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T:\DANEL\נכס בודד 2025\30.06.2025\קבצים לשידור\"/>
    </mc:Choice>
  </mc:AlternateContent>
  <bookViews>
    <workbookView xWindow="-120" yWindow="-120" windowWidth="29040" windowHeight="15840" tabRatio="1000"/>
  </bookViews>
  <sheets>
    <sheet name="עמוד פתיחה" sheetId="38" r:id="rId1"/>
    <sheet name="סכום נכסים" sheetId="2" r:id="rId2"/>
    <sheet name="מזומנים ושווי מזומנים" sheetId="3" r:id="rId3"/>
    <sheet name="איגרות חוב ממשלתיות" sheetId="4" r:id="rId4"/>
    <sheet name="ניירות ערך מסחריים" sheetId="5" r:id="rId5"/>
    <sheet name="איגרות חוב" sheetId="6" r:id="rId6"/>
    <sheet name="מניות מבכ ויהש" sheetId="7" r:id="rId7"/>
    <sheet name="קרנות סל" sheetId="8" r:id="rId8"/>
    <sheet name="קרנות נאמנות" sheetId="9" r:id="rId9"/>
    <sheet name="כתבי אופציה" sheetId="10" r:id="rId10"/>
    <sheet name="אופציות" sheetId="11" r:id="rId11"/>
    <sheet name="חוזים עתידיים" sheetId="12" r:id="rId12"/>
    <sheet name="מוצרים מובנים" sheetId="13" r:id="rId13"/>
    <sheet name="לא סחיר איגרות חוב ממשלתיות" sheetId="14" r:id="rId14"/>
    <sheet name="לא סחיר איגרות חוב מיועדות" sheetId="15" r:id="rId15"/>
    <sheet name="אפיק השקעה מובטח תשואה" sheetId="48" r:id="rId16"/>
    <sheet name="לא סחיר ניירות ערך מסחריים" sheetId="16" r:id="rId17"/>
    <sheet name="לא סחיר איגרות חוב" sheetId="17" r:id="rId18"/>
    <sheet name="לא סחיר מניות מבכ ויהש" sheetId="18" r:id="rId19"/>
    <sheet name="קרנות השקעה" sheetId="19" r:id="rId20"/>
    <sheet name="לא סחיר כתבי אופציה" sheetId="20" r:id="rId21"/>
    <sheet name="לא סחיר אופציות" sheetId="21" r:id="rId22"/>
    <sheet name="לא סחיר נגזרים אחרים" sheetId="40" r:id="rId23"/>
    <sheet name="הלוואות" sheetId="23" r:id="rId24"/>
    <sheet name="לא סחיר מוצרים מובנים" sheetId="24" r:id="rId25"/>
    <sheet name="פיקדונות מעל 3 חודשים" sheetId="25" r:id="rId26"/>
    <sheet name="זכויות מקרקעין" sheetId="26" r:id="rId27"/>
    <sheet name="השקעה בחברות מוחזקות" sheetId="27" r:id="rId28"/>
    <sheet name="נכסים אחרים" sheetId="28" r:id="rId29"/>
    <sheet name="מסגרות אשראי" sheetId="29" r:id="rId30"/>
    <sheet name="יתרות התחייבות להשקעה" sheetId="47" r:id="rId31"/>
    <sheet name="אפשרויות בחירה" sheetId="49" r:id="rId32"/>
    <sheet name="מיפוי סעיפים" sheetId="58" r:id="rId33"/>
    <sheet name="File Name Info" sheetId="41" state="hidden" r:id="rId34"/>
  </sheets>
  <externalReferences>
    <externalReference r:id="rId35"/>
    <externalReference r:id="rId36"/>
  </externalReferences>
  <definedNames>
    <definedName name="_xlnm._FilterDatabase" localSheetId="5" hidden="1">'איגרות חוב'!$A$1:$AK$2144</definedName>
    <definedName name="_xlnm._FilterDatabase" localSheetId="3" hidden="1">'איגרות חוב ממשלתיות'!$A$1:$AA$602</definedName>
    <definedName name="_xlnm._FilterDatabase" localSheetId="31" hidden="1">'אפשרויות בחירה'!$A$1:$E$1040</definedName>
    <definedName name="_xlnm._FilterDatabase" localSheetId="23" hidden="1">הלוואות!$A$1:$BB$63</definedName>
    <definedName name="_xlnm._FilterDatabase" localSheetId="30" hidden="1">'יתרות התחייבות להשקעה'!$A$1:$V$424</definedName>
    <definedName name="_xlnm._FilterDatabase" localSheetId="9" hidden="1">'כתבי אופציה'!$A$1:$Z$1</definedName>
    <definedName name="_xlnm._FilterDatabase" localSheetId="17" hidden="1">'לא סחיר איגרות חוב'!$A$1:$AM$1</definedName>
    <definedName name="_xlnm._FilterDatabase" localSheetId="18" hidden="1">'לא סחיר מניות מבכ ויהש'!$A$1:$AA$156</definedName>
    <definedName name="_xlnm._FilterDatabase" localSheetId="22" hidden="1">'לא סחיר נגזרים אחרים'!$A$1:$AO$153</definedName>
    <definedName name="_xlnm._FilterDatabase" localSheetId="2" hidden="1">'מזומנים ושווי מזומנים'!$A$1:$R$227</definedName>
    <definedName name="_xlnm._FilterDatabase" localSheetId="32" hidden="1">'מיפוי סעיפים'!$A$1:$D$795</definedName>
    <definedName name="_xlnm._FilterDatabase" localSheetId="6" hidden="1">'מניות מבכ ויהש'!$A$1:$Y$1323</definedName>
    <definedName name="_xlnm._FilterDatabase" localSheetId="4" hidden="1">'ניירות ערך מסחריים'!$A$1:$AK$44</definedName>
    <definedName name="_xlnm._FilterDatabase" localSheetId="19" hidden="1">'קרנות השקעה'!$A$1:$AA$424</definedName>
    <definedName name="_xlnm._FilterDatabase" localSheetId="8" hidden="1">'קרנות נאמנות'!$A$1:$X$159</definedName>
    <definedName name="_xlnm._FilterDatabase" localSheetId="7" hidden="1">'קרנות סל'!$A$1:$X$582</definedName>
    <definedName name="A">'[1]אפשרויות בחירה'!$C$701:$C$850</definedName>
    <definedName name="Additional_Factor">'אפשרויות בחירה'!$C$701:$C$850</definedName>
    <definedName name="Amoritization">'אפשרויות בחירה'!$C$546:$C$550</definedName>
    <definedName name="Capsule">'אפשרויות בחירה'!$C$926:$C$928</definedName>
    <definedName name="Company_Name">'File Name Info'!$A$34:$A$120</definedName>
    <definedName name="Company_Name_ID">'File Name Info'!$A$34:$B$120</definedName>
    <definedName name="Consortium">'אפשרויות בחירה'!$C$514:$C$515</definedName>
    <definedName name="Country_list">'אפשרויות בחירה'!$C$4:$C$85</definedName>
    <definedName name="Country_list_funds">'אפשרויות בחירה'!$C$4:$C$103</definedName>
    <definedName name="CSA">'אפשרויות בחירה'!$C$688:$C$689</definedName>
    <definedName name="Delivery">'אפשרויות בחירה'!$C$666:$C$667</definedName>
    <definedName name="Dependence_Independence">'אפשרויות בחירה'!$C$654:$C$655</definedName>
    <definedName name="Duration_Underlying_Interest_Rate">'אפשרויות בחירה'!$C$680:$C$687</definedName>
    <definedName name="File_Type">'File Name Info'!$A$10:$A$12</definedName>
    <definedName name="Full_File_Type">'File Name Info'!$A$11:$B$13</definedName>
    <definedName name="Full_Type">'File Name Info'!$A$2:$B$8</definedName>
    <definedName name="Full_Type_Nostro">'File Name Info'!$A$3:$B$6</definedName>
    <definedName name="Full_Year">'File Name Info'!$A$22:$B$31</definedName>
    <definedName name="Fund_Strategy">'אפשרויות בחירה'!$C$597:$C$621</definedName>
    <definedName name="Fund_type">'אפשרויות בחירה'!$C$328:$C$498</definedName>
    <definedName name="Holding_interest">'אפשרויות בחירה'!$C$146:$C$147</definedName>
    <definedName name="In_the_books">'אפשרויות בחירה'!$C$656:$C$657</definedName>
    <definedName name="Industry_Sector">'אפשרויות בחירה'!$C$1129:$C$1245</definedName>
    <definedName name="Industry_sector_all">'אפשרויות בחירה'!$C$202:$C$327</definedName>
    <definedName name="Industry_sectors">'אפשרויות בחירה'!$C$202:$C$327</definedName>
    <definedName name="israel_abroad">'אפשרויות בחירה'!$C$2:$C$3</definedName>
    <definedName name="Issuer_Number_Banks">'אפשרויות בחירה'!$C$111:$C$113</definedName>
    <definedName name="Issuer_Number_Fund">'אפשרויות בחירה'!$C$114:$C$117</definedName>
    <definedName name="issuer_number_loan">'אפשרויות בחירה'!$C$118:$C$126</definedName>
    <definedName name="Issuer_Number_Type">'אפשרויות בחירה'!$C$104:$C$110</definedName>
    <definedName name="Issuer_Number_Type_2">'אפשרויות בחירה'!$C$1076:$C$1079</definedName>
    <definedName name="Issuer_Number_Type_3">'אפשרויות בחירה'!$C$1081:$C$1085</definedName>
    <definedName name="Issuer_Number_Type_V2" localSheetId="31">'אפשרויות בחירה'!$C$104:$C$110</definedName>
    <definedName name="Issuer_Type_TFunds">'אפשרויות בחירה'!$C$1087:$C$1089</definedName>
    <definedName name="Leading_factor">'אפשרויות בחירה'!$C$692:$C$700</definedName>
    <definedName name="Linked_Type">'אפשרויות בחירה'!$C$516:$C$519</definedName>
    <definedName name="other_investments">'אפשרויות בחירה'!$C$1000:$C$1033</definedName>
    <definedName name="Penalty">'אפשרויות בחירה'!$C$851:$C$852</definedName>
    <definedName name="QTR">'File Name Info'!$A$15:$A$19</definedName>
    <definedName name="Rating_Agency">'אפשרויות בחירה'!$C$188:$C$201</definedName>
    <definedName name="real_estate_lifestage">'אפשרויות בחירה'!$C$634:$C$642</definedName>
    <definedName name="real_estate_loans">'אפשרויות בחירה'!$C$553:$C$591</definedName>
    <definedName name="Real_Estate_Main_Use">'אפשרויות בחירה'!$C$622:$C$633</definedName>
    <definedName name="Recourse_Nonrecourse">'אפשרויות בחירה'!$C$544:$C$545</definedName>
    <definedName name="Repayment_Rights">'אפשרויות בחירה'!$C$551:$C$552</definedName>
    <definedName name="Reset_frequency">'אפשרויות בחירה'!$C$658:$C$665</definedName>
    <definedName name="Security_ID_Number_Type">'אפשרויות בחירה'!$C$1113:$C$1116</definedName>
    <definedName name="Security_Number_Loans" localSheetId="31">'אפשרויות בחירה'!$C$131</definedName>
    <definedName name="Stock_Exchange">'אפשרויות בחירה'!$C$1283:$C$1315</definedName>
    <definedName name="Stock_Exchange_Gov_Bonds">'אפשרויות בחירה'!$C$148:$C$181</definedName>
    <definedName name="Subordination_Risk">'אפשרויות בחירה'!$C$186:$C$187</definedName>
    <definedName name="Tradeable_Status">'אפשרויות בחירה'!$C$1272:$C$1281</definedName>
    <definedName name="Tradeable_Status_All">'אפשרויות בחירה'!$C$135:$C$145</definedName>
    <definedName name="tradeable_status_bonds">'אפשרויות בחירה'!$C$1248:$C$1253</definedName>
    <definedName name="tradeable_status_funds">'אפשרויות בחירה'!$C$1118:$C$1119</definedName>
    <definedName name="tradeable_status_stock">'אפשרויות בחירה'!$C$1255:$C$1259</definedName>
    <definedName name="Tradeable_Status_v2">'אפשרויות בחירה'!$C$1121:$C$1126</definedName>
    <definedName name="tradeable_status_warrants">'אפשרויות בחירה'!$C$1261:$C$1265</definedName>
    <definedName name="tradeable_status_warrants_v2">'אפשרויות בחירה'!$C$1267:$C$1269</definedName>
    <definedName name="Transaction" localSheetId="31">'אפשרויות בחירה'!$C$643:$C$646</definedName>
    <definedName name="Type">'File Name Info'!$A$2:$A$8</definedName>
    <definedName name="Type_of_Interest_Rate">'אפשרויות בחירה'!$C$592:$C$594</definedName>
    <definedName name="Type_of_Security">'אפשרויות בחירה'!$C$520:$C$543</definedName>
    <definedName name="Type_of_Security_ID">'אפשרויות בחירה'!$C$127:$C$131</definedName>
    <definedName name="Type_of_Security_ID_Fund">'אפשרויות בחירה'!$C$132:$C$134</definedName>
    <definedName name="Type_of_Security_ID_V2" localSheetId="31">'אפשרויות בחירה'!$C$127:$C$131</definedName>
    <definedName name="Underlying_Asset">'אפשרויות בחירה'!$C$499:$C$513</definedName>
    <definedName name="Underlying_Asset_Structured">'אפשרויות בחירה'!$C$1094:$C$1105</definedName>
    <definedName name="Underlying_Interest_Rates">'אפשרויות בחירה'!$C$668:$C$679</definedName>
    <definedName name="Underlying_Interest_Rates_Der" localSheetId="31">'אפשרויות בחירה'!$C$670:$C$679</definedName>
    <definedName name="Valuation">'אפשרויות בחירה'!$C$649:$C$653</definedName>
    <definedName name="Valuation_Loans">'אפשרויות בחירה'!$C$1091:$C$1092</definedName>
    <definedName name="Valuation_Method">'אפשרויות בחירה'!$C$643:$C$648</definedName>
    <definedName name="Valuation_Realestate">'אפשרויות בחירה'!$C$1108:$C$1111</definedName>
    <definedName name="What_is_rated">'אפשרויות בחירה'!$C$182:$C$185</definedName>
    <definedName name="what_is_rated_loans">'אפשרויות בחירה'!$C$183:$C$185</definedName>
    <definedName name="YEAR">'File Name Info'!$A$21:$A$31</definedName>
    <definedName name="Yes_No_Bad_Debt">'אפשרויות בחירה'!$C$595:$C$596</definedName>
    <definedName name="Z_AE318230_F718_49FC_82EB_7CAC3DCD05F1_.wvu.FilterData" localSheetId="2" hidden="1">'מזומנים ושווי מזומנים'!$A$1:$N$1</definedName>
    <definedName name="Z_AE318230_F718_49FC_82EB_7CAC3DCD05F1_.wvu.Rows" localSheetId="10" hidden="1">אופציות!#REF!</definedName>
    <definedName name="Z_AE318230_F718_49FC_82EB_7CAC3DCD05F1_.wvu.Rows" localSheetId="5" hidden="1">'איגרות חוב'!#REF!</definedName>
    <definedName name="Z_AE318230_F718_49FC_82EB_7CAC3DCD05F1_.wvu.Rows" localSheetId="3" hidden="1">'איגרות חוב ממשלתיות'!#REF!</definedName>
    <definedName name="Z_AE318230_F718_49FC_82EB_7CAC3DCD05F1_.wvu.Rows" localSheetId="15" hidden="1">'אפיק השקעה מובטח תשואה'!#REF!</definedName>
    <definedName name="Z_AE318230_F718_49FC_82EB_7CAC3DCD05F1_.wvu.Rows" localSheetId="27" hidden="1">'השקעה בחברות מוחזקות'!#REF!</definedName>
    <definedName name="Z_AE318230_F718_49FC_82EB_7CAC3DCD05F1_.wvu.Rows" localSheetId="26" hidden="1">'זכויות מקרקעין'!#REF!</definedName>
    <definedName name="Z_AE318230_F718_49FC_82EB_7CAC3DCD05F1_.wvu.Rows" localSheetId="11" hidden="1">'חוזים עתידיים'!#REF!</definedName>
    <definedName name="Z_AE318230_F718_49FC_82EB_7CAC3DCD05F1_.wvu.Rows" localSheetId="30" hidden="1">'יתרות התחייבות להשקעה'!#REF!</definedName>
    <definedName name="Z_AE318230_F718_49FC_82EB_7CAC3DCD05F1_.wvu.Rows" localSheetId="9" hidden="1">'כתבי אופציה'!#REF!</definedName>
    <definedName name="Z_AE318230_F718_49FC_82EB_7CAC3DCD05F1_.wvu.Rows" localSheetId="21" hidden="1">'לא סחיר אופציות'!#REF!</definedName>
    <definedName name="Z_AE318230_F718_49FC_82EB_7CAC3DCD05F1_.wvu.Rows" localSheetId="17" hidden="1">'לא סחיר איגרות חוב'!#REF!</definedName>
    <definedName name="Z_AE318230_F718_49FC_82EB_7CAC3DCD05F1_.wvu.Rows" localSheetId="14" hidden="1">'לא סחיר איגרות חוב מיועדות'!#REF!</definedName>
    <definedName name="Z_AE318230_F718_49FC_82EB_7CAC3DCD05F1_.wvu.Rows" localSheetId="13" hidden="1">'לא סחיר איגרות חוב ממשלתיות'!#REF!</definedName>
    <definedName name="Z_AE318230_F718_49FC_82EB_7CAC3DCD05F1_.wvu.Rows" localSheetId="20" hidden="1">'לא סחיר כתבי אופציה'!#REF!</definedName>
    <definedName name="Z_AE318230_F718_49FC_82EB_7CAC3DCD05F1_.wvu.Rows" localSheetId="24" hidden="1">'לא סחיר מוצרים מובנים'!#REF!</definedName>
    <definedName name="Z_AE318230_F718_49FC_82EB_7CAC3DCD05F1_.wvu.Rows" localSheetId="18" hidden="1">'לא סחיר מניות מבכ ויהש'!#REF!</definedName>
    <definedName name="Z_AE318230_F718_49FC_82EB_7CAC3DCD05F1_.wvu.Rows" localSheetId="16" hidden="1">'לא סחיר ניירות ערך מסחריים'!#REF!</definedName>
    <definedName name="Z_AE318230_F718_49FC_82EB_7CAC3DCD05F1_.wvu.Rows" localSheetId="12" hidden="1">'מוצרים מובנים'!#REF!</definedName>
    <definedName name="Z_AE318230_F718_49FC_82EB_7CAC3DCD05F1_.wvu.Rows" localSheetId="6" hidden="1">'מניות מבכ ויהש'!#REF!</definedName>
    <definedName name="Z_AE318230_F718_49FC_82EB_7CAC3DCD05F1_.wvu.Rows" localSheetId="29" hidden="1">'מסגרות אשראי'!#REF!</definedName>
    <definedName name="Z_AE318230_F718_49FC_82EB_7CAC3DCD05F1_.wvu.Rows" localSheetId="4" hidden="1">'ניירות ערך מסחריים'!#REF!</definedName>
    <definedName name="Z_AE318230_F718_49FC_82EB_7CAC3DCD05F1_.wvu.Rows" localSheetId="28" hidden="1">'נכסים אחרים'!#REF!</definedName>
    <definedName name="Z_AE318230_F718_49FC_82EB_7CAC3DCD05F1_.wvu.Rows" localSheetId="25" hidden="1">'פיקדונות מעל 3 חודשים'!#REF!</definedName>
    <definedName name="Z_AE318230_F718_49FC_82EB_7CAC3DCD05F1_.wvu.Rows" localSheetId="19" hidden="1">'קרנות השקעה'!#REF!</definedName>
    <definedName name="Z_AE318230_F718_49FC_82EB_7CAC3DCD05F1_.wvu.Rows" localSheetId="8" hidden="1">'קרנות נאמנות'!#REF!</definedName>
    <definedName name="Z_AE318230_F718_49FC_82EB_7CAC3DCD05F1_.wvu.Rows" localSheetId="7" hidden="1">'קרנות סל'!#REF!</definedName>
  </definedNames>
  <calcPr calcId="162913" forceFullCalc="1"/>
  <customWorkbookViews>
    <customWorkbookView name="נירית שימרון - Personal View" guid="{AE318230-F718-49FC-82EB-7CAC3DCD05F1}" mergeInterval="0" personalView="1" maximized="1" xWindow="-8" yWindow="-8" windowWidth="1696" windowHeight="1026" tabRatio="894" activeSheetId="3" showComments="commIndAndComment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7" i="2" l="1"/>
  <c r="T4" i="25" l="1"/>
  <c r="B12" i="2"/>
  <c r="B26" i="2"/>
  <c r="B17" i="2"/>
  <c r="B5" i="2"/>
  <c r="B18" i="2"/>
  <c r="O402" i="47" l="1"/>
  <c r="O351" i="47"/>
  <c r="O301" i="47"/>
  <c r="O250" i="47"/>
  <c r="O197" i="47"/>
  <c r="O141" i="47"/>
  <c r="O95" i="47"/>
  <c r="O388" i="47"/>
  <c r="O337" i="47"/>
  <c r="O287" i="47"/>
  <c r="O236" i="47"/>
  <c r="O183" i="47"/>
  <c r="O110" i="47"/>
  <c r="O82" i="47"/>
  <c r="M12" i="47" l="1"/>
  <c r="M11" i="47"/>
  <c r="M10" i="47"/>
  <c r="M358" i="47"/>
  <c r="M308" i="47"/>
  <c r="M257" i="47"/>
  <c r="M206" i="47"/>
  <c r="M147" i="47"/>
  <c r="M117" i="47"/>
  <c r="M44" i="47"/>
  <c r="M9" i="47"/>
  <c r="N408" i="47"/>
  <c r="M408" i="47"/>
  <c r="P408" i="47" s="1"/>
  <c r="N357" i="47"/>
  <c r="M357" i="47"/>
  <c r="P357" i="47" s="1"/>
  <c r="N307" i="47"/>
  <c r="M307" i="47"/>
  <c r="P307" i="47" s="1"/>
  <c r="N256" i="47"/>
  <c r="M256" i="47"/>
  <c r="P256" i="47" s="1"/>
  <c r="N203" i="47"/>
  <c r="M203" i="47"/>
  <c r="P203" i="47" s="1"/>
  <c r="N146" i="47"/>
  <c r="M146" i="47"/>
  <c r="P146" i="47" s="1"/>
  <c r="N101" i="47"/>
  <c r="M101" i="47"/>
  <c r="P101" i="47" s="1"/>
  <c r="M26" i="47"/>
  <c r="M25" i="47"/>
  <c r="N24" i="47"/>
  <c r="M24" i="47"/>
  <c r="P24" i="47" s="1"/>
  <c r="N407" i="47"/>
  <c r="M407" i="47"/>
  <c r="P407" i="47" s="1"/>
  <c r="N406" i="47"/>
  <c r="M406" i="47"/>
  <c r="P406" i="47" s="1"/>
  <c r="N356" i="47"/>
  <c r="M356" i="47"/>
  <c r="P356" i="47" s="1"/>
  <c r="N355" i="47"/>
  <c r="M355" i="47"/>
  <c r="P355" i="47" s="1"/>
  <c r="N306" i="47"/>
  <c r="M306" i="47"/>
  <c r="P306" i="47" s="1"/>
  <c r="N305" i="47"/>
  <c r="M305" i="47"/>
  <c r="P305" i="47" s="1"/>
  <c r="N255" i="47"/>
  <c r="M255" i="47"/>
  <c r="P255" i="47" s="1"/>
  <c r="N254" i="47"/>
  <c r="M254" i="47"/>
  <c r="P254" i="47" s="1"/>
  <c r="N202" i="47"/>
  <c r="M202" i="47"/>
  <c r="P202" i="47" s="1"/>
  <c r="N201" i="47"/>
  <c r="M201" i="47"/>
  <c r="P201" i="47" s="1"/>
  <c r="N145" i="47"/>
  <c r="M145" i="47"/>
  <c r="P145" i="47" s="1"/>
  <c r="N100" i="47"/>
  <c r="M100" i="47"/>
  <c r="P100" i="47" s="1"/>
  <c r="N99" i="47"/>
  <c r="M99" i="47"/>
  <c r="P99" i="47" s="1"/>
  <c r="N23" i="47"/>
  <c r="M23" i="47"/>
  <c r="P23" i="47" s="1"/>
  <c r="M22" i="47"/>
  <c r="N405" i="47"/>
  <c r="M405" i="47"/>
  <c r="P405" i="47" s="1"/>
  <c r="N354" i="47"/>
  <c r="M354" i="47"/>
  <c r="P354" i="47" s="1"/>
  <c r="N304" i="47"/>
  <c r="M304" i="47"/>
  <c r="P304" i="47" s="1"/>
  <c r="N253" i="47"/>
  <c r="M253" i="47"/>
  <c r="P253" i="47" s="1"/>
  <c r="N200" i="47"/>
  <c r="M200" i="47"/>
  <c r="P200" i="47" s="1"/>
  <c r="N144" i="47"/>
  <c r="M144" i="47"/>
  <c r="P144" i="47" s="1"/>
  <c r="N98" i="47"/>
  <c r="M98" i="47"/>
  <c r="P98" i="47" s="1"/>
  <c r="N21" i="47"/>
  <c r="M21" i="47"/>
  <c r="P21" i="47" s="1"/>
  <c r="M20" i="47"/>
  <c r="M19" i="47"/>
  <c r="M18" i="47"/>
  <c r="M17" i="47"/>
  <c r="N28" i="47"/>
  <c r="M28" i="47"/>
  <c r="P28" i="47" s="1"/>
  <c r="M16" i="47"/>
  <c r="M404" i="47"/>
  <c r="M353" i="47"/>
  <c r="M303" i="47"/>
  <c r="M252" i="47"/>
  <c r="M199" i="47"/>
  <c r="M143" i="47"/>
  <c r="M97" i="47"/>
  <c r="M15" i="47"/>
  <c r="N403" i="47"/>
  <c r="M403" i="47"/>
  <c r="P403" i="47" s="1"/>
  <c r="N402" i="47"/>
  <c r="M402" i="47"/>
  <c r="P402" i="47" s="1"/>
  <c r="N352" i="47"/>
  <c r="M352" i="47"/>
  <c r="P352" i="47" s="1"/>
  <c r="N351" i="47"/>
  <c r="M351" i="47"/>
  <c r="P351" i="47" s="1"/>
  <c r="N302" i="47"/>
  <c r="M302" i="47"/>
  <c r="P302" i="47" s="1"/>
  <c r="N301" i="47"/>
  <c r="M301" i="47"/>
  <c r="P301" i="47" s="1"/>
  <c r="N251" i="47"/>
  <c r="M251" i="47"/>
  <c r="P251" i="47" s="1"/>
  <c r="N250" i="47"/>
  <c r="M250" i="47"/>
  <c r="P250" i="47" s="1"/>
  <c r="N198" i="47"/>
  <c r="M198" i="47"/>
  <c r="P198" i="47" s="1"/>
  <c r="N197" i="47"/>
  <c r="M197" i="47"/>
  <c r="P197" i="47" s="1"/>
  <c r="N142" i="47"/>
  <c r="M142" i="47"/>
  <c r="P142" i="47" s="1"/>
  <c r="M141" i="47"/>
  <c r="P141" i="47" s="1"/>
  <c r="N96" i="47"/>
  <c r="M96" i="47"/>
  <c r="P96" i="47" s="1"/>
  <c r="N95" i="47"/>
  <c r="M95" i="47"/>
  <c r="P95" i="47" s="1"/>
  <c r="N14" i="47"/>
  <c r="M14" i="47"/>
  <c r="P14" i="47" s="1"/>
  <c r="N7" i="47"/>
  <c r="M7" i="47"/>
  <c r="P7" i="47" s="1"/>
  <c r="N4" i="47"/>
  <c r="M4" i="47"/>
  <c r="P4" i="47" s="1"/>
  <c r="N27" i="47"/>
  <c r="M27" i="47"/>
  <c r="P27" i="47" s="1"/>
  <c r="N6" i="47"/>
  <c r="M6" i="47"/>
  <c r="P6" i="47" s="1"/>
  <c r="N3" i="47"/>
  <c r="M3" i="47"/>
  <c r="P3" i="47" s="1"/>
  <c r="N401" i="47"/>
  <c r="M401" i="47"/>
  <c r="P401" i="47" s="1"/>
  <c r="N350" i="47"/>
  <c r="M350" i="47"/>
  <c r="P350" i="47" s="1"/>
  <c r="N300" i="47"/>
  <c r="M300" i="47"/>
  <c r="P300" i="47" s="1"/>
  <c r="N249" i="47"/>
  <c r="M249" i="47"/>
  <c r="P249" i="47" s="1"/>
  <c r="N196" i="47"/>
  <c r="M196" i="47"/>
  <c r="P196" i="47" s="1"/>
  <c r="N140" i="47"/>
  <c r="M140" i="47"/>
  <c r="P140" i="47" s="1"/>
  <c r="N116" i="47"/>
  <c r="M116" i="47"/>
  <c r="P116" i="47" s="1"/>
  <c r="N94" i="47"/>
  <c r="M94" i="47"/>
  <c r="P94" i="47" s="1"/>
  <c r="N8" i="47"/>
  <c r="M8" i="47"/>
  <c r="P8" i="47" s="1"/>
  <c r="N5" i="47"/>
  <c r="M5" i="47"/>
  <c r="P5" i="47" s="1"/>
  <c r="N2" i="47"/>
  <c r="M2" i="47"/>
  <c r="P2" i="47" s="1"/>
  <c r="M400" i="47"/>
  <c r="N399" i="47"/>
  <c r="M399" i="47"/>
  <c r="P399" i="47" s="1"/>
  <c r="M349" i="47"/>
  <c r="N348" i="47"/>
  <c r="M348" i="47"/>
  <c r="P348" i="47" s="1"/>
  <c r="M299" i="47"/>
  <c r="N298" i="47"/>
  <c r="M298" i="47"/>
  <c r="P298" i="47" s="1"/>
  <c r="M248" i="47"/>
  <c r="N247" i="47"/>
  <c r="M247" i="47"/>
  <c r="P247" i="47" s="1"/>
  <c r="M195" i="47"/>
  <c r="N194" i="47"/>
  <c r="M194" i="47"/>
  <c r="P194" i="47" s="1"/>
  <c r="M139" i="47"/>
  <c r="N138" i="47"/>
  <c r="M138" i="47"/>
  <c r="P138" i="47" s="1"/>
  <c r="N115" i="47"/>
  <c r="M115" i="47"/>
  <c r="P115" i="47" s="1"/>
  <c r="M93" i="47"/>
  <c r="N92" i="47"/>
  <c r="M92" i="47"/>
  <c r="P92" i="47" s="1"/>
  <c r="N398" i="47"/>
  <c r="M398" i="47"/>
  <c r="P398" i="47" s="1"/>
  <c r="N397" i="47"/>
  <c r="M397" i="47"/>
  <c r="P397" i="47" s="1"/>
  <c r="N347" i="47"/>
  <c r="M347" i="47"/>
  <c r="P347" i="47" s="1"/>
  <c r="N346" i="47"/>
  <c r="M346" i="47"/>
  <c r="P346" i="47" s="1"/>
  <c r="N297" i="47"/>
  <c r="M297" i="47"/>
  <c r="P297" i="47" s="1"/>
  <c r="N296" i="47"/>
  <c r="M296" i="47"/>
  <c r="P296" i="47" s="1"/>
  <c r="N246" i="47"/>
  <c r="M246" i="47"/>
  <c r="P246" i="47" s="1"/>
  <c r="N245" i="47"/>
  <c r="M245" i="47"/>
  <c r="P245" i="47" s="1"/>
  <c r="N193" i="47"/>
  <c r="M193" i="47"/>
  <c r="P193" i="47" s="1"/>
  <c r="N192" i="47"/>
  <c r="M192" i="47"/>
  <c r="P192" i="47" s="1"/>
  <c r="N137" i="47"/>
  <c r="M137" i="47"/>
  <c r="P137" i="47" s="1"/>
  <c r="N91" i="47"/>
  <c r="M91" i="47"/>
  <c r="P91" i="47" s="1"/>
  <c r="M396" i="47"/>
  <c r="N395" i="47"/>
  <c r="M395" i="47"/>
  <c r="P395" i="47" s="1"/>
  <c r="M345" i="47"/>
  <c r="N344" i="47"/>
  <c r="M344" i="47"/>
  <c r="P344" i="47" s="1"/>
  <c r="M295" i="47"/>
  <c r="N294" i="47"/>
  <c r="M294" i="47"/>
  <c r="P294" i="47" s="1"/>
  <c r="M244" i="47"/>
  <c r="N243" i="47"/>
  <c r="M243" i="47"/>
  <c r="P243" i="47" s="1"/>
  <c r="M191" i="47"/>
  <c r="N190" i="47"/>
  <c r="M190" i="47"/>
  <c r="P190" i="47" s="1"/>
  <c r="M136" i="47"/>
  <c r="N135" i="47"/>
  <c r="M135" i="47"/>
  <c r="P135" i="47" s="1"/>
  <c r="M114" i="47"/>
  <c r="N113" i="47"/>
  <c r="M113" i="47"/>
  <c r="P113" i="47" s="1"/>
  <c r="M90" i="47"/>
  <c r="N89" i="47"/>
  <c r="M89" i="47"/>
  <c r="P89" i="47" s="1"/>
  <c r="N394" i="47"/>
  <c r="M394" i="47"/>
  <c r="P394" i="47" s="1"/>
  <c r="N393" i="47"/>
  <c r="M393" i="47"/>
  <c r="P393" i="47" s="1"/>
  <c r="N343" i="47"/>
  <c r="M343" i="47"/>
  <c r="P343" i="47" s="1"/>
  <c r="N342" i="47"/>
  <c r="M342" i="47"/>
  <c r="P342" i="47" s="1"/>
  <c r="N293" i="47"/>
  <c r="M293" i="47"/>
  <c r="P293" i="47" s="1"/>
  <c r="N292" i="47"/>
  <c r="M292" i="47"/>
  <c r="P292" i="47" s="1"/>
  <c r="N242" i="47"/>
  <c r="M242" i="47"/>
  <c r="P242" i="47" s="1"/>
  <c r="N241" i="47"/>
  <c r="M241" i="47"/>
  <c r="P241" i="47" s="1"/>
  <c r="N189" i="47"/>
  <c r="M189" i="47"/>
  <c r="P189" i="47" s="1"/>
  <c r="N188" i="47"/>
  <c r="M188" i="47"/>
  <c r="P188" i="47" s="1"/>
  <c r="N134" i="47"/>
  <c r="M134" i="47"/>
  <c r="P134" i="47" s="1"/>
  <c r="N133" i="47"/>
  <c r="M133" i="47"/>
  <c r="P133" i="47" s="1"/>
  <c r="N112" i="47"/>
  <c r="M112" i="47"/>
  <c r="P112" i="47" s="1"/>
  <c r="N88" i="47"/>
  <c r="M88" i="47"/>
  <c r="P88" i="47" s="1"/>
  <c r="N87" i="47"/>
  <c r="M87" i="47"/>
  <c r="P87" i="47" s="1"/>
  <c r="N392" i="47"/>
  <c r="M392" i="47"/>
  <c r="P392" i="47" s="1"/>
  <c r="N391" i="47"/>
  <c r="M391" i="47"/>
  <c r="P391" i="47" s="1"/>
  <c r="N341" i="47"/>
  <c r="M341" i="47"/>
  <c r="P341" i="47" s="1"/>
  <c r="N340" i="47"/>
  <c r="M340" i="47"/>
  <c r="P340" i="47" s="1"/>
  <c r="N291" i="47"/>
  <c r="M291" i="47"/>
  <c r="P291" i="47" s="1"/>
  <c r="N290" i="47"/>
  <c r="M290" i="47"/>
  <c r="P290" i="47" s="1"/>
  <c r="N240" i="47"/>
  <c r="M240" i="47"/>
  <c r="P240" i="47" s="1"/>
  <c r="N239" i="47"/>
  <c r="M239" i="47"/>
  <c r="P239" i="47" s="1"/>
  <c r="N187" i="47"/>
  <c r="M187" i="47"/>
  <c r="P187" i="47" s="1"/>
  <c r="N186" i="47"/>
  <c r="M186" i="47"/>
  <c r="P186" i="47" s="1"/>
  <c r="N132" i="47"/>
  <c r="M132" i="47"/>
  <c r="P132" i="47" s="1"/>
  <c r="N131" i="47"/>
  <c r="M131" i="47"/>
  <c r="P131" i="47" s="1"/>
  <c r="N86" i="47"/>
  <c r="M86" i="47"/>
  <c r="P86" i="47" s="1"/>
  <c r="N85" i="47"/>
  <c r="M85" i="47"/>
  <c r="P85" i="47" s="1"/>
  <c r="N390" i="47"/>
  <c r="M390" i="47"/>
  <c r="P390" i="47" s="1"/>
  <c r="M389" i="47"/>
  <c r="N339" i="47"/>
  <c r="M339" i="47"/>
  <c r="P339" i="47" s="1"/>
  <c r="M338" i="47"/>
  <c r="N289" i="47"/>
  <c r="M289" i="47"/>
  <c r="P289" i="47" s="1"/>
  <c r="M288" i="47"/>
  <c r="N238" i="47"/>
  <c r="M238" i="47"/>
  <c r="P238" i="47" s="1"/>
  <c r="M237" i="47"/>
  <c r="N185" i="47"/>
  <c r="M185" i="47"/>
  <c r="P185" i="47" s="1"/>
  <c r="M184" i="47"/>
  <c r="N130" i="47"/>
  <c r="M130" i="47"/>
  <c r="P130" i="47" s="1"/>
  <c r="M129" i="47"/>
  <c r="M111" i="47"/>
  <c r="N84" i="47"/>
  <c r="M84" i="47"/>
  <c r="P84" i="47" s="1"/>
  <c r="M83" i="47"/>
  <c r="N388" i="47"/>
  <c r="M388" i="47"/>
  <c r="P388" i="47" s="1"/>
  <c r="N337" i="47"/>
  <c r="M337" i="47"/>
  <c r="P337" i="47" s="1"/>
  <c r="N287" i="47"/>
  <c r="M287" i="47"/>
  <c r="P287" i="47" s="1"/>
  <c r="N236" i="47"/>
  <c r="M236" i="47"/>
  <c r="P236" i="47" s="1"/>
  <c r="N183" i="47"/>
  <c r="M183" i="47"/>
  <c r="P183" i="47" s="1"/>
  <c r="N110" i="47"/>
  <c r="M110" i="47"/>
  <c r="P110" i="47" s="1"/>
  <c r="N82" i="47"/>
  <c r="M82" i="47"/>
  <c r="P82" i="47" s="1"/>
  <c r="P1048576" i="47"/>
  <c r="N387" i="47"/>
  <c r="N336" i="47"/>
  <c r="N286" i="47"/>
  <c r="N235" i="47"/>
  <c r="N182" i="47"/>
  <c r="N128" i="47"/>
  <c r="N81" i="47"/>
  <c r="M387" i="47"/>
  <c r="P387" i="47" s="1"/>
  <c r="M336" i="47"/>
  <c r="P336" i="47" s="1"/>
  <c r="M286" i="47"/>
  <c r="P286" i="47" s="1"/>
  <c r="M235" i="47"/>
  <c r="P235" i="47" s="1"/>
  <c r="M182" i="47"/>
  <c r="P182" i="47" s="1"/>
  <c r="M128" i="47"/>
  <c r="P128" i="47" s="1"/>
  <c r="M81" i="47"/>
  <c r="P81" i="47" s="1"/>
  <c r="N80" i="47" l="1"/>
  <c r="N386" i="47"/>
  <c r="N335" i="47"/>
  <c r="N285" i="47"/>
  <c r="N234" i="47"/>
  <c r="N181" i="47"/>
  <c r="N127" i="47"/>
  <c r="M386" i="47"/>
  <c r="P386" i="47" s="1"/>
  <c r="M335" i="47"/>
  <c r="P335" i="47" s="1"/>
  <c r="M285" i="47"/>
  <c r="P285" i="47" s="1"/>
  <c r="M234" i="47"/>
  <c r="P234" i="47" s="1"/>
  <c r="M181" i="47"/>
  <c r="P181" i="47" s="1"/>
  <c r="M127" i="47"/>
  <c r="P127" i="47" s="1"/>
  <c r="M80" i="47"/>
  <c r="P80" i="47" s="1"/>
  <c r="N385" i="47"/>
  <c r="N205" i="47"/>
  <c r="N204" i="47"/>
  <c r="N368" i="47"/>
  <c r="N317" i="47"/>
  <c r="N267" i="47"/>
  <c r="N216" i="47"/>
  <c r="N163" i="47"/>
  <c r="N62" i="47"/>
  <c r="N37" i="47"/>
  <c r="N363" i="47"/>
  <c r="N312" i="47"/>
  <c r="N262" i="47"/>
  <c r="N211" i="47"/>
  <c r="N158" i="47"/>
  <c r="N57" i="47"/>
  <c r="N153" i="47"/>
  <c r="N52" i="47"/>
  <c r="N334" i="47"/>
  <c r="N284" i="47"/>
  <c r="N233" i="47"/>
  <c r="N180" i="47"/>
  <c r="N109" i="47"/>
  <c r="N79" i="47"/>
  <c r="M385" i="47"/>
  <c r="P385" i="47" s="1"/>
  <c r="M334" i="47"/>
  <c r="P334" i="47" s="1"/>
  <c r="M284" i="47"/>
  <c r="P284" i="47" s="1"/>
  <c r="M233" i="47"/>
  <c r="P233" i="47" s="1"/>
  <c r="M180" i="47"/>
  <c r="P180" i="47" s="1"/>
  <c r="M109" i="47"/>
  <c r="P109" i="47" s="1"/>
  <c r="M79" i="47"/>
  <c r="P79" i="47" s="1"/>
  <c r="O384" i="47"/>
  <c r="O333" i="47"/>
  <c r="O283" i="47"/>
  <c r="O232" i="47"/>
  <c r="O179" i="47"/>
  <c r="O126" i="47"/>
  <c r="O78" i="47"/>
  <c r="M384" i="47"/>
  <c r="M333" i="47"/>
  <c r="M283" i="47"/>
  <c r="M232" i="47"/>
  <c r="M179" i="47"/>
  <c r="M126" i="47"/>
  <c r="M78" i="47"/>
  <c r="M383" i="47"/>
  <c r="M332" i="47"/>
  <c r="M282" i="47"/>
  <c r="M231" i="47"/>
  <c r="M178" i="47"/>
  <c r="M125" i="47"/>
  <c r="M108" i="47"/>
  <c r="M77" i="47"/>
  <c r="M382" i="47"/>
  <c r="M331" i="47"/>
  <c r="M281" i="47"/>
  <c r="M230" i="47"/>
  <c r="M177" i="47"/>
  <c r="M76" i="47"/>
  <c r="M43" i="47"/>
  <c r="O381" i="47"/>
  <c r="O330" i="47"/>
  <c r="O280" i="47"/>
  <c r="O229" i="47"/>
  <c r="O176" i="47"/>
  <c r="O124" i="47"/>
  <c r="O107" i="47"/>
  <c r="O75" i="47"/>
  <c r="M74" i="47"/>
  <c r="O379" i="47"/>
  <c r="O328" i="47"/>
  <c r="O278" i="47"/>
  <c r="O227" i="47"/>
  <c r="O174" i="47"/>
  <c r="O122" i="47"/>
  <c r="O105" i="47"/>
  <c r="O73" i="47"/>
  <c r="M42" i="47"/>
  <c r="M205" i="47"/>
  <c r="P205" i="47" s="1"/>
  <c r="M204" i="47"/>
  <c r="P204" i="47" s="1"/>
  <c r="O372" i="47"/>
  <c r="O321" i="47"/>
  <c r="O271" i="47"/>
  <c r="O220" i="47"/>
  <c r="O167" i="47"/>
  <c r="O102" i="47"/>
  <c r="O66" i="47"/>
  <c r="O371" i="47"/>
  <c r="O320" i="47"/>
  <c r="O270" i="47"/>
  <c r="O219" i="47"/>
  <c r="O166" i="47"/>
  <c r="O40" i="47"/>
  <c r="O65" i="47"/>
  <c r="O369" i="47"/>
  <c r="O318" i="47"/>
  <c r="O268" i="47"/>
  <c r="O217" i="47"/>
  <c r="O164" i="47"/>
  <c r="O63" i="47"/>
  <c r="O38" i="47"/>
  <c r="M37" i="47"/>
  <c r="P37" i="47" s="1"/>
  <c r="M36" i="47"/>
  <c r="M31" i="47"/>
  <c r="M361" i="47"/>
  <c r="M30" i="47"/>
  <c r="O53" i="47"/>
  <c r="O29" i="47"/>
  <c r="O359" i="47"/>
  <c r="O258" i="47"/>
  <c r="O207" i="47"/>
  <c r="O154" i="47"/>
  <c r="O118" i="47"/>
  <c r="M154" i="47"/>
  <c r="M53" i="47"/>
  <c r="M29" i="47"/>
  <c r="O152" i="47"/>
  <c r="O51" i="47"/>
  <c r="M51" i="47"/>
  <c r="O151" i="47"/>
  <c r="O50" i="47"/>
  <c r="M151" i="47"/>
  <c r="O150" i="47"/>
  <c r="O49" i="47"/>
  <c r="M49" i="47"/>
  <c r="N49" i="47" l="1"/>
  <c r="P49" i="47"/>
  <c r="N151" i="47"/>
  <c r="P151" i="47"/>
  <c r="N51" i="47"/>
  <c r="P51" i="47"/>
  <c r="N154" i="47"/>
  <c r="P154" i="47"/>
  <c r="N258" i="47"/>
  <c r="P29" i="47"/>
  <c r="N63" i="47"/>
  <c r="N217" i="47"/>
  <c r="N318" i="47"/>
  <c r="N65" i="47"/>
  <c r="N166" i="47"/>
  <c r="N270" i="47"/>
  <c r="N371" i="47"/>
  <c r="N102" i="47"/>
  <c r="N220" i="47"/>
  <c r="N321" i="47"/>
  <c r="N75" i="47"/>
  <c r="N124" i="47"/>
  <c r="N229" i="47"/>
  <c r="N330" i="47"/>
  <c r="N78" i="47"/>
  <c r="P78" i="47"/>
  <c r="N179" i="47"/>
  <c r="P179" i="47"/>
  <c r="N283" i="47"/>
  <c r="P283" i="47"/>
  <c r="N384" i="47"/>
  <c r="P384" i="47"/>
  <c r="N150" i="47"/>
  <c r="N50" i="47"/>
  <c r="N152" i="47"/>
  <c r="N118" i="47"/>
  <c r="N207" i="47"/>
  <c r="N359" i="47"/>
  <c r="N53" i="47"/>
  <c r="P53" i="47"/>
  <c r="N164" i="47"/>
  <c r="N268" i="47"/>
  <c r="N369" i="47"/>
  <c r="N40" i="47"/>
  <c r="N219" i="47"/>
  <c r="N320" i="47"/>
  <c r="N66" i="47"/>
  <c r="N167" i="47"/>
  <c r="N271" i="47"/>
  <c r="N372" i="47"/>
  <c r="N141" i="47"/>
  <c r="N107" i="47"/>
  <c r="N176" i="47"/>
  <c r="N280" i="47"/>
  <c r="N381" i="47"/>
  <c r="N126" i="47"/>
  <c r="P126" i="47"/>
  <c r="N232" i="47"/>
  <c r="P232" i="47"/>
  <c r="N333" i="47"/>
  <c r="P333" i="47"/>
  <c r="N38" i="47"/>
  <c r="N29" i="47"/>
  <c r="B32" i="2"/>
  <c r="B23" i="2" l="1"/>
  <c r="M381" i="47" l="1"/>
  <c r="P381" i="47" s="1"/>
  <c r="M380" i="47"/>
  <c r="M379" i="47"/>
  <c r="P379" i="47" s="1"/>
  <c r="M378" i="47"/>
  <c r="M377" i="47"/>
  <c r="M376" i="47"/>
  <c r="M375" i="47"/>
  <c r="M374" i="47"/>
  <c r="M373" i="47"/>
  <c r="M372" i="47"/>
  <c r="P372" i="47" s="1"/>
  <c r="M371" i="47"/>
  <c r="P371" i="47" s="1"/>
  <c r="M370" i="47"/>
  <c r="M369" i="47"/>
  <c r="P369" i="47" s="1"/>
  <c r="M368" i="47"/>
  <c r="P368" i="47" s="1"/>
  <c r="M367" i="47"/>
  <c r="M366" i="47"/>
  <c r="M365" i="47"/>
  <c r="M364" i="47"/>
  <c r="M363" i="47"/>
  <c r="P363" i="47" s="1"/>
  <c r="M362" i="47"/>
  <c r="M360" i="47"/>
  <c r="M359" i="47"/>
  <c r="P359" i="47" s="1"/>
  <c r="M330" i="47"/>
  <c r="P330" i="47" s="1"/>
  <c r="M329" i="47"/>
  <c r="M328" i="47"/>
  <c r="P328" i="47" s="1"/>
  <c r="M327" i="47"/>
  <c r="M326" i="47"/>
  <c r="M325" i="47"/>
  <c r="M324" i="47"/>
  <c r="M323" i="47"/>
  <c r="M322" i="47"/>
  <c r="M321" i="47"/>
  <c r="P321" i="47" s="1"/>
  <c r="M320" i="47"/>
  <c r="P320" i="47" s="1"/>
  <c r="M319" i="47"/>
  <c r="M318" i="47"/>
  <c r="P318" i="47" s="1"/>
  <c r="M317" i="47"/>
  <c r="P317" i="47" s="1"/>
  <c r="M316" i="47"/>
  <c r="M315" i="47"/>
  <c r="M314" i="47"/>
  <c r="M313" i="47"/>
  <c r="M312" i="47"/>
  <c r="P312" i="47" s="1"/>
  <c r="M311" i="47"/>
  <c r="M310" i="47"/>
  <c r="M309" i="47"/>
  <c r="M280" i="47"/>
  <c r="P280" i="47" s="1"/>
  <c r="M279" i="47"/>
  <c r="M278" i="47"/>
  <c r="P278" i="47" s="1"/>
  <c r="M277" i="47"/>
  <c r="M276" i="47"/>
  <c r="M275" i="47"/>
  <c r="M274" i="47"/>
  <c r="M273" i="47"/>
  <c r="M272" i="47"/>
  <c r="M271" i="47"/>
  <c r="P271" i="47" s="1"/>
  <c r="M270" i="47"/>
  <c r="P270" i="47" s="1"/>
  <c r="M269" i="47"/>
  <c r="M268" i="47"/>
  <c r="P268" i="47" s="1"/>
  <c r="M267" i="47"/>
  <c r="P267" i="47" s="1"/>
  <c r="M266" i="47"/>
  <c r="M265" i="47"/>
  <c r="M264" i="47"/>
  <c r="M263" i="47"/>
  <c r="M262" i="47"/>
  <c r="P262" i="47" s="1"/>
  <c r="M261" i="47"/>
  <c r="M260" i="47"/>
  <c r="M259" i="47"/>
  <c r="M258" i="47"/>
  <c r="P258" i="47" s="1"/>
  <c r="M229" i="47"/>
  <c r="P229" i="47" s="1"/>
  <c r="M228" i="47"/>
  <c r="M227" i="47"/>
  <c r="P227" i="47" s="1"/>
  <c r="M226" i="47"/>
  <c r="M225" i="47"/>
  <c r="M224" i="47"/>
  <c r="M223" i="47"/>
  <c r="M222" i="47"/>
  <c r="M221" i="47"/>
  <c r="M220" i="47"/>
  <c r="P220" i="47" s="1"/>
  <c r="M219" i="47"/>
  <c r="P219" i="47" s="1"/>
  <c r="M218" i="47"/>
  <c r="M217" i="47"/>
  <c r="P217" i="47" s="1"/>
  <c r="M216" i="47"/>
  <c r="P216" i="47" s="1"/>
  <c r="M215" i="47"/>
  <c r="M214" i="47"/>
  <c r="M213" i="47"/>
  <c r="M212" i="47"/>
  <c r="M211" i="47"/>
  <c r="P211" i="47" s="1"/>
  <c r="M210" i="47"/>
  <c r="M209" i="47"/>
  <c r="M208" i="47"/>
  <c r="M207" i="47"/>
  <c r="P207" i="47" s="1"/>
  <c r="M176" i="47"/>
  <c r="P176" i="47" s="1"/>
  <c r="M175" i="47"/>
  <c r="M174" i="47"/>
  <c r="P174" i="47" s="1"/>
  <c r="M173" i="47"/>
  <c r="M172" i="47"/>
  <c r="M171" i="47"/>
  <c r="M170" i="47"/>
  <c r="M169" i="47"/>
  <c r="M168" i="47"/>
  <c r="M167" i="47"/>
  <c r="P167" i="47" s="1"/>
  <c r="M166" i="47"/>
  <c r="P166" i="47" s="1"/>
  <c r="M165" i="47"/>
  <c r="M164" i="47"/>
  <c r="P164" i="47" s="1"/>
  <c r="M163" i="47"/>
  <c r="P163" i="47" s="1"/>
  <c r="M162" i="47"/>
  <c r="M161" i="47"/>
  <c r="M160" i="47"/>
  <c r="M159" i="47"/>
  <c r="M158" i="47"/>
  <c r="P158" i="47" s="1"/>
  <c r="M157" i="47"/>
  <c r="M156" i="47"/>
  <c r="M155" i="47"/>
  <c r="M153" i="47"/>
  <c r="P153" i="47" s="1"/>
  <c r="M152" i="47"/>
  <c r="P152" i="47" s="1"/>
  <c r="M150" i="47"/>
  <c r="P150" i="47" s="1"/>
  <c r="M149" i="47"/>
  <c r="M148" i="47"/>
  <c r="M124" i="47"/>
  <c r="P124" i="47" s="1"/>
  <c r="M123" i="47"/>
  <c r="M122" i="47"/>
  <c r="P122" i="47" s="1"/>
  <c r="M121" i="47"/>
  <c r="M120" i="47"/>
  <c r="M119" i="47"/>
  <c r="M118" i="47"/>
  <c r="P118" i="47" s="1"/>
  <c r="M107" i="47"/>
  <c r="P107" i="47" s="1"/>
  <c r="M106" i="47"/>
  <c r="M105" i="47"/>
  <c r="P105" i="47" s="1"/>
  <c r="M104" i="47"/>
  <c r="M103" i="47"/>
  <c r="M102" i="47"/>
  <c r="P102" i="47" s="1"/>
  <c r="M75" i="47"/>
  <c r="P75" i="47" s="1"/>
  <c r="M73" i="47"/>
  <c r="P73" i="47" s="1"/>
  <c r="M72" i="47"/>
  <c r="M71" i="47"/>
  <c r="M70" i="47"/>
  <c r="M69" i="47"/>
  <c r="M68" i="47"/>
  <c r="M67" i="47"/>
  <c r="M66" i="47"/>
  <c r="P66" i="47" s="1"/>
  <c r="M65" i="47"/>
  <c r="P65" i="47" s="1"/>
  <c r="M64" i="47"/>
  <c r="M63" i="47"/>
  <c r="P63" i="47" s="1"/>
  <c r="M62" i="47"/>
  <c r="P62" i="47" s="1"/>
  <c r="M61" i="47"/>
  <c r="M60" i="47"/>
  <c r="M59" i="47"/>
  <c r="M58" i="47"/>
  <c r="M57" i="47"/>
  <c r="P57" i="47" s="1"/>
  <c r="M56" i="47"/>
  <c r="M55" i="47"/>
  <c r="M54" i="47"/>
  <c r="M52" i="47"/>
  <c r="P52" i="47" s="1"/>
  <c r="M50" i="47"/>
  <c r="P50" i="47" s="1"/>
  <c r="M48" i="47"/>
  <c r="M47" i="47"/>
  <c r="M46" i="47"/>
  <c r="M45" i="47"/>
  <c r="M41" i="47"/>
  <c r="M40" i="47"/>
  <c r="P40" i="47" s="1"/>
  <c r="M39" i="47"/>
  <c r="M38" i="47"/>
  <c r="P38" i="47" s="1"/>
  <c r="M35" i="47"/>
  <c r="M34" i="47"/>
  <c r="M33" i="47"/>
  <c r="M32" i="47"/>
  <c r="M13" i="47"/>
  <c r="AD50" i="23"/>
  <c r="AD49" i="23"/>
  <c r="AD48" i="23"/>
  <c r="AD47" i="23"/>
  <c r="AD46" i="23"/>
  <c r="AD45" i="23"/>
  <c r="AD44" i="23"/>
  <c r="AD43" i="23"/>
  <c r="AD42" i="23"/>
  <c r="AD41" i="23"/>
  <c r="AD40" i="23"/>
  <c r="AD39" i="23"/>
  <c r="AD38" i="23"/>
  <c r="AD37" i="23"/>
  <c r="AD36" i="23"/>
  <c r="AD35" i="23"/>
  <c r="AD34" i="23"/>
  <c r="AD33" i="23"/>
  <c r="AD32" i="23"/>
  <c r="AD31" i="23"/>
  <c r="AD30" i="23"/>
  <c r="AD29" i="23"/>
  <c r="AD28" i="23"/>
  <c r="AD27" i="23"/>
  <c r="AD26" i="23"/>
  <c r="AD25" i="23"/>
  <c r="AD24" i="23"/>
  <c r="AD23" i="23"/>
  <c r="AD22" i="23"/>
  <c r="AD21" i="23"/>
  <c r="AD20" i="23"/>
  <c r="AD19" i="23"/>
  <c r="AD18" i="23"/>
  <c r="AD17" i="23"/>
  <c r="AD16" i="23"/>
  <c r="AD15" i="23"/>
  <c r="AD14" i="23"/>
  <c r="AD13" i="23"/>
  <c r="AD12" i="23"/>
  <c r="AD11" i="23"/>
  <c r="AD10" i="23"/>
  <c r="AD9" i="23"/>
  <c r="AD8" i="23"/>
  <c r="AD7" i="23"/>
  <c r="AD6" i="23"/>
  <c r="AD5" i="23"/>
  <c r="AD4" i="23"/>
  <c r="AD3" i="23"/>
  <c r="AD2" i="23"/>
  <c r="H139" i="40"/>
  <c r="H138" i="40"/>
  <c r="H137" i="40"/>
  <c r="H136" i="40"/>
  <c r="H135" i="40"/>
  <c r="H134" i="40"/>
  <c r="H133" i="40"/>
  <c r="H132" i="40"/>
  <c r="H131" i="40"/>
  <c r="H130" i="40"/>
  <c r="H129" i="40"/>
  <c r="H128" i="40"/>
  <c r="H127" i="40"/>
  <c r="H126" i="40"/>
  <c r="H125" i="40"/>
  <c r="H124" i="40"/>
  <c r="H123" i="40"/>
  <c r="H122" i="40"/>
  <c r="H121" i="40"/>
  <c r="H120" i="40"/>
  <c r="H119" i="40"/>
  <c r="H118" i="40"/>
  <c r="H117" i="40"/>
  <c r="H116" i="40"/>
  <c r="H115" i="40"/>
  <c r="H114" i="40"/>
  <c r="H113" i="40"/>
  <c r="H112" i="40"/>
  <c r="H111" i="40"/>
  <c r="H110" i="40"/>
  <c r="H109" i="40"/>
  <c r="H108" i="40"/>
  <c r="H107" i="40"/>
  <c r="H106" i="40"/>
  <c r="H105" i="40"/>
  <c r="H104" i="40"/>
  <c r="H103" i="40"/>
  <c r="H102" i="40"/>
  <c r="H101" i="40"/>
  <c r="H100" i="40"/>
  <c r="H99" i="40"/>
  <c r="H98" i="40"/>
  <c r="H97" i="40"/>
  <c r="H96" i="40"/>
  <c r="H95" i="40"/>
  <c r="H94" i="40"/>
  <c r="H93" i="40"/>
  <c r="H92" i="40"/>
  <c r="H91" i="40"/>
  <c r="H90" i="40"/>
  <c r="H89" i="40"/>
  <c r="H88" i="40"/>
  <c r="H87" i="40"/>
  <c r="H86" i="40"/>
  <c r="H85" i="40"/>
  <c r="H84" i="40"/>
  <c r="H83" i="40"/>
  <c r="H82" i="40"/>
  <c r="H81" i="40"/>
  <c r="H80" i="40"/>
  <c r="H79" i="40"/>
  <c r="H78" i="40"/>
  <c r="H77" i="40"/>
  <c r="H76" i="40"/>
  <c r="H75" i="40"/>
  <c r="H74" i="40"/>
  <c r="H73" i="40"/>
  <c r="H72" i="40"/>
  <c r="H71" i="40"/>
  <c r="H70" i="40"/>
  <c r="H69" i="40"/>
  <c r="H68" i="40"/>
  <c r="H67" i="40"/>
  <c r="H66" i="40"/>
  <c r="H65" i="40"/>
  <c r="H64" i="40"/>
  <c r="H63" i="40"/>
  <c r="H62" i="40"/>
  <c r="H61" i="40"/>
  <c r="H60" i="40"/>
  <c r="H59" i="40"/>
  <c r="H58" i="40"/>
  <c r="H57" i="40"/>
  <c r="H56" i="40"/>
  <c r="H55" i="40"/>
  <c r="H54" i="40"/>
  <c r="H53" i="40"/>
  <c r="H52" i="40"/>
  <c r="H51" i="40"/>
  <c r="H50" i="40"/>
  <c r="H49" i="40"/>
  <c r="H48" i="40"/>
  <c r="H47" i="40"/>
  <c r="H46" i="40"/>
  <c r="H45" i="40"/>
  <c r="H44" i="40"/>
  <c r="H43" i="40"/>
  <c r="H42" i="40"/>
  <c r="H41" i="40"/>
  <c r="H40" i="40"/>
  <c r="H39" i="40"/>
  <c r="H38" i="40"/>
  <c r="H37" i="40"/>
  <c r="H36" i="40"/>
  <c r="H35" i="40"/>
  <c r="H34" i="40"/>
  <c r="H33" i="40"/>
  <c r="H32" i="40"/>
  <c r="H31" i="40"/>
  <c r="H30" i="40"/>
  <c r="H29" i="40"/>
  <c r="H28" i="40"/>
  <c r="H27" i="40"/>
  <c r="H26" i="40"/>
  <c r="H25" i="40"/>
  <c r="H24" i="40"/>
  <c r="H23" i="40"/>
  <c r="H22" i="40"/>
  <c r="H21" i="40"/>
  <c r="H20" i="40"/>
  <c r="H19" i="40"/>
  <c r="H18" i="40"/>
  <c r="H17" i="40"/>
  <c r="H16" i="40"/>
  <c r="H15" i="40"/>
  <c r="H14" i="40"/>
  <c r="H13" i="40"/>
  <c r="H12" i="40"/>
  <c r="H11" i="40"/>
  <c r="H10" i="40"/>
  <c r="H9" i="40"/>
  <c r="H8" i="40"/>
  <c r="H7" i="40"/>
  <c r="H6" i="40"/>
  <c r="H4" i="40"/>
  <c r="H3" i="40"/>
  <c r="H2" i="40"/>
  <c r="X20" i="20"/>
  <c r="X19" i="20"/>
  <c r="X18" i="20"/>
  <c r="X17" i="20"/>
  <c r="X10" i="20"/>
  <c r="X9" i="20"/>
  <c r="X8" i="20"/>
  <c r="M8" i="15"/>
  <c r="M7" i="15"/>
  <c r="M5" i="15"/>
  <c r="M4" i="15"/>
  <c r="M2" i="15"/>
  <c r="D30" i="2"/>
  <c r="C30" i="2"/>
  <c r="D13" i="38"/>
  <c r="D15" i="38" s="1"/>
  <c r="B6" i="2" l="1"/>
  <c r="B3" i="2"/>
  <c r="B30" i="2" l="1"/>
  <c r="E26" i="2" s="1"/>
  <c r="E7" i="2" l="1"/>
  <c r="E18" i="2"/>
  <c r="E19" i="2"/>
  <c r="E20" i="2"/>
  <c r="E21" i="2"/>
  <c r="E24" i="2"/>
  <c r="E6" i="2"/>
  <c r="E11" i="2"/>
  <c r="E27" i="2"/>
  <c r="E10" i="2"/>
  <c r="E8" i="2"/>
  <c r="E9" i="2"/>
  <c r="E4" i="2"/>
  <c r="E15" i="2"/>
  <c r="E5" i="2"/>
  <c r="E12" i="2"/>
  <c r="E3" i="2"/>
  <c r="E29" i="2"/>
  <c r="E17" i="2"/>
  <c r="E23" i="2"/>
  <c r="E30" i="2" l="1"/>
</calcChain>
</file>

<file path=xl/sharedStrings.xml><?xml version="1.0" encoding="utf-8"?>
<sst xmlns="http://schemas.openxmlformats.org/spreadsheetml/2006/main" count="121257" uniqueCount="5540">
  <si>
    <t>קובץ דיווח עבור רשימת נכסים ברמת הנכס הבודד (חוזר גופים מוסדיים 2015-9-14)</t>
  </si>
  <si>
    <t>יש לבחור תחום:</t>
  </si>
  <si>
    <t>האם מדובר בקובץ לממומנה או לציבור:</t>
  </si>
  <si>
    <t>יש לבחור את רבעון הדיווח:</t>
  </si>
  <si>
    <t>יש לבחור את שנת הדיווח:</t>
  </si>
  <si>
    <t>יש לבחור את הגוף המוסדי:</t>
  </si>
  <si>
    <t>ח.פ. הגוף המוסדי:</t>
  </si>
  <si>
    <t>שם קובץ לשמירה</t>
  </si>
  <si>
    <r>
      <t xml:space="preserve">פרטי האחראי על הדיווח </t>
    </r>
    <r>
      <rPr>
        <b/>
        <u/>
        <sz val="11"/>
        <color theme="1"/>
        <rFont val="Arial"/>
        <family val="2"/>
      </rPr>
      <t>בגוף המוסדי</t>
    </r>
  </si>
  <si>
    <t>שם:</t>
  </si>
  <si>
    <t>מספר טלפון:</t>
  </si>
  <si>
    <t>כתובת מייל:</t>
  </si>
  <si>
    <t>הוראות למילוי הדיווח:</t>
  </si>
  <si>
    <t>יש לדווח לפי ההנחיות בחלק ג' לנספח 5.4.3.2 שבפרק 3 שבחלק 4 לשער 5 בחוזר המאוחד - "רשימת נכסים ברמת הנכס הבודד".</t>
  </si>
  <si>
    <t>ידווח בקבצי נכסי הנוסטרו בלבד</t>
  </si>
  <si>
    <t>שווי הוגן</t>
  </si>
  <si>
    <t>עלות מופחתת</t>
  </si>
  <si>
    <t>השיטה שיושמה בדוח הכספי</t>
  </si>
  <si>
    <t>שיעור מסך נכסי השקעה</t>
  </si>
  <si>
    <t>מזומנים ושווי מזומנים</t>
  </si>
  <si>
    <t>איגרות חוב ממשלתיות</t>
  </si>
  <si>
    <t>ניירות ערך מסחריים</t>
  </si>
  <si>
    <t>איגרות חוב</t>
  </si>
  <si>
    <t>מניות, מניות בכורה ויחידות השתתפות</t>
  </si>
  <si>
    <t>קרנות סל</t>
  </si>
  <si>
    <t>קרנות נאמנות</t>
  </si>
  <si>
    <t>כתבי אופציה</t>
  </si>
  <si>
    <t>אופציות</t>
  </si>
  <si>
    <t>חוזים עתידיים</t>
  </si>
  <si>
    <t>מוצרים מובנים</t>
  </si>
  <si>
    <t>לא סחיר איגרות חוב ממשלתיות</t>
  </si>
  <si>
    <t>לא סחיר איגרות חוב מיועדות</t>
  </si>
  <si>
    <t>אפיק השקעה מובטח תשואה</t>
  </si>
  <si>
    <t>לא סחיר ניירות ערך מסחריים</t>
  </si>
  <si>
    <t>לא סחיר איגרות חוב</t>
  </si>
  <si>
    <t>לא סחיר מניות, מניות בכורה ויחידות השתתפות</t>
  </si>
  <si>
    <t>קרנות השקעה</t>
  </si>
  <si>
    <t>לא סחיר כתבי אופציה</t>
  </si>
  <si>
    <t>לא סחיר אופציות</t>
  </si>
  <si>
    <t>לא סחיר נגזרים אחרים</t>
  </si>
  <si>
    <t>הלוואות</t>
  </si>
  <si>
    <t>לא סחיר מוצרים מובנים</t>
  </si>
  <si>
    <t>פיקדונות מעל 3 חודשים</t>
  </si>
  <si>
    <t>זכויות מקרקעין</t>
  </si>
  <si>
    <t>השקעה בחברות מוחזקות</t>
  </si>
  <si>
    <t>נכסים אחרים</t>
  </si>
  <si>
    <t>סך הכל נכסים</t>
  </si>
  <si>
    <t>מסגרות אשראי</t>
  </si>
  <si>
    <t>יתרות התחייבויות להשקעה</t>
  </si>
  <si>
    <t>מספר קופה/קרן/ח.פ. עבור חברת ביטוח</t>
  </si>
  <si>
    <t>מספר מסלול</t>
  </si>
  <si>
    <t>שם הבנק</t>
  </si>
  <si>
    <t>מספר מזהה בנק</t>
  </si>
  <si>
    <t>סוג מספר מזהה בנק</t>
  </si>
  <si>
    <t>מאפיין עיקרי</t>
  </si>
  <si>
    <t>ישראל/חו"ל</t>
  </si>
  <si>
    <t>בעל עניין/צד קשור</t>
  </si>
  <si>
    <t>דירוג הבנק</t>
  </si>
  <si>
    <t>שם מדרג</t>
  </si>
  <si>
    <t>מטבע פעילות</t>
  </si>
  <si>
    <t>שווי מטבעי</t>
  </si>
  <si>
    <t>שער חליפין</t>
  </si>
  <si>
    <t>שיעור ריבית</t>
  </si>
  <si>
    <t>שווי הוגן (באלפי ש"ח)</t>
  </si>
  <si>
    <t>שיעור מנכסי אפיק ההשקעה</t>
  </si>
  <si>
    <t>שיעור מסך נכסי ההשקעה</t>
  </si>
  <si>
    <t>שם מנפיק</t>
  </si>
  <si>
    <t>שם נייר ערך</t>
  </si>
  <si>
    <t>מספר נייר ערך</t>
  </si>
  <si>
    <t>מדינה לפי חשיפה כלכלית</t>
  </si>
  <si>
    <t>זירת מסחר</t>
  </si>
  <si>
    <t>דירוג</t>
  </si>
  <si>
    <t>מח"מ</t>
  </si>
  <si>
    <t>מועד פדיון</t>
  </si>
  <si>
    <t>תשואה לפדיון</t>
  </si>
  <si>
    <t>סכום לקבל (במטבע הפעילות)</t>
  </si>
  <si>
    <t>ערך נקוב (יחידות)</t>
  </si>
  <si>
    <t>שער נייר הערך</t>
  </si>
  <si>
    <t>עלות מופחתת (באלפי ש"ח)</t>
  </si>
  <si>
    <t>שיעור מערך נקוב מונפק</t>
  </si>
  <si>
    <t>מספר מנפיק</t>
  </si>
  <si>
    <t>סוג מספר מזהה מנפיק</t>
  </si>
  <si>
    <t>סוג מספר נייר ערך</t>
  </si>
  <si>
    <t>ענף מסחר</t>
  </si>
  <si>
    <t>דירוג נייר הערך/המנפיק</t>
  </si>
  <si>
    <t>ריבית עוגן</t>
  </si>
  <si>
    <t>נחיתות חוזית</t>
  </si>
  <si>
    <t>האם סווג כחוב בעייתי</t>
  </si>
  <si>
    <t>עלות מופחתת (במטבע הפעילות)</t>
  </si>
  <si>
    <t>סטאטוס סחירות</t>
  </si>
  <si>
    <t>סיווג הקרן</t>
  </si>
  <si>
    <t xml:space="preserve">שם נייר ערך </t>
  </si>
  <si>
    <t>נכס בסיס (כתב אופציה)</t>
  </si>
  <si>
    <t>תאריך פקיעה</t>
  </si>
  <si>
    <t>שער מימוש</t>
  </si>
  <si>
    <t>יחס המרה</t>
  </si>
  <si>
    <t>נכס בסיס</t>
  </si>
  <si>
    <t>תאריך רכישה</t>
  </si>
  <si>
    <t>סוג הצמדה</t>
  </si>
  <si>
    <t>מספר קרן</t>
  </si>
  <si>
    <t>חודש הנפקת שכבה</t>
  </si>
  <si>
    <t>חודש הבדיקה</t>
  </si>
  <si>
    <t>שווי הנכסים באפיק (באלפי ש"ח)</t>
  </si>
  <si>
    <t>סוג גורם משערך</t>
  </si>
  <si>
    <t>תלות/אי-תלות המשערך</t>
  </si>
  <si>
    <t>שם גורם משערך</t>
  </si>
  <si>
    <t>תאריך שערוך אחרון</t>
  </si>
  <si>
    <t>תאריך אחרון בו נבחנה בפועל ירידת ערך</t>
  </si>
  <si>
    <t>שם שותף כללי קרן השקעות</t>
  </si>
  <si>
    <t>מספר מזהה שותף כללי קרן השקעות</t>
  </si>
  <si>
    <t>סוג מספר מזהה שותף כללי קרן השקעות</t>
  </si>
  <si>
    <t>שם קרן השקעה</t>
  </si>
  <si>
    <t>מספר מזהה קרן השקעה</t>
  </si>
  <si>
    <t>סוג מספר מזהה קרן השקעות</t>
  </si>
  <si>
    <t>אסטרטגיית קרן ההשקעה</t>
  </si>
  <si>
    <t>מדינת התאגדות קרן השקעה</t>
  </si>
  <si>
    <t>מיקום משרד השותף הכללי</t>
  </si>
  <si>
    <t>NAV
(במטבע הדיווח של קרן ההשקעה)</t>
  </si>
  <si>
    <t>שיעור החזקה בקרן השקעה</t>
  </si>
  <si>
    <t>שווי הוגן (בש"ח)</t>
  </si>
  <si>
    <t>מספר עסקה (רגל 1)</t>
  </si>
  <si>
    <t>מטבע פעילות (רגל 1)</t>
  </si>
  <si>
    <t>ערך נקוב (רגל 1)</t>
  </si>
  <si>
    <t>שווי הוגן במטבע הנסחר (רגל 1)</t>
  </si>
  <si>
    <t>שיעור מנכסי אפיק ההשקעה (רגל 1)</t>
  </si>
  <si>
    <t>שיעור מסך נכסי ההשקעה (רגל 1)</t>
  </si>
  <si>
    <t>מספר עסקה (רגל 2)</t>
  </si>
  <si>
    <t>מטבע פעילות (רגל 2)</t>
  </si>
  <si>
    <t>ערך נקוב (רגל 2)</t>
  </si>
  <si>
    <t>שווי הוגן במטבע הנסחר (רגל 2)</t>
  </si>
  <si>
    <t>שיעור מנכסי ההשקעה (רגל 2)</t>
  </si>
  <si>
    <t>שיעור מסך אפיק ההשקעה (רגל 2)</t>
  </si>
  <si>
    <t>שווי הוגן (נטו  באלפי ש"ח)</t>
  </si>
  <si>
    <t>סוג הנכס</t>
  </si>
  <si>
    <t>פקטור מוביל</t>
  </si>
  <si>
    <t>פקטור נוסף</t>
  </si>
  <si>
    <t>טיקר</t>
  </si>
  <si>
    <t>מועד ההתקשרות בעסקה</t>
  </si>
  <si>
    <t>מועד סיום חוזי</t>
  </si>
  <si>
    <t>תדירות Reset</t>
  </si>
  <si>
    <t>סוג הסליקה</t>
  </si>
  <si>
    <t>נספח התחשבנות בטחונות - CSA</t>
  </si>
  <si>
    <t>גורם מצטט</t>
  </si>
  <si>
    <t>תקופת ריבית עוגן</t>
  </si>
  <si>
    <t>שיעור ריבית עוגן</t>
  </si>
  <si>
    <t>שער נכס הבסיס במועד ההתקשרות בעסקה</t>
  </si>
  <si>
    <t>שער הנגזר במועד ההתקשרות בעסקה</t>
  </si>
  <si>
    <t>האם קיים קנס בגין יציאה מוקדמת</t>
  </si>
  <si>
    <t>שיעור הקנס בגין יציאה מוקדמת</t>
  </si>
  <si>
    <t>צד נגדי - Counterparty</t>
  </si>
  <si>
    <t>מספר מזהה לווה</t>
  </si>
  <si>
    <t>סוג מספר מזהה לווה</t>
  </si>
  <si>
    <t>שם הלוואה</t>
  </si>
  <si>
    <t>מספר הלוואה</t>
  </si>
  <si>
    <t>מאפיין הלוואות מתואמות עבור זכויות מקרקעין</t>
  </si>
  <si>
    <t>קונסורציום/ סינדיקציה</t>
  </si>
  <si>
    <t>מספר קונסורציום/ סינדיקציה</t>
  </si>
  <si>
    <t>תאריך העמדת הלוואה</t>
  </si>
  <si>
    <t>דירוג הלוואה/המנפיק</t>
  </si>
  <si>
    <t>סוג הריבית</t>
  </si>
  <si>
    <t>שיעור תוספת/הפחתה לריבית העוגן</t>
  </si>
  <si>
    <t>סוג בטוחה</t>
  </si>
  <si>
    <t>שווי הבטוחות העומדות כנגד ההלוואה</t>
  </si>
  <si>
    <t>שיעור הבטוחות מהחוב</t>
  </si>
  <si>
    <t>מועד עדכון אחרון לשווי הבטוחות</t>
  </si>
  <si>
    <t>זכות חזרה</t>
  </si>
  <si>
    <t>מבנה לוח סילוקין</t>
  </si>
  <si>
    <t>יעוד הלוואה</t>
  </si>
  <si>
    <t>זכות פירעון מוקדם</t>
  </si>
  <si>
    <t>שיעור ריבית בגין אי-ניצול מסגרת האשראי</t>
  </si>
  <si>
    <t>ערך נקוב</t>
  </si>
  <si>
    <t>שער הלוואה</t>
  </si>
  <si>
    <t>שווי הוגן (במטבע הפעילות)</t>
  </si>
  <si>
    <t xml:space="preserve">תשתיות (שלב הבניה)  - </t>
  </si>
  <si>
    <t>תאריך פקיעת פיקדון</t>
  </si>
  <si>
    <t>שער פיקדון</t>
  </si>
  <si>
    <t>שם הנכס</t>
  </si>
  <si>
    <t>מדינת מיקום נדל"ן</t>
  </si>
  <si>
    <t>שימוש עיקרי בנכס</t>
  </si>
  <si>
    <t>מחזור חיי הנכס</t>
  </si>
  <si>
    <t>כתובת הנכס</t>
  </si>
  <si>
    <t>שיעור תשואה בפועל במהלך הרבעון</t>
  </si>
  <si>
    <t>השיטה שבאמצעותה נקבע שווי הנכס</t>
  </si>
  <si>
    <t>שיעור אחזקה באמצעי שליטה</t>
  </si>
  <si>
    <t>שווי מאזני (באלפי ש"ח)</t>
  </si>
  <si>
    <t>שם הנכס האחר</t>
  </si>
  <si>
    <t>מספר הנכס האחר</t>
  </si>
  <si>
    <t>תאריך עסקה</t>
  </si>
  <si>
    <t>תאריך העמדת מסגרת אשראי</t>
  </si>
  <si>
    <t>סכום מסגרת האשראי הראשוני (במטבע הפעילות)</t>
  </si>
  <si>
    <t>סכום מסגרת האשראי הראשוני (באלפי ש"ח)</t>
  </si>
  <si>
    <t>שיעור יתרת מסגרת אשראי</t>
  </si>
  <si>
    <t>תאריך העמדת התחייבות לקרן השקעה</t>
  </si>
  <si>
    <t>סכום המחויבות הראשוני (במטבע הדיווח של קרן ההשקעה)</t>
  </si>
  <si>
    <t>סכום המחויבות הראשוני (באלפי ש"ח)</t>
  </si>
  <si>
    <t>יתרת המחויבות לתקופת הדיווח (במטבע הדיווח של קרן ההשקעה)</t>
  </si>
  <si>
    <t>יתרת המחויבות לתקופת הדיווח (באלפי ש"ח)</t>
  </si>
  <si>
    <t>שיעור יתרת המחויבות</t>
  </si>
  <si>
    <t>תאריך פקיעת מחויבות להשקעה</t>
  </si>
  <si>
    <t>שם גיליון
(רלוונטי לגיליונות עם עמודה "מאפיין עיקרי")</t>
  </si>
  <si>
    <t>שם עמודה</t>
  </si>
  <si>
    <t>אפשרות בחירה</t>
  </si>
  <si>
    <t>הערות והסברים</t>
  </si>
  <si>
    <t>שינוי</t>
  </si>
  <si>
    <t xml:space="preserve">ישראל/חו"ל </t>
  </si>
  <si>
    <t>ישראל</t>
  </si>
  <si>
    <t>חו"ל</t>
  </si>
  <si>
    <t>מדינה לפי חשיפה כלכלית; מדינת התאגדות קרן השקעה, מיקום משרד השותף הכללי, מדינת מיקום נדל"ן</t>
  </si>
  <si>
    <t>אוסטריה</t>
  </si>
  <si>
    <t>אוסטרליה</t>
  </si>
  <si>
    <t>אזור תעלת פנמה</t>
  </si>
  <si>
    <t>אזרביג'אן</t>
  </si>
  <si>
    <t>איחוד האמירויות הערביות</t>
  </si>
  <si>
    <t>איטליה</t>
  </si>
  <si>
    <t>איי הבתולה הבריטיים</t>
  </si>
  <si>
    <t>נוסף במסגרת עדכון הרשימה</t>
  </si>
  <si>
    <t>איי הבתולה של ארצות הברית</t>
  </si>
  <si>
    <t>איי סיישל</t>
  </si>
  <si>
    <t>איי קיימן</t>
  </si>
  <si>
    <t>איי שלמה הבריטיים</t>
  </si>
  <si>
    <t>איסלנד</t>
  </si>
  <si>
    <t>אירלנד</t>
  </si>
  <si>
    <t>אנדורה</t>
  </si>
  <si>
    <t>אסטוניה</t>
  </si>
  <si>
    <t>ארגנטינה</t>
  </si>
  <si>
    <t>ארה"ב</t>
  </si>
  <si>
    <t>אתיופיה</t>
  </si>
  <si>
    <t>בהמס</t>
  </si>
  <si>
    <t>בולגריה</t>
  </si>
  <si>
    <t>בוליביה</t>
  </si>
  <si>
    <t>בחריין</t>
  </si>
  <si>
    <t>בלגיה</t>
  </si>
  <si>
    <t>בליז</t>
  </si>
  <si>
    <t>ברזיל</t>
  </si>
  <si>
    <t>בריטניה</t>
  </si>
  <si>
    <t>ברמודה</t>
  </si>
  <si>
    <t>גאורגיה</t>
  </si>
  <si>
    <t>גיברלטר</t>
  </si>
  <si>
    <t>גמייקה</t>
  </si>
  <si>
    <t>גרמניה</t>
  </si>
  <si>
    <t>ג'רזי (Jersey)</t>
  </si>
  <si>
    <t>גרנזי (Guernsey)</t>
  </si>
  <si>
    <t>דנמרק</t>
  </si>
  <si>
    <t>דרום אפריקה</t>
  </si>
  <si>
    <t>דרום קוריאה</t>
  </si>
  <si>
    <t>הודו</t>
  </si>
  <si>
    <t>הולנד</t>
  </si>
  <si>
    <t>הונג קונג</t>
  </si>
  <si>
    <t>הונגריה</t>
  </si>
  <si>
    <t>הונדורס</t>
  </si>
  <si>
    <t>טייוואן</t>
  </si>
  <si>
    <t>יוון</t>
  </si>
  <si>
    <t>יפן</t>
  </si>
  <si>
    <t>ירדן</t>
  </si>
  <si>
    <t>לוכסמבורג</t>
  </si>
  <si>
    <t>לטביה</t>
  </si>
  <si>
    <t>ליטא</t>
  </si>
  <si>
    <t>ליכטנשטיין</t>
  </si>
  <si>
    <t>מאוריציוס</t>
  </si>
  <si>
    <t>מולדובה</t>
  </si>
  <si>
    <t>מונקו</t>
  </si>
  <si>
    <t>מלדיבים</t>
  </si>
  <si>
    <t>מלטה</t>
  </si>
  <si>
    <t>מלזיה</t>
  </si>
  <si>
    <t>מצרים</t>
  </si>
  <si>
    <t>מקסיקו</t>
  </si>
  <si>
    <t>מרוקו</t>
  </si>
  <si>
    <t>נורבגיה</t>
  </si>
  <si>
    <t>ניו זילנד</t>
  </si>
  <si>
    <t>סין</t>
  </si>
  <si>
    <t>סינגפור</t>
  </si>
  <si>
    <t>סלובניה</t>
  </si>
  <si>
    <t>סלובקיה</t>
  </si>
  <si>
    <t>ספרד</t>
  </si>
  <si>
    <t>סרביה</t>
  </si>
  <si>
    <t>ערב הסעודית</t>
  </si>
  <si>
    <t>פולין</t>
  </si>
  <si>
    <t>פורטוגל</t>
  </si>
  <si>
    <t>פינלנד</t>
  </si>
  <si>
    <t>פנמה</t>
  </si>
  <si>
    <t>צילה</t>
  </si>
  <si>
    <t>צכיה</t>
  </si>
  <si>
    <t>צרפת</t>
  </si>
  <si>
    <t>קנדה</t>
  </si>
  <si>
    <t>קפריסין</t>
  </si>
  <si>
    <t>רומניה</t>
  </si>
  <si>
    <t>רוסיה</t>
  </si>
  <si>
    <t>שוודיה</t>
  </si>
  <si>
    <t>שוויץ</t>
  </si>
  <si>
    <t>תורכיה</t>
  </si>
  <si>
    <t>אסיה</t>
  </si>
  <si>
    <t>אפריקה</t>
  </si>
  <si>
    <t>אמריקה הצפונית</t>
  </si>
  <si>
    <t>אמריקה הדרומית</t>
  </si>
  <si>
    <t>אירופה</t>
  </si>
  <si>
    <t>אוקיאניה</t>
  </si>
  <si>
    <t>גלובלי ללא ארה"ב</t>
  </si>
  <si>
    <t>גלובלי</t>
  </si>
  <si>
    <t>Emerging Markets - Americas</t>
  </si>
  <si>
    <r>
      <rPr>
        <strike/>
        <sz val="11"/>
        <color theme="1"/>
        <rFont val="Arial"/>
        <family val="2"/>
      </rPr>
      <t>שווקים מתעוררים</t>
    </r>
    <r>
      <rPr>
        <sz val="11"/>
        <color theme="1"/>
        <rFont val="Arial"/>
        <family val="2"/>
      </rPr>
      <t xml:space="preserve"> לפי הגדרת MSCI</t>
    </r>
  </si>
  <si>
    <t>Emerging Markets - Euope, Middle East &amp; Africa</t>
  </si>
  <si>
    <t>לפי הגדרת MSCI</t>
  </si>
  <si>
    <t>Emerging Markets - Asia</t>
  </si>
  <si>
    <t>Developed Markets - Americas</t>
  </si>
  <si>
    <t>Developed Markets - Europe</t>
  </si>
  <si>
    <t>Developed Markets - Pacific</t>
  </si>
  <si>
    <t>Frontier Markets - Euope</t>
  </si>
  <si>
    <t>Frontier Markets - Africa</t>
  </si>
  <si>
    <t>Frontier Markets - Middle East</t>
  </si>
  <si>
    <t>Frontier Markets - Asia</t>
  </si>
  <si>
    <t>ח.פ.</t>
  </si>
  <si>
    <t>מספר שותפות</t>
  </si>
  <si>
    <t>מספר תאגיד או שותפות בחו"ל</t>
  </si>
  <si>
    <t>פנימי</t>
  </si>
  <si>
    <t>LEI</t>
  </si>
  <si>
    <t>אחר</t>
  </si>
  <si>
    <t>סימול בנק</t>
  </si>
  <si>
    <t>SWIFT</t>
  </si>
  <si>
    <t>סוג מספר מזהה מנהל קרן השקעות</t>
  </si>
  <si>
    <t>מרשם</t>
  </si>
  <si>
    <t>ת"ז</t>
  </si>
  <si>
    <t>דרכון</t>
  </si>
  <si>
    <t>ISIN</t>
  </si>
  <si>
    <t>OCC</t>
  </si>
  <si>
    <t>FIGI</t>
  </si>
  <si>
    <t>סוג מספר קרן השקעה</t>
  </si>
  <si>
    <t>סחיר</t>
  </si>
  <si>
    <t>לא סחיר</t>
  </si>
  <si>
    <t>חסום</t>
  </si>
  <si>
    <t>ני"ע אשר מכירתו מוגבלת לפי הוראות דין או חוזה לתקופה שנקבעה.</t>
  </si>
  <si>
    <t>השעיה</t>
  </si>
  <si>
    <t xml:space="preserve">ני"ע שהמסחר בו בזירת המסחר בה הור נסחר הופסק לפרק זמן </t>
  </si>
  <si>
    <t>בהשאלה</t>
  </si>
  <si>
    <t>לא חסום בהשעיה</t>
  </si>
  <si>
    <t>לא חסום בהשאלה</t>
  </si>
  <si>
    <t>חסום בהשעיה</t>
  </si>
  <si>
    <t>חסום בהשאלה</t>
  </si>
  <si>
    <t>בשלבי רישום למסחר</t>
  </si>
  <si>
    <t>בעל  עניין/צד קשור</t>
  </si>
  <si>
    <t>כן</t>
  </si>
  <si>
    <t>לא</t>
  </si>
  <si>
    <t>TASE</t>
  </si>
  <si>
    <t>TASE - Tel Aviv Stock Exchange</t>
  </si>
  <si>
    <t>TASE-UP</t>
  </si>
  <si>
    <t>פלטפורמת TASE-UP</t>
  </si>
  <si>
    <t>NYSE</t>
  </si>
  <si>
    <t>NYSE - New York Stock Exchange</t>
  </si>
  <si>
    <t>NASDAQ</t>
  </si>
  <si>
    <t>NASDAQ - National Association of Securities Dealers Automated Quotations</t>
  </si>
  <si>
    <t>JPX</t>
  </si>
  <si>
    <t>JPX - Japan Exchange Group</t>
  </si>
  <si>
    <t>AMEX</t>
  </si>
  <si>
    <t>AMEX - American Stock Exchange</t>
  </si>
  <si>
    <t>ADX</t>
  </si>
  <si>
    <t>ADX - Abu Dhabi Securities Exchange</t>
  </si>
  <si>
    <t>ASX</t>
  </si>
  <si>
    <t>ASX -  Australian Securities Exchange</t>
  </si>
  <si>
    <t>BOVESPA</t>
  </si>
  <si>
    <t>BOVESPA -  Brazilian Stock Exchange</t>
  </si>
  <si>
    <t>BSE</t>
  </si>
  <si>
    <t>BSE - Bombay Stock Exchange</t>
  </si>
  <si>
    <t>CBOE</t>
  </si>
  <si>
    <t>CBOE - Chicago Board Options Exchange</t>
  </si>
  <si>
    <t>CME</t>
  </si>
  <si>
    <t>CME - Chicago Mercantile Exchange</t>
  </si>
  <si>
    <t>EURONEXT</t>
  </si>
  <si>
    <t>EURONEXT - Euronext Group Stock Exchange</t>
  </si>
  <si>
    <t>EUREX</t>
  </si>
  <si>
    <t>EUREX - Eurex Exchange</t>
  </si>
  <si>
    <t>FWB</t>
  </si>
  <si>
    <t>FWB - Frankfurt Stock Exchange</t>
  </si>
  <si>
    <t>HKSE</t>
  </si>
  <si>
    <t>HKSE - Hong Kong Stock Exchange</t>
  </si>
  <si>
    <t>ICE</t>
  </si>
  <si>
    <t>ICE - Intercontinental Exchange</t>
  </si>
  <si>
    <t>ISE</t>
  </si>
  <si>
    <t>ISE - Irish Stock Exchange</t>
  </si>
  <si>
    <t>JSE</t>
  </si>
  <si>
    <t>JSE - Johannesburg Stock Exchange</t>
  </si>
  <si>
    <t>KRX</t>
  </si>
  <si>
    <t>KRX - Korea Exchange</t>
  </si>
  <si>
    <t>LSE</t>
  </si>
  <si>
    <t>LSE - London Stock Exchange</t>
  </si>
  <si>
    <t>MICEX - RTS</t>
  </si>
  <si>
    <t>MICEX- RTS - Moscow Exchange</t>
  </si>
  <si>
    <t>NASDAQD</t>
  </si>
  <si>
    <t>NASDAQD - NASDAQ Dubai</t>
  </si>
  <si>
    <t>NSE</t>
  </si>
  <si>
    <t>NSE - National Stock Exchange of India</t>
  </si>
  <si>
    <t>SSE</t>
  </si>
  <si>
    <t>SSE - Shanghai Stock Exchange</t>
  </si>
  <si>
    <t>SZSE</t>
  </si>
  <si>
    <t>SZSE - Shenzen Stock Market</t>
  </si>
  <si>
    <t>SGX</t>
  </si>
  <si>
    <t>SGX - Singapore Exchange</t>
  </si>
  <si>
    <t>BME</t>
  </si>
  <si>
    <t>BME - Spanish Exchanges</t>
  </si>
  <si>
    <t>SIX</t>
  </si>
  <si>
    <t>SIX - Swiss Exchange</t>
  </si>
  <si>
    <t>TSEC</t>
  </si>
  <si>
    <t>TSEC - Taiwan Stock Exchange Corporation</t>
  </si>
  <si>
    <t>TSE</t>
  </si>
  <si>
    <t>TSE - Tokyo Stock Exchange</t>
  </si>
  <si>
    <t>TSX</t>
  </si>
  <si>
    <t>TSX - Toronto Stock Exchange</t>
  </si>
  <si>
    <t>FOREIGN_GOV_SEC</t>
  </si>
  <si>
    <t>זירת מסחר פיקטבית עבור הדיווח של אג"ח שהנפיקה ממשלה זרה</t>
  </si>
  <si>
    <t xml:space="preserve">דירוג נייר הערך/הלוואה/המנפיק </t>
  </si>
  <si>
    <t>נייר ערך</t>
  </si>
  <si>
    <t>הלוואה</t>
  </si>
  <si>
    <t>מנפיק</t>
  </si>
  <si>
    <t>NR</t>
  </si>
  <si>
    <t>החוב נחות</t>
  </si>
  <si>
    <t>החוב לא נחות</t>
  </si>
  <si>
    <t>S&amp;P מעלות</t>
  </si>
  <si>
    <t>סטנדרד &amp; פורסס מעלות בע"מ (S&amp;P)</t>
  </si>
  <si>
    <t>מידרוג Moodys</t>
  </si>
  <si>
    <t>מידרוג בע"מ (Moody's)</t>
  </si>
  <si>
    <t>AM Best</t>
  </si>
  <si>
    <t>A.M Best Company, Inc</t>
  </si>
  <si>
    <t>DBRS</t>
  </si>
  <si>
    <t>DBRS Ratings Limited.</t>
  </si>
  <si>
    <t>Egan-Jones</t>
  </si>
  <si>
    <t>Egan-Jones Ratings Co.</t>
  </si>
  <si>
    <t>Fitch</t>
  </si>
  <si>
    <t>Fitch Investors Service, L.P.</t>
  </si>
  <si>
    <t>HR Ratings</t>
  </si>
  <si>
    <t>HR Ratings de México, S.A. de C.V.</t>
  </si>
  <si>
    <t>Japan Credit</t>
  </si>
  <si>
    <t>Japan Credit Rating Agency Ltd.</t>
  </si>
  <si>
    <t>Kroll</t>
  </si>
  <si>
    <t>Kroll Bond Rating Agency, Inc</t>
  </si>
  <si>
    <t>Moodys</t>
  </si>
  <si>
    <t>Moody's Investor Service</t>
  </si>
  <si>
    <t>S&amp;P</t>
  </si>
  <si>
    <t>Standard &amp; Poor's Corporation</t>
  </si>
  <si>
    <t>Not rated</t>
  </si>
  <si>
    <t>אג"ח מובנות</t>
  </si>
  <si>
    <t>אופנה והלבשה</t>
  </si>
  <si>
    <t>אחסנה</t>
  </si>
  <si>
    <t>אלקטרוניקה ואופטיקה</t>
  </si>
  <si>
    <t>אנרגיה</t>
  </si>
  <si>
    <t>אנרגיה מתחדשת</t>
  </si>
  <si>
    <t>אנשים פרטיים</t>
  </si>
  <si>
    <t>אשראי חוץ בנקאי</t>
  </si>
  <si>
    <t>ביוטכנולוגיה</t>
  </si>
  <si>
    <t>ביטוח</t>
  </si>
  <si>
    <t>ביטחוניות</t>
  </si>
  <si>
    <t>בנייה</t>
  </si>
  <si>
    <t>בנקים</t>
  </si>
  <si>
    <t>השקעות בהיי-טק</t>
  </si>
  <si>
    <t>השקעות במדעי החיים</t>
  </si>
  <si>
    <t>השקעה ואחזקות</t>
  </si>
  <si>
    <t>חברות ללא פעילות ומעטפת</t>
  </si>
  <si>
    <t>חברות מעטפת</t>
  </si>
  <si>
    <t>חיפושי נפט וגז</t>
  </si>
  <si>
    <t>חשמל</t>
  </si>
  <si>
    <t>כימיה, גומי ופלסטיק</t>
  </si>
  <si>
    <t>ליסינג</t>
  </si>
  <si>
    <t>מוליכים למחצה</t>
  </si>
  <si>
    <t>מזון</t>
  </si>
  <si>
    <t>מכשור רפואי</t>
  </si>
  <si>
    <t>מלונאות ותיירות</t>
  </si>
  <si>
    <t>מסחר</t>
  </si>
  <si>
    <t>מתכת ומוצרי בניה</t>
  </si>
  <si>
    <t>נדל"ן מניב בישראל</t>
  </si>
  <si>
    <t>נדל"ן מניב בחו"ל</t>
  </si>
  <si>
    <t>עץ, נייר ודפוס</t>
  </si>
  <si>
    <t>פארמה</t>
  </si>
  <si>
    <t>פודטק</t>
  </si>
  <si>
    <t>ציוד תקשורת</t>
  </si>
  <si>
    <t>קנאביס</t>
  </si>
  <si>
    <t>קלינטק</t>
  </si>
  <si>
    <t>קרנות היי טק</t>
  </si>
  <si>
    <t>רובוטיקה ותלת מימד</t>
  </si>
  <si>
    <t>רשויות מקומיות</t>
  </si>
  <si>
    <t>רשתות שיווק</t>
  </si>
  <si>
    <t>שירותי מידע</t>
  </si>
  <si>
    <t>שירותים</t>
  </si>
  <si>
    <t>שירותים פיננסיים</t>
  </si>
  <si>
    <t>שירותים ציבוריים</t>
  </si>
  <si>
    <t>תוכנה ואינטרנט</t>
  </si>
  <si>
    <t>תחבורה</t>
  </si>
  <si>
    <t>תעופה</t>
  </si>
  <si>
    <t>תעשיה</t>
  </si>
  <si>
    <t>תקשורת ומדיה</t>
  </si>
  <si>
    <t>תשתיות</t>
  </si>
  <si>
    <t>Energy Equipment &amp; Services</t>
  </si>
  <si>
    <t>Oil, Gas &amp; Consumable Fuels</t>
  </si>
  <si>
    <t>Chemicals</t>
  </si>
  <si>
    <t>Construction Materials</t>
  </si>
  <si>
    <t>Containers &amp; Packaging</t>
  </si>
  <si>
    <t>Metals &amp; Mining</t>
  </si>
  <si>
    <t>Paper &amp; Forest Products</t>
  </si>
  <si>
    <t>Aerospace &amp; Defense</t>
  </si>
  <si>
    <t>Building Products</t>
  </si>
  <si>
    <t>Construction &amp; Engineering</t>
  </si>
  <si>
    <t>Electrical Equipment</t>
  </si>
  <si>
    <t>Industrial Conglomerates</t>
  </si>
  <si>
    <t>Machinery</t>
  </si>
  <si>
    <t>Trading Companies &amp; Distributors</t>
  </si>
  <si>
    <t>Commercial Services &amp; Supplies</t>
  </si>
  <si>
    <t>Professional Services</t>
  </si>
  <si>
    <t>Air Freight &amp; Logistics</t>
  </si>
  <si>
    <t>Passenger Airlines</t>
  </si>
  <si>
    <r>
      <rPr>
        <strike/>
        <sz val="11"/>
        <color theme="1"/>
        <rFont val="Arial"/>
        <family val="2"/>
      </rPr>
      <t>Airlines</t>
    </r>
    <r>
      <rPr>
        <sz val="11"/>
        <color theme="1"/>
        <rFont val="Arial"/>
        <family val="2"/>
      </rPr>
      <t xml:space="preserve"> Passenger Airlines</t>
    </r>
  </si>
  <si>
    <t>Marine Transportation</t>
  </si>
  <si>
    <r>
      <rPr>
        <strike/>
        <sz val="11"/>
        <color theme="1"/>
        <rFont val="Arial"/>
        <family val="2"/>
      </rPr>
      <t>Marine</t>
    </r>
    <r>
      <rPr>
        <sz val="11"/>
        <color theme="1"/>
        <rFont val="Arial"/>
        <family val="2"/>
      </rPr>
      <t xml:space="preserve"> Marine Transportation</t>
    </r>
  </si>
  <si>
    <t>Ground Transportation</t>
  </si>
  <si>
    <r>
      <rPr>
        <strike/>
        <sz val="11"/>
        <color theme="1"/>
        <rFont val="Arial"/>
        <family val="2"/>
      </rPr>
      <t>Road &amp; Rail</t>
    </r>
    <r>
      <rPr>
        <sz val="11"/>
        <color theme="1"/>
        <rFont val="Arial"/>
        <family val="2"/>
      </rPr>
      <t xml:space="preserve"> Ground Transportation</t>
    </r>
  </si>
  <si>
    <t>Transportation Infrastructure</t>
  </si>
  <si>
    <t>Automobile Components</t>
  </si>
  <si>
    <r>
      <rPr>
        <strike/>
        <sz val="11"/>
        <color theme="1"/>
        <rFont val="Arial"/>
        <family val="2"/>
      </rPr>
      <t>Auto Components</t>
    </r>
    <r>
      <rPr>
        <sz val="11"/>
        <color theme="1"/>
        <rFont val="Arial"/>
        <family val="2"/>
      </rPr>
      <t xml:space="preserve"> Automobile Components</t>
    </r>
  </si>
  <si>
    <t>Automobiles</t>
  </si>
  <si>
    <t>Household Durables</t>
  </si>
  <si>
    <t>Leisure Products</t>
  </si>
  <si>
    <t>Textiles, Apparel &amp; Luxury Goods</t>
  </si>
  <si>
    <t>Hotels, Restaurants &amp; Leisure</t>
  </si>
  <si>
    <t>Diversified Consumer Services</t>
  </si>
  <si>
    <t>Distributors</t>
  </si>
  <si>
    <t>Broadline Retail</t>
  </si>
  <si>
    <r>
      <rPr>
        <strike/>
        <sz val="11"/>
        <color theme="1"/>
        <rFont val="Arial"/>
        <family val="2"/>
      </rPr>
      <t>Multiline Retail</t>
    </r>
    <r>
      <rPr>
        <sz val="11"/>
        <color theme="1"/>
        <rFont val="Arial"/>
        <family val="2"/>
      </rPr>
      <t xml:space="preserve"> Broadline Retail</t>
    </r>
  </si>
  <si>
    <t>Specialty Retail</t>
  </si>
  <si>
    <t>Consumer Staples Distribution &amp; Retail</t>
  </si>
  <si>
    <r>
      <rPr>
        <strike/>
        <sz val="11"/>
        <color theme="1"/>
        <rFont val="Arial"/>
        <family val="2"/>
      </rPr>
      <t>Food &amp; Staples Retailing</t>
    </r>
    <r>
      <rPr>
        <sz val="11"/>
        <color theme="1"/>
        <rFont val="Arial"/>
        <family val="2"/>
      </rPr>
      <t xml:space="preserve"> Consumer Staples Distribution &amp; Retail</t>
    </r>
  </si>
  <si>
    <t>Beverages</t>
  </si>
  <si>
    <t>Food Products</t>
  </si>
  <si>
    <t>Tobacco</t>
  </si>
  <si>
    <t>Household Products</t>
  </si>
  <si>
    <t>Personal Care Products</t>
  </si>
  <si>
    <r>
      <rPr>
        <strike/>
        <sz val="11"/>
        <color theme="1"/>
        <rFont val="Arial"/>
        <family val="2"/>
      </rPr>
      <t>Personal Products</t>
    </r>
    <r>
      <rPr>
        <sz val="11"/>
        <color theme="1"/>
        <rFont val="Arial"/>
        <family val="2"/>
      </rPr>
      <t xml:space="preserve"> Personal Care Products</t>
    </r>
  </si>
  <si>
    <t>Health Care Equipment &amp; Supplies</t>
  </si>
  <si>
    <t>Health Care Providers &amp; Services</t>
  </si>
  <si>
    <t>Health Care Technology</t>
  </si>
  <si>
    <t>Biotechnology</t>
  </si>
  <si>
    <t>Pharmaceuticals</t>
  </si>
  <si>
    <t>Life Sciences Tools &amp; Services</t>
  </si>
  <si>
    <t>Banks</t>
  </si>
  <si>
    <t>Financial Services</t>
  </si>
  <si>
    <r>
      <rPr>
        <strike/>
        <sz val="11"/>
        <color theme="1"/>
        <rFont val="Arial"/>
        <family val="2"/>
      </rPr>
      <t>Diversified Financial Services</t>
    </r>
    <r>
      <rPr>
        <sz val="11"/>
        <color theme="1"/>
        <rFont val="Arial"/>
        <family val="2"/>
      </rPr>
      <t xml:space="preserve"> Financial Services</t>
    </r>
  </si>
  <si>
    <t>Consumer Finance</t>
  </si>
  <si>
    <t>Capital Markets</t>
  </si>
  <si>
    <t>Mortgage Real Estate Investment Trusts (REITs)</t>
  </si>
  <si>
    <t>Insurance</t>
  </si>
  <si>
    <t>IT Services</t>
  </si>
  <si>
    <t>Software</t>
  </si>
  <si>
    <t>Communications Equipment</t>
  </si>
  <si>
    <t>Technology Hardware, Storage &amp; Peripherals</t>
  </si>
  <si>
    <t>Electronic Equipment, Instruments &amp; Components</t>
  </si>
  <si>
    <t>Semiconductors &amp; Semiconductor Equipment</t>
  </si>
  <si>
    <t>Diversified Telecommunication Services</t>
  </si>
  <si>
    <t>Wireless Telecommunication Services</t>
  </si>
  <si>
    <t>Media</t>
  </si>
  <si>
    <t>Entertainment</t>
  </si>
  <si>
    <t>Interactive Media &amp; Services</t>
  </si>
  <si>
    <t>Electric Utilities</t>
  </si>
  <si>
    <t>Gas Utilities</t>
  </si>
  <si>
    <t>Multi-Utilities</t>
  </si>
  <si>
    <t>Water Utilities</t>
  </si>
  <si>
    <t>Independent Power and Renewable Electricity Producers</t>
  </si>
  <si>
    <t>Diversified REITs</t>
  </si>
  <si>
    <t>Equity Real Estate Investment Trusts</t>
  </si>
  <si>
    <t>Industrial REITs</t>
  </si>
  <si>
    <t>Hotel &amp; Resort REITs</t>
  </si>
  <si>
    <t>Office REITs</t>
  </si>
  <si>
    <t>Health Care REITs</t>
  </si>
  <si>
    <t>Residential REITs</t>
  </si>
  <si>
    <t>Retail REITs</t>
  </si>
  <si>
    <t>Specialized REITs</t>
  </si>
  <si>
    <t>Real Estate Management &amp; Development</t>
  </si>
  <si>
    <t>Other</t>
  </si>
  <si>
    <t>(ומעלה ו/ או מדינה AA) אג"ח בארץ - כללי-אג"ח כללי בארץ - ללא מניות-אג"ח כללי בארץ בדירוג גבוה בלבד</t>
  </si>
  <si>
    <t>(ממונפות ואסטרטגיות - אסטרטגיות (לא ממונפות</t>
  </si>
  <si>
    <t>125 מניות בארץ - מניות כללי-ת"א</t>
  </si>
  <si>
    <t>20 אג"ח בארץ - חברות והמרה-תל בונד צמוד מדד-תל בונד</t>
  </si>
  <si>
    <t>35 מניות בארץ - מניות כללי-ת"א</t>
  </si>
  <si>
    <t>40 אג"ח בארץ - חברות והמרה-תל בונד צמוד מדד-תל בונד</t>
  </si>
  <si>
    <t>60 אג"ח בארץ - חברות והמרה-תל בונד צמוד מדד-תל בונד</t>
  </si>
  <si>
    <t>90 מניות בארץ - מניות כללי-ת"א</t>
  </si>
  <si>
    <t>All Cap מניות בארץ - מניות לפי שווי שוק-מניות</t>
  </si>
  <si>
    <t>Banks מניות בחו"ל - מניות לפי ענפים בחו"ל - מנוטרלת מט"ח-אירופה- מניות</t>
  </si>
  <si>
    <t>CNX NIFTY - מניות בחו"ל - מניות גיאוגרפי - חשופת מט"ח-אסיה הודו</t>
  </si>
  <si>
    <t>DAX 30 - מניות בחו"ל - מניות גיאוגרפי - חשופת מט"ח-אירופה גרמניה</t>
  </si>
  <si>
    <t>DAX 30 - מניות בחו"ל - מניות גיאוגרפי - מנוטרלת מט"ח-אירופה גרמניה</t>
  </si>
  <si>
    <t>DJ INDUSTRIAL AVERAGE - מניות בחו"ל - מניות גיאוגרפי - חשופת מט"ח-ארה"ב</t>
  </si>
  <si>
    <t>EURO STOXX 50 - מניות בחו"ל - מניות גיאוגרפי - חשופת מט"ח-אירופה כללי</t>
  </si>
  <si>
    <t>EURO STOXX 50 - מניות בחו"ל - מניות גיאוגרפי - מנוטרלת מט"ח-אירופה כללי</t>
  </si>
  <si>
    <t>Financial מניות בחו"ל - מניות לפי ענפים בחו"ל - חשופת מט"ח-ארה"ב- מניות</t>
  </si>
  <si>
    <t>FTSE 250 INDEX - מניות בחו"ל - מניות גיאוגרפי - מנוטרלת מט"ח-אירופה אנגליה</t>
  </si>
  <si>
    <t>FTSE China 50 - מניות בחו"ל - מניות גיאוגרפי - חשופת מט"ח-אסיה סין</t>
  </si>
  <si>
    <t>Health Care מניות בחו"ל - מניות לפי ענפים בחו"ל - חשופת מט"ח-ארה"ב- מניות</t>
  </si>
  <si>
    <t>Health Care מניות בחו"ל - מניות לפי ענפים בחו"ל - מנוטרלת מט"ח-ארה"ב- מניות</t>
  </si>
  <si>
    <t>IBOVESPA - מניות בחו"ל - מניות גיאוגרפי - חשופת מט"ח-שווקים מתעוררים ברזיל</t>
  </si>
  <si>
    <t>IBOXX USD LIQUID INVESTMENT GRADE TOP 30 INDEX - אג"ח בחו"ל - אג"ח חשופת דולר</t>
  </si>
  <si>
    <t>Large &amp; Mid Cap מניות בארץ - מניות לפי שווי שוק-מניות</t>
  </si>
  <si>
    <t>MDAX - מניות בחו"ל - מניות גיאוגרפי - מנוטרלת מט"ח-אירופה גרמניה</t>
  </si>
  <si>
    <t>MSCI AC WORLD INDEX - מניות בחו"ל - מניות כללי בחו"ל - חשופת מט"ח-מניות כללי בחו"ל</t>
  </si>
  <si>
    <t>MSCI EMERGING MARKETS - מניות בחו"ל - מניות גיאוגרפי - חשופת מט"ח-שווקים מתעוררים כללי</t>
  </si>
  <si>
    <t>NASDAQ 100 - מניות בחו"ל - מניות גיאוגרפי - חשופת מט"ח-ארה"ב</t>
  </si>
  <si>
    <t>NASDAQ 100 - מניות בחו"ל - מניות גיאוגרפי - מנוטרלת מט"ח-ארה"ב</t>
  </si>
  <si>
    <t>NIKKEI 225 - מניות בחו"ל - מניות גיאוגרפי - חשופת מט"ח-אסיה יפן</t>
  </si>
  <si>
    <t>NIKKEI 225 - מניות בחו"ל - מניות גיאוגרפי - מנוטרלת מט"ח-אסיה יפן</t>
  </si>
  <si>
    <t>Regional Banks מניות בחו"ל - מניות לפי ענפים בחו"ל - חשופת מט"ח-ארה"ב- מניות</t>
  </si>
  <si>
    <t>RUSSELL 2000 - מניות בחו"ל - מניות גיאוגרפי - חשופת מט"ח-ארה"ב</t>
  </si>
  <si>
    <t>RUSSELL 2000 - מניות בחו"ל - מניות גיאוגרפי - מנוטרלת מט"ח-ארה"ב</t>
  </si>
  <si>
    <t>S&amp;P 500 - מניות בחו"ל - מניות גיאוגרפי - חשופת מט"ח-ארה"ב</t>
  </si>
  <si>
    <t>S&amp;P 500 - מניות בחו"ל - מניות גיאוגרפי - מנוטרלת מט"ח-ארה"ב</t>
  </si>
  <si>
    <t>S&amp;P/ASX 200 - מניות בחו"ל - מניות גיאוגרפי - חשופת מט"ח-חו"ל גיאוגרפי אחר - אוסטרליה</t>
  </si>
  <si>
    <t>Small Cap מניות בארץ - מניות לפי שווי שוק-מניות</t>
  </si>
  <si>
    <t>SME60 מניות בארץ - מניות כללי-ת"א</t>
  </si>
  <si>
    <t>STOXX EUROPE 600 - מניות בחו"ל - מניות גיאוגרפי - מנוטרלת מט"ח-אירופה כללי</t>
  </si>
  <si>
    <t>STOXX EUROPE 600 -מניות בחו"ל - מניות גיאוגרפי - חשופת מט"ח-אירופה כללי</t>
  </si>
  <si>
    <t>Technology מניות בחו"ל - מניות לפי ענפים בחו"ל - חשופת מט"ח-ארה"ב- מניות</t>
  </si>
  <si>
    <t>Technology מניות בחו"ל - מניות לפי ענפים בחו"ל - מנוטרלת מט"ח-ארה"ב- מניות</t>
  </si>
  <si>
    <t>אג"ח בארץ - חברות והמרה-חברות והמרה אחר</t>
  </si>
  <si>
    <t>אג"ח בארץ - חברות והמרה-חברות והמרה בסיכון גבוה</t>
  </si>
  <si>
    <t>אג"ח בארץ - חברות והמרה-חברות והמרה ללא מניות-חברות והמרה ללא מניות וללא סימן קריאה</t>
  </si>
  <si>
    <t>אג"ח בארץ - חברות והמרה-חברות והמרה ללא מניות-חברות והמרה ללא מניות וללא סימן קריאה, עם מגבלת מח"מ עד 5 שנים</t>
  </si>
  <si>
    <t>אג"ח בארץ - חברות והמרה-חברות והמרה ללא מניות-חברות והמרה ללא מניות עם סימן קריאה</t>
  </si>
  <si>
    <t>אג"ח בארץ - חברות והמרה-חברות והמרה עם מניות-חברות והמרה עם מניות ועם סימן קריאה</t>
  </si>
  <si>
    <t>אג"ח בארץ - חברות והמרה-חברות והמרה עם מניות-חברות והמרה עם מניות ללא סימן קריאה</t>
  </si>
  <si>
    <t>אג"ח בארץ - חברות והמרה-חברות והמרה שקלי ללא מניות</t>
  </si>
  <si>
    <t>אג"ח בארץ - חברות והמרה-חברות והמרה שקלי עם מניות</t>
  </si>
  <si>
    <t>אג"ח בארץ - חברות והמרה-תל בונד אחר-אג"ח תל בונד משולבת</t>
  </si>
  <si>
    <t>אג"ח בארץ - חברות והמרה-תל בונד אחר-מדד תל בונד אחר</t>
  </si>
  <si>
    <t>אג"ח בארץ - חברות והמרה-תל בונד אחר-תל בונד מאגר</t>
  </si>
  <si>
    <t>אג"ח בארץ - חברות והמרה-תל בונד צמוד מדד-תל בונד- תשואות</t>
  </si>
  <si>
    <t>אג"ח בארץ - חברות והמרה-תל בונד צמוד מדד-תל בונד צמוד מדד- אחר</t>
  </si>
  <si>
    <t>אג"ח בארץ - חברות והמרה-תל בונד צמוד מדד-תל בונד צמודות</t>
  </si>
  <si>
    <t>אג"ח בארץ - חברות והמרה-תל בונד צמוד מדד-תל בונד צמודות- בנקים</t>
  </si>
  <si>
    <t>אג"ח בארץ - חברות והמרה-תל בונד צמוד מדד-תל בונד צמודות- יתר</t>
  </si>
  <si>
    <t>אג"ח בארץ - חברות והמרה-תל בונד שקלי-תל בונד- לא צמודות</t>
  </si>
  <si>
    <t>אג"ח בארץ - חברות והמרה-תל בונד שקלי-תל בונד- ריבית משתנה</t>
  </si>
  <si>
    <t>אג"ח בארץ - חברות והמרה-תל בונד שקלי-תל בונד- שקלי</t>
  </si>
  <si>
    <t>אג"ח בארץ - חברות והמרה-תל בונד שקלי-תל בונד- תשואות שקל</t>
  </si>
  <si>
    <t>אג"ח בארץ - חברות והמרה-תל בונד שקלי-תל בונד שקלי- אחר</t>
  </si>
  <si>
    <t>אג"ח בארץ - כללי-אג"ח כללי בארץ- עד 15% מניות</t>
  </si>
  <si>
    <t>אג"ח בארץ - כללי-אג"ח כללי בארץ- עד 25% מניות</t>
  </si>
  <si>
    <t>אג"ח בארץ - כללי-אג"ח כללי בארץ- עד 5% מניות</t>
  </si>
  <si>
    <t>אג"ח בארץ - כללי-אג"ח כללי בארץ - חשיפה מרבית מעל 30% מניות</t>
  </si>
  <si>
    <t>אג"ח בארץ - כללי-אג"ח כללי בארץ - ללא מניות-אג"ח כללי בארץ ללא מניות וללא סימן קריאה</t>
  </si>
  <si>
    <t>אג"ח בארץ - כללי-אג"ח כללי בארץ - ללא מניות-אג"ח כללי בארץ ללא מניות וללא סימן קריאה, עם מגבלת מח"מ עד 5 שנים</t>
  </si>
  <si>
    <t>אג"ח בארץ - כללי-אג"ח כללי בארץ - ללא מניות-אג"ח כללי בארץ ללא מניות עם סימן קריאה</t>
  </si>
  <si>
    <t>אג"ח בארץ - כללי-אג"ח כללי בארץ - עד 10% מניות-אג"ח כללי בארץ- עד 10% מניות ועם סימן קריאה</t>
  </si>
  <si>
    <t>אג"ח בארץ - כללי-אג"ח כללי בארץ - עד 10% מניות-אג"ח כללי בארץ- עד 10% מניות ללא סימן קריאה</t>
  </si>
  <si>
    <t>אג"ח בארץ - כללי-אג"ח כללי בארץ - עד 20% מניות</t>
  </si>
  <si>
    <t>אג"ח בארץ - כללי-אג"ח כללי בארץ - עד 30% מניות</t>
  </si>
  <si>
    <t>אג"ח בארץ - מדינה-אג"ח מדינה כללי- עד 20% מניות</t>
  </si>
  <si>
    <t>אג"ח בארץ - מדינה-אג"ח מדינה כללי - ללא מניות</t>
  </si>
  <si>
    <t>אג"ח בארץ - מדינה-אג"ח מדינה כללי - עד 10% מניות</t>
  </si>
  <si>
    <t>אג"ח בארץ - מדינה-אג"ח מדינה משולבת - חשיפה מרבית מעל 10% מניות</t>
  </si>
  <si>
    <t>אג"ח בארץ - מדינה-אג"ח מדינה משולבת - ללא מניות</t>
  </si>
  <si>
    <t>אג"ח בארץ - מדינה-אג"ח מדינה משולבת - עד 10% מניות</t>
  </si>
  <si>
    <t>אג"ח בארץ - מדינה-אג"ח מדינה צמוד מדד- ללא מניות</t>
  </si>
  <si>
    <t>אג"ח בארץ - מדינה-אג"ח מדינה צמוד מדד- עד 10% מניות</t>
  </si>
  <si>
    <t>אג"ח בארץ - מדינה-אג"ח מדינה צמוד מדד-צמודות מדד- מדד אחר</t>
  </si>
  <si>
    <t>אג"ח בארץ - מדינה-אג"ח מדינה צמוד מדד-צמודות מדד - ממשלתיות</t>
  </si>
  <si>
    <t>אג"ח בארץ - מדינה-אג"ח מדינה צמוד מדד-צמודות מדד - ממשלתיות 0-2 שנים</t>
  </si>
  <si>
    <t>אג"ח בארץ - מדינה-אג"ח מדינה צמוד מדד-צמודות מדד - ממשלתיות 2-5 שנים</t>
  </si>
  <si>
    <t>אג"ח בארץ - מדינה-אג"ח מדינה צמוד מדד-צמודות מדד - ממשלתיות 5-10 שנים</t>
  </si>
  <si>
    <t>אג"ח בארץ - מדינה-אג"ח מדינה שקליות- ללא מניות</t>
  </si>
  <si>
    <t>אג"ח בארץ - מדינה-אג"ח מדינה שקליות- עד 10% מניות</t>
  </si>
  <si>
    <t>אג"ח בארץ - מדינה-אג"ח מדינה שקליות -מק"מ</t>
  </si>
  <si>
    <t>אג"ח בארץ - מדינה-אג"ח מדינה שקליות -שקליות- מדד אחר</t>
  </si>
  <si>
    <t>אג"ח בארץ - מדינה-אג"ח מדינה שקליות -שקליות ממשלתיות</t>
  </si>
  <si>
    <t>אג"ח בארץ - מדינה-אג"ח מדינה שקליות -שקליות ריבית משתנה ממשלתיות</t>
  </si>
  <si>
    <t>אג"ח בארץ - מדינה-אג"ח מדינה שקליות -שקליות ריבית קבועה ממשלתיות</t>
  </si>
  <si>
    <t>אג"ח בארץ - מדינה-אג"ח מדינה שקליות -שקליות ריבית קבועה ממשלתיות 0-2 שנים</t>
  </si>
  <si>
    <t>אג"ח בארץ - מדינה-אג"ח מדינה שקליות -שקליות ריבית קבועה ממשלתיות 2-5 שנים</t>
  </si>
  <si>
    <t>אג"ח בארץ - מדינה-אג"ח מדינה שקליות -שקליות ריבית קבועה ממשלתיות 5+ שנים</t>
  </si>
  <si>
    <t>אג"ח בארץ - מדינה-אג"ח ממשלתיות</t>
  </si>
  <si>
    <t>אג"ח בארץ משולבת - כללי-אג"ח כללי בארץ משולבת - חשיפה מרבית מעל 30% מניות</t>
  </si>
  <si>
    <t>אג"ח בארץ משולבת - כללי-אג"ח כללי בארץ משולבת - ללא מניות</t>
  </si>
  <si>
    <t>אג"ח בארץ משולבת - כללי-אג"ח כללי בארץ משולבת - עד 10% מניות</t>
  </si>
  <si>
    <t>אג"ח בארץ משולבת - כללי-אג"ח כללי בארץ משולבת - עד 20% מניות</t>
  </si>
  <si>
    <t>אג"ח בארץ משולבת - כללי-אג"ח כללי בארץ משולבת - עד 30% מניות</t>
  </si>
  <si>
    <t>אג"ח בחו"ל - אג"ח חשופת דולר - מדד אחר</t>
  </si>
  <si>
    <t>אג"ח בחו"ל - אג"ח מנוטרלת מט"ח</t>
  </si>
  <si>
    <t>אג"ח בחו"ל - אג"ח חשופת דולר</t>
  </si>
  <si>
    <t>אג"ח בחו"ל - אג"ח חשופת מט"ח</t>
  </si>
  <si>
    <t>אג"ח בחו"ל - אג"ח מוגנת מט"ח</t>
  </si>
  <si>
    <t>אג"ח בחו"ל - אג"ח נקובת מט"ח</t>
  </si>
  <si>
    <t>אגד קרנות - אגד חוץ</t>
  </si>
  <si>
    <t>אגד קרנות - אגד ישראלי</t>
  </si>
  <si>
    <t>גמישות</t>
  </si>
  <si>
    <t>ממונפות-ממונפות בחסר בסיכון גבוה-אג"ח בארץ</t>
  </si>
  <si>
    <t>ממונפות-ממונפות בחסר בסיכון גבוה-מניות בארץ</t>
  </si>
  <si>
    <t>ממונפות-ממונפות בחסר בסיכון גבוה-מניות בחו"ל</t>
  </si>
  <si>
    <t>ממונפות-ממונפות בסיכון גבוה-מניות בארץ</t>
  </si>
  <si>
    <t>ממונפות-ממונפות בסיכון גבוה-מניות בחו"ל</t>
  </si>
  <si>
    <t>ממונפות ואסטרטגיות-ממונפות אחר</t>
  </si>
  <si>
    <t>ממונפות ואסטרטגיות-ממונפות בסיכון גבוה</t>
  </si>
  <si>
    <t>מניות בארץ - מניות בארץ משולבת</t>
  </si>
  <si>
    <t>מניות בארץ - מניות כללי-מדד אחר</t>
  </si>
  <si>
    <t>מניות בארץ - מניות כללי-ת"א צמיחה</t>
  </si>
  <si>
    <t>מניות בארץ - מניות כללי-תל- דיב</t>
  </si>
  <si>
    <t>מניות בארץ - מניות לפי ענפים</t>
  </si>
  <si>
    <t>מניות בארץ - מניות לפי ענפים-מדד אחר</t>
  </si>
  <si>
    <t>מניות בארץ - מניות לפי ענפים-ת"א בנקים</t>
  </si>
  <si>
    <t>מניות בארץ - מניות לפי ענפים-ת"א גלובל- בלוטק</t>
  </si>
  <si>
    <t>מניות בארץ - מניות לפי ענפים-ת"א נדל"ן</t>
  </si>
  <si>
    <t>מניות בארץ - מניות לפי ענפים-ת"א נפט וגז</t>
  </si>
  <si>
    <t>מניות בארץ - מניות לפי ענפים-ת"א פיננסים</t>
  </si>
  <si>
    <t>מניות בחו"ל - מניות בחו"ל משולבת</t>
  </si>
  <si>
    <t>מניות בחו"ל - מניות גיאוגרפי-ארה"ב חשופת מט"ח</t>
  </si>
  <si>
    <t>מניות בחו"ל - מניות גיאוגרפי-מניות גיאוגרפי אחר חשופת מט"ח</t>
  </si>
  <si>
    <t>מניות בחו"ל - מניות גיאוגרפי-מניות גיאוגרפי מוגנת מט"ח</t>
  </si>
  <si>
    <t>מניות בחו"ל - מניות גיאוגרפי - חשופת מט"ח-אירופה - מדד אחר</t>
  </si>
  <si>
    <t>מניות בחו"ל - מניות גיאוגרפי - חשופת מט"ח-אסיה - מדד אחר</t>
  </si>
  <si>
    <t>מניות בחו"ל - מניות גיאוגרפי - חשופת מט"ח-ארה"ב - מדד אחר</t>
  </si>
  <si>
    <t>מניות בחו"ל - מניות גיאוגרפי - חשופת מט"ח-חו"ל גיאוגרפי אחר - מדד אחר</t>
  </si>
  <si>
    <t>מניות בחו"ל - מניות גיאוגרפי - מנוטרלת מט"ח-אירופה - מדד אחר</t>
  </si>
  <si>
    <t>מניות בחו"ל - מניות גיאוגרפי - מנוטרלת מט"ח-אסיה - מדד אחר</t>
  </si>
  <si>
    <t>מניות בחו"ל - מניות גיאוגרפי - מנוטרלת מט"ח-ארה"ב - מדד אחר</t>
  </si>
  <si>
    <t>מניות בחו"ל - מניות גיאוגרפי - מנוטרלת מט"ח-חו"ל גיאוגרפי אחר</t>
  </si>
  <si>
    <t>מניות בחו"ל - מניות גיאוגרפי - מנוטרלת מט"ח-שווקים מתעוררים</t>
  </si>
  <si>
    <t>מניות בחו"ל - מניות כללי בחו"ל - מניות חו"ל נקובת מט"ח</t>
  </si>
  <si>
    <t>מניות בחו"ל - מניות כללי בחו"ל - מניות כללי בחו"ל חשופת מט"ח</t>
  </si>
  <si>
    <t>מניות בחו"ל - מניות כללי בחו"ל - מניות כללי בחו"ל מוגנת מט"ח</t>
  </si>
  <si>
    <t>מניות בחו"ל - מניות כללי בחו"ל - חשופת מט"ח-מניות כללי בחו"ל - מדד אחר</t>
  </si>
  <si>
    <t>מניות בחו"ל - מניות כללי בחו"ל - מנוטרלת מט"ח-מניות כללי בחו"ל</t>
  </si>
  <si>
    <t>מניות בחו"ל - מניות לפי ענפים בחו"ל</t>
  </si>
  <si>
    <t>מניות בחו"ל - מניות לפי ענפים בחו"ל - חשופת מט"ח-ענפים אחרים</t>
  </si>
  <si>
    <t>מניות בחו"ל - מניות לפי ענפים בחו"ל - מנוטרלת מט"ח-ענפים אחרים</t>
  </si>
  <si>
    <t>סחורות-מדד סחורות</t>
  </si>
  <si>
    <t>סחורות-סחורה</t>
  </si>
  <si>
    <t>קרן גידור בנאמנות</t>
  </si>
  <si>
    <t>קרן כספית-כספית מט"חית עם קונצרני-חשופת דולר</t>
  </si>
  <si>
    <t>קרן כספית-כספית מט"חית עם קונצרני-נקובת מט"ח</t>
  </si>
  <si>
    <t>קרן כספית-כספית שקלית-כספית שקלית ללא קונצרני</t>
  </si>
  <si>
    <t>קרן כספית-כספית שקלית-כספית שקלית עם קונצרני</t>
  </si>
  <si>
    <t>קרן סגורה-קרן טכנולוגיה עילית</t>
  </si>
  <si>
    <t>Asset Allocation Funds</t>
  </si>
  <si>
    <t>Bond/Fixed Income Funds</t>
  </si>
  <si>
    <t>Commodity Funds</t>
  </si>
  <si>
    <t>Currency Funds</t>
  </si>
  <si>
    <t>Equity Funds</t>
  </si>
  <si>
    <t>Index Funds</t>
  </si>
  <si>
    <t>Real Estate Funds</t>
  </si>
  <si>
    <t>Sustainable Funds</t>
  </si>
  <si>
    <t>נכס בסיס/סוג הנכס</t>
  </si>
  <si>
    <t>אשראי בגין נדל"ן יזמי</t>
  </si>
  <si>
    <t>אשראי קמעונאי</t>
  </si>
  <si>
    <t>בעלי חיים</t>
  </si>
  <si>
    <t>גרעינים וחיטה</t>
  </si>
  <si>
    <t>מדד המחירים לצרכן</t>
  </si>
  <si>
    <t>מדדי סחורות</t>
  </si>
  <si>
    <t>מט"ח</t>
  </si>
  <si>
    <t>מניות לרבות מדדי מניות</t>
  </si>
  <si>
    <t>משכנתאות או תיקי משכנתאות</t>
  </si>
  <si>
    <t>מתכות</t>
  </si>
  <si>
    <t>סחורות חקלאיות רכות</t>
  </si>
  <si>
    <t>ריבית ואג"ח</t>
  </si>
  <si>
    <t>קונסורציום/סינדיקציה</t>
  </si>
  <si>
    <t>לא צמוד</t>
  </si>
  <si>
    <t>צמוד למדד המחירים לצרכן</t>
  </si>
  <si>
    <t>צמוד למט"ח</t>
  </si>
  <si>
    <t>צמוד למדד אחר</t>
  </si>
  <si>
    <t>אג"ח סחיר</t>
  </si>
  <si>
    <t>אג"ח לא סחיר</t>
  </si>
  <si>
    <t>בטוחה פיזית אחרת</t>
  </si>
  <si>
    <t>בטוחה פיננסית אחרת</t>
  </si>
  <si>
    <t>חסכון עמיתים/מבוטחים</t>
  </si>
  <si>
    <t>כלי רכב</t>
  </si>
  <si>
    <t>ללא בטחונות</t>
  </si>
  <si>
    <t>מניות סחירות</t>
  </si>
  <si>
    <t>מניות לא סחירות</t>
  </si>
  <si>
    <t>נגזרי אשראי</t>
  </si>
  <si>
    <t>נדל"ן אחר - נדל"ן מניב</t>
  </si>
  <si>
    <r>
      <t xml:space="preserve">נדל"ן </t>
    </r>
    <r>
      <rPr>
        <b/>
        <sz val="11"/>
        <color theme="1"/>
        <rFont val="Arial"/>
        <family val="2"/>
        <scheme val="minor"/>
      </rPr>
      <t>שלא</t>
    </r>
    <r>
      <rPr>
        <sz val="11"/>
        <color theme="1"/>
        <rFont val="Arial"/>
        <family val="2"/>
        <charset val="177"/>
        <scheme val="minor"/>
      </rPr>
      <t xml:space="preserve"> בגינו ניתנה ההלוואה</t>
    </r>
  </si>
  <si>
    <t>נדל"ן אחר - נדל"ן לא מניב</t>
  </si>
  <si>
    <t>נדל"ן אחר - קרקע</t>
  </si>
  <si>
    <t>נדל"ן עבורו התקבלה ההלוואה</t>
  </si>
  <si>
    <t>ערבות בנקאית</t>
  </si>
  <si>
    <t>שעבוד שוטף</t>
  </si>
  <si>
    <t>שעבוד שלילי</t>
  </si>
  <si>
    <t>תזרים עמלות</t>
  </si>
  <si>
    <t>תזרים מזומנים</t>
  </si>
  <si>
    <t>תזרים מפרויקטים</t>
  </si>
  <si>
    <t>בולט (Bullet)</t>
  </si>
  <si>
    <t>בלון</t>
  </si>
  <si>
    <t>קרן שווה</t>
  </si>
  <si>
    <t>שפיצר</t>
  </si>
  <si>
    <t xml:space="preserve">אחר </t>
  </si>
  <si>
    <t>מאפיין הלווואת מתואמות זכויות מקרקעין</t>
  </si>
  <si>
    <t>נדל"ן מניב - משרדים</t>
  </si>
  <si>
    <t>נדל"ן מניב
 - מסחר</t>
  </si>
  <si>
    <t>נדל"ן מניב
 - מגורים (כולל דיור מוגן)</t>
  </si>
  <si>
    <t>נדל"ן מניב
 - מלונאות</t>
  </si>
  <si>
    <t>נדל"ן מניב
 - לוגיסטיקה</t>
  </si>
  <si>
    <t>נדל"ן מניב
 - תעשייה</t>
  </si>
  <si>
    <t>נדל"ן מניב
 - אחר/לא מסווג</t>
  </si>
  <si>
    <t>ייזום נדל"ן לבניה של נכס ספציפי - משרדים</t>
  </si>
  <si>
    <t>ייזום נדל"ן לבניה של נכס ספציפי - מסחר</t>
  </si>
  <si>
    <t>ייזום נדל"ן לבניה של נכס ספציפי - מגורים (כולל דיור מוגן)</t>
  </si>
  <si>
    <t>ייזום נדל"ן לבניה של נכס ספציפי -   מזה: בליווי פיננסי סגור</t>
  </si>
  <si>
    <t>ייזום נדל"ן לבניה של נכס ספציפי - מלונאות</t>
  </si>
  <si>
    <t>ייזום נדל"ן לבניה של נכס ספציפי - לוגיסטיקה</t>
  </si>
  <si>
    <t>ייזום נדל"ן לבניה של נכס ספציפי - תעשייה</t>
  </si>
  <si>
    <t>ייזום נדל"ן לבניה של נכס ספציפי - אחר/לא מסווג</t>
  </si>
  <si>
    <t>קבוצות רכישה - משרדים</t>
  </si>
  <si>
    <t>קבוצות רכישה - מסחר</t>
  </si>
  <si>
    <t>קבוצות רכישה - מגורים (כולל דיור מוגן)</t>
  </si>
  <si>
    <t>קבוצות רכישה - אחר/לא מסווג</t>
  </si>
  <si>
    <t>קרקעות - משרדים</t>
  </si>
  <si>
    <t>קרקעות - מסחר</t>
  </si>
  <si>
    <t>קרקעות - מגורים (כולל דיור מוגן)</t>
  </si>
  <si>
    <t>קרקעות - מלונאות</t>
  </si>
  <si>
    <t>קרקעות - לוגיסטיקה</t>
  </si>
  <si>
    <t>קרקעות - תעשייה</t>
  </si>
  <si>
    <t>קרקעות - אחר/לא מסווג</t>
  </si>
  <si>
    <t>קרקעות - שאינן זמינות לבניה</t>
  </si>
  <si>
    <t>תשתיות - שלב הקמה</t>
  </si>
  <si>
    <t>תשתיות - שלב תפעול</t>
  </si>
  <si>
    <t>פעילות שוטפת של התאגיד - משרדים</t>
  </si>
  <si>
    <t>פעילות שוטפת של התאגיד - מסחר</t>
  </si>
  <si>
    <t>פעילות שוטפת של התאגיד - מגורים (כולל דיור מוגן)</t>
  </si>
  <si>
    <t>פעילות שוטפת של התאגיד - מלונאות</t>
  </si>
  <si>
    <t>פעילות שוטפת של התאגיד - אחר/לא מסווג</t>
  </si>
  <si>
    <t>אשראי לקבלנים - הון חוזר</t>
  </si>
  <si>
    <t>אשראי לקבלנים - ערבויות מכרז, ביצוע וכד'</t>
  </si>
  <si>
    <t>אשראי לקבלנים - למטרות ארוכות טווח</t>
  </si>
  <si>
    <t xml:space="preserve">אשראי אחר בענף הנדל"ן
 (לרבות אשראי לכל מטרה) - אשראי לפעילות הונית </t>
  </si>
  <si>
    <t>אשראי אחר בענף הנדל"ן
 (לרבות אשראי לכל מטרה) - אחר/לא מסווג</t>
  </si>
  <si>
    <t>משתנה</t>
  </si>
  <si>
    <t xml:space="preserve">קבועה </t>
  </si>
  <si>
    <t>FOF/Managed Account</t>
  </si>
  <si>
    <t>Co-Investment/Direct</t>
  </si>
  <si>
    <t>Core</t>
  </si>
  <si>
    <t>Core-Plus</t>
  </si>
  <si>
    <t>Debt Infrastructure</t>
  </si>
  <si>
    <t>Opportunistic Infrastructure</t>
  </si>
  <si>
    <t>Value Added Infrastructure</t>
  </si>
  <si>
    <t>Value Added Real Estate</t>
  </si>
  <si>
    <t>Direct Real Estate</t>
  </si>
  <si>
    <t>Opportunistic Real Estate</t>
  </si>
  <si>
    <t>Distressed Real Estate</t>
  </si>
  <si>
    <t>Direct Lending Debt</t>
  </si>
  <si>
    <t>Mezzanine Debt</t>
  </si>
  <si>
    <t>Special Situations Debt</t>
  </si>
  <si>
    <t>Distressed Debt</t>
  </si>
  <si>
    <t>Venture Debt</t>
  </si>
  <si>
    <t>Balanced</t>
  </si>
  <si>
    <t>Buyout</t>
  </si>
  <si>
    <t>Leveraged Buyout</t>
  </si>
  <si>
    <t>Growth Venture Capital</t>
  </si>
  <si>
    <t>Seed/Early Stage Venture Capital</t>
  </si>
  <si>
    <t>Secondaries</t>
  </si>
  <si>
    <t>Turnaround</t>
  </si>
  <si>
    <t>סעיף מאזני</t>
  </si>
  <si>
    <t>זכויות אוויר (Air Rights)</t>
  </si>
  <si>
    <t>חממת שרתים</t>
  </si>
  <si>
    <t>חניון</t>
  </si>
  <si>
    <t>לוגיסטיקה ותעשייה</t>
  </si>
  <si>
    <t>מגדלי תקשורת</t>
  </si>
  <si>
    <t>מגורים (כולל דיור מוגן)</t>
  </si>
  <si>
    <t>מלונאות</t>
  </si>
  <si>
    <t>משרדים</t>
  </si>
  <si>
    <t>קניון</t>
  </si>
  <si>
    <t>קרקע/זכויות מקרקעין</t>
  </si>
  <si>
    <t>בתכנון/בהיתרים</t>
  </si>
  <si>
    <t>בתכנון / בהיתרים</t>
  </si>
  <si>
    <t>שלבים התחלתיים</t>
  </si>
  <si>
    <t>בבנייה שלבים התחלתיים (עד 30% ביצוע) – לפי אומדן עלות השקעה כוללת צפויה</t>
  </si>
  <si>
    <t>שלבים מתקדמים</t>
  </si>
  <si>
    <t>בבנייה שלבים מתקדמים (עד 70% ביצוע) - לפי אומדן עלות השקעה כוללת צפויה</t>
  </si>
  <si>
    <t>בשלבי גמר</t>
  </si>
  <si>
    <t>בבנייה בשלבי גמר (מעל 70% ביצוע) - לפי אומדן עלות השקעה כוללת צפויה</t>
  </si>
  <si>
    <t>בשימוש</t>
  </si>
  <si>
    <t xml:space="preserve">בשימוש </t>
  </si>
  <si>
    <t>בשיפוץ</t>
  </si>
  <si>
    <t>בשיפוץ – שיפוץ מהותי שאומדן עלותו מהווה מעל ל-50% משווי הנכס.</t>
  </si>
  <si>
    <t>בהסבה/שינויי ייעוד</t>
  </si>
  <si>
    <t>בהסבה/שינוי ייעוד – אם מעל ל-50% משווי הנכס מוסב לשימוש אחר.</t>
  </si>
  <si>
    <t>בהרחבה</t>
  </si>
  <si>
    <t xml:space="preserve">השיטה שבאמצעותה נקבע שווי הנכס </t>
  </si>
  <si>
    <t>שיטת החילוץ</t>
  </si>
  <si>
    <t>Residual</t>
  </si>
  <si>
    <t xml:space="preserve">שיטה השוואתית </t>
  </si>
  <si>
    <t>Comparison</t>
  </si>
  <si>
    <t xml:space="preserve">היוון תזרים </t>
  </si>
  <si>
    <t>Discounted Cash Flows</t>
  </si>
  <si>
    <t>שיטת ההכנסה</t>
  </si>
  <si>
    <t>Direct Capitalization</t>
  </si>
  <si>
    <t>משולב</t>
  </si>
  <si>
    <t>גורם תלוי/פנימי</t>
  </si>
  <si>
    <t>דיווח מנהל הקרן</t>
  </si>
  <si>
    <t>חברת ציטוט</t>
  </si>
  <si>
    <t>מומחה בלתי תלוי</t>
  </si>
  <si>
    <t>קיימת תלות</t>
  </si>
  <si>
    <t>אי-תלות</t>
  </si>
  <si>
    <t>יומי</t>
  </si>
  <si>
    <t>שבועי</t>
  </si>
  <si>
    <t>חודשי</t>
  </si>
  <si>
    <t>רבעוני</t>
  </si>
  <si>
    <t>חצי-שנתי</t>
  </si>
  <si>
    <t>שנתי</t>
  </si>
  <si>
    <t>ללא</t>
  </si>
  <si>
    <t>Delivery</t>
  </si>
  <si>
    <t>No-delivery</t>
  </si>
  <si>
    <t>ריבית בנק ישראל</t>
  </si>
  <si>
    <t>ריבית פריים</t>
  </si>
  <si>
    <t>Libor</t>
  </si>
  <si>
    <t>€STR</t>
  </si>
  <si>
    <t>Eonia</t>
  </si>
  <si>
    <t>Euribor</t>
  </si>
  <si>
    <t>SOFR</t>
  </si>
  <si>
    <t>Sonia</t>
  </si>
  <si>
    <t>Telbor</t>
  </si>
  <si>
    <t>Tona</t>
  </si>
  <si>
    <t>נספח התחשבנות בטחונות (CSA)</t>
  </si>
  <si>
    <t>קיים חוזה</t>
  </si>
  <si>
    <t>לא קיים חוזה</t>
  </si>
  <si>
    <t>הצד הנגדי</t>
  </si>
  <si>
    <t>גורם אחר</t>
  </si>
  <si>
    <t>מדדי מניות</t>
  </si>
  <si>
    <t>מדינה/איזור גאוגרפי</t>
  </si>
  <si>
    <t>ממונף</t>
  </si>
  <si>
    <t>מניות</t>
  </si>
  <si>
    <t>שווי שוק</t>
  </si>
  <si>
    <t>תנודתיות</t>
  </si>
  <si>
    <t>כווית</t>
  </si>
  <si>
    <t>Emerging Markets</t>
  </si>
  <si>
    <r>
      <rPr>
        <strike/>
        <sz val="11"/>
        <color theme="1"/>
        <rFont val="Arial"/>
        <family val="2"/>
        <scheme val="minor"/>
      </rPr>
      <t>שווקים מתעוררים</t>
    </r>
    <r>
      <rPr>
        <sz val="11"/>
        <color theme="1"/>
        <rFont val="Arial"/>
        <family val="2"/>
        <scheme val="minor"/>
      </rPr>
      <t xml:space="preserve"> לפי הגדרת MSCI</t>
    </r>
  </si>
  <si>
    <t>Developed Markets</t>
  </si>
  <si>
    <t>Frontier Markets</t>
  </si>
  <si>
    <t>גלובלי בלי ארה"ב</t>
  </si>
  <si>
    <t>מדדים</t>
  </si>
  <si>
    <t>ריביות</t>
  </si>
  <si>
    <t>מט"ח/₪</t>
  </si>
  <si>
    <t>מט"ח/מט"ח</t>
  </si>
  <si>
    <t>Mega cap</t>
  </si>
  <si>
    <t>Large cap</t>
  </si>
  <si>
    <t>Mid cap</t>
  </si>
  <si>
    <t>Small cap</t>
  </si>
  <si>
    <t>מזומן ועו"ש בש"ח</t>
  </si>
  <si>
    <t>בטחונות שוטפים</t>
  </si>
  <si>
    <t>מזומן ועו"ש נקוב במט"ח</t>
  </si>
  <si>
    <t>פח"ק/פר"י</t>
  </si>
  <si>
    <t>פק"מ לתקופה של עד שלושה חודשים</t>
  </si>
  <si>
    <t>פקדון במט"ח עד שלושה חודשים</t>
  </si>
  <si>
    <t>פקדון צמוד למדד המחירים לצרכן עד שלושה חודשים</t>
  </si>
  <si>
    <t>פקדון צמוד מט"ח עד שלושה חודשים (פצ"מ)</t>
  </si>
  <si>
    <t>קופה קטנה</t>
  </si>
  <si>
    <t>צמוד למדד המחירים לצרכן בריבית קבועה</t>
  </si>
  <si>
    <t>צמוד למדד המחירים לצרכן בריבית משתנה</t>
  </si>
  <si>
    <t>לא צמוד למדד המחירים לצרכן ריבית קבועה</t>
  </si>
  <si>
    <t>לא צמוד למדד המחירים לצרכן ריבית משתנה</t>
  </si>
  <si>
    <t>צמוד מט"ח בריבית קבועה</t>
  </si>
  <si>
    <t>צמוד מט"ח בריבית משתנה</t>
  </si>
  <si>
    <t>מק"מ קצר משנים עשר חודשים</t>
  </si>
  <si>
    <t>נקוב במט"ח</t>
  </si>
  <si>
    <t>לא צמוד למדד המחירים לצרכן</t>
  </si>
  <si>
    <t>אג"ח להמרה לא צמוד למדד המחירים לצרכן</t>
  </si>
  <si>
    <t>אג"ח להמרה צמוד למדד המחירים לצרכן</t>
  </si>
  <si>
    <t>אג"ח להמרה צמוד למט"ח</t>
  </si>
  <si>
    <t>אג"ח להמרה צמוד למדד אחר</t>
  </si>
  <si>
    <t>אג"ח שנרכש ביון 04/11/2008 ועד 31/03/2015 ונמדד בעלות מופחתת</t>
  </si>
  <si>
    <t>מניות בכורה</t>
  </si>
  <si>
    <t>יחידות השתתפות</t>
  </si>
  <si>
    <t>חברה בפירוק</t>
  </si>
  <si>
    <t xml:space="preserve"> In liquidation/administration</t>
  </si>
  <si>
    <t>SPAC</t>
  </si>
  <si>
    <t>Special Puropse Acquistion Company/Blank Check Company</t>
  </si>
  <si>
    <t>TASE UP</t>
  </si>
  <si>
    <t>עוקב אחר מדדי מניות בישראל</t>
  </si>
  <si>
    <t>עוקב אחר מדדי מניות בחו"ל</t>
  </si>
  <si>
    <t>עוקב אחר מדדים אחרים בישראל</t>
  </si>
  <si>
    <t>עוקב אחר מדדים אחרים בחו"ל</t>
  </si>
  <si>
    <t>מכירה בחסר (שורט)</t>
  </si>
  <si>
    <t>אג"ח קונצרני</t>
  </si>
  <si>
    <t>אג"ח ממשלתי</t>
  </si>
  <si>
    <t>מניה</t>
  </si>
  <si>
    <t>מדד</t>
  </si>
  <si>
    <t>קרן סל</t>
  </si>
  <si>
    <t>סחורה</t>
  </si>
  <si>
    <t>קרן מובטחת</t>
  </si>
  <si>
    <t>קרן לא מובטחת</t>
  </si>
  <si>
    <t>מוצר מאוגח - שכבת חוב (Tranche) בדרוג AA- ומעלה</t>
  </si>
  <si>
    <t>מוצר מאוגח - שכבת חוב (Tranche) בדרוג BBB- ומעלה</t>
  </si>
  <si>
    <t>מוצר מאוגח - שכבת חוב (Tranche) בדרוג BB+ ומטה</t>
  </si>
  <si>
    <t>מוצר מאוגח - שכבת הון (Equity Tranche)</t>
  </si>
  <si>
    <t>חץ</t>
  </si>
  <si>
    <t>מירון בקרן פנסיה ותיקה</t>
  </si>
  <si>
    <t>ערד בקרן פנסיה ותיקה</t>
  </si>
  <si>
    <t>ערד בקרן פנסיה מקיפה חדשה</t>
  </si>
  <si>
    <t>פיקדון חשכ"ל</t>
  </si>
  <si>
    <t>החזקה באפיק השקעה מובטח תשואה</t>
  </si>
  <si>
    <t>התאמה לשווי ההוגן</t>
  </si>
  <si>
    <t xml:space="preserve">נכס או התחייבות בגין השלמת המדינה לתשואת היעד </t>
  </si>
  <si>
    <t>נש"ר</t>
  </si>
  <si>
    <t>אג"ח להמרה לא צמוד למדד</t>
  </si>
  <si>
    <t>אג"ח לא סחיר שנרכש בין 04/11/2008 ועד 31/03/2015 ונמדד לפי עלות מופחתת</t>
  </si>
  <si>
    <t>יחידות השתתפות אינשורטק</t>
  </si>
  <si>
    <t>יחידות השתתפות פינטק</t>
  </si>
  <si>
    <t>יחידות השתתפות תשתיות</t>
  </si>
  <si>
    <t>יחידות השתתפות אחרות</t>
  </si>
  <si>
    <t>מניות בכורה לא סחירות</t>
  </si>
  <si>
    <t>PIPE</t>
  </si>
  <si>
    <t>Private Equity in Public Equity</t>
  </si>
  <si>
    <t>משאבים טבעיים</t>
  </si>
  <si>
    <t>פרייבט אקוויטי</t>
  </si>
  <si>
    <t>קרן אנרגיה ותשתיות</t>
  </si>
  <si>
    <t>קרן גידור (Hedge Fund)</t>
  </si>
  <si>
    <t>קרן חוב</t>
  </si>
  <si>
    <t>קרן נדל"ן</t>
  </si>
  <si>
    <t>קרן השקעה אחרת</t>
  </si>
  <si>
    <t>ריבית</t>
  </si>
  <si>
    <t>חברה מוחזקת</t>
  </si>
  <si>
    <t>יחיד שאינו עמית/מבוטח</t>
  </si>
  <si>
    <t>נושא משרה/עובד</t>
  </si>
  <si>
    <t>סוכן</t>
  </si>
  <si>
    <t>עמית/מבוטח</t>
  </si>
  <si>
    <t>תאגיד</t>
  </si>
  <si>
    <t>Unfunded Swap</t>
  </si>
  <si>
    <t>נוסף במסגרת עדכון הרשימה - שם גיליון</t>
  </si>
  <si>
    <t>Funded Swap</t>
  </si>
  <si>
    <t>Unfunded Forward</t>
  </si>
  <si>
    <t>Funded Forward</t>
  </si>
  <si>
    <t>Unfunded Interest Rate Swap</t>
  </si>
  <si>
    <t>Funded Interest Rate Swap</t>
  </si>
  <si>
    <t>Unfunded Total Return/Equity Swap</t>
  </si>
  <si>
    <t>Funded Total Return/Equity Swap</t>
  </si>
  <si>
    <t>Repo</t>
  </si>
  <si>
    <t>עסקאות REPO</t>
  </si>
  <si>
    <t>שכבת חוב (Tranche) בדרוג AA- ומעלה</t>
  </si>
  <si>
    <t>שכבת חוב (Tranche) בדרוג BBB- ומעלה</t>
  </si>
  <si>
    <t>שכבת חוב (Tranche) בדרוג BB+ ומטה</t>
  </si>
  <si>
    <t>שכבת הון (Equity Tranch)</t>
  </si>
  <si>
    <t>בטחונות לא שוטפים</t>
  </si>
  <si>
    <t>בטחונות לתקופה של מעל 3 חודשים</t>
  </si>
  <si>
    <t>נדל"ן מניב</t>
  </si>
  <si>
    <t>נדל"ן לא מניב</t>
  </si>
  <si>
    <t>התחייבות הממשלה בגין אי העלאת גיל הפרישה לנשים</t>
  </si>
  <si>
    <t>סיוע ממשלתי</t>
  </si>
  <si>
    <t>דיבידנד לקבל</t>
  </si>
  <si>
    <t>הכנסות עו"ש לקבל</t>
  </si>
  <si>
    <t>הפרשה למס</t>
  </si>
  <si>
    <t>התחייבות Forward</t>
  </si>
  <si>
    <t>זכאים בגין נדל"ן</t>
  </si>
  <si>
    <t>חוב בפיגור</t>
  </si>
  <si>
    <t>חייבים בגין מקדמות</t>
  </si>
  <si>
    <t xml:space="preserve">חייבים בגין עסקה עתידית </t>
  </si>
  <si>
    <t xml:space="preserve">חייבים בגין תקבולים </t>
  </si>
  <si>
    <t xml:space="preserve">חייבים בנאמנות </t>
  </si>
  <si>
    <t>חייבים והכנסות שכר דירה לקבל</t>
  </si>
  <si>
    <t>חייבים הלוואות</t>
  </si>
  <si>
    <t>חייבים העברות</t>
  </si>
  <si>
    <t>חייבים וזכאים</t>
  </si>
  <si>
    <t>חייבים וזכאים בגין שיקוף</t>
  </si>
  <si>
    <t>חייבים וזכאים מס</t>
  </si>
  <si>
    <t>חייבים וזכאים עמיתים</t>
  </si>
  <si>
    <t>חייבים זכאים במט"ח</t>
  </si>
  <si>
    <t>חייבים זכאים בש"ח</t>
  </si>
  <si>
    <t>חייבים/זכאים עמלת up front</t>
  </si>
  <si>
    <t>חלוקה בפועל מקרן השקעה</t>
  </si>
  <si>
    <t>יצירות אומנות</t>
  </si>
  <si>
    <t>מס במקור</t>
  </si>
  <si>
    <t>מעבר הפרשים</t>
  </si>
  <si>
    <t>מעבר מיזוגים</t>
  </si>
  <si>
    <t>מעבר נכסים</t>
  </si>
  <si>
    <t>מעבר פקדונות</t>
  </si>
  <si>
    <t>מקדמות מס</t>
  </si>
  <si>
    <t>עודפים</t>
  </si>
  <si>
    <t>פיגורים</t>
  </si>
  <si>
    <t>קיקר</t>
  </si>
  <si>
    <t>חברת בת</t>
  </si>
  <si>
    <t>חברה כלולה</t>
  </si>
  <si>
    <t>יתרות התחייבות להשקעה</t>
  </si>
  <si>
    <t>התחייבות להשקעה</t>
  </si>
  <si>
    <t>התחייבות להשקעה - צמיתה</t>
  </si>
  <si>
    <t>כאשר מועד המחויבות להשקעה הוא ללא תאריך ספציפי.</t>
  </si>
  <si>
    <t>התחייבות להשקעה - קרן בפירוק</t>
  </si>
  <si>
    <t>כאשר המחויבות להשקעה מסתיימת במועד פירוק הקרן.</t>
  </si>
  <si>
    <t>התחייבות להשקעה - קרן בהנזלה</t>
  </si>
  <si>
    <t>כאשר הקרן נמצאת בשלבי הנזלה (liquidation).</t>
  </si>
  <si>
    <t>מושעה</t>
  </si>
  <si>
    <t>שם גיליון</t>
  </si>
  <si>
    <t>שם סעיף</t>
  </si>
  <si>
    <t>מספר סעיף</t>
  </si>
  <si>
    <t>מידע שניתן לדווח רק לרשות</t>
  </si>
  <si>
    <t>ü</t>
  </si>
  <si>
    <t xml:space="preserve">סוג מספר מזהה מנפיק </t>
  </si>
  <si>
    <t xml:space="preserve">דירוג נייר הערך/המנפיק </t>
  </si>
  <si>
    <t>מניות, מב"כ ויה"ש</t>
  </si>
  <si>
    <t>נוסף במהדורה 12</t>
  </si>
  <si>
    <t xml:space="preserve">תאריך אחרון בו נבחנה בפועל ירידת ערך </t>
  </si>
  <si>
    <t>לא סחיר מניות, מב"כ ויה"ש</t>
  </si>
  <si>
    <t>NAV (במטבע הדיווח של קרן ההשקעה)</t>
  </si>
  <si>
    <t>שיעור מנכסי אפיק ההשקעה (רגל 2)</t>
  </si>
  <si>
    <t>שיעור מסך נכסי אפיק ההשקעה (רגל 2)</t>
  </si>
  <si>
    <t>שווי הוגן (נטו באלפי ש"ח)</t>
  </si>
  <si>
    <t xml:space="preserve">דירוג הלוואה/המנפיק </t>
  </si>
  <si>
    <t>השקעה בחברה מוחזקת</t>
  </si>
  <si>
    <t>השקעה בחברות מוחזקת</t>
  </si>
  <si>
    <t>סוג קובץ</t>
  </si>
  <si>
    <t>נכסי מבוטחים - חברת ביטוח</t>
  </si>
  <si>
    <t>in</t>
  </si>
  <si>
    <t>נכסי עמיתים - קופות גמל</t>
  </si>
  <si>
    <t>gm</t>
  </si>
  <si>
    <t>נכסי עמיתים - קרנות פנסיה</t>
  </si>
  <si>
    <t>pn</t>
  </si>
  <si>
    <t>נכסי אפיק השקעה מובטח תשואה</t>
  </si>
  <si>
    <t>ca</t>
  </si>
  <si>
    <t>נכסי נוסטרו - חברת ביטוח</t>
  </si>
  <si>
    <t>ni</t>
  </si>
  <si>
    <t>נכסי נוסטרו - חברה מנהלת</t>
  </si>
  <si>
    <t>nf</t>
  </si>
  <si>
    <t>יעוד הקובץ</t>
  </si>
  <si>
    <t>לממונה</t>
  </si>
  <si>
    <t>לציבור</t>
  </si>
  <si>
    <t>p</t>
  </si>
  <si>
    <t>רבעון</t>
  </si>
  <si>
    <t>01</t>
  </si>
  <si>
    <t>02</t>
  </si>
  <si>
    <t>03</t>
  </si>
  <si>
    <t>04</t>
  </si>
  <si>
    <t>שנה</t>
  </si>
  <si>
    <t>שם גוף מוסדי</t>
  </si>
  <si>
    <t>אי. אם. איי - עזר חברה לביטוח משכנתאות בע"מ</t>
  </si>
  <si>
    <t>איי. די. איי. חברה לביטוח בע"מ</t>
  </si>
  <si>
    <t>איי.אי.ג'י חברה לביטוח בע"מ</t>
  </si>
  <si>
    <t>איילון חברה לביטוח בע"מ</t>
  </si>
  <si>
    <t>אינפיניטי השתלמות, גמל ופנסיה בע"מ</t>
  </si>
  <si>
    <t>אלטשולר שחם גמל ופנסיה בע"מ</t>
  </si>
  <si>
    <t>אנליסט קופות גמל בע"מ</t>
  </si>
  <si>
    <t>ארם גמולים - חברה לניהול קופות גמל בע''מ</t>
  </si>
  <si>
    <t>אשרא - החברה הישראלית לביטוח יצוא בע"מ</t>
  </si>
  <si>
    <t>ב.ס.ס.ח. - החברה הישראלית לביטוח אשראי בע"מ</t>
  </si>
  <si>
    <t>ביטוח חקלאי אגודה מרכזית בע"מ</t>
  </si>
  <si>
    <t>גילעד גימלאות לעובדים דתיים בע"מ</t>
  </si>
  <si>
    <t>גל - ניהול קופות גמל לעובדי הוראה בע"מ</t>
  </si>
  <si>
    <t>דיויד שילד חברה לביטוח בע"מ</t>
  </si>
  <si>
    <t>החברה המנהלת של מינהל קרן ההשתלמות לפקידים עובדי המנהל והשירותים בע"מ</t>
  </si>
  <si>
    <t>החברה המנהלת של קרן הגמלאות של חברי "דן" בע"מ</t>
  </si>
  <si>
    <t>החברה המנהלת של קרן השתלמות של עובדי חברת החשמל לישראל בע"מ</t>
  </si>
  <si>
    <t>החברה המנהלת של רום קרן ההשתלמות לעובדי הרשויות המקומיות בע"מ</t>
  </si>
  <si>
    <t>החברה לניהול קופות התגמולים והפיצויים של עובדי בנק לאומי בע"מ</t>
  </si>
  <si>
    <t>החברה לניהול קופת התגמולים והפנסיה של עובדי הסוכנות היהודית לארץ ישראל בע"מ</t>
  </si>
  <si>
    <t>החברה לניהול קרן ההשתלמות להנדסאים וטכנאים בע"מ</t>
  </si>
  <si>
    <t>החברה לניהול קרן ההשתלמות לעובדי המדינה בע"מ</t>
  </si>
  <si>
    <t>החברה לניהול קרן השתלמות לאקדמאים במדעי החברה והרוח בע"מ</t>
  </si>
  <si>
    <t>החברה לניהול קרן השתלמות לביוכימאים  ומקרוביולוגים בע"מ</t>
  </si>
  <si>
    <t>החברה לניהול קרן השתלמות למשפטנים בע"מ</t>
  </si>
  <si>
    <t>החברה לניהול קרן השתלמות לשופטים בע"מ</t>
  </si>
  <si>
    <t>הכשרה חברה לביטוח בע"מ</t>
  </si>
  <si>
    <t>הלמן-אלדובי חח"י גמל בע"מ</t>
  </si>
  <si>
    <t>הנדסאים וטכנאים - חברה לניהול קופות גמל בע"מ</t>
  </si>
  <si>
    <t>הפניקס אקסלנס פנסיה וגמל בע"מ</t>
  </si>
  <si>
    <t>הפניקס חברה לביטוח בע"מ</t>
  </si>
  <si>
    <t>הראל חברה לביטוח בע"מ</t>
  </si>
  <si>
    <t>הראל פנסיה וגמל בע"מ</t>
  </si>
  <si>
    <t>ווישור חברה לביטוח בע"מ</t>
  </si>
  <si>
    <t>חברה לניהול קופות גמל של העובדים בעיריית תל - אביב יפו בע"מ</t>
  </si>
  <si>
    <t>חברת ב'ת למ'ד דל'ת בע"מ</t>
  </si>
  <si>
    <t>חברת הגמל לעובדי האוניברסיטה העברית בע"מ</t>
  </si>
  <si>
    <t>יהב - פ.ר.ח. - חברה לניהול קופות גמל בע"מ</t>
  </si>
  <si>
    <t>יהב אחים ואחיות - חברה לניהול קופות גמל בע"מ</t>
  </si>
  <si>
    <t>יהב רופאים - חברה לניהול קופות גמל בע"מ</t>
  </si>
  <si>
    <t>יוזמה קרן פנסיה לעצמאים בע"מ</t>
  </si>
  <si>
    <t>ילין לפידות ניהול קופות גמל בע"מ</t>
  </si>
  <si>
    <t>כלל חברה לביטוח אשראי בע"מ</t>
  </si>
  <si>
    <t>כלל חברה לביטוח בע"מ</t>
  </si>
  <si>
    <t>כלל פנסיה וגמל בע"מ</t>
  </si>
  <si>
    <t>לאומי קמ"פ בע"מ</t>
  </si>
  <si>
    <t>ליברה חברה לביטוח בע"מ</t>
  </si>
  <si>
    <t>לעתיד חברה לניהול קרנות פנסיה בע"מ</t>
  </si>
  <si>
    <t>מבטחים מוסד לביטוח סוציאלי של העובדים בע"מ</t>
  </si>
  <si>
    <t>מגדל חברה לביטוח בע"מ</t>
  </si>
  <si>
    <t>מגדל מקפת קרנות פנסיה וקופות גמל בע"מ</t>
  </si>
  <si>
    <t>מור גמל ופנסיה בע"מ</t>
  </si>
  <si>
    <t>מחוג - מינהל גמל לעובדי חברת חשמל לישראל בע"מ</t>
  </si>
  <si>
    <t>מחר - חברה לניהול קופות גמל בע"מ</t>
  </si>
  <si>
    <t>מיטב דש גמל ופנסיה בע"מ</t>
  </si>
  <si>
    <t>מנורה מבטחים ביטוח בע"מ</t>
  </si>
  <si>
    <t>מנורה מבטחים והסתדרות המהנדסים ניהול קופות גמל בע"מ</t>
  </si>
  <si>
    <t>מנורה מבטחים פנסיה וגמל בע"מ</t>
  </si>
  <si>
    <t>נתיב קרן הפנסיה של פועלי ועובדי מפעלי משק ההסתדרות בע"מ</t>
  </si>
  <si>
    <t>סלייס גמל בע"מ</t>
  </si>
  <si>
    <t>עגור חברה לניהול קופות גמל וקרנות השתלמות בע"מ</t>
  </si>
  <si>
    <t>עו"ס - חברה לניהול קופות גמל בע"מ</t>
  </si>
  <si>
    <t>עוצ"מ - אגודה שיתופית לניהול קופות גמל בע"מ</t>
  </si>
  <si>
    <t>עוצ"מ חברה לניהול קופות גמל והשתלמות בע"מ</t>
  </si>
  <si>
    <t>עמ"י - חברה לניהול קופות גמל ענפיות בע"מ</t>
  </si>
  <si>
    <t>ענבל חברה לביטוח בע"מ</t>
  </si>
  <si>
    <t>ק.ל.ע. - חברה לניהול קרן השתלמות לעובדים סוציאליים בע"מ</t>
  </si>
  <si>
    <t>קו הבריאות חברה לניהול קופות גמל בע"מ</t>
  </si>
  <si>
    <t>קופת הפנסיה לעובדי הדסה בע"מ</t>
  </si>
  <si>
    <t>קופת תגמולים של עובדי אל על נתיבי אוויר לישראל בע"מ אגודה שיתופית</t>
  </si>
  <si>
    <t>קופת תגמולים של עובדי התעשיה האוירית לישראל בע"מ</t>
  </si>
  <si>
    <t>קופת"ג של עובדי עירית חיפה</t>
  </si>
  <si>
    <t>קרן ביטוח הדדי לחברי הסתדרות עובדי המדינה בישראל בע"מ</t>
  </si>
  <si>
    <t>קרן ביטוח ופנסיה לפועלים חקלאים ובלתי מקצועיים בישראל אגודה שיתופית בע"מ</t>
  </si>
  <si>
    <t>קרן הביטוח והפנסיה של פועלי בנין ועבודות ציבוריות אגודה שיתופית בע"מ</t>
  </si>
  <si>
    <t>קרן הגמלאות המרכזית של עובדי ההסתדרות בע"מ</t>
  </si>
  <si>
    <t>קרן הגמלאות של חברי אגד בע"מ</t>
  </si>
  <si>
    <t>קרן החסכון לצבא הקבע - חברה לניהול קופות גמל בע"מ</t>
  </si>
  <si>
    <t>קרן לביטוח נזקי טבע בחקלאות בע"מ</t>
  </si>
  <si>
    <t>קרן מקפת מרכז לפנסיה ותגמולים אגודה שיתופית בע"מ</t>
  </si>
  <si>
    <t>קרנות השתלמות למורים ולגננות - חברה מנהלת בע"מ</t>
  </si>
  <si>
    <t>קרנות השתלמות למורים תיכוניים, מורי סמינרים ומפקחים - חברה מנהלת בע"מ</t>
  </si>
  <si>
    <t>רעות חברה לניהול קופות גמל בע"מ</t>
  </si>
  <si>
    <t>ש. שלמה חברה לביטוח בע"מ</t>
  </si>
  <si>
    <t>שומרה חברה לביטוח בע"מ</t>
  </si>
  <si>
    <t>שיבולת - חברה לניהול קופות גמל בע"מ</t>
  </si>
  <si>
    <t>תגמולים של עובדים בעירית ת"א-יפו א.ש. בע"מ</t>
  </si>
  <si>
    <t>ליזה שלו</t>
  </si>
  <si>
    <t>03-7962110</t>
  </si>
  <si>
    <t>lizas@hcsra.co.il</t>
  </si>
  <si>
    <t>0</t>
  </si>
  <si>
    <t>בנק מזרחי</t>
  </si>
  <si>
    <t>20-61</t>
  </si>
  <si>
    <t>ilAAA</t>
  </si>
  <si>
    <t>ILS</t>
  </si>
  <si>
    <t>520042177</t>
  </si>
  <si>
    <t>12936</t>
  </si>
  <si>
    <t>USD</t>
  </si>
  <si>
    <t>EUR</t>
  </si>
  <si>
    <t>12937</t>
  </si>
  <si>
    <t>GBP</t>
  </si>
  <si>
    <t>12938</t>
  </si>
  <si>
    <t>13498</t>
  </si>
  <si>
    <t>13499</t>
  </si>
  <si>
    <t>13500</t>
  </si>
  <si>
    <t>141</t>
  </si>
  <si>
    <t>142</t>
  </si>
  <si>
    <t>CHF</t>
  </si>
  <si>
    <t>JPY</t>
  </si>
  <si>
    <t>NOK</t>
  </si>
  <si>
    <t>DKK</t>
  </si>
  <si>
    <t>HKD</t>
  </si>
  <si>
    <t>143</t>
  </si>
  <si>
    <t>14318</t>
  </si>
  <si>
    <t>14406</t>
  </si>
  <si>
    <t>14425</t>
  </si>
  <si>
    <t>15108</t>
  </si>
  <si>
    <t>בנק לאומי</t>
  </si>
  <si>
    <t>10-800</t>
  </si>
  <si>
    <t>15373</t>
  </si>
  <si>
    <t>35011</t>
  </si>
  <si>
    <t>35012</t>
  </si>
  <si>
    <t>בנק הפועלים</t>
  </si>
  <si>
    <t>12-600</t>
  </si>
  <si>
    <t>57</t>
  </si>
  <si>
    <t>58</t>
  </si>
  <si>
    <t>62</t>
  </si>
  <si>
    <t>8530</t>
  </si>
  <si>
    <t>בנק דיסקונט</t>
  </si>
  <si>
    <t>11-10</t>
  </si>
  <si>
    <t>9300</t>
  </si>
  <si>
    <t>9301</t>
  </si>
  <si>
    <t>AUD</t>
  </si>
  <si>
    <t>9302</t>
  </si>
  <si>
    <t>9629</t>
  </si>
  <si>
    <t>9630</t>
  </si>
  <si>
    <t>9631</t>
  </si>
  <si>
    <t>9719</t>
  </si>
  <si>
    <t>9720</t>
  </si>
  <si>
    <t>9721</t>
  </si>
  <si>
    <t>9888</t>
  </si>
  <si>
    <t>האוצר - ממשלתית צמודה</t>
  </si>
  <si>
    <t>ממשל צמודה 1025</t>
  </si>
  <si>
    <t>IL0011359127</t>
  </si>
  <si>
    <t>ilRF</t>
  </si>
  <si>
    <t>31/10/2025</t>
  </si>
  <si>
    <t>ממשל צמודה 1028</t>
  </si>
  <si>
    <t>IL0011973265</t>
  </si>
  <si>
    <t>30/10/2028</t>
  </si>
  <si>
    <t>בנק ישראל- מק"מ</t>
  </si>
  <si>
    <t>מ.ק.מ.  316</t>
  </si>
  <si>
    <t>IL0082603171</t>
  </si>
  <si>
    <t>RF.il</t>
  </si>
  <si>
    <t>04/03/2026</t>
  </si>
  <si>
    <t>האוצר - ממשלתית שקלית</t>
  </si>
  <si>
    <t>ממשק0142</t>
  </si>
  <si>
    <t>IL0011254005</t>
  </si>
  <si>
    <t>31/01/2042</t>
  </si>
  <si>
    <t>ממשל שקלית 0226</t>
  </si>
  <si>
    <t>IL0011746976</t>
  </si>
  <si>
    <t>27/02/2026</t>
  </si>
  <si>
    <t>האוצר - ממשלתית משתנה</t>
  </si>
  <si>
    <t>ממשלת משתנה 1130</t>
  </si>
  <si>
    <t>IL0011665523</t>
  </si>
  <si>
    <t>29/11/2030</t>
  </si>
  <si>
    <t>מ.ק.מ.      116</t>
  </si>
  <si>
    <t>IL0082601191</t>
  </si>
  <si>
    <t>07/01/2026</t>
  </si>
  <si>
    <t>ממשל משתנה 0526</t>
  </si>
  <si>
    <t>IL0011417958</t>
  </si>
  <si>
    <t>31/05/2026</t>
  </si>
  <si>
    <t>מ.ק.מ. 1115</t>
  </si>
  <si>
    <t>IL0082511184</t>
  </si>
  <si>
    <t>05/11/2025</t>
  </si>
  <si>
    <t>מ.ק.מ.      516</t>
  </si>
  <si>
    <t>IL0082605150</t>
  </si>
  <si>
    <t>06/05/2026</t>
  </si>
  <si>
    <t>ממשלתי 0825</t>
  </si>
  <si>
    <t>IL0011355570</t>
  </si>
  <si>
    <t>31/08/2025</t>
  </si>
  <si>
    <t>מ.ק.מ.  616</t>
  </si>
  <si>
    <t>IL0082606141</t>
  </si>
  <si>
    <t>03/06/2026</t>
  </si>
  <si>
    <t>מ.ק.מ. 1215</t>
  </si>
  <si>
    <t>IL0082512174</t>
  </si>
  <si>
    <t>03/12/2025</t>
  </si>
  <si>
    <t>מ.ק.מ 216</t>
  </si>
  <si>
    <t>IL0082602181</t>
  </si>
  <si>
    <t>04/02/2026</t>
  </si>
  <si>
    <t>ממשל צמודה 1131</t>
  </si>
  <si>
    <t>IL0011722209</t>
  </si>
  <si>
    <t>30/11/2031</t>
  </si>
  <si>
    <t>ממשל צמודה 0529</t>
  </si>
  <si>
    <t>IL0011570236</t>
  </si>
  <si>
    <t>31/05/2029</t>
  </si>
  <si>
    <t>ממשל שקלית 0330</t>
  </si>
  <si>
    <t>IL0011609851</t>
  </si>
  <si>
    <t>31/03/2030</t>
  </si>
  <si>
    <t>ממשל שקלית 0335</t>
  </si>
  <si>
    <t>IL0012023326</t>
  </si>
  <si>
    <t>30/03/2035</t>
  </si>
  <si>
    <t>ממשל צמודה 0726</t>
  </si>
  <si>
    <t>IL0011695645</t>
  </si>
  <si>
    <t>31/07/2026</t>
  </si>
  <si>
    <t>ממשל שקלית 0829</t>
  </si>
  <si>
    <t>IL0012128935</t>
  </si>
  <si>
    <t>31/08/2029</t>
  </si>
  <si>
    <t>ממשק 1026</t>
  </si>
  <si>
    <t>IL0010994569</t>
  </si>
  <si>
    <t>30/10/2026</t>
  </si>
  <si>
    <t>ממשל שקלית 0432</t>
  </si>
  <si>
    <t>IL0011806606</t>
  </si>
  <si>
    <t>30/04/2032</t>
  </si>
  <si>
    <t>מדינת ישראל</t>
  </si>
  <si>
    <t>ISRAEL 5.5 12/03/34</t>
  </si>
  <si>
    <t>US46514BRL35</t>
  </si>
  <si>
    <t>Baa1</t>
  </si>
  <si>
    <t>12/03/2034</t>
  </si>
  <si>
    <t>ISRAEL 5.625 19/02/2035</t>
  </si>
  <si>
    <t>US46514Y8B63</t>
  </si>
  <si>
    <t>19/02/2035</t>
  </si>
  <si>
    <t>מ.ק.מ.  915</t>
  </si>
  <si>
    <t>IL0082509121</t>
  </si>
  <si>
    <t>03/09/2025</t>
  </si>
  <si>
    <t>מ.ק.מ. 416</t>
  </si>
  <si>
    <t>IL0082604161</t>
  </si>
  <si>
    <t>01/04/2026</t>
  </si>
  <si>
    <t>ממשלתי צמוד 0527</t>
  </si>
  <si>
    <t>IL0011408478</t>
  </si>
  <si>
    <t>31/05/2027</t>
  </si>
  <si>
    <t>ממשל שקלית 0229</t>
  </si>
  <si>
    <t>IL0011948028</t>
  </si>
  <si>
    <t>28/02/2029</t>
  </si>
  <si>
    <t>ממשל צמודה 1033</t>
  </si>
  <si>
    <t>IL0012043795</t>
  </si>
  <si>
    <t>31/10/2033</t>
  </si>
  <si>
    <t>ממשל שקלית 0537</t>
  </si>
  <si>
    <t>IL0011661803</t>
  </si>
  <si>
    <t>31/05/2037</t>
  </si>
  <si>
    <t>ממשל שקלית 0327</t>
  </si>
  <si>
    <t>IL0011393449</t>
  </si>
  <si>
    <t>31/03/2027</t>
  </si>
  <si>
    <t>מ.ק.מ.  815</t>
  </si>
  <si>
    <t>IL0082508131</t>
  </si>
  <si>
    <t>06/08/2025</t>
  </si>
  <si>
    <t>מ.ק.מ.      715</t>
  </si>
  <si>
    <t>IL0082507141</t>
  </si>
  <si>
    <t>02/07/2025</t>
  </si>
  <si>
    <t>ממשל שקלית 0928</t>
  </si>
  <si>
    <t>IL0011508798</t>
  </si>
  <si>
    <t>29/09/2028</t>
  </si>
  <si>
    <t>ממשל שקלית 0347</t>
  </si>
  <si>
    <t>IL0011401937</t>
  </si>
  <si>
    <t>31/03/2047</t>
  </si>
  <si>
    <t>ממצמ 0536</t>
  </si>
  <si>
    <t>IL0010977085</t>
  </si>
  <si>
    <t>30/05/2036</t>
  </si>
  <si>
    <t>ממשל שקלית 0927</t>
  </si>
  <si>
    <t>IL0012035791</t>
  </si>
  <si>
    <t>30/09/2027</t>
  </si>
  <si>
    <t>מ.ק.מ.     1015</t>
  </si>
  <si>
    <t>IL0082510194</t>
  </si>
  <si>
    <t>03/10/2025</t>
  </si>
  <si>
    <t>ממשלת ארה"ב</t>
  </si>
  <si>
    <t>US TREASURY 4.625 15/02/35</t>
  </si>
  <si>
    <t>US91282CMM00</t>
  </si>
  <si>
    <t>Aa1</t>
  </si>
  <si>
    <t>15/02/2035</t>
  </si>
  <si>
    <t>US TREASURY 4.125 31/07/28</t>
  </si>
  <si>
    <t>US91282CHQ78</t>
  </si>
  <si>
    <t>31/07/2028</t>
  </si>
  <si>
    <t>US TREASURY 1.875 15/07/34</t>
  </si>
  <si>
    <t>US91282CLE92</t>
  </si>
  <si>
    <t>15/07/2034</t>
  </si>
  <si>
    <t>US TREASURY 0.5 28/02/26</t>
  </si>
  <si>
    <t>US91282CBQ33</t>
  </si>
  <si>
    <t>28/02/2026</t>
  </si>
  <si>
    <t>ממשל שקלית 1152</t>
  </si>
  <si>
    <t>IL0011840761</t>
  </si>
  <si>
    <t>29/11/2052</t>
  </si>
  <si>
    <t>ממשל צמודה 0431</t>
  </si>
  <si>
    <t>IL0012207226</t>
  </si>
  <si>
    <t>30/04/2031</t>
  </si>
  <si>
    <t>האוצר - ממשלתית קצרה</t>
  </si>
  <si>
    <t>ממשל קצרה 11/25</t>
  </si>
  <si>
    <t>IL0012153263</t>
  </si>
  <si>
    <t>30/11/2025</t>
  </si>
  <si>
    <t>ממשל קצרה 08/25</t>
  </si>
  <si>
    <t>IL0012118381</t>
  </si>
  <si>
    <t>האוצר - ממשלתית גלובלית</t>
  </si>
  <si>
    <t>ממשל גלובל07/30</t>
  </si>
  <si>
    <t>US46513JB346</t>
  </si>
  <si>
    <t>03/07/2030</t>
  </si>
  <si>
    <t>ממשל קצרה 02/26</t>
  </si>
  <si>
    <t>IL0012194689</t>
  </si>
  <si>
    <t>ISRAEL 1.5 18/01/27</t>
  </si>
  <si>
    <t>XS1551294256</t>
  </si>
  <si>
    <t>18/01/2027</t>
  </si>
  <si>
    <t>ISRAEL 5 30/10/26</t>
  </si>
  <si>
    <t>XS2711443932</t>
  </si>
  <si>
    <t>US TREASURY 3 15/11/2044</t>
  </si>
  <si>
    <t>US912810RJ97</t>
  </si>
  <si>
    <t>15/11/2044</t>
  </si>
  <si>
    <t>US TREASURY 2.75 15/11/42</t>
  </si>
  <si>
    <t>US912810QY73</t>
  </si>
  <si>
    <t>AA+</t>
  </si>
  <si>
    <t>15/11/2042</t>
  </si>
  <si>
    <t>US TREASURY 3.5 15/02/33</t>
  </si>
  <si>
    <t>US91282CGM73</t>
  </si>
  <si>
    <t>15/02/2033</t>
  </si>
  <si>
    <t>US TREASURY 3.5 15/02/39</t>
  </si>
  <si>
    <t>US912810QA97</t>
  </si>
  <si>
    <t>15/02/2039</t>
  </si>
  <si>
    <t>US TREASURY 3.25  30/06/29</t>
  </si>
  <si>
    <t>US91282CEV90</t>
  </si>
  <si>
    <t>30/06/2029</t>
  </si>
  <si>
    <t>US TREASURY 3.625 15/02/2044</t>
  </si>
  <si>
    <t>US912810RE01</t>
  </si>
  <si>
    <t>15/02/2044</t>
  </si>
  <si>
    <t>US TREASURY 0 05/08/25</t>
  </si>
  <si>
    <t>US912797QH30</t>
  </si>
  <si>
    <t>05/08/2025</t>
  </si>
  <si>
    <t>US TREASURY 1.125 15/08/40</t>
  </si>
  <si>
    <t>US912810SQ22</t>
  </si>
  <si>
    <t>15/08/2040</t>
  </si>
  <si>
    <t>US TREASURY 3.25 15/05/42</t>
  </si>
  <si>
    <t>US912810TH14</t>
  </si>
  <si>
    <t>15/05/2042</t>
  </si>
  <si>
    <t>ISRAEL 5.75 12/03/54</t>
  </si>
  <si>
    <t>US46514BRM18</t>
  </si>
  <si>
    <t>12/03/2054</t>
  </si>
  <si>
    <t>US TREASURY 4.375 15/02/2038</t>
  </si>
  <si>
    <t>US912810PW27</t>
  </si>
  <si>
    <t>15/02/2038</t>
  </si>
  <si>
    <t>US TREASURY 2.875 15/05/32</t>
  </si>
  <si>
    <t>US91282CEP23</t>
  </si>
  <si>
    <t>15/05/2032</t>
  </si>
  <si>
    <t>US TREASURY 3.375 15/05/44</t>
  </si>
  <si>
    <t>US912810RG58</t>
  </si>
  <si>
    <t>15/05/2044</t>
  </si>
  <si>
    <t>ISRAEL 5.375 12/03/29</t>
  </si>
  <si>
    <t>US46514BRN90</t>
  </si>
  <si>
    <t>12/03/2029</t>
  </si>
  <si>
    <t>US TREASURY 2.5 15/02/45</t>
  </si>
  <si>
    <t>US912810RK60</t>
  </si>
  <si>
    <t>15/02/2045</t>
  </si>
  <si>
    <t>US TREASURY 1.875 15/02/32</t>
  </si>
  <si>
    <t>US91282CDY49</t>
  </si>
  <si>
    <t>15/02/2032</t>
  </si>
  <si>
    <t>US TREASURY 2.875 15/08/45</t>
  </si>
  <si>
    <t>US912810RN00</t>
  </si>
  <si>
    <t>15/08/2045</t>
  </si>
  <si>
    <t>US TREASURY 1.625 15/05/31</t>
  </si>
  <si>
    <t>US91282CCB54</t>
  </si>
  <si>
    <t>15/05/2031</t>
  </si>
  <si>
    <t>ISRAEL 3.25 17/01/28</t>
  </si>
  <si>
    <t>US46513YJH27</t>
  </si>
  <si>
    <t>17/01/2028</t>
  </si>
  <si>
    <t>ISRAEL 2.5 15/01/30</t>
  </si>
  <si>
    <t>US46513JXM88</t>
  </si>
  <si>
    <t>15/01/2030</t>
  </si>
  <si>
    <t>US TREASURY 0.375 30/11/25</t>
  </si>
  <si>
    <t>US91282CAZ41</t>
  </si>
  <si>
    <t>US TREASURY 3 31/10/25</t>
  </si>
  <si>
    <t>US9128285J52</t>
  </si>
  <si>
    <t>US TREASURY 0 02/09/25</t>
  </si>
  <si>
    <t>US912797QM25</t>
  </si>
  <si>
    <t>02/09/2025</t>
  </si>
  <si>
    <t>US TREASURY 0 09/09/25</t>
  </si>
  <si>
    <t>US912797QT77</t>
  </si>
  <si>
    <t>09/09/2025</t>
  </si>
  <si>
    <t>US TREASURY 0 18/09/25</t>
  </si>
  <si>
    <t>US912797PX98</t>
  </si>
  <si>
    <t>18/09/2025</t>
  </si>
  <si>
    <t>US TREASURY 0 23/10/25</t>
  </si>
  <si>
    <t>US912797QG56</t>
  </si>
  <si>
    <t>23/10/2025</t>
  </si>
  <si>
    <t>US TREASURY 0 30/10/25</t>
  </si>
  <si>
    <t>US912797NA14</t>
  </si>
  <si>
    <t>30/10/2025</t>
  </si>
  <si>
    <t>ממשלתי צמוד 0545</t>
  </si>
  <si>
    <t>IL0011348658</t>
  </si>
  <si>
    <t>31/05/2045</t>
  </si>
  <si>
    <t>US TREASURY 2 15/11/41</t>
  </si>
  <si>
    <t>US912810TC27</t>
  </si>
  <si>
    <t>15/11/2041</t>
  </si>
  <si>
    <t>US TREASURY 2.375 15/02/2042</t>
  </si>
  <si>
    <t>US912810TF57</t>
  </si>
  <si>
    <t>15/02/2042</t>
  </si>
  <si>
    <t>US TREASURY 3.375 15/05/33</t>
  </si>
  <si>
    <t>US91282CHC82</t>
  </si>
  <si>
    <t>15/05/2033</t>
  </si>
  <si>
    <t>US TREASURY 3.875 15/08/2034</t>
  </si>
  <si>
    <t>US91282CLF67</t>
  </si>
  <si>
    <t>15/08/2034</t>
  </si>
  <si>
    <t>Us Treasury 4.375 15/11/39</t>
  </si>
  <si>
    <t>US912810QD37</t>
  </si>
  <si>
    <t>15/11/2039</t>
  </si>
  <si>
    <t>US TREASURY 2.5 15/02/2046</t>
  </si>
  <si>
    <t>US912810RQ31</t>
  </si>
  <si>
    <t>15/02/2046</t>
  </si>
  <si>
    <t>US TREASURY 4.5 15/11/33</t>
  </si>
  <si>
    <t>US91282CJJ18</t>
  </si>
  <si>
    <t>15/11/2033</t>
  </si>
  <si>
    <t>ממצמ0841</t>
  </si>
  <si>
    <t>IL0011205833</t>
  </si>
  <si>
    <t>31/08/2041</t>
  </si>
  <si>
    <t>מגה אור</t>
  </si>
  <si>
    <t>513257873</t>
  </si>
  <si>
    <t>מגה אור מסחרי 5</t>
  </si>
  <si>
    <t>IL0012088758</t>
  </si>
  <si>
    <t>ilA</t>
  </si>
  <si>
    <t>15/07/2025</t>
  </si>
  <si>
    <t>דיסקונט מנפיקים</t>
  </si>
  <si>
    <t>520029935</t>
  </si>
  <si>
    <t>דיסק מנ מסחרי 4</t>
  </si>
  <si>
    <t>IL0012110776</t>
  </si>
  <si>
    <t>לאומי</t>
  </si>
  <si>
    <t>520018078</t>
  </si>
  <si>
    <t>לאומי מסחרי 7</t>
  </si>
  <si>
    <t>IL0012164153</t>
  </si>
  <si>
    <t>23/01/2026</t>
  </si>
  <si>
    <t>דיסק מנ מסחרי 5</t>
  </si>
  <si>
    <t>IL0012159468</t>
  </si>
  <si>
    <t>12/01/2026</t>
  </si>
  <si>
    <t>לאומי מסחרי 6</t>
  </si>
  <si>
    <t>IL0012111436</t>
  </si>
  <si>
    <t>רני צים</t>
  </si>
  <si>
    <t>514353671</t>
  </si>
  <si>
    <t>רני צים   אגח ד</t>
  </si>
  <si>
    <t>IL0012189739</t>
  </si>
  <si>
    <t>ilA-</t>
  </si>
  <si>
    <t>30/06/2031</t>
  </si>
  <si>
    <t>מניף-פיננסים</t>
  </si>
  <si>
    <t>512764408</t>
  </si>
  <si>
    <t>מניף אגח ג</t>
  </si>
  <si>
    <t>IL0012167206</t>
  </si>
  <si>
    <t>A3.il</t>
  </si>
  <si>
    <t>30/11/2029</t>
  </si>
  <si>
    <t>רני צים   אגח ג</t>
  </si>
  <si>
    <t>IL0011831935</t>
  </si>
  <si>
    <t>ilBBB+</t>
  </si>
  <si>
    <t>01/07/2029</t>
  </si>
  <si>
    <t>סטרוברי אינק</t>
  </si>
  <si>
    <t>842336054</t>
  </si>
  <si>
    <t>סטרברי אנ אגח ב</t>
  </si>
  <si>
    <t>IL0012237348</t>
  </si>
  <si>
    <t>ilA+</t>
  </si>
  <si>
    <t>דה לסר</t>
  </si>
  <si>
    <t>1427976</t>
  </si>
  <si>
    <t>דה לסר  אגח ט</t>
  </si>
  <si>
    <t>IL0012056813</t>
  </si>
  <si>
    <t>ספנסר אקוויטי</t>
  </si>
  <si>
    <t>1838863</t>
  </si>
  <si>
    <t>ספנסר אגח ד</t>
  </si>
  <si>
    <t>IL0011887887</t>
  </si>
  <si>
    <t>סיאון</t>
  </si>
  <si>
    <t>2409</t>
  </si>
  <si>
    <t>סיאון אגח א</t>
  </si>
  <si>
    <t>IL0011940181</t>
  </si>
  <si>
    <t>A1.il</t>
  </si>
  <si>
    <t>31/08/2026</t>
  </si>
  <si>
    <t>חג'ג' נדלן</t>
  </si>
  <si>
    <t>520033309</t>
  </si>
  <si>
    <t>חג'ג' אגח טו</t>
  </si>
  <si>
    <t>IL0012166471</t>
  </si>
  <si>
    <t>01/01/2030</t>
  </si>
  <si>
    <t>אדמה</t>
  </si>
  <si>
    <t>520043605</t>
  </si>
  <si>
    <t>אדמה אגח  2</t>
  </si>
  <si>
    <t>IL0011109159</t>
  </si>
  <si>
    <t>ilAA-</t>
  </si>
  <si>
    <t>30/11/2036</t>
  </si>
  <si>
    <t>סטרוברי</t>
  </si>
  <si>
    <t>1863501</t>
  </si>
  <si>
    <t>סטרוברי אגח ג</t>
  </si>
  <si>
    <t>IL0011790198</t>
  </si>
  <si>
    <t>אנלייט אנרגיה</t>
  </si>
  <si>
    <t>520041146</t>
  </si>
  <si>
    <t>אנלייט אנ  אג ח</t>
  </si>
  <si>
    <t>IL0012181306</t>
  </si>
  <si>
    <t>A2.il</t>
  </si>
  <si>
    <t>01/09/2033</t>
  </si>
  <si>
    <t>שוהם ביזנס</t>
  </si>
  <si>
    <t>520043860</t>
  </si>
  <si>
    <t>שוהם ביזנס אגח ה</t>
  </si>
  <si>
    <t>IL0012135377</t>
  </si>
  <si>
    <t>Baa2.il</t>
  </si>
  <si>
    <t>02/07/2028</t>
  </si>
  <si>
    <t>פריים אנרג'י</t>
  </si>
  <si>
    <t>514902147</t>
  </si>
  <si>
    <t>פריים אנרג אגח ג</t>
  </si>
  <si>
    <t>IL0012179755</t>
  </si>
  <si>
    <t>31/12/2030</t>
  </si>
  <si>
    <t>רייסדור</t>
  </si>
  <si>
    <t>513708248</t>
  </si>
  <si>
    <t>רייסדור אגח א</t>
  </si>
  <si>
    <t>IL0012231978</t>
  </si>
  <si>
    <t>30/06/2030</t>
  </si>
  <si>
    <t>זפירוס</t>
  </si>
  <si>
    <t>516537560</t>
  </si>
  <si>
    <t>זפירוס    אגח א</t>
  </si>
  <si>
    <t>IL0012222316</t>
  </si>
  <si>
    <t>01/12/2033</t>
  </si>
  <si>
    <t>לייטסטון</t>
  </si>
  <si>
    <t>1838682</t>
  </si>
  <si>
    <t>לייטסטון  אגח ה</t>
  </si>
  <si>
    <t>IL0012125881</t>
  </si>
  <si>
    <t>אדגר השקעות</t>
  </si>
  <si>
    <t>520035171</t>
  </si>
  <si>
    <t>אדגר אגח יג</t>
  </si>
  <si>
    <t>IL0012071580</t>
  </si>
  <si>
    <t>05/04/2034</t>
  </si>
  <si>
    <t>נכסים ובנין</t>
  </si>
  <si>
    <t>520025438</t>
  </si>
  <si>
    <t>נכסים ובנין אגח 4</t>
  </si>
  <si>
    <t>IL0069901549</t>
  </si>
  <si>
    <t>31/12/2025</t>
  </si>
  <si>
    <t>רמות בעיר</t>
  </si>
  <si>
    <t>514328004</t>
  </si>
  <si>
    <t>רמות בעיר אגח ד</t>
  </si>
  <si>
    <t>IL0012182213</t>
  </si>
  <si>
    <t>גב ים</t>
  </si>
  <si>
    <t>520001736</t>
  </si>
  <si>
    <t>גב ים    אגח יב</t>
  </si>
  <si>
    <t>IL0012225871</t>
  </si>
  <si>
    <t>ilAA</t>
  </si>
  <si>
    <t>31/03/2036</t>
  </si>
  <si>
    <t>פרשקובסקי</t>
  </si>
  <si>
    <t>513817817</t>
  </si>
  <si>
    <t>פרשקובסקי אגח טז</t>
  </si>
  <si>
    <t>IL0012234113</t>
  </si>
  <si>
    <t>31/12/2031</t>
  </si>
  <si>
    <t>נאוויטס פטרו</t>
  </si>
  <si>
    <t>550263107</t>
  </si>
  <si>
    <t>נאוויטס   אגח ז</t>
  </si>
  <si>
    <t>IL0012160433</t>
  </si>
  <si>
    <t>מלרן פרוייקטים</t>
  </si>
  <si>
    <t>514097591</t>
  </si>
  <si>
    <t>מלרן  אגח ו</t>
  </si>
  <si>
    <t>IL0012193103</t>
  </si>
  <si>
    <t>31/10/2029</t>
  </si>
  <si>
    <t>חג'ג'  אגח יד</t>
  </si>
  <si>
    <t>IL0012066069</t>
  </si>
  <si>
    <t>02/01/2028</t>
  </si>
  <si>
    <t>ריט אזורים ליוי</t>
  </si>
  <si>
    <t>516117181</t>
  </si>
  <si>
    <t>ריט אזורים אגח ג</t>
  </si>
  <si>
    <t>IL0012161183</t>
  </si>
  <si>
    <t>31/12/2029</t>
  </si>
  <si>
    <t>אורון קבוצה</t>
  </si>
  <si>
    <t>513432765</t>
  </si>
  <si>
    <t>אורון קב  אגח ג</t>
  </si>
  <si>
    <t>IL0011977639</t>
  </si>
  <si>
    <t>Baa1.il</t>
  </si>
  <si>
    <t>סטרברי אנ אגח א</t>
  </si>
  <si>
    <t>IL0012098997</t>
  </si>
  <si>
    <t>30/09/2026</t>
  </si>
  <si>
    <t>אקסטל לימיטד</t>
  </si>
  <si>
    <t>1811308</t>
  </si>
  <si>
    <t>אקסטל אגח ד</t>
  </si>
  <si>
    <t>IL0011831695</t>
  </si>
  <si>
    <t>31/12/2027</t>
  </si>
  <si>
    <t>אג'לן</t>
  </si>
  <si>
    <t>2352046</t>
  </si>
  <si>
    <t>אג'לן אגח א</t>
  </si>
  <si>
    <t>IL0012232398</t>
  </si>
  <si>
    <t>30/06/2028</t>
  </si>
  <si>
    <t>מלרן    אגח ה</t>
  </si>
  <si>
    <t>IL0012126798</t>
  </si>
  <si>
    <t>30/09/2029</t>
  </si>
  <si>
    <t>חג'ג' אירופה</t>
  </si>
  <si>
    <t>515682292</t>
  </si>
  <si>
    <t>חגג אירופה אגח ה</t>
  </si>
  <si>
    <t>IL0012188335</t>
  </si>
  <si>
    <t>משק אנרגיה</t>
  </si>
  <si>
    <t>516167343</t>
  </si>
  <si>
    <t>משק אנרג  אגח ב</t>
  </si>
  <si>
    <t>IL0012176603</t>
  </si>
  <si>
    <t>אפי נכסים</t>
  </si>
  <si>
    <t>510560188</t>
  </si>
  <si>
    <t>אפי נכסים אגח טז</t>
  </si>
  <si>
    <t>IL0012109471</t>
  </si>
  <si>
    <t>01/10/2034</t>
  </si>
  <si>
    <t>ג'י.אפ.איי</t>
  </si>
  <si>
    <t>1852623</t>
  </si>
  <si>
    <t>ג'י.אף.אי אגח ו</t>
  </si>
  <si>
    <t>IL0012187675</t>
  </si>
  <si>
    <t>ilBBB</t>
  </si>
  <si>
    <t>28/02/2031</t>
  </si>
  <si>
    <t>מנרב</t>
  </si>
  <si>
    <t>520034505</t>
  </si>
  <si>
    <t>מנרב  אגח ו</t>
  </si>
  <si>
    <t>IL0012173550</t>
  </si>
  <si>
    <t>01/01/2034</t>
  </si>
  <si>
    <t>סופרין</t>
  </si>
  <si>
    <t>515361442</t>
  </si>
  <si>
    <t>סופרין    אגח ב</t>
  </si>
  <si>
    <t>IL0012102369</t>
  </si>
  <si>
    <t>יובלים קבוצה</t>
  </si>
  <si>
    <t>514625094</t>
  </si>
  <si>
    <t>יובלים   אגח ה</t>
  </si>
  <si>
    <t>IL0012164492</t>
  </si>
  <si>
    <t>06/01/2030</t>
  </si>
  <si>
    <t>אשטרום נכסים</t>
  </si>
  <si>
    <t>520036617</t>
  </si>
  <si>
    <t>אשטרום נכ אגח14</t>
  </si>
  <si>
    <t>IL0012018961</t>
  </si>
  <si>
    <t>נמקו ריאלטי</t>
  </si>
  <si>
    <t>1905761</t>
  </si>
  <si>
    <t>נמקו אגח ב</t>
  </si>
  <si>
    <t>IL0011602583</t>
  </si>
  <si>
    <t>15/10/2032</t>
  </si>
  <si>
    <t>חגג אירופה אגח ד</t>
  </si>
  <si>
    <t>IL0011901316</t>
  </si>
  <si>
    <t>01/07/2026</t>
  </si>
  <si>
    <t>מודיעין יהש</t>
  </si>
  <si>
    <t>550012405</t>
  </si>
  <si>
    <t>מודיעין   אגח ג</t>
  </si>
  <si>
    <t>IL0012172156</t>
  </si>
  <si>
    <t>תנופורט</t>
  </si>
  <si>
    <t>511519829</t>
  </si>
  <si>
    <t>תנופורט  אגח ב</t>
  </si>
  <si>
    <t>IL0011899197</t>
  </si>
  <si>
    <t>31/12/2026</t>
  </si>
  <si>
    <t>גבאי מניבים</t>
  </si>
  <si>
    <t>520032178</t>
  </si>
  <si>
    <t>גבאי מניבאגח טו</t>
  </si>
  <si>
    <t>IL0012117961</t>
  </si>
  <si>
    <t>מנרב אגח ד</t>
  </si>
  <si>
    <t>IL0015501690</t>
  </si>
  <si>
    <t>15/04/2032</t>
  </si>
  <si>
    <t>נאייקס</t>
  </si>
  <si>
    <t>513639013</t>
  </si>
  <si>
    <t>נאייקס  אגח א</t>
  </si>
  <si>
    <t>IL0012189655</t>
  </si>
  <si>
    <t>30/09/2030</t>
  </si>
  <si>
    <t>לסיכו</t>
  </si>
  <si>
    <t>510512056</t>
  </si>
  <si>
    <t>לסיכו אגח ב</t>
  </si>
  <si>
    <t>IL0012205402</t>
  </si>
  <si>
    <t>פרופדו</t>
  </si>
  <si>
    <t>516202736</t>
  </si>
  <si>
    <t>פרופדו אגח א</t>
  </si>
  <si>
    <t>IL0012176116</t>
  </si>
  <si>
    <t>31/07/2029</t>
  </si>
  <si>
    <t>מכלול מימון</t>
  </si>
  <si>
    <t>515763845</t>
  </si>
  <si>
    <t>מכלול אגח ב</t>
  </si>
  <si>
    <t>IL0012146754</t>
  </si>
  <si>
    <t>דה לסר אגח ח</t>
  </si>
  <si>
    <t>IL0011931925</t>
  </si>
  <si>
    <t>אפי קפיטל נדלן</t>
  </si>
  <si>
    <t>513948216</t>
  </si>
  <si>
    <t>אפי קפיטל אגח ג</t>
  </si>
  <si>
    <t>IL0011997447</t>
  </si>
  <si>
    <t>30/06/2027</t>
  </si>
  <si>
    <t>מהדרין</t>
  </si>
  <si>
    <t>520018482</t>
  </si>
  <si>
    <t>מהדרין אגח א</t>
  </si>
  <si>
    <t>IL0012114570</t>
  </si>
  <si>
    <t>נמקו   אגח ד</t>
  </si>
  <si>
    <t>IL0012064734</t>
  </si>
  <si>
    <t>15/04/2029</t>
  </si>
  <si>
    <t>פאוורג'ן סול אי</t>
  </si>
  <si>
    <t>512882747</t>
  </si>
  <si>
    <t>פאוורג'ן אגח ב</t>
  </si>
  <si>
    <t>IL0011862468</t>
  </si>
  <si>
    <t>ארי נדלן</t>
  </si>
  <si>
    <t>520038332</t>
  </si>
  <si>
    <t>ארי נדלן  אגח ב</t>
  </si>
  <si>
    <t>IL0012123316</t>
  </si>
  <si>
    <t>אאורה</t>
  </si>
  <si>
    <t>520038274</t>
  </si>
  <si>
    <t>אאורה אגח יז</t>
  </si>
  <si>
    <t>IL0011935801</t>
  </si>
  <si>
    <t>31/01/2029</t>
  </si>
  <si>
    <t>ישפרו</t>
  </si>
  <si>
    <t>516291754</t>
  </si>
  <si>
    <t>ישפרו אגח א</t>
  </si>
  <si>
    <t>IL0012022906</t>
  </si>
  <si>
    <t>מודיעין    אג ב</t>
  </si>
  <si>
    <t>IL0012104423</t>
  </si>
  <si>
    <t>01/10/2028</t>
  </si>
  <si>
    <t>חגג אירופה ג - דל סחירות מרווח הוגן</t>
  </si>
  <si>
    <t>IL0011826828</t>
  </si>
  <si>
    <t>01/01/2026</t>
  </si>
  <si>
    <t>וויי-בוקס</t>
  </si>
  <si>
    <t>520038688</t>
  </si>
  <si>
    <t>וויי בוקס אגח ו</t>
  </si>
  <si>
    <t>IL0012148818</t>
  </si>
  <si>
    <t>וויי בוקס  אג ג</t>
  </si>
  <si>
    <t>IL0048601772</t>
  </si>
  <si>
    <t>רם אדרת</t>
  </si>
  <si>
    <t>512947185</t>
  </si>
  <si>
    <t>רם אדרת   אגח ב</t>
  </si>
  <si>
    <t>IL0012094368</t>
  </si>
  <si>
    <t>איסתא</t>
  </si>
  <si>
    <t>520042763</t>
  </si>
  <si>
    <t>איסתא אג א</t>
  </si>
  <si>
    <t>IL0011971285</t>
  </si>
  <si>
    <t>יובלים    אגח א</t>
  </si>
  <si>
    <t>IL0011766438</t>
  </si>
  <si>
    <t>06/07/2025</t>
  </si>
  <si>
    <t>גפן מגורים</t>
  </si>
  <si>
    <t>512781386</t>
  </si>
  <si>
    <t>גפן מגורים אג א</t>
  </si>
  <si>
    <t>IL0011996860</t>
  </si>
  <si>
    <t>רמות בעיר אגח ג</t>
  </si>
  <si>
    <t>IL0012137506</t>
  </si>
  <si>
    <t>גילת טלקום</t>
  </si>
  <si>
    <t>520041674</t>
  </si>
  <si>
    <t>גילת טלקום אג ד</t>
  </si>
  <si>
    <t>IL0012182056</t>
  </si>
  <si>
    <t>01/04/2031</t>
  </si>
  <si>
    <t>אופל בלאנס</t>
  </si>
  <si>
    <t>513734566</t>
  </si>
  <si>
    <t>אופל בלאנס אגח ד</t>
  </si>
  <si>
    <t>IL0012208398</t>
  </si>
  <si>
    <t>יובלים    אגח ד</t>
  </si>
  <si>
    <t>IL0012040239</t>
  </si>
  <si>
    <t>05/01/2028</t>
  </si>
  <si>
    <t>מניף אגח א</t>
  </si>
  <si>
    <t>IL0011858839</t>
  </si>
  <si>
    <t>אמפא יובלים</t>
  </si>
  <si>
    <t>516286432</t>
  </si>
  <si>
    <t>אמפא יובל אגח א</t>
  </si>
  <si>
    <t>IL0011935157</t>
  </si>
  <si>
    <t>15/12/2025</t>
  </si>
  <si>
    <t>אלמוגים החזקות</t>
  </si>
  <si>
    <t>513988824</t>
  </si>
  <si>
    <t>אלמוגים   אגח ט</t>
  </si>
  <si>
    <t>IL0011892242</t>
  </si>
  <si>
    <t>אלומיי קפיטל</t>
  </si>
  <si>
    <t>520039868</t>
  </si>
  <si>
    <t>אלומיי אגח ו</t>
  </si>
  <si>
    <t>IL0012030743</t>
  </si>
  <si>
    <t>אקסטל  אגח ג</t>
  </si>
  <si>
    <t>IL0011750416</t>
  </si>
  <si>
    <t>31/03/2026</t>
  </si>
  <si>
    <t>רמות בעיר אגח ב</t>
  </si>
  <si>
    <t>IL0011824013</t>
  </si>
  <si>
    <t>30/06/2026</t>
  </si>
  <si>
    <t>סולאיר</t>
  </si>
  <si>
    <t>516046307</t>
  </si>
  <si>
    <t>סולאיר אגח א</t>
  </si>
  <si>
    <t>IL0011837304</t>
  </si>
  <si>
    <t>מימון ישיר קב</t>
  </si>
  <si>
    <t>513893123</t>
  </si>
  <si>
    <t>מימון ישיר אגח ד</t>
  </si>
  <si>
    <t>IL0011756603</t>
  </si>
  <si>
    <t>01/02/2026</t>
  </si>
  <si>
    <t>אפי קפיטל אגח ד</t>
  </si>
  <si>
    <t>IL0012124892</t>
  </si>
  <si>
    <t>31/12/2028</t>
  </si>
  <si>
    <t>פריים אנרג'י אגח ב</t>
  </si>
  <si>
    <t>IL0011846628</t>
  </si>
  <si>
    <t>גבאי מניבים אגח יב</t>
  </si>
  <si>
    <t>IL0077102627</t>
  </si>
  <si>
    <t>ספנסר  אג2</t>
  </si>
  <si>
    <t>IL0011398984</t>
  </si>
  <si>
    <t>31/03/2028</t>
  </si>
  <si>
    <t>גבאי מניבים אגח יג</t>
  </si>
  <si>
    <t>IL0077102965</t>
  </si>
  <si>
    <t>גיבוי אחזקות</t>
  </si>
  <si>
    <t>520039314</t>
  </si>
  <si>
    <t>גיבוי אחזקות אגח א (הסדר חוב)</t>
  </si>
  <si>
    <t>IL0044801335</t>
  </si>
  <si>
    <t>04/12/2022</t>
  </si>
  <si>
    <t>01/01/1753</t>
  </si>
  <si>
    <t>0.000%</t>
  </si>
  <si>
    <t>מניף אגח ג פרמיה 27/10/25</t>
  </si>
  <si>
    <t>12167201</t>
  </si>
  <si>
    <t>אנרג'יאן</t>
  </si>
  <si>
    <t>10758801</t>
  </si>
  <si>
    <t>ENOIGA 8.5 30/09/33</t>
  </si>
  <si>
    <t>IL0011971442</t>
  </si>
  <si>
    <t>BB-</t>
  </si>
  <si>
    <t>30/09/2033</t>
  </si>
  <si>
    <t>מזרחי טפחות</t>
  </si>
  <si>
    <t>520000522</t>
  </si>
  <si>
    <t>MZRHIT 3.077 07/04/31</t>
  </si>
  <si>
    <t>IL0069508369</t>
  </si>
  <si>
    <t>BBB-</t>
  </si>
  <si>
    <t>07/04/2031</t>
  </si>
  <si>
    <t>NextEra Energy</t>
  </si>
  <si>
    <t>5463</t>
  </si>
  <si>
    <t>NEE 6.5 15/08/2055</t>
  </si>
  <si>
    <t>US65339KDF49</t>
  </si>
  <si>
    <t>BBB</t>
  </si>
  <si>
    <t>15/08/2055</t>
  </si>
  <si>
    <t>ITHACA ENERGY NORTH</t>
  </si>
  <si>
    <t>5327</t>
  </si>
  <si>
    <t>IAECN 8.125 15/10/29</t>
  </si>
  <si>
    <t>USG49774AC90</t>
  </si>
  <si>
    <t>B1</t>
  </si>
  <si>
    <t>15/10/2029</t>
  </si>
  <si>
    <t>LUMIIT 3.275 29/01/31</t>
  </si>
  <si>
    <t>IL0060404899</t>
  </si>
  <si>
    <t>29/01/2031</t>
  </si>
  <si>
    <t>LEVIATHAN BOND</t>
  </si>
  <si>
    <t>5338</t>
  </si>
  <si>
    <t>LVIATH 6.75 30/06/30</t>
  </si>
  <si>
    <t>IL0011677908</t>
  </si>
  <si>
    <t>LVIATH  6.5 30/06/27</t>
  </si>
  <si>
    <t>IL0011677825</t>
  </si>
  <si>
    <t>מגה אור  אגח יב</t>
  </si>
  <si>
    <t>IL0012112830</t>
  </si>
  <si>
    <t>01/05/2033</t>
  </si>
  <si>
    <t>ריט אזורים אגח א</t>
  </si>
  <si>
    <t>IL0011757692</t>
  </si>
  <si>
    <t>מליסרון</t>
  </si>
  <si>
    <t>520037789</t>
  </si>
  <si>
    <t>מליסרון  אגח כא</t>
  </si>
  <si>
    <t>IL0011946386</t>
  </si>
  <si>
    <t>01/01/2037</t>
  </si>
  <si>
    <t>איירפורט סיטי</t>
  </si>
  <si>
    <t>511659401</t>
  </si>
  <si>
    <t>ארפורט אגח יב</t>
  </si>
  <si>
    <t>IL0012115643</t>
  </si>
  <si>
    <t>30/04/2037</t>
  </si>
  <si>
    <t>נכסים ובנין אגח ט</t>
  </si>
  <si>
    <t>IL0069902125</t>
  </si>
  <si>
    <t>נכסים ובנ אגח י</t>
  </si>
  <si>
    <t>IL0011936304</t>
  </si>
  <si>
    <t>ביג</t>
  </si>
  <si>
    <t>513623314</t>
  </si>
  <si>
    <t>ביג  אגח יג</t>
  </si>
  <si>
    <t>IL0011595167</t>
  </si>
  <si>
    <t>25/03/2029</t>
  </si>
  <si>
    <t>הכשרת הישוב</t>
  </si>
  <si>
    <t>520020116</t>
  </si>
  <si>
    <t>הכשרת הישוב אגח 23</t>
  </si>
  <si>
    <t>IL0061203233</t>
  </si>
  <si>
    <t>מימון ישיר אגח ו</t>
  </si>
  <si>
    <t>IL0011916595</t>
  </si>
  <si>
    <t>1 ריט</t>
  </si>
  <si>
    <t>513821488</t>
  </si>
  <si>
    <t>ריט 1  אגח ז</t>
  </si>
  <si>
    <t>IL0011712713</t>
  </si>
  <si>
    <t>20/09/2034</t>
  </si>
  <si>
    <t>מגה אור  אגח יא</t>
  </si>
  <si>
    <t>IL0011783755</t>
  </si>
  <si>
    <t>31/03/2032</t>
  </si>
  <si>
    <t>לאומי התח נד406</t>
  </si>
  <si>
    <t>IL0012164237</t>
  </si>
  <si>
    <t>ביג  אגח כ</t>
  </si>
  <si>
    <t>IL0011861882</t>
  </si>
  <si>
    <t>אשטרום נכ אגח 12</t>
  </si>
  <si>
    <t>IL0025102794</t>
  </si>
  <si>
    <t>ווסטדייל אמריקה</t>
  </si>
  <si>
    <t>1991033</t>
  </si>
  <si>
    <t>ווסטדייל אגח ג</t>
  </si>
  <si>
    <t>IL0012085119</t>
  </si>
  <si>
    <t>30/10/2029</t>
  </si>
  <si>
    <t>אשטרום קבוצה</t>
  </si>
  <si>
    <t>510381601</t>
  </si>
  <si>
    <t>אשטרום קב אגח ה</t>
  </si>
  <si>
    <t>IL0011995797</t>
  </si>
  <si>
    <t>31/12/2032</t>
  </si>
  <si>
    <t>ארפורט אג 9</t>
  </si>
  <si>
    <t>IL0011609448</t>
  </si>
  <si>
    <t>30/08/2035</t>
  </si>
  <si>
    <t>אפקון החזקות</t>
  </si>
  <si>
    <t>520033473</t>
  </si>
  <si>
    <t>אפקון החז אגח ד</t>
  </si>
  <si>
    <t>IL0057801685</t>
  </si>
  <si>
    <t>01/04/2029</t>
  </si>
  <si>
    <t>הפניקס גיוסי הון</t>
  </si>
  <si>
    <t>514290345</t>
  </si>
  <si>
    <t>פניקס הון אגח יז</t>
  </si>
  <si>
    <t>IL0012203423</t>
  </si>
  <si>
    <t>01/02/2032</t>
  </si>
  <si>
    <t>פועלים</t>
  </si>
  <si>
    <t>520000118</t>
  </si>
  <si>
    <t>פועלים הת נד יב</t>
  </si>
  <si>
    <t>IL0012141219</t>
  </si>
  <si>
    <t>28/11/2032</t>
  </si>
  <si>
    <t>מימון ישיר אגח ה</t>
  </si>
  <si>
    <t>IL0011828311</t>
  </si>
  <si>
    <t>31/07/2031</t>
  </si>
  <si>
    <t>אפי נכסים אגח יג</t>
  </si>
  <si>
    <t>IL0011782922</t>
  </si>
  <si>
    <t>גב ים    אגח יא</t>
  </si>
  <si>
    <t>IL0012083395</t>
  </si>
  <si>
    <t>מזרחי טפחות הנפ</t>
  </si>
  <si>
    <t>520032046</t>
  </si>
  <si>
    <t>מז טפ הנפ הת 71</t>
  </si>
  <si>
    <t>IL0012138918</t>
  </si>
  <si>
    <t>28/11/2030</t>
  </si>
  <si>
    <t>רני צים   אגח ב</t>
  </si>
  <si>
    <t>IL0011718348</t>
  </si>
  <si>
    <t>01/03/2028</t>
  </si>
  <si>
    <t>אקסטל אגח ה</t>
  </si>
  <si>
    <t>IL0012186354</t>
  </si>
  <si>
    <t>אנלייט אנ אגח ד</t>
  </si>
  <si>
    <t>IL0072002566</t>
  </si>
  <si>
    <t>02/09/2029</t>
  </si>
  <si>
    <t>אדגר אגח יב</t>
  </si>
  <si>
    <t>IL0018203310</t>
  </si>
  <si>
    <t>31/03/2031</t>
  </si>
  <si>
    <t>ישרס</t>
  </si>
  <si>
    <t>520017807</t>
  </si>
  <si>
    <t>ישרס אג18</t>
  </si>
  <si>
    <t>IL0061302803</t>
  </si>
  <si>
    <t>10/04/2030</t>
  </si>
  <si>
    <t>פתאל אירופה</t>
  </si>
  <si>
    <t>515328250</t>
  </si>
  <si>
    <t>פתאל אירו אגח ה</t>
  </si>
  <si>
    <t>IL0011988867</t>
  </si>
  <si>
    <t>נאוויטס פט אג ד</t>
  </si>
  <si>
    <t>IL0011816274</t>
  </si>
  <si>
    <t>אס.אר אקורד</t>
  </si>
  <si>
    <t>520038670</t>
  </si>
  <si>
    <t>אסאר אקורד אגח ב</t>
  </si>
  <si>
    <t>IL0042203724</t>
  </si>
  <si>
    <t>אדגר אגח יא</t>
  </si>
  <si>
    <t>IL0018202817</t>
  </si>
  <si>
    <t>ויתניה</t>
  </si>
  <si>
    <t>512096793</t>
  </si>
  <si>
    <t>ויתניה אגח ז</t>
  </si>
  <si>
    <t>IL0012162413</t>
  </si>
  <si>
    <t>30/06/2032</t>
  </si>
  <si>
    <t>אאורה אגח יח</t>
  </si>
  <si>
    <t>IL0012034059</t>
  </si>
  <si>
    <t>אשטרום קב אגח ד</t>
  </si>
  <si>
    <t>IL0011829897</t>
  </si>
  <si>
    <t>הכשרת ישוב אג 25</t>
  </si>
  <si>
    <t>IL0011915274</t>
  </si>
  <si>
    <t>רוטשטיין</t>
  </si>
  <si>
    <t>520039959</t>
  </si>
  <si>
    <t>רוטשטיין אגח יג</t>
  </si>
  <si>
    <t>IL0012126467</t>
  </si>
  <si>
    <t>14/01/2030</t>
  </si>
  <si>
    <t>נאוויטס פט אגחה</t>
  </si>
  <si>
    <t>IL0011979122</t>
  </si>
  <si>
    <t>מליסרון  אגח יט</t>
  </si>
  <si>
    <t>IL0032303989</t>
  </si>
  <si>
    <t>דה לסר אגח ז</t>
  </si>
  <si>
    <t>IL0011789208</t>
  </si>
  <si>
    <t>אפי נכסים אגחיד</t>
  </si>
  <si>
    <t>IL0011845307</t>
  </si>
  <si>
    <t>30/03/2031</t>
  </si>
  <si>
    <t>פתאל החזקות</t>
  </si>
  <si>
    <t>512607888</t>
  </si>
  <si>
    <t>פתאל החז  אגח ד</t>
  </si>
  <si>
    <t>IL0011881922</t>
  </si>
  <si>
    <t>אמות</t>
  </si>
  <si>
    <t>520026683</t>
  </si>
  <si>
    <t>אמות אג ו'</t>
  </si>
  <si>
    <t>IL0011586091</t>
  </si>
  <si>
    <t>חג'ג' אגח יא</t>
  </si>
  <si>
    <t>IL0082303285</t>
  </si>
  <si>
    <t>01/07/2027</t>
  </si>
  <si>
    <t>אלדן תחבורה</t>
  </si>
  <si>
    <t>510454333</t>
  </si>
  <si>
    <t>אלדן תחבו אגח ח</t>
  </si>
  <si>
    <t>IL0011924425</t>
  </si>
  <si>
    <t>ירושלים הנפקות</t>
  </si>
  <si>
    <t>513682146</t>
  </si>
  <si>
    <t>ירושלים הנפ נד17</t>
  </si>
  <si>
    <t>IL0011763120</t>
  </si>
  <si>
    <t>נמקו אגח ג</t>
  </si>
  <si>
    <t>IL0011987612</t>
  </si>
  <si>
    <t>נכסים בנ אגח יא</t>
  </si>
  <si>
    <t>IL0012055666</t>
  </si>
  <si>
    <t>24/12/2027</t>
  </si>
  <si>
    <t>גב ים אגח י</t>
  </si>
  <si>
    <t>IL0075902846</t>
  </si>
  <si>
    <t>01/07/2035</t>
  </si>
  <si>
    <t>עזריאלי קבוצה</t>
  </si>
  <si>
    <t>510960719</t>
  </si>
  <si>
    <t>עזריאלי  אגח ז</t>
  </si>
  <si>
    <t>IL0011786725</t>
  </si>
  <si>
    <t>ilAA+</t>
  </si>
  <si>
    <t>02/07/2036</t>
  </si>
  <si>
    <t>בזק</t>
  </si>
  <si>
    <t>520031931</t>
  </si>
  <si>
    <t>בזק אגח 14</t>
  </si>
  <si>
    <t>IL0023003176</t>
  </si>
  <si>
    <t>01/06/2035</t>
  </si>
  <si>
    <t>מליסרון  אגח יד</t>
  </si>
  <si>
    <t>IL0032302320</t>
  </si>
  <si>
    <t>27/04/2026</t>
  </si>
  <si>
    <t>דיסקונט מנ נד ט</t>
  </si>
  <si>
    <t>IL0011912461</t>
  </si>
  <si>
    <t>30/11/2028</t>
  </si>
  <si>
    <t>רוטשטיין  אגח ח</t>
  </si>
  <si>
    <t>IL0053901828</t>
  </si>
  <si>
    <t>14/07/2025</t>
  </si>
  <si>
    <t>גיבוי אחזקות אגח 2 (הסדר חוב)</t>
  </si>
  <si>
    <t>IL0044801905</t>
  </si>
  <si>
    <t>28/12/2025</t>
  </si>
  <si>
    <t>פניקס הון אגחיב</t>
  </si>
  <si>
    <t>IL0011955858</t>
  </si>
  <si>
    <t>05/02/2032</t>
  </si>
  <si>
    <t>שוהם ביזנס אגח ד</t>
  </si>
  <si>
    <t>IL0011820474</t>
  </si>
  <si>
    <t>פועלים התח נד ז</t>
  </si>
  <si>
    <t>IL0011913295</t>
  </si>
  <si>
    <t>29/11/2028</t>
  </si>
  <si>
    <t>Energean</t>
  </si>
  <si>
    <t>5144</t>
  </si>
  <si>
    <t>ENOGLN 6.50 30.04.2027</t>
  </si>
  <si>
    <t>USG3044DAA49</t>
  </si>
  <si>
    <t>B+</t>
  </si>
  <si>
    <t>30/04/2027</t>
  </si>
  <si>
    <t>PROSPECT CAPITAL</t>
  </si>
  <si>
    <t>5268</t>
  </si>
  <si>
    <t>PSEC 3.364 15.11.26</t>
  </si>
  <si>
    <t>US74348TAV44</t>
  </si>
  <si>
    <t>BB+</t>
  </si>
  <si>
    <t>15/11/2026</t>
  </si>
  <si>
    <t>Vodafone</t>
  </si>
  <si>
    <t>5465</t>
  </si>
  <si>
    <t>2081/VOD 3.25 04/06</t>
  </si>
  <si>
    <t>US92857WBV19</t>
  </si>
  <si>
    <t>04/06/2030</t>
  </si>
  <si>
    <t>איי.סי.אל</t>
  </si>
  <si>
    <t>520027830</t>
  </si>
  <si>
    <t>ICLIT 6.375 31/05/38</t>
  </si>
  <si>
    <t>IL0028103310</t>
  </si>
  <si>
    <t>31/05/2038</t>
  </si>
  <si>
    <t>RAKUTN</t>
  </si>
  <si>
    <t>5450</t>
  </si>
  <si>
    <t>RAKUTN 8.125 15/12/29</t>
  </si>
  <si>
    <t>USJ64264AM64</t>
  </si>
  <si>
    <t>B</t>
  </si>
  <si>
    <t>15/12/2029</t>
  </si>
  <si>
    <t>CAPITAL ONE FINANCIAL</t>
  </si>
  <si>
    <t>COF 5.463 26/07/30</t>
  </si>
  <si>
    <t>US14040HDG74</t>
  </si>
  <si>
    <t>26/06/2030</t>
  </si>
  <si>
    <t>MICRON TECHNOLOGY</t>
  </si>
  <si>
    <t>5084</t>
  </si>
  <si>
    <t>MU 5.3 15/01/2031</t>
  </si>
  <si>
    <t>US595112CD31</t>
  </si>
  <si>
    <t>15/01/2031</t>
  </si>
  <si>
    <t>SANTANDER HOLDINGS</t>
  </si>
  <si>
    <t>5380</t>
  </si>
  <si>
    <t>SANUSA 6.565 12/06/29</t>
  </si>
  <si>
    <t>US80282KBG04</t>
  </si>
  <si>
    <t>Baa2</t>
  </si>
  <si>
    <t>12/06/2029</t>
  </si>
  <si>
    <t>Bank of  America</t>
  </si>
  <si>
    <t>2180</t>
  </si>
  <si>
    <t>BAC 4.271 23/07/29</t>
  </si>
  <si>
    <t>US06051GHM42</t>
  </si>
  <si>
    <t>A-</t>
  </si>
  <si>
    <t>23/07/2029</t>
  </si>
  <si>
    <t>ג'י.אף.אי אגח ה</t>
  </si>
  <si>
    <t>IL0012026477</t>
  </si>
  <si>
    <t>01/12/2026</t>
  </si>
  <si>
    <t>טבע</t>
  </si>
  <si>
    <t>520013954</t>
  </si>
  <si>
    <t>TEVA 4.375 09/05/2030</t>
  </si>
  <si>
    <t>XS2406607171</t>
  </si>
  <si>
    <t>BB</t>
  </si>
  <si>
    <t>09/05/2030</t>
  </si>
  <si>
    <t>לאומי אגח 186</t>
  </si>
  <si>
    <t>IL0012018391</t>
  </si>
  <si>
    <t>30/11/2033</t>
  </si>
  <si>
    <t>דיסק מנ אגח  יז</t>
  </si>
  <si>
    <t>IL0012159534</t>
  </si>
  <si>
    <t>20/03/2035</t>
  </si>
  <si>
    <t>הפניקס</t>
  </si>
  <si>
    <t>520017450</t>
  </si>
  <si>
    <t>הפניקס    אגח 5</t>
  </si>
  <si>
    <t>IL0076702849</t>
  </si>
  <si>
    <t>01/05/2030</t>
  </si>
  <si>
    <t>מנורה מב הון</t>
  </si>
  <si>
    <t>513937714</t>
  </si>
  <si>
    <t>מנורה הון התח ט</t>
  </si>
  <si>
    <t>IL0012193699</t>
  </si>
  <si>
    <t>Aa3.il</t>
  </si>
  <si>
    <t>סלע קפיטל נדל"ן</t>
  </si>
  <si>
    <t>513992529</t>
  </si>
  <si>
    <t>סלע נדלן  אגח ה</t>
  </si>
  <si>
    <t>IL0012050873</t>
  </si>
  <si>
    <t>10/04/2037</t>
  </si>
  <si>
    <t>מליסרון  אגח יז</t>
  </si>
  <si>
    <t>IL0032302734</t>
  </si>
  <si>
    <t>01/01/2032</t>
  </si>
  <si>
    <t>דיסק מנ אגח טז</t>
  </si>
  <si>
    <t>IL0012031576</t>
  </si>
  <si>
    <t>אמות  אגח י</t>
  </si>
  <si>
    <t>IL0012050048</t>
  </si>
  <si>
    <t>05/01/2037</t>
  </si>
  <si>
    <t>דלק קבוצה</t>
  </si>
  <si>
    <t>520044322</t>
  </si>
  <si>
    <t>דלק קב  אגח מ</t>
  </si>
  <si>
    <t>IL0012173899</t>
  </si>
  <si>
    <t>30/06/2033</t>
  </si>
  <si>
    <t>סאמיט</t>
  </si>
  <si>
    <t>520043720</t>
  </si>
  <si>
    <t>סאמיט אגח יב</t>
  </si>
  <si>
    <t>IL0011839201</t>
  </si>
  <si>
    <t>Aa2.il</t>
  </si>
  <si>
    <t>01/10/2031</t>
  </si>
  <si>
    <t>מז טפ הנ אגח 68</t>
  </si>
  <si>
    <t>IL0012021429</t>
  </si>
  <si>
    <t>25/12/2033</t>
  </si>
  <si>
    <t>בזק אגח 11</t>
  </si>
  <si>
    <t>IL0023002343</t>
  </si>
  <si>
    <t>02/06/2030</t>
  </si>
  <si>
    <t>דמרי</t>
  </si>
  <si>
    <t>511399388</t>
  </si>
  <si>
    <t>דמרי אגח יא</t>
  </si>
  <si>
    <t>IL0012116062</t>
  </si>
  <si>
    <t>520000472</t>
  </si>
  <si>
    <t>חשמל אגח 35</t>
  </si>
  <si>
    <t>IL0011967994</t>
  </si>
  <si>
    <t>12/06/2037</t>
  </si>
  <si>
    <t>מז טפ הנ אגח 64</t>
  </si>
  <si>
    <t>IL0023105559</t>
  </si>
  <si>
    <t>12/04/2031</t>
  </si>
  <si>
    <t>אלרוב נדל"ן</t>
  </si>
  <si>
    <t>520038894</t>
  </si>
  <si>
    <t>אלרוב נדלן אגח ז</t>
  </si>
  <si>
    <t>IL0012074717</t>
  </si>
  <si>
    <t>אלוני חץ</t>
  </si>
  <si>
    <t>520038506</t>
  </si>
  <si>
    <t>אלוני חץ אגח יג</t>
  </si>
  <si>
    <t>IL0011894065</t>
  </si>
  <si>
    <t>01/03/2037</t>
  </si>
  <si>
    <t>פתאל החז  אגח ה</t>
  </si>
  <si>
    <t>IL0012039421</t>
  </si>
  <si>
    <t>31/08/2032</t>
  </si>
  <si>
    <t>שטראוס גרופ</t>
  </si>
  <si>
    <t>520003781</t>
  </si>
  <si>
    <t>שטראוס    אגח ו</t>
  </si>
  <si>
    <t>IL0074604211</t>
  </si>
  <si>
    <t>30/06/2037</t>
  </si>
  <si>
    <t>אלרוב נדלן אגחו</t>
  </si>
  <si>
    <t>IL0038701855</t>
  </si>
  <si>
    <t>01/04/2027</t>
  </si>
  <si>
    <t>עזריאלי אגח ט</t>
  </si>
  <si>
    <t>IL0012092537</t>
  </si>
  <si>
    <t>Aa1.il</t>
  </si>
  <si>
    <t>02/01/2046</t>
  </si>
  <si>
    <t>כלל גיוסי הון</t>
  </si>
  <si>
    <t>513754069</t>
  </si>
  <si>
    <t>כלל מימון אגח יג</t>
  </si>
  <si>
    <t>IL0011979205</t>
  </si>
  <si>
    <t>31/07/2034</t>
  </si>
  <si>
    <t>איי.סי.אל אגח ז</t>
  </si>
  <si>
    <t>IL0028103724</t>
  </si>
  <si>
    <t>31/12/2034</t>
  </si>
  <si>
    <t>פז נפט</t>
  </si>
  <si>
    <t>510216054</t>
  </si>
  <si>
    <t>פז נפט אגח ט</t>
  </si>
  <si>
    <t>IL0012059478</t>
  </si>
  <si>
    <t>31/05/2035</t>
  </si>
  <si>
    <t>אנרג'יקס</t>
  </si>
  <si>
    <t>513901371</t>
  </si>
  <si>
    <t>אנרג'יקס אגח א</t>
  </si>
  <si>
    <t>IL0011617516</t>
  </si>
  <si>
    <t>01/08/2030</t>
  </si>
  <si>
    <t>כלל עסקי ביטוח</t>
  </si>
  <si>
    <t>520036120</t>
  </si>
  <si>
    <t>כלל ביטוח אגח א</t>
  </si>
  <si>
    <t>IL0011934812</t>
  </si>
  <si>
    <t>28/02/2028</t>
  </si>
  <si>
    <t>פריורטק</t>
  </si>
  <si>
    <t>520037797</t>
  </si>
  <si>
    <t>פריורטק   אגח ב</t>
  </si>
  <si>
    <t>IL0012239658</t>
  </si>
  <si>
    <t>ריט 1 אגח ה</t>
  </si>
  <si>
    <t>IL0011367534</t>
  </si>
  <si>
    <t>20/09/2028</t>
  </si>
  <si>
    <t>רבוע כחול נדל"ן</t>
  </si>
  <si>
    <t>513765859</t>
  </si>
  <si>
    <t>רבוע נדלן אגח י</t>
  </si>
  <si>
    <t>IL0012133968</t>
  </si>
  <si>
    <t>30/09/2039</t>
  </si>
  <si>
    <t>אקויטל</t>
  </si>
  <si>
    <t>520030859</t>
  </si>
  <si>
    <t>אקויטל אגח 3</t>
  </si>
  <si>
    <t>IL0075501481</t>
  </si>
  <si>
    <t>25/07/2034</t>
  </si>
  <si>
    <t>יוניברסל מוטורס (UMI)</t>
  </si>
  <si>
    <t>511809071</t>
  </si>
  <si>
    <t>יוניברסל אגח ג</t>
  </si>
  <si>
    <t>IL0011606709</t>
  </si>
  <si>
    <t>10/08/2027</t>
  </si>
  <si>
    <t>אלקטרה צריכה</t>
  </si>
  <si>
    <t>520039967</t>
  </si>
  <si>
    <t>אלקטרה צריכה אגח א</t>
  </si>
  <si>
    <t>IL0050103352</t>
  </si>
  <si>
    <t>ג'י סיטי</t>
  </si>
  <si>
    <t>520033234</t>
  </si>
  <si>
    <t>ג'י סיטי אגח טז</t>
  </si>
  <si>
    <t>IL0012607854</t>
  </si>
  <si>
    <t>מבנה</t>
  </si>
  <si>
    <t>520024126</t>
  </si>
  <si>
    <t>מבני תעש  אגח כ</t>
  </si>
  <si>
    <t>IL0022604958</t>
  </si>
  <si>
    <t>כלל הון  אגח יד</t>
  </si>
  <si>
    <t>IL0012205246</t>
  </si>
  <si>
    <t>מימון ישיר אגח ז</t>
  </si>
  <si>
    <t>IL0012201286</t>
  </si>
  <si>
    <t>01/04/2035</t>
  </si>
  <si>
    <t>אלקטרה</t>
  </si>
  <si>
    <t>520028911</t>
  </si>
  <si>
    <t>אלקטרה אגח ו</t>
  </si>
  <si>
    <t>IL0073902632</t>
  </si>
  <si>
    <t>10/12/2035</t>
  </si>
  <si>
    <t>ג'י סיטי אגח יד</t>
  </si>
  <si>
    <t>IL0012607367</t>
  </si>
  <si>
    <t>30/09/2031</t>
  </si>
  <si>
    <t>שלמה החזקות</t>
  </si>
  <si>
    <t>520034372</t>
  </si>
  <si>
    <t>שלמה החז אגח  כ</t>
  </si>
  <si>
    <t>IL0011927493</t>
  </si>
  <si>
    <t>21/12/2031</t>
  </si>
  <si>
    <t>רבוע נדלן אג9</t>
  </si>
  <si>
    <t>IL0011745564</t>
  </si>
  <si>
    <t>כלל ביטוח אגח ג</t>
  </si>
  <si>
    <t>IL0012013913</t>
  </si>
  <si>
    <t>01/11/2031</t>
  </si>
  <si>
    <t>מניבים ריט</t>
  </si>
  <si>
    <t>515327120</t>
  </si>
  <si>
    <t>מניבים ריט אג"ח ב</t>
  </si>
  <si>
    <t>IL0011559288</t>
  </si>
  <si>
    <t>אקויטל  אגח 4</t>
  </si>
  <si>
    <t>IL0011976078</t>
  </si>
  <si>
    <t>25/07/2036</t>
  </si>
  <si>
    <t>מבנה אגח כה</t>
  </si>
  <si>
    <t>IL0022606367</t>
  </si>
  <si>
    <t>אמות  אגח ח</t>
  </si>
  <si>
    <t>IL0011727828</t>
  </si>
  <si>
    <t>05/01/2032</t>
  </si>
  <si>
    <t>אלון רבוע כחול</t>
  </si>
  <si>
    <t>520042847</t>
  </si>
  <si>
    <t>אלון רבוע אגח ט</t>
  </si>
  <si>
    <t>IL0011972846</t>
  </si>
  <si>
    <t>אלוני חץ אגח טו</t>
  </si>
  <si>
    <t>IL0011894149</t>
  </si>
  <si>
    <t>פועלים  אגח 201</t>
  </si>
  <si>
    <t>IL0011913451</t>
  </si>
  <si>
    <t>29/11/2032</t>
  </si>
  <si>
    <t>מזרחי הנפקות אג"ח 49</t>
  </si>
  <si>
    <t>IL0023102820</t>
  </si>
  <si>
    <t>23/06/2026</t>
  </si>
  <si>
    <t>פניקס הון אגח טו</t>
  </si>
  <si>
    <t>IL0012019530</t>
  </si>
  <si>
    <t>עזריאלי אגח ח</t>
  </si>
  <si>
    <t>IL0011786808</t>
  </si>
  <si>
    <t>02/01/2041</t>
  </si>
  <si>
    <t>ישרס אגח יט</t>
  </si>
  <si>
    <t>IL0061303488</t>
  </si>
  <si>
    <t>הראל השקעות</t>
  </si>
  <si>
    <t>520033986</t>
  </si>
  <si>
    <t>הראל השק אגח א</t>
  </si>
  <si>
    <t>IL0058501102</t>
  </si>
  <si>
    <t>31/12/2035</t>
  </si>
  <si>
    <t>גב ים  אגח 9</t>
  </si>
  <si>
    <t>IL0075902192</t>
  </si>
  <si>
    <t>מגדלי ים תיכון</t>
  </si>
  <si>
    <t>512719485</t>
  </si>
  <si>
    <t>מגדלי תיכון אגח ז</t>
  </si>
  <si>
    <t>IL0012176942</t>
  </si>
  <si>
    <t>שלמה החז אגח יט</t>
  </si>
  <si>
    <t>IL0011927311</t>
  </si>
  <si>
    <t>מגה אור אגח ט</t>
  </si>
  <si>
    <t>IL0011651416</t>
  </si>
  <si>
    <t>28/02/2030</t>
  </si>
  <si>
    <t>דלק קב  אגח לט</t>
  </si>
  <si>
    <t>IL0012057720</t>
  </si>
  <si>
    <t>משק אנרג  אגח ג</t>
  </si>
  <si>
    <t>IL0012237181</t>
  </si>
  <si>
    <t>וילאר</t>
  </si>
  <si>
    <t>520038910</t>
  </si>
  <si>
    <t>וילאר  אגח י</t>
  </si>
  <si>
    <t>IL0011939522</t>
  </si>
  <si>
    <t>הפניקס אגח 6</t>
  </si>
  <si>
    <t>IL0076703342</t>
  </si>
  <si>
    <t>דור אלון</t>
  </si>
  <si>
    <t>520043878</t>
  </si>
  <si>
    <t>דור אלון אגח ח</t>
  </si>
  <si>
    <t>IL0011751992</t>
  </si>
  <si>
    <t>חשמל אגח 32</t>
  </si>
  <si>
    <t>IL0060003840</t>
  </si>
  <si>
    <t>22/07/2027</t>
  </si>
  <si>
    <t>אנלייט אנרגיה אג ו</t>
  </si>
  <si>
    <t>IL0072001733</t>
  </si>
  <si>
    <t>01/09/2026</t>
  </si>
  <si>
    <t>אלמוגים  אגח יב</t>
  </si>
  <si>
    <t>IL0012178922</t>
  </si>
  <si>
    <t>נופר אנרג'י</t>
  </si>
  <si>
    <t>514599943</t>
  </si>
  <si>
    <t>נופר אנרג אגח ד</t>
  </si>
  <si>
    <t>IL0012114166</t>
  </si>
  <si>
    <t>נאוויטס פט אגח ו</t>
  </si>
  <si>
    <t>IL0012048257</t>
  </si>
  <si>
    <t>בינלאומי הנפקות</t>
  </si>
  <si>
    <t>513141879</t>
  </si>
  <si>
    <t>בינל הנפק אגח י</t>
  </si>
  <si>
    <t>IL0011602906</t>
  </si>
  <si>
    <t>10/09/2025</t>
  </si>
  <si>
    <t>חשמל     אגח 29</t>
  </si>
  <si>
    <t>IL0060002362</t>
  </si>
  <si>
    <t>01/03/2026</t>
  </si>
  <si>
    <t>ביג  אגח יח</t>
  </si>
  <si>
    <t>IL0011742264</t>
  </si>
  <si>
    <t>לאומי אגח 182</t>
  </si>
  <si>
    <t>IL0060405391</t>
  </si>
  <si>
    <t>25/10/2027</t>
  </si>
  <si>
    <t>נופר אנרג  אג ב</t>
  </si>
  <si>
    <t>IL0011980351</t>
  </si>
  <si>
    <t>אלוני חץ אגח יב</t>
  </si>
  <si>
    <t>IL0039004952</t>
  </si>
  <si>
    <t>חשמל  אג"ח 31</t>
  </si>
  <si>
    <t>IL0060002859</t>
  </si>
  <si>
    <t>21/09/2031</t>
  </si>
  <si>
    <t>חשמל אגח 33</t>
  </si>
  <si>
    <t>IL0060003923</t>
  </si>
  <si>
    <t>סילברסטין נכסים</t>
  </si>
  <si>
    <t>1970336</t>
  </si>
  <si>
    <t>סילברסטין אגח ב</t>
  </si>
  <si>
    <t>IL0011605974</t>
  </si>
  <si>
    <t>פועלים  אגח 203</t>
  </si>
  <si>
    <t>IL0011998684</t>
  </si>
  <si>
    <t>02/12/2030</t>
  </si>
  <si>
    <t>עזריאלי אג"ח ו</t>
  </si>
  <si>
    <t>IL0011566119</t>
  </si>
  <si>
    <t>דלק קב אגח לח</t>
  </si>
  <si>
    <t>IL0011995045</t>
  </si>
  <si>
    <t>31/10/2031</t>
  </si>
  <si>
    <t>אמות אגח ט</t>
  </si>
  <si>
    <t>IL0012049990</t>
  </si>
  <si>
    <t>ביג אג"ח יא</t>
  </si>
  <si>
    <t>IL0011511172</t>
  </si>
  <si>
    <t>20/10/2027</t>
  </si>
  <si>
    <t>כללביט  אגח יב</t>
  </si>
  <si>
    <t>IL0011799280</t>
  </si>
  <si>
    <t>אלה פקדונות</t>
  </si>
  <si>
    <t>515666881</t>
  </si>
  <si>
    <t>אלה פקדון אגח ה</t>
  </si>
  <si>
    <t>IL0011625774</t>
  </si>
  <si>
    <t>10/02/2031</t>
  </si>
  <si>
    <t>חשמל אג"ח 27</t>
  </si>
  <si>
    <t>IL0060002107</t>
  </si>
  <si>
    <t>12/04/2029</t>
  </si>
  <si>
    <t>דיסקונט מנפיקים אג"ח יד</t>
  </si>
  <si>
    <t>IL0074801635</t>
  </si>
  <si>
    <t>05/12/2030</t>
  </si>
  <si>
    <t>דסטיני נדל"ן</t>
  </si>
  <si>
    <t>511794927</t>
  </si>
  <si>
    <t>דסטיני    אגח א</t>
  </si>
  <si>
    <t>IL0012221573</t>
  </si>
  <si>
    <t>עזריאלי אג"ח ה</t>
  </si>
  <si>
    <t>IL0011566036</t>
  </si>
  <si>
    <t>קרסו מוטורס</t>
  </si>
  <si>
    <t>514065283</t>
  </si>
  <si>
    <t>קרסו      אגח ג</t>
  </si>
  <si>
    <t>IL0011418295</t>
  </si>
  <si>
    <t>01/09/2027</t>
  </si>
  <si>
    <t>עזריאלי אגח ד</t>
  </si>
  <si>
    <t>IL0011386500</t>
  </si>
  <si>
    <t>05/07/2030</t>
  </si>
  <si>
    <t>מקורות</t>
  </si>
  <si>
    <t>520010869</t>
  </si>
  <si>
    <t>מקורות  אגח 11</t>
  </si>
  <si>
    <t>IL0011584765</t>
  </si>
  <si>
    <t>31/12/2053</t>
  </si>
  <si>
    <t>דיסק מנ אגח טו</t>
  </si>
  <si>
    <t>IL0074803045</t>
  </si>
  <si>
    <t>15/08/2032</t>
  </si>
  <si>
    <t>מקורות אגח 10</t>
  </si>
  <si>
    <t>IL0011584682</t>
  </si>
  <si>
    <t>מגדל ביטוח הון</t>
  </si>
  <si>
    <t>513230029</t>
  </si>
  <si>
    <t>מגדל הון אגח ט</t>
  </si>
  <si>
    <t>IL0011856288</t>
  </si>
  <si>
    <t>בי קומיונקיישנס</t>
  </si>
  <si>
    <t>512832742</t>
  </si>
  <si>
    <t>בי קומיונק אגח ז</t>
  </si>
  <si>
    <t>IL0012109885</t>
  </si>
  <si>
    <t>לאומי   אגח 179</t>
  </si>
  <si>
    <t>IL0060403727</t>
  </si>
  <si>
    <t>עמרם</t>
  </si>
  <si>
    <t>513201582</t>
  </si>
  <si>
    <t>עמרם אברהם אגחג</t>
  </si>
  <si>
    <t>IL0012158627</t>
  </si>
  <si>
    <t>פניקס הון אגח יא</t>
  </si>
  <si>
    <t>IL0011593592</t>
  </si>
  <si>
    <t>30/04/2029</t>
  </si>
  <si>
    <t>מז טפ הנ אגח 62</t>
  </si>
  <si>
    <t>IL0023104982</t>
  </si>
  <si>
    <t>22/10/2028</t>
  </si>
  <si>
    <t>ביג אגח ח</t>
  </si>
  <si>
    <t>IL0011389249</t>
  </si>
  <si>
    <t>12/04/2026</t>
  </si>
  <si>
    <t>מז טפ הנפק 52</t>
  </si>
  <si>
    <t>IL0023103810</t>
  </si>
  <si>
    <t>01/07/2030</t>
  </si>
  <si>
    <t>גב ים אג"ח 6</t>
  </si>
  <si>
    <t>IL0075901285</t>
  </si>
  <si>
    <t>פורמולה מערכות</t>
  </si>
  <si>
    <t>520036690</t>
  </si>
  <si>
    <t>פורמולה   אגח ד</t>
  </si>
  <si>
    <t>IL0012115569</t>
  </si>
  <si>
    <t>01/12/2034</t>
  </si>
  <si>
    <t>מרכנתיל הנפקות</t>
  </si>
  <si>
    <t>513686154</t>
  </si>
  <si>
    <t>מרכנתיל הנ אגח ד</t>
  </si>
  <si>
    <t>IL0011713059</t>
  </si>
  <si>
    <t>30/01/2030</t>
  </si>
  <si>
    <t>ארפורט סיטי אג"ח 5</t>
  </si>
  <si>
    <t>IL0011334872</t>
  </si>
  <si>
    <t>פועלים  אגח 200</t>
  </si>
  <si>
    <t>IL0066204962</t>
  </si>
  <si>
    <t>09/12/2031</t>
  </si>
  <si>
    <t>סלע נדלן  אגח ד</t>
  </si>
  <si>
    <t>IL0011671471</t>
  </si>
  <si>
    <t>27/03/2033</t>
  </si>
  <si>
    <t>לייטסטון  אגח ב</t>
  </si>
  <si>
    <t>IL0011607467</t>
  </si>
  <si>
    <t>אמות אגח ז</t>
  </si>
  <si>
    <t>IL0011628661</t>
  </si>
  <si>
    <t>שיכון ובינוי</t>
  </si>
  <si>
    <t>520036104</t>
  </si>
  <si>
    <t>שיכון ובינוי אג8</t>
  </si>
  <si>
    <t>IL0011358889</t>
  </si>
  <si>
    <t>01/05/2029</t>
  </si>
  <si>
    <t>ירושלים הנ אג טז</t>
  </si>
  <si>
    <t>IL0011721706</t>
  </si>
  <si>
    <t>תמר פטרוליום</t>
  </si>
  <si>
    <t>515334662</t>
  </si>
  <si>
    <t>תמר פטרו  אגח א</t>
  </si>
  <si>
    <t>IL0011413320</t>
  </si>
  <si>
    <t>30/08/2028</t>
  </si>
  <si>
    <t>ג'נריישן קפיטל</t>
  </si>
  <si>
    <t>515846558</t>
  </si>
  <si>
    <t>ג'נרישן קפיטל אגח ג</t>
  </si>
  <si>
    <t>IL0011845554</t>
  </si>
  <si>
    <t>אלביט מערכות</t>
  </si>
  <si>
    <t>520043027</t>
  </si>
  <si>
    <t>אלביט מע' אגח ב</t>
  </si>
  <si>
    <t>IL0011782351</t>
  </si>
  <si>
    <t>נמלי ישראל</t>
  </si>
  <si>
    <t>513569780</t>
  </si>
  <si>
    <t>נמלי ישראל אג"ח ב</t>
  </si>
  <si>
    <t>IL0011455727</t>
  </si>
  <si>
    <t>פועלים  אגח 202</t>
  </si>
  <si>
    <t>IL0011998502</t>
  </si>
  <si>
    <t>30/04/2028</t>
  </si>
  <si>
    <t>פז נפט אגח ח</t>
  </si>
  <si>
    <t>IL0011628174</t>
  </si>
  <si>
    <t>אלון רבוע אגח ו</t>
  </si>
  <si>
    <t>IL0011691271</t>
  </si>
  <si>
    <t>או.פי.סי אנרגיה</t>
  </si>
  <si>
    <t>514401702</t>
  </si>
  <si>
    <t>או פי סי אגח 2</t>
  </si>
  <si>
    <t>IL0011660573</t>
  </si>
  <si>
    <t>חשמל אגח 34</t>
  </si>
  <si>
    <t>IL0011967812</t>
  </si>
  <si>
    <t>12/06/2033</t>
  </si>
  <si>
    <t>רבוע נדלן אגח ח</t>
  </si>
  <si>
    <t>IL0011575698</t>
  </si>
  <si>
    <t>31/10/2028</t>
  </si>
  <si>
    <t>הראל הנפקות</t>
  </si>
  <si>
    <t>513834200</t>
  </si>
  <si>
    <t>הראל הנפק אגח ט</t>
  </si>
  <si>
    <t>IL0011340309</t>
  </si>
  <si>
    <t>נתיבי הגז</t>
  </si>
  <si>
    <t>513436394</t>
  </si>
  <si>
    <t>נתיבי הגז אג"ח ד</t>
  </si>
  <si>
    <t>IL0011475030</t>
  </si>
  <si>
    <t>אנלייט אנר אג ג</t>
  </si>
  <si>
    <t>IL0072002491</t>
  </si>
  <si>
    <t>01/09/2028</t>
  </si>
  <si>
    <t>דור אלון  אגח ז</t>
  </si>
  <si>
    <t>IL0011577009</t>
  </si>
  <si>
    <t>ירושלים הנ אגח טו</t>
  </si>
  <si>
    <t>IL0011617698</t>
  </si>
  <si>
    <t>פועלים  אגח 100</t>
  </si>
  <si>
    <t>IL0066204889</t>
  </si>
  <si>
    <t>מליסרון אגח כ</t>
  </si>
  <si>
    <t>IL0032304227</t>
  </si>
  <si>
    <t>יוניברסל  אגח ה</t>
  </si>
  <si>
    <t>IL0011926081</t>
  </si>
  <si>
    <t>דלק קב אגח לז</t>
  </si>
  <si>
    <t>IL0011928897</t>
  </si>
  <si>
    <t>נופר אנרג אגח א</t>
  </si>
  <si>
    <t>IL0011793408</t>
  </si>
  <si>
    <t>ישראכרט</t>
  </si>
  <si>
    <t>510706153</t>
  </si>
  <si>
    <t>ישראכרט   אגח ב</t>
  </si>
  <si>
    <t>IL0012051293</t>
  </si>
  <si>
    <t>ג'נרישן קפ אגח ב</t>
  </si>
  <si>
    <t>IL0011775264</t>
  </si>
  <si>
    <t>שופרסל</t>
  </si>
  <si>
    <t>520022732</t>
  </si>
  <si>
    <t>שופרסל    אגח ו</t>
  </si>
  <si>
    <t>IL0077702178</t>
  </si>
  <si>
    <t>08/10/2028</t>
  </si>
  <si>
    <t>בזק אגח 10</t>
  </si>
  <si>
    <t>IL0023001840</t>
  </si>
  <si>
    <t>01/12/2025</t>
  </si>
  <si>
    <t>מז טפ הנ אגח 66</t>
  </si>
  <si>
    <t>IL0011916678</t>
  </si>
  <si>
    <t>08/12/2031</t>
  </si>
  <si>
    <t>מז טפ הנפק   46</t>
  </si>
  <si>
    <t>IL0023102259</t>
  </si>
  <si>
    <t>28/09/2027</t>
  </si>
  <si>
    <t>פז נפט אג"ח ו</t>
  </si>
  <si>
    <t>IL0011395428</t>
  </si>
  <si>
    <t>ביג אגח יד</t>
  </si>
  <si>
    <t>IL0011615122</t>
  </si>
  <si>
    <t>גב ים אג8</t>
  </si>
  <si>
    <t>IL0075901517</t>
  </si>
  <si>
    <t>30/06/2034</t>
  </si>
  <si>
    <t>הפניקס אג4</t>
  </si>
  <si>
    <t>IL0076702500</t>
  </si>
  <si>
    <t>הראל הנפ אגח יט</t>
  </si>
  <si>
    <t>IL0011927725</t>
  </si>
  <si>
    <t>לאומי אגח 184</t>
  </si>
  <si>
    <t>IL0060406043</t>
  </si>
  <si>
    <t>05/05/2030</t>
  </si>
  <si>
    <t>מליסרון אגח יח</t>
  </si>
  <si>
    <t>IL0032303724</t>
  </si>
  <si>
    <t>01/07/2028</t>
  </si>
  <si>
    <t>מגדל הון  אג"ח ז</t>
  </si>
  <si>
    <t>IL0011560419</t>
  </si>
  <si>
    <t>ג'י סיטי אגח יג</t>
  </si>
  <si>
    <t>IL0012606526</t>
  </si>
  <si>
    <t>אפריקה נכס אגחח</t>
  </si>
  <si>
    <t>IL0011422313</t>
  </si>
  <si>
    <t>15/10/2026</t>
  </si>
  <si>
    <t>שלמה החזקות אג18</t>
  </si>
  <si>
    <t>IL0014103076</t>
  </si>
  <si>
    <t>20/06/2026</t>
  </si>
  <si>
    <t>ג'י סיטי  אג"ח 12</t>
  </si>
  <si>
    <t>IL0012606039</t>
  </si>
  <si>
    <t>מז טפ הנ אגח 63</t>
  </si>
  <si>
    <t>IL0023105484</t>
  </si>
  <si>
    <t>הראל הנפק אגח כ</t>
  </si>
  <si>
    <t>IL0012079849</t>
  </si>
  <si>
    <t>בזק אגח 12</t>
  </si>
  <si>
    <t>IL0023002426</t>
  </si>
  <si>
    <t>ישראמקו יהש</t>
  </si>
  <si>
    <t>550010003</t>
  </si>
  <si>
    <t>ישראמקו אג1</t>
  </si>
  <si>
    <t>IL0023201747</t>
  </si>
  <si>
    <t>10/10/2025</t>
  </si>
  <si>
    <t>ירושליםהנ אגחיט</t>
  </si>
  <si>
    <t>IL0012014333</t>
  </si>
  <si>
    <t>31/01/2031</t>
  </si>
  <si>
    <t>עמידר</t>
  </si>
  <si>
    <t>520017393</t>
  </si>
  <si>
    <t>עמידר אגח א</t>
  </si>
  <si>
    <t>IL0011435851</t>
  </si>
  <si>
    <t>30/03/2028</t>
  </si>
  <si>
    <t>לאומי אגח 183</t>
  </si>
  <si>
    <t>IL0060405474</t>
  </si>
  <si>
    <t>25/11/2029</t>
  </si>
  <si>
    <t>ג'י סיטי אגח כא</t>
  </si>
  <si>
    <t>IL0012127523</t>
  </si>
  <si>
    <t>בזק אגח 9</t>
  </si>
  <si>
    <t>IL0023001766</t>
  </si>
  <si>
    <t>אלביט מערכות אגח ג</t>
  </si>
  <si>
    <t>IL0011782500</t>
  </si>
  <si>
    <t>ביג אג"ח 12</t>
  </si>
  <si>
    <t>IL0011562316</t>
  </si>
  <si>
    <t>25/02/2028</t>
  </si>
  <si>
    <t>מימון ישיר אגחג</t>
  </si>
  <si>
    <t>IL0011712143</t>
  </si>
  <si>
    <t>מבנה תעשיה אג16</t>
  </si>
  <si>
    <t>IL0022604388</t>
  </si>
  <si>
    <t>ישראמקו   אג3</t>
  </si>
  <si>
    <t>IL0023202323</t>
  </si>
  <si>
    <t>10/10/2030</t>
  </si>
  <si>
    <t>רבוע נדלן אגח ו</t>
  </si>
  <si>
    <t>IL0011406076</t>
  </si>
  <si>
    <t>30/11/2026</t>
  </si>
  <si>
    <t>מגדלי תיכון אגח ו</t>
  </si>
  <si>
    <t>IL0011991242</t>
  </si>
  <si>
    <t>מליסרון אג11</t>
  </si>
  <si>
    <t>IL0032302080</t>
  </si>
  <si>
    <t>10/07/2025</t>
  </si>
  <si>
    <t>דיסקונט השקעות</t>
  </si>
  <si>
    <t>520023896</t>
  </si>
  <si>
    <t>דיסק השק  אגח י</t>
  </si>
  <si>
    <t>IL0063903483</t>
  </si>
  <si>
    <t>30/12/2026</t>
  </si>
  <si>
    <t>מטריקס</t>
  </si>
  <si>
    <t>520039413</t>
  </si>
  <si>
    <t>מטריקס אגח ב</t>
  </si>
  <si>
    <t>IL0011896466</t>
  </si>
  <si>
    <t>01/02/2030</t>
  </si>
  <si>
    <t>קרסו אגח א</t>
  </si>
  <si>
    <t>IL0011364648</t>
  </si>
  <si>
    <t>או.פי.סי  אגח ג</t>
  </si>
  <si>
    <t>IL0011803553</t>
  </si>
  <si>
    <t>01/09/2030</t>
  </si>
  <si>
    <t>הראל הנפ אגח טז</t>
  </si>
  <si>
    <t>IL0011576019</t>
  </si>
  <si>
    <t>דיסקונט הש אג6</t>
  </si>
  <si>
    <t>IL0063902071</t>
  </si>
  <si>
    <t>מגה אור אג7</t>
  </si>
  <si>
    <t>IL0011416968</t>
  </si>
  <si>
    <t>A</t>
  </si>
  <si>
    <t>30/08/2027</t>
  </si>
  <si>
    <t>חברה לישראל</t>
  </si>
  <si>
    <t>520028010</t>
  </si>
  <si>
    <t>חברה לישראל אגח 13</t>
  </si>
  <si>
    <t>IL0057602695</t>
  </si>
  <si>
    <t>חברה לישראל אגח 12</t>
  </si>
  <si>
    <t>IL0057602513</t>
  </si>
  <si>
    <t>מנורה הון הת אגח ו'</t>
  </si>
  <si>
    <t>IL0011602419</t>
  </si>
  <si>
    <t>שופרסל אג5</t>
  </si>
  <si>
    <t>IL0077702095</t>
  </si>
  <si>
    <t>08/10/2029</t>
  </si>
  <si>
    <t>פרטנר</t>
  </si>
  <si>
    <t>520044314</t>
  </si>
  <si>
    <t>פרטנר  אגח ז</t>
  </si>
  <si>
    <t>IL0011563975</t>
  </si>
  <si>
    <t>25/06/2027</t>
  </si>
  <si>
    <t>אלקטרה אגח 4</t>
  </si>
  <si>
    <t>IL0073901493</t>
  </si>
  <si>
    <t>כללביט אג"ח 9</t>
  </si>
  <si>
    <t>IL0011360505</t>
  </si>
  <si>
    <t>31/07/2025</t>
  </si>
  <si>
    <t>Costco Wholesale</t>
  </si>
  <si>
    <t>5370</t>
  </si>
  <si>
    <t>COSTCO 1.6 20/04/2030</t>
  </si>
  <si>
    <t>US22160KAP03</t>
  </si>
  <si>
    <t>Aa3</t>
  </si>
  <si>
    <t>20/04/2030</t>
  </si>
  <si>
    <t>VISA</t>
  </si>
  <si>
    <t>5089</t>
  </si>
  <si>
    <t>VISA 2.75 15/09/27</t>
  </si>
  <si>
    <t>US92826CAH51</t>
  </si>
  <si>
    <t>AA-</t>
  </si>
  <si>
    <t>15/09/2027</t>
  </si>
  <si>
    <t>PFIZER</t>
  </si>
  <si>
    <t>1190</t>
  </si>
  <si>
    <t>PFE 3.45 15/03/29</t>
  </si>
  <si>
    <t>US717081ET61</t>
  </si>
  <si>
    <t>15/03/2029</t>
  </si>
  <si>
    <t>מגה אור אג8</t>
  </si>
  <si>
    <t>IL0011476020</t>
  </si>
  <si>
    <t>בזק אגח 13</t>
  </si>
  <si>
    <t>IL0023003093</t>
  </si>
  <si>
    <t>02/12/2035</t>
  </si>
  <si>
    <t>תמר פטרו  אגח ב</t>
  </si>
  <si>
    <t>IL0011435935</t>
  </si>
  <si>
    <t>אלקטרה  אג"ח ה'</t>
  </si>
  <si>
    <t>IL0073902228</t>
  </si>
  <si>
    <t>10/01/2031</t>
  </si>
  <si>
    <t>מז טפ הנפ אגח 61</t>
  </si>
  <si>
    <t>IL0023104644</t>
  </si>
  <si>
    <t>Aaa.il</t>
  </si>
  <si>
    <t>04/12/2026</t>
  </si>
  <si>
    <t>בינל הנפק אגח יב</t>
  </si>
  <si>
    <t>IL0011823858</t>
  </si>
  <si>
    <t>07/12/2027</t>
  </si>
  <si>
    <t>שמוס</t>
  </si>
  <si>
    <t>11111116</t>
  </si>
  <si>
    <t>שמוס  אג"ח א</t>
  </si>
  <si>
    <t>IL0011559510</t>
  </si>
  <si>
    <t>10/07/2028</t>
  </si>
  <si>
    <t>מליסרון  אגח16</t>
  </si>
  <si>
    <t>IL0032302650</t>
  </si>
  <si>
    <t>GRAND CITY PROPERTIES</t>
  </si>
  <si>
    <t>4959</t>
  </si>
  <si>
    <t>GRAND CITI 6.125 16/01/2030</t>
  </si>
  <si>
    <t>XS2799494633</t>
  </si>
  <si>
    <t>16/01/2030</t>
  </si>
  <si>
    <t>PETROLEOS MEXICANOS</t>
  </si>
  <si>
    <t>4768</t>
  </si>
  <si>
    <t>PETROLEOS MEXICANOS-PEMEX</t>
  </si>
  <si>
    <t>US71654QBW15</t>
  </si>
  <si>
    <t>B3</t>
  </si>
  <si>
    <t>ARES</t>
  </si>
  <si>
    <t>5183</t>
  </si>
  <si>
    <t>ARES CAPITAL 3.25 15.07.25</t>
  </si>
  <si>
    <t>US04010LAY92</t>
  </si>
  <si>
    <t>PEMEX 6.84 23/1/2030</t>
  </si>
  <si>
    <t>US71654QDC33</t>
  </si>
  <si>
    <t>23/01/2030</t>
  </si>
  <si>
    <t>SABRA HEALTH/CAPTL</t>
  </si>
  <si>
    <t>5165</t>
  </si>
  <si>
    <t>SBRA 3.9 15/10/29</t>
  </si>
  <si>
    <t>US78572XAG60</t>
  </si>
  <si>
    <t>Ba1</t>
  </si>
  <si>
    <t>Empresa Electrica Cochra</t>
  </si>
  <si>
    <t>5170</t>
  </si>
  <si>
    <t>AESGEN 5.5 14/05/27</t>
  </si>
  <si>
    <t>USP3713CAB48</t>
  </si>
  <si>
    <t>14/05/2027</t>
  </si>
  <si>
    <t>OWL ROCK CAPITAL</t>
  </si>
  <si>
    <t>5181</t>
  </si>
  <si>
    <t>OWLRCK 3.75 22/7/25</t>
  </si>
  <si>
    <t>US69121KAC80</t>
  </si>
  <si>
    <t>22/07/2025</t>
  </si>
  <si>
    <t>PEMEX 5.95 28/01/31</t>
  </si>
  <si>
    <t>US71654QDE98</t>
  </si>
  <si>
    <t>28/01/2031</t>
  </si>
  <si>
    <t>שופרסל אג"ח ז</t>
  </si>
  <si>
    <t>IL0077702582</t>
  </si>
  <si>
    <t>20/08/2030</t>
  </si>
  <si>
    <t>מבני תעשיה אגח כג</t>
  </si>
  <si>
    <t>IL0022605450</t>
  </si>
  <si>
    <t>לאומי אגח 185</t>
  </si>
  <si>
    <t>IL0012018219</t>
  </si>
  <si>
    <t>מז טפ הנ אגח 70</t>
  </si>
  <si>
    <t>IL0012138835</t>
  </si>
  <si>
    <t>28/11/2036</t>
  </si>
  <si>
    <t>רבוע נדלן אגח ז</t>
  </si>
  <si>
    <t>IL0011406159</t>
  </si>
  <si>
    <t>פועלים הת נד יא</t>
  </si>
  <si>
    <t>IL0012014663</t>
  </si>
  <si>
    <t>07/12/2029</t>
  </si>
  <si>
    <t>פז נפט    אגח ז</t>
  </si>
  <si>
    <t>IL0011425951</t>
  </si>
  <si>
    <t>30/11/2030</t>
  </si>
  <si>
    <t>בינל הנפ התח כו</t>
  </si>
  <si>
    <t>IL0011855371</t>
  </si>
  <si>
    <t>לוינשטין הנדסה</t>
  </si>
  <si>
    <t>520033424</t>
  </si>
  <si>
    <t>לונשטן הנד אגחו</t>
  </si>
  <si>
    <t>IL0012179599</t>
  </si>
  <si>
    <t>פועלים הת נדח י</t>
  </si>
  <si>
    <t>IL0011998924</t>
  </si>
  <si>
    <t>17/05/2026</t>
  </si>
  <si>
    <t>דיסקונט מנ נד ו</t>
  </si>
  <si>
    <t>IL0074801973</t>
  </si>
  <si>
    <t>29/10/2025</t>
  </si>
  <si>
    <t>קרסו מוט' אגח ה</t>
  </si>
  <si>
    <t>IL0012027798</t>
  </si>
  <si>
    <t>27/06/2031</t>
  </si>
  <si>
    <t>מגדל הון  אגח י</t>
  </si>
  <si>
    <t>IL0011920795</t>
  </si>
  <si>
    <t>אלביט מע' אגח ד</t>
  </si>
  <si>
    <t>IL0011782682</t>
  </si>
  <si>
    <t>מיטב דש השקעות</t>
  </si>
  <si>
    <t>520043795</t>
  </si>
  <si>
    <t>מיטב דש השקעות אגח ד</t>
  </si>
  <si>
    <t>IL0011613713</t>
  </si>
  <si>
    <t>10/12/2029</t>
  </si>
  <si>
    <t>דלק ישראל נכסים</t>
  </si>
  <si>
    <t>516378643</t>
  </si>
  <si>
    <t>דלק נכסים אגח א</t>
  </si>
  <si>
    <t>IL0011961799</t>
  </si>
  <si>
    <t>גירון פיתוח</t>
  </si>
  <si>
    <t>520044520</t>
  </si>
  <si>
    <t>גירון  אגח ח</t>
  </si>
  <si>
    <t>IL0011831513</t>
  </si>
  <si>
    <t>31/12/2038</t>
  </si>
  <si>
    <t>ישראמקו   אגח ב</t>
  </si>
  <si>
    <t>IL0023202240</t>
  </si>
  <si>
    <t>שטראוס    אגח ה</t>
  </si>
  <si>
    <t>IL0074603890</t>
  </si>
  <si>
    <t>תדיראן גרופ</t>
  </si>
  <si>
    <t>520036732</t>
  </si>
  <si>
    <t>תדיראן הול אגח3</t>
  </si>
  <si>
    <t>IL0025801320</t>
  </si>
  <si>
    <t>צמח המרמן</t>
  </si>
  <si>
    <t>512531203</t>
  </si>
  <si>
    <t>צמח המרמן אגח ז</t>
  </si>
  <si>
    <t>IL0011864027</t>
  </si>
  <si>
    <t>פניקס הון אגח יד</t>
  </si>
  <si>
    <t>IL0012019464</t>
  </si>
  <si>
    <t>אלקטרה פאוור (2019)</t>
  </si>
  <si>
    <t>516077989</t>
  </si>
  <si>
    <t>אלקטרה פאוור אגח ב</t>
  </si>
  <si>
    <t>IL0011819245</t>
  </si>
  <si>
    <t>אזורים</t>
  </si>
  <si>
    <t>520025990</t>
  </si>
  <si>
    <t>אזורים אג15</t>
  </si>
  <si>
    <t>IL0071504513</t>
  </si>
  <si>
    <t>אלוני חץ אג10</t>
  </si>
  <si>
    <t>IL0039003624</t>
  </si>
  <si>
    <t>28/02/2027</t>
  </si>
  <si>
    <t>בתי זיקוק</t>
  </si>
  <si>
    <t>520036658</t>
  </si>
  <si>
    <t>בזן       אגח ט</t>
  </si>
  <si>
    <t>IL0025904611</t>
  </si>
  <si>
    <t>30/09/2025</t>
  </si>
  <si>
    <t>SK HYNIX</t>
  </si>
  <si>
    <t>5411</t>
  </si>
  <si>
    <t>HYUELE 6.375 17/01/28</t>
  </si>
  <si>
    <t>USY8085FBK58</t>
  </si>
  <si>
    <t>דליה אנרגיה</t>
  </si>
  <si>
    <t>516269248</t>
  </si>
  <si>
    <t>דליה אגח א</t>
  </si>
  <si>
    <t>IL0011849515</t>
  </si>
  <si>
    <t>בית זיקוק אשדוד</t>
  </si>
  <si>
    <t>513775163</t>
  </si>
  <si>
    <t>בית זיקוק אגח 2</t>
  </si>
  <si>
    <t>IL0011994881</t>
  </si>
  <si>
    <t>בזן  אגח י'</t>
  </si>
  <si>
    <t>IL0025905113</t>
  </si>
  <si>
    <t>25/09/2031</t>
  </si>
  <si>
    <t>אלומיי    אגח ה</t>
  </si>
  <si>
    <t>IL0011932758</t>
  </si>
  <si>
    <t>אשטרום נכס אגח 10</t>
  </si>
  <si>
    <t>IL0025102042</t>
  </si>
  <si>
    <t>סלע נדלן אג3</t>
  </si>
  <si>
    <t>IL0011389736</t>
  </si>
  <si>
    <t>13/04/2029</t>
  </si>
  <si>
    <t>אקרו קבוצה</t>
  </si>
  <si>
    <t>511996803</t>
  </si>
  <si>
    <t>אקרו אג"ח א'</t>
  </si>
  <si>
    <t>IL0011885725</t>
  </si>
  <si>
    <t>שיכון ובינוי אג 9</t>
  </si>
  <si>
    <t>IL0011673865</t>
  </si>
  <si>
    <t>דמרי אגח ט</t>
  </si>
  <si>
    <t>IL0011683682</t>
  </si>
  <si>
    <t>חברה לישראל אגח 15</t>
  </si>
  <si>
    <t>IL0057603271</t>
  </si>
  <si>
    <t>31/07/2030</t>
  </si>
  <si>
    <t>אפריקה מגורים</t>
  </si>
  <si>
    <t>520034760</t>
  </si>
  <si>
    <t>אפריקה מג אגח ה</t>
  </si>
  <si>
    <t>IL0011628257</t>
  </si>
  <si>
    <t>אדגר אג"ח 9</t>
  </si>
  <si>
    <t>IL0018201900</t>
  </si>
  <si>
    <t>01/07/2025</t>
  </si>
  <si>
    <t>שפיר הנדסה</t>
  </si>
  <si>
    <t>514892801</t>
  </si>
  <si>
    <t>שפיר הנדסה אגח ג</t>
  </si>
  <si>
    <t>IL0011784175</t>
  </si>
  <si>
    <t>30/11/2037</t>
  </si>
  <si>
    <t>אזורים אגח 13</t>
  </si>
  <si>
    <t>IL0071504109</t>
  </si>
  <si>
    <t>ALCOA NEDERLAND</t>
  </si>
  <si>
    <t>5282</t>
  </si>
  <si>
    <t>ALCOA 4.125 31/03/29</t>
  </si>
  <si>
    <t>US013822AG68</t>
  </si>
  <si>
    <t>31/03/2029</t>
  </si>
  <si>
    <t>דלתא</t>
  </si>
  <si>
    <t>520025602</t>
  </si>
  <si>
    <t>דלתא      אגח ו</t>
  </si>
  <si>
    <t>IL0062701938</t>
  </si>
  <si>
    <t>אבגול</t>
  </si>
  <si>
    <t>510119068</t>
  </si>
  <si>
    <t>אבגול     אגח ד</t>
  </si>
  <si>
    <t>IL0011404170</t>
  </si>
  <si>
    <t>תעשיה אוירית</t>
  </si>
  <si>
    <t>520027194</t>
  </si>
  <si>
    <t>תעשיה אוירית אג"ח 4</t>
  </si>
  <si>
    <t>IL0011331316</t>
  </si>
  <si>
    <t>מישורים</t>
  </si>
  <si>
    <t>511491839</t>
  </si>
  <si>
    <t>מישורים אגח ח'</t>
  </si>
  <si>
    <t>IL0011431637</t>
  </si>
  <si>
    <t>אלה פקדון אגח ד</t>
  </si>
  <si>
    <t>IL0011623043</t>
  </si>
  <si>
    <t>15/04/2026</t>
  </si>
  <si>
    <t>רכבת ישראל</t>
  </si>
  <si>
    <t>520043613</t>
  </si>
  <si>
    <t>רכבת ישר  אגח ג</t>
  </si>
  <si>
    <t>IL0011776254</t>
  </si>
  <si>
    <t>הראל פקדון סחיר</t>
  </si>
  <si>
    <t>515989440</t>
  </si>
  <si>
    <t>הראל פיקדון אגח ב</t>
  </si>
  <si>
    <t>IL0011625022</t>
  </si>
  <si>
    <t>24/01/2027</t>
  </si>
  <si>
    <t>פרשקובסקי אגח יד</t>
  </si>
  <si>
    <t>IL0011836231</t>
  </si>
  <si>
    <t>פועלים  אגח 102</t>
  </si>
  <si>
    <t>IL0012234527</t>
  </si>
  <si>
    <t>17/06/2035</t>
  </si>
  <si>
    <t>ריט 1     אגח ו</t>
  </si>
  <si>
    <t>IL0011385445</t>
  </si>
  <si>
    <t>מגוריט</t>
  </si>
  <si>
    <t>515434074</t>
  </si>
  <si>
    <t>מגוריט    אגח ד</t>
  </si>
  <si>
    <t>IL0011858342</t>
  </si>
  <si>
    <t>מליסרון אג10</t>
  </si>
  <si>
    <t>IL0032301900</t>
  </si>
  <si>
    <t>אקונרג'י</t>
  </si>
  <si>
    <t>516339777</t>
  </si>
  <si>
    <t>אקונרג'י אג א</t>
  </si>
  <si>
    <t>IL0011825184</t>
  </si>
  <si>
    <t>מגוריט אגח ב</t>
  </si>
  <si>
    <t>IL0011683500</t>
  </si>
  <si>
    <t>צילו-בלו</t>
  </si>
  <si>
    <t>513605519</t>
  </si>
  <si>
    <t>צילו בלו אגח טו</t>
  </si>
  <si>
    <t>IL0011898512</t>
  </si>
  <si>
    <t>כלל ביטוח  אג ב</t>
  </si>
  <si>
    <t>IL0011934994</t>
  </si>
  <si>
    <t>28/08/2028</t>
  </si>
  <si>
    <t>מניבים ריט אגח ג</t>
  </si>
  <si>
    <t>IL0011776585</t>
  </si>
  <si>
    <t>גבאי מניבים אג 10</t>
  </si>
  <si>
    <t>IL0077102395</t>
  </si>
  <si>
    <t>ג'י סיטי אגח  כ</t>
  </si>
  <si>
    <t>IL0012088675</t>
  </si>
  <si>
    <t>פורמולה אג"ח ג'</t>
  </si>
  <si>
    <t>IL0025602090</t>
  </si>
  <si>
    <t>אפי נכסים אגח יב</t>
  </si>
  <si>
    <t>IL0011737645</t>
  </si>
  <si>
    <t>דה זראסאי גרופ</t>
  </si>
  <si>
    <t>1744984</t>
  </si>
  <si>
    <t>דה זראסאי אג5</t>
  </si>
  <si>
    <t>IL0011695561</t>
  </si>
  <si>
    <t>ארי נדלן אגח א</t>
  </si>
  <si>
    <t>IL0036601560</t>
  </si>
  <si>
    <t>מגוריט אגח ה</t>
  </si>
  <si>
    <t>IL0011921298</t>
  </si>
  <si>
    <t>סולאיר אגח ב</t>
  </si>
  <si>
    <t>IL0012148321</t>
  </si>
  <si>
    <t>איידיאיי הנפקות</t>
  </si>
  <si>
    <t>514486042</t>
  </si>
  <si>
    <t>איי.די.איי. אג"ח ה</t>
  </si>
  <si>
    <t>IL0011558785</t>
  </si>
  <si>
    <t>15/11/2025</t>
  </si>
  <si>
    <t>פתאל אירו אגח ד</t>
  </si>
  <si>
    <t>IL0011680381</t>
  </si>
  <si>
    <t>מגדל הון  אגח ו</t>
  </si>
  <si>
    <t>IL0011427858</t>
  </si>
  <si>
    <t>שלמה החז אגח יז</t>
  </si>
  <si>
    <t>IL0014102995</t>
  </si>
  <si>
    <t>ספנסר אגח ה</t>
  </si>
  <si>
    <t>IL0012128513</t>
  </si>
  <si>
    <t>מז טפ הנ אגח 67</t>
  </si>
  <si>
    <t>IL0011968075</t>
  </si>
  <si>
    <t>צילו בלו אג 9</t>
  </si>
  <si>
    <t>IL0011605065</t>
  </si>
  <si>
    <t>15/07/2026</t>
  </si>
  <si>
    <t>ג'י סיטי אגח טו</t>
  </si>
  <si>
    <t>IL0012607698</t>
  </si>
  <si>
    <t>אבו פמילי ריט</t>
  </si>
  <si>
    <t>516456084</t>
  </si>
  <si>
    <t>אבו פמילי אגח א</t>
  </si>
  <si>
    <t>IL0012097908</t>
  </si>
  <si>
    <t>סאפיינס</t>
  </si>
  <si>
    <t>53368</t>
  </si>
  <si>
    <t>סאפיינס   אגח ב</t>
  </si>
  <si>
    <t>IL0011419368</t>
  </si>
  <si>
    <t>מניבים ריט אגח ד</t>
  </si>
  <si>
    <t>IL0011939290</t>
  </si>
  <si>
    <t>אוריין</t>
  </si>
  <si>
    <t>511068256</t>
  </si>
  <si>
    <t>אוריין    אגח ב</t>
  </si>
  <si>
    <t>IL0011433799</t>
  </si>
  <si>
    <t>אשטרום נכסים אג"ח 11</t>
  </si>
  <si>
    <t>IL0025102380</t>
  </si>
  <si>
    <t>פריורטק אגח א</t>
  </si>
  <si>
    <t>IL0032801388</t>
  </si>
  <si>
    <t>מבני תעשיה אגח יט</t>
  </si>
  <si>
    <t>IL0022604875</t>
  </si>
  <si>
    <t>לוזון קבוצה</t>
  </si>
  <si>
    <t>520039660</t>
  </si>
  <si>
    <t>לוזון קב אגח יא</t>
  </si>
  <si>
    <t>IL0012069865</t>
  </si>
  <si>
    <t>ביג אגח כא</t>
  </si>
  <si>
    <t>IL0012022179</t>
  </si>
  <si>
    <t>.אמ.די.ג'י</t>
  </si>
  <si>
    <t>1840550</t>
  </si>
  <si>
    <t>אמ.די.ג'י אגח י</t>
  </si>
  <si>
    <t>IL0012180233</t>
  </si>
  <si>
    <t>קיסטון אינפרא</t>
  </si>
  <si>
    <t>515983476</t>
  </si>
  <si>
    <t>קיסטון אינ אגח ב</t>
  </si>
  <si>
    <t>IL0012150780</t>
  </si>
  <si>
    <t>אלומה</t>
  </si>
  <si>
    <t>516214871</t>
  </si>
  <si>
    <t>אלומה אגח ב</t>
  </si>
  <si>
    <t>IL0012194432</t>
  </si>
  <si>
    <t>מגוריט    אגח ו</t>
  </si>
  <si>
    <t>IL0012035049</t>
  </si>
  <si>
    <t>אמות      אגח ה</t>
  </si>
  <si>
    <t>IL0011381147</t>
  </si>
  <si>
    <t>04/01/2026</t>
  </si>
  <si>
    <t>סאמיט אג8</t>
  </si>
  <si>
    <t>IL0011389405</t>
  </si>
  <si>
    <t>אלומיי    אגח ז</t>
  </si>
  <si>
    <t>IL0012175381</t>
  </si>
  <si>
    <t>ביג אגח יז</t>
  </si>
  <si>
    <t>IL0011684599</t>
  </si>
  <si>
    <t>ג'י סיטי  אג יז</t>
  </si>
  <si>
    <t>IL0011981425</t>
  </si>
  <si>
    <t>ישפרו    אגח ג</t>
  </si>
  <si>
    <t>IL0012233537</t>
  </si>
  <si>
    <t>30/09/2032</t>
  </si>
  <si>
    <t>נתנאל גרופ</t>
  </si>
  <si>
    <t>520039074</t>
  </si>
  <si>
    <t>נתנאל גרופ אגטו</t>
  </si>
  <si>
    <t>IL0012173634</t>
  </si>
  <si>
    <t>אלמוג</t>
  </si>
  <si>
    <t>511229676</t>
  </si>
  <si>
    <t>אלמוג   אגח א</t>
  </si>
  <si>
    <t>IL0012233206</t>
  </si>
  <si>
    <t>פניקס הון אג"ח 8</t>
  </si>
  <si>
    <t>IL0011398158</t>
  </si>
  <si>
    <t>קרסו  אגח ד</t>
  </si>
  <si>
    <t>IL0011735664</t>
  </si>
  <si>
    <t>שפיר הנדסה אגח א</t>
  </si>
  <si>
    <t>IL0011361347</t>
  </si>
  <si>
    <t>01/10/2025</t>
  </si>
  <si>
    <t>תומר אנרגיה</t>
  </si>
  <si>
    <t>514837111</t>
  </si>
  <si>
    <t>דלק תמלוגים אג"ח א</t>
  </si>
  <si>
    <t>IL0011474793</t>
  </si>
  <si>
    <t>נתנאל גרופ אגיד</t>
  </si>
  <si>
    <t>IL0012080086</t>
  </si>
  <si>
    <t>משק אנרג  אגח א</t>
  </si>
  <si>
    <t>IL0011695314</t>
  </si>
  <si>
    <t>ספנסר אגח ו</t>
  </si>
  <si>
    <t>IL0012128695</t>
  </si>
  <si>
    <t>אלומיי אג ד - דל סחירות מרווח הוגן + בורסה</t>
  </si>
  <si>
    <t>IL0011729568</t>
  </si>
  <si>
    <t>אלוני חץ אג9</t>
  </si>
  <si>
    <t>IL0039003541</t>
  </si>
  <si>
    <t>גמא ניהול</t>
  </si>
  <si>
    <t>512711789</t>
  </si>
  <si>
    <t>גמא אגח ב</t>
  </si>
  <si>
    <t>IL0011859332</t>
  </si>
  <si>
    <t>19/10/2025</t>
  </si>
  <si>
    <t>גמא       אגח ד</t>
  </si>
  <si>
    <t>IL0012238411</t>
  </si>
  <si>
    <t>10/01/2030</t>
  </si>
  <si>
    <t>צרפתי</t>
  </si>
  <si>
    <t>520039090</t>
  </si>
  <si>
    <t>צרפתי אגח יא</t>
  </si>
  <si>
    <t>IL0042502547</t>
  </si>
  <si>
    <t>ישרס אג15</t>
  </si>
  <si>
    <t>IL0061302076</t>
  </si>
  <si>
    <t>16/05/2027</t>
  </si>
  <si>
    <t>יוניברסל  אגח ד</t>
  </si>
  <si>
    <t>IL0011722530</t>
  </si>
  <si>
    <t>11/02/2029</t>
  </si>
  <si>
    <t>גירון     אגח ו</t>
  </si>
  <si>
    <t>IL0011398497</t>
  </si>
  <si>
    <t>אפי קפיטל אגח ה</t>
  </si>
  <si>
    <t>IL0012174210</t>
  </si>
  <si>
    <t>נמלי ישראל אג 4</t>
  </si>
  <si>
    <t>IL0011750333</t>
  </si>
  <si>
    <t>31/12/2045</t>
  </si>
  <si>
    <t>אנקור פרופרטיס</t>
  </si>
  <si>
    <t>1939883</t>
  </si>
  <si>
    <t>אנקור פרופ אגח ד</t>
  </si>
  <si>
    <t>IL0012044033</t>
  </si>
  <si>
    <t>נאוויטס פט אגח ג</t>
  </si>
  <si>
    <t>IL0011815938</t>
  </si>
  <si>
    <t>15/10/2028</t>
  </si>
  <si>
    <t>חג'ג' אג"ח יב</t>
  </si>
  <si>
    <t>IL0082303772</t>
  </si>
  <si>
    <t>סלקום</t>
  </si>
  <si>
    <t>511930125</t>
  </si>
  <si>
    <t>סלקום אג"ח 9</t>
  </si>
  <si>
    <t>IL0011328361</t>
  </si>
  <si>
    <t>05/07/2025</t>
  </si>
  <si>
    <t>גאון אחזקות</t>
  </si>
  <si>
    <t>512623950</t>
  </si>
  <si>
    <t>גאון אחז  אגח ה</t>
  </si>
  <si>
    <t>IL0012065640</t>
  </si>
  <si>
    <t>ישרס אג"ח 14</t>
  </si>
  <si>
    <t>IL0061301995</t>
  </si>
  <si>
    <t>01/03/2027</t>
  </si>
  <si>
    <t>פתאל החזקות אג2</t>
  </si>
  <si>
    <t>IL0011508129</t>
  </si>
  <si>
    <t>אלמוגים   אגח י</t>
  </si>
  <si>
    <t>IL0012016155</t>
  </si>
  <si>
    <t>פטרוכימיים-ש</t>
  </si>
  <si>
    <t>520029315</t>
  </si>
  <si>
    <t>פטרוכימים אגח ט</t>
  </si>
  <si>
    <t>IL0011895542</t>
  </si>
  <si>
    <t>מ.ו. השקעות</t>
  </si>
  <si>
    <t>510920879</t>
  </si>
  <si>
    <t>מ.ו השקע  אגח ב</t>
  </si>
  <si>
    <t>IL0012041229</t>
  </si>
  <si>
    <t>נתנאל גרופ אג"ח יג</t>
  </si>
  <si>
    <t>IL0011886632</t>
  </si>
  <si>
    <t>אמ.די.ג'י אגח ז</t>
  </si>
  <si>
    <t>IL0012091703</t>
  </si>
  <si>
    <t>עמרם אברהם אגח ב</t>
  </si>
  <si>
    <t>IL0012025552</t>
  </si>
  <si>
    <t>אזורים  אגח 16</t>
  </si>
  <si>
    <t>IL0012234865</t>
  </si>
  <si>
    <t>הרץ פרופרטיס</t>
  </si>
  <si>
    <t>1957081</t>
  </si>
  <si>
    <t>הרץ פרופר אגח ב - הפסקת מסחר</t>
  </si>
  <si>
    <t>IL0011847535</t>
  </si>
  <si>
    <t>לפידות קפיטל</t>
  </si>
  <si>
    <t>520022971</t>
  </si>
  <si>
    <t>לפידות קפט אגח א</t>
  </si>
  <si>
    <t>IL0064200954</t>
  </si>
  <si>
    <t>פתאל נכסים אירופה אג"ח א'</t>
  </si>
  <si>
    <t>IL0011375123</t>
  </si>
  <si>
    <t>15/08/2025</t>
  </si>
  <si>
    <t>נאוי</t>
  </si>
  <si>
    <t>520036070</t>
  </si>
  <si>
    <t>נאוי אגח ו</t>
  </si>
  <si>
    <t>IL0020802737</t>
  </si>
  <si>
    <t>פטרוכימים אגח י</t>
  </si>
  <si>
    <t>IL0011902975</t>
  </si>
  <si>
    <t>01/08/2027</t>
  </si>
  <si>
    <t>אנרג'יקס אגח ב</t>
  </si>
  <si>
    <t>IL0011684839</t>
  </si>
  <si>
    <t>ישראל קנדה</t>
  </si>
  <si>
    <t>520039298</t>
  </si>
  <si>
    <t>ישראל קנדה אגח ז</t>
  </si>
  <si>
    <t>IL0043402127</t>
  </si>
  <si>
    <t>רוטשטיין  אגח ט</t>
  </si>
  <si>
    <t>IL0053902248</t>
  </si>
  <si>
    <t>פריים אנר אג א</t>
  </si>
  <si>
    <t>IL0011792665</t>
  </si>
  <si>
    <t>דוראל אנרגיה</t>
  </si>
  <si>
    <t>515364891</t>
  </si>
  <si>
    <t>דוראל  אגח א</t>
  </si>
  <si>
    <t>IL0011791345</t>
  </si>
  <si>
    <t>אשטרום קב אגח א</t>
  </si>
  <si>
    <t>IL0011323230</t>
  </si>
  <si>
    <t>10/11/2025</t>
  </si>
  <si>
    <t>אלדן תחבורה אגח ו</t>
  </si>
  <si>
    <t>IL0011616781</t>
  </si>
  <si>
    <t>להב</t>
  </si>
  <si>
    <t>520034257</t>
  </si>
  <si>
    <t>להב אג2</t>
  </si>
  <si>
    <t>IL0013600726</t>
  </si>
  <si>
    <t>ברוקלנד</t>
  </si>
  <si>
    <t>1814237</t>
  </si>
  <si>
    <t>ברוקלנד אגח ב (הסדר חוב)</t>
  </si>
  <si>
    <t>IL0011369936</t>
  </si>
  <si>
    <t>01/12/2021</t>
  </si>
  <si>
    <t>אול-יר</t>
  </si>
  <si>
    <t>1841580</t>
  </si>
  <si>
    <t>אול-יר    אגח ה  (הסדר חוב)</t>
  </si>
  <si>
    <t>1143304</t>
  </si>
  <si>
    <t>31/07/2024</t>
  </si>
  <si>
    <t>31/12/9999</t>
  </si>
  <si>
    <t>LUMIIT 5.125 27/07/27</t>
  </si>
  <si>
    <t>IL0060406878</t>
  </si>
  <si>
    <t>BBB+</t>
  </si>
  <si>
    <t>27/07/2027</t>
  </si>
  <si>
    <t>דיסקונט</t>
  </si>
  <si>
    <t>520007030</t>
  </si>
  <si>
    <t>IDBILI 5.375 26/01/2028</t>
  </si>
  <si>
    <t>IL0011920878</t>
  </si>
  <si>
    <t>26/01/2028</t>
  </si>
  <si>
    <t>אורמת טכנו</t>
  </si>
  <si>
    <t>880326081</t>
  </si>
  <si>
    <t>ORMAT 2.5 15/07/27</t>
  </si>
  <si>
    <t>US686688AC68</t>
  </si>
  <si>
    <t>15/07/2027</t>
  </si>
  <si>
    <t>AMAZON</t>
  </si>
  <si>
    <t>4865</t>
  </si>
  <si>
    <t>AMZM 4.55 01/12/27</t>
  </si>
  <si>
    <t>US023135CP90</t>
  </si>
  <si>
    <t>A+</t>
  </si>
  <si>
    <t>01/12/2027</t>
  </si>
  <si>
    <t>TEVA 3.75 09/05/2027</t>
  </si>
  <si>
    <t>XS2406607098</t>
  </si>
  <si>
    <t>BAYER</t>
  </si>
  <si>
    <t>4770</t>
  </si>
  <si>
    <t>BAYNGR 4.375 15/12/28</t>
  </si>
  <si>
    <t>US07274NAL73</t>
  </si>
  <si>
    <t>15/12/2028</t>
  </si>
  <si>
    <t>FS KKR</t>
  </si>
  <si>
    <t>5143</t>
  </si>
  <si>
    <t>FSK 3.125 10.12.28</t>
  </si>
  <si>
    <t>US302635AK33</t>
  </si>
  <si>
    <t>12/10/2028</t>
  </si>
  <si>
    <t>DANA</t>
  </si>
  <si>
    <t>5308</t>
  </si>
  <si>
    <t>DAN 4.5 15/02/2032</t>
  </si>
  <si>
    <t>US235825AJ53</t>
  </si>
  <si>
    <t>G City Europe (ATRIUM)</t>
  </si>
  <si>
    <t>4595</t>
  </si>
  <si>
    <t>ATRSAV 2.625 05/09/27</t>
  </si>
  <si>
    <t>XS2294495838</t>
  </si>
  <si>
    <t>05/09/2027</t>
  </si>
  <si>
    <t>GYCGR 0.125 11/01/28</t>
  </si>
  <si>
    <t>XS2282101539</t>
  </si>
  <si>
    <t>11/01/2028</t>
  </si>
  <si>
    <t>DICK'S Sporting Goods</t>
  </si>
  <si>
    <t>5353</t>
  </si>
  <si>
    <t>DKS 3.15 15/01/2032</t>
  </si>
  <si>
    <t>US253393AF94</t>
  </si>
  <si>
    <t>15/01/2032</t>
  </si>
  <si>
    <t>VIATRIS</t>
  </si>
  <si>
    <t>5247</t>
  </si>
  <si>
    <t>VTRS 2.3 22/06/27</t>
  </si>
  <si>
    <t>US92556VAC00</t>
  </si>
  <si>
    <t>22/06/2027</t>
  </si>
  <si>
    <t>DAVITA</t>
  </si>
  <si>
    <t>5416</t>
  </si>
  <si>
    <t>DVA 6.875 01/09/32</t>
  </si>
  <si>
    <t>US23918KAW80</t>
  </si>
  <si>
    <t>01/09/2032</t>
  </si>
  <si>
    <t>FEDEX</t>
  </si>
  <si>
    <t>4578</t>
  </si>
  <si>
    <t>FDX 4.25 15/05/30</t>
  </si>
  <si>
    <t>US31428XBZ87</t>
  </si>
  <si>
    <t>15/05/2030</t>
  </si>
  <si>
    <t>YARA INTERNATIONAL ASA</t>
  </si>
  <si>
    <t>5378</t>
  </si>
  <si>
    <t>YARNO 7.378 14/11/32</t>
  </si>
  <si>
    <t>US984851AH89</t>
  </si>
  <si>
    <t>14/11/2032</t>
  </si>
  <si>
    <t>Citycon Treasury B.V</t>
  </si>
  <si>
    <t>5328</t>
  </si>
  <si>
    <t>CITCON 1.625 12/03/28</t>
  </si>
  <si>
    <t>XS2310411090</t>
  </si>
  <si>
    <t>12/03/2028</t>
  </si>
  <si>
    <t>Apollo Debt Solutions</t>
  </si>
  <si>
    <t>5415</t>
  </si>
  <si>
    <t>APODS 6.9 13/04/29</t>
  </si>
  <si>
    <t>US03770DAB91</t>
  </si>
  <si>
    <t>ELECTRICITE DE FRANCE</t>
  </si>
  <si>
    <t>4997</t>
  </si>
  <si>
    <t>EDF 5.7 23/05/28</t>
  </si>
  <si>
    <t>US28504DAB91</t>
  </si>
  <si>
    <t>23/05/2028</t>
  </si>
  <si>
    <t>USF29416AB40</t>
  </si>
  <si>
    <t>Blue Owl</t>
  </si>
  <si>
    <t>5409</t>
  </si>
  <si>
    <t>OCINCC 7.95 13/06/28</t>
  </si>
  <si>
    <t>US69120VBB62</t>
  </si>
  <si>
    <t>13/06/2028</t>
  </si>
  <si>
    <t>Dollar General</t>
  </si>
  <si>
    <t>5375</t>
  </si>
  <si>
    <t>DG 5.45 05/07/33</t>
  </si>
  <si>
    <t>US256677AP01</t>
  </si>
  <si>
    <t>Baa3</t>
  </si>
  <si>
    <t>05/07/2033</t>
  </si>
  <si>
    <t>DG 5.2 05/07/28</t>
  </si>
  <si>
    <t>US256677AN52</t>
  </si>
  <si>
    <t>05/07/2028</t>
  </si>
  <si>
    <t>Arrow Electronics</t>
  </si>
  <si>
    <t>5417</t>
  </si>
  <si>
    <t>ARW 5.875 10/04/34</t>
  </si>
  <si>
    <t>US04273WAE12</t>
  </si>
  <si>
    <t>10/04/2034</t>
  </si>
  <si>
    <t>META</t>
  </si>
  <si>
    <t>5097</t>
  </si>
  <si>
    <t>15/05/28 META 4.6</t>
  </si>
  <si>
    <t>US30303M8L96</t>
  </si>
  <si>
    <t>15/05/2028</t>
  </si>
  <si>
    <t>TSMC-TAIWAN SEMICONDUCTOR</t>
  </si>
  <si>
    <t>5088</t>
  </si>
  <si>
    <t>TAISEM 4.375 22/07/27</t>
  </si>
  <si>
    <t>USG91139AK43</t>
  </si>
  <si>
    <t>INTEL</t>
  </si>
  <si>
    <t>5087</t>
  </si>
  <si>
    <t>INTC 4.875 10/02/26</t>
  </si>
  <si>
    <t>US458140CD04</t>
  </si>
  <si>
    <t>10/02/2026</t>
  </si>
  <si>
    <t>MOTOROLA SOLUTIONS</t>
  </si>
  <si>
    <t>5337</t>
  </si>
  <si>
    <t>MSI 4.6 23/05/29</t>
  </si>
  <si>
    <t>US620076BN89</t>
  </si>
  <si>
    <t>23/05/2029</t>
  </si>
  <si>
    <t>MCDONALDS</t>
  </si>
  <si>
    <t>5333</t>
  </si>
  <si>
    <t>MCD 3.6 01/07/2030</t>
  </si>
  <si>
    <t>US58013MFQ24</t>
  </si>
  <si>
    <t>ORACLE</t>
  </si>
  <si>
    <t>5066</t>
  </si>
  <si>
    <t>ORCL 3.25 15/11/27</t>
  </si>
  <si>
    <t>US68389XBN49</t>
  </si>
  <si>
    <t>15/11/2027</t>
  </si>
  <si>
    <t>KRAFT HEINZ FOODS</t>
  </si>
  <si>
    <t>5336</t>
  </si>
  <si>
    <t>KHC 3.75 01/04/30</t>
  </si>
  <si>
    <t>US50077LAV80</t>
  </si>
  <si>
    <t>01/04/2030</t>
  </si>
  <si>
    <t>EBAY</t>
  </si>
  <si>
    <t>5335</t>
  </si>
  <si>
    <t>EBAY 2.7 11/03/30</t>
  </si>
  <si>
    <t>US278642AW32</t>
  </si>
  <si>
    <t>11/03/2030</t>
  </si>
  <si>
    <t>BRADCOM</t>
  </si>
  <si>
    <t>5256</t>
  </si>
  <si>
    <t>AVGO 2.45 15/02/31</t>
  </si>
  <si>
    <t>US11135FBH38</t>
  </si>
  <si>
    <t>15/02/2031</t>
  </si>
  <si>
    <t>IQVIA</t>
  </si>
  <si>
    <t>5373</t>
  </si>
  <si>
    <t>IQV 5.7 15/05/28</t>
  </si>
  <si>
    <t>US46266TAC27</t>
  </si>
  <si>
    <t>South Bow</t>
  </si>
  <si>
    <t>5436</t>
  </si>
  <si>
    <t>SOUBOW 5.026 01/10/29</t>
  </si>
  <si>
    <t>US83007CAC64</t>
  </si>
  <si>
    <t>01/10/2029</t>
  </si>
  <si>
    <t>Golub Capital</t>
  </si>
  <si>
    <t>5438</t>
  </si>
  <si>
    <t>GCRED 5.875 01/05/2030</t>
  </si>
  <si>
    <t>US38179RAC97</t>
  </si>
  <si>
    <t>GCRED 5.8 12/09/29</t>
  </si>
  <si>
    <t>US38179RAB15</t>
  </si>
  <si>
    <t>12/09/2029</t>
  </si>
  <si>
    <t>HF SINCLAIR</t>
  </si>
  <si>
    <t>5334</t>
  </si>
  <si>
    <t>DINO 4.5 01/10/30</t>
  </si>
  <si>
    <t>US403949AC48</t>
  </si>
  <si>
    <t>01/10/2030</t>
  </si>
  <si>
    <t>British Airways</t>
  </si>
  <si>
    <t>5288</t>
  </si>
  <si>
    <t>British Airways 2.9 15/03/35</t>
  </si>
  <si>
    <t>US11042CAA80</t>
  </si>
  <si>
    <t>AA</t>
  </si>
  <si>
    <t>15/03/2035</t>
  </si>
  <si>
    <t>BOOKING HOLDINGS</t>
  </si>
  <si>
    <t>5076</t>
  </si>
  <si>
    <t>BKNG 3.625 12/11/28</t>
  </si>
  <si>
    <t>XS2621007231</t>
  </si>
  <si>
    <t>12/11/2028</t>
  </si>
  <si>
    <t>TEVA 7.875 15/09/31</t>
  </si>
  <si>
    <t>XS2592804194</t>
  </si>
  <si>
    <t>15/09/2031</t>
  </si>
  <si>
    <t>OCINCC 6.65 15/03/31</t>
  </si>
  <si>
    <t>US69120VAZ40</t>
  </si>
  <si>
    <t>15/03/2034</t>
  </si>
  <si>
    <t>TEVA 7.375 15/09/2029</t>
  </si>
  <si>
    <t>XS2592804434</t>
  </si>
  <si>
    <t>15/09/2029</t>
  </si>
  <si>
    <t>רוטשטיין  אגח י</t>
  </si>
  <si>
    <t>IL0053902735</t>
  </si>
  <si>
    <t>14/07/2027</t>
  </si>
  <si>
    <t>רציו מימון</t>
  </si>
  <si>
    <t>515060044</t>
  </si>
  <si>
    <t>רציו מימון אגח ד</t>
  </si>
  <si>
    <t>IL0011781445</t>
  </si>
  <si>
    <t>לוי</t>
  </si>
  <si>
    <t>520041096</t>
  </si>
  <si>
    <t>לוי אגח ח</t>
  </si>
  <si>
    <t>IL0071902428</t>
  </si>
  <si>
    <t>דוראל אגח ג</t>
  </si>
  <si>
    <t>IL0012201930</t>
  </si>
  <si>
    <t>מזרחי הנ אג 42</t>
  </si>
  <si>
    <t>IL0023101830</t>
  </si>
  <si>
    <t>09/06/2030</t>
  </si>
  <si>
    <t>מ.ו השקע  אגח א</t>
  </si>
  <si>
    <t>IL0011982175</t>
  </si>
  <si>
    <t>אורון  אגח ב</t>
  </si>
  <si>
    <t>IL0011605719</t>
  </si>
  <si>
    <t>AROUNDTOWN</t>
  </si>
  <si>
    <t>4845</t>
  </si>
  <si>
    <t>ALATPF 7.747% PREP 21/07/24</t>
  </si>
  <si>
    <t>XS1634523754</t>
  </si>
  <si>
    <t>21/07/2025</t>
  </si>
  <si>
    <t>מגה אור  אגח  י</t>
  </si>
  <si>
    <t>IL0011783672</t>
  </si>
  <si>
    <t>אספן גרופ</t>
  </si>
  <si>
    <t>520037540</t>
  </si>
  <si>
    <t>אספן גרופ אגח ט</t>
  </si>
  <si>
    <t>IL0031304244</t>
  </si>
  <si>
    <t>אמות אג4</t>
  </si>
  <si>
    <t>IL0011331498</t>
  </si>
  <si>
    <t>פאי פקדון</t>
  </si>
  <si>
    <t>516807336</t>
  </si>
  <si>
    <t>פאי פיקדון אגח א</t>
  </si>
  <si>
    <t>IL0011994543</t>
  </si>
  <si>
    <t>06/09/2033</t>
  </si>
  <si>
    <t>אפי נכסים אגח יז</t>
  </si>
  <si>
    <t>IL0012203837</t>
  </si>
  <si>
    <t>30/03/2033</t>
  </si>
  <si>
    <t>יוחננוף</t>
  </si>
  <si>
    <t>511344186</t>
  </si>
  <si>
    <t>יוחננוף אגח א</t>
  </si>
  <si>
    <t>IL0011874182</t>
  </si>
  <si>
    <t>01/07/2032</t>
  </si>
  <si>
    <t>כלל ביטוח  אגח יא</t>
  </si>
  <si>
    <t>IL0011606477</t>
  </si>
  <si>
    <t>אפי נכסים אגח י</t>
  </si>
  <si>
    <t>IL0011608788</t>
  </si>
  <si>
    <t>30/03/2029</t>
  </si>
  <si>
    <t>ישרס אגח טז</t>
  </si>
  <si>
    <t>IL0061302233</t>
  </si>
  <si>
    <t>30/07/2031</t>
  </si>
  <si>
    <t>הראל הנפ אגח יא</t>
  </si>
  <si>
    <t>IL0011363160</t>
  </si>
  <si>
    <t>סאמיט     אגח י</t>
  </si>
  <si>
    <t>IL0011433955</t>
  </si>
  <si>
    <t>31/01/2030</t>
  </si>
  <si>
    <t>פניקס הון אגח ה</t>
  </si>
  <si>
    <t>IL0011354177</t>
  </si>
  <si>
    <t>01/11/2026</t>
  </si>
  <si>
    <t>מגה אור אגח 6</t>
  </si>
  <si>
    <t>IL0011386682</t>
  </si>
  <si>
    <t>הראל הנפק אגח י</t>
  </si>
  <si>
    <t>IL0011340481</t>
  </si>
  <si>
    <t>אשטרום קב אגח ג</t>
  </si>
  <si>
    <t>IL0011401028</t>
  </si>
  <si>
    <t>15/01/2029</t>
  </si>
  <si>
    <t>ביג ט'</t>
  </si>
  <si>
    <t>IL0011410508</t>
  </si>
  <si>
    <t>20/12/2026</t>
  </si>
  <si>
    <t>גירון אג"ח 7</t>
  </si>
  <si>
    <t>IL0011426298</t>
  </si>
  <si>
    <t>מבני תעשיה אג17</t>
  </si>
  <si>
    <t>IL0022604461</t>
  </si>
  <si>
    <t>אדגר      אגח י</t>
  </si>
  <si>
    <t>IL0018202080</t>
  </si>
  <si>
    <t>IL0006046119</t>
  </si>
  <si>
    <t>פניקס    1</t>
  </si>
  <si>
    <t>IL0007670123</t>
  </si>
  <si>
    <t>IL0006625771</t>
  </si>
  <si>
    <t>IL0006912120</t>
  </si>
  <si>
    <t>IL0006290147</t>
  </si>
  <si>
    <t>IL0010811243</t>
  </si>
  <si>
    <t>נאוויטס פטר יהש</t>
  </si>
  <si>
    <t>IL0011419699</t>
  </si>
  <si>
    <t>IL0010972607</t>
  </si>
  <si>
    <t>IL0007200111</t>
  </si>
  <si>
    <t>נייס</t>
  </si>
  <si>
    <t>520036872</t>
  </si>
  <si>
    <t>IL0002730112</t>
  </si>
  <si>
    <t>איילון</t>
  </si>
  <si>
    <t>520030677</t>
  </si>
  <si>
    <t>IL0002090152</t>
  </si>
  <si>
    <t>IL0010810740</t>
  </si>
  <si>
    <t>IL0011667685</t>
  </si>
  <si>
    <t>IL0011194789</t>
  </si>
  <si>
    <t>IL0011415713</t>
  </si>
  <si>
    <t>נקסט ויז'ן</t>
  </si>
  <si>
    <t>514259019</t>
  </si>
  <si>
    <t>IL0011765935</t>
  </si>
  <si>
    <t>מזרחי</t>
  </si>
  <si>
    <t>IL0006954379</t>
  </si>
  <si>
    <t>טאואר</t>
  </si>
  <si>
    <t>520041997</t>
  </si>
  <si>
    <t>IL0010823792</t>
  </si>
  <si>
    <t>IL0011574030</t>
  </si>
  <si>
    <t>IL0002810146</t>
  </si>
  <si>
    <t>דלק קידוחים יהש</t>
  </si>
  <si>
    <t>550013098</t>
  </si>
  <si>
    <t>ניו-מד אנרג'י יהש</t>
  </si>
  <si>
    <t>IL0004750209</t>
  </si>
  <si>
    <t>IL0010841281</t>
  </si>
  <si>
    <t>רציו יהש</t>
  </si>
  <si>
    <t>550012777</t>
  </si>
  <si>
    <t>רציו   יהש</t>
  </si>
  <si>
    <t>IL0003940157</t>
  </si>
  <si>
    <t>אקרו</t>
  </si>
  <si>
    <t>IL0011849028</t>
  </si>
  <si>
    <t>נכסים בנין</t>
  </si>
  <si>
    <t>IL0006990175</t>
  </si>
  <si>
    <t>נובה</t>
  </si>
  <si>
    <t>511812463</t>
  </si>
  <si>
    <t>IL0010845571</t>
  </si>
  <si>
    <t>קמטק</t>
  </si>
  <si>
    <t>511235434</t>
  </si>
  <si>
    <t>IL0010952641</t>
  </si>
  <si>
    <t>IL0003730194</t>
  </si>
  <si>
    <t>ארית תעשיות</t>
  </si>
  <si>
    <t>520033358</t>
  </si>
  <si>
    <t>ארית</t>
  </si>
  <si>
    <t>IL0005870147</t>
  </si>
  <si>
    <t>הראל     1</t>
  </si>
  <si>
    <t>IL0005850180</t>
  </si>
  <si>
    <t>בי קומיוניקיישנס</t>
  </si>
  <si>
    <t>IL0011076630</t>
  </si>
  <si>
    <t>אורביט</t>
  </si>
  <si>
    <t>520036153</t>
  </si>
  <si>
    <t>אורביט טכנולוג'יס</t>
  </si>
  <si>
    <t>IL0002650179</t>
  </si>
  <si>
    <t>דניה סיבוס</t>
  </si>
  <si>
    <t>512569237</t>
  </si>
  <si>
    <t>IL0011731374</t>
  </si>
  <si>
    <t>IL0011044885</t>
  </si>
  <si>
    <t>בלדי</t>
  </si>
  <si>
    <t>511226136</t>
  </si>
  <si>
    <t>IL0012125394</t>
  </si>
  <si>
    <t>חג'ג' נדל"ן</t>
  </si>
  <si>
    <t>IL0008230133</t>
  </si>
  <si>
    <t>US6866881021</t>
  </si>
  <si>
    <t>קרסו</t>
  </si>
  <si>
    <t>IL0011238503</t>
  </si>
  <si>
    <t>פוקס</t>
  </si>
  <si>
    <t>512157603</t>
  </si>
  <si>
    <t>IL0010870223</t>
  </si>
  <si>
    <t>IL0007770378</t>
  </si>
  <si>
    <t>IL0002300114</t>
  </si>
  <si>
    <t>IL0011348815</t>
  </si>
  <si>
    <t>אלקטרה נדל"ן</t>
  </si>
  <si>
    <t>510607328</t>
  </si>
  <si>
    <t>אלקטרה נדלן</t>
  </si>
  <si>
    <t>IL0010940448</t>
  </si>
  <si>
    <t>גב ים    1</t>
  </si>
  <si>
    <t>IL0007590198</t>
  </si>
  <si>
    <t>בינלאומי</t>
  </si>
  <si>
    <t>520029083</t>
  </si>
  <si>
    <t>בינלאומי 5</t>
  </si>
  <si>
    <t>IL0005930388</t>
  </si>
  <si>
    <t>11 גרופ</t>
  </si>
  <si>
    <t>1992</t>
  </si>
  <si>
    <t>גרופ 11</t>
  </si>
  <si>
    <t>KYG4146F1063</t>
  </si>
  <si>
    <t>מגדלי תיכון</t>
  </si>
  <si>
    <t>IL0011315236</t>
  </si>
  <si>
    <t>בית שמש</t>
  </si>
  <si>
    <t>520043480</t>
  </si>
  <si>
    <t>IL0010815616</t>
  </si>
  <si>
    <t>לוינשטין</t>
  </si>
  <si>
    <t>IL0005730143</t>
  </si>
  <si>
    <t>מקס סטוק</t>
  </si>
  <si>
    <t>513618967</t>
  </si>
  <si>
    <t>IL0011685588</t>
  </si>
  <si>
    <t>ישרוטל</t>
  </si>
  <si>
    <t>520042482</t>
  </si>
  <si>
    <t>IL0010809858</t>
  </si>
  <si>
    <t>שובל הנדסה</t>
  </si>
  <si>
    <t>512951518</t>
  </si>
  <si>
    <t>שובל</t>
  </si>
  <si>
    <t>IL0012079682</t>
  </si>
  <si>
    <t>GB00BG12Y042</t>
  </si>
  <si>
    <t>אל על</t>
  </si>
  <si>
    <t>520017146</t>
  </si>
  <si>
    <t>אלעל</t>
  </si>
  <si>
    <t>IL0010878242</t>
  </si>
  <si>
    <t>מנורה מב החזקות</t>
  </si>
  <si>
    <t>520007469</t>
  </si>
  <si>
    <t>מנורה    1</t>
  </si>
  <si>
    <t>IL0005660183</t>
  </si>
  <si>
    <t>IL0011434292</t>
  </si>
  <si>
    <t>IL0010903156</t>
  </si>
  <si>
    <t>דלק רכב</t>
  </si>
  <si>
    <t>520033291</t>
  </si>
  <si>
    <t>IL0008290103</t>
  </si>
  <si>
    <t>תאת טכנולוגיות</t>
  </si>
  <si>
    <t>520035791</t>
  </si>
  <si>
    <t>תאת טכנולוגיה</t>
  </si>
  <si>
    <t>IL0010827264</t>
  </si>
  <si>
    <t>גרופ(VEEV) וויו</t>
  </si>
  <si>
    <t>1837</t>
  </si>
  <si>
    <t>וויו גרופ TASE UP</t>
  </si>
  <si>
    <t>US9224741010</t>
  </si>
  <si>
    <t>MICROSOFT</t>
  </si>
  <si>
    <t>5083</t>
  </si>
  <si>
    <t>MSFT -  MICROSOFT</t>
  </si>
  <si>
    <t>us5949181045</t>
  </si>
  <si>
    <t>WALMART</t>
  </si>
  <si>
    <t>5184</t>
  </si>
  <si>
    <t>WALMART INC</t>
  </si>
  <si>
    <t>US9311421039</t>
  </si>
  <si>
    <t>PROCTER &amp; GAMBLE</t>
  </si>
  <si>
    <t>5067</t>
  </si>
  <si>
    <t>PROCTER &amp; GAMBLE-PG</t>
  </si>
  <si>
    <t>US7427181091</t>
  </si>
  <si>
    <t>GOOGLE</t>
  </si>
  <si>
    <t>960</t>
  </si>
  <si>
    <t>GOOG GOOGLE C Class</t>
  </si>
  <si>
    <t>US02079K1079</t>
  </si>
  <si>
    <t>TSM - TAIWAN SEMICONDUCTOR</t>
  </si>
  <si>
    <t>us8740391003</t>
  </si>
  <si>
    <t>Chevron</t>
  </si>
  <si>
    <t>5369</t>
  </si>
  <si>
    <t>Chevron Corp</t>
  </si>
  <si>
    <t>US1667641005</t>
  </si>
  <si>
    <t>Odysight</t>
  </si>
  <si>
    <t>515950400</t>
  </si>
  <si>
    <t>US81063V2043</t>
  </si>
  <si>
    <t>FIRST SOLAR</t>
  </si>
  <si>
    <t>FIRST SOLAR INC</t>
  </si>
  <si>
    <t>US3364331070</t>
  </si>
  <si>
    <t>JP MORGAN</t>
  </si>
  <si>
    <t>4809</t>
  </si>
  <si>
    <t>JPM - JP  MORGAN</t>
  </si>
  <si>
    <t>US46625H1005</t>
  </si>
  <si>
    <t>US30303M1027</t>
  </si>
  <si>
    <t>PARK PLAZA HOTEL</t>
  </si>
  <si>
    <t>5123</t>
  </si>
  <si>
    <t>PARK PLAZA  HOTEL- PPHE</t>
  </si>
  <si>
    <t>GG00B1Z5FH87</t>
  </si>
  <si>
    <t>PALO</t>
  </si>
  <si>
    <t>4723</t>
  </si>
  <si>
    <t>PALO ALTO NETWORKS-PANW</t>
  </si>
  <si>
    <t>US6974351057</t>
  </si>
  <si>
    <t>APPLE</t>
  </si>
  <si>
    <t>930</t>
  </si>
  <si>
    <t>AAPL - Apple</t>
  </si>
  <si>
    <t>US0378331005</t>
  </si>
  <si>
    <t>ITURAN LOCATION</t>
  </si>
  <si>
    <t>5169</t>
  </si>
  <si>
    <t>IL0010818685</t>
  </si>
  <si>
    <t>JACOBS SOLUTIONS</t>
  </si>
  <si>
    <t>5377</t>
  </si>
  <si>
    <t>JACOB SOLUTIONS</t>
  </si>
  <si>
    <t>US46982L1089</t>
  </si>
  <si>
    <t>CATERPILLAR</t>
  </si>
  <si>
    <t>4923</t>
  </si>
  <si>
    <t>US1491231015</t>
  </si>
  <si>
    <t>AMENTUM HOLDINGS</t>
  </si>
  <si>
    <t>US0239391016</t>
  </si>
  <si>
    <t>כלל ביטוח</t>
  </si>
  <si>
    <t>IL0002240146</t>
  </si>
  <si>
    <t>IL0003230146</t>
  </si>
  <si>
    <t>שטראוס</t>
  </si>
  <si>
    <t>IL0007460160</t>
  </si>
  <si>
    <t>מבני תעשיה</t>
  </si>
  <si>
    <t>IL0002260193</t>
  </si>
  <si>
    <t>IL0003900136</t>
  </si>
  <si>
    <t>IL0011882003</t>
  </si>
  <si>
    <t>IL0011000077</t>
  </si>
  <si>
    <t>IL0010972789</t>
  </si>
  <si>
    <t>IL0002320179</t>
  </si>
  <si>
    <t>IL0011233553</t>
  </si>
  <si>
    <t>IL0005760173</t>
  </si>
  <si>
    <t>אינרום בנייה</t>
  </si>
  <si>
    <t>515001659</t>
  </si>
  <si>
    <t>אינרום</t>
  </si>
  <si>
    <t>IL0011323560</t>
  </si>
  <si>
    <t>וואן טכנולוגיות</t>
  </si>
  <si>
    <t>520034695</t>
  </si>
  <si>
    <t>וואן תוכנה</t>
  </si>
  <si>
    <t>IL0001610182</t>
  </si>
  <si>
    <t>פורמולה</t>
  </si>
  <si>
    <t>IL0002560162</t>
  </si>
  <si>
    <t>חילן</t>
  </si>
  <si>
    <t>520039942</t>
  </si>
  <si>
    <t>IL0010846983</t>
  </si>
  <si>
    <t>סאפינס</t>
  </si>
  <si>
    <t>KYG7T16G1039</t>
  </si>
  <si>
    <t>מימון ישיר</t>
  </si>
  <si>
    <t>IL0011681868</t>
  </si>
  <si>
    <t>IL0007390375</t>
  </si>
  <si>
    <t>IL0004450156</t>
  </si>
  <si>
    <t>IL0010834849</t>
  </si>
  <si>
    <t>מגדל ביטוח</t>
  </si>
  <si>
    <t>520029984</t>
  </si>
  <si>
    <t>IL0010811656</t>
  </si>
  <si>
    <t>שפיר הנדסה ותעשיה בע"מ</t>
  </si>
  <si>
    <t>IL0011338758</t>
  </si>
  <si>
    <t>IL0010819428</t>
  </si>
  <si>
    <t>אלטשולר שחם פנ</t>
  </si>
  <si>
    <t>516508603</t>
  </si>
  <si>
    <t>אלטשולר פיננסים</t>
  </si>
  <si>
    <t>IL0011849366</t>
  </si>
  <si>
    <t>אירפורט סיטי</t>
  </si>
  <si>
    <t>IL0010958358</t>
  </si>
  <si>
    <t>IL0010979487</t>
  </si>
  <si>
    <t>ריט 1</t>
  </si>
  <si>
    <t>IL0010989205</t>
  </si>
  <si>
    <t>IL0010816861</t>
  </si>
  <si>
    <t>דנאל</t>
  </si>
  <si>
    <t>520037565</t>
  </si>
  <si>
    <t>דנאל כא</t>
  </si>
  <si>
    <t>IL0003140139</t>
  </si>
  <si>
    <t>תורפז</t>
  </si>
  <si>
    <t>514574524</t>
  </si>
  <si>
    <t>IL0011756116</t>
  </si>
  <si>
    <t>רמי לוי</t>
  </si>
  <si>
    <t>513770669</t>
  </si>
  <si>
    <t>IL0011042491</t>
  </si>
  <si>
    <t>IL0011569261</t>
  </si>
  <si>
    <t>תדיראן הולדינגס</t>
  </si>
  <si>
    <t>IL0002580129</t>
  </si>
  <si>
    <t>פז בית זיקוק אשדוד (בז"א)</t>
  </si>
  <si>
    <t>IL0011989105</t>
  </si>
  <si>
    <t>דלתא     1</t>
  </si>
  <si>
    <t>IL0006270347</t>
  </si>
  <si>
    <t>ליברה</t>
  </si>
  <si>
    <t>515761625</t>
  </si>
  <si>
    <t>IL0011769812</t>
  </si>
  <si>
    <t>אברא</t>
  </si>
  <si>
    <t>512512468</t>
  </si>
  <si>
    <t>אברא טכנולוגיות</t>
  </si>
  <si>
    <t>IL0011016669</t>
  </si>
  <si>
    <t>IL0011021289</t>
  </si>
  <si>
    <t>לפידות</t>
  </si>
  <si>
    <t>IL0006420173</t>
  </si>
  <si>
    <t>IL0004160169</t>
  </si>
  <si>
    <t>IL0011759342</t>
  </si>
  <si>
    <t>(08)רב-בריח</t>
  </si>
  <si>
    <t>514160530</t>
  </si>
  <si>
    <t>רב בריח</t>
  </si>
  <si>
    <t>IL0011799934</t>
  </si>
  <si>
    <t>'אימאג'סט אינט</t>
  </si>
  <si>
    <t>512737560</t>
  </si>
  <si>
    <t>אימאג'סט</t>
  </si>
  <si>
    <t>IL0011838138</t>
  </si>
  <si>
    <t>הולמס פלייס</t>
  </si>
  <si>
    <t>512466723</t>
  </si>
  <si>
    <t>IL0011425878</t>
  </si>
  <si>
    <t>כרמל קורפ (כלל משקאות לשעבר)</t>
  </si>
  <si>
    <t>515818524</t>
  </si>
  <si>
    <t>IL0011476855</t>
  </si>
  <si>
    <t>יעקובי קבוצה</t>
  </si>
  <si>
    <t>514010081</t>
  </si>
  <si>
    <t>IL0011424210</t>
  </si>
  <si>
    <t>AMAZON-AMZN COM</t>
  </si>
  <si>
    <t>US0231351067</t>
  </si>
  <si>
    <t>ORACLE -ORCL</t>
  </si>
  <si>
    <t>US68389X1054</t>
  </si>
  <si>
    <t>GOOGL - Google A Class</t>
  </si>
  <si>
    <t>US02079K3059</t>
  </si>
  <si>
    <t>ZOOM</t>
  </si>
  <si>
    <t>5441</t>
  </si>
  <si>
    <t>ZOOM VIDEO COMMUNICATIONS</t>
  </si>
  <si>
    <t>US98980L1017</t>
  </si>
  <si>
    <t>TOTALENERGIES</t>
  </si>
  <si>
    <t>5365</t>
  </si>
  <si>
    <t>TOTALENERGIES SE</t>
  </si>
  <si>
    <t>FR0000120271</t>
  </si>
  <si>
    <t>Glencore</t>
  </si>
  <si>
    <t>5491</t>
  </si>
  <si>
    <t>JE00B4T3BW64</t>
  </si>
  <si>
    <t>NESTLE</t>
  </si>
  <si>
    <t>3125</t>
  </si>
  <si>
    <t>NESTLE SA</t>
  </si>
  <si>
    <t>CH0038863350</t>
  </si>
  <si>
    <t>KOMATSU</t>
  </si>
  <si>
    <t>5395</t>
  </si>
  <si>
    <t>JP3304200003</t>
  </si>
  <si>
    <t>Intercontinental Exchange</t>
  </si>
  <si>
    <t>5467</t>
  </si>
  <si>
    <t>US45866F1049</t>
  </si>
  <si>
    <t>Universal Music</t>
  </si>
  <si>
    <t>5468</t>
  </si>
  <si>
    <t>NL0015000IY2</t>
  </si>
  <si>
    <t>Shell</t>
  </si>
  <si>
    <t>5367</t>
  </si>
  <si>
    <t>Shell PLC ADR</t>
  </si>
  <si>
    <t>US7802593050</t>
  </si>
  <si>
    <t>ENTEGRIS</t>
  </si>
  <si>
    <t>ENTEGRIS INC</t>
  </si>
  <si>
    <t>US29362U1043</t>
  </si>
  <si>
    <t>Uber</t>
  </si>
  <si>
    <t>5448</t>
  </si>
  <si>
    <t>Uber Technologies</t>
  </si>
  <si>
    <t>US90353T1007</t>
  </si>
  <si>
    <t>HALEON</t>
  </si>
  <si>
    <t>5347</t>
  </si>
  <si>
    <t>HALEON PLC</t>
  </si>
  <si>
    <t>US4055521003</t>
  </si>
  <si>
    <t>KUBOTA</t>
  </si>
  <si>
    <t>5393</t>
  </si>
  <si>
    <t>KUBOTA CORP</t>
  </si>
  <si>
    <t>JP3266400005</t>
  </si>
  <si>
    <t>Resona Holdings</t>
  </si>
  <si>
    <t>5483</t>
  </si>
  <si>
    <t>JP3500610005</t>
  </si>
  <si>
    <t>Lgi Homes</t>
  </si>
  <si>
    <t>4803</t>
  </si>
  <si>
    <t>LGI HOMES INC</t>
  </si>
  <si>
    <t>US50187T1060</t>
  </si>
  <si>
    <t>NEC</t>
  </si>
  <si>
    <t>5485</t>
  </si>
  <si>
    <t>NEC CORP</t>
  </si>
  <si>
    <t>JP3733000008</t>
  </si>
  <si>
    <t>Japan Post Bank</t>
  </si>
  <si>
    <t>5489</t>
  </si>
  <si>
    <t>JP3946750001</t>
  </si>
  <si>
    <t>Itochu Corp</t>
  </si>
  <si>
    <t>5479</t>
  </si>
  <si>
    <t>JP3143600009</t>
  </si>
  <si>
    <t>Oriental Land</t>
  </si>
  <si>
    <t>5480</t>
  </si>
  <si>
    <t>JP3198900007</t>
  </si>
  <si>
    <t>Mitsui O.S.K. Lines</t>
  </si>
  <si>
    <t>5481</t>
  </si>
  <si>
    <t>JP3362700001</t>
  </si>
  <si>
    <t>SoftBank</t>
  </si>
  <si>
    <t>5484</t>
  </si>
  <si>
    <t>JP3732000009</t>
  </si>
  <si>
    <t>Nippon Telegraph &amp; Telephone</t>
  </si>
  <si>
    <t>5486</t>
  </si>
  <si>
    <t>JP3735400008</t>
  </si>
  <si>
    <t>Mitsui Fudosan</t>
  </si>
  <si>
    <t>5488</t>
  </si>
  <si>
    <t>JP3893200000</t>
  </si>
  <si>
    <t>KDDI</t>
  </si>
  <si>
    <t>5482</t>
  </si>
  <si>
    <t>KDDI CORP</t>
  </si>
  <si>
    <t>JP3496400007</t>
  </si>
  <si>
    <t>Rakuten</t>
  </si>
  <si>
    <t>5490</t>
  </si>
  <si>
    <t>Rakuten Group INC</t>
  </si>
  <si>
    <t>JP3967200001</t>
  </si>
  <si>
    <t>Nitori Holdings</t>
  </si>
  <si>
    <t>5487</t>
  </si>
  <si>
    <t>JP3756100008</t>
  </si>
  <si>
    <t>eToro Group</t>
  </si>
  <si>
    <t>5492</t>
  </si>
  <si>
    <t>VGG320891077</t>
  </si>
  <si>
    <t>Pennantpark Floating Rate</t>
  </si>
  <si>
    <t>5425</t>
  </si>
  <si>
    <t>PFLT-PENNANTPARK FLOATING RATE</t>
  </si>
  <si>
    <t>US70806A1060</t>
  </si>
  <si>
    <t>MOWI</t>
  </si>
  <si>
    <t>5119</t>
  </si>
  <si>
    <t>MOWI ASA-MOWI NO</t>
  </si>
  <si>
    <t>NO0003054108</t>
  </si>
  <si>
    <t>ELOXX PHARMACEUTICALS</t>
  </si>
  <si>
    <t>4962</t>
  </si>
  <si>
    <t>ELOXX PHARMACEUTICALS-ELO</t>
  </si>
  <si>
    <t>US29014R2022</t>
  </si>
  <si>
    <t>IL0011391955</t>
  </si>
  <si>
    <t>אלקו</t>
  </si>
  <si>
    <t>520025370</t>
  </si>
  <si>
    <t>IL0006940345</t>
  </si>
  <si>
    <t>IL0011323156</t>
  </si>
  <si>
    <t>טיאסג'י</t>
  </si>
  <si>
    <t>512797440</t>
  </si>
  <si>
    <t>IL0012094772</t>
  </si>
  <si>
    <t>הבורסה לניע בתא</t>
  </si>
  <si>
    <t>520020033</t>
  </si>
  <si>
    <t>IL0011590291</t>
  </si>
  <si>
    <t>אימד אינפיניטי</t>
  </si>
  <si>
    <t>540299518</t>
  </si>
  <si>
    <t>אימד יהש</t>
  </si>
  <si>
    <t>IL0011712309</t>
  </si>
  <si>
    <t>NVIDIA</t>
  </si>
  <si>
    <t>4967</t>
  </si>
  <si>
    <t>NVIDIA CORP - NVDA</t>
  </si>
  <si>
    <t>US67066G1040</t>
  </si>
  <si>
    <t>REE</t>
  </si>
  <si>
    <t>514557339</t>
  </si>
  <si>
    <t>REE AUTOMOTIVE</t>
  </si>
  <si>
    <t>IL0011786154</t>
  </si>
  <si>
    <t>365 המשביר</t>
  </si>
  <si>
    <t>513389270</t>
  </si>
  <si>
    <t>משביר לצרכן</t>
  </si>
  <si>
    <t>IL0011049595</t>
  </si>
  <si>
    <t>LION SANTANDER</t>
  </si>
  <si>
    <t>5350</t>
  </si>
  <si>
    <t>IBI LION SOCIMI (74242)</t>
  </si>
  <si>
    <t>ES0105633004</t>
  </si>
  <si>
    <t>פיבי</t>
  </si>
  <si>
    <t>520029026</t>
  </si>
  <si>
    <t>IL0007630119</t>
  </si>
  <si>
    <t>IL0011751166</t>
  </si>
  <si>
    <t>קנון הולדינגס</t>
  </si>
  <si>
    <t>201406588</t>
  </si>
  <si>
    <t>קנון</t>
  </si>
  <si>
    <t>SG9999012629</t>
  </si>
  <si>
    <t>אר פי אופטיקל</t>
  </si>
  <si>
    <t>514454701</t>
  </si>
  <si>
    <t>IL0012224627</t>
  </si>
  <si>
    <t>IL0007150118</t>
  </si>
  <si>
    <t>IL0003280133</t>
  </si>
  <si>
    <t>IL0011035065</t>
  </si>
  <si>
    <t>מג'יק</t>
  </si>
  <si>
    <t>520036740</t>
  </si>
  <si>
    <t>מגיק</t>
  </si>
  <si>
    <t>IL0010823123</t>
  </si>
  <si>
    <t>מיטרוניקס</t>
  </si>
  <si>
    <t>511527202</t>
  </si>
  <si>
    <t>IL0010910656</t>
  </si>
  <si>
    <t>אלמדה ונצ'רס</t>
  </si>
  <si>
    <t>540296795</t>
  </si>
  <si>
    <t>אלמדה יהש</t>
  </si>
  <si>
    <t>IL0011689622</t>
  </si>
  <si>
    <t>WIX.COM</t>
  </si>
  <si>
    <t>2275</t>
  </si>
  <si>
    <t>WIX -  WIX.COM</t>
  </si>
  <si>
    <t>IL0011301780</t>
  </si>
  <si>
    <t>ADO PROPERTIES</t>
  </si>
  <si>
    <t>5160</t>
  </si>
  <si>
    <t>LU1250154413</t>
  </si>
  <si>
    <t>מור השקעות</t>
  </si>
  <si>
    <t>513834606</t>
  </si>
  <si>
    <t>IL0011414641</t>
  </si>
  <si>
    <t>Elbit Systems</t>
  </si>
  <si>
    <t>אלומיי</t>
  </si>
  <si>
    <t>IL0010826357</t>
  </si>
  <si>
    <t>IL0003660136</t>
  </si>
  <si>
    <t>IL0011708778</t>
  </si>
  <si>
    <t>IL0001360101</t>
  </si>
  <si>
    <t>ארד</t>
  </si>
  <si>
    <t>510007800</t>
  </si>
  <si>
    <t>IL0010916513</t>
  </si>
  <si>
    <t>דיפלומט</t>
  </si>
  <si>
    <t>510400740</t>
  </si>
  <si>
    <t>דיפלומט אחזקות</t>
  </si>
  <si>
    <t>IL0011734915</t>
  </si>
  <si>
    <t>מבטח שמיר</t>
  </si>
  <si>
    <t>520034125</t>
  </si>
  <si>
    <t>IL0001270193</t>
  </si>
  <si>
    <t>IL0011612640</t>
  </si>
  <si>
    <t>פיסיבי טכנ</t>
  </si>
  <si>
    <t>511888356</t>
  </si>
  <si>
    <t>פיסיבי</t>
  </si>
  <si>
    <t>IL0010916851</t>
  </si>
  <si>
    <t>אפריקה נכסים</t>
  </si>
  <si>
    <t>IL0010913544</t>
  </si>
  <si>
    <t>גילת</t>
  </si>
  <si>
    <t>520038936</t>
  </si>
  <si>
    <t>IL0010825102</t>
  </si>
  <si>
    <t>איידיאיי ביטוח</t>
  </si>
  <si>
    <t>513910703</t>
  </si>
  <si>
    <t>IL0011295016</t>
  </si>
  <si>
    <t>מלם תים</t>
  </si>
  <si>
    <t>520034620</t>
  </si>
  <si>
    <t>IL0001560189</t>
  </si>
  <si>
    <t>נטו מלינדה</t>
  </si>
  <si>
    <t>511725459</t>
  </si>
  <si>
    <t>נטו מלינדה 1</t>
  </si>
  <si>
    <t>IL0011050973</t>
  </si>
  <si>
    <t>מלם-תים אחזקות</t>
  </si>
  <si>
    <t>520025198</t>
  </si>
  <si>
    <t>IL0007310183</t>
  </si>
  <si>
    <t>בזן</t>
  </si>
  <si>
    <t>IL0025902482</t>
  </si>
  <si>
    <t>IL0011783342</t>
  </si>
  <si>
    <t>IL0011405730</t>
  </si>
  <si>
    <t>מיחשוב ישיר קב</t>
  </si>
  <si>
    <t>520040007</t>
  </si>
  <si>
    <t>מחשוב ישיר</t>
  </si>
  <si>
    <t>IL0005070128</t>
  </si>
  <si>
    <t>נובולוג</t>
  </si>
  <si>
    <t>510475312</t>
  </si>
  <si>
    <t>IL0011401515</t>
  </si>
  <si>
    <t>גלוברנדס גרופ</t>
  </si>
  <si>
    <t>515809499</t>
  </si>
  <si>
    <t>גלוברנדס</t>
  </si>
  <si>
    <t>IL0011474876</t>
  </si>
  <si>
    <t>סופוויב מדיקל</t>
  </si>
  <si>
    <t>515198158</t>
  </si>
  <si>
    <t>סופווייב מדיקל</t>
  </si>
  <si>
    <t>IL0011754392</t>
  </si>
  <si>
    <t>דוניץ</t>
  </si>
  <si>
    <t>520038605</t>
  </si>
  <si>
    <t>IL0004000100</t>
  </si>
  <si>
    <t>קרור</t>
  </si>
  <si>
    <t>520001546</t>
  </si>
  <si>
    <t>קרור     1</t>
  </si>
  <si>
    <t>IL0006210111</t>
  </si>
  <si>
    <t>פולירם</t>
  </si>
  <si>
    <t>515251593</t>
  </si>
  <si>
    <t>IL0011702169</t>
  </si>
  <si>
    <t>קווליטאו</t>
  </si>
  <si>
    <t>511896540</t>
  </si>
  <si>
    <t>IL0010839558</t>
  </si>
  <si>
    <t>סופרגז</t>
  </si>
  <si>
    <t>IL0011669178</t>
  </si>
  <si>
    <t>טראלייט</t>
  </si>
  <si>
    <t>516414679</t>
  </si>
  <si>
    <t>IL0011801730</t>
  </si>
  <si>
    <t>אוברסיז</t>
  </si>
  <si>
    <t>510490071</t>
  </si>
  <si>
    <t>אוברסיז קומרס בע"מ</t>
  </si>
  <si>
    <t>IL0011396178</t>
  </si>
  <si>
    <t>ריטיילורס</t>
  </si>
  <si>
    <t>514211457</t>
  </si>
  <si>
    <t>IL0011754889</t>
  </si>
  <si>
    <t>ספאנטק</t>
  </si>
  <si>
    <t>512288713</t>
  </si>
  <si>
    <t>IL0010901176</t>
  </si>
  <si>
    <t>ישרס אחזקות</t>
  </si>
  <si>
    <t>516632387</t>
  </si>
  <si>
    <t>IL0012029778</t>
  </si>
  <si>
    <t>כפרית</t>
  </si>
  <si>
    <t>520038787</t>
  </si>
  <si>
    <t>IL0005220111</t>
  </si>
  <si>
    <t>רם און</t>
  </si>
  <si>
    <t>512776964</t>
  </si>
  <si>
    <t>IL0010909435</t>
  </si>
  <si>
    <t>רבל</t>
  </si>
  <si>
    <t>513506329</t>
  </si>
  <si>
    <t>IL0011038788</t>
  </si>
  <si>
    <t>גניגר</t>
  </si>
  <si>
    <t>512416991</t>
  </si>
  <si>
    <t>IL0010958929</t>
  </si>
  <si>
    <t>קליל</t>
  </si>
  <si>
    <t>520032442</t>
  </si>
  <si>
    <t>קליל     5</t>
  </si>
  <si>
    <t>IL0007970358</t>
  </si>
  <si>
    <t>ניסן</t>
  </si>
  <si>
    <t>520040940</t>
  </si>
  <si>
    <t>IL0006600196</t>
  </si>
  <si>
    <t>פינרג'י</t>
  </si>
  <si>
    <t>514354786</t>
  </si>
  <si>
    <t>IL0011723603</t>
  </si>
  <si>
    <t>קפיטל פוינט</t>
  </si>
  <si>
    <t>512950320</t>
  </si>
  <si>
    <t>IL0010971468</t>
  </si>
  <si>
    <t>ג'נסל</t>
  </si>
  <si>
    <t>514579887</t>
  </si>
  <si>
    <t>IL0011696890</t>
  </si>
  <si>
    <t>פלסאנמור</t>
  </si>
  <si>
    <t>515139129</t>
  </si>
  <si>
    <t>IL0011767006</t>
  </si>
  <si>
    <t>AROUNDTOWN PROP-ALATP</t>
  </si>
  <si>
    <t>LU1673108939</t>
  </si>
  <si>
    <t>ITHACA ENERGY PL Equity</t>
  </si>
  <si>
    <t>GB00BPJHV584</t>
  </si>
  <si>
    <t>KORNIT</t>
  </si>
  <si>
    <t>1564</t>
  </si>
  <si>
    <t>KORNIT DIGITAL-KRNT</t>
  </si>
  <si>
    <t>IL0011216723</t>
  </si>
  <si>
    <t>INMODEMD</t>
  </si>
  <si>
    <t>5297</t>
  </si>
  <si>
    <t>INMODE</t>
  </si>
  <si>
    <t>IL0011595993</t>
  </si>
  <si>
    <t>IFF</t>
  </si>
  <si>
    <t>5262</t>
  </si>
  <si>
    <t>INTL FLAVORS &amp; FRAGRANCES</t>
  </si>
  <si>
    <t>US4595061015</t>
  </si>
  <si>
    <t>ZIM</t>
  </si>
  <si>
    <t>5295</t>
  </si>
  <si>
    <t>ZIM INTEGRATED</t>
  </si>
  <si>
    <t>IL0065100930</t>
  </si>
  <si>
    <t>RADWARE</t>
  </si>
  <si>
    <t>2159</t>
  </si>
  <si>
    <t>RADWARE LTD</t>
  </si>
  <si>
    <t>IL0010834765</t>
  </si>
  <si>
    <t>RADCOM</t>
  </si>
  <si>
    <t>2104</t>
  </si>
  <si>
    <t>RDCM-RADCOM LTD</t>
  </si>
  <si>
    <t>IL0010826688</t>
  </si>
  <si>
    <t>פריגו</t>
  </si>
  <si>
    <t>529592</t>
  </si>
  <si>
    <t>PERRIGO CO PLC-PRGO</t>
  </si>
  <si>
    <t>IE00BGH1M568</t>
  </si>
  <si>
    <t>SEDG</t>
  </si>
  <si>
    <t>4744</t>
  </si>
  <si>
    <t>SOLAREDGE SEDG US</t>
  </si>
  <si>
    <t>US83417M1045</t>
  </si>
  <si>
    <t>סיליקום</t>
  </si>
  <si>
    <t>520041120</t>
  </si>
  <si>
    <t>SILICOM</t>
  </si>
  <si>
    <t>IL0010826928</t>
  </si>
  <si>
    <t>CESAR STONE</t>
  </si>
  <si>
    <t>2264</t>
  </si>
  <si>
    <t>CESAR STONE SDO</t>
  </si>
  <si>
    <t>IL0011259137</t>
  </si>
  <si>
    <t>IL0011413577</t>
  </si>
  <si>
    <t>IL0011015349</t>
  </si>
  <si>
    <t>רימון</t>
  </si>
  <si>
    <t>512467994</t>
  </si>
  <si>
    <t>IL0011787228</t>
  </si>
  <si>
    <t>CAMTEK</t>
  </si>
  <si>
    <t>BANK OF AMERICA - BAC</t>
  </si>
  <si>
    <t>US0605051046</t>
  </si>
  <si>
    <t>NETFLIX</t>
  </si>
  <si>
    <t>5110</t>
  </si>
  <si>
    <t>US64110L1061</t>
  </si>
  <si>
    <t>BOOKING HOLDINGS-BKNG</t>
  </si>
  <si>
    <t>US09857L1089</t>
  </si>
  <si>
    <t>Intuit</t>
  </si>
  <si>
    <t>5498</t>
  </si>
  <si>
    <t>US4612021034</t>
  </si>
  <si>
    <t>Goldman Sachs</t>
  </si>
  <si>
    <t>5193</t>
  </si>
  <si>
    <t>US38141G1040</t>
  </si>
  <si>
    <t>5493</t>
  </si>
  <si>
    <t>CME Group</t>
  </si>
  <si>
    <t>US12572Q1058</t>
  </si>
  <si>
    <t>American Express</t>
  </si>
  <si>
    <t>5401</t>
  </si>
  <si>
    <t>AMERICAN EXPRESS</t>
  </si>
  <si>
    <t>US0258161092</t>
  </si>
  <si>
    <t>CBOE GLOBAL MARKETS</t>
  </si>
  <si>
    <t>5399</t>
  </si>
  <si>
    <t>CBOE GLOBAL</t>
  </si>
  <si>
    <t>US12503M1080</t>
  </si>
  <si>
    <t>THE BANK OF NEW YORK</t>
  </si>
  <si>
    <t>5443</t>
  </si>
  <si>
    <t>BANK OF NEW YORK</t>
  </si>
  <si>
    <t>US0640581007</t>
  </si>
  <si>
    <t>NORDEA</t>
  </si>
  <si>
    <t>NORDEA BANK ABP</t>
  </si>
  <si>
    <t>FI4000297767</t>
  </si>
  <si>
    <t>Altria Group</t>
  </si>
  <si>
    <t>5339</t>
  </si>
  <si>
    <t>ALTRIA GROUP</t>
  </si>
  <si>
    <t>US02209S1033</t>
  </si>
  <si>
    <t>ASML</t>
  </si>
  <si>
    <t>5431</t>
  </si>
  <si>
    <t>USN070592100</t>
  </si>
  <si>
    <t>Lam Research</t>
  </si>
  <si>
    <t>5497</t>
  </si>
  <si>
    <t>US5128073062</t>
  </si>
  <si>
    <t>TARGA RESOURCES</t>
  </si>
  <si>
    <t>US87612G1013</t>
  </si>
  <si>
    <t>COMFORT SYSTEMS USA</t>
  </si>
  <si>
    <t>5423</t>
  </si>
  <si>
    <t>COMFORT SYSTEMS</t>
  </si>
  <si>
    <t>US1999081045</t>
  </si>
  <si>
    <t>APOLLO GLOBAL</t>
  </si>
  <si>
    <t>5478</t>
  </si>
  <si>
    <t>US03769M1062</t>
  </si>
  <si>
    <t>V - VISA INC-CLASS</t>
  </si>
  <si>
    <t>US92826C8394</t>
  </si>
  <si>
    <t>Check Point Software</t>
  </si>
  <si>
    <t>2080</t>
  </si>
  <si>
    <t>CHKP - CHECK POINT</t>
  </si>
  <si>
    <t>IL0010824113</t>
  </si>
  <si>
    <t>EVENTIM</t>
  </si>
  <si>
    <t>CTS EVENTIM AG &amp; CO KGAA</t>
  </si>
  <si>
    <t>DE0005470306</t>
  </si>
  <si>
    <t>GILAT SATELLITE</t>
  </si>
  <si>
    <t>General Dynamics</t>
  </si>
  <si>
    <t>5210</t>
  </si>
  <si>
    <t>US3695501086</t>
  </si>
  <si>
    <t>DUKE ENERGY</t>
  </si>
  <si>
    <t>DUKE ENERGY CORP</t>
  </si>
  <si>
    <t>US26441C2044</t>
  </si>
  <si>
    <t>Dollar Tree</t>
  </si>
  <si>
    <t>5477</t>
  </si>
  <si>
    <t>US2567461080</t>
  </si>
  <si>
    <t>Philip Morris</t>
  </si>
  <si>
    <t>5054</t>
  </si>
  <si>
    <t>Philip Morris International</t>
  </si>
  <si>
    <t>US7181721090</t>
  </si>
  <si>
    <t>LOCKHEED MARTIN</t>
  </si>
  <si>
    <t>5476</t>
  </si>
  <si>
    <t>US5398301094</t>
  </si>
  <si>
    <t>JOHNSON &amp; JOHNSON</t>
  </si>
  <si>
    <t>5302</t>
  </si>
  <si>
    <t>Johnson &amp; Johnson</t>
  </si>
  <si>
    <t>US4781601046</t>
  </si>
  <si>
    <t>COCA-COLA</t>
  </si>
  <si>
    <t>5208</t>
  </si>
  <si>
    <t>COCA COLA</t>
  </si>
  <si>
    <t>US1912161007</t>
  </si>
  <si>
    <t>VANGURUARD</t>
  </si>
  <si>
    <t>4922</t>
  </si>
  <si>
    <t>VOO US_VANGUARD S&amp;P 500</t>
  </si>
  <si>
    <t>US9229083632</t>
  </si>
  <si>
    <t>SOURCE</t>
  </si>
  <si>
    <t>4585</t>
  </si>
  <si>
    <t>SPXS LN -  S&amp;P 500</t>
  </si>
  <si>
    <t>IE00B3YCGJ38</t>
  </si>
  <si>
    <t>Invesco Capital Management LLC</t>
  </si>
  <si>
    <t>1290</t>
  </si>
  <si>
    <t>QQQ - Nasdaq 100</t>
  </si>
  <si>
    <t>US46090E1038</t>
  </si>
  <si>
    <t>ISHARES</t>
  </si>
  <si>
    <t>4601</t>
  </si>
  <si>
    <t>ISHARES NASDAQ 100</t>
  </si>
  <si>
    <t>IE00B53SZB19</t>
  </si>
  <si>
    <t>STATE STREET-SPDR</t>
  </si>
  <si>
    <t>4640</t>
  </si>
  <si>
    <t>SPY - S&amp;P 500</t>
  </si>
  <si>
    <t>US78462F1030</t>
  </si>
  <si>
    <t>מגדל קרנות נאמנ</t>
  </si>
  <si>
    <t>511303661</t>
  </si>
  <si>
    <t>MTF סל (4A) ת"א 125</t>
  </si>
  <si>
    <t>IL0011502833</t>
  </si>
  <si>
    <t>איביאי ק.נאמנות</t>
  </si>
  <si>
    <t>513765339</t>
  </si>
  <si>
    <t>פסגות ETF ת"א 125</t>
  </si>
  <si>
    <t>IL0011488082</t>
  </si>
  <si>
    <t>קסם קרנות נאמנו</t>
  </si>
  <si>
    <t>510938608</t>
  </si>
  <si>
    <t>קסם ETF ת"א 125</t>
  </si>
  <si>
    <t>IL0011463564</t>
  </si>
  <si>
    <t>מיטב קרנות נאמנ</t>
  </si>
  <si>
    <t>513534974</t>
  </si>
  <si>
    <t>תכלית סל (4A) ת"א 125</t>
  </si>
  <si>
    <t>IL0011437188</t>
  </si>
  <si>
    <t>הראל קרנות מדד</t>
  </si>
  <si>
    <t>511776783</t>
  </si>
  <si>
    <t>הראל סל (A4) ת"א 125</t>
  </si>
  <si>
    <t>IL0011488991</t>
  </si>
  <si>
    <t>קסם S&amp;P 500 (4A) ETF מנוטרלת</t>
  </si>
  <si>
    <t>IL0011466047</t>
  </si>
  <si>
    <t>MTF סל (SP500 (4A מנוטרלת מט"ח</t>
  </si>
  <si>
    <t>IL0011505729</t>
  </si>
  <si>
    <t>מגדל S&amp;P (4D) MTF</t>
  </si>
  <si>
    <t>IL0011503336</t>
  </si>
  <si>
    <t>הראל S&amp;P500</t>
  </si>
  <si>
    <t>IL0011490203</t>
  </si>
  <si>
    <t>הראל S&amp;P500 מנוטרל</t>
  </si>
  <si>
    <t>IL0011491375</t>
  </si>
  <si>
    <t>הראל סל (4A) ת"א 90</t>
  </si>
  <si>
    <t>IL0011489312</t>
  </si>
  <si>
    <t>קסם ETF ת"א 90</t>
  </si>
  <si>
    <t>IL0011463317</t>
  </si>
  <si>
    <t>תכלית סל (00) תל בונד 60</t>
  </si>
  <si>
    <t>IL0011451015</t>
  </si>
  <si>
    <t>תכלית סל S&amp;P 500 מנוטרלת מט"ח</t>
  </si>
  <si>
    <t>IL0011438178</t>
  </si>
  <si>
    <t>פסגות סל תל בונד 60 סדרה 3</t>
  </si>
  <si>
    <t>IL0011480063</t>
  </si>
  <si>
    <t>הראל סל תל בונד 60</t>
  </si>
  <si>
    <t>IL0011504730</t>
  </si>
  <si>
    <t>קסם תל בונד 60</t>
  </si>
  <si>
    <t>IL0011462327</t>
  </si>
  <si>
    <t>MTF סל (4A) ת"א 90</t>
  </si>
  <si>
    <t>IL0011502593</t>
  </si>
  <si>
    <t>תכלית סל 600 4STOXX</t>
  </si>
  <si>
    <t>IL0011447245</t>
  </si>
  <si>
    <t>קסם S&amp;P500</t>
  </si>
  <si>
    <t>IL0011464711</t>
  </si>
  <si>
    <t>תכלית S&amp;P500</t>
  </si>
  <si>
    <t>IL0011443855</t>
  </si>
  <si>
    <t>תכלית תל בונד שקלי סד.2</t>
  </si>
  <si>
    <t>IL0011451841</t>
  </si>
  <si>
    <t>תכלית סל (A4) ת"א 35</t>
  </si>
  <si>
    <t>IL0011437006</t>
  </si>
  <si>
    <t>הראל DAX 30 מנוטרל</t>
  </si>
  <si>
    <t>IL0011491607</t>
  </si>
  <si>
    <t>ת"א 90 IBI</t>
  </si>
  <si>
    <t>IL0012094442</t>
  </si>
  <si>
    <t>הראל סל (DAX30 (4D</t>
  </si>
  <si>
    <t>IL0011490534</t>
  </si>
  <si>
    <t>קסם ETF תל בונד שקלי 50</t>
  </si>
  <si>
    <t>IL0011507626</t>
  </si>
  <si>
    <t>פסגות S&amp;P500</t>
  </si>
  <si>
    <t>IL0011481624</t>
  </si>
  <si>
    <t>הראל NASDAQ100</t>
  </si>
  <si>
    <t>IL0011490385</t>
  </si>
  <si>
    <t>תכלית סל (4A)י NASDAQ 100 מנוטרלת מט"ח</t>
  </si>
  <si>
    <t>IL0011437345</t>
  </si>
  <si>
    <t>הראל סל (00) תל בונד שקלי</t>
  </si>
  <si>
    <t>IL0011505232</t>
  </si>
  <si>
    <t>תכלית סל (A4) ת"א 90</t>
  </si>
  <si>
    <t>IL0011437832</t>
  </si>
  <si>
    <t>MTF סל Nasdaq 100 (4A) מנוטרלת מט"ח</t>
  </si>
  <si>
    <t>IL0011814451</t>
  </si>
  <si>
    <t>קסם תל בונד שקלי</t>
  </si>
  <si>
    <t>IL0011464141</t>
  </si>
  <si>
    <t>קסם DAX 30 ETF</t>
  </si>
  <si>
    <t>IL0011465130</t>
  </si>
  <si>
    <t>קסם Russell 2000 (4A) ETF מנוטרלת מט"ח</t>
  </si>
  <si>
    <t>IL0011467292</t>
  </si>
  <si>
    <t>תכלית STOXX600 מנוטרל</t>
  </si>
  <si>
    <t>IL0011438335</t>
  </si>
  <si>
    <t>MTF סל תל בונד 60</t>
  </si>
  <si>
    <t>IL0011499964</t>
  </si>
  <si>
    <t>מור קרנות נאמנ</t>
  </si>
  <si>
    <t>514884485</t>
  </si>
  <si>
    <t>מור סל S&amp;P 500 מנוטרלת מט"ח</t>
  </si>
  <si>
    <t>IL0011658288</t>
  </si>
  <si>
    <t>הראל סל NASDAQ 100 מנוטרלת מט"ח</t>
  </si>
  <si>
    <t>IL0011491037</t>
  </si>
  <si>
    <t>MTF סל (STOXX Europe 600 (4A שקלי</t>
  </si>
  <si>
    <t>IL0011506149</t>
  </si>
  <si>
    <t>הראל סל (A4) ת"א 35</t>
  </si>
  <si>
    <t>IL0011489072</t>
  </si>
  <si>
    <t>הראל סל STOXX Europe 60</t>
  </si>
  <si>
    <t>IL0011498719</t>
  </si>
  <si>
    <t>MTF סל NIKKEI 225 מנוטרלת מט"ח</t>
  </si>
  <si>
    <t>IL0011505315</t>
  </si>
  <si>
    <t>תכלית DAX30 מנוטרל</t>
  </si>
  <si>
    <t>IL0011438251</t>
  </si>
  <si>
    <t>קסם NDX100(4A)ETF מנוטרלת מט"ח</t>
  </si>
  <si>
    <t>IL0011466120</t>
  </si>
  <si>
    <t>תכלית סל (4A)י NIKKEI 225 מנוטרלת מט"ח</t>
  </si>
  <si>
    <t>IL0011444689</t>
  </si>
  <si>
    <t>קסם STOXX Europe 600 (4D) ETF</t>
  </si>
  <si>
    <t>IL0011462087</t>
  </si>
  <si>
    <t>MSCI AC Far East EX Japan (4D) ETF</t>
  </si>
  <si>
    <t>IL0011458382</t>
  </si>
  <si>
    <t>פסגות DAX 30 מנוטרל</t>
  </si>
  <si>
    <t>IL0011498305</t>
  </si>
  <si>
    <t>מור סל NASDAQ 100 מנוטרלת מט"ח</t>
  </si>
  <si>
    <t>IL0011658445</t>
  </si>
  <si>
    <t>MTF סל (Nasdaq 100 (4D</t>
  </si>
  <si>
    <t>IL0011813875</t>
  </si>
  <si>
    <t>מגדל MTF DAX30 מנוטרל</t>
  </si>
  <si>
    <t>IL0011504169</t>
  </si>
  <si>
    <t>קסם STOX600 מנוטרל</t>
  </si>
  <si>
    <t>IL0011461824</t>
  </si>
  <si>
    <t>MTF סל (RUSSELL 2000 (4A מנוטרלת מט"ח</t>
  </si>
  <si>
    <t>IL0011505497</t>
  </si>
  <si>
    <t>מור סל (4A) ת"א-125</t>
  </si>
  <si>
    <t>IL0011961534</t>
  </si>
  <si>
    <t>תכלית סל (00) תל בונד שקלי 50</t>
  </si>
  <si>
    <t>IL0011693335</t>
  </si>
  <si>
    <t>מור סל (4D) S&amp;P500</t>
  </si>
  <si>
    <t>IL0011658106</t>
  </si>
  <si>
    <t>MTF סל (00) תל בונד שקלי</t>
  </si>
  <si>
    <t>IL0011500027</t>
  </si>
  <si>
    <t>הראל סל (00) תל בונד צמודות בנקים</t>
  </si>
  <si>
    <t>IL0011907768</t>
  </si>
  <si>
    <t>קסם.תלבונד ש A</t>
  </si>
  <si>
    <t>IL0011936551</t>
  </si>
  <si>
    <t>מור סל (4D) NASDAQ 100</t>
  </si>
  <si>
    <t>IL0011658361</t>
  </si>
  <si>
    <t>קסם (A4) ETF400 MidCap S&amp;P שקלית</t>
  </si>
  <si>
    <t>IL0011937476</t>
  </si>
  <si>
    <t>קסם.בונד ש AA-AAA</t>
  </si>
  <si>
    <t>IL0011936635</t>
  </si>
  <si>
    <t>הראל סל (00) תל בונד 20</t>
  </si>
  <si>
    <t>IL0011504409</t>
  </si>
  <si>
    <t>אינבסקו אינבס</t>
  </si>
  <si>
    <t>2355</t>
  </si>
  <si>
    <t>INVESCO S&amp;P 500 UCITS ETF</t>
  </si>
  <si>
    <t>DAXEX  GY - DAX</t>
  </si>
  <si>
    <t>DE0005933931</t>
  </si>
  <si>
    <t>Invesco Management S.A</t>
  </si>
  <si>
    <t>5224</t>
  </si>
  <si>
    <t>Invesco NASDAQ 100 ETF</t>
  </si>
  <si>
    <t>US46138G6492</t>
  </si>
  <si>
    <t>Guggenheim Funds</t>
  </si>
  <si>
    <t>4205</t>
  </si>
  <si>
    <t>RSP-S&amp;P 500 EQUAL WEI</t>
  </si>
  <si>
    <t>US46137V3574</t>
  </si>
  <si>
    <t>IWM - RUSSELL 2000</t>
  </si>
  <si>
    <t>US4642876555</t>
  </si>
  <si>
    <t>ISHARES MSCI EMR</t>
  </si>
  <si>
    <t>US46434G7640</t>
  </si>
  <si>
    <t>VCSH-VANGUARD S/T corp bond ETF</t>
  </si>
  <si>
    <t>US92206C4096</t>
  </si>
  <si>
    <t>AAXJ-ISHARES  ASIA</t>
  </si>
  <si>
    <t>US4642881829</t>
  </si>
  <si>
    <t>XLP - CONSUMER STAPLES</t>
  </si>
  <si>
    <t>US81369Y3080</t>
  </si>
  <si>
    <t>HEALTH CARE XLV</t>
  </si>
  <si>
    <t>us81369y2090</t>
  </si>
  <si>
    <t>SOXX - SEMICONDUCTOR</t>
  </si>
  <si>
    <t>US4642875235</t>
  </si>
  <si>
    <t>MCHI CHINA INDEX</t>
  </si>
  <si>
    <t>US46429B6719</t>
  </si>
  <si>
    <t>SPDR PORTFOLIO HIGH YIELD</t>
  </si>
  <si>
    <t>US78468R6062</t>
  </si>
  <si>
    <t>XTRACKERS</t>
  </si>
  <si>
    <t>5246</t>
  </si>
  <si>
    <t>XTRACKERS HARVEST CSI 300 CHINA</t>
  </si>
  <si>
    <t>US2330518794</t>
  </si>
  <si>
    <t>קסם ETFי (00) תל בונד-צמודות A</t>
  </si>
  <si>
    <t>IL0011763203</t>
  </si>
  <si>
    <t>MTF סל (00) תל בונד - צמודות A</t>
  </si>
  <si>
    <t>IL0011715948</t>
  </si>
  <si>
    <t>קסם S&amp;P US Treasury Bond 1-3 (0D) ETF</t>
  </si>
  <si>
    <t>IL0011579088</t>
  </si>
  <si>
    <t>MTF סל (STOXX Europe 600 (4D</t>
  </si>
  <si>
    <t>IL0011502262</t>
  </si>
  <si>
    <t>תכלית סל (4D) ‏‏EURO STOXX 50</t>
  </si>
  <si>
    <t>IL0011444275</t>
  </si>
  <si>
    <t>Invesco Russell 2000 UCITS ETF</t>
  </si>
  <si>
    <t>IE00B60SX402</t>
  </si>
  <si>
    <t>SPDR STOXX Europe 600 SRI UCITS ETF</t>
  </si>
  <si>
    <t>IE00BK5H8015</t>
  </si>
  <si>
    <t>Invesco S&amp;P 500 Equal Weight UCITS ETF</t>
  </si>
  <si>
    <t>IE00BNGJJT35</t>
  </si>
  <si>
    <t>INVESCO EURO STOXX 50 UCITS ETF</t>
  </si>
  <si>
    <t>IE00B60SWX25</t>
  </si>
  <si>
    <t>AMUNDI</t>
  </si>
  <si>
    <t>5100</t>
  </si>
  <si>
    <t>AMUNDI NASDAQ 100 ETF</t>
  </si>
  <si>
    <t>LU1829221024</t>
  </si>
  <si>
    <t>GLOBAL X</t>
  </si>
  <si>
    <t>5099</t>
  </si>
  <si>
    <t>Global X U.S. Electrification ETF</t>
  </si>
  <si>
    <t>US37960A3703</t>
  </si>
  <si>
    <t>LYXOR</t>
  </si>
  <si>
    <t>4617</t>
  </si>
  <si>
    <t>Lyxor STOXX Europe 600 Banks UCITS ETF</t>
  </si>
  <si>
    <t>LU1834983477</t>
  </si>
  <si>
    <t>GLOBAL X COPPER</t>
  </si>
  <si>
    <t>US37954Y8306</t>
  </si>
  <si>
    <t>XLE - Energy Select</t>
  </si>
  <si>
    <t>us81369y5069</t>
  </si>
  <si>
    <t>קסם תל בונד 20</t>
  </si>
  <si>
    <t>IL0011459604</t>
  </si>
  <si>
    <t>פסגות EFT' (00) תל בונד 40</t>
  </si>
  <si>
    <t>IL0011479743</t>
  </si>
  <si>
    <t>מור סל (00) תל בונד 60</t>
  </si>
  <si>
    <t>IL0011953044</t>
  </si>
  <si>
    <t>תכלית סל (00) תל בונד 20</t>
  </si>
  <si>
    <t>IL0011437915</t>
  </si>
  <si>
    <t>סל (00) תל בונד 20 MTF</t>
  </si>
  <si>
    <t>IL0011499881</t>
  </si>
  <si>
    <t>תכלית סל (00) תל בונד 40</t>
  </si>
  <si>
    <t>IL0011450934</t>
  </si>
  <si>
    <t>תכלית סל (00) צמודות מדד ממש 2-5</t>
  </si>
  <si>
    <t>IL0011450850</t>
  </si>
  <si>
    <t>סל (00) צמודות מדד ממשלתיות 2-5 MTF</t>
  </si>
  <si>
    <t>IL0011500100</t>
  </si>
  <si>
    <t>קסם ETF (00) צ.מדד ממשל 2-5</t>
  </si>
  <si>
    <t>IL0011461584</t>
  </si>
  <si>
    <t>קסם ETFי (00) - מק"מ</t>
  </si>
  <si>
    <t>IL0011462731</t>
  </si>
  <si>
    <t>תכלית סל (00) מק"מ</t>
  </si>
  <si>
    <t>IL0011446338</t>
  </si>
  <si>
    <t>מור סל (4A) ת"א 35</t>
  </si>
  <si>
    <t>IL0011943805</t>
  </si>
  <si>
    <t>קסם ETFי (00) תל גוב- שקלי 5+</t>
  </si>
  <si>
    <t>IL0011461741</t>
  </si>
  <si>
    <t>ISHARES S&amp;P 500</t>
  </si>
  <si>
    <t>US4642872000</t>
  </si>
  <si>
    <t>XLU- UTILITIES SELEC</t>
  </si>
  <si>
    <t>US81369Y8865</t>
  </si>
  <si>
    <t>ISHARES LQD US IBOXX</t>
  </si>
  <si>
    <t>US4642872422</t>
  </si>
  <si>
    <t>LYXOR ETF S&amp;P 500</t>
  </si>
  <si>
    <t>LU1135865084</t>
  </si>
  <si>
    <t>AMUNDI S&amp;P500 USITS</t>
  </si>
  <si>
    <t>LU1681049018</t>
  </si>
  <si>
    <t>BNP Paribas</t>
  </si>
  <si>
    <t>5361</t>
  </si>
  <si>
    <t>BNP P S&amp;P500 USITS</t>
  </si>
  <si>
    <t>FR0011550177</t>
  </si>
  <si>
    <t>אי.בי.אי. סל (4A)י 500 S&amp;P מנוטרלת מט"ח</t>
  </si>
  <si>
    <t>IL0012004359</t>
  </si>
  <si>
    <t>MTF סל (US Analyst Recommendations (4D</t>
  </si>
  <si>
    <t>IL0012056573</t>
  </si>
  <si>
    <t>Indxx China Internet (4D) ETF קסם</t>
  </si>
  <si>
    <t>IL0011708448</t>
  </si>
  <si>
    <t>iShares MDAX UCITS ETF</t>
  </si>
  <si>
    <t>DE0005933923</t>
  </si>
  <si>
    <t>KRANE FUNDS</t>
  </si>
  <si>
    <t>4868</t>
  </si>
  <si>
    <t>CSI-KWEB CHINA</t>
  </si>
  <si>
    <t>US5007673065</t>
  </si>
  <si>
    <t>iShares SDIG USD Short Duration ETF</t>
  </si>
  <si>
    <t>IE00BCRY5Y77</t>
  </si>
  <si>
    <t>קסם 4A) ETF) ת"א SME60</t>
  </si>
  <si>
    <t>IL0011465395</t>
  </si>
  <si>
    <t>MTF סל (4A) ת"א 35</t>
  </si>
  <si>
    <t>IL0011501843</t>
  </si>
  <si>
    <t>iShares 7-10 Year Treasury Bond ETF</t>
  </si>
  <si>
    <t>US4642874402</t>
  </si>
  <si>
    <t>iShares EURO STOXX 50 UCITS ETF</t>
  </si>
  <si>
    <t>DE0005933956</t>
  </si>
  <si>
    <t>FXI - CHINA 50</t>
  </si>
  <si>
    <t>US4642871846</t>
  </si>
  <si>
    <t>קסם תל בונד מאגר</t>
  </si>
  <si>
    <t>IL0011470817</t>
  </si>
  <si>
    <t>הראל דאו-ג'ונס 30</t>
  </si>
  <si>
    <t>IL0011492282</t>
  </si>
  <si>
    <t>RUSSEL 2000 (4D) MTF מגדל</t>
  </si>
  <si>
    <t>IL0011502429</t>
  </si>
  <si>
    <t>תכלית RUSSL 2000</t>
  </si>
  <si>
    <t>IL0011444846</t>
  </si>
  <si>
    <t>תכלית 100 NASDAQ NDX</t>
  </si>
  <si>
    <t>IL0011444010</t>
  </si>
  <si>
    <t>ISHARES CORE MSCI EM</t>
  </si>
  <si>
    <t>IE00BKM4GZ66</t>
  </si>
  <si>
    <t>MEUD FP</t>
  </si>
  <si>
    <t>LU0908500753</t>
  </si>
  <si>
    <t>XLF - Financial Select</t>
  </si>
  <si>
    <t>US81369Y6059</t>
  </si>
  <si>
    <t>SSGA FUNDS MANAGEMENT</t>
  </si>
  <si>
    <t>970</t>
  </si>
  <si>
    <t>XBI-SPDR  BIOTEC</t>
  </si>
  <si>
    <t>US78464A8707</t>
  </si>
  <si>
    <t>קסם ETF ת"א 35 (A4)</t>
  </si>
  <si>
    <t>IL0011465700</t>
  </si>
  <si>
    <t>תכלית תל בונד מאגר</t>
  </si>
  <si>
    <t>IL0011440133</t>
  </si>
  <si>
    <t>קסם בונד צמוד בנקים</t>
  </si>
  <si>
    <t>IL0011462814</t>
  </si>
  <si>
    <t>הראל סל (00) תל בונד שקלי 50</t>
  </si>
  <si>
    <t>IL0011507139</t>
  </si>
  <si>
    <t>קסם NASDAQ100</t>
  </si>
  <si>
    <t>IL0011465056</t>
  </si>
  <si>
    <t>SP HEALTHCAR (4D) הראל סל</t>
  </si>
  <si>
    <t>IL0011498487</t>
  </si>
  <si>
    <t>קסם S&amp;P WIDEMOATUS (4D) ETF</t>
  </si>
  <si>
    <t>IL0011470320</t>
  </si>
  <si>
    <t>iShares Core S&amp;P 500</t>
  </si>
  <si>
    <t>IE00B5BMR087</t>
  </si>
  <si>
    <t>CHARELS SCHWAB</t>
  </si>
  <si>
    <t>5130</t>
  </si>
  <si>
    <t>Schwab US Dividend Equity ETF</t>
  </si>
  <si>
    <t>US8085247976</t>
  </si>
  <si>
    <t>iShares 20+ Year Treasury Bond ETF</t>
  </si>
  <si>
    <t>US4642874329</t>
  </si>
  <si>
    <t>קסם KTF  אינדקס Bullet מדינת ישראל דולר 2030</t>
  </si>
  <si>
    <t>IL0051390503</t>
  </si>
  <si>
    <t>קסם KTF (A4) 500 S&amp;P מנוטרלת מט"ח</t>
  </si>
  <si>
    <t>IL0051229578</t>
  </si>
  <si>
    <t>S&amp;P 500 (4D) מחקה MTF</t>
  </si>
  <si>
    <t>IL0051226277</t>
  </si>
  <si>
    <t>מנוטרלת מט"ח (A4) מחקה S&amp;P 500 MTF</t>
  </si>
  <si>
    <t>IL0051258692</t>
  </si>
  <si>
    <t>קסם S&amp;P 500 (4D) KTF</t>
  </si>
  <si>
    <t>IL0051244825</t>
  </si>
  <si>
    <t>הראל מחקה (4D)י500 S&amp;P</t>
  </si>
  <si>
    <t>IL0051292758</t>
  </si>
  <si>
    <t>MTF  מחקהSTOXX Europe 600 (4D)</t>
  </si>
  <si>
    <t>IL0051218431</t>
  </si>
  <si>
    <t>אי.בי.אי. מחקה (4D)י Nasdaq 100</t>
  </si>
  <si>
    <t>IL0051277668</t>
  </si>
  <si>
    <t>איביאי מחקה STOXX 600</t>
  </si>
  <si>
    <t>IL0051307523</t>
  </si>
  <si>
    <t>קסם KTF (D4) 600 STOXX Europe</t>
  </si>
  <si>
    <t>IL0051256126</t>
  </si>
  <si>
    <t>MTF מחקה (Nasdaq 100 (4A מנוטרלת מט"ח</t>
  </si>
  <si>
    <t>IL0051345499</t>
  </si>
  <si>
    <t>הראל מחקה (A4)י S&amp;P 500 - מנוטרלת מט"ח</t>
  </si>
  <si>
    <t>IL0051275274</t>
  </si>
  <si>
    <t>תכלית DAX (4D) TTF</t>
  </si>
  <si>
    <t>IL0051245574</t>
  </si>
  <si>
    <t>תכלית TTF (A4) S&amp;P 500 מנוטרלת מט"ח</t>
  </si>
  <si>
    <t>IL0051231616</t>
  </si>
  <si>
    <t>פסגות קרנות נאמנות</t>
  </si>
  <si>
    <t>S&amp;P 500 (4A) PTF מנוטרלת מט"ח</t>
  </si>
  <si>
    <t>IL0051316284</t>
  </si>
  <si>
    <t>S&amp;P 500 (4D) PTF</t>
  </si>
  <si>
    <t>IL0051274699</t>
  </si>
  <si>
    <t>INVESCO-EM.MARK</t>
  </si>
  <si>
    <t>LU1775953497</t>
  </si>
  <si>
    <t>ARTEMIS</t>
  </si>
  <si>
    <t>ARTEMIS UK SELECT</t>
  </si>
  <si>
    <t>GB00B2PLJG05</t>
  </si>
  <si>
    <t>KOTAK</t>
  </si>
  <si>
    <t>4735</t>
  </si>
  <si>
    <t>KOTAK FUNDS-IND-KOTIMAU</t>
  </si>
  <si>
    <t>LU0675383409</t>
  </si>
  <si>
    <t>INDIA  ACORN ICAV</t>
  </si>
  <si>
    <t>5223</t>
  </si>
  <si>
    <t>ASHOKA INDIA OPPORTUNITIES</t>
  </si>
  <si>
    <t>IE00BH3N4915</t>
  </si>
  <si>
    <t>Liontrust  Asset  Management</t>
  </si>
  <si>
    <t>5358</t>
  </si>
  <si>
    <t>LIONTRUST EUROP</t>
  </si>
  <si>
    <t>GB00BKPQVT86</t>
  </si>
  <si>
    <t>Nomura Asset Management</t>
  </si>
  <si>
    <t>5382</t>
  </si>
  <si>
    <t>Nomura Funds Ireland - India Equity</t>
  </si>
  <si>
    <t>IE00B3SHFF36</t>
  </si>
  <si>
    <t>TRIGON Asset Management</t>
  </si>
  <si>
    <t>5187</t>
  </si>
  <si>
    <t>TRICLAE LX Equity FUND</t>
  </si>
  <si>
    <t>LU1687402393</t>
  </si>
  <si>
    <t>HBMN Healthcare Investment AG</t>
  </si>
  <si>
    <t>4863</t>
  </si>
  <si>
    <t>CH0012627250</t>
  </si>
  <si>
    <t>Edmond de Rothschild  Asset  Management</t>
  </si>
  <si>
    <t>5397</t>
  </si>
  <si>
    <t>VisionFund Japan Equity</t>
  </si>
  <si>
    <t>LU2407273668</t>
  </si>
  <si>
    <t>HEPTAGON CAPITAL</t>
  </si>
  <si>
    <t>5189</t>
  </si>
  <si>
    <t>HEPTAGON-FUTURE Equity fund</t>
  </si>
  <si>
    <t>IE00BYWKMJ85</t>
  </si>
  <si>
    <t>FundRock</t>
  </si>
  <si>
    <t>5394</t>
  </si>
  <si>
    <t>ARCUS JAPAN JPY</t>
  </si>
  <si>
    <t>LU0243544235</t>
  </si>
  <si>
    <t>SCHRODERS INTERNATIONAL</t>
  </si>
  <si>
    <t>5105</t>
  </si>
  <si>
    <t>Schroders Securitised Credit</t>
  </si>
  <si>
    <t>LU1662754826</t>
  </si>
  <si>
    <t>Invesco US Senior Loan</t>
  </si>
  <si>
    <t>LU0564079282</t>
  </si>
  <si>
    <t>PIMCO</t>
  </si>
  <si>
    <t>5198</t>
  </si>
  <si>
    <t>PIMCO GIS Income Fund</t>
  </si>
  <si>
    <t>IE00B87KCF77</t>
  </si>
  <si>
    <t>Nomura US High Yield Bond</t>
  </si>
  <si>
    <t>IE00B3RW8498</t>
  </si>
  <si>
    <t>INVESCO EURO SENIOR LOANS</t>
  </si>
  <si>
    <t>LU0769027474</t>
  </si>
  <si>
    <t>ROBECO</t>
  </si>
  <si>
    <t>5410</t>
  </si>
  <si>
    <t>Robeco Global Credits Short Maturity fund</t>
  </si>
  <si>
    <t>LU2080583474</t>
  </si>
  <si>
    <t>Hauck &amp; Aufhauser Fund Services</t>
  </si>
  <si>
    <t>5420</t>
  </si>
  <si>
    <t>STORM FUND II</t>
  </si>
  <si>
    <t>LU0840159387</t>
  </si>
  <si>
    <t>BlackRock Fund</t>
  </si>
  <si>
    <t>2235</t>
  </si>
  <si>
    <t>BGF-USD HIGH YLD BD</t>
  </si>
  <si>
    <t>LU0552552704</t>
  </si>
  <si>
    <t>PIMCO GIS Capital Securities Fund</t>
  </si>
  <si>
    <t>IE00B6VH4D24</t>
  </si>
  <si>
    <t>SCHRODERS EMERGING MARKETS GOV BONDS</t>
  </si>
  <si>
    <t>LU2405335378</t>
  </si>
  <si>
    <t>PIMCO EURO HIGH YIELD BOND FUND</t>
  </si>
  <si>
    <t>IE00BK9YL094</t>
  </si>
  <si>
    <t>MTF מחקה (Bloomberg  (4A</t>
  </si>
  <si>
    <t>IL0051351083</t>
  </si>
  <si>
    <t>איביאי טכ עילית</t>
  </si>
  <si>
    <t>510791031</t>
  </si>
  <si>
    <t>איביאי טכנולוגיה עלית</t>
  </si>
  <si>
    <t>IL0011425381</t>
  </si>
  <si>
    <t>Kotak India Midcap</t>
  </si>
  <si>
    <t>LU2126068639</t>
  </si>
  <si>
    <t>Invesco India Equity Fund</t>
  </si>
  <si>
    <t>LU1642786203</t>
  </si>
  <si>
    <t>Janus Henderson Horzion</t>
  </si>
  <si>
    <t>5412</t>
  </si>
  <si>
    <t>JAN HND HRZN BIOTECH</t>
  </si>
  <si>
    <t>LU1897414568</t>
  </si>
  <si>
    <t>אפי נכסים אופציה 3 20/11/25</t>
  </si>
  <si>
    <t>IL0012137191</t>
  </si>
  <si>
    <t>20/11/2025</t>
  </si>
  <si>
    <t>נאייקס   אפ 1</t>
  </si>
  <si>
    <t>IL0012189812</t>
  </si>
  <si>
    <t>חגג אירופה אפ 1</t>
  </si>
  <si>
    <t>IL0012188418</t>
  </si>
  <si>
    <t>IL0011436354</t>
  </si>
  <si>
    <t>אלומיי אופציה 2 05/01/2028</t>
  </si>
  <si>
    <t>IL0012030826</t>
  </si>
  <si>
    <t>אלוני חץ  אפ 16 31/12/25</t>
  </si>
  <si>
    <t>IL0012084047</t>
  </si>
  <si>
    <t>בלדי  אפ 1</t>
  </si>
  <si>
    <t>IL0012166620</t>
  </si>
  <si>
    <t>31/01/2028</t>
  </si>
  <si>
    <t>קיסטון אינ אפ 2 11/02/26</t>
  </si>
  <si>
    <t>IL0012039918</t>
  </si>
  <si>
    <t>11/02/2026</t>
  </si>
  <si>
    <t>מניבים ריט אפ 4 07/12/25</t>
  </si>
  <si>
    <t>IL0011993222</t>
  </si>
  <si>
    <t>07/12/2025</t>
  </si>
  <si>
    <t>אלומה אופציה 01/11/26</t>
  </si>
  <si>
    <t>IL0011909251</t>
  </si>
  <si>
    <t>1181643</t>
  </si>
  <si>
    <t>סולאיר     אפ 1</t>
  </si>
  <si>
    <t>IL0012179185</t>
  </si>
  <si>
    <t>IL0011722878</t>
  </si>
  <si>
    <t>שובל הנדסה אפ 1</t>
  </si>
  <si>
    <t>IL0012159617</t>
  </si>
  <si>
    <t>10/01/2027</t>
  </si>
  <si>
    <t>IWWWN5 CALL 6280 14/07/25</t>
  </si>
  <si>
    <t>BBG01VKF5PW8</t>
  </si>
  <si>
    <t>CALL USD/ILS 3.50 30/07/25</t>
  </si>
  <si>
    <t>IL0856765594</t>
  </si>
  <si>
    <t>30/07/2025</t>
  </si>
  <si>
    <t>NVDA PUT 155 11/07/25</t>
  </si>
  <si>
    <t>BBG01VB9K425</t>
  </si>
  <si>
    <t>11/07/2025</t>
  </si>
  <si>
    <t>USO CALL 95 11/07/25</t>
  </si>
  <si>
    <t>BBG01VBD9W36</t>
  </si>
  <si>
    <t>ULTRA 10 YEAR US - UXYU5- 19/09/25</t>
  </si>
  <si>
    <t>BBG01R98QCH9</t>
  </si>
  <si>
    <t>HSBC</t>
  </si>
  <si>
    <t>4573</t>
  </si>
  <si>
    <t>FUT VAL USD - רוו"ה מחוזים</t>
  </si>
  <si>
    <t>415349</t>
  </si>
  <si>
    <t>S&amp;P500 E-MINI -ESU5-19/09/25</t>
  </si>
  <si>
    <t>BBG01GZSXGL8</t>
  </si>
  <si>
    <t>MINI NASDAQ100 - NQU5- 19/09/25</t>
  </si>
  <si>
    <t>BBG01LX7ZX45</t>
  </si>
  <si>
    <t>2YEARS US TREASURY - TUU5 - 30/09/25</t>
  </si>
  <si>
    <t>BBG01RJ2TYQ0</t>
  </si>
  <si>
    <t>STOXX 600- SXOU5-19/09/25</t>
  </si>
  <si>
    <t>DE000C68D4P3</t>
  </si>
  <si>
    <t>NIKKEI 225 - NHU5 - 11/09/25</t>
  </si>
  <si>
    <t>BBG019HRB6X9</t>
  </si>
  <si>
    <t>USD HSBC OPT - שווי הוגן אופציות</t>
  </si>
  <si>
    <t>336966</t>
  </si>
  <si>
    <t>רוו"ה מחוזים- FUT VAL JPY HSBC</t>
  </si>
  <si>
    <t>333716</t>
  </si>
  <si>
    <t>FUT VAL EUR HSBC - רוו"ה מחוזים</t>
  </si>
  <si>
    <t>333740</t>
  </si>
  <si>
    <t>US TREASURY NOTE 5 YEAR - FVU5 - 30/09/25</t>
  </si>
  <si>
    <t>BBG01RJ2TYZ0</t>
  </si>
  <si>
    <t>DAX - DFWU5 -19/09/25</t>
  </si>
  <si>
    <t>DE000C68D6A0</t>
  </si>
  <si>
    <t>E-Mini RUSS 2000 - RTYU5 19/09/25</t>
  </si>
  <si>
    <t>BBG01NC8QQW6</t>
  </si>
  <si>
    <t>FTSE 100 - Z U5 - 19/09/25</t>
  </si>
  <si>
    <t>GB00MDWB7N22</t>
  </si>
  <si>
    <t>FUT VAL GBP HSB - רוו"ה מחוזים</t>
  </si>
  <si>
    <t>333732</t>
  </si>
  <si>
    <t>DJIA  MINI-DMU5-19/09/25</t>
  </si>
  <si>
    <t>BBG01PSLLQ05</t>
  </si>
  <si>
    <t>EURO STOXX 50 - VGU5 - 19/09/25</t>
  </si>
  <si>
    <t>DE000C68D3X9</t>
  </si>
  <si>
    <t>ULTRA LONG TERM US -WNU5 - 19/09/25</t>
  </si>
  <si>
    <t>BBG01R98QCZ9</t>
  </si>
  <si>
    <t>DAX - GXU5 - 19/09/25</t>
  </si>
  <si>
    <t>DE000C68D566</t>
  </si>
  <si>
    <t>SPI 200 - XPU5 -18/09/25</t>
  </si>
  <si>
    <t>BBG01M3DMD87</t>
  </si>
  <si>
    <t>HANG SENG INDEX -HIN5 - 30/07/2025</t>
  </si>
  <si>
    <t>BBG01T4Q4DV6</t>
  </si>
  <si>
    <t>FUT VAL HKD HSB - רוו"ה מחוזים</t>
  </si>
  <si>
    <t>333724</t>
  </si>
  <si>
    <t>FUT VAL AUD HSBC-רוו"ה מחוזים</t>
  </si>
  <si>
    <t>333773</t>
  </si>
  <si>
    <t>COFFEE FUTR - KCU5 - 18/09/25</t>
  </si>
  <si>
    <t>BBG019X7Q6B3</t>
  </si>
  <si>
    <t>אג"ח ט' מדד 29\17</t>
  </si>
  <si>
    <t>391729</t>
  </si>
  <si>
    <t>26/07/2017</t>
  </si>
  <si>
    <t>26/07/2029</t>
  </si>
  <si>
    <t>אג"ח ט' מדד 20/32</t>
  </si>
  <si>
    <t>392032</t>
  </si>
  <si>
    <t>26/07/2020</t>
  </si>
  <si>
    <t>26/07/2032</t>
  </si>
  <si>
    <t>אג"ח ט' מדד 21/33</t>
  </si>
  <si>
    <t>392133</t>
  </si>
  <si>
    <t>26/07/2021</t>
  </si>
  <si>
    <t>26/07/2033</t>
  </si>
  <si>
    <t>אג"ח ט' מדד 31\19</t>
  </si>
  <si>
    <t>391931</t>
  </si>
  <si>
    <t>11/06/2020</t>
  </si>
  <si>
    <t>26/07/2031</t>
  </si>
  <si>
    <t>אג"ח ט' מדד 30\18</t>
  </si>
  <si>
    <t>391830</t>
  </si>
  <si>
    <t>26/07/2018</t>
  </si>
  <si>
    <t>27/07/2030</t>
  </si>
  <si>
    <t>אג"ח ט' מדד 22/34</t>
  </si>
  <si>
    <t>392234</t>
  </si>
  <si>
    <t>26/07/2022</t>
  </si>
  <si>
    <t>26/07/2034</t>
  </si>
  <si>
    <t>אג"ח ט' מדד 28\16</t>
  </si>
  <si>
    <t>391628</t>
  </si>
  <si>
    <t>26/07/2016</t>
  </si>
  <si>
    <t>26/07/2028</t>
  </si>
  <si>
    <t>אג"ח ט' מדד 27\15</t>
  </si>
  <si>
    <t>391527</t>
  </si>
  <si>
    <t>24/07/2015</t>
  </si>
  <si>
    <t>24/07/2027</t>
  </si>
  <si>
    <t>אג"ח ט' מדד 23/35</t>
  </si>
  <si>
    <t>392335</t>
  </si>
  <si>
    <t>10/06/2024</t>
  </si>
  <si>
    <t>26/07/2035</t>
  </si>
  <si>
    <t>אג"ח ט' 23/35 - פרמיה</t>
  </si>
  <si>
    <t>3923351</t>
  </si>
  <si>
    <t>אג"ח ט' מדד 30\18 -פרמיה</t>
  </si>
  <si>
    <t>3918301</t>
  </si>
  <si>
    <t>אג"ח ט' מדד 29\17 הפרשה 6.18</t>
  </si>
  <si>
    <t>3917292</t>
  </si>
  <si>
    <t>13/06/2018</t>
  </si>
  <si>
    <t>אג"ח ט' מדד 22/34-פרמיה</t>
  </si>
  <si>
    <t>3922341</t>
  </si>
  <si>
    <t>אג"ח ט' 20/32 - פרמיה</t>
  </si>
  <si>
    <t>3920321</t>
  </si>
  <si>
    <t>אג"ח ט' מדד 29\17 הפרשה</t>
  </si>
  <si>
    <t>3917291</t>
  </si>
  <si>
    <t>אג"ח ט' מדד 31\19 פרמיה</t>
  </si>
  <si>
    <t>3919311</t>
  </si>
  <si>
    <t>אג"ח ט' 20/32 - פרמיה 6.21</t>
  </si>
  <si>
    <t>3920322</t>
  </si>
  <si>
    <t>15/06/2021</t>
  </si>
  <si>
    <t>אג"ח ט' 21/33 - פרמיה</t>
  </si>
  <si>
    <t>3921331</t>
  </si>
  <si>
    <t>אלביט מע נעמ1-לא סחיר</t>
  </si>
  <si>
    <t>IL0011991572</t>
  </si>
  <si>
    <t>31/08/2023</t>
  </si>
  <si>
    <t>04/08/2028</t>
  </si>
  <si>
    <t>מרווח הוגן</t>
  </si>
  <si>
    <t>30/06/2025</t>
  </si>
  <si>
    <t>רפאל</t>
  </si>
  <si>
    <t>520042185</t>
  </si>
  <si>
    <t>רפאל מע נעמ 3 - לא סחיר</t>
  </si>
  <si>
    <t>IL0012202193</t>
  </si>
  <si>
    <t>10/04/2025</t>
  </si>
  <si>
    <t>13/03/2030</t>
  </si>
  <si>
    <t>מימון משכנ הנפ</t>
  </si>
  <si>
    <t>517014023</t>
  </si>
  <si>
    <t>ממון משהנ אג1רמ</t>
  </si>
  <si>
    <t>IL0012152687</t>
  </si>
  <si>
    <t>26/12/2024</t>
  </si>
  <si>
    <t>20/02/2054</t>
  </si>
  <si>
    <t>מימון משכנתאות</t>
  </si>
  <si>
    <t>516100153</t>
  </si>
  <si>
    <t>מימון משכ אגא-רמ</t>
  </si>
  <si>
    <t>IL0012088188</t>
  </si>
  <si>
    <t>15/07/2024</t>
  </si>
  <si>
    <t>גב-ים נגב</t>
  </si>
  <si>
    <t>514189596</t>
  </si>
  <si>
    <t>גב-ים נגב אג ב-רמ</t>
  </si>
  <si>
    <t>IL0012084534</t>
  </si>
  <si>
    <t>11/07/2024</t>
  </si>
  <si>
    <t>תשתיות אנרגיה</t>
  </si>
  <si>
    <t>520027293</t>
  </si>
  <si>
    <t>תשת אנרג אגא-רמ</t>
  </si>
  <si>
    <t>IL0011680878</t>
  </si>
  <si>
    <t>17/08/2020</t>
  </si>
  <si>
    <t>31/12/2040</t>
  </si>
  <si>
    <t>מת"ם</t>
  </si>
  <si>
    <t>510687403</t>
  </si>
  <si>
    <t>מת"ם   אגח ב-רמ</t>
  </si>
  <si>
    <t>IL0012235367</t>
  </si>
  <si>
    <t>24/06/2025</t>
  </si>
  <si>
    <t>רפאל אג3מ</t>
  </si>
  <si>
    <t>IL0011402760</t>
  </si>
  <si>
    <t>04/05/2021</t>
  </si>
  <si>
    <t>15/09/2034</t>
  </si>
  <si>
    <t>עלמדב</t>
  </si>
  <si>
    <t>2624970</t>
  </si>
  <si>
    <t>עלמדב  אגח ג-רמ</t>
  </si>
  <si>
    <t>IL0012118878</t>
  </si>
  <si>
    <t>30/09/2024</t>
  </si>
  <si>
    <t>מכלול נדלן</t>
  </si>
  <si>
    <t>515759777</t>
  </si>
  <si>
    <t>מכלול נד אגח2רמ</t>
  </si>
  <si>
    <t>IL0012151937</t>
  </si>
  <si>
    <t>25/12/2024</t>
  </si>
  <si>
    <t>קרן שמש</t>
  </si>
  <si>
    <t>540333101</t>
  </si>
  <si>
    <t>קרן שמש אגחא-רמ</t>
  </si>
  <si>
    <t>IL0012153008</t>
  </si>
  <si>
    <t>01/01/2025</t>
  </si>
  <si>
    <t>31/12/2043</t>
  </si>
  <si>
    <t>לידר השקעות</t>
  </si>
  <si>
    <t>520037664</t>
  </si>
  <si>
    <t>לידר  אגח ח- רמ</t>
  </si>
  <si>
    <t>IL0031803617</t>
  </si>
  <si>
    <t>28/02/2021</t>
  </si>
  <si>
    <t>15/02/2028</t>
  </si>
  <si>
    <t>רפאל   אג5מ</t>
  </si>
  <si>
    <t>IL0011402927</t>
  </si>
  <si>
    <t>15/03/2026</t>
  </si>
  <si>
    <t>כלל תעשיות</t>
  </si>
  <si>
    <t>520021874</t>
  </si>
  <si>
    <t>כלל תעש אג טז-רמ</t>
  </si>
  <si>
    <t>IL0060802381</t>
  </si>
  <si>
    <t>13/03/2024</t>
  </si>
  <si>
    <t>מת"ם  אגח א -רמ</t>
  </si>
  <si>
    <t>IL0011389991</t>
  </si>
  <si>
    <t>04/03/2024</t>
  </si>
  <si>
    <t>עוגן</t>
  </si>
  <si>
    <t>516556545</t>
  </si>
  <si>
    <t>עוגן אגח א - רמ</t>
  </si>
  <si>
    <t>IL0011968315</t>
  </si>
  <si>
    <t>18/06/2023</t>
  </si>
  <si>
    <t>אורמת אגח 4 - רמ</t>
  </si>
  <si>
    <t>IL0011672123</t>
  </si>
  <si>
    <t>01/07/2020</t>
  </si>
  <si>
    <t>15/06/2031</t>
  </si>
  <si>
    <t>ביטוח ישיר</t>
  </si>
  <si>
    <t>520044439</t>
  </si>
  <si>
    <t>ביטוח ישיר אגח 11 רמ</t>
  </si>
  <si>
    <t>IL0011388258</t>
  </si>
  <si>
    <t>27/04/2020</t>
  </si>
  <si>
    <t>רפאל  אג4מ</t>
  </si>
  <si>
    <t>IL0011402844</t>
  </si>
  <si>
    <t>י.ח.ק להשקעות</t>
  </si>
  <si>
    <t>550016091</t>
  </si>
  <si>
    <t>י.ח.ק אגח ב -רמ</t>
  </si>
  <si>
    <t>IL0011817835</t>
  </si>
  <si>
    <t>15/11/2021</t>
  </si>
  <si>
    <t>לאומי אגח  3-רמ</t>
  </si>
  <si>
    <t>IL0012150293</t>
  </si>
  <si>
    <t>22/12/2024</t>
  </si>
  <si>
    <t>24/05/2035</t>
  </si>
  <si>
    <t>ביט ישיראגיב-רמ</t>
  </si>
  <si>
    <t>IL0012102443</t>
  </si>
  <si>
    <t>14/08/2024</t>
  </si>
  <si>
    <t>אליהו הנפקות</t>
  </si>
  <si>
    <t>515703528</t>
  </si>
  <si>
    <t>אליהו הנפקות אג"ח א'-רמ</t>
  </si>
  <si>
    <t>IL0011420093</t>
  </si>
  <si>
    <t>27/09/2017</t>
  </si>
  <si>
    <t>18/08/2016</t>
  </si>
  <si>
    <t>24/07/2016</t>
  </si>
  <si>
    <t>24/09/2017</t>
  </si>
  <si>
    <t>אגד</t>
  </si>
  <si>
    <t>516041118</t>
  </si>
  <si>
    <t>אגד אגח 1-רמ</t>
  </si>
  <si>
    <t>IL0011987877</t>
  </si>
  <si>
    <t>16/08/2023</t>
  </si>
  <si>
    <t>29/12/2019</t>
  </si>
  <si>
    <t>גדות מסופים כימ</t>
  </si>
  <si>
    <t>520040775</t>
  </si>
  <si>
    <t>גדות מסף אגא-רמ</t>
  </si>
  <si>
    <t>IL0011623209</t>
  </si>
  <si>
    <t>14/01/2020</t>
  </si>
  <si>
    <t>דיידלנד</t>
  </si>
  <si>
    <t>4130</t>
  </si>
  <si>
    <t>דיידלנד א 8% (הסדר חוב)</t>
  </si>
  <si>
    <t>IL0011048357</t>
  </si>
  <si>
    <t>10/06/2007</t>
  </si>
  <si>
    <t>30/06/2015</t>
  </si>
  <si>
    <t>07/12/2008</t>
  </si>
  <si>
    <t>אנטר הולדינגס 1</t>
  </si>
  <si>
    <t>985</t>
  </si>
  <si>
    <t>אנטר הולד אגח ב (הסדר חוב)</t>
  </si>
  <si>
    <t>IL0047401638</t>
  </si>
  <si>
    <t>06/06/2007</t>
  </si>
  <si>
    <t>31/08/2014</t>
  </si>
  <si>
    <t>31/12/2015</t>
  </si>
  <si>
    <t>אנטר הולדינגס אג"ח 1 (הסדר חוב)</t>
  </si>
  <si>
    <t>IL0047401307</t>
  </si>
  <si>
    <t>29/11/2006</t>
  </si>
  <si>
    <t>31/07/2012</t>
  </si>
  <si>
    <t>01/06/2012</t>
  </si>
  <si>
    <t>קאר אנד גו</t>
  </si>
  <si>
    <t>513406835</t>
  </si>
  <si>
    <t>קאר אנד גו(סדרה א')בע"מ (הסדר חוב)</t>
  </si>
  <si>
    <t>IL0010882020</t>
  </si>
  <si>
    <t>10/08/2003</t>
  </si>
  <si>
    <t>10/12/2020</t>
  </si>
  <si>
    <t>פיקדון בנק לאומי 6.6% -24/01/27 כתב התחייבות נדחה</t>
  </si>
  <si>
    <t>200035059</t>
  </si>
  <si>
    <t>25/12/2002</t>
  </si>
  <si>
    <t>אנטר הולדינגס אגחא 09\7 (הסדר חוב)</t>
  </si>
  <si>
    <t>4740189</t>
  </si>
  <si>
    <t>מקורות אג"ח 8 22.04.13</t>
  </si>
  <si>
    <t>IL0011243461</t>
  </si>
  <si>
    <t>04/09/2018</t>
  </si>
  <si>
    <t>14/07/2048</t>
  </si>
  <si>
    <t>רש"ת</t>
  </si>
  <si>
    <t>500102868</t>
  </si>
  <si>
    <t>רש"ת אגח א-רמ</t>
  </si>
  <si>
    <t>IL0011873358</t>
  </si>
  <si>
    <t>29/06/2022</t>
  </si>
  <si>
    <t>רש"ת אגח ב-רמ</t>
  </si>
  <si>
    <t>IL0011873432</t>
  </si>
  <si>
    <t>31/12/2036</t>
  </si>
  <si>
    <t>לאומי אגח  4-רמ</t>
  </si>
  <si>
    <t>IL0012219288</t>
  </si>
  <si>
    <t>21/05/2025</t>
  </si>
  <si>
    <t>24/06/2029</t>
  </si>
  <si>
    <t>אורבנקורפ</t>
  </si>
  <si>
    <t>514941525</t>
  </si>
  <si>
    <t>אורבנקורפ אגח א (הסדר חוב)</t>
  </si>
  <si>
    <t>IL0011370413</t>
  </si>
  <si>
    <t>14/12/2015</t>
  </si>
  <si>
    <t>31/12/2019</t>
  </si>
  <si>
    <t>04/04/2024</t>
  </si>
  <si>
    <t>14/03/2016</t>
  </si>
  <si>
    <t>הוטלס אינווסט פרופרטיז</t>
  </si>
  <si>
    <t>74269</t>
  </si>
  <si>
    <t>26/06/2024</t>
  </si>
  <si>
    <t>הוטלס אינווסט פרופרטיז-מניות בכורה ג</t>
  </si>
  <si>
    <t>74265</t>
  </si>
  <si>
    <t>18/04/2024</t>
  </si>
  <si>
    <t>הוטלס אינווסט פרופרטיז-מניות בכורה ב</t>
  </si>
  <si>
    <t>74267</t>
  </si>
  <si>
    <t>מומה פלורנטין</t>
  </si>
  <si>
    <t>74276</t>
  </si>
  <si>
    <t>10/02/2025</t>
  </si>
  <si>
    <t>איי.סי.אייץ מלונאות</t>
  </si>
  <si>
    <t>540339181</t>
  </si>
  <si>
    <t>96115</t>
  </si>
  <si>
    <t>02/04/2025</t>
  </si>
  <si>
    <t>מלונות בראון</t>
  </si>
  <si>
    <t>513956938</t>
  </si>
  <si>
    <t>בראון  הוטלס</t>
  </si>
  <si>
    <t>74194</t>
  </si>
  <si>
    <t>15/12/2019</t>
  </si>
  <si>
    <t>31/03/2025</t>
  </si>
  <si>
    <t>31/03/2024</t>
  </si>
  <si>
    <t>אימד יהש (איי.איי.אם) - שותף כללי</t>
  </si>
  <si>
    <t>74211</t>
  </si>
  <si>
    <t>12/01/2021</t>
  </si>
  <si>
    <t>16/02/2023</t>
  </si>
  <si>
    <t>14% חברות הנכס בראון גרמניה</t>
  </si>
  <si>
    <t>74195</t>
  </si>
  <si>
    <t>13/12/2022</t>
  </si>
  <si>
    <t>סינמה סיטי</t>
  </si>
  <si>
    <t>513910265</t>
  </si>
  <si>
    <t>סינמה סיטי-מניה-ל.סחיר</t>
  </si>
  <si>
    <t>66602</t>
  </si>
  <si>
    <t>05/10/2014</t>
  </si>
  <si>
    <t>טרה אמפריום אייץ (דאון טאון)</t>
  </si>
  <si>
    <t>514829126</t>
  </si>
  <si>
    <t>דאון טאון חיפה - משתתף</t>
  </si>
  <si>
    <t>74209</t>
  </si>
  <si>
    <t>19/01/2021</t>
  </si>
  <si>
    <t>וואן זירו הבנק הדיגיטלי</t>
  </si>
  <si>
    <t>515981728</t>
  </si>
  <si>
    <t>וואן זירו הבנק הדיגיטלי בע"מ</t>
  </si>
  <si>
    <t>74229</t>
  </si>
  <si>
    <t>05/01/2022</t>
  </si>
  <si>
    <t>ווליו אל.בי.אייצ. גדות משקיעים, שותפות מוגבלת</t>
  </si>
  <si>
    <t>540308624</t>
  </si>
  <si>
    <t>גדות למסופים כימיקלים</t>
  </si>
  <si>
    <t>74222</t>
  </si>
  <si>
    <t>26/08/2021</t>
  </si>
  <si>
    <t>29/05/2025</t>
  </si>
  <si>
    <t>קבוצת מיי טאון</t>
  </si>
  <si>
    <t>514444660</t>
  </si>
  <si>
    <t>96049</t>
  </si>
  <si>
    <t>28/04/2022</t>
  </si>
  <si>
    <t>30/06/2024</t>
  </si>
  <si>
    <t>סמארט שוטר</t>
  </si>
  <si>
    <t>514615590</t>
  </si>
  <si>
    <t>SMART SHOOTER LTD-מניה לא סחירה</t>
  </si>
  <si>
    <t>74213</t>
  </si>
  <si>
    <t>23/02/2021</t>
  </si>
  <si>
    <t>גדות נמל חיפה</t>
  </si>
  <si>
    <t>74245</t>
  </si>
  <si>
    <t>22/11/2022</t>
  </si>
  <si>
    <t>Metro</t>
  </si>
  <si>
    <t>5307</t>
  </si>
  <si>
    <t>74227</t>
  </si>
  <si>
    <t>04/11/2021</t>
  </si>
  <si>
    <t>בניין צרפת- LRC</t>
  </si>
  <si>
    <t>5162</t>
  </si>
  <si>
    <t>74191</t>
  </si>
  <si>
    <t>26/09/2019</t>
  </si>
  <si>
    <t>26/05/2025</t>
  </si>
  <si>
    <t>מור נדל"ן</t>
  </si>
  <si>
    <t>513842690</t>
  </si>
  <si>
    <t>מור נדל"ן בינלאומי בע"מ-חדש</t>
  </si>
  <si>
    <t>74164</t>
  </si>
  <si>
    <t>06/11/2011</t>
  </si>
  <si>
    <t>07/11/2019</t>
  </si>
  <si>
    <t>כלירמרק פאנד 4 שותף כללי בעמ</t>
  </si>
  <si>
    <t>513870998</t>
  </si>
  <si>
    <t>מור-Klirmark Opportunity Fund IV</t>
  </si>
  <si>
    <t>742521</t>
  </si>
  <si>
    <t>530278688</t>
  </si>
  <si>
    <t>קרן מור טק</t>
  </si>
  <si>
    <t>74254</t>
  </si>
  <si>
    <t>26/06/2025</t>
  </si>
  <si>
    <t>114123</t>
  </si>
  <si>
    <t>קרן Dover Street XI הרבור וסט</t>
  </si>
  <si>
    <t>74253</t>
  </si>
  <si>
    <t>12/06/2025</t>
  </si>
  <si>
    <t>PHOENIX KKR INCOME FUND</t>
  </si>
  <si>
    <t>XD1422309272</t>
  </si>
  <si>
    <t>Klirmark Opportunity Fund IV-אשראי ואג"ח</t>
  </si>
  <si>
    <t>742522</t>
  </si>
  <si>
    <t>א.י קרן גשרים אשראי</t>
  </si>
  <si>
    <t>512848110</t>
  </si>
  <si>
    <t>קרן גשרים 2</t>
  </si>
  <si>
    <t>74268</t>
  </si>
  <si>
    <t>Noked Bonds</t>
  </si>
  <si>
    <t>774787113</t>
  </si>
  <si>
    <t>קרן נוקד בונדס</t>
  </si>
  <si>
    <t>74275</t>
  </si>
  <si>
    <t>09/06/2025</t>
  </si>
  <si>
    <t>Hamilton Lane Senior Credit Opportunities</t>
  </si>
  <si>
    <t>5456</t>
  </si>
  <si>
    <t>Hamilton Lane Senior Credit Opportunities Fund S.A</t>
  </si>
  <si>
    <t>LU2547277413</t>
  </si>
  <si>
    <t>אי.בי.אי וולקנו החזקות בעמ</t>
  </si>
  <si>
    <t>516356516</t>
  </si>
  <si>
    <t>קרן מימון טווח קצר בארה"ב IBI VOLCANO</t>
  </si>
  <si>
    <t>KYG4691E1089</t>
  </si>
  <si>
    <t>הראל פיננסים אלטרנטיב בעמ</t>
  </si>
  <si>
    <t>894500KVJFIIXF5W8K50</t>
  </si>
  <si>
    <t>הראל המג"ן אירופה</t>
  </si>
  <si>
    <t>LU2280782710</t>
  </si>
  <si>
    <t>17/06/2025</t>
  </si>
  <si>
    <t>1 אל מור אלטרנטיב קרדיט שותף כללי בעמ</t>
  </si>
  <si>
    <t>516194685</t>
  </si>
  <si>
    <t>1L-MORE ALTERNATIVE CREDIT FUND</t>
  </si>
  <si>
    <t>74260</t>
  </si>
  <si>
    <t>11/06/2025</t>
  </si>
  <si>
    <t>Phoenix Financial Technologies funds</t>
  </si>
  <si>
    <t>The Phoenix Real Estate Debt LP</t>
  </si>
  <si>
    <t>74264</t>
  </si>
  <si>
    <t>05/06/2025</t>
  </si>
  <si>
    <t>פסגות פי2פי -קיווי בעמ</t>
  </si>
  <si>
    <t>516714060</t>
  </si>
  <si>
    <t>פסגות קרן אשראי לעסקים קטנים בארה"ב KIWI</t>
  </si>
  <si>
    <t>74258</t>
  </si>
  <si>
    <t>HUD FUNDS - GP GP LTD</t>
  </si>
  <si>
    <t>516380490</t>
  </si>
  <si>
    <t>HUD FUND</t>
  </si>
  <si>
    <t>74263</t>
  </si>
  <si>
    <t>16/06/2025</t>
  </si>
  <si>
    <t>אריון פאנד כסף קשה בעמ</t>
  </si>
  <si>
    <t>514867159</t>
  </si>
  <si>
    <t>אריון פאנד</t>
  </si>
  <si>
    <t>74261</t>
  </si>
  <si>
    <t>19/06/2025</t>
  </si>
  <si>
    <t>THE PHOENIX ANCHOR FUND L.P.</t>
  </si>
  <si>
    <t>549300KDWQ6C8UGRDR74</t>
  </si>
  <si>
    <t>Phoenix  Anchor Fund (קרן עוגן)</t>
  </si>
  <si>
    <t>74273</t>
  </si>
  <si>
    <t>5218</t>
  </si>
  <si>
    <t>FUSE 11 FUND</t>
  </si>
  <si>
    <t>74203</t>
  </si>
  <si>
    <t>אורות השקעות בעמ</t>
  </si>
  <si>
    <t>510972565</t>
  </si>
  <si>
    <t>IBI CCF קרן אשראי צרכני בארה"ב חדש</t>
  </si>
  <si>
    <t>742572</t>
  </si>
  <si>
    <t>IBI CCF קרן אשראי צרכני בארה"ב</t>
  </si>
  <si>
    <t>74257</t>
  </si>
  <si>
    <t>Electra UK Fund</t>
  </si>
  <si>
    <t>5435</t>
  </si>
  <si>
    <t>74271</t>
  </si>
  <si>
    <t>04/06/2025</t>
  </si>
  <si>
    <t>FLM LLC</t>
  </si>
  <si>
    <t>5419</t>
  </si>
  <si>
    <t>FUSE MIAMI POWERLINE</t>
  </si>
  <si>
    <t>74272</t>
  </si>
  <si>
    <t>14/05/2025</t>
  </si>
  <si>
    <t>FUSE MIAMI</t>
  </si>
  <si>
    <t>74266</t>
  </si>
  <si>
    <t>13/05/2025</t>
  </si>
  <si>
    <t>הליוס 5 מנהל</t>
  </si>
  <si>
    <t>516085487</t>
  </si>
  <si>
    <t>הליוס ביוקפיטל</t>
  </si>
  <si>
    <t>74255</t>
  </si>
  <si>
    <t>24/04/2025</t>
  </si>
  <si>
    <t>ג'יי.טי.אל.וי 2 (שותף כללי) שותפות מוגבלת</t>
  </si>
  <si>
    <t>540286267</t>
  </si>
  <si>
    <t>קרן 2 JTLV</t>
  </si>
  <si>
    <t>74186</t>
  </si>
  <si>
    <t>28/05/2025</t>
  </si>
  <si>
    <t>אלפא מים ניהול בעמ</t>
  </si>
  <si>
    <t>540286010</t>
  </si>
  <si>
    <t>IDE קרן אלפא 2</t>
  </si>
  <si>
    <t>74185</t>
  </si>
  <si>
    <t>01/04/2025</t>
  </si>
  <si>
    <t>515676765</t>
  </si>
  <si>
    <t>IDE קרן אלפא 3</t>
  </si>
  <si>
    <t>74202</t>
  </si>
  <si>
    <t>PHOENIX INVESTMENT FUNDS LTD</t>
  </si>
  <si>
    <t>קרן הפניקס קו-אינווסט</t>
  </si>
  <si>
    <t>74190</t>
  </si>
  <si>
    <t>אקסודוס ניהול ישראל בעמ</t>
  </si>
  <si>
    <t>514845957</t>
  </si>
  <si>
    <t>קרן ברוש</t>
  </si>
  <si>
    <t>74176</t>
  </si>
  <si>
    <t>ואר השקעות ג'י.פי. בעמ</t>
  </si>
  <si>
    <t>515549657</t>
  </si>
  <si>
    <t>קרן ואר</t>
  </si>
  <si>
    <t>74177</t>
  </si>
  <si>
    <t>FIRSTIME VENTURES 2 G.P. LTD</t>
  </si>
  <si>
    <t>515503894</t>
  </si>
  <si>
    <t>First Time 2 קרן</t>
  </si>
  <si>
    <t>74173</t>
  </si>
  <si>
    <t>07/05/2025</t>
  </si>
  <si>
    <t>5061</t>
  </si>
  <si>
    <t>SG VC 3 קרן</t>
  </si>
  <si>
    <t>74180</t>
  </si>
  <si>
    <t>15/05/2025</t>
  </si>
  <si>
    <t>Sphera Biotech GP  FUND</t>
  </si>
  <si>
    <t>514607050</t>
  </si>
  <si>
    <t>Sphera Biotech FUND</t>
  </si>
  <si>
    <t>74189</t>
  </si>
  <si>
    <t>10/06/2025</t>
  </si>
  <si>
    <t>515697605</t>
  </si>
  <si>
    <t>קרן הראל פיננסיים השקעות בנדל"ן</t>
  </si>
  <si>
    <t>74181</t>
  </si>
  <si>
    <t>21/04/2025</t>
  </si>
  <si>
    <t>Electra Multifamily Investments Fund 2, L.P</t>
  </si>
  <si>
    <t>5202</t>
  </si>
  <si>
    <t>אלקטרה נדל"ן (MF) קרן מספר 2</t>
  </si>
  <si>
    <t>74178</t>
  </si>
  <si>
    <t>5190</t>
  </si>
  <si>
    <t>קרן ויולה קרדיט ALF II  (שם קודם: קרן 6)</t>
  </si>
  <si>
    <t>74197</t>
  </si>
  <si>
    <t>18/05/2025</t>
  </si>
  <si>
    <t>5098</t>
  </si>
  <si>
    <t>ION CROSS OVER קרן</t>
  </si>
  <si>
    <t>74183</t>
  </si>
  <si>
    <t>Electra Multifamily Investments Fund 3, L.P</t>
  </si>
  <si>
    <t>5253</t>
  </si>
  <si>
    <t>אלקטרה נדל"ן (MF) קרן מספר 3</t>
  </si>
  <si>
    <t>74208</t>
  </si>
  <si>
    <t>PONTIFAX  MANAGEMENT 4 GP</t>
  </si>
  <si>
    <t>540287315</t>
  </si>
  <si>
    <t>קרן חוב פונטיפקס 4</t>
  </si>
  <si>
    <t>74187</t>
  </si>
  <si>
    <t>03/06/2025</t>
  </si>
  <si>
    <t>READING CAPITAL LTD</t>
  </si>
  <si>
    <t>514796754</t>
  </si>
  <si>
    <t>רידינג קפיטל</t>
  </si>
  <si>
    <t>KYG740301265</t>
  </si>
  <si>
    <t>דן חברה לתחבורה ציבורית בעמ</t>
  </si>
  <si>
    <t>513183046</t>
  </si>
  <si>
    <t>דן תחבורה</t>
  </si>
  <si>
    <t>74196</t>
  </si>
  <si>
    <t>פימי 6 2016 בעמ</t>
  </si>
  <si>
    <t>515371482</t>
  </si>
  <si>
    <t>FIMI 6 קרן</t>
  </si>
  <si>
    <t>74168</t>
  </si>
  <si>
    <t>קרן 2 JTLV  אלעד מגורים</t>
  </si>
  <si>
    <t>74204</t>
  </si>
  <si>
    <t>ג.י. ביכורים שלוש</t>
  </si>
  <si>
    <t>516270063</t>
  </si>
  <si>
    <t>קרן להב 3</t>
  </si>
  <si>
    <t>74217</t>
  </si>
  <si>
    <t>540312675</t>
  </si>
  <si>
    <t>IBI EVO קרן מלונאות</t>
  </si>
  <si>
    <t>74249</t>
  </si>
  <si>
    <t>קרן ג'יי.טי.אל.וי.3 שותפות מוגבלת</t>
  </si>
  <si>
    <t>540333176</t>
  </si>
  <si>
    <t>קרן 3 JTLV</t>
  </si>
  <si>
    <t>74238</t>
  </si>
  <si>
    <t>27/05/2025</t>
  </si>
  <si>
    <t>קוגיטו קפיטל פאנד 2 שותף כללי בעמ</t>
  </si>
  <si>
    <t>550271332</t>
  </si>
  <si>
    <t>קרן קוגיטו 2</t>
  </si>
  <si>
    <t>74231</t>
  </si>
  <si>
    <t>גיזה זינגר אבן ג'י פי מזנין בעמ</t>
  </si>
  <si>
    <t>516471406</t>
  </si>
  <si>
    <t>קרן גיזה הלוואות מורכבות</t>
  </si>
  <si>
    <t>74241</t>
  </si>
  <si>
    <t>ורטקס ישראל אופורטיוניטי ג'י.פי, שותפות מוגבלת</t>
  </si>
  <si>
    <t>540283272</t>
  </si>
  <si>
    <t>ורטקס אופרטיוניטי 2</t>
  </si>
  <si>
    <t>74228</t>
  </si>
  <si>
    <t>12/05/2025</t>
  </si>
  <si>
    <t>FinTLV II GP LTD</t>
  </si>
  <si>
    <t>516300068</t>
  </si>
  <si>
    <t>קרן FinTLV 2</t>
  </si>
  <si>
    <t>74221</t>
  </si>
  <si>
    <t>ריאליטי מימון שותף כללי בעמ</t>
  </si>
  <si>
    <t>516374279</t>
  </si>
  <si>
    <t>קרן ריאלטי מימון</t>
  </si>
  <si>
    <t>74239</t>
  </si>
  <si>
    <t>טוטאל קפיטל אופורטיוניטי בעמ</t>
  </si>
  <si>
    <t>515692457</t>
  </si>
  <si>
    <t>קרן טוטאל - משתתף</t>
  </si>
  <si>
    <t>74233</t>
  </si>
  <si>
    <t>קוגיטו קפיטל שותף כללי 2 בעמ</t>
  </si>
  <si>
    <t>קרן קוגיטו</t>
  </si>
  <si>
    <t>74171</t>
  </si>
  <si>
    <t>הליוס גנרל 3 בעמ</t>
  </si>
  <si>
    <t>515257749</t>
  </si>
  <si>
    <t>קרן הליוס 4</t>
  </si>
  <si>
    <t>74179</t>
  </si>
  <si>
    <t>ג.י. ביכורים שתיים בעמ</t>
  </si>
  <si>
    <t>515277119</t>
  </si>
  <si>
    <t>קרן להב 2</t>
  </si>
  <si>
    <t>74167</t>
  </si>
  <si>
    <t>25/07/2024</t>
  </si>
  <si>
    <t>ג.י. ביכורים בעמ</t>
  </si>
  <si>
    <t>514835727</t>
  </si>
  <si>
    <t>קרן להב 1</t>
  </si>
  <si>
    <t>74166</t>
  </si>
  <si>
    <t>12/03/2024</t>
  </si>
  <si>
    <t>Klirmark Opportunity Fund IV</t>
  </si>
  <si>
    <t>74252</t>
  </si>
  <si>
    <t>FIRSTIME VENTURES 3 G.P. LTD</t>
  </si>
  <si>
    <t>4941</t>
  </si>
  <si>
    <t>First Time 3</t>
  </si>
  <si>
    <t>74243</t>
  </si>
  <si>
    <t>שקד פרטנרס בעמ</t>
  </si>
  <si>
    <t>515459063</t>
  </si>
  <si>
    <t>קרן שקד</t>
  </si>
  <si>
    <t>74170</t>
  </si>
  <si>
    <t>1230</t>
  </si>
  <si>
    <t>AGATE Medical</t>
  </si>
  <si>
    <t>74163</t>
  </si>
  <si>
    <t>30/12/2024</t>
  </si>
  <si>
    <t>516548310</t>
  </si>
  <si>
    <t>Fattal European Partnership II</t>
  </si>
  <si>
    <t>74240</t>
  </si>
  <si>
    <t>SG VC 4 קרן</t>
  </si>
  <si>
    <t>74200</t>
  </si>
  <si>
    <t>4738</t>
  </si>
  <si>
    <t>מיילסטון 4 MREI</t>
  </si>
  <si>
    <t>74169</t>
  </si>
  <si>
    <t>19/05/2025</t>
  </si>
  <si>
    <t>NORDIC POWER 1, LIMITED PARTNERSHIP</t>
  </si>
  <si>
    <t>540300084</t>
  </si>
  <si>
    <t>LPA  Nordic Power</t>
  </si>
  <si>
    <t>74205</t>
  </si>
  <si>
    <t>22/01/2025</t>
  </si>
  <si>
    <t>5252</t>
  </si>
  <si>
    <t>קרן COLLER 8 (Phoenix Value CIP)</t>
  </si>
  <si>
    <t>74207</t>
  </si>
  <si>
    <t>18/06/2025</t>
  </si>
  <si>
    <t>Electra CAPITAL PM DEBT Fund, L.P</t>
  </si>
  <si>
    <t>5200</t>
  </si>
  <si>
    <t>אלקטרה נדל"ן קרן חוב</t>
  </si>
  <si>
    <t>74199</t>
  </si>
  <si>
    <t>מור קרן נדלן מלאגה בעמ</t>
  </si>
  <si>
    <t>540318524</t>
  </si>
  <si>
    <t>מור וויט מלאגה</t>
  </si>
  <si>
    <t>74256</t>
  </si>
  <si>
    <t>05/09/2024</t>
  </si>
  <si>
    <t>LCN Sterling GP</t>
  </si>
  <si>
    <t>5340</t>
  </si>
  <si>
    <t>LCN Sterling Fund SLP</t>
  </si>
  <si>
    <t>74237</t>
  </si>
  <si>
    <t>SG VC 6 קרן</t>
  </si>
  <si>
    <t>74235</t>
  </si>
  <si>
    <t>SG VC 5 קרן</t>
  </si>
  <si>
    <t>74215</t>
  </si>
  <si>
    <t>קרן ION CROSS OVER 2</t>
  </si>
  <si>
    <t>74216</t>
  </si>
  <si>
    <t>74242</t>
  </si>
  <si>
    <t>19/09/2022</t>
  </si>
  <si>
    <t>5359</t>
  </si>
  <si>
    <t>Starlight UK, LP</t>
  </si>
  <si>
    <t>74247</t>
  </si>
  <si>
    <t>5172</t>
  </si>
  <si>
    <t>קרן REVOLVER</t>
  </si>
  <si>
    <t>74193</t>
  </si>
  <si>
    <t>I AM CAPITAL</t>
  </si>
  <si>
    <t>5433</t>
  </si>
  <si>
    <t>קרן 3 I AM CAPITAL</t>
  </si>
  <si>
    <t>74270</t>
  </si>
  <si>
    <t>AGATE Medical  2</t>
  </si>
  <si>
    <t>74165</t>
  </si>
  <si>
    <t>Electra Multifamily Investments Fund 4, L.P</t>
  </si>
  <si>
    <t>5354</t>
  </si>
  <si>
    <t>אלקטרה נדל"ן (MF) קרן מספר 4</t>
  </si>
  <si>
    <t>74244</t>
  </si>
  <si>
    <t>515251494</t>
  </si>
  <si>
    <t>קרן קרדיטו</t>
  </si>
  <si>
    <t>74201</t>
  </si>
  <si>
    <t>איילון אופציה לא סחירה 29/01/26</t>
  </si>
  <si>
    <t>2090151</t>
  </si>
  <si>
    <t>29/01/2026</t>
  </si>
  <si>
    <t>05/02/2025</t>
  </si>
  <si>
    <t>דמרי - אופציה לא סחירה 14/12/25</t>
  </si>
  <si>
    <t>10903152</t>
  </si>
  <si>
    <t>14/12/2025</t>
  </si>
  <si>
    <t>13/10/2024</t>
  </si>
  <si>
    <t>דוניץ אופציה לא סחירה 31/12/25</t>
  </si>
  <si>
    <t>4000101</t>
  </si>
  <si>
    <t>23/01/2025</t>
  </si>
  <si>
    <t>SMART SHOOTER LTD אופציה לא סחירה 30/09/25</t>
  </si>
  <si>
    <t>742132</t>
  </si>
  <si>
    <t>26/04/2022</t>
  </si>
  <si>
    <t>טראלייט אופציה לא סחירה 26/03/27</t>
  </si>
  <si>
    <t>118017311</t>
  </si>
  <si>
    <t>26/03/2027</t>
  </si>
  <si>
    <t>155033</t>
  </si>
  <si>
    <t>USDILS</t>
  </si>
  <si>
    <t>153359</t>
  </si>
  <si>
    <t>GBPILS</t>
  </si>
  <si>
    <t>11/04/2025</t>
  </si>
  <si>
    <t>155008</t>
  </si>
  <si>
    <t>06/05/2025</t>
  </si>
  <si>
    <t>154986</t>
  </si>
  <si>
    <t>155002</t>
  </si>
  <si>
    <t>16/04/2025</t>
  </si>
  <si>
    <t>155044</t>
  </si>
  <si>
    <t>155054</t>
  </si>
  <si>
    <t>155014</t>
  </si>
  <si>
    <t>155052</t>
  </si>
  <si>
    <t>EURUSD</t>
  </si>
  <si>
    <t>17/09/2025</t>
  </si>
  <si>
    <t>155060</t>
  </si>
  <si>
    <t>EURILS</t>
  </si>
  <si>
    <t>23/06/2025</t>
  </si>
  <si>
    <t>155024</t>
  </si>
  <si>
    <t>USDJPY</t>
  </si>
  <si>
    <t>13/08/2025</t>
  </si>
  <si>
    <t>155064</t>
  </si>
  <si>
    <t>155063</t>
  </si>
  <si>
    <t>19/11/2025</t>
  </si>
  <si>
    <t>154994</t>
  </si>
  <si>
    <t>08/04/2025</t>
  </si>
  <si>
    <t>155048</t>
  </si>
  <si>
    <t>155045</t>
  </si>
  <si>
    <t>155009</t>
  </si>
  <si>
    <t>155011</t>
  </si>
  <si>
    <t>155056</t>
  </si>
  <si>
    <t>155061</t>
  </si>
  <si>
    <t>155012</t>
  </si>
  <si>
    <t>155067</t>
  </si>
  <si>
    <t>155038</t>
  </si>
  <si>
    <t>155050</t>
  </si>
  <si>
    <t>155065</t>
  </si>
  <si>
    <t>155066</t>
  </si>
  <si>
    <t>07/07/2025</t>
  </si>
  <si>
    <t>155026</t>
  </si>
  <si>
    <t>20/08/2025</t>
  </si>
  <si>
    <t>155010</t>
  </si>
  <si>
    <t>11/08/2025</t>
  </si>
  <si>
    <t>155041</t>
  </si>
  <si>
    <t>11/09/2025</t>
  </si>
  <si>
    <t>155053</t>
  </si>
  <si>
    <t>154987</t>
  </si>
  <si>
    <t>155004</t>
  </si>
  <si>
    <t>23/04/2025</t>
  </si>
  <si>
    <t>28/07/2025</t>
  </si>
  <si>
    <t>155006</t>
  </si>
  <si>
    <t>05/05/2025</t>
  </si>
  <si>
    <t>07/08/2025</t>
  </si>
  <si>
    <t>155015</t>
  </si>
  <si>
    <t>08/05/2025</t>
  </si>
  <si>
    <t>155007</t>
  </si>
  <si>
    <t>GBPUSD</t>
  </si>
  <si>
    <t>הלוואות עמיתים מור אג"ח שיקלי</t>
  </si>
  <si>
    <t>1323</t>
  </si>
  <si>
    <t>01/01/2000</t>
  </si>
  <si>
    <t>הלוואות עמיתים מור כללי שיקלי</t>
  </si>
  <si>
    <t>1319</t>
  </si>
  <si>
    <t>הלוואות עמיתים אלטשולר אג"ח שיקלי</t>
  </si>
  <si>
    <t>1309</t>
  </si>
  <si>
    <t>הלוואות עמיתים אלטשולר כללי שיקלי</t>
  </si>
  <si>
    <t>1311</t>
  </si>
  <si>
    <t>ג'נריישן משיכה 2 27/06/26</t>
  </si>
  <si>
    <t>91000051</t>
  </si>
  <si>
    <t>27/06/2024</t>
  </si>
  <si>
    <t>קבועה</t>
  </si>
  <si>
    <t>27/06/2026</t>
  </si>
  <si>
    <t>שוטף</t>
  </si>
  <si>
    <t>שננדואה הלוואה (מרווח הוגן) 25/8/28</t>
  </si>
  <si>
    <t>90300081</t>
  </si>
  <si>
    <t>20/12/2022</t>
  </si>
  <si>
    <t>25/08/2028</t>
  </si>
  <si>
    <t>ליווי פרוייקט שננדואה</t>
  </si>
  <si>
    <t>סינמה סיטי הלוואה 1 31/12/27</t>
  </si>
  <si>
    <t>96039</t>
  </si>
  <si>
    <t>25/04/2021</t>
  </si>
  <si>
    <t>הלוואות עמיתים קרן י צמוד</t>
  </si>
  <si>
    <t>1300</t>
  </si>
  <si>
    <t>מיי טאון הלוואת בעלים</t>
  </si>
  <si>
    <t>96078</t>
  </si>
  <si>
    <t>27/09/2023</t>
  </si>
  <si>
    <t>נדל"ן בארץ</t>
  </si>
  <si>
    <t>הלוואות עמיתים קרן י פריים</t>
  </si>
  <si>
    <t>1301</t>
  </si>
  <si>
    <t>הלוואות עמיתים קרן י שקלי</t>
  </si>
  <si>
    <t>1324</t>
  </si>
  <si>
    <t>הלוואות עמיתים הכשרה אג"ח שיקלי</t>
  </si>
  <si>
    <t>1317</t>
  </si>
  <si>
    <t>הלוואות עמיתים הכשרה אג"ח צמוד</t>
  </si>
  <si>
    <t>1316</t>
  </si>
  <si>
    <t>הלוואות עמיתים הכשרה כללי שיקלי</t>
  </si>
  <si>
    <t>1303</t>
  </si>
  <si>
    <t>הלוואות עמיתים הכשרה כללי צמוד</t>
  </si>
  <si>
    <t>1302</t>
  </si>
  <si>
    <t>הלוואות עמיתים הכשרה ט"ק שיקלי</t>
  </si>
  <si>
    <t>1321</t>
  </si>
  <si>
    <t>הלוואות עמיתים ילין אג"ח שיקלי</t>
  </si>
  <si>
    <t>1307</t>
  </si>
  <si>
    <t>הלוואות עמיתים ילין כללי שיקלי</t>
  </si>
  <si>
    <t>1305</t>
  </si>
  <si>
    <t>הלוואות עמיתים בני 50 ומטה צמוד (בחירה)</t>
  </si>
  <si>
    <t>1332</t>
  </si>
  <si>
    <t>הלוואות עמיתים בני 50 ומטה שקלי (אוט')</t>
  </si>
  <si>
    <t>1327</t>
  </si>
  <si>
    <t>הלוואות עמיתים בני 50 ומטה צמוד (אוט')</t>
  </si>
  <si>
    <t>1331</t>
  </si>
  <si>
    <t>הלוואות עמיתים בני 50-60 צמוד (אוט')</t>
  </si>
  <si>
    <t>1328</t>
  </si>
  <si>
    <t>הלוואות עמיתים בני 50-60 צמוד (בחירה)</t>
  </si>
  <si>
    <t>1329</t>
  </si>
  <si>
    <t>הלוואות עמיתים בני 50-60 שקלי (אוט')</t>
  </si>
  <si>
    <t>1325</t>
  </si>
  <si>
    <t>הלוואות עמיתים בני 60 ומעלה צמוד (אוט')</t>
  </si>
  <si>
    <t>1326</t>
  </si>
  <si>
    <t>הלוואות עמיתים בני 60 ומעלה צמוד (בחירה)</t>
  </si>
  <si>
    <t>1330</t>
  </si>
  <si>
    <t>הלוואות עמיתים מיטב כללי שיקלי</t>
  </si>
  <si>
    <t>1315</t>
  </si>
  <si>
    <t>הלוואות עמיתים מיטב אג"ח שיקלי</t>
  </si>
  <si>
    <t>1313</t>
  </si>
  <si>
    <t>28/10/2025</t>
  </si>
  <si>
    <t>20/05/2026</t>
  </si>
  <si>
    <t>02/01/2026</t>
  </si>
  <si>
    <t>08/01/2026</t>
  </si>
  <si>
    <t>12/11/2025</t>
  </si>
  <si>
    <t>04/12/2025</t>
  </si>
  <si>
    <t>אשדוד סנטר</t>
  </si>
  <si>
    <t>09/01/2020</t>
  </si>
  <si>
    <t>אורגים 6-11 אשדוד</t>
  </si>
  <si>
    <t>ירון ספקטור שמאות מקרקעין</t>
  </si>
  <si>
    <t>אשדוד - משרדים</t>
  </si>
  <si>
    <t>אורגים 6-9 אשדוד</t>
  </si>
  <si>
    <t>NA</t>
  </si>
  <si>
    <t>Dover Street XI Feeder Fund</t>
  </si>
  <si>
    <t>MIZBILIT</t>
  </si>
  <si>
    <t xml:space="preserve">חסום </t>
  </si>
  <si>
    <t xml:space="preserve">סחיר </t>
  </si>
  <si>
    <t>מספיר מנפיק</t>
  </si>
  <si>
    <t>ILBBB-</t>
  </si>
  <si>
    <t xml:space="preserve">פנימי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</si>
</sst>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 * #,##0.00_ ;_ * \-#,##0.00_ ;_ * &quot;-&quot;??_ ;_ @_ "/>
    <numFmt numFmtId="164" formatCode="0.000"/>
    <numFmt numFmtId="165" formatCode="0.000%"/>
    <numFmt numFmtId="166" formatCode="#,##0.000"/>
    <numFmt numFmtId="167" formatCode="#,##0.000%"/>
  </numFmts>
  <fonts count="29"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  <scheme val="minor"/>
    </font>
    <font>
      <b/>
      <sz val="11"/>
      <color theme="1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  <scheme val="minor"/>
    </font>
    <font>
      <sz val="11"/>
      <color theme="1"/>
      <name val="Arial"/>
      <family val="2"/>
      <charset val="177"/>
      <scheme val="minor"/>
    </font>
    <font>
      <b/>
      <sz val="10"/>
      <color theme="1"/>
      <name val="Arial"/>
      <family val="2"/>
    </font>
    <font>
      <sz val="10"/>
      <color theme="3"/>
      <name val="Arial"/>
      <family val="2"/>
    </font>
    <font>
      <sz val="10"/>
      <color theme="2" tint="-0.749992370372631"/>
      <name val="Open Sans"/>
      <family val="2"/>
    </font>
    <font>
      <b/>
      <sz val="11"/>
      <color theme="1"/>
      <name val="Arial"/>
      <family val="2"/>
      <scheme val="minor"/>
    </font>
    <font>
      <b/>
      <sz val="14"/>
      <color theme="0"/>
      <name val="Arial"/>
      <family val="2"/>
    </font>
    <font>
      <b/>
      <u/>
      <sz val="10"/>
      <color theme="1"/>
      <name val="Arial"/>
      <family val="2"/>
      <scheme val="minor"/>
    </font>
    <font>
      <b/>
      <u/>
      <sz val="11"/>
      <color theme="1"/>
      <name val="Arial"/>
      <family val="2"/>
    </font>
    <font>
      <i/>
      <sz val="11"/>
      <color theme="1"/>
      <name val="Arial"/>
      <family val="2"/>
      <scheme val="minor"/>
    </font>
    <font>
      <sz val="12"/>
      <color theme="1"/>
      <name val="David"/>
      <family val="2"/>
    </font>
    <font>
      <b/>
      <sz val="12"/>
      <color theme="1"/>
      <name val="David"/>
      <family val="2"/>
    </font>
    <font>
      <b/>
      <sz val="11"/>
      <color theme="0"/>
      <name val="Arial"/>
      <family val="2"/>
    </font>
    <font>
      <sz val="11"/>
      <color theme="1"/>
      <name val="David"/>
      <family val="2"/>
    </font>
    <font>
      <b/>
      <sz val="12"/>
      <color theme="9" tint="-0.499984740745262"/>
      <name val="Wingdings"/>
      <charset val="2"/>
    </font>
    <font>
      <b/>
      <sz val="12"/>
      <color theme="9" tint="-0.499984740745262"/>
      <name val="David"/>
      <family val="2"/>
    </font>
    <font>
      <strike/>
      <sz val="11"/>
      <color theme="1"/>
      <name val="Arial"/>
      <family val="2"/>
    </font>
    <font>
      <strike/>
      <sz val="11"/>
      <color theme="1"/>
      <name val="Arial"/>
      <family val="2"/>
      <scheme val="minor"/>
    </font>
    <font>
      <strike/>
      <sz val="11"/>
      <color theme="1"/>
      <name val="Arial"/>
      <family val="2"/>
      <charset val="177"/>
      <scheme val="minor"/>
    </font>
    <font>
      <sz val="8"/>
      <name val="Arial"/>
      <family val="2"/>
      <charset val="177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/>
      <diagonal/>
    </border>
    <border>
      <left style="thin">
        <color theme="4" tint="0.39994506668294322"/>
      </left>
      <right style="thin">
        <color theme="4" tint="0.39994506668294322"/>
      </right>
      <top/>
      <bottom/>
      <diagonal/>
    </border>
    <border>
      <left style="thin">
        <color theme="4" tint="0.39994506668294322"/>
      </left>
      <right style="thin">
        <color theme="4" tint="0.39994506668294322"/>
      </right>
      <top/>
      <bottom style="thin">
        <color theme="4" tint="0.39994506668294322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1454817346722"/>
      </top>
      <bottom/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hair">
        <color theme="1"/>
      </left>
      <right/>
      <top style="hair">
        <color theme="1"/>
      </top>
      <bottom style="hair">
        <color theme="1"/>
      </bottom>
      <diagonal/>
    </border>
    <border>
      <left/>
      <right style="hair">
        <color theme="1"/>
      </right>
      <top style="hair">
        <color theme="1"/>
      </top>
      <bottom style="hair">
        <color theme="1"/>
      </bottom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/>
      <right style="thin">
        <color theme="4" tint="0.39994506668294322"/>
      </right>
      <top/>
      <bottom/>
      <diagonal/>
    </border>
    <border>
      <left style="thin">
        <color theme="4" tint="0.39994506668294322"/>
      </left>
      <right/>
      <top/>
      <bottom/>
      <diagonal/>
    </border>
    <border>
      <left/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</borders>
  <cellStyleXfs count="5">
    <xf numFmtId="0" fontId="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</cellStyleXfs>
  <cellXfs count="163">
    <xf numFmtId="0" fontId="0" fillId="0" borderId="0" xfId="0"/>
    <xf numFmtId="0" fontId="0" fillId="0" borderId="0" xfId="0" applyAlignment="1">
      <alignment horizontal="center"/>
    </xf>
    <xf numFmtId="0" fontId="5" fillId="0" borderId="0" xfId="0" applyFont="1"/>
    <xf numFmtId="0" fontId="5" fillId="0" borderId="0" xfId="0" applyFont="1" applyAlignment="1">
      <alignment vertical="center" wrapText="1"/>
    </xf>
    <xf numFmtId="0" fontId="4" fillId="0" borderId="0" xfId="0" applyFont="1"/>
    <xf numFmtId="0" fontId="4" fillId="0" borderId="2" xfId="0" applyFont="1" applyBorder="1" applyProtection="1">
      <protection locked="0"/>
    </xf>
    <xf numFmtId="0" fontId="4" fillId="0" borderId="1" xfId="0" applyFont="1" applyBorder="1" applyProtection="1">
      <protection locked="0"/>
    </xf>
    <xf numFmtId="0" fontId="4" fillId="0" borderId="0" xfId="0" applyFont="1" applyAlignment="1">
      <alignment horizontal="right" readingOrder="1"/>
    </xf>
    <xf numFmtId="0" fontId="9" fillId="0" borderId="0" xfId="0" applyFont="1"/>
    <xf numFmtId="0" fontId="9" fillId="0" borderId="0" xfId="0" applyFont="1" applyAlignment="1">
      <alignment horizontal="center" vertical="center" wrapText="1"/>
    </xf>
    <xf numFmtId="0" fontId="3" fillId="0" borderId="0" xfId="0" applyFont="1"/>
    <xf numFmtId="0" fontId="11" fillId="4" borderId="0" xfId="0" applyFont="1" applyFill="1"/>
    <xf numFmtId="0" fontId="12" fillId="0" borderId="0" xfId="0" applyFont="1"/>
    <xf numFmtId="0" fontId="0" fillId="0" borderId="0" xfId="0" applyAlignment="1">
      <alignment horizontal="right"/>
    </xf>
    <xf numFmtId="0" fontId="0" fillId="0" borderId="0" xfId="0" applyProtection="1">
      <protection locked="0"/>
    </xf>
    <xf numFmtId="0" fontId="6" fillId="4" borderId="0" xfId="0" applyFont="1" applyFill="1"/>
    <xf numFmtId="0" fontId="4" fillId="0" borderId="0" xfId="0" applyFont="1" applyProtection="1">
      <protection locked="0"/>
    </xf>
    <xf numFmtId="0" fontId="8" fillId="3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right"/>
    </xf>
    <xf numFmtId="0" fontId="4" fillId="0" borderId="4" xfId="0" applyFont="1" applyBorder="1" applyAlignment="1">
      <alignment horizontal="right"/>
    </xf>
    <xf numFmtId="0" fontId="14" fillId="0" borderId="0" xfId="0" applyFont="1"/>
    <xf numFmtId="0" fontId="14" fillId="0" borderId="0" xfId="0" applyFont="1" applyAlignment="1">
      <alignment horizontal="right" vertical="top"/>
    </xf>
    <xf numFmtId="0" fontId="0" fillId="0" borderId="0" xfId="0" applyAlignment="1">
      <alignment horizontal="right" vertical="top" wrapText="1"/>
    </xf>
    <xf numFmtId="0" fontId="0" fillId="0" borderId="0" xfId="0" applyAlignment="1">
      <alignment horizontal="right" vertical="top"/>
    </xf>
    <xf numFmtId="0" fontId="8" fillId="3" borderId="9" xfId="0" applyFont="1" applyFill="1" applyBorder="1" applyAlignment="1">
      <alignment horizontal="center" vertical="center" wrapText="1"/>
    </xf>
    <xf numFmtId="0" fontId="13" fillId="5" borderId="0" xfId="1" applyFont="1" applyFill="1" applyAlignment="1" applyProtection="1">
      <alignment horizontal="left" vertical="center" wrapText="1" indent="1"/>
      <protection locked="0"/>
    </xf>
    <xf numFmtId="0" fontId="15" fillId="3" borderId="8" xfId="0" applyFont="1" applyFill="1" applyBorder="1" applyAlignment="1">
      <alignment vertical="center"/>
    </xf>
    <xf numFmtId="0" fontId="15" fillId="3" borderId="0" xfId="0" applyFont="1" applyFill="1" applyAlignment="1">
      <alignment vertical="center"/>
    </xf>
    <xf numFmtId="49" fontId="0" fillId="0" borderId="0" xfId="0" applyNumberFormat="1" applyAlignment="1">
      <alignment horizontal="right"/>
    </xf>
    <xf numFmtId="49" fontId="14" fillId="0" borderId="0" xfId="0" applyNumberFormat="1" applyFont="1" applyAlignment="1">
      <alignment horizontal="right"/>
    </xf>
    <xf numFmtId="0" fontId="18" fillId="0" borderId="0" xfId="0" applyFont="1"/>
    <xf numFmtId="0" fontId="19" fillId="0" borderId="1" xfId="0" applyFont="1" applyBorder="1" applyAlignment="1">
      <alignment vertical="center" wrapText="1" readingOrder="2"/>
    </xf>
    <xf numFmtId="0" fontId="19" fillId="0" borderId="1" xfId="0" applyFont="1" applyBorder="1" applyAlignment="1">
      <alignment horizontal="right" vertical="center" wrapText="1" readingOrder="2"/>
    </xf>
    <xf numFmtId="2" fontId="19" fillId="0" borderId="1" xfId="0" applyNumberFormat="1" applyFont="1" applyBorder="1" applyAlignment="1">
      <alignment vertical="center" wrapText="1" readingOrder="2"/>
    </xf>
    <xf numFmtId="164" fontId="19" fillId="0" borderId="1" xfId="0" applyNumberFormat="1" applyFont="1" applyBorder="1" applyAlignment="1">
      <alignment vertical="center" wrapText="1" readingOrder="2"/>
    </xf>
    <xf numFmtId="1" fontId="0" fillId="0" borderId="0" xfId="0" applyNumberFormat="1" applyAlignment="1">
      <alignment horizontal="right"/>
    </xf>
    <xf numFmtId="0" fontId="20" fillId="0" borderId="1" xfId="0" applyFont="1" applyBorder="1" applyAlignment="1">
      <alignment vertical="center" wrapText="1" readingOrder="2"/>
    </xf>
    <xf numFmtId="0" fontId="7" fillId="3" borderId="11" xfId="0" applyFont="1" applyFill="1" applyBorder="1" applyAlignment="1">
      <alignment horizontal="center" vertical="center" wrapText="1"/>
    </xf>
    <xf numFmtId="0" fontId="8" fillId="3" borderId="11" xfId="0" applyFont="1" applyFill="1" applyBorder="1" applyAlignment="1">
      <alignment horizontal="center" vertical="center" wrapText="1"/>
    </xf>
    <xf numFmtId="0" fontId="8" fillId="3" borderId="11" xfId="0" applyFont="1" applyFill="1" applyBorder="1" applyAlignment="1">
      <alignment horizontal="right" vertical="center" wrapText="1"/>
    </xf>
    <xf numFmtId="0" fontId="9" fillId="0" borderId="11" xfId="0" applyFont="1" applyBorder="1"/>
    <xf numFmtId="0" fontId="9" fillId="0" borderId="11" xfId="0" applyFont="1" applyBorder="1" applyAlignment="1">
      <alignment horizontal="center" vertical="center" wrapText="1"/>
    </xf>
    <xf numFmtId="0" fontId="21" fillId="3" borderId="4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2" borderId="4" xfId="0" applyFill="1" applyBorder="1" applyAlignment="1">
      <alignment horizontal="right"/>
    </xf>
    <xf numFmtId="0" fontId="0" fillId="0" borderId="4" xfId="0" applyBorder="1"/>
    <xf numFmtId="0" fontId="0" fillId="0" borderId="4" xfId="0" applyBorder="1" applyAlignment="1">
      <alignment horizontal="right"/>
    </xf>
    <xf numFmtId="0" fontId="0" fillId="0" borderId="5" xfId="0" applyBorder="1" applyAlignment="1">
      <alignment horizontal="right"/>
    </xf>
    <xf numFmtId="0" fontId="0" fillId="2" borderId="5" xfId="0" applyFill="1" applyBorder="1" applyAlignment="1">
      <alignment horizontal="right"/>
    </xf>
    <xf numFmtId="0" fontId="0" fillId="2" borderId="7" xfId="0" applyFill="1" applyBorder="1" applyAlignment="1">
      <alignment horizontal="right"/>
    </xf>
    <xf numFmtId="0" fontId="22" fillId="0" borderId="0" xfId="0" applyFont="1"/>
    <xf numFmtId="0" fontId="0" fillId="0" borderId="7" xfId="0" applyBorder="1" applyAlignment="1">
      <alignment horizontal="right"/>
    </xf>
    <xf numFmtId="0" fontId="0" fillId="0" borderId="5" xfId="0" applyBorder="1" applyAlignment="1">
      <alignment horizontal="center" vertical="top"/>
    </xf>
    <xf numFmtId="0" fontId="0" fillId="0" borderId="6" xfId="0" applyBorder="1" applyAlignment="1">
      <alignment horizontal="center" vertical="top"/>
    </xf>
    <xf numFmtId="0" fontId="0" fillId="0" borderId="7" xfId="0" applyBorder="1" applyAlignment="1">
      <alignment horizontal="center" vertical="top"/>
    </xf>
    <xf numFmtId="0" fontId="0" fillId="0" borderId="5" xfId="0" applyBorder="1" applyAlignment="1">
      <alignment horizontal="right" vertical="top"/>
    </xf>
    <xf numFmtId="0" fontId="0" fillId="0" borderId="6" xfId="0" applyBorder="1" applyAlignment="1">
      <alignment horizontal="right" vertical="top"/>
    </xf>
    <xf numFmtId="0" fontId="0" fillId="0" borderId="7" xfId="0" applyBorder="1" applyAlignment="1">
      <alignment horizontal="right" vertical="top"/>
    </xf>
    <xf numFmtId="0" fontId="0" fillId="0" borderId="5" xfId="0" applyBorder="1" applyAlignment="1">
      <alignment vertical="top"/>
    </xf>
    <xf numFmtId="0" fontId="0" fillId="0" borderId="6" xfId="0" applyBorder="1" applyAlignment="1">
      <alignment vertical="top"/>
    </xf>
    <xf numFmtId="0" fontId="0" fillId="0" borderId="7" xfId="0" applyBorder="1" applyAlignment="1">
      <alignment vertical="top"/>
    </xf>
    <xf numFmtId="0" fontId="0" fillId="2" borderId="5" xfId="0" applyFill="1" applyBorder="1" applyAlignment="1">
      <alignment vertical="top"/>
    </xf>
    <xf numFmtId="0" fontId="0" fillId="2" borderId="6" xfId="0" applyFill="1" applyBorder="1" applyAlignment="1">
      <alignment vertical="top"/>
    </xf>
    <xf numFmtId="0" fontId="0" fillId="2" borderId="7" xfId="0" applyFill="1" applyBorder="1" applyAlignment="1">
      <alignment vertical="top"/>
    </xf>
    <xf numFmtId="0" fontId="0" fillId="0" borderId="6" xfId="0" applyBorder="1" applyAlignment="1">
      <alignment horizontal="center"/>
    </xf>
    <xf numFmtId="0" fontId="0" fillId="2" borderId="5" xfId="0" applyFill="1" applyBorder="1" applyAlignment="1">
      <alignment horizontal="right" vertical="top"/>
    </xf>
    <xf numFmtId="0" fontId="0" fillId="2" borderId="6" xfId="0" applyFill="1" applyBorder="1" applyAlignment="1">
      <alignment horizontal="right" vertical="top"/>
    </xf>
    <xf numFmtId="0" fontId="0" fillId="2" borderId="5" xfId="0" applyFill="1" applyBorder="1" applyAlignment="1">
      <alignment horizontal="center"/>
    </xf>
    <xf numFmtId="0" fontId="0" fillId="2" borderId="6" xfId="0" applyFill="1" applyBorder="1" applyAlignment="1">
      <alignment horizontal="center"/>
    </xf>
    <xf numFmtId="0" fontId="0" fillId="2" borderId="5" xfId="0" applyFill="1" applyBorder="1" applyAlignment="1">
      <alignment vertical="center" wrapText="1"/>
    </xf>
    <xf numFmtId="0" fontId="0" fillId="2" borderId="7" xfId="0" applyFill="1" applyBorder="1" applyAlignment="1">
      <alignment vertical="center" wrapText="1"/>
    </xf>
    <xf numFmtId="0" fontId="0" fillId="2" borderId="5" xfId="0" applyFill="1" applyBorder="1" applyAlignment="1">
      <alignment horizontal="right" vertical="top" wrapText="1"/>
    </xf>
    <xf numFmtId="0" fontId="0" fillId="2" borderId="6" xfId="0" applyFill="1" applyBorder="1" applyAlignment="1">
      <alignment horizontal="right" vertical="top" wrapText="1"/>
    </xf>
    <xf numFmtId="0" fontId="4" fillId="0" borderId="5" xfId="0" applyFont="1" applyBorder="1" applyAlignment="1">
      <alignment horizontal="right" vertical="top"/>
    </xf>
    <xf numFmtId="0" fontId="4" fillId="0" borderId="7" xfId="0" applyFont="1" applyBorder="1" applyAlignment="1">
      <alignment horizontal="right" vertical="top"/>
    </xf>
    <xf numFmtId="0" fontId="0" fillId="0" borderId="5" xfId="0" applyBorder="1" applyAlignment="1">
      <alignment horizontal="right" vertical="top" wrapText="1"/>
    </xf>
    <xf numFmtId="0" fontId="0" fillId="0" borderId="6" xfId="0" applyBorder="1" applyAlignment="1">
      <alignment horizontal="right" vertical="top" wrapText="1"/>
    </xf>
    <xf numFmtId="0" fontId="0" fillId="2" borderId="5" xfId="0" applyFill="1" applyBorder="1" applyAlignment="1">
      <alignment vertical="top" wrapText="1"/>
    </xf>
    <xf numFmtId="0" fontId="0" fillId="2" borderId="6" xfId="0" applyFill="1" applyBorder="1" applyAlignment="1">
      <alignment vertical="top" wrapText="1"/>
    </xf>
    <xf numFmtId="0" fontId="0" fillId="0" borderId="5" xfId="0" applyBorder="1" applyAlignment="1">
      <alignment vertical="top" wrapText="1"/>
    </xf>
    <xf numFmtId="0" fontId="0" fillId="0" borderId="6" xfId="0" applyBorder="1" applyAlignment="1">
      <alignment vertical="top" wrapText="1"/>
    </xf>
    <xf numFmtId="0" fontId="13" fillId="5" borderId="12" xfId="1" applyFont="1" applyFill="1" applyBorder="1" applyAlignment="1" applyProtection="1">
      <alignment horizontal="right" vertical="center" wrapText="1"/>
      <protection locked="0"/>
    </xf>
    <xf numFmtId="0" fontId="13" fillId="5" borderId="12" xfId="1" applyFont="1" applyFill="1" applyBorder="1" applyAlignment="1">
      <alignment horizontal="right" vertical="center" wrapText="1"/>
    </xf>
    <xf numFmtId="0" fontId="13" fillId="5" borderId="12" xfId="1" applyFont="1" applyFill="1" applyBorder="1" applyAlignment="1" applyProtection="1">
      <alignment horizontal="left" vertical="center" wrapText="1" indent="1"/>
      <protection locked="0"/>
    </xf>
    <xf numFmtId="0" fontId="13" fillId="5" borderId="12" xfId="1" applyFont="1" applyFill="1" applyBorder="1" applyAlignment="1" applyProtection="1">
      <alignment vertical="center" wrapText="1"/>
      <protection locked="0"/>
    </xf>
    <xf numFmtId="0" fontId="8" fillId="3" borderId="14" xfId="0" applyFont="1" applyFill="1" applyBorder="1" applyAlignment="1">
      <alignment horizontal="center" vertical="center"/>
    </xf>
    <xf numFmtId="0" fontId="8" fillId="3" borderId="13" xfId="0" applyFont="1" applyFill="1" applyBorder="1" applyAlignment="1">
      <alignment horizontal="right" vertical="center"/>
    </xf>
    <xf numFmtId="0" fontId="8" fillId="3" borderId="3" xfId="0" applyFont="1" applyFill="1" applyBorder="1" applyAlignment="1">
      <alignment horizontal="center" vertical="center" wrapText="1" readingOrder="2"/>
    </xf>
    <xf numFmtId="0" fontId="20" fillId="0" borderId="15" xfId="0" applyFont="1" applyBorder="1"/>
    <xf numFmtId="0" fontId="20" fillId="0" borderId="16" xfId="0" applyFont="1" applyBorder="1"/>
    <xf numFmtId="0" fontId="20" fillId="0" borderId="17" xfId="0" applyFont="1" applyBorder="1" applyAlignment="1">
      <alignment horizontal="right"/>
    </xf>
    <xf numFmtId="0" fontId="23" fillId="0" borderId="1" xfId="0" applyFont="1" applyBorder="1" applyAlignment="1">
      <alignment horizontal="center" vertical="center" wrapText="1" readingOrder="2"/>
    </xf>
    <xf numFmtId="0" fontId="24" fillId="0" borderId="1" xfId="0" applyFont="1" applyBorder="1" applyAlignment="1">
      <alignment vertical="center" wrapText="1" readingOrder="2"/>
    </xf>
    <xf numFmtId="0" fontId="4" fillId="0" borderId="18" xfId="0" applyFont="1" applyBorder="1" applyAlignment="1">
      <alignment horizontal="right" vertical="top"/>
    </xf>
    <xf numFmtId="0" fontId="0" fillId="0" borderId="5" xfId="0" applyBorder="1" applyAlignment="1">
      <alignment horizontal="center"/>
    </xf>
    <xf numFmtId="0" fontId="0" fillId="2" borderId="6" xfId="0" applyFill="1" applyBorder="1" applyAlignment="1">
      <alignment horizontal="right"/>
    </xf>
    <xf numFmtId="0" fontId="0" fillId="0" borderId="19" xfId="0" applyBorder="1" applyAlignment="1">
      <alignment horizontal="right" vertical="top"/>
    </xf>
    <xf numFmtId="0" fontId="0" fillId="0" borderId="20" xfId="0" applyBorder="1" applyAlignment="1">
      <alignment horizontal="right"/>
    </xf>
    <xf numFmtId="0" fontId="0" fillId="0" borderId="0" xfId="0" applyAlignment="1">
      <alignment vertical="top"/>
    </xf>
    <xf numFmtId="0" fontId="0" fillId="0" borderId="7" xfId="0" applyBorder="1" applyAlignment="1">
      <alignment horizontal="right" vertical="top" wrapText="1"/>
    </xf>
    <xf numFmtId="0" fontId="0" fillId="0" borderId="7" xfId="0" applyBorder="1" applyAlignment="1">
      <alignment vertical="top" wrapText="1"/>
    </xf>
    <xf numFmtId="0" fontId="14" fillId="2" borderId="4" xfId="0" applyFont="1" applyFill="1" applyBorder="1" applyAlignment="1">
      <alignment horizontal="right"/>
    </xf>
    <xf numFmtId="0" fontId="20" fillId="0" borderId="0" xfId="0" applyFont="1"/>
    <xf numFmtId="0" fontId="25" fillId="2" borderId="4" xfId="0" applyFont="1" applyFill="1" applyBorder="1" applyAlignment="1">
      <alignment horizontal="right"/>
    </xf>
    <xf numFmtId="0" fontId="0" fillId="0" borderId="4" xfId="0" applyBorder="1" applyAlignment="1">
      <alignment horizontal="right" readingOrder="1"/>
    </xf>
    <xf numFmtId="0" fontId="0" fillId="0" borderId="4" xfId="0" applyBorder="1" applyAlignment="1">
      <alignment readingOrder="1"/>
    </xf>
    <xf numFmtId="0" fontId="27" fillId="2" borderId="4" xfId="0" applyFont="1" applyFill="1" applyBorder="1" applyAlignment="1">
      <alignment horizontal="right"/>
    </xf>
    <xf numFmtId="0" fontId="21" fillId="3" borderId="6" xfId="0" applyFont="1" applyFill="1" applyBorder="1" applyAlignment="1">
      <alignment horizontal="center" vertical="center" wrapText="1"/>
    </xf>
    <xf numFmtId="0" fontId="2" fillId="0" borderId="0" xfId="0" applyFont="1"/>
    <xf numFmtId="0" fontId="2" fillId="0" borderId="0" xfId="0" applyFont="1" applyProtection="1">
      <protection locked="0"/>
    </xf>
    <xf numFmtId="0" fontId="2" fillId="0" borderId="1" xfId="0" applyFont="1" applyBorder="1" applyProtection="1">
      <protection locked="0"/>
    </xf>
    <xf numFmtId="0" fontId="2" fillId="0" borderId="0" xfId="0" applyFont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2" borderId="6" xfId="0" applyFont="1" applyFill="1" applyBorder="1" applyAlignment="1">
      <alignment horizontal="right" vertical="top"/>
    </xf>
    <xf numFmtId="0" fontId="2" fillId="0" borderId="7" xfId="0" applyFont="1" applyBorder="1" applyAlignment="1">
      <alignment horizontal="center"/>
    </xf>
    <xf numFmtId="0" fontId="2" fillId="2" borderId="5" xfId="0" applyFont="1" applyFill="1" applyBorder="1" applyAlignment="1">
      <alignment horizontal="center"/>
    </xf>
    <xf numFmtId="0" fontId="2" fillId="2" borderId="5" xfId="0" applyFont="1" applyFill="1" applyBorder="1" applyAlignment="1">
      <alignment horizontal="right"/>
    </xf>
    <xf numFmtId="0" fontId="2" fillId="2" borderId="6" xfId="0" applyFont="1" applyFill="1" applyBorder="1" applyAlignment="1">
      <alignment horizontal="center"/>
    </xf>
    <xf numFmtId="0" fontId="2" fillId="0" borderId="5" xfId="0" applyFont="1" applyBorder="1" applyAlignment="1">
      <alignment horizontal="right" vertical="top"/>
    </xf>
    <xf numFmtId="0" fontId="2" fillId="0" borderId="6" xfId="0" applyFont="1" applyBorder="1" applyAlignment="1">
      <alignment horizontal="right" vertical="top"/>
    </xf>
    <xf numFmtId="0" fontId="2" fillId="0" borderId="7" xfId="0" applyFont="1" applyBorder="1" applyAlignment="1">
      <alignment horizontal="right" vertical="top"/>
    </xf>
    <xf numFmtId="0" fontId="2" fillId="2" borderId="6" xfId="0" applyFont="1" applyFill="1" applyBorder="1" applyAlignment="1">
      <alignment horizontal="right"/>
    </xf>
    <xf numFmtId="0" fontId="2" fillId="2" borderId="5" xfId="0" applyFont="1" applyFill="1" applyBorder="1" applyAlignment="1">
      <alignment horizontal="right" vertical="top"/>
    </xf>
    <xf numFmtId="0" fontId="2" fillId="2" borderId="4" xfId="0" applyFont="1" applyFill="1" applyBorder="1" applyAlignment="1">
      <alignment horizontal="right"/>
    </xf>
    <xf numFmtId="0" fontId="2" fillId="2" borderId="10" xfId="0" applyFont="1" applyFill="1" applyBorder="1" applyAlignment="1">
      <alignment horizontal="right" vertical="top"/>
    </xf>
    <xf numFmtId="0" fontId="2" fillId="0" borderId="10" xfId="0" applyFont="1" applyBorder="1" applyAlignment="1">
      <alignment horizontal="right" vertical="top"/>
    </xf>
    <xf numFmtId="0" fontId="2" fillId="6" borderId="0" xfId="0" applyFont="1" applyFill="1"/>
    <xf numFmtId="0" fontId="2" fillId="0" borderId="0" xfId="0" applyFont="1" applyAlignment="1">
      <alignment horizontal="right"/>
    </xf>
    <xf numFmtId="164" fontId="16" fillId="0" borderId="11" xfId="0" applyNumberFormat="1" applyFont="1" applyBorder="1" applyAlignment="1">
      <alignment horizontal="center" vertical="center" wrapText="1"/>
    </xf>
    <xf numFmtId="165" fontId="16" fillId="0" borderId="11" xfId="0" applyNumberFormat="1" applyFont="1" applyBorder="1" applyAlignment="1">
      <alignment horizontal="center" vertical="center" wrapText="1"/>
    </xf>
    <xf numFmtId="166" fontId="0" fillId="0" borderId="0" xfId="0" applyNumberFormat="1" applyFont="1"/>
    <xf numFmtId="167" fontId="0" fillId="0" borderId="0" xfId="0" applyNumberFormat="1" applyFont="1"/>
    <xf numFmtId="0" fontId="1" fillId="0" borderId="0" xfId="0" applyFont="1"/>
    <xf numFmtId="0" fontId="0" fillId="0" borderId="0" xfId="0" applyFill="1"/>
    <xf numFmtId="166" fontId="0" fillId="0" borderId="0" xfId="0" applyNumberFormat="1" applyFont="1" applyFill="1"/>
    <xf numFmtId="167" fontId="0" fillId="0" borderId="0" xfId="0" applyNumberFormat="1" applyFont="1" applyFill="1"/>
    <xf numFmtId="0" fontId="5" fillId="0" borderId="0" xfId="0" applyFont="1" applyFill="1"/>
    <xf numFmtId="165" fontId="0" fillId="0" borderId="0" xfId="0" applyNumberFormat="1" applyFill="1"/>
    <xf numFmtId="165" fontId="5" fillId="0" borderId="0" xfId="0" applyNumberFormat="1" applyFont="1" applyFill="1"/>
    <xf numFmtId="165" fontId="0" fillId="0" borderId="0" xfId="0" applyNumberFormat="1" applyFont="1" applyFill="1"/>
    <xf numFmtId="165" fontId="1" fillId="0" borderId="0" xfId="0" applyNumberFormat="1" applyFont="1" applyFill="1"/>
    <xf numFmtId="0" fontId="3" fillId="0" borderId="0" xfId="0" applyFont="1" applyFill="1"/>
    <xf numFmtId="0" fontId="1" fillId="0" borderId="0" xfId="0" applyFont="1" applyAlignment="1">
      <alignment horizontal="center"/>
    </xf>
    <xf numFmtId="0" fontId="1" fillId="0" borderId="0" xfId="0" applyFont="1" applyProtection="1">
      <protection locked="0"/>
    </xf>
    <xf numFmtId="14" fontId="0" fillId="0" borderId="0" xfId="0" applyNumberFormat="1"/>
    <xf numFmtId="10" fontId="5" fillId="0" borderId="0" xfId="0" applyNumberFormat="1" applyFont="1"/>
    <xf numFmtId="9" fontId="5" fillId="0" borderId="0" xfId="0" applyNumberFormat="1" applyFont="1"/>
    <xf numFmtId="10" fontId="2" fillId="0" borderId="0" xfId="0" applyNumberFormat="1" applyFont="1"/>
    <xf numFmtId="167" fontId="0" fillId="0" borderId="0" xfId="0" applyNumberFormat="1"/>
    <xf numFmtId="10" fontId="2" fillId="0" borderId="0" xfId="0" applyNumberFormat="1" applyFont="1" applyProtection="1">
      <protection locked="0"/>
    </xf>
    <xf numFmtId="0" fontId="5" fillId="6" borderId="0" xfId="0" applyFont="1" applyFill="1"/>
    <xf numFmtId="9" fontId="2" fillId="0" borderId="0" xfId="0" applyNumberFormat="1" applyFont="1"/>
    <xf numFmtId="14" fontId="5" fillId="0" borderId="0" xfId="0" applyNumberFormat="1" applyFont="1"/>
    <xf numFmtId="14" fontId="1" fillId="0" borderId="0" xfId="0" applyNumberFormat="1" applyFont="1"/>
    <xf numFmtId="14" fontId="2" fillId="0" borderId="0" xfId="0" applyNumberFormat="1" applyFont="1" applyProtection="1">
      <protection locked="0"/>
    </xf>
    <xf numFmtId="166" fontId="5" fillId="0" borderId="0" xfId="0" applyNumberFormat="1" applyFont="1"/>
    <xf numFmtId="0" fontId="0" fillId="0" borderId="0" xfId="0" applyAlignment="1">
      <alignment horizontal="left"/>
    </xf>
    <xf numFmtId="166" fontId="0" fillId="0" borderId="0" xfId="0" applyNumberFormat="1"/>
    <xf numFmtId="10" fontId="1" fillId="0" borderId="0" xfId="0" applyNumberFormat="1" applyFont="1"/>
    <xf numFmtId="43" fontId="4" fillId="0" borderId="0" xfId="3" applyFont="1"/>
    <xf numFmtId="10" fontId="4" fillId="0" borderId="0" xfId="4" applyNumberFormat="1" applyFont="1"/>
    <xf numFmtId="14" fontId="8" fillId="3" borderId="3" xfId="0" applyNumberFormat="1" applyFont="1" applyFill="1" applyBorder="1" applyAlignment="1">
      <alignment horizontal="center" vertical="center" wrapText="1"/>
    </xf>
  </cellXfs>
  <cellStyles count="5">
    <cellStyle name="Comma" xfId="3" builtinId="3"/>
    <cellStyle name="Normal" xfId="0" builtinId="0"/>
    <cellStyle name="Normal 3" xfId="1"/>
    <cellStyle name="Normal 9" xfId="2"/>
    <cellStyle name="Percent" xfId="4" builtinId="5"/>
  </cellStyles>
  <dxfs count="8"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</dxfs>
  <tableStyles count="0" defaultTableStyle="TableStyleMedium2" defaultPivotStyle="PivotStyleLight16"/>
  <colors>
    <mruColors>
      <color rgb="FFB2B2B2"/>
      <color rgb="FF7F93AD"/>
      <color rgb="FF7A8FAA"/>
      <color rgb="FF60779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ANEL/&#1504;&#1499;&#1505;%20&#1489;&#1493;&#1491;&#1491;%202024/31.12.2024/TEST/520042177_in_0424%20-%20&#1489;&#1491;&#1497;&#1511;&#1492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\&#1511;&#1493;&#1489;&#1509;%20&#1491;&#1497;&#1493;&#1493;&#1495;%20&#1504;&#1499;&#1505;%20&#1489;&#1493;&#1491;&#1491;%20&#1504;&#1490;&#1494;&#1512;&#1497;&#1501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עמוד פתיחה"/>
      <sheetName val="סכום נכסים"/>
      <sheetName val="מזומנים ושווי מזומנים"/>
      <sheetName val="איגרות חוב ממשלתיות"/>
      <sheetName val="ניירות ערך מסחריים"/>
      <sheetName val="איגרות חוב"/>
      <sheetName val="מניות מבכ ויהש"/>
      <sheetName val="קרנות סל"/>
      <sheetName val="קרנות נאמנות"/>
      <sheetName val="כתבי אופציה"/>
      <sheetName val="אופציות"/>
      <sheetName val="חוזים עתידיים"/>
      <sheetName val="מוצרים מובנים"/>
      <sheetName val="לא סחיר איגרות חוב ממשלתיות"/>
      <sheetName val="לא סחיר איגרות חוב מיועדות"/>
      <sheetName val="אפיק השקעה מובטח תשואה"/>
      <sheetName val="לא סחיר ניירות ערך מסחריים"/>
      <sheetName val="לא סחיר איגרות חוב"/>
      <sheetName val="לא סחיר מניות מבכ ויהש"/>
      <sheetName val="קרנות השקעה"/>
      <sheetName val="לא סחיר כתבי אופציה"/>
      <sheetName val="לא סחיר אופציות"/>
      <sheetName val="לא סחיר נגזרים אחרים"/>
      <sheetName val="הלוואות"/>
      <sheetName val="לא סחיר מוצרים מובנים"/>
      <sheetName val="פיקדונות מעל 3 חודשים"/>
      <sheetName val="זכויות מקרקעין"/>
      <sheetName val="השקעה בחברות מוחזקות"/>
      <sheetName val="נכסים אחרים"/>
      <sheetName val="מסגרות אשראי"/>
      <sheetName val="יתרות התחייבות להשקעה"/>
      <sheetName val="אפשרויות בחירה"/>
      <sheetName val="מיפוי סעיפים"/>
      <sheetName val="File Name Inf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2">
          <cell r="C2" t="str">
            <v>ישראל</v>
          </cell>
        </row>
        <row r="701">
          <cell r="C701" t="str">
            <v>אג"ח מובנות</v>
          </cell>
        </row>
        <row r="702">
          <cell r="C702" t="str">
            <v>אופנה והלבשה</v>
          </cell>
        </row>
        <row r="703">
          <cell r="C703" t="str">
            <v>אחסנה</v>
          </cell>
        </row>
        <row r="704">
          <cell r="C704" t="str">
            <v>אלקטרוניקה ואופטיקה</v>
          </cell>
        </row>
        <row r="705">
          <cell r="C705" t="str">
            <v>אנרגיה</v>
          </cell>
        </row>
        <row r="706">
          <cell r="C706" t="str">
            <v>אנרגיה מתחדשת</v>
          </cell>
        </row>
        <row r="707">
          <cell r="C707" t="str">
            <v>אשראי חוץ בנקאי</v>
          </cell>
        </row>
        <row r="708">
          <cell r="C708" t="str">
            <v>ביוטכנולוגיה</v>
          </cell>
        </row>
        <row r="709">
          <cell r="C709" t="str">
            <v>ביטוח</v>
          </cell>
        </row>
        <row r="710">
          <cell r="C710" t="str">
            <v>ביטחוניות</v>
          </cell>
        </row>
        <row r="711">
          <cell r="C711" t="str">
            <v>בנייה</v>
          </cell>
        </row>
        <row r="712">
          <cell r="C712" t="str">
            <v>בנקים</v>
          </cell>
        </row>
        <row r="713">
          <cell r="C713" t="str">
            <v>השקעות בהיי-טק</v>
          </cell>
        </row>
        <row r="714">
          <cell r="C714" t="str">
            <v>השקעות במדעי החיים</v>
          </cell>
        </row>
        <row r="715">
          <cell r="C715" t="str">
            <v>השקעה ואחזקות</v>
          </cell>
        </row>
        <row r="716">
          <cell r="C716" t="str">
            <v>חברות ללא פעילות ומעטפת</v>
          </cell>
        </row>
        <row r="717">
          <cell r="C717" t="str">
            <v>חיפושי נפט וגז</v>
          </cell>
        </row>
        <row r="718">
          <cell r="C718" t="str">
            <v>חשמל</v>
          </cell>
        </row>
        <row r="719">
          <cell r="C719" t="str">
            <v>כימיה, גומי ופלסטיק</v>
          </cell>
        </row>
        <row r="720">
          <cell r="C720" t="str">
            <v>ליסינג</v>
          </cell>
        </row>
        <row r="721">
          <cell r="C721" t="str">
            <v>מוליכים למחצה</v>
          </cell>
        </row>
        <row r="722">
          <cell r="C722" t="str">
            <v>מזון</v>
          </cell>
        </row>
        <row r="723">
          <cell r="C723" t="str">
            <v>מכשור רפואי</v>
          </cell>
        </row>
        <row r="724">
          <cell r="C724" t="str">
            <v>מלונאות ותיירות</v>
          </cell>
        </row>
        <row r="725">
          <cell r="C725" t="str">
            <v>מסחר</v>
          </cell>
        </row>
        <row r="726">
          <cell r="C726" t="str">
            <v>מתכת ומוצרי בניה</v>
          </cell>
        </row>
        <row r="727">
          <cell r="C727" t="str">
            <v>נדל"ן מניב בישראל</v>
          </cell>
        </row>
        <row r="728">
          <cell r="C728" t="str">
            <v>נדל"ן מניב בחו"ל</v>
          </cell>
        </row>
        <row r="729">
          <cell r="C729" t="str">
            <v>עץ, נייר ודפוס</v>
          </cell>
        </row>
        <row r="730">
          <cell r="C730" t="str">
            <v>פארמה</v>
          </cell>
        </row>
        <row r="731">
          <cell r="C731" t="str">
            <v>פודטק</v>
          </cell>
        </row>
        <row r="732">
          <cell r="C732" t="str">
            <v>ציוד תקשורת</v>
          </cell>
        </row>
        <row r="733">
          <cell r="C733" t="str">
            <v>קנאביס</v>
          </cell>
        </row>
        <row r="734">
          <cell r="C734" t="str">
            <v>קלינטק</v>
          </cell>
        </row>
        <row r="735">
          <cell r="C735" t="str">
            <v>קרנות היי טק</v>
          </cell>
        </row>
        <row r="736">
          <cell r="C736" t="str">
            <v>קרנות סל</v>
          </cell>
        </row>
        <row r="737">
          <cell r="C737" t="str">
            <v>רובוטיקה ותלת מימד</v>
          </cell>
        </row>
        <row r="738">
          <cell r="C738" t="str">
            <v>רשויות מקומיות</v>
          </cell>
        </row>
        <row r="739">
          <cell r="C739" t="str">
            <v>רשתות שיווק</v>
          </cell>
        </row>
        <row r="740">
          <cell r="C740" t="str">
            <v>שירותי מידע</v>
          </cell>
        </row>
        <row r="741">
          <cell r="C741" t="str">
            <v>שירותים</v>
          </cell>
        </row>
        <row r="742">
          <cell r="C742" t="str">
            <v>שירותים פיננסיים</v>
          </cell>
        </row>
        <row r="743">
          <cell r="C743" t="str">
            <v>שירותים ציבוריים</v>
          </cell>
        </row>
        <row r="744">
          <cell r="C744" t="str">
            <v>תוכנה ואינטרנט</v>
          </cell>
        </row>
        <row r="745">
          <cell r="C745" t="str">
            <v>תחבורה</v>
          </cell>
        </row>
        <row r="746">
          <cell r="C746" t="str">
            <v>תעופה</v>
          </cell>
        </row>
        <row r="747">
          <cell r="C747" t="str">
            <v>תעשיה</v>
          </cell>
        </row>
        <row r="748">
          <cell r="C748" t="str">
            <v>תקשורת ומדיה</v>
          </cell>
        </row>
        <row r="749">
          <cell r="C749" t="str">
            <v>תשתיות</v>
          </cell>
        </row>
        <row r="750">
          <cell r="C750" t="str">
            <v>ישראל</v>
          </cell>
        </row>
        <row r="751">
          <cell r="C751" t="str">
            <v>אוסטריה</v>
          </cell>
        </row>
        <row r="752">
          <cell r="C752" t="str">
            <v>אוסטרליה</v>
          </cell>
        </row>
        <row r="753">
          <cell r="C753" t="str">
            <v>אזור תעלת פנמה</v>
          </cell>
        </row>
        <row r="754">
          <cell r="C754" t="str">
            <v>אזרביג'אן</v>
          </cell>
        </row>
        <row r="755">
          <cell r="C755" t="str">
            <v>איחוד האמירויות הערביות</v>
          </cell>
        </row>
        <row r="756">
          <cell r="C756" t="str">
            <v>איטליה</v>
          </cell>
        </row>
        <row r="757">
          <cell r="C757" t="str">
            <v>איי הבתולה הבריטיים</v>
          </cell>
        </row>
        <row r="758">
          <cell r="C758" t="str">
            <v>איי הבתולה של ארצות הברית</v>
          </cell>
        </row>
        <row r="759">
          <cell r="C759" t="str">
            <v>איי סיישל</v>
          </cell>
        </row>
        <row r="760">
          <cell r="C760" t="str">
            <v>איי קיימן</v>
          </cell>
        </row>
        <row r="761">
          <cell r="C761" t="str">
            <v>איי שלמה הבריטיים</v>
          </cell>
        </row>
        <row r="762">
          <cell r="C762" t="str">
            <v>איסלנד</v>
          </cell>
        </row>
        <row r="763">
          <cell r="C763" t="str">
            <v>אירלנד</v>
          </cell>
        </row>
        <row r="764">
          <cell r="C764" t="str">
            <v>אנדורה</v>
          </cell>
        </row>
        <row r="765">
          <cell r="C765" t="str">
            <v>אסטוניה</v>
          </cell>
        </row>
        <row r="766">
          <cell r="C766" t="str">
            <v>ארגנטינה</v>
          </cell>
        </row>
        <row r="767">
          <cell r="C767" t="str">
            <v>ארה"ב</v>
          </cell>
        </row>
        <row r="768">
          <cell r="C768" t="str">
            <v>אתיופיה</v>
          </cell>
        </row>
        <row r="769">
          <cell r="C769" t="str">
            <v>בהמס</v>
          </cell>
        </row>
        <row r="770">
          <cell r="C770" t="str">
            <v>בולגריה</v>
          </cell>
        </row>
        <row r="771">
          <cell r="C771" t="str">
            <v>בוליביה</v>
          </cell>
        </row>
        <row r="772">
          <cell r="C772" t="str">
            <v>בחריין</v>
          </cell>
        </row>
        <row r="773">
          <cell r="C773" t="str">
            <v>בלגיה</v>
          </cell>
        </row>
        <row r="774">
          <cell r="C774" t="str">
            <v>בליז</v>
          </cell>
        </row>
        <row r="775">
          <cell r="C775" t="str">
            <v>ברזיל</v>
          </cell>
        </row>
        <row r="776">
          <cell r="C776" t="str">
            <v>בריטניה</v>
          </cell>
        </row>
        <row r="777">
          <cell r="C777" t="str">
            <v>ברמודה</v>
          </cell>
        </row>
        <row r="778">
          <cell r="C778" t="str">
            <v>גאורגיה</v>
          </cell>
        </row>
        <row r="779">
          <cell r="C779" t="str">
            <v>גיברלטר</v>
          </cell>
        </row>
        <row r="780">
          <cell r="C780" t="str">
            <v>גמייקה</v>
          </cell>
        </row>
        <row r="781">
          <cell r="C781" t="str">
            <v>גרמניה</v>
          </cell>
        </row>
        <row r="782">
          <cell r="C782" t="str">
            <v>ג'רזי (Jersey)</v>
          </cell>
        </row>
        <row r="783">
          <cell r="C783" t="str">
            <v>גרנזי (Guernsey)</v>
          </cell>
        </row>
        <row r="784">
          <cell r="C784" t="str">
            <v>דרום קוריאה</v>
          </cell>
        </row>
        <row r="785">
          <cell r="C785" t="str">
            <v>הודו</v>
          </cell>
        </row>
        <row r="786">
          <cell r="C786" t="str">
            <v>הולנד</v>
          </cell>
        </row>
        <row r="787">
          <cell r="C787" t="str">
            <v>הונג קונג</v>
          </cell>
        </row>
        <row r="788">
          <cell r="C788" t="str">
            <v>הונגריה</v>
          </cell>
        </row>
        <row r="789">
          <cell r="C789" t="str">
            <v>הונדורס</v>
          </cell>
        </row>
        <row r="790">
          <cell r="C790" t="str">
            <v>טייוואן</v>
          </cell>
        </row>
        <row r="791">
          <cell r="C791" t="str">
            <v>יוון</v>
          </cell>
        </row>
        <row r="792">
          <cell r="C792" t="str">
            <v>יפן</v>
          </cell>
        </row>
        <row r="793">
          <cell r="C793" t="str">
            <v>ירדן</v>
          </cell>
        </row>
        <row r="794">
          <cell r="C794" t="str">
            <v>כווית</v>
          </cell>
        </row>
        <row r="795">
          <cell r="C795" t="str">
            <v>לוכסמבורג</v>
          </cell>
        </row>
        <row r="796">
          <cell r="C796" t="str">
            <v>לטביה</v>
          </cell>
        </row>
        <row r="797">
          <cell r="C797" t="str">
            <v>ליטא</v>
          </cell>
        </row>
        <row r="798">
          <cell r="C798" t="str">
            <v>ליכטנשטיין</v>
          </cell>
        </row>
        <row r="799">
          <cell r="C799" t="str">
            <v>מאוריציוס</v>
          </cell>
        </row>
        <row r="800">
          <cell r="C800" t="str">
            <v>מולדובה</v>
          </cell>
        </row>
        <row r="801">
          <cell r="C801" t="str">
            <v>מונקו</v>
          </cell>
        </row>
        <row r="802">
          <cell r="C802" t="str">
            <v>מלדיבים</v>
          </cell>
        </row>
        <row r="803">
          <cell r="C803" t="str">
            <v>מלטה</v>
          </cell>
        </row>
        <row r="804">
          <cell r="C804" t="str">
            <v>מלזיה</v>
          </cell>
        </row>
        <row r="805">
          <cell r="C805" t="str">
            <v>מצרים</v>
          </cell>
        </row>
        <row r="806">
          <cell r="C806" t="str">
            <v>מקסיקו</v>
          </cell>
        </row>
        <row r="807">
          <cell r="C807" t="str">
            <v>מרוקו</v>
          </cell>
        </row>
        <row r="808">
          <cell r="C808" t="str">
            <v>ניו זילנד</v>
          </cell>
        </row>
        <row r="809">
          <cell r="C809" t="str">
            <v>נורבגיה</v>
          </cell>
        </row>
        <row r="810">
          <cell r="C810" t="str">
            <v>סין</v>
          </cell>
        </row>
        <row r="811">
          <cell r="C811" t="str">
            <v>סינגפור</v>
          </cell>
        </row>
        <row r="812">
          <cell r="C812" t="str">
            <v>סלובניה</v>
          </cell>
        </row>
        <row r="813">
          <cell r="C813" t="str">
            <v>סלובקיה</v>
          </cell>
        </row>
        <row r="814">
          <cell r="C814" t="str">
            <v>ספרד</v>
          </cell>
        </row>
        <row r="815">
          <cell r="C815" t="str">
            <v>סרביה</v>
          </cell>
        </row>
        <row r="816">
          <cell r="C816" t="str">
            <v>ערב הסעודית</v>
          </cell>
        </row>
        <row r="817">
          <cell r="C817" t="str">
            <v>פולין</v>
          </cell>
        </row>
        <row r="818">
          <cell r="C818" t="str">
            <v>פורטוגל</v>
          </cell>
        </row>
        <row r="819">
          <cell r="C819" t="str">
            <v>פינלנד</v>
          </cell>
        </row>
        <row r="820">
          <cell r="C820" t="str">
            <v>פנמה</v>
          </cell>
        </row>
        <row r="821">
          <cell r="C821" t="str">
            <v>צילה</v>
          </cell>
        </row>
        <row r="822">
          <cell r="C822" t="str">
            <v>צכיה</v>
          </cell>
        </row>
        <row r="823">
          <cell r="C823" t="str">
            <v>צרפת</v>
          </cell>
        </row>
        <row r="824">
          <cell r="C824" t="str">
            <v>קנדה</v>
          </cell>
        </row>
        <row r="825">
          <cell r="C825" t="str">
            <v>קפריסין</v>
          </cell>
        </row>
        <row r="826">
          <cell r="C826" t="str">
            <v>רומניה</v>
          </cell>
        </row>
        <row r="827">
          <cell r="C827" t="str">
            <v>רוסיה</v>
          </cell>
        </row>
        <row r="828">
          <cell r="C828" t="str">
            <v>שוודיה</v>
          </cell>
        </row>
        <row r="829">
          <cell r="C829" t="str">
            <v>שוויץ</v>
          </cell>
        </row>
        <row r="830">
          <cell r="C830" t="str">
            <v>תורכיה</v>
          </cell>
        </row>
        <row r="831">
          <cell r="C831" t="str">
            <v>Emerging Markets</v>
          </cell>
        </row>
        <row r="832">
          <cell r="C832" t="str">
            <v>Developed Markets</v>
          </cell>
        </row>
        <row r="833">
          <cell r="C833" t="str">
            <v>Frontier Markets</v>
          </cell>
        </row>
        <row r="834">
          <cell r="C834" t="str">
            <v>גלובלי בלי ארה"ב</v>
          </cell>
        </row>
        <row r="835">
          <cell r="C835" t="str">
            <v>גלובלי</v>
          </cell>
        </row>
        <row r="836">
          <cell r="C836" t="str">
            <v>אמריקה הצפונית</v>
          </cell>
        </row>
        <row r="837">
          <cell r="C837" t="str">
            <v>אמריקה הדרומית</v>
          </cell>
        </row>
        <row r="838">
          <cell r="C838" t="str">
            <v>אסיה</v>
          </cell>
        </row>
        <row r="839">
          <cell r="C839" t="str">
            <v>אירופה</v>
          </cell>
        </row>
        <row r="840">
          <cell r="C840" t="str">
            <v>אפריקה</v>
          </cell>
        </row>
        <row r="841">
          <cell r="C841" t="str">
            <v>אוקיאניה</v>
          </cell>
        </row>
        <row r="842">
          <cell r="C842" t="str">
            <v>מדדים</v>
          </cell>
        </row>
        <row r="843">
          <cell r="C843" t="str">
            <v>ריביות</v>
          </cell>
        </row>
        <row r="844">
          <cell r="C844" t="str">
            <v>מט"ח/₪</v>
          </cell>
        </row>
        <row r="845">
          <cell r="C845" t="str">
            <v>מט"ח/מט"ח</v>
          </cell>
        </row>
        <row r="846">
          <cell r="C846" t="str">
            <v>Mega cap</v>
          </cell>
        </row>
        <row r="847">
          <cell r="C847" t="str">
            <v>Large cap</v>
          </cell>
        </row>
        <row r="848">
          <cell r="C848" t="str">
            <v>Mid cap</v>
          </cell>
        </row>
        <row r="849">
          <cell r="C849" t="str">
            <v>Small cap</v>
          </cell>
        </row>
        <row r="850">
          <cell r="C850" t="str">
            <v>אחר</v>
          </cell>
        </row>
      </sheetData>
      <sheetData sheetId="32"/>
      <sheetData sheetId="33">
        <row r="2">
          <cell r="A2" t="str">
            <v>סוג קובץ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לא סחיר נגזרים"/>
      <sheetName val="אפשריות בחירה"/>
      <sheetName val="אפשרויות בחירה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.bin"/><Relationship Id="rId1" Type="http://schemas.openxmlformats.org/officeDocument/2006/relationships/printerSettings" Target="../printerSettings/printerSettings20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.bin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H29"/>
  <sheetViews>
    <sheetView showGridLines="0" rightToLeft="1" tabSelected="1" workbookViewId="0">
      <selection activeCell="D5" sqref="D5"/>
    </sheetView>
  </sheetViews>
  <sheetFormatPr defaultRowHeight="14.25"/>
  <cols>
    <col min="1" max="1" width="29.375" bestFit="1" customWidth="1"/>
    <col min="2" max="2" width="11" customWidth="1"/>
    <col min="3" max="3" width="4.625" customWidth="1"/>
    <col min="4" max="4" width="67.375" customWidth="1"/>
    <col min="10" max="10" width="34.75" customWidth="1"/>
    <col min="11" max="11" width="25.875" customWidth="1"/>
    <col min="12" max="12" width="21.375" customWidth="1"/>
  </cols>
  <sheetData>
    <row r="1" spans="1:8" ht="18">
      <c r="A1" s="26" t="s">
        <v>0</v>
      </c>
      <c r="B1" s="27"/>
      <c r="C1" s="27"/>
      <c r="D1" s="27"/>
    </row>
    <row r="3" spans="1:8">
      <c r="A3" t="s">
        <v>1</v>
      </c>
      <c r="D3" s="81" t="s">
        <v>1096</v>
      </c>
    </row>
    <row r="5" spans="1:8">
      <c r="A5" t="s">
        <v>2</v>
      </c>
      <c r="D5" s="81" t="s">
        <v>1110</v>
      </c>
    </row>
    <row r="7" spans="1:8">
      <c r="A7" t="s">
        <v>3</v>
      </c>
      <c r="D7" s="81" t="s">
        <v>1114</v>
      </c>
    </row>
    <row r="8" spans="1:8">
      <c r="D8" s="25"/>
      <c r="E8" s="25"/>
      <c r="F8" s="25"/>
      <c r="G8" s="25"/>
      <c r="H8" s="25"/>
    </row>
    <row r="9" spans="1:8">
      <c r="A9" t="s">
        <v>4</v>
      </c>
      <c r="D9" s="81">
        <v>2025</v>
      </c>
    </row>
    <row r="11" spans="1:8">
      <c r="A11" t="s">
        <v>5</v>
      </c>
      <c r="D11" s="81" t="s">
        <v>1145</v>
      </c>
    </row>
    <row r="13" spans="1:8">
      <c r="A13" t="s">
        <v>6</v>
      </c>
      <c r="D13" s="82">
        <f>IFERROR(VLOOKUP(D11,'File Name Info'!A35:B121,2,0),"תא מחושב")</f>
        <v>520042177</v>
      </c>
    </row>
    <row r="15" spans="1:8" ht="15">
      <c r="A15" s="15" t="s">
        <v>7</v>
      </c>
      <c r="D15" s="82" t="str">
        <f>IF(D5="לממונה",CONCATENATE(D13, "_",VLOOKUP(D3,Full_Type,2,0),"_",D7,VLOOKUP(D9,Full_Year,2,0),".xlxs"),IF(D5="לציבור",CONCATENATE(D13,"_",VLOOKUP(D3,Full_Type_Nostro,2,0),"_",VLOOKUP(D5,Full_File_Type,2,0),"_",D7,VLOOKUP(D9,Full_Year,2,0),".xlsx"),"שם קובץ לשמירה"))</f>
        <v>520042177_in_p_0225.xlsx</v>
      </c>
    </row>
    <row r="16" spans="1:8" ht="15">
      <c r="A16" s="15"/>
      <c r="D16" s="25"/>
      <c r="E16" s="25"/>
      <c r="F16" s="25"/>
      <c r="G16" s="25"/>
      <c r="H16" s="25"/>
    </row>
    <row r="17" spans="1:8" ht="15">
      <c r="A17" s="15" t="s">
        <v>8</v>
      </c>
      <c r="B17" s="13" t="s">
        <v>9</v>
      </c>
      <c r="C17" s="13"/>
      <c r="D17" s="83" t="s">
        <v>1206</v>
      </c>
    </row>
    <row r="18" spans="1:8">
      <c r="A18" s="11"/>
      <c r="D18" s="14"/>
      <c r="E18" s="14"/>
      <c r="F18" s="14"/>
      <c r="G18" s="14"/>
      <c r="H18" s="14"/>
    </row>
    <row r="19" spans="1:8">
      <c r="A19" s="11"/>
      <c r="B19" s="13" t="s">
        <v>10</v>
      </c>
      <c r="C19" s="13"/>
      <c r="D19" s="83" t="s">
        <v>1207</v>
      </c>
    </row>
    <row r="20" spans="1:8">
      <c r="A20" s="11"/>
      <c r="D20" s="14"/>
      <c r="E20" s="14"/>
      <c r="F20" s="14"/>
      <c r="G20" s="14"/>
      <c r="H20" s="14"/>
    </row>
    <row r="21" spans="1:8">
      <c r="A21" s="11"/>
      <c r="B21" s="13" t="s">
        <v>11</v>
      </c>
      <c r="C21" s="13"/>
      <c r="D21" s="84" t="s">
        <v>1208</v>
      </c>
    </row>
    <row r="22" spans="1:8">
      <c r="A22" s="11"/>
      <c r="B22" s="12"/>
      <c r="C22" s="12"/>
    </row>
    <row r="23" spans="1:8" ht="15">
      <c r="A23" s="15" t="s">
        <v>12</v>
      </c>
      <c r="D23" t="s">
        <v>13</v>
      </c>
    </row>
    <row r="25" spans="1:8">
      <c r="D25" s="1"/>
    </row>
    <row r="28" spans="1:8" ht="14.1" customHeight="1">
      <c r="A28" s="21"/>
      <c r="D28" s="22"/>
      <c r="E28" s="23"/>
      <c r="F28" s="23"/>
      <c r="G28" s="23"/>
      <c r="H28" s="23"/>
    </row>
    <row r="29" spans="1:8">
      <c r="D29" s="13"/>
      <c r="E29" s="13"/>
      <c r="F29" s="13"/>
      <c r="G29" s="13"/>
      <c r="H29" s="13"/>
    </row>
  </sheetData>
  <conditionalFormatting sqref="D3">
    <cfRule type="containsText" dxfId="7" priority="13" operator="containsText" text="Please fill in data">
      <formula>NOT(ISERROR(SEARCH("Please fill in data",D3)))</formula>
    </cfRule>
  </conditionalFormatting>
  <conditionalFormatting sqref="D5">
    <cfRule type="containsText" dxfId="6" priority="7" operator="containsText" text="Please fill in data">
      <formula>NOT(ISERROR(SEARCH("Please fill in data",D5)))</formula>
    </cfRule>
  </conditionalFormatting>
  <conditionalFormatting sqref="D7:D9">
    <cfRule type="containsText" dxfId="5" priority="5" operator="containsText" text="Please fill in data">
      <formula>NOT(ISERROR(SEARCH("Please fill in data",D7)))</formula>
    </cfRule>
  </conditionalFormatting>
  <conditionalFormatting sqref="D11">
    <cfRule type="containsText" dxfId="4" priority="4" operator="containsText" text="Please fill in data">
      <formula>NOT(ISERROR(SEARCH("Please fill in data",D11)))</formula>
    </cfRule>
  </conditionalFormatting>
  <conditionalFormatting sqref="D13">
    <cfRule type="containsText" dxfId="3" priority="3" operator="containsText" text="Please fill in data">
      <formula>NOT(ISERROR(SEARCH("Please fill in data",D13)))</formula>
    </cfRule>
  </conditionalFormatting>
  <conditionalFormatting sqref="D15:D17">
    <cfRule type="containsText" dxfId="2" priority="1" operator="containsText" text="Please fill in data">
      <formula>NOT(ISERROR(SEARCH("Please fill in data",D15)))</formula>
    </cfRule>
  </conditionalFormatting>
  <conditionalFormatting sqref="D19">
    <cfRule type="containsText" dxfId="1" priority="20" operator="containsText" text="Please fill in data">
      <formula>NOT(ISERROR(SEARCH("Please fill in data",D19)))</formula>
    </cfRule>
  </conditionalFormatting>
  <conditionalFormatting sqref="D21">
    <cfRule type="containsText" dxfId="0" priority="19" operator="containsText" text="Please fill in data">
      <formula>NOT(ISERROR(SEARCH("Please fill in data",D21)))</formula>
    </cfRule>
  </conditionalFormatting>
  <dataValidations count="5">
    <dataValidation type="list" allowBlank="1" showInputMessage="1" showErrorMessage="1" sqref="D3">
      <formula1>Type</formula1>
    </dataValidation>
    <dataValidation type="list" allowBlank="1" showInputMessage="1" showErrorMessage="1" sqref="D5">
      <formula1>File_Type</formula1>
    </dataValidation>
    <dataValidation type="list" allowBlank="1" showInputMessage="1" showErrorMessage="1" sqref="D7">
      <formula1>QTR</formula1>
    </dataValidation>
    <dataValidation type="list" allowBlank="1" showInputMessage="1" showErrorMessage="1" sqref="D9">
      <formula1>YEAR</formula1>
    </dataValidation>
    <dataValidation type="list" allowBlank="1" showInputMessage="1" showErrorMessage="1" sqref="D11">
      <formula1>Company_Name</formula1>
    </dataValidation>
  </dataValidation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Y58"/>
  <sheetViews>
    <sheetView rightToLeft="1" topLeftCell="O1" workbookViewId="0">
      <selection activeCell="V26" sqref="V26"/>
    </sheetView>
  </sheetViews>
  <sheetFormatPr defaultColWidth="9" defaultRowHeight="14.25"/>
  <cols>
    <col min="1" max="4" width="11.625" style="2" customWidth="1"/>
    <col min="5" max="5" width="11.625" style="4" customWidth="1"/>
    <col min="6" max="11" width="11.625" style="2" customWidth="1"/>
    <col min="12" max="12" width="11.625" style="2"/>
    <col min="13" max="26" width="11.625" style="2" customWidth="1"/>
    <col min="27" max="16384" width="9" style="2"/>
  </cols>
  <sheetData>
    <row r="1" spans="1:25" ht="66.75" customHeight="1">
      <c r="A1" s="17" t="s">
        <v>49</v>
      </c>
      <c r="B1" s="17" t="s">
        <v>50</v>
      </c>
      <c r="C1" s="17" t="s">
        <v>66</v>
      </c>
      <c r="D1" s="17" t="s">
        <v>80</v>
      </c>
      <c r="E1" s="17" t="s">
        <v>81</v>
      </c>
      <c r="F1" s="17" t="s">
        <v>67</v>
      </c>
      <c r="G1" s="17" t="s">
        <v>68</v>
      </c>
      <c r="H1" s="17" t="s">
        <v>82</v>
      </c>
      <c r="I1" s="17" t="s">
        <v>55</v>
      </c>
      <c r="J1" s="17" t="s">
        <v>69</v>
      </c>
      <c r="K1" s="17" t="s">
        <v>89</v>
      </c>
      <c r="L1" s="17" t="s">
        <v>70</v>
      </c>
      <c r="M1" s="17" t="s">
        <v>92</v>
      </c>
      <c r="N1" s="17" t="s">
        <v>83</v>
      </c>
      <c r="O1" s="17" t="s">
        <v>93</v>
      </c>
      <c r="P1" s="17" t="s">
        <v>56</v>
      </c>
      <c r="Q1" s="17" t="s">
        <v>59</v>
      </c>
      <c r="R1" s="17" t="s">
        <v>94</v>
      </c>
      <c r="S1" s="17" t="s">
        <v>95</v>
      </c>
      <c r="T1" s="17" t="s">
        <v>76</v>
      </c>
      <c r="U1" s="17" t="s">
        <v>61</v>
      </c>
      <c r="V1" s="17" t="s">
        <v>77</v>
      </c>
      <c r="W1" s="17" t="s">
        <v>63</v>
      </c>
      <c r="X1" s="17" t="s">
        <v>64</v>
      </c>
      <c r="Y1" s="17" t="s">
        <v>65</v>
      </c>
    </row>
    <row r="2" spans="1:25">
      <c r="A2" t="s">
        <v>1214</v>
      </c>
      <c r="B2" t="s">
        <v>1215</v>
      </c>
      <c r="C2" t="s">
        <v>1698</v>
      </c>
      <c r="D2" t="s">
        <v>1699</v>
      </c>
      <c r="E2" t="s">
        <v>310</v>
      </c>
      <c r="F2" t="s">
        <v>4684</v>
      </c>
      <c r="G2" t="s">
        <v>4685</v>
      </c>
      <c r="H2" t="s">
        <v>322</v>
      </c>
      <c r="I2" t="s">
        <v>205</v>
      </c>
      <c r="J2" t="s">
        <v>205</v>
      </c>
      <c r="K2" t="s">
        <v>326</v>
      </c>
      <c r="L2" t="s">
        <v>341</v>
      </c>
      <c r="M2" t="s">
        <v>3996</v>
      </c>
      <c r="N2" t="s">
        <v>466</v>
      </c>
      <c r="O2" t="s">
        <v>4686</v>
      </c>
      <c r="P2" t="s">
        <v>340</v>
      </c>
      <c r="Q2" t="s">
        <v>1213</v>
      </c>
      <c r="R2" s="131">
        <v>17000</v>
      </c>
      <c r="S2" s="131">
        <v>1</v>
      </c>
      <c r="T2" s="131">
        <v>1924</v>
      </c>
      <c r="U2" s="131">
        <v>1</v>
      </c>
      <c r="V2" s="131">
        <v>2502</v>
      </c>
      <c r="W2" s="131">
        <v>48.137999999999998</v>
      </c>
      <c r="X2" s="132">
        <v>0.67918999999999996</v>
      </c>
      <c r="Y2" s="132">
        <v>3.8000000000000002E-4</v>
      </c>
    </row>
    <row r="3" spans="1:25">
      <c r="A3" t="s">
        <v>1214</v>
      </c>
      <c r="B3" t="s">
        <v>1215</v>
      </c>
      <c r="C3" t="s">
        <v>1751</v>
      </c>
      <c r="D3" t="s">
        <v>1752</v>
      </c>
      <c r="E3" t="s">
        <v>310</v>
      </c>
      <c r="F3" t="s">
        <v>4687</v>
      </c>
      <c r="G3" t="s">
        <v>4688</v>
      </c>
      <c r="H3" t="s">
        <v>322</v>
      </c>
      <c r="I3" t="s">
        <v>205</v>
      </c>
      <c r="J3" t="s">
        <v>205</v>
      </c>
      <c r="K3" t="s">
        <v>326</v>
      </c>
      <c r="L3" t="s">
        <v>341</v>
      </c>
      <c r="M3" t="s">
        <v>3942</v>
      </c>
      <c r="N3" t="s">
        <v>481</v>
      </c>
      <c r="O3" t="s">
        <v>1360</v>
      </c>
      <c r="P3" t="s">
        <v>340</v>
      </c>
      <c r="Q3" t="s">
        <v>1213</v>
      </c>
      <c r="R3" s="131">
        <v>17780</v>
      </c>
      <c r="S3" s="131">
        <v>1</v>
      </c>
      <c r="T3" s="131">
        <v>648</v>
      </c>
      <c r="U3" s="131">
        <v>1</v>
      </c>
      <c r="V3" s="131">
        <v>2600</v>
      </c>
      <c r="W3" s="131">
        <v>16.847999999999999</v>
      </c>
      <c r="X3" s="132">
        <v>0.23771</v>
      </c>
      <c r="Y3" s="132">
        <v>1.2999999999999999E-4</v>
      </c>
    </row>
    <row r="4" spans="1:25">
      <c r="A4" t="s">
        <v>1214</v>
      </c>
      <c r="B4" t="s">
        <v>1215</v>
      </c>
      <c r="C4" t="s">
        <v>1690</v>
      </c>
      <c r="D4" t="s">
        <v>1691</v>
      </c>
      <c r="E4" t="s">
        <v>310</v>
      </c>
      <c r="F4" t="s">
        <v>4689</v>
      </c>
      <c r="G4" t="s">
        <v>4690</v>
      </c>
      <c r="H4" t="s">
        <v>322</v>
      </c>
      <c r="I4" t="s">
        <v>205</v>
      </c>
      <c r="J4" t="s">
        <v>205</v>
      </c>
      <c r="K4" t="s">
        <v>326</v>
      </c>
      <c r="L4" t="s">
        <v>341</v>
      </c>
      <c r="M4" t="s">
        <v>4691</v>
      </c>
      <c r="N4" t="s">
        <v>448</v>
      </c>
      <c r="O4" t="s">
        <v>2476</v>
      </c>
      <c r="P4" t="s">
        <v>340</v>
      </c>
      <c r="Q4" t="s">
        <v>1213</v>
      </c>
      <c r="R4" s="131">
        <v>950</v>
      </c>
      <c r="S4" s="131">
        <v>1</v>
      </c>
      <c r="T4" s="131">
        <v>5222</v>
      </c>
      <c r="U4" s="131">
        <v>1</v>
      </c>
      <c r="V4" s="131">
        <v>76.7</v>
      </c>
      <c r="W4" s="131">
        <v>4.0049999999999999</v>
      </c>
      <c r="X4" s="132">
        <v>5.6509999999999998E-2</v>
      </c>
      <c r="Y4" s="132">
        <v>3.0000000000000001E-5</v>
      </c>
    </row>
    <row r="5" spans="1:25">
      <c r="A5" t="s">
        <v>1214</v>
      </c>
      <c r="B5" t="s">
        <v>1215</v>
      </c>
      <c r="C5" t="s">
        <v>1852</v>
      </c>
      <c r="D5" t="s">
        <v>1853</v>
      </c>
      <c r="E5" t="s">
        <v>310</v>
      </c>
      <c r="F5" t="s">
        <v>4692</v>
      </c>
      <c r="G5" t="s">
        <v>4693</v>
      </c>
      <c r="H5" t="s">
        <v>322</v>
      </c>
      <c r="I5" t="s">
        <v>205</v>
      </c>
      <c r="J5" t="s">
        <v>205</v>
      </c>
      <c r="K5" t="s">
        <v>326</v>
      </c>
      <c r="L5" t="s">
        <v>341</v>
      </c>
      <c r="M5" t="s">
        <v>3976</v>
      </c>
      <c r="N5" t="s">
        <v>442</v>
      </c>
      <c r="O5" t="s">
        <v>1840</v>
      </c>
      <c r="P5" t="s">
        <v>340</v>
      </c>
      <c r="Q5" t="s">
        <v>1213</v>
      </c>
      <c r="R5" s="131">
        <v>8000</v>
      </c>
      <c r="S5" s="131">
        <v>1</v>
      </c>
      <c r="T5" s="131">
        <v>576</v>
      </c>
      <c r="U5" s="131">
        <v>1</v>
      </c>
      <c r="V5" s="131">
        <v>327.10000000000002</v>
      </c>
      <c r="W5" s="131">
        <v>1.8839999999999999</v>
      </c>
      <c r="X5" s="132">
        <v>2.6579999999999999E-2</v>
      </c>
      <c r="Y5" s="132">
        <v>1.0000000000000001E-5</v>
      </c>
    </row>
    <row r="6" spans="1:25">
      <c r="A6" t="s">
        <v>1214</v>
      </c>
      <c r="B6" t="s">
        <v>1218</v>
      </c>
      <c r="C6" t="s">
        <v>2239</v>
      </c>
      <c r="D6" t="s">
        <v>2240</v>
      </c>
      <c r="E6" t="s">
        <v>310</v>
      </c>
      <c r="F6" t="s">
        <v>4694</v>
      </c>
      <c r="G6" t="s">
        <v>4695</v>
      </c>
      <c r="H6" t="s">
        <v>322</v>
      </c>
      <c r="I6" t="s">
        <v>205</v>
      </c>
      <c r="J6" t="s">
        <v>205</v>
      </c>
      <c r="K6" t="s">
        <v>326</v>
      </c>
      <c r="L6" t="s">
        <v>341</v>
      </c>
      <c r="M6" t="s">
        <v>3712</v>
      </c>
      <c r="N6" t="s">
        <v>465</v>
      </c>
      <c r="O6" t="s">
        <v>1636</v>
      </c>
      <c r="P6" t="s">
        <v>340</v>
      </c>
      <c r="Q6" t="s">
        <v>1213</v>
      </c>
      <c r="R6" s="131">
        <v>3264</v>
      </c>
      <c r="S6" s="131">
        <v>1</v>
      </c>
      <c r="T6" s="131">
        <v>272968</v>
      </c>
      <c r="U6" s="131">
        <v>1</v>
      </c>
      <c r="V6" s="131">
        <v>547.79999999999995</v>
      </c>
      <c r="W6" s="131">
        <v>1495.319</v>
      </c>
      <c r="X6" s="132">
        <v>0.58521000000000001</v>
      </c>
      <c r="Y6" s="132">
        <v>9.2000000000000003E-4</v>
      </c>
    </row>
    <row r="7" spans="1:25">
      <c r="A7" t="s">
        <v>1214</v>
      </c>
      <c r="B7" t="s">
        <v>1218</v>
      </c>
      <c r="C7" t="s">
        <v>1698</v>
      </c>
      <c r="D7" t="s">
        <v>1699</v>
      </c>
      <c r="E7" t="s">
        <v>310</v>
      </c>
      <c r="F7" t="s">
        <v>4684</v>
      </c>
      <c r="G7" t="s">
        <v>4685</v>
      </c>
      <c r="H7" t="s">
        <v>322</v>
      </c>
      <c r="I7" t="s">
        <v>205</v>
      </c>
      <c r="J7" t="s">
        <v>205</v>
      </c>
      <c r="K7" t="s">
        <v>326</v>
      </c>
      <c r="L7" t="s">
        <v>341</v>
      </c>
      <c r="M7" t="s">
        <v>3996</v>
      </c>
      <c r="N7" t="s">
        <v>466</v>
      </c>
      <c r="O7" t="s">
        <v>4686</v>
      </c>
      <c r="P7" t="s">
        <v>340</v>
      </c>
      <c r="Q7" t="s">
        <v>1213</v>
      </c>
      <c r="R7" s="131">
        <v>17000</v>
      </c>
      <c r="S7" s="131">
        <v>1</v>
      </c>
      <c r="T7" s="131">
        <v>21386</v>
      </c>
      <c r="U7" s="131">
        <v>1</v>
      </c>
      <c r="V7" s="131">
        <v>2502</v>
      </c>
      <c r="W7" s="131">
        <v>535.07799999999997</v>
      </c>
      <c r="X7" s="132">
        <v>0.20941000000000001</v>
      </c>
      <c r="Y7" s="132">
        <v>3.3E-4</v>
      </c>
    </row>
    <row r="8" spans="1:25">
      <c r="A8" t="s">
        <v>1214</v>
      </c>
      <c r="B8" t="s">
        <v>1218</v>
      </c>
      <c r="C8" t="s">
        <v>1751</v>
      </c>
      <c r="D8" t="s">
        <v>1752</v>
      </c>
      <c r="E8" t="s">
        <v>310</v>
      </c>
      <c r="F8" t="s">
        <v>4687</v>
      </c>
      <c r="G8" t="s">
        <v>4688</v>
      </c>
      <c r="H8" t="s">
        <v>322</v>
      </c>
      <c r="I8" t="s">
        <v>205</v>
      </c>
      <c r="J8" t="s">
        <v>205</v>
      </c>
      <c r="K8" t="s">
        <v>326</v>
      </c>
      <c r="L8" t="s">
        <v>341</v>
      </c>
      <c r="M8" t="s">
        <v>3942</v>
      </c>
      <c r="N8" t="s">
        <v>481</v>
      </c>
      <c r="O8" t="s">
        <v>1360</v>
      </c>
      <c r="P8" t="s">
        <v>340</v>
      </c>
      <c r="Q8" t="s">
        <v>1213</v>
      </c>
      <c r="R8" s="131">
        <v>17780</v>
      </c>
      <c r="S8" s="131">
        <v>1</v>
      </c>
      <c r="T8" s="131">
        <v>13140</v>
      </c>
      <c r="U8" s="131">
        <v>1</v>
      </c>
      <c r="V8" s="131">
        <v>2600</v>
      </c>
      <c r="W8" s="131">
        <v>341.64</v>
      </c>
      <c r="X8" s="132">
        <v>0.13371</v>
      </c>
      <c r="Y8" s="132">
        <v>2.1000000000000001E-4</v>
      </c>
    </row>
    <row r="9" spans="1:25">
      <c r="A9" t="s">
        <v>1214</v>
      </c>
      <c r="B9" t="s">
        <v>1218</v>
      </c>
      <c r="C9" t="s">
        <v>3581</v>
      </c>
      <c r="D9" t="s">
        <v>3582</v>
      </c>
      <c r="E9" t="s">
        <v>310</v>
      </c>
      <c r="F9" t="s">
        <v>4696</v>
      </c>
      <c r="G9" t="s">
        <v>4697</v>
      </c>
      <c r="H9" t="s">
        <v>322</v>
      </c>
      <c r="I9" t="s">
        <v>205</v>
      </c>
      <c r="J9" t="s">
        <v>205</v>
      </c>
      <c r="K9" t="s">
        <v>326</v>
      </c>
      <c r="L9" t="s">
        <v>341</v>
      </c>
      <c r="M9" t="s">
        <v>3583</v>
      </c>
      <c r="N9" t="s">
        <v>463</v>
      </c>
      <c r="O9" t="s">
        <v>4698</v>
      </c>
      <c r="P9" t="s">
        <v>340</v>
      </c>
      <c r="Q9" t="s">
        <v>1213</v>
      </c>
      <c r="R9" s="131">
        <v>2800</v>
      </c>
      <c r="S9" s="131">
        <v>1</v>
      </c>
      <c r="T9" s="131">
        <v>10000</v>
      </c>
      <c r="U9" s="131">
        <v>1</v>
      </c>
      <c r="V9" s="131">
        <v>1120</v>
      </c>
      <c r="W9" s="131">
        <v>112</v>
      </c>
      <c r="X9" s="132">
        <v>4.3830000000000001E-2</v>
      </c>
      <c r="Y9" s="132">
        <v>6.9999999999999994E-5</v>
      </c>
    </row>
    <row r="10" spans="1:25">
      <c r="A10" t="s">
        <v>1214</v>
      </c>
      <c r="B10" t="s">
        <v>1218</v>
      </c>
      <c r="C10" t="s">
        <v>1690</v>
      </c>
      <c r="D10" t="s">
        <v>1691</v>
      </c>
      <c r="E10" t="s">
        <v>310</v>
      </c>
      <c r="F10" t="s">
        <v>4689</v>
      </c>
      <c r="G10" t="s">
        <v>4690</v>
      </c>
      <c r="H10" t="s">
        <v>322</v>
      </c>
      <c r="I10" t="s">
        <v>205</v>
      </c>
      <c r="J10" t="s">
        <v>205</v>
      </c>
      <c r="K10" t="s">
        <v>326</v>
      </c>
      <c r="L10" t="s">
        <v>341</v>
      </c>
      <c r="M10" t="s">
        <v>4691</v>
      </c>
      <c r="N10" t="s">
        <v>448</v>
      </c>
      <c r="O10" t="s">
        <v>2476</v>
      </c>
      <c r="P10" t="s">
        <v>340</v>
      </c>
      <c r="Q10" t="s">
        <v>1213</v>
      </c>
      <c r="R10" s="131">
        <v>950</v>
      </c>
      <c r="S10" s="131">
        <v>1</v>
      </c>
      <c r="T10" s="131">
        <v>69641</v>
      </c>
      <c r="U10" s="131">
        <v>1</v>
      </c>
      <c r="V10" s="131">
        <v>76.7</v>
      </c>
      <c r="W10" s="131">
        <v>53.414999999999999</v>
      </c>
      <c r="X10" s="132">
        <v>2.0899999999999998E-2</v>
      </c>
      <c r="Y10" s="132">
        <v>3.0000000000000001E-5</v>
      </c>
    </row>
    <row r="11" spans="1:25">
      <c r="A11" t="s">
        <v>1214</v>
      </c>
      <c r="B11" t="s">
        <v>1218</v>
      </c>
      <c r="C11" t="s">
        <v>1852</v>
      </c>
      <c r="D11" t="s">
        <v>1853</v>
      </c>
      <c r="E11" t="s">
        <v>310</v>
      </c>
      <c r="F11" t="s">
        <v>4692</v>
      </c>
      <c r="G11" t="s">
        <v>4693</v>
      </c>
      <c r="H11" t="s">
        <v>322</v>
      </c>
      <c r="I11" t="s">
        <v>205</v>
      </c>
      <c r="J11" t="s">
        <v>205</v>
      </c>
      <c r="K11" t="s">
        <v>326</v>
      </c>
      <c r="L11" t="s">
        <v>341</v>
      </c>
      <c r="M11" t="s">
        <v>3976</v>
      </c>
      <c r="N11" t="s">
        <v>442</v>
      </c>
      <c r="O11" t="s">
        <v>1840</v>
      </c>
      <c r="P11" t="s">
        <v>340</v>
      </c>
      <c r="Q11" t="s">
        <v>1213</v>
      </c>
      <c r="R11" s="131">
        <v>8000</v>
      </c>
      <c r="S11" s="131">
        <v>1</v>
      </c>
      <c r="T11" s="131">
        <v>5418</v>
      </c>
      <c r="U11" s="131">
        <v>1</v>
      </c>
      <c r="V11" s="131">
        <v>327.10000000000002</v>
      </c>
      <c r="W11" s="131">
        <v>17.722000000000001</v>
      </c>
      <c r="X11" s="132">
        <v>6.94E-3</v>
      </c>
      <c r="Y11" s="132">
        <v>1.0000000000000001E-5</v>
      </c>
    </row>
    <row r="12" spans="1:25">
      <c r="A12" t="s">
        <v>1214</v>
      </c>
      <c r="B12" t="s">
        <v>1220</v>
      </c>
      <c r="C12" t="s">
        <v>2239</v>
      </c>
      <c r="D12" t="s">
        <v>2240</v>
      </c>
      <c r="E12" t="s">
        <v>310</v>
      </c>
      <c r="F12" t="s">
        <v>4694</v>
      </c>
      <c r="G12" t="s">
        <v>4695</v>
      </c>
      <c r="H12" t="s">
        <v>322</v>
      </c>
      <c r="I12" t="s">
        <v>205</v>
      </c>
      <c r="J12" t="s">
        <v>205</v>
      </c>
      <c r="K12" t="s">
        <v>326</v>
      </c>
      <c r="L12" t="s">
        <v>341</v>
      </c>
      <c r="M12" t="s">
        <v>3712</v>
      </c>
      <c r="N12" t="s">
        <v>465</v>
      </c>
      <c r="O12" t="s">
        <v>1636</v>
      </c>
      <c r="P12" t="s">
        <v>340</v>
      </c>
      <c r="Q12" t="s">
        <v>1213</v>
      </c>
      <c r="R12" s="131">
        <v>3264</v>
      </c>
      <c r="S12" s="131">
        <v>1</v>
      </c>
      <c r="T12" s="131">
        <v>130969</v>
      </c>
      <c r="U12" s="131">
        <v>1</v>
      </c>
      <c r="V12" s="131">
        <v>547.79999999999995</v>
      </c>
      <c r="W12" s="131">
        <v>717.44799999999998</v>
      </c>
      <c r="X12" s="132">
        <v>0.74077999999999999</v>
      </c>
      <c r="Y12" s="132">
        <v>1.8400000000000001E-3</v>
      </c>
    </row>
    <row r="13" spans="1:25">
      <c r="A13" t="s">
        <v>1214</v>
      </c>
      <c r="B13" t="s">
        <v>1220</v>
      </c>
      <c r="C13" t="s">
        <v>1698</v>
      </c>
      <c r="D13" t="s">
        <v>1699</v>
      </c>
      <c r="E13" t="s">
        <v>310</v>
      </c>
      <c r="F13" t="s">
        <v>4684</v>
      </c>
      <c r="G13" t="s">
        <v>4685</v>
      </c>
      <c r="H13" t="s">
        <v>322</v>
      </c>
      <c r="I13" t="s">
        <v>205</v>
      </c>
      <c r="J13" t="s">
        <v>205</v>
      </c>
      <c r="K13" t="s">
        <v>326</v>
      </c>
      <c r="L13" t="s">
        <v>341</v>
      </c>
      <c r="M13" t="s">
        <v>3996</v>
      </c>
      <c r="N13" t="s">
        <v>466</v>
      </c>
      <c r="O13" t="s">
        <v>4686</v>
      </c>
      <c r="P13" t="s">
        <v>340</v>
      </c>
      <c r="Q13" t="s">
        <v>1213</v>
      </c>
      <c r="R13" s="131">
        <v>17000</v>
      </c>
      <c r="S13" s="131">
        <v>1</v>
      </c>
      <c r="T13" s="131">
        <v>4514</v>
      </c>
      <c r="U13" s="131">
        <v>1</v>
      </c>
      <c r="V13" s="131">
        <v>2502</v>
      </c>
      <c r="W13" s="131">
        <v>112.94</v>
      </c>
      <c r="X13" s="132">
        <v>0.11661000000000001</v>
      </c>
      <c r="Y13" s="132">
        <v>2.9E-4</v>
      </c>
    </row>
    <row r="14" spans="1:25">
      <c r="A14" t="s">
        <v>1214</v>
      </c>
      <c r="B14" t="s">
        <v>1220</v>
      </c>
      <c r="C14" t="s">
        <v>3581</v>
      </c>
      <c r="D14" t="s">
        <v>3582</v>
      </c>
      <c r="E14" t="s">
        <v>310</v>
      </c>
      <c r="F14" t="s">
        <v>4696</v>
      </c>
      <c r="G14" t="s">
        <v>4697</v>
      </c>
      <c r="H14" t="s">
        <v>322</v>
      </c>
      <c r="I14" t="s">
        <v>205</v>
      </c>
      <c r="J14" t="s">
        <v>205</v>
      </c>
      <c r="K14" t="s">
        <v>326</v>
      </c>
      <c r="L14" t="s">
        <v>341</v>
      </c>
      <c r="M14" t="s">
        <v>3583</v>
      </c>
      <c r="N14" t="s">
        <v>463</v>
      </c>
      <c r="O14" t="s">
        <v>4698</v>
      </c>
      <c r="P14" t="s">
        <v>340</v>
      </c>
      <c r="Q14" t="s">
        <v>1213</v>
      </c>
      <c r="R14" s="131">
        <v>2800</v>
      </c>
      <c r="S14" s="131">
        <v>1</v>
      </c>
      <c r="T14" s="131">
        <v>6000</v>
      </c>
      <c r="U14" s="131">
        <v>1</v>
      </c>
      <c r="V14" s="131">
        <v>1120</v>
      </c>
      <c r="W14" s="131">
        <v>67.2</v>
      </c>
      <c r="X14" s="132">
        <v>6.9389999999999993E-2</v>
      </c>
      <c r="Y14" s="132">
        <v>1.7000000000000001E-4</v>
      </c>
    </row>
    <row r="15" spans="1:25">
      <c r="A15" t="s">
        <v>1214</v>
      </c>
      <c r="B15" t="s">
        <v>1220</v>
      </c>
      <c r="C15" t="s">
        <v>1751</v>
      </c>
      <c r="D15" t="s">
        <v>1752</v>
      </c>
      <c r="E15" t="s">
        <v>310</v>
      </c>
      <c r="F15" t="s">
        <v>4687</v>
      </c>
      <c r="G15" t="s">
        <v>4688</v>
      </c>
      <c r="H15" t="s">
        <v>322</v>
      </c>
      <c r="I15" t="s">
        <v>205</v>
      </c>
      <c r="J15" t="s">
        <v>205</v>
      </c>
      <c r="K15" t="s">
        <v>326</v>
      </c>
      <c r="L15" t="s">
        <v>341</v>
      </c>
      <c r="M15" t="s">
        <v>3942</v>
      </c>
      <c r="N15" t="s">
        <v>481</v>
      </c>
      <c r="O15" t="s">
        <v>1360</v>
      </c>
      <c r="P15" t="s">
        <v>340</v>
      </c>
      <c r="Q15" t="s">
        <v>1213</v>
      </c>
      <c r="R15" s="131">
        <v>17780</v>
      </c>
      <c r="S15" s="131">
        <v>1</v>
      </c>
      <c r="T15" s="131">
        <v>2214</v>
      </c>
      <c r="U15" s="131">
        <v>1</v>
      </c>
      <c r="V15" s="131">
        <v>2600</v>
      </c>
      <c r="W15" s="131">
        <v>57.564</v>
      </c>
      <c r="X15" s="132">
        <v>5.944E-2</v>
      </c>
      <c r="Y15" s="132">
        <v>1.4999999999999999E-4</v>
      </c>
    </row>
    <row r="16" spans="1:25">
      <c r="A16" t="s">
        <v>1214</v>
      </c>
      <c r="B16" t="s">
        <v>1220</v>
      </c>
      <c r="C16" t="s">
        <v>1690</v>
      </c>
      <c r="D16" t="s">
        <v>1691</v>
      </c>
      <c r="E16" t="s">
        <v>310</v>
      </c>
      <c r="F16" t="s">
        <v>4689</v>
      </c>
      <c r="G16" t="s">
        <v>4690</v>
      </c>
      <c r="H16" t="s">
        <v>322</v>
      </c>
      <c r="I16" t="s">
        <v>205</v>
      </c>
      <c r="J16" t="s">
        <v>205</v>
      </c>
      <c r="K16" t="s">
        <v>326</v>
      </c>
      <c r="L16" t="s">
        <v>341</v>
      </c>
      <c r="M16" t="s">
        <v>4691</v>
      </c>
      <c r="N16" t="s">
        <v>448</v>
      </c>
      <c r="O16" t="s">
        <v>2476</v>
      </c>
      <c r="P16" t="s">
        <v>340</v>
      </c>
      <c r="Q16" t="s">
        <v>1213</v>
      </c>
      <c r="R16" s="131">
        <v>950</v>
      </c>
      <c r="S16" s="131">
        <v>1</v>
      </c>
      <c r="T16" s="131">
        <v>17411</v>
      </c>
      <c r="U16" s="131">
        <v>1</v>
      </c>
      <c r="V16" s="131">
        <v>76.7</v>
      </c>
      <c r="W16" s="131">
        <v>13.353999999999999</v>
      </c>
      <c r="X16" s="132">
        <v>1.379E-2</v>
      </c>
      <c r="Y16" s="132">
        <v>3.0000000000000001E-5</v>
      </c>
    </row>
    <row r="17" spans="1:25">
      <c r="A17" t="s">
        <v>1214</v>
      </c>
      <c r="B17" t="s">
        <v>1221</v>
      </c>
      <c r="C17" t="s">
        <v>3581</v>
      </c>
      <c r="D17" t="s">
        <v>3582</v>
      </c>
      <c r="E17" t="s">
        <v>310</v>
      </c>
      <c r="F17" t="s">
        <v>4696</v>
      </c>
      <c r="G17" t="s">
        <v>4697</v>
      </c>
      <c r="H17" t="s">
        <v>322</v>
      </c>
      <c r="I17" t="s">
        <v>205</v>
      </c>
      <c r="J17" t="s">
        <v>205</v>
      </c>
      <c r="K17" t="s">
        <v>326</v>
      </c>
      <c r="L17" t="s">
        <v>341</v>
      </c>
      <c r="M17" t="s">
        <v>3583</v>
      </c>
      <c r="N17" t="s">
        <v>463</v>
      </c>
      <c r="O17" t="s">
        <v>4698</v>
      </c>
      <c r="P17" t="s">
        <v>340</v>
      </c>
      <c r="Q17" t="s">
        <v>1213</v>
      </c>
      <c r="R17" s="131">
        <v>2800</v>
      </c>
      <c r="S17" s="131">
        <v>1</v>
      </c>
      <c r="T17" s="131">
        <v>10900</v>
      </c>
      <c r="U17" s="131">
        <v>1</v>
      </c>
      <c r="V17" s="131">
        <v>1120</v>
      </c>
      <c r="W17" s="131">
        <v>122.08</v>
      </c>
      <c r="X17" s="132">
        <v>1</v>
      </c>
      <c r="Y17" s="132">
        <v>1E-4</v>
      </c>
    </row>
    <row r="18" spans="1:25">
      <c r="A18" t="s">
        <v>1214</v>
      </c>
      <c r="B18" t="s">
        <v>1223</v>
      </c>
      <c r="C18" t="s">
        <v>3581</v>
      </c>
      <c r="D18" t="s">
        <v>3582</v>
      </c>
      <c r="E18" t="s">
        <v>310</v>
      </c>
      <c r="F18" t="s">
        <v>4696</v>
      </c>
      <c r="G18" t="s">
        <v>4697</v>
      </c>
      <c r="H18" t="s">
        <v>322</v>
      </c>
      <c r="I18" t="s">
        <v>205</v>
      </c>
      <c r="J18" t="s">
        <v>205</v>
      </c>
      <c r="K18" t="s">
        <v>326</v>
      </c>
      <c r="L18" t="s">
        <v>341</v>
      </c>
      <c r="M18" t="s">
        <v>3583</v>
      </c>
      <c r="N18" t="s">
        <v>463</v>
      </c>
      <c r="O18" t="s">
        <v>4698</v>
      </c>
      <c r="P18" t="s">
        <v>340</v>
      </c>
      <c r="Q18" t="s">
        <v>1213</v>
      </c>
      <c r="R18" s="131">
        <v>2800</v>
      </c>
      <c r="S18" s="131">
        <v>1</v>
      </c>
      <c r="T18" s="131">
        <v>9100</v>
      </c>
      <c r="U18" s="131">
        <v>1</v>
      </c>
      <c r="V18" s="131">
        <v>1120</v>
      </c>
      <c r="W18" s="131">
        <v>101.92</v>
      </c>
      <c r="X18" s="132">
        <v>1</v>
      </c>
      <c r="Y18" s="132">
        <v>1.7000000000000001E-4</v>
      </c>
    </row>
    <row r="19" spans="1:25">
      <c r="A19" t="s">
        <v>1214</v>
      </c>
      <c r="B19" t="s">
        <v>1231</v>
      </c>
      <c r="C19" t="s">
        <v>3078</v>
      </c>
      <c r="D19" t="s">
        <v>3079</v>
      </c>
      <c r="E19" t="s">
        <v>310</v>
      </c>
      <c r="F19" t="s">
        <v>4699</v>
      </c>
      <c r="G19" t="s">
        <v>4700</v>
      </c>
      <c r="H19" t="s">
        <v>322</v>
      </c>
      <c r="I19" t="s">
        <v>205</v>
      </c>
      <c r="J19" t="s">
        <v>205</v>
      </c>
      <c r="K19" t="s">
        <v>326</v>
      </c>
      <c r="L19" t="s">
        <v>341</v>
      </c>
      <c r="M19" t="s">
        <v>3783</v>
      </c>
      <c r="N19" t="s">
        <v>452</v>
      </c>
      <c r="O19" t="s">
        <v>4701</v>
      </c>
      <c r="P19" t="s">
        <v>340</v>
      </c>
      <c r="Q19" t="s">
        <v>1213</v>
      </c>
      <c r="R19" s="131">
        <v>610</v>
      </c>
      <c r="S19" s="131">
        <v>1</v>
      </c>
      <c r="T19" s="131">
        <v>182950</v>
      </c>
      <c r="U19" s="131">
        <v>1</v>
      </c>
      <c r="V19" s="131">
        <v>229.5</v>
      </c>
      <c r="W19" s="131">
        <v>419.87</v>
      </c>
      <c r="X19" s="132">
        <v>1</v>
      </c>
      <c r="Y19" s="132">
        <v>1.3999999999999999E-4</v>
      </c>
    </row>
    <row r="20" spans="1:25">
      <c r="A20" t="s">
        <v>1214</v>
      </c>
      <c r="B20" t="s">
        <v>1239</v>
      </c>
      <c r="C20" t="s">
        <v>3078</v>
      </c>
      <c r="D20" t="s">
        <v>3079</v>
      </c>
      <c r="E20" t="s">
        <v>310</v>
      </c>
      <c r="F20" t="s">
        <v>4699</v>
      </c>
      <c r="G20" t="s">
        <v>4700</v>
      </c>
      <c r="H20" t="s">
        <v>322</v>
      </c>
      <c r="I20" t="s">
        <v>205</v>
      </c>
      <c r="J20" t="s">
        <v>205</v>
      </c>
      <c r="K20" t="s">
        <v>326</v>
      </c>
      <c r="L20" t="s">
        <v>341</v>
      </c>
      <c r="M20" t="s">
        <v>3783</v>
      </c>
      <c r="N20" t="s">
        <v>452</v>
      </c>
      <c r="O20" t="s">
        <v>4701</v>
      </c>
      <c r="P20" t="s">
        <v>340</v>
      </c>
      <c r="Q20" t="s">
        <v>1213</v>
      </c>
      <c r="R20" s="131">
        <v>610</v>
      </c>
      <c r="S20" s="131">
        <v>1</v>
      </c>
      <c r="T20" s="131">
        <v>10550</v>
      </c>
      <c r="U20" s="131">
        <v>1</v>
      </c>
      <c r="V20" s="131">
        <v>229.5</v>
      </c>
      <c r="W20" s="131">
        <v>24.212</v>
      </c>
      <c r="X20" s="132">
        <v>1</v>
      </c>
      <c r="Y20" s="132">
        <v>3.3E-4</v>
      </c>
    </row>
    <row r="21" spans="1:25" customFormat="1">
      <c r="A21" t="s">
        <v>1214</v>
      </c>
      <c r="B21" t="s">
        <v>1244</v>
      </c>
      <c r="C21" t="s">
        <v>3078</v>
      </c>
      <c r="D21" t="s">
        <v>3079</v>
      </c>
      <c r="E21" t="s">
        <v>310</v>
      </c>
      <c r="F21" t="s">
        <v>4699</v>
      </c>
      <c r="G21" t="s">
        <v>4700</v>
      </c>
      <c r="H21" t="s">
        <v>322</v>
      </c>
      <c r="I21" t="s">
        <v>205</v>
      </c>
      <c r="J21" t="s">
        <v>205</v>
      </c>
      <c r="K21" t="s">
        <v>326</v>
      </c>
      <c r="L21" t="s">
        <v>341</v>
      </c>
      <c r="M21" t="s">
        <v>3783</v>
      </c>
      <c r="N21" t="s">
        <v>452</v>
      </c>
      <c r="O21" t="s">
        <v>4701</v>
      </c>
      <c r="P21" t="s">
        <v>340</v>
      </c>
      <c r="Q21" t="s">
        <v>1213</v>
      </c>
      <c r="R21" s="131">
        <v>610</v>
      </c>
      <c r="S21" s="131">
        <v>1</v>
      </c>
      <c r="T21" s="131">
        <v>99450</v>
      </c>
      <c r="U21" s="131">
        <v>1</v>
      </c>
      <c r="V21" s="131">
        <v>229.5</v>
      </c>
      <c r="W21" s="131">
        <v>228.238</v>
      </c>
      <c r="X21" s="132">
        <v>1</v>
      </c>
      <c r="Y21" s="132">
        <v>4.4999999999999999E-4</v>
      </c>
    </row>
    <row r="22" spans="1:25">
      <c r="A22" t="s">
        <v>1214</v>
      </c>
      <c r="B22" t="s">
        <v>1245</v>
      </c>
      <c r="C22" t="s">
        <v>3078</v>
      </c>
      <c r="D22" t="s">
        <v>3079</v>
      </c>
      <c r="E22" t="s">
        <v>310</v>
      </c>
      <c r="F22" t="s">
        <v>4699</v>
      </c>
      <c r="G22" t="s">
        <v>4700</v>
      </c>
      <c r="H22" t="s">
        <v>322</v>
      </c>
      <c r="I22" t="s">
        <v>205</v>
      </c>
      <c r="J22" t="s">
        <v>205</v>
      </c>
      <c r="K22" t="s">
        <v>326</v>
      </c>
      <c r="L22" t="s">
        <v>341</v>
      </c>
      <c r="M22" t="s">
        <v>3783</v>
      </c>
      <c r="N22" t="s">
        <v>452</v>
      </c>
      <c r="O22" t="s">
        <v>4701</v>
      </c>
      <c r="P22" t="s">
        <v>340</v>
      </c>
      <c r="Q22" t="s">
        <v>1213</v>
      </c>
      <c r="R22" s="131">
        <v>610</v>
      </c>
      <c r="S22" s="131">
        <v>1</v>
      </c>
      <c r="T22" s="131">
        <v>422850</v>
      </c>
      <c r="U22" s="131">
        <v>1</v>
      </c>
      <c r="V22" s="131">
        <v>229.5</v>
      </c>
      <c r="W22" s="131">
        <v>970.44100000000003</v>
      </c>
      <c r="X22" s="132">
        <v>1</v>
      </c>
      <c r="Y22" s="132">
        <v>2.1000000000000001E-4</v>
      </c>
    </row>
    <row r="23" spans="1:25">
      <c r="A23" t="s">
        <v>1214</v>
      </c>
      <c r="B23" t="s">
        <v>1249</v>
      </c>
      <c r="C23" t="s">
        <v>1698</v>
      </c>
      <c r="D23" t="s">
        <v>1699</v>
      </c>
      <c r="E23" t="s">
        <v>310</v>
      </c>
      <c r="F23" t="s">
        <v>4684</v>
      </c>
      <c r="G23" t="s">
        <v>4685</v>
      </c>
      <c r="H23" t="s">
        <v>322</v>
      </c>
      <c r="I23" t="s">
        <v>205</v>
      </c>
      <c r="J23" t="s">
        <v>205</v>
      </c>
      <c r="K23" t="s">
        <v>326</v>
      </c>
      <c r="L23" t="s">
        <v>341</v>
      </c>
      <c r="M23" t="s">
        <v>3996</v>
      </c>
      <c r="N23" t="s">
        <v>466</v>
      </c>
      <c r="O23" t="s">
        <v>4686</v>
      </c>
      <c r="P23" t="s">
        <v>340</v>
      </c>
      <c r="Q23" t="s">
        <v>1213</v>
      </c>
      <c r="R23" s="131">
        <v>17000</v>
      </c>
      <c r="S23" s="131">
        <v>1</v>
      </c>
      <c r="T23" s="131">
        <v>740</v>
      </c>
      <c r="U23" s="131">
        <v>1</v>
      </c>
      <c r="V23" s="131">
        <v>2502</v>
      </c>
      <c r="W23" s="131">
        <v>18.515000000000001</v>
      </c>
      <c r="X23" s="132">
        <v>0.42192000000000002</v>
      </c>
      <c r="Y23" s="132">
        <v>6.0000000000000002E-5</v>
      </c>
    </row>
    <row r="24" spans="1:25">
      <c r="A24" t="s">
        <v>1214</v>
      </c>
      <c r="B24" t="s">
        <v>1249</v>
      </c>
      <c r="C24" t="s">
        <v>2339</v>
      </c>
      <c r="D24" t="s">
        <v>2340</v>
      </c>
      <c r="E24" t="s">
        <v>310</v>
      </c>
      <c r="F24" t="s">
        <v>4702</v>
      </c>
      <c r="G24" t="s">
        <v>4703</v>
      </c>
      <c r="H24" t="s">
        <v>322</v>
      </c>
      <c r="I24" t="s">
        <v>205</v>
      </c>
      <c r="J24" t="s">
        <v>205</v>
      </c>
      <c r="K24" t="s">
        <v>326</v>
      </c>
      <c r="L24" t="s">
        <v>341</v>
      </c>
      <c r="M24" t="s">
        <v>4016</v>
      </c>
      <c r="N24" t="s">
        <v>465</v>
      </c>
      <c r="O24" t="s">
        <v>4704</v>
      </c>
      <c r="P24" t="s">
        <v>340</v>
      </c>
      <c r="Q24" t="s">
        <v>1213</v>
      </c>
      <c r="R24" s="131">
        <v>200</v>
      </c>
      <c r="S24" s="131">
        <v>1</v>
      </c>
      <c r="T24" s="131">
        <v>39000</v>
      </c>
      <c r="U24" s="131">
        <v>1</v>
      </c>
      <c r="V24" s="131">
        <v>41.3</v>
      </c>
      <c r="W24" s="131">
        <v>16.106999999999999</v>
      </c>
      <c r="X24" s="132">
        <v>0.36704999999999999</v>
      </c>
      <c r="Y24" s="132">
        <v>5.0000000000000002E-5</v>
      </c>
    </row>
    <row r="25" spans="1:25">
      <c r="A25" t="s">
        <v>1214</v>
      </c>
      <c r="B25" t="s">
        <v>1249</v>
      </c>
      <c r="C25" t="s">
        <v>3082</v>
      </c>
      <c r="D25" t="s">
        <v>3083</v>
      </c>
      <c r="E25" t="s">
        <v>310</v>
      </c>
      <c r="F25" t="s">
        <v>4705</v>
      </c>
      <c r="G25" t="s">
        <v>4706</v>
      </c>
      <c r="H25" t="s">
        <v>322</v>
      </c>
      <c r="I25" t="s">
        <v>205</v>
      </c>
      <c r="J25" t="s">
        <v>205</v>
      </c>
      <c r="K25" t="s">
        <v>326</v>
      </c>
      <c r="L25" t="s">
        <v>341</v>
      </c>
      <c r="M25" t="s">
        <v>4707</v>
      </c>
      <c r="N25" t="s">
        <v>452</v>
      </c>
      <c r="O25" t="s">
        <v>3497</v>
      </c>
      <c r="P25" t="s">
        <v>340</v>
      </c>
      <c r="Q25" t="s">
        <v>1213</v>
      </c>
      <c r="R25" s="131">
        <v>100</v>
      </c>
      <c r="S25" s="131">
        <v>1</v>
      </c>
      <c r="T25" s="131">
        <v>104000</v>
      </c>
      <c r="U25" s="131">
        <v>1</v>
      </c>
      <c r="V25" s="131">
        <v>7.2</v>
      </c>
      <c r="W25" s="131">
        <v>7.4880000000000004</v>
      </c>
      <c r="X25" s="132">
        <v>0.17063999999999999</v>
      </c>
      <c r="Y25" s="132">
        <v>3.0000000000000001E-5</v>
      </c>
    </row>
    <row r="26" spans="1:25">
      <c r="A26" t="s">
        <v>1214</v>
      </c>
      <c r="B26" t="s">
        <v>1249</v>
      </c>
      <c r="C26" t="s">
        <v>1862</v>
      </c>
      <c r="D26" t="s">
        <v>1863</v>
      </c>
      <c r="E26" t="s">
        <v>310</v>
      </c>
      <c r="F26" t="s">
        <v>4708</v>
      </c>
      <c r="G26" t="s">
        <v>4709</v>
      </c>
      <c r="H26" t="s">
        <v>322</v>
      </c>
      <c r="I26" t="s">
        <v>205</v>
      </c>
      <c r="J26" t="s">
        <v>205</v>
      </c>
      <c r="K26" t="s">
        <v>326</v>
      </c>
      <c r="L26" t="s">
        <v>341</v>
      </c>
      <c r="M26" t="s">
        <v>4710</v>
      </c>
      <c r="N26" t="s">
        <v>442</v>
      </c>
      <c r="O26" t="s">
        <v>1580</v>
      </c>
      <c r="P26" t="s">
        <v>340</v>
      </c>
      <c r="Q26" t="s">
        <v>1213</v>
      </c>
      <c r="R26" s="131">
        <v>4152</v>
      </c>
      <c r="S26" s="131">
        <v>1</v>
      </c>
      <c r="T26" s="131">
        <v>500</v>
      </c>
      <c r="U26" s="131">
        <v>1</v>
      </c>
      <c r="V26" s="131">
        <v>315.3</v>
      </c>
      <c r="W26" s="131">
        <v>1.577</v>
      </c>
      <c r="X26" s="132">
        <v>3.5929999999999997E-2</v>
      </c>
      <c r="Y26" s="132">
        <v>1.0000000000000001E-5</v>
      </c>
    </row>
    <row r="27" spans="1:25">
      <c r="A27" t="s">
        <v>1214</v>
      </c>
      <c r="B27" t="s">
        <v>1249</v>
      </c>
      <c r="C27" t="s">
        <v>1852</v>
      </c>
      <c r="D27" t="s">
        <v>1853</v>
      </c>
      <c r="E27" t="s">
        <v>310</v>
      </c>
      <c r="F27" t="s">
        <v>4692</v>
      </c>
      <c r="G27" t="s">
        <v>4693</v>
      </c>
      <c r="H27" t="s">
        <v>322</v>
      </c>
      <c r="I27" t="s">
        <v>205</v>
      </c>
      <c r="J27" t="s">
        <v>205</v>
      </c>
      <c r="K27" t="s">
        <v>326</v>
      </c>
      <c r="L27" t="s">
        <v>341</v>
      </c>
      <c r="M27" t="s">
        <v>3976</v>
      </c>
      <c r="N27" t="s">
        <v>442</v>
      </c>
      <c r="O27" t="s">
        <v>1840</v>
      </c>
      <c r="P27" t="s">
        <v>340</v>
      </c>
      <c r="Q27" t="s">
        <v>1213</v>
      </c>
      <c r="R27" s="131">
        <v>8000</v>
      </c>
      <c r="S27" s="131">
        <v>1</v>
      </c>
      <c r="T27" s="131">
        <v>60</v>
      </c>
      <c r="U27" s="131">
        <v>1</v>
      </c>
      <c r="V27" s="131">
        <v>327.10000000000002</v>
      </c>
      <c r="W27" s="131">
        <v>0.19600000000000001</v>
      </c>
      <c r="X27" s="132">
        <v>4.47E-3</v>
      </c>
      <c r="Y27" s="132">
        <v>0</v>
      </c>
    </row>
    <row r="28" spans="1:25">
      <c r="A28" t="s">
        <v>1214</v>
      </c>
      <c r="B28" t="s">
        <v>1250</v>
      </c>
      <c r="C28" t="s">
        <v>3622</v>
      </c>
      <c r="D28" t="s">
        <v>3623</v>
      </c>
      <c r="E28" t="s">
        <v>310</v>
      </c>
      <c r="F28" t="s">
        <v>4711</v>
      </c>
      <c r="G28" t="s">
        <v>4712</v>
      </c>
      <c r="H28" t="s">
        <v>322</v>
      </c>
      <c r="I28" t="s">
        <v>205</v>
      </c>
      <c r="J28" t="s">
        <v>205</v>
      </c>
      <c r="K28" t="s">
        <v>326</v>
      </c>
      <c r="L28" t="s">
        <v>341</v>
      </c>
      <c r="M28" t="s">
        <v>3625</v>
      </c>
      <c r="N28" t="s">
        <v>448</v>
      </c>
      <c r="O28" t="s">
        <v>4713</v>
      </c>
      <c r="P28" t="s">
        <v>340</v>
      </c>
      <c r="Q28" t="s">
        <v>1213</v>
      </c>
      <c r="R28" s="131">
        <v>1023</v>
      </c>
      <c r="S28" s="131">
        <v>1</v>
      </c>
      <c r="T28" s="131">
        <v>4800</v>
      </c>
      <c r="U28" s="131">
        <v>1</v>
      </c>
      <c r="V28" s="131">
        <v>253.4</v>
      </c>
      <c r="W28" s="131">
        <v>12.163</v>
      </c>
      <c r="X28" s="132">
        <v>0.32008999999999999</v>
      </c>
      <c r="Y28" s="132">
        <v>1.0000000000000001E-5</v>
      </c>
    </row>
    <row r="29" spans="1:25">
      <c r="A29" t="s">
        <v>1214</v>
      </c>
      <c r="B29" t="s">
        <v>1250</v>
      </c>
      <c r="C29" t="s">
        <v>2339</v>
      </c>
      <c r="D29" t="s">
        <v>2340</v>
      </c>
      <c r="E29" t="s">
        <v>310</v>
      </c>
      <c r="F29" t="s">
        <v>4702</v>
      </c>
      <c r="G29" t="s">
        <v>4703</v>
      </c>
      <c r="H29" t="s">
        <v>322</v>
      </c>
      <c r="I29" t="s">
        <v>205</v>
      </c>
      <c r="J29" t="s">
        <v>205</v>
      </c>
      <c r="K29" t="s">
        <v>326</v>
      </c>
      <c r="L29" t="s">
        <v>341</v>
      </c>
      <c r="M29" t="s">
        <v>4016</v>
      </c>
      <c r="N29" t="s">
        <v>465</v>
      </c>
      <c r="O29" t="s">
        <v>4704</v>
      </c>
      <c r="P29" t="s">
        <v>340</v>
      </c>
      <c r="Q29" t="s">
        <v>1213</v>
      </c>
      <c r="R29" s="131">
        <v>200</v>
      </c>
      <c r="S29" s="131">
        <v>1</v>
      </c>
      <c r="T29" s="131">
        <v>26000</v>
      </c>
      <c r="U29" s="131">
        <v>1</v>
      </c>
      <c r="V29" s="131">
        <v>41.3</v>
      </c>
      <c r="W29" s="131">
        <v>10.738</v>
      </c>
      <c r="X29" s="132">
        <v>0.28259000000000001</v>
      </c>
      <c r="Y29" s="132">
        <v>1.0000000000000001E-5</v>
      </c>
    </row>
    <row r="30" spans="1:25">
      <c r="A30" t="s">
        <v>1214</v>
      </c>
      <c r="B30" t="s">
        <v>1250</v>
      </c>
      <c r="C30" t="s">
        <v>1698</v>
      </c>
      <c r="D30" t="s">
        <v>1699</v>
      </c>
      <c r="E30" t="s">
        <v>310</v>
      </c>
      <c r="F30" t="s">
        <v>4684</v>
      </c>
      <c r="G30" t="s">
        <v>4685</v>
      </c>
      <c r="H30" t="s">
        <v>322</v>
      </c>
      <c r="I30" t="s">
        <v>205</v>
      </c>
      <c r="J30" t="s">
        <v>205</v>
      </c>
      <c r="K30" t="s">
        <v>326</v>
      </c>
      <c r="L30" t="s">
        <v>341</v>
      </c>
      <c r="M30" t="s">
        <v>3996</v>
      </c>
      <c r="N30" t="s">
        <v>466</v>
      </c>
      <c r="O30" t="s">
        <v>4686</v>
      </c>
      <c r="P30" t="s">
        <v>340</v>
      </c>
      <c r="Q30" t="s">
        <v>1213</v>
      </c>
      <c r="R30" s="131">
        <v>17000</v>
      </c>
      <c r="S30" s="131">
        <v>1</v>
      </c>
      <c r="T30" s="131">
        <v>370</v>
      </c>
      <c r="U30" s="131">
        <v>1</v>
      </c>
      <c r="V30" s="131">
        <v>2502</v>
      </c>
      <c r="W30" s="131">
        <v>9.2569999999999997</v>
      </c>
      <c r="X30" s="132">
        <v>0.24362</v>
      </c>
      <c r="Y30" s="132">
        <v>1.0000000000000001E-5</v>
      </c>
    </row>
    <row r="31" spans="1:25">
      <c r="A31" t="s">
        <v>1214</v>
      </c>
      <c r="B31" t="s">
        <v>1250</v>
      </c>
      <c r="C31" t="s">
        <v>1862</v>
      </c>
      <c r="D31" t="s">
        <v>1863</v>
      </c>
      <c r="E31" t="s">
        <v>310</v>
      </c>
      <c r="F31" t="s">
        <v>4708</v>
      </c>
      <c r="G31" t="s">
        <v>4709</v>
      </c>
      <c r="H31" t="s">
        <v>322</v>
      </c>
      <c r="I31" t="s">
        <v>205</v>
      </c>
      <c r="J31" t="s">
        <v>205</v>
      </c>
      <c r="K31" t="s">
        <v>326</v>
      </c>
      <c r="L31" t="s">
        <v>341</v>
      </c>
      <c r="M31" t="s">
        <v>4710</v>
      </c>
      <c r="N31" t="s">
        <v>442</v>
      </c>
      <c r="O31" t="s">
        <v>1580</v>
      </c>
      <c r="P31" t="s">
        <v>340</v>
      </c>
      <c r="Q31" t="s">
        <v>1213</v>
      </c>
      <c r="R31" s="131">
        <v>4152</v>
      </c>
      <c r="S31" s="131">
        <v>1</v>
      </c>
      <c r="T31" s="131">
        <v>1000</v>
      </c>
      <c r="U31" s="131">
        <v>1</v>
      </c>
      <c r="V31" s="131">
        <v>315.3</v>
      </c>
      <c r="W31" s="131">
        <v>3.153</v>
      </c>
      <c r="X31" s="132">
        <v>8.2979999999999998E-2</v>
      </c>
      <c r="Y31" s="132">
        <v>0</v>
      </c>
    </row>
    <row r="32" spans="1:25">
      <c r="A32" t="s">
        <v>1214</v>
      </c>
      <c r="B32" t="s">
        <v>1250</v>
      </c>
      <c r="C32" t="s">
        <v>3082</v>
      </c>
      <c r="D32" t="s">
        <v>3083</v>
      </c>
      <c r="E32" t="s">
        <v>310</v>
      </c>
      <c r="F32" t="s">
        <v>4705</v>
      </c>
      <c r="G32" t="s">
        <v>4706</v>
      </c>
      <c r="H32" t="s">
        <v>322</v>
      </c>
      <c r="I32" t="s">
        <v>205</v>
      </c>
      <c r="J32" t="s">
        <v>205</v>
      </c>
      <c r="K32" t="s">
        <v>326</v>
      </c>
      <c r="L32" t="s">
        <v>341</v>
      </c>
      <c r="M32" t="s">
        <v>4707</v>
      </c>
      <c r="N32" t="s">
        <v>452</v>
      </c>
      <c r="O32" t="s">
        <v>3497</v>
      </c>
      <c r="P32" t="s">
        <v>340</v>
      </c>
      <c r="Q32" t="s">
        <v>1213</v>
      </c>
      <c r="R32" s="131">
        <v>100</v>
      </c>
      <c r="S32" s="131">
        <v>1</v>
      </c>
      <c r="T32" s="131">
        <v>34600</v>
      </c>
      <c r="U32" s="131">
        <v>1</v>
      </c>
      <c r="V32" s="131">
        <v>7.2</v>
      </c>
      <c r="W32" s="131">
        <v>2.4910000000000001</v>
      </c>
      <c r="X32" s="132">
        <v>6.5559999999999993E-2</v>
      </c>
      <c r="Y32" s="132">
        <v>0</v>
      </c>
    </row>
    <row r="33" spans="1:25">
      <c r="A33" t="s">
        <v>1214</v>
      </c>
      <c r="B33" t="s">
        <v>1250</v>
      </c>
      <c r="C33" t="s">
        <v>1852</v>
      </c>
      <c r="D33" t="s">
        <v>1853</v>
      </c>
      <c r="E33" t="s">
        <v>310</v>
      </c>
      <c r="F33" t="s">
        <v>4692</v>
      </c>
      <c r="G33" t="s">
        <v>4693</v>
      </c>
      <c r="H33" t="s">
        <v>322</v>
      </c>
      <c r="I33" t="s">
        <v>205</v>
      </c>
      <c r="J33" t="s">
        <v>205</v>
      </c>
      <c r="K33" t="s">
        <v>326</v>
      </c>
      <c r="L33" t="s">
        <v>341</v>
      </c>
      <c r="M33" t="s">
        <v>3976</v>
      </c>
      <c r="N33" t="s">
        <v>442</v>
      </c>
      <c r="O33" t="s">
        <v>1840</v>
      </c>
      <c r="P33" t="s">
        <v>340</v>
      </c>
      <c r="Q33" t="s">
        <v>1213</v>
      </c>
      <c r="R33" s="131">
        <v>8000</v>
      </c>
      <c r="S33" s="131">
        <v>1</v>
      </c>
      <c r="T33" s="131">
        <v>60</v>
      </c>
      <c r="U33" s="131">
        <v>1</v>
      </c>
      <c r="V33" s="131">
        <v>327.10000000000002</v>
      </c>
      <c r="W33" s="131">
        <v>0.19600000000000001</v>
      </c>
      <c r="X33" s="132">
        <v>5.1599999999999997E-3</v>
      </c>
      <c r="Y33" s="132">
        <v>0</v>
      </c>
    </row>
    <row r="34" spans="1:25">
      <c r="A34" t="s">
        <v>1214</v>
      </c>
      <c r="B34" t="s">
        <v>1252</v>
      </c>
      <c r="C34" t="s">
        <v>2339</v>
      </c>
      <c r="D34" t="s">
        <v>2340</v>
      </c>
      <c r="E34" t="s">
        <v>310</v>
      </c>
      <c r="F34" t="s">
        <v>4702</v>
      </c>
      <c r="G34" t="s">
        <v>4703</v>
      </c>
      <c r="H34" t="s">
        <v>322</v>
      </c>
      <c r="I34" t="s">
        <v>205</v>
      </c>
      <c r="J34" t="s">
        <v>205</v>
      </c>
      <c r="K34" t="s">
        <v>326</v>
      </c>
      <c r="L34" t="s">
        <v>341</v>
      </c>
      <c r="M34" t="s">
        <v>4016</v>
      </c>
      <c r="N34" t="s">
        <v>465</v>
      </c>
      <c r="O34" t="s">
        <v>4704</v>
      </c>
      <c r="P34" t="s">
        <v>340</v>
      </c>
      <c r="Q34" t="s">
        <v>1213</v>
      </c>
      <c r="R34" s="131">
        <v>200</v>
      </c>
      <c r="S34" s="131">
        <v>1</v>
      </c>
      <c r="T34" s="131">
        <v>1230250</v>
      </c>
      <c r="U34" s="131">
        <v>1</v>
      </c>
      <c r="V34" s="131">
        <v>41.3</v>
      </c>
      <c r="W34" s="131">
        <v>508.09300000000002</v>
      </c>
      <c r="X34" s="132">
        <v>0.46616999999999997</v>
      </c>
      <c r="Y34" s="132">
        <v>1.2999999999999999E-4</v>
      </c>
    </row>
    <row r="35" spans="1:25">
      <c r="A35" t="s">
        <v>1214</v>
      </c>
      <c r="B35" t="s">
        <v>1252</v>
      </c>
      <c r="C35" t="s">
        <v>1698</v>
      </c>
      <c r="D35" t="s">
        <v>1699</v>
      </c>
      <c r="E35" t="s">
        <v>310</v>
      </c>
      <c r="F35" t="s">
        <v>4684</v>
      </c>
      <c r="G35" t="s">
        <v>4685</v>
      </c>
      <c r="H35" t="s">
        <v>322</v>
      </c>
      <c r="I35" t="s">
        <v>205</v>
      </c>
      <c r="J35" t="s">
        <v>205</v>
      </c>
      <c r="K35" t="s">
        <v>326</v>
      </c>
      <c r="L35" t="s">
        <v>341</v>
      </c>
      <c r="M35" t="s">
        <v>3996</v>
      </c>
      <c r="N35" t="s">
        <v>466</v>
      </c>
      <c r="O35" t="s">
        <v>4686</v>
      </c>
      <c r="P35" t="s">
        <v>340</v>
      </c>
      <c r="Q35" t="s">
        <v>1213</v>
      </c>
      <c r="R35" s="131">
        <v>17000</v>
      </c>
      <c r="S35" s="131">
        <v>1</v>
      </c>
      <c r="T35" s="131">
        <v>15244</v>
      </c>
      <c r="U35" s="131">
        <v>1</v>
      </c>
      <c r="V35" s="131">
        <v>2502</v>
      </c>
      <c r="W35" s="131">
        <v>381.40499999999997</v>
      </c>
      <c r="X35" s="132">
        <v>0.34993999999999997</v>
      </c>
      <c r="Y35" s="132">
        <v>1E-4</v>
      </c>
    </row>
    <row r="36" spans="1:25">
      <c r="A36" t="s">
        <v>1214</v>
      </c>
      <c r="B36" t="s">
        <v>1252</v>
      </c>
      <c r="C36" t="s">
        <v>3082</v>
      </c>
      <c r="D36" t="s">
        <v>3083</v>
      </c>
      <c r="E36" t="s">
        <v>310</v>
      </c>
      <c r="F36" t="s">
        <v>4705</v>
      </c>
      <c r="G36" t="s">
        <v>4706</v>
      </c>
      <c r="H36" t="s">
        <v>322</v>
      </c>
      <c r="I36" t="s">
        <v>205</v>
      </c>
      <c r="J36" t="s">
        <v>205</v>
      </c>
      <c r="K36" t="s">
        <v>326</v>
      </c>
      <c r="L36" t="s">
        <v>341</v>
      </c>
      <c r="M36" t="s">
        <v>4707</v>
      </c>
      <c r="N36" t="s">
        <v>452</v>
      </c>
      <c r="O36" t="s">
        <v>3497</v>
      </c>
      <c r="P36" t="s">
        <v>340</v>
      </c>
      <c r="Q36" t="s">
        <v>1213</v>
      </c>
      <c r="R36" s="131">
        <v>100</v>
      </c>
      <c r="S36" s="131">
        <v>1</v>
      </c>
      <c r="T36" s="131">
        <v>1596600</v>
      </c>
      <c r="U36" s="131">
        <v>1</v>
      </c>
      <c r="V36" s="131">
        <v>7.2</v>
      </c>
      <c r="W36" s="131">
        <v>114.955</v>
      </c>
      <c r="X36" s="132">
        <v>0.10546999999999999</v>
      </c>
      <c r="Y36" s="132">
        <v>3.0000000000000001E-5</v>
      </c>
    </row>
    <row r="37" spans="1:25">
      <c r="A37" t="s">
        <v>1214</v>
      </c>
      <c r="B37" t="s">
        <v>1252</v>
      </c>
      <c r="C37" t="s">
        <v>1862</v>
      </c>
      <c r="D37" t="s">
        <v>1863</v>
      </c>
      <c r="E37" t="s">
        <v>310</v>
      </c>
      <c r="F37" t="s">
        <v>4708</v>
      </c>
      <c r="G37" t="s">
        <v>4709</v>
      </c>
      <c r="H37" t="s">
        <v>322</v>
      </c>
      <c r="I37" t="s">
        <v>205</v>
      </c>
      <c r="J37" t="s">
        <v>205</v>
      </c>
      <c r="K37" t="s">
        <v>326</v>
      </c>
      <c r="L37" t="s">
        <v>341</v>
      </c>
      <c r="M37" t="s">
        <v>4710</v>
      </c>
      <c r="N37" t="s">
        <v>442</v>
      </c>
      <c r="O37" t="s">
        <v>1580</v>
      </c>
      <c r="P37" t="s">
        <v>340</v>
      </c>
      <c r="Q37" t="s">
        <v>1213</v>
      </c>
      <c r="R37" s="131">
        <v>4152</v>
      </c>
      <c r="S37" s="131">
        <v>1</v>
      </c>
      <c r="T37" s="131">
        <v>16490</v>
      </c>
      <c r="U37" s="131">
        <v>1</v>
      </c>
      <c r="V37" s="131">
        <v>315.3</v>
      </c>
      <c r="W37" s="131">
        <v>51.993000000000002</v>
      </c>
      <c r="X37" s="132">
        <v>4.7699999999999999E-2</v>
      </c>
      <c r="Y37" s="132">
        <v>1.0000000000000001E-5</v>
      </c>
    </row>
    <row r="38" spans="1:25">
      <c r="A38" t="s">
        <v>1214</v>
      </c>
      <c r="B38" t="s">
        <v>1252</v>
      </c>
      <c r="C38" t="s">
        <v>3622</v>
      </c>
      <c r="D38" t="s">
        <v>3623</v>
      </c>
      <c r="E38" t="s">
        <v>310</v>
      </c>
      <c r="F38" t="s">
        <v>4711</v>
      </c>
      <c r="G38" t="s">
        <v>4712</v>
      </c>
      <c r="H38" t="s">
        <v>322</v>
      </c>
      <c r="I38" t="s">
        <v>205</v>
      </c>
      <c r="J38" t="s">
        <v>205</v>
      </c>
      <c r="K38" t="s">
        <v>326</v>
      </c>
      <c r="L38" t="s">
        <v>341</v>
      </c>
      <c r="M38" t="s">
        <v>3625</v>
      </c>
      <c r="N38" t="s">
        <v>448</v>
      </c>
      <c r="O38" t="s">
        <v>4713</v>
      </c>
      <c r="P38" t="s">
        <v>340</v>
      </c>
      <c r="Q38" t="s">
        <v>1213</v>
      </c>
      <c r="R38" s="131">
        <v>1023</v>
      </c>
      <c r="S38" s="131">
        <v>1</v>
      </c>
      <c r="T38" s="131">
        <v>9550</v>
      </c>
      <c r="U38" s="131">
        <v>1</v>
      </c>
      <c r="V38" s="131">
        <v>253.4</v>
      </c>
      <c r="W38" s="131">
        <v>24.2</v>
      </c>
      <c r="X38" s="132">
        <v>2.2200000000000001E-2</v>
      </c>
      <c r="Y38" s="132">
        <v>1.0000000000000001E-5</v>
      </c>
    </row>
    <row r="39" spans="1:25">
      <c r="A39" t="s">
        <v>1214</v>
      </c>
      <c r="B39" t="s">
        <v>1252</v>
      </c>
      <c r="C39" t="s">
        <v>1852</v>
      </c>
      <c r="D39" t="s">
        <v>1853</v>
      </c>
      <c r="E39" t="s">
        <v>310</v>
      </c>
      <c r="F39" t="s">
        <v>4692</v>
      </c>
      <c r="G39" t="s">
        <v>4693</v>
      </c>
      <c r="H39" t="s">
        <v>322</v>
      </c>
      <c r="I39" t="s">
        <v>205</v>
      </c>
      <c r="J39" t="s">
        <v>205</v>
      </c>
      <c r="K39" t="s">
        <v>326</v>
      </c>
      <c r="L39" t="s">
        <v>341</v>
      </c>
      <c r="M39" t="s">
        <v>3976</v>
      </c>
      <c r="N39" t="s">
        <v>442</v>
      </c>
      <c r="O39" t="s">
        <v>1840</v>
      </c>
      <c r="P39" t="s">
        <v>340</v>
      </c>
      <c r="Q39" t="s">
        <v>1213</v>
      </c>
      <c r="R39" s="131">
        <v>8000</v>
      </c>
      <c r="S39" s="131">
        <v>1</v>
      </c>
      <c r="T39" s="131">
        <v>2838</v>
      </c>
      <c r="U39" s="131">
        <v>1</v>
      </c>
      <c r="V39" s="131">
        <v>327.10000000000002</v>
      </c>
      <c r="W39" s="131">
        <v>9.2829999999999995</v>
      </c>
      <c r="X39" s="132">
        <v>8.5199999999999998E-3</v>
      </c>
      <c r="Y39" s="132">
        <v>0</v>
      </c>
    </row>
    <row r="40" spans="1:25">
      <c r="A40" t="s">
        <v>1214</v>
      </c>
      <c r="B40" t="s">
        <v>1254</v>
      </c>
      <c r="C40" t="s">
        <v>3078</v>
      </c>
      <c r="D40" t="s">
        <v>3079</v>
      </c>
      <c r="E40" t="s">
        <v>310</v>
      </c>
      <c r="F40" t="s">
        <v>4699</v>
      </c>
      <c r="G40" t="s">
        <v>4700</v>
      </c>
      <c r="H40" t="s">
        <v>322</v>
      </c>
      <c r="I40" t="s">
        <v>205</v>
      </c>
      <c r="J40" t="s">
        <v>205</v>
      </c>
      <c r="K40" t="s">
        <v>326</v>
      </c>
      <c r="L40" t="s">
        <v>341</v>
      </c>
      <c r="M40" t="s">
        <v>3783</v>
      </c>
      <c r="N40" t="s">
        <v>452</v>
      </c>
      <c r="O40" t="s">
        <v>4701</v>
      </c>
      <c r="P40" t="s">
        <v>340</v>
      </c>
      <c r="Q40" t="s">
        <v>1213</v>
      </c>
      <c r="R40" s="131">
        <v>610</v>
      </c>
      <c r="S40" s="131">
        <v>1</v>
      </c>
      <c r="T40" s="131">
        <v>24500</v>
      </c>
      <c r="U40" s="131">
        <v>1</v>
      </c>
      <c r="V40" s="131">
        <v>229.5</v>
      </c>
      <c r="W40" s="131">
        <v>56.228000000000002</v>
      </c>
      <c r="X40" s="132">
        <v>1</v>
      </c>
      <c r="Y40" s="132">
        <v>2.5000000000000001E-4</v>
      </c>
    </row>
    <row r="41" spans="1:25">
      <c r="A41" t="s">
        <v>1214</v>
      </c>
      <c r="B41" t="s">
        <v>1255</v>
      </c>
      <c r="C41" t="s">
        <v>3078</v>
      </c>
      <c r="D41" t="s">
        <v>3079</v>
      </c>
      <c r="E41" t="s">
        <v>310</v>
      </c>
      <c r="F41" t="s">
        <v>4699</v>
      </c>
      <c r="G41" t="s">
        <v>4700</v>
      </c>
      <c r="H41" t="s">
        <v>322</v>
      </c>
      <c r="I41" t="s">
        <v>205</v>
      </c>
      <c r="J41" t="s">
        <v>205</v>
      </c>
      <c r="K41" t="s">
        <v>326</v>
      </c>
      <c r="L41" t="s">
        <v>341</v>
      </c>
      <c r="M41" t="s">
        <v>3783</v>
      </c>
      <c r="N41" t="s">
        <v>452</v>
      </c>
      <c r="O41" t="s">
        <v>4701</v>
      </c>
      <c r="P41" t="s">
        <v>340</v>
      </c>
      <c r="Q41" t="s">
        <v>1213</v>
      </c>
      <c r="R41" s="131">
        <v>610</v>
      </c>
      <c r="S41" s="131">
        <v>1</v>
      </c>
      <c r="T41" s="131">
        <v>11450</v>
      </c>
      <c r="U41" s="131">
        <v>1</v>
      </c>
      <c r="V41" s="131">
        <v>229.5</v>
      </c>
      <c r="W41" s="131">
        <v>26.277999999999999</v>
      </c>
      <c r="X41" s="132">
        <v>1</v>
      </c>
      <c r="Y41" s="132">
        <v>1.4999999999999999E-4</v>
      </c>
    </row>
    <row r="42" spans="1:25">
      <c r="A42" t="s">
        <v>1214</v>
      </c>
      <c r="B42" t="s">
        <v>1259</v>
      </c>
      <c r="C42" t="s">
        <v>3078</v>
      </c>
      <c r="D42" t="s">
        <v>3079</v>
      </c>
      <c r="E42" t="s">
        <v>310</v>
      </c>
      <c r="F42" t="s">
        <v>4699</v>
      </c>
      <c r="G42" t="s">
        <v>4700</v>
      </c>
      <c r="H42" t="s">
        <v>322</v>
      </c>
      <c r="I42" t="s">
        <v>205</v>
      </c>
      <c r="J42" t="s">
        <v>205</v>
      </c>
      <c r="K42" t="s">
        <v>326</v>
      </c>
      <c r="L42" t="s">
        <v>341</v>
      </c>
      <c r="M42" t="s">
        <v>3783</v>
      </c>
      <c r="N42" t="s">
        <v>452</v>
      </c>
      <c r="O42" t="s">
        <v>4701</v>
      </c>
      <c r="P42" t="s">
        <v>340</v>
      </c>
      <c r="Q42" t="s">
        <v>1213</v>
      </c>
      <c r="R42" s="131">
        <v>610</v>
      </c>
      <c r="S42" s="131">
        <v>1</v>
      </c>
      <c r="T42" s="131">
        <v>22850</v>
      </c>
      <c r="U42" s="131">
        <v>1</v>
      </c>
      <c r="V42" s="131">
        <v>229.5</v>
      </c>
      <c r="W42" s="131">
        <v>52.441000000000003</v>
      </c>
      <c r="X42" s="132">
        <v>1</v>
      </c>
      <c r="Y42" s="132">
        <v>1.7000000000000001E-4</v>
      </c>
    </row>
    <row r="43" spans="1:25">
      <c r="A43" t="s">
        <v>1209</v>
      </c>
    </row>
    <row r="44" spans="1:25">
      <c r="A44" t="s">
        <v>1214</v>
      </c>
      <c r="B44" t="s">
        <v>1222</v>
      </c>
    </row>
    <row r="45" spans="1:25">
      <c r="A45" t="s">
        <v>1214</v>
      </c>
      <c r="B45" t="s">
        <v>1224</v>
      </c>
    </row>
    <row r="46" spans="1:25">
      <c r="A46" t="s">
        <v>1214</v>
      </c>
      <c r="B46" t="s">
        <v>1225</v>
      </c>
    </row>
    <row r="47" spans="1:25">
      <c r="A47" t="s">
        <v>1214</v>
      </c>
      <c r="B47" t="s">
        <v>1232</v>
      </c>
    </row>
    <row r="48" spans="1:25">
      <c r="A48" t="s">
        <v>1214</v>
      </c>
      <c r="B48" t="s">
        <v>1233</v>
      </c>
    </row>
    <row r="49" spans="1:2">
      <c r="A49" t="s">
        <v>1214</v>
      </c>
      <c r="B49" t="s">
        <v>1234</v>
      </c>
    </row>
    <row r="50" spans="1:2">
      <c r="A50" t="s">
        <v>1214</v>
      </c>
      <c r="B50" t="s">
        <v>1235</v>
      </c>
    </row>
    <row r="51" spans="1:2">
      <c r="A51" t="s">
        <v>1214</v>
      </c>
      <c r="B51" t="s">
        <v>1238</v>
      </c>
    </row>
    <row r="52" spans="1:2">
      <c r="A52" t="s">
        <v>1214</v>
      </c>
      <c r="B52" t="s">
        <v>1240</v>
      </c>
    </row>
    <row r="53" spans="1:2">
      <c r="A53" t="s">
        <v>1214</v>
      </c>
      <c r="B53" t="s">
        <v>1243</v>
      </c>
    </row>
    <row r="54" spans="1:2">
      <c r="A54" t="s">
        <v>1214</v>
      </c>
      <c r="B54" t="s">
        <v>1246</v>
      </c>
    </row>
    <row r="55" spans="1:2">
      <c r="A55" t="s">
        <v>1214</v>
      </c>
      <c r="B55" t="s">
        <v>1253</v>
      </c>
    </row>
    <row r="56" spans="1:2">
      <c r="A56" t="s">
        <v>1214</v>
      </c>
      <c r="B56" t="s">
        <v>1256</v>
      </c>
    </row>
    <row r="57" spans="1:2">
      <c r="A57" t="s">
        <v>1214</v>
      </c>
      <c r="B57" t="s">
        <v>1257</v>
      </c>
    </row>
    <row r="58" spans="1:2">
      <c r="A58" t="s">
        <v>1214</v>
      </c>
      <c r="B58" t="s">
        <v>1258</v>
      </c>
    </row>
  </sheetData>
  <autoFilter ref="A1:Z1"/>
  <customSheetViews>
    <customSheetView guid="{AE318230-F718-49FC-82EB-7CAC3DCD05F1}" showGridLines="0" hiddenRows="1">
      <selection sqref="A1:B1"/>
      <pageMargins left="0" right="0" top="0" bottom="0" header="0" footer="0"/>
    </customSheetView>
  </customSheetViews>
  <dataValidations count="8">
    <dataValidation type="list" allowBlank="1" showInputMessage="1" showErrorMessage="1" sqref="I2:I20">
      <formula1>israel_abroad</formula1>
    </dataValidation>
    <dataValidation type="list" allowBlank="1" showInputMessage="1" showErrorMessage="1" sqref="N2:N20">
      <formula1>Industry_sectors</formula1>
    </dataValidation>
    <dataValidation type="list" allowBlank="1" showInputMessage="1" showErrorMessage="1" sqref="P2:P20">
      <formula1>Holding_interest</formula1>
    </dataValidation>
    <dataValidation type="list" allowBlank="1" showInputMessage="1" showErrorMessage="1" sqref="J2:J20">
      <formula1>Country_list</formula1>
    </dataValidation>
    <dataValidation type="list" allowBlank="1" showInputMessage="1" showErrorMessage="1" sqref="E2:E20">
      <formula1>Issuer_Type_TFunds</formula1>
    </dataValidation>
    <dataValidation type="list" allowBlank="1" showInputMessage="1" showErrorMessage="1" sqref="H2:H20">
      <formula1>Security_ID_Number_Type</formula1>
    </dataValidation>
    <dataValidation type="list" allowBlank="1" showInputMessage="1" showErrorMessage="1" sqref="K2:K20">
      <formula1>tradeable_status_warrants</formula1>
    </dataValidation>
    <dataValidation type="list" allowBlank="1" showInputMessage="1" showErrorMessage="1" sqref="L2:L20">
      <formula1>Stock_Exchange</formula1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Z34"/>
  <sheetViews>
    <sheetView rightToLeft="1" topLeftCell="K1" workbookViewId="0">
      <selection activeCell="U29" sqref="U29"/>
    </sheetView>
  </sheetViews>
  <sheetFormatPr defaultColWidth="9" defaultRowHeight="14.25"/>
  <cols>
    <col min="1" max="4" width="11.625" style="2" customWidth="1"/>
    <col min="5" max="5" width="11.625" style="4" customWidth="1"/>
    <col min="6" max="11" width="11.625" style="2" customWidth="1"/>
    <col min="12" max="12" width="11.625" style="2"/>
    <col min="13" max="20" width="11.625" style="2" customWidth="1"/>
    <col min="21" max="21" width="13.5" style="2" bestFit="1" customWidth="1"/>
    <col min="22" max="25" width="11.625" style="2" customWidth="1"/>
    <col min="26" max="26" width="9" style="133"/>
    <col min="27" max="16384" width="9" style="2"/>
  </cols>
  <sheetData>
    <row r="1" spans="1:24" ht="66.75" customHeight="1">
      <c r="A1" s="17" t="s">
        <v>49</v>
      </c>
      <c r="B1" s="17" t="s">
        <v>50</v>
      </c>
      <c r="C1" s="17" t="s">
        <v>66</v>
      </c>
      <c r="D1" s="17" t="s">
        <v>80</v>
      </c>
      <c r="E1" s="17" t="s">
        <v>81</v>
      </c>
      <c r="F1" s="17" t="s">
        <v>67</v>
      </c>
      <c r="G1" s="17" t="s">
        <v>68</v>
      </c>
      <c r="H1" s="17" t="s">
        <v>82</v>
      </c>
      <c r="I1" s="17" t="s">
        <v>54</v>
      </c>
      <c r="J1" s="17" t="s">
        <v>55</v>
      </c>
      <c r="K1" s="17" t="s">
        <v>69</v>
      </c>
      <c r="L1" s="17" t="s">
        <v>70</v>
      </c>
      <c r="M1" s="17" t="s">
        <v>83</v>
      </c>
      <c r="N1" s="17" t="s">
        <v>96</v>
      </c>
      <c r="O1" s="17" t="s">
        <v>93</v>
      </c>
      <c r="P1" s="17" t="s">
        <v>56</v>
      </c>
      <c r="Q1" s="17" t="s">
        <v>59</v>
      </c>
      <c r="R1" s="17" t="s">
        <v>94</v>
      </c>
      <c r="S1" s="17" t="s">
        <v>76</v>
      </c>
      <c r="T1" s="17" t="s">
        <v>61</v>
      </c>
      <c r="U1" s="17" t="s">
        <v>77</v>
      </c>
      <c r="V1" s="17" t="s">
        <v>63</v>
      </c>
      <c r="W1" s="17" t="s">
        <v>64</v>
      </c>
      <c r="X1" s="17" t="s">
        <v>65</v>
      </c>
    </row>
    <row r="2" spans="1:24">
      <c r="A2" t="s">
        <v>1214</v>
      </c>
      <c r="B2" t="s">
        <v>1225</v>
      </c>
      <c r="C2" s="109"/>
      <c r="D2" s="109"/>
      <c r="E2" s="16"/>
      <c r="F2" t="s">
        <v>4714</v>
      </c>
      <c r="G2" t="s">
        <v>4715</v>
      </c>
      <c r="H2" t="s">
        <v>322</v>
      </c>
      <c r="I2" t="s">
        <v>972</v>
      </c>
      <c r="J2" t="s">
        <v>206</v>
      </c>
      <c r="K2" t="s">
        <v>225</v>
      </c>
      <c r="L2" t="s">
        <v>315</v>
      </c>
      <c r="M2" t="s">
        <v>570</v>
      </c>
      <c r="N2" t="s">
        <v>748</v>
      </c>
      <c r="O2" t="s">
        <v>2108</v>
      </c>
      <c r="P2" t="s">
        <v>340</v>
      </c>
      <c r="Q2" t="s">
        <v>1216</v>
      </c>
      <c r="R2" s="131">
        <v>6280</v>
      </c>
      <c r="S2" s="131">
        <v>12000</v>
      </c>
      <c r="T2" s="131">
        <v>3.3719999999999999</v>
      </c>
      <c r="U2" s="131">
        <v>0</v>
      </c>
      <c r="V2" s="131">
        <v>0</v>
      </c>
      <c r="W2" s="132">
        <v>1</v>
      </c>
      <c r="X2" s="132">
        <v>0</v>
      </c>
    </row>
    <row r="3" spans="1:24">
      <c r="A3" t="s">
        <v>1214</v>
      </c>
      <c r="B3" t="s">
        <v>1231</v>
      </c>
      <c r="C3" s="109"/>
      <c r="D3" s="109"/>
      <c r="E3" s="16"/>
      <c r="F3" t="s">
        <v>4714</v>
      </c>
      <c r="G3" t="s">
        <v>4715</v>
      </c>
      <c r="H3" t="s">
        <v>322</v>
      </c>
      <c r="I3" t="s">
        <v>972</v>
      </c>
      <c r="J3" t="s">
        <v>206</v>
      </c>
      <c r="K3" t="s">
        <v>225</v>
      </c>
      <c r="L3" t="s">
        <v>315</v>
      </c>
      <c r="M3" t="s">
        <v>570</v>
      </c>
      <c r="N3" t="s">
        <v>748</v>
      </c>
      <c r="O3" t="s">
        <v>2108</v>
      </c>
      <c r="P3" t="s">
        <v>340</v>
      </c>
      <c r="Q3" t="s">
        <v>1216</v>
      </c>
      <c r="R3" s="131">
        <v>6280</v>
      </c>
      <c r="S3" s="131">
        <v>27200</v>
      </c>
      <c r="T3" s="131">
        <v>3.3719999999999999</v>
      </c>
      <c r="U3" s="131">
        <v>0</v>
      </c>
      <c r="V3" s="131">
        <v>0</v>
      </c>
      <c r="W3" s="132">
        <v>1</v>
      </c>
      <c r="X3" s="132">
        <v>0</v>
      </c>
    </row>
    <row r="4" spans="1:24">
      <c r="A4" t="s">
        <v>1214</v>
      </c>
      <c r="B4" t="s">
        <v>1257</v>
      </c>
      <c r="C4" s="109"/>
      <c r="D4" s="109"/>
      <c r="E4" s="16"/>
      <c r="F4" t="s">
        <v>4716</v>
      </c>
      <c r="G4" t="s">
        <v>4717</v>
      </c>
      <c r="H4" t="s">
        <v>322</v>
      </c>
      <c r="I4" t="s">
        <v>747</v>
      </c>
      <c r="J4" t="s">
        <v>205</v>
      </c>
      <c r="K4" t="s">
        <v>205</v>
      </c>
      <c r="L4" t="s">
        <v>341</v>
      </c>
      <c r="M4" t="s">
        <v>315</v>
      </c>
      <c r="N4" t="s">
        <v>747</v>
      </c>
      <c r="O4" t="s">
        <v>4718</v>
      </c>
      <c r="P4" t="s">
        <v>340</v>
      </c>
      <c r="Q4" t="s">
        <v>1213</v>
      </c>
      <c r="R4" s="131">
        <v>3.5</v>
      </c>
      <c r="S4" s="131">
        <v>1000</v>
      </c>
      <c r="T4" s="131">
        <v>1</v>
      </c>
      <c r="U4" s="131">
        <v>17500000</v>
      </c>
      <c r="V4" s="131">
        <v>35</v>
      </c>
      <c r="W4" s="132">
        <v>0.15418000000000001</v>
      </c>
      <c r="X4" s="132">
        <v>3.0000000000000001E-5</v>
      </c>
    </row>
    <row r="5" spans="1:24">
      <c r="A5" t="s">
        <v>1214</v>
      </c>
      <c r="B5" t="s">
        <v>1257</v>
      </c>
      <c r="C5" s="109"/>
      <c r="D5" s="109"/>
      <c r="E5" s="16"/>
      <c r="F5" t="s">
        <v>4719</v>
      </c>
      <c r="G5" t="s">
        <v>4720</v>
      </c>
      <c r="H5" t="s">
        <v>322</v>
      </c>
      <c r="I5" t="s">
        <v>972</v>
      </c>
      <c r="J5" t="s">
        <v>206</v>
      </c>
      <c r="K5" t="s">
        <v>225</v>
      </c>
      <c r="L5" t="s">
        <v>315</v>
      </c>
      <c r="M5" t="s">
        <v>570</v>
      </c>
      <c r="N5" t="s">
        <v>748</v>
      </c>
      <c r="O5" t="s">
        <v>4721</v>
      </c>
      <c r="P5" t="s">
        <v>340</v>
      </c>
      <c r="Q5" t="s">
        <v>1216</v>
      </c>
      <c r="R5" s="131">
        <v>155</v>
      </c>
      <c r="S5" s="131">
        <v>22000</v>
      </c>
      <c r="T5" s="131">
        <v>3.3719999999999999</v>
      </c>
      <c r="U5" s="131">
        <v>22700</v>
      </c>
      <c r="V5" s="131">
        <v>168.398</v>
      </c>
      <c r="W5" s="132">
        <v>0.74182999999999999</v>
      </c>
      <c r="X5" s="132">
        <v>1.2999999999999999E-4</v>
      </c>
    </row>
    <row r="6" spans="1:24">
      <c r="A6" t="s">
        <v>1214</v>
      </c>
      <c r="B6" t="s">
        <v>1257</v>
      </c>
      <c r="C6" s="109"/>
      <c r="D6" s="109"/>
      <c r="E6" s="16"/>
      <c r="F6" t="s">
        <v>4722</v>
      </c>
      <c r="G6" t="s">
        <v>4723</v>
      </c>
      <c r="H6" t="s">
        <v>322</v>
      </c>
      <c r="I6" t="s">
        <v>972</v>
      </c>
      <c r="J6" t="s">
        <v>206</v>
      </c>
      <c r="K6" t="s">
        <v>225</v>
      </c>
      <c r="L6" t="s">
        <v>315</v>
      </c>
      <c r="M6" t="s">
        <v>570</v>
      </c>
      <c r="N6" t="s">
        <v>748</v>
      </c>
      <c r="O6" t="s">
        <v>4721</v>
      </c>
      <c r="P6" t="s">
        <v>340</v>
      </c>
      <c r="Q6" t="s">
        <v>1216</v>
      </c>
      <c r="R6" s="131">
        <v>95</v>
      </c>
      <c r="S6" s="131">
        <v>25000</v>
      </c>
      <c r="T6" s="131">
        <v>3.3719999999999999</v>
      </c>
      <c r="U6" s="131">
        <v>2800</v>
      </c>
      <c r="V6" s="131">
        <v>23.603999999999999</v>
      </c>
      <c r="W6" s="132">
        <v>0.10398</v>
      </c>
      <c r="X6" s="132">
        <v>2.0000000000000002E-5</v>
      </c>
    </row>
    <row r="7" spans="1:24">
      <c r="A7" t="s">
        <v>1209</v>
      </c>
      <c r="B7" s="109"/>
      <c r="C7" s="109"/>
      <c r="D7" s="109"/>
      <c r="E7" s="16"/>
      <c r="F7" s="109"/>
      <c r="G7" s="109"/>
      <c r="H7" s="16"/>
      <c r="I7" s="109"/>
      <c r="J7" s="16"/>
      <c r="K7" s="16"/>
      <c r="L7" s="16"/>
      <c r="M7" s="109"/>
      <c r="N7" s="109"/>
      <c r="O7" s="109"/>
      <c r="P7" s="109"/>
      <c r="Q7" s="16"/>
      <c r="R7" s="16"/>
      <c r="S7" s="109"/>
      <c r="T7" s="109"/>
      <c r="U7" s="109"/>
      <c r="V7" s="109"/>
      <c r="W7" s="109"/>
      <c r="X7" s="109"/>
    </row>
    <row r="8" spans="1:24">
      <c r="A8" t="s">
        <v>1214</v>
      </c>
      <c r="B8" t="s">
        <v>1215</v>
      </c>
      <c r="C8" s="109"/>
      <c r="D8" s="109"/>
      <c r="E8" s="16"/>
      <c r="F8" s="109"/>
      <c r="G8" s="109"/>
      <c r="H8" s="16"/>
      <c r="I8" s="109"/>
      <c r="J8" s="16"/>
      <c r="K8" s="16"/>
      <c r="L8" s="16"/>
      <c r="M8" s="109"/>
      <c r="N8" s="109"/>
      <c r="O8" s="109"/>
      <c r="P8" s="109"/>
      <c r="Q8" s="16"/>
      <c r="R8" s="16"/>
      <c r="S8" s="109"/>
      <c r="T8" s="109"/>
      <c r="U8" s="109"/>
      <c r="V8" s="109"/>
      <c r="W8" s="109"/>
      <c r="X8" s="109"/>
    </row>
    <row r="9" spans="1:24">
      <c r="A9" t="s">
        <v>1214</v>
      </c>
      <c r="B9" t="s">
        <v>1218</v>
      </c>
      <c r="C9" s="109"/>
      <c r="D9" s="109"/>
      <c r="E9" s="16"/>
      <c r="F9" s="109"/>
      <c r="G9" s="109"/>
      <c r="H9" s="16"/>
      <c r="I9" s="109"/>
      <c r="J9" s="16"/>
      <c r="K9" s="16"/>
      <c r="L9" s="16"/>
      <c r="M9" s="109"/>
      <c r="N9" s="109"/>
      <c r="O9" s="109"/>
      <c r="P9" s="109"/>
      <c r="Q9" s="16"/>
      <c r="R9" s="16"/>
      <c r="S9" s="109"/>
      <c r="T9" s="109"/>
      <c r="U9" s="109"/>
      <c r="V9" s="109"/>
      <c r="W9" s="109"/>
      <c r="X9" s="109"/>
    </row>
    <row r="10" spans="1:24">
      <c r="A10" t="s">
        <v>1214</v>
      </c>
      <c r="B10" t="s">
        <v>1220</v>
      </c>
      <c r="C10" s="109"/>
      <c r="D10" s="109"/>
      <c r="E10" s="16"/>
      <c r="F10" s="109"/>
      <c r="G10" s="109"/>
      <c r="H10" s="16"/>
      <c r="I10" s="109"/>
      <c r="J10" s="16"/>
      <c r="K10" s="16"/>
      <c r="L10" s="16"/>
      <c r="M10" s="109"/>
      <c r="N10" s="109"/>
      <c r="O10" s="109"/>
      <c r="P10" s="109"/>
      <c r="Q10" s="16"/>
      <c r="R10" s="16"/>
      <c r="S10" s="109"/>
      <c r="T10" s="109"/>
      <c r="U10" s="109"/>
      <c r="V10" s="109"/>
      <c r="W10" s="109"/>
      <c r="X10" s="109"/>
    </row>
    <row r="11" spans="1:24">
      <c r="A11" t="s">
        <v>1214</v>
      </c>
      <c r="B11" t="s">
        <v>1221</v>
      </c>
      <c r="C11" s="109"/>
      <c r="D11" s="109"/>
      <c r="E11" s="16"/>
      <c r="F11" s="109"/>
      <c r="G11" s="109"/>
      <c r="H11" s="16"/>
      <c r="I11" s="109"/>
      <c r="J11" s="16"/>
      <c r="K11" s="16"/>
      <c r="L11" s="16"/>
      <c r="M11" s="109"/>
      <c r="N11" s="109"/>
      <c r="O11" s="109"/>
      <c r="P11" s="109"/>
      <c r="Q11" s="16"/>
      <c r="R11" s="16"/>
      <c r="S11" s="109"/>
      <c r="T11" s="109"/>
      <c r="U11" s="109"/>
      <c r="V11" s="109"/>
      <c r="W11" s="109"/>
      <c r="X11" s="109"/>
    </row>
    <row r="12" spans="1:24">
      <c r="A12" t="s">
        <v>1214</v>
      </c>
      <c r="B12" t="s">
        <v>1222</v>
      </c>
      <c r="C12" s="109"/>
      <c r="D12" s="109"/>
      <c r="E12" s="16"/>
      <c r="F12" s="109"/>
      <c r="G12" s="109"/>
      <c r="H12" s="16"/>
      <c r="I12" s="109"/>
      <c r="J12" s="16"/>
      <c r="K12" s="16"/>
      <c r="L12" s="16"/>
      <c r="M12" s="109"/>
      <c r="N12" s="109"/>
      <c r="O12" s="109"/>
      <c r="P12" s="109"/>
      <c r="Q12" s="16"/>
      <c r="R12" s="16"/>
      <c r="S12" s="109"/>
      <c r="T12" s="109"/>
      <c r="U12" s="109"/>
      <c r="V12" s="109"/>
      <c r="W12" s="109"/>
      <c r="X12" s="109"/>
    </row>
    <row r="13" spans="1:24">
      <c r="A13" t="s">
        <v>1214</v>
      </c>
      <c r="B13" t="s">
        <v>1223</v>
      </c>
      <c r="C13" s="109"/>
      <c r="D13" s="109"/>
      <c r="E13" s="16"/>
      <c r="F13" s="109"/>
      <c r="G13" s="109"/>
      <c r="H13" s="16"/>
      <c r="I13" s="109"/>
      <c r="J13" s="16"/>
      <c r="K13" s="16"/>
      <c r="L13" s="16"/>
      <c r="M13" s="109"/>
      <c r="N13" s="109"/>
      <c r="O13" s="109"/>
      <c r="P13" s="109"/>
      <c r="Q13" s="16"/>
      <c r="R13" s="16"/>
      <c r="S13" s="109"/>
      <c r="T13" s="109"/>
      <c r="U13" s="109"/>
      <c r="V13" s="109"/>
      <c r="W13" s="109"/>
      <c r="X13" s="109"/>
    </row>
    <row r="14" spans="1:24">
      <c r="A14" t="s">
        <v>1214</v>
      </c>
      <c r="B14" t="s">
        <v>1224</v>
      </c>
      <c r="C14" s="109"/>
      <c r="D14" s="109"/>
      <c r="E14" s="16"/>
      <c r="F14" s="109"/>
      <c r="G14" s="109"/>
      <c r="H14" s="16"/>
      <c r="I14" s="109"/>
      <c r="J14" s="16"/>
      <c r="K14" s="16"/>
      <c r="L14" s="16"/>
      <c r="M14" s="109"/>
      <c r="N14" s="109"/>
      <c r="O14" s="109"/>
      <c r="P14" s="109"/>
      <c r="Q14" s="16"/>
      <c r="R14" s="16"/>
      <c r="S14" s="109"/>
      <c r="T14" s="109"/>
      <c r="U14" s="109"/>
      <c r="V14" s="109"/>
      <c r="W14" s="109"/>
      <c r="X14" s="109"/>
    </row>
    <row r="15" spans="1:24">
      <c r="A15" t="s">
        <v>1214</v>
      </c>
      <c r="B15" t="s">
        <v>1232</v>
      </c>
      <c r="C15" s="109"/>
      <c r="D15" s="109"/>
      <c r="E15" s="16"/>
      <c r="F15" s="109"/>
      <c r="G15" s="109"/>
      <c r="H15" s="16"/>
      <c r="I15" s="109"/>
      <c r="J15" s="16"/>
      <c r="K15" s="16"/>
      <c r="L15" s="16"/>
      <c r="M15" s="109"/>
      <c r="N15" s="109"/>
      <c r="O15" s="109"/>
      <c r="P15" s="109"/>
      <c r="Q15" s="16"/>
      <c r="R15" s="16"/>
      <c r="S15" s="109"/>
      <c r="T15" s="109"/>
      <c r="U15" s="109"/>
      <c r="V15" s="109"/>
      <c r="W15" s="109"/>
      <c r="X15" s="109"/>
    </row>
    <row r="16" spans="1:24">
      <c r="A16" t="s">
        <v>1214</v>
      </c>
      <c r="B16" t="s">
        <v>1233</v>
      </c>
      <c r="C16" s="109"/>
      <c r="D16" s="109"/>
      <c r="E16" s="16"/>
      <c r="F16" s="109"/>
      <c r="G16" s="109"/>
      <c r="H16" s="16"/>
      <c r="I16" s="109"/>
      <c r="J16" s="16"/>
      <c r="K16" s="16"/>
      <c r="L16" s="16"/>
      <c r="M16" s="109"/>
      <c r="N16" s="109"/>
      <c r="O16" s="109"/>
      <c r="P16" s="109"/>
      <c r="Q16" s="16"/>
      <c r="R16" s="16"/>
      <c r="S16" s="109"/>
      <c r="T16" s="109"/>
      <c r="U16" s="109"/>
      <c r="V16" s="109"/>
      <c r="W16" s="109"/>
      <c r="X16" s="109"/>
    </row>
    <row r="17" spans="1:24">
      <c r="A17" t="s">
        <v>1214</v>
      </c>
      <c r="B17" t="s">
        <v>1234</v>
      </c>
      <c r="C17" s="109"/>
      <c r="D17" s="109"/>
      <c r="E17" s="16"/>
      <c r="F17" s="109"/>
      <c r="G17" s="109"/>
      <c r="H17" s="16"/>
      <c r="I17" s="109"/>
      <c r="J17" s="16"/>
      <c r="K17" s="16"/>
      <c r="L17" s="16"/>
      <c r="M17" s="109"/>
      <c r="N17" s="109"/>
      <c r="O17" s="109"/>
      <c r="P17" s="109"/>
      <c r="Q17" s="16"/>
      <c r="R17" s="16"/>
      <c r="S17" s="109"/>
      <c r="T17" s="109"/>
      <c r="U17" s="109"/>
      <c r="V17" s="109"/>
      <c r="W17" s="109"/>
      <c r="X17" s="109"/>
    </row>
    <row r="18" spans="1:24">
      <c r="A18" t="s">
        <v>1214</v>
      </c>
      <c r="B18" t="s">
        <v>1235</v>
      </c>
      <c r="C18" s="109"/>
      <c r="D18" s="109"/>
      <c r="E18" s="16"/>
      <c r="F18" s="109"/>
      <c r="G18" s="109"/>
      <c r="H18" s="16"/>
      <c r="I18" s="109"/>
      <c r="J18" s="16"/>
      <c r="K18" s="16"/>
      <c r="L18" s="16"/>
      <c r="M18" s="109"/>
      <c r="N18" s="109"/>
      <c r="O18" s="109"/>
      <c r="P18" s="109"/>
      <c r="Q18" s="16"/>
      <c r="R18" s="16"/>
      <c r="S18" s="109"/>
      <c r="T18" s="109"/>
      <c r="U18" s="109"/>
      <c r="V18" s="109"/>
      <c r="W18" s="109"/>
      <c r="X18" s="109"/>
    </row>
    <row r="19" spans="1:24">
      <c r="A19" t="s">
        <v>1214</v>
      </c>
      <c r="B19" t="s">
        <v>1238</v>
      </c>
      <c r="C19" s="109"/>
      <c r="D19" s="109"/>
      <c r="E19" s="16"/>
      <c r="F19" s="109"/>
      <c r="G19" s="109"/>
      <c r="H19" s="16"/>
      <c r="I19" s="109"/>
      <c r="J19" s="16"/>
      <c r="K19" s="16"/>
      <c r="L19" s="16"/>
      <c r="M19" s="109"/>
      <c r="N19" s="109"/>
      <c r="O19" s="109"/>
      <c r="P19" s="109"/>
      <c r="Q19" s="16"/>
      <c r="R19" s="16"/>
      <c r="S19" s="109"/>
      <c r="T19" s="109"/>
      <c r="U19" s="109"/>
      <c r="V19" s="109"/>
      <c r="W19" s="109"/>
      <c r="X19" s="109"/>
    </row>
    <row r="20" spans="1:24">
      <c r="A20" t="s">
        <v>1214</v>
      </c>
      <c r="B20" t="s">
        <v>1239</v>
      </c>
      <c r="C20" s="108"/>
      <c r="D20" s="108"/>
      <c r="E20" s="16"/>
      <c r="F20" s="108"/>
      <c r="G20" s="108"/>
      <c r="H20" s="16"/>
      <c r="I20" s="109"/>
      <c r="J20" s="16"/>
      <c r="K20" s="16"/>
      <c r="L20" s="16"/>
      <c r="M20" s="109"/>
      <c r="N20" s="108"/>
      <c r="O20" s="108"/>
      <c r="P20" s="109"/>
      <c r="Q20" s="108"/>
      <c r="R20" s="108"/>
      <c r="S20" s="108"/>
      <c r="T20" s="108"/>
      <c r="U20" s="108"/>
      <c r="V20" s="108"/>
      <c r="W20" s="108"/>
      <c r="X20" s="108"/>
    </row>
    <row r="21" spans="1:24">
      <c r="A21" t="s">
        <v>1214</v>
      </c>
      <c r="B21" t="s">
        <v>1240</v>
      </c>
      <c r="C21" s="108"/>
      <c r="D21" s="108"/>
      <c r="E21"/>
      <c r="F21" s="108"/>
      <c r="G21" s="108"/>
      <c r="H21" s="4"/>
      <c r="I21" s="108"/>
      <c r="J21" s="108"/>
      <c r="K21" s="108"/>
      <c r="L21" s="4"/>
      <c r="M21" s="108"/>
      <c r="N21" s="108"/>
      <c r="O21" s="108"/>
      <c r="P21" s="108"/>
      <c r="Q21" s="108"/>
      <c r="R21" s="108"/>
      <c r="S21" s="108"/>
      <c r="T21" s="108"/>
      <c r="U21" s="108"/>
      <c r="V21" s="108"/>
      <c r="W21" s="108"/>
      <c r="X21" s="108"/>
    </row>
    <row r="22" spans="1:24">
      <c r="A22" t="s">
        <v>1214</v>
      </c>
      <c r="B22" t="s">
        <v>1243</v>
      </c>
      <c r="C22" s="108"/>
      <c r="D22" s="108"/>
      <c r="F22" s="108"/>
      <c r="G22" s="108"/>
      <c r="H22" s="108"/>
      <c r="I22" s="108"/>
      <c r="J22" s="108"/>
      <c r="K22" s="108"/>
      <c r="L22" s="4"/>
      <c r="M22" s="108"/>
      <c r="N22" s="108"/>
      <c r="O22" s="108"/>
      <c r="P22" s="108"/>
      <c r="Q22" s="108"/>
      <c r="R22" s="108"/>
      <c r="S22" s="108"/>
      <c r="T22" s="108"/>
      <c r="U22" s="108"/>
      <c r="V22" s="108"/>
      <c r="W22" s="108"/>
      <c r="X22" s="108"/>
    </row>
    <row r="23" spans="1:24">
      <c r="A23" t="s">
        <v>1214</v>
      </c>
      <c r="B23" t="s">
        <v>1244</v>
      </c>
    </row>
    <row r="24" spans="1:24">
      <c r="A24" t="s">
        <v>1214</v>
      </c>
      <c r="B24" t="s">
        <v>1245</v>
      </c>
    </row>
    <row r="25" spans="1:24">
      <c r="A25" t="s">
        <v>1214</v>
      </c>
      <c r="B25" t="s">
        <v>1246</v>
      </c>
    </row>
    <row r="26" spans="1:24">
      <c r="A26" t="s">
        <v>1214</v>
      </c>
      <c r="B26" t="s">
        <v>1249</v>
      </c>
    </row>
    <row r="27" spans="1:24">
      <c r="A27" t="s">
        <v>1214</v>
      </c>
      <c r="B27" t="s">
        <v>1250</v>
      </c>
    </row>
    <row r="28" spans="1:24">
      <c r="A28" t="s">
        <v>1214</v>
      </c>
      <c r="B28" t="s">
        <v>1252</v>
      </c>
    </row>
    <row r="29" spans="1:24">
      <c r="A29" t="s">
        <v>1214</v>
      </c>
      <c r="B29" t="s">
        <v>1253</v>
      </c>
    </row>
    <row r="30" spans="1:24">
      <c r="A30" t="s">
        <v>1214</v>
      </c>
      <c r="B30" t="s">
        <v>1254</v>
      </c>
      <c r="C30" s="108"/>
      <c r="D30" s="108"/>
      <c r="F30" s="108"/>
      <c r="G30" s="108"/>
      <c r="H30" s="108"/>
      <c r="I30" s="108"/>
      <c r="J30" s="108"/>
      <c r="K30" s="108"/>
      <c r="L30" s="108"/>
      <c r="M30" s="108"/>
      <c r="N30" s="108"/>
      <c r="O30" s="108"/>
      <c r="P30" s="108"/>
      <c r="Q30" s="108"/>
      <c r="R30" s="108"/>
      <c r="S30" s="108"/>
      <c r="T30" s="108"/>
      <c r="U30" s="108"/>
      <c r="V30" s="108"/>
      <c r="W30" s="108"/>
      <c r="X30" s="108"/>
    </row>
    <row r="31" spans="1:24">
      <c r="A31" t="s">
        <v>1214</v>
      </c>
      <c r="B31" t="s">
        <v>1255</v>
      </c>
    </row>
    <row r="32" spans="1:24">
      <c r="A32" t="s">
        <v>1214</v>
      </c>
      <c r="B32" t="s">
        <v>1256</v>
      </c>
    </row>
    <row r="33" spans="1:2">
      <c r="A33" t="s">
        <v>1214</v>
      </c>
      <c r="B33" t="s">
        <v>1258</v>
      </c>
    </row>
    <row r="34" spans="1:2">
      <c r="A34" t="s">
        <v>1214</v>
      </c>
      <c r="B34" t="s">
        <v>1259</v>
      </c>
    </row>
  </sheetData>
  <sheetProtection formatColumns="0"/>
  <customSheetViews>
    <customSheetView guid="{AE318230-F718-49FC-82EB-7CAC3DCD05F1}" showGridLines="0" hiddenRows="1">
      <selection sqref="A1:B1"/>
      <pageMargins left="0" right="0" top="0" bottom="0" header="0" footer="0"/>
    </customSheetView>
  </customSheetViews>
  <dataValidations count="8">
    <dataValidation type="list" allowBlank="1" showInputMessage="1" showErrorMessage="1" sqref="J2:J20">
      <formula1>israel_abroad</formula1>
    </dataValidation>
    <dataValidation type="list" allowBlank="1" showInputMessage="1" showErrorMessage="1" sqref="P2:P20">
      <formula1>Holding_interest</formula1>
    </dataValidation>
    <dataValidation type="list" allowBlank="1" showInputMessage="1" showErrorMessage="1" sqref="N2:N19">
      <formula1>Underlying_Asset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E2:E20">
      <formula1>Issuer_Type_TFunds</formula1>
    </dataValidation>
    <dataValidation type="list" allowBlank="1" showInputMessage="1" showErrorMessage="1" sqref="H2:H20">
      <formula1>Security_ID_Number_Type</formula1>
    </dataValidation>
    <dataValidation type="list" allowBlank="1" showInputMessage="1" showErrorMessage="1" sqref="M2:M20">
      <formula1>Industry_Sector</formula1>
    </dataValidation>
    <dataValidation type="list" allowBlank="1" showInputMessage="1" showErrorMessage="1" sqref="L2:L20">
      <formula1>Stock_Exchange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בחירה'!$C$901:$C$905</xm:f>
          </x14:formula1>
          <xm:sqref>I2:I20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T179"/>
  <sheetViews>
    <sheetView rightToLeft="1" topLeftCell="F1" workbookViewId="0">
      <selection activeCell="L12" sqref="L12"/>
    </sheetView>
  </sheetViews>
  <sheetFormatPr defaultColWidth="9" defaultRowHeight="14.25"/>
  <cols>
    <col min="1" max="4" width="11.625" style="2" customWidth="1"/>
    <col min="5" max="5" width="11.625" style="4" customWidth="1"/>
    <col min="6" max="10" width="11.625" style="2" customWidth="1"/>
    <col min="11" max="11" width="11.625" style="2"/>
    <col min="12" max="20" width="11.625" style="2" customWidth="1"/>
    <col min="21" max="16384" width="9" style="2"/>
  </cols>
  <sheetData>
    <row r="1" spans="1:20" ht="66.75" customHeight="1">
      <c r="A1" s="17" t="s">
        <v>49</v>
      </c>
      <c r="B1" s="17" t="s">
        <v>50</v>
      </c>
      <c r="C1" s="17" t="s">
        <v>66</v>
      </c>
      <c r="D1" s="17" t="s">
        <v>80</v>
      </c>
      <c r="E1" s="17" t="s">
        <v>81</v>
      </c>
      <c r="F1" s="17" t="s">
        <v>67</v>
      </c>
      <c r="G1" s="17" t="s">
        <v>68</v>
      </c>
      <c r="H1" s="17" t="s">
        <v>82</v>
      </c>
      <c r="I1" s="17" t="s">
        <v>55</v>
      </c>
      <c r="J1" s="17" t="s">
        <v>69</v>
      </c>
      <c r="K1" s="17" t="s">
        <v>70</v>
      </c>
      <c r="L1" s="17" t="s">
        <v>96</v>
      </c>
      <c r="M1" s="17" t="s">
        <v>56</v>
      </c>
      <c r="N1" s="17" t="s">
        <v>59</v>
      </c>
      <c r="O1" s="17" t="s">
        <v>76</v>
      </c>
      <c r="P1" s="17" t="s">
        <v>61</v>
      </c>
      <c r="Q1" s="17" t="s">
        <v>77</v>
      </c>
      <c r="R1" s="17" t="s">
        <v>63</v>
      </c>
      <c r="S1" s="17" t="s">
        <v>64</v>
      </c>
      <c r="T1" s="17" t="s">
        <v>65</v>
      </c>
    </row>
    <row r="2" spans="1:20">
      <c r="A2" t="s">
        <v>1214</v>
      </c>
      <c r="B2" t="s">
        <v>1215</v>
      </c>
      <c r="C2" s="108"/>
      <c r="D2" s="108"/>
      <c r="E2" s="16"/>
      <c r="F2" t="s">
        <v>4724</v>
      </c>
      <c r="G2" t="s">
        <v>4725</v>
      </c>
      <c r="H2" t="s">
        <v>322</v>
      </c>
      <c r="I2" t="s">
        <v>206</v>
      </c>
      <c r="J2" t="s">
        <v>225</v>
      </c>
      <c r="K2" t="s">
        <v>315</v>
      </c>
      <c r="L2" t="s">
        <v>752</v>
      </c>
      <c r="M2" t="s">
        <v>340</v>
      </c>
      <c r="N2" t="s">
        <v>1216</v>
      </c>
      <c r="O2" s="131">
        <v>18</v>
      </c>
      <c r="P2" s="131">
        <v>3.3719999999999999</v>
      </c>
      <c r="Q2" s="131">
        <v>0</v>
      </c>
      <c r="R2" s="131">
        <v>0</v>
      </c>
      <c r="S2" s="109"/>
      <c r="T2" s="109"/>
    </row>
    <row r="3" spans="1:20">
      <c r="A3" t="s">
        <v>1214</v>
      </c>
      <c r="B3" t="s">
        <v>1215</v>
      </c>
      <c r="C3" t="s">
        <v>4726</v>
      </c>
      <c r="D3" t="s">
        <v>4727</v>
      </c>
      <c r="E3" t="s">
        <v>80</v>
      </c>
      <c r="F3" t="s">
        <v>4728</v>
      </c>
      <c r="G3" t="s">
        <v>4729</v>
      </c>
      <c r="H3" t="s">
        <v>313</v>
      </c>
      <c r="I3" t="s">
        <v>206</v>
      </c>
      <c r="J3" t="s">
        <v>234</v>
      </c>
      <c r="K3" t="s">
        <v>315</v>
      </c>
      <c r="L3" s="109"/>
      <c r="M3" t="s">
        <v>340</v>
      </c>
      <c r="N3" t="s">
        <v>1216</v>
      </c>
      <c r="O3" s="131">
        <v>51890.400000000001</v>
      </c>
      <c r="P3" s="131">
        <v>3.3719999999999999</v>
      </c>
      <c r="Q3" s="131">
        <v>100</v>
      </c>
      <c r="R3" s="131">
        <v>174.97399999999999</v>
      </c>
      <c r="S3" s="132">
        <v>1</v>
      </c>
      <c r="T3" s="132">
        <v>1.3699999999999999E-3</v>
      </c>
    </row>
    <row r="4" spans="1:20">
      <c r="A4" t="s">
        <v>1214</v>
      </c>
      <c r="B4" t="s">
        <v>1218</v>
      </c>
      <c r="C4" s="108"/>
      <c r="D4" s="108"/>
      <c r="E4" s="16"/>
      <c r="F4" t="s">
        <v>4730</v>
      </c>
      <c r="G4" t="s">
        <v>4731</v>
      </c>
      <c r="H4" t="s">
        <v>322</v>
      </c>
      <c r="I4" t="s">
        <v>206</v>
      </c>
      <c r="J4" t="s">
        <v>225</v>
      </c>
      <c r="K4" t="s">
        <v>315</v>
      </c>
      <c r="L4" t="s">
        <v>748</v>
      </c>
      <c r="M4" t="s">
        <v>340</v>
      </c>
      <c r="N4" t="s">
        <v>1216</v>
      </c>
      <c r="O4" s="131">
        <v>108</v>
      </c>
      <c r="P4" s="131">
        <v>3.3719999999999999</v>
      </c>
      <c r="Q4" s="131">
        <v>6.0000000000000001E-3</v>
      </c>
      <c r="R4" s="131">
        <v>0</v>
      </c>
      <c r="S4" s="132">
        <v>0</v>
      </c>
      <c r="T4" s="132">
        <v>0</v>
      </c>
    </row>
    <row r="5" spans="1:20">
      <c r="A5" t="s">
        <v>1214</v>
      </c>
      <c r="B5" t="s">
        <v>1218</v>
      </c>
      <c r="C5" s="108"/>
      <c r="D5" s="108"/>
      <c r="E5" s="16"/>
      <c r="F5" t="s">
        <v>4732</v>
      </c>
      <c r="G5" t="s">
        <v>4733</v>
      </c>
      <c r="H5" t="s">
        <v>322</v>
      </c>
      <c r="I5" t="s">
        <v>206</v>
      </c>
      <c r="J5" t="s">
        <v>225</v>
      </c>
      <c r="K5" t="s">
        <v>315</v>
      </c>
      <c r="L5" t="s">
        <v>748</v>
      </c>
      <c r="M5" t="s">
        <v>340</v>
      </c>
      <c r="N5" t="s">
        <v>1216</v>
      </c>
      <c r="O5" s="131">
        <v>21</v>
      </c>
      <c r="P5" s="131">
        <v>3.3719999999999999</v>
      </c>
      <c r="Q5" s="131">
        <v>2.3E-2</v>
      </c>
      <c r="R5" s="131">
        <v>0</v>
      </c>
      <c r="S5" s="132">
        <v>0</v>
      </c>
      <c r="T5" s="132">
        <v>0</v>
      </c>
    </row>
    <row r="6" spans="1:20">
      <c r="A6" t="s">
        <v>1214</v>
      </c>
      <c r="B6" t="s">
        <v>1218</v>
      </c>
      <c r="C6" s="108"/>
      <c r="D6" s="108"/>
      <c r="E6" s="16"/>
      <c r="F6" t="s">
        <v>4724</v>
      </c>
      <c r="G6" t="s">
        <v>4725</v>
      </c>
      <c r="H6" t="s">
        <v>322</v>
      </c>
      <c r="I6" t="s">
        <v>206</v>
      </c>
      <c r="J6" t="s">
        <v>225</v>
      </c>
      <c r="K6" t="s">
        <v>315</v>
      </c>
      <c r="L6" t="s">
        <v>752</v>
      </c>
      <c r="M6" t="s">
        <v>340</v>
      </c>
      <c r="N6" t="s">
        <v>1216</v>
      </c>
      <c r="O6" s="131">
        <v>32</v>
      </c>
      <c r="P6" s="131">
        <v>3.3719999999999999</v>
      </c>
      <c r="Q6" s="131">
        <v>0</v>
      </c>
      <c r="R6" s="131">
        <v>0</v>
      </c>
      <c r="S6" s="132">
        <v>0</v>
      </c>
      <c r="T6" s="132">
        <v>0</v>
      </c>
    </row>
    <row r="7" spans="1:20">
      <c r="A7" t="s">
        <v>1214</v>
      </c>
      <c r="B7" t="s">
        <v>1218</v>
      </c>
      <c r="C7" t="s">
        <v>4726</v>
      </c>
      <c r="D7" t="s">
        <v>4727</v>
      </c>
      <c r="E7" t="s">
        <v>80</v>
      </c>
      <c r="F7" t="s">
        <v>4728</v>
      </c>
      <c r="G7" t="s">
        <v>4729</v>
      </c>
      <c r="H7" t="s">
        <v>313</v>
      </c>
      <c r="I7" t="s">
        <v>206</v>
      </c>
      <c r="J7" t="s">
        <v>234</v>
      </c>
      <c r="K7" t="s">
        <v>315</v>
      </c>
      <c r="L7" s="109"/>
      <c r="M7" t="s">
        <v>340</v>
      </c>
      <c r="N7" t="s">
        <v>1216</v>
      </c>
      <c r="O7" s="131">
        <v>1722191.6</v>
      </c>
      <c r="P7" s="131">
        <v>3.3719999999999999</v>
      </c>
      <c r="Q7" s="131">
        <v>100</v>
      </c>
      <c r="R7" s="131">
        <v>5807.23</v>
      </c>
      <c r="S7" s="132">
        <v>1</v>
      </c>
      <c r="T7" s="132">
        <v>3.5799999999999998E-3</v>
      </c>
    </row>
    <row r="8" spans="1:20">
      <c r="A8" t="s">
        <v>1214</v>
      </c>
      <c r="B8" t="s">
        <v>1220</v>
      </c>
      <c r="C8" s="108"/>
      <c r="D8" s="108"/>
      <c r="E8" s="16"/>
      <c r="F8" t="s">
        <v>4730</v>
      </c>
      <c r="G8" t="s">
        <v>4731</v>
      </c>
      <c r="H8" t="s">
        <v>322</v>
      </c>
      <c r="I8" t="s">
        <v>206</v>
      </c>
      <c r="J8" t="s">
        <v>225</v>
      </c>
      <c r="K8" t="s">
        <v>315</v>
      </c>
      <c r="L8" t="s">
        <v>748</v>
      </c>
      <c r="M8" t="s">
        <v>340</v>
      </c>
      <c r="N8" t="s">
        <v>1216</v>
      </c>
      <c r="O8" s="131">
        <v>32</v>
      </c>
      <c r="P8" s="131">
        <v>3.3719999999999999</v>
      </c>
      <c r="Q8" s="131">
        <v>6.0000000000000001E-3</v>
      </c>
      <c r="R8" s="131">
        <v>0</v>
      </c>
      <c r="S8" s="132">
        <v>0</v>
      </c>
      <c r="T8" s="132">
        <v>0</v>
      </c>
    </row>
    <row r="9" spans="1:20">
      <c r="A9" t="s">
        <v>1214</v>
      </c>
      <c r="B9" t="s">
        <v>1220</v>
      </c>
      <c r="C9" s="108"/>
      <c r="D9" s="108"/>
      <c r="E9" s="16"/>
      <c r="F9" t="s">
        <v>4732</v>
      </c>
      <c r="G9" t="s">
        <v>4733</v>
      </c>
      <c r="H9" t="s">
        <v>322</v>
      </c>
      <c r="I9" t="s">
        <v>206</v>
      </c>
      <c r="J9" t="s">
        <v>225</v>
      </c>
      <c r="K9" t="s">
        <v>315</v>
      </c>
      <c r="L9" t="s">
        <v>748</v>
      </c>
      <c r="M9" t="s">
        <v>340</v>
      </c>
      <c r="N9" t="s">
        <v>1216</v>
      </c>
      <c r="O9" s="131">
        <v>4</v>
      </c>
      <c r="P9" s="131">
        <v>3.3719999999999999</v>
      </c>
      <c r="Q9" s="131">
        <v>2.3E-2</v>
      </c>
      <c r="R9" s="131">
        <v>0</v>
      </c>
      <c r="S9" s="132">
        <v>0</v>
      </c>
      <c r="T9" s="132">
        <v>0</v>
      </c>
    </row>
    <row r="10" spans="1:20">
      <c r="A10" t="s">
        <v>1214</v>
      </c>
      <c r="B10" t="s">
        <v>1220</v>
      </c>
      <c r="C10" t="s">
        <v>4726</v>
      </c>
      <c r="D10" t="s">
        <v>4727</v>
      </c>
      <c r="E10" t="s">
        <v>80</v>
      </c>
      <c r="F10" t="s">
        <v>4728</v>
      </c>
      <c r="G10" t="s">
        <v>4729</v>
      </c>
      <c r="H10" t="s">
        <v>313</v>
      </c>
      <c r="I10" t="s">
        <v>206</v>
      </c>
      <c r="J10" t="s">
        <v>234</v>
      </c>
      <c r="K10" t="s">
        <v>315</v>
      </c>
      <c r="L10" s="109"/>
      <c r="M10" t="s">
        <v>340</v>
      </c>
      <c r="N10" t="s">
        <v>1216</v>
      </c>
      <c r="O10" s="131">
        <v>437208</v>
      </c>
      <c r="P10" s="131">
        <v>3.3719999999999999</v>
      </c>
      <c r="Q10" s="131">
        <v>100</v>
      </c>
      <c r="R10" s="131">
        <v>1474.2650000000001</v>
      </c>
      <c r="S10" s="132">
        <v>1</v>
      </c>
      <c r="T10" s="132">
        <v>3.7699999999999999E-3</v>
      </c>
    </row>
    <row r="11" spans="1:20">
      <c r="A11" t="s">
        <v>1214</v>
      </c>
      <c r="B11" t="s">
        <v>1221</v>
      </c>
      <c r="C11" s="108"/>
      <c r="D11" s="108"/>
      <c r="E11" s="16"/>
      <c r="F11" t="s">
        <v>4730</v>
      </c>
      <c r="G11" t="s">
        <v>4731</v>
      </c>
      <c r="H11" t="s">
        <v>322</v>
      </c>
      <c r="I11" t="s">
        <v>206</v>
      </c>
      <c r="J11" t="s">
        <v>225</v>
      </c>
      <c r="K11" t="s">
        <v>315</v>
      </c>
      <c r="L11" t="s">
        <v>748</v>
      </c>
      <c r="M11" t="s">
        <v>340</v>
      </c>
      <c r="N11" t="s">
        <v>1216</v>
      </c>
      <c r="O11" s="131">
        <v>68</v>
      </c>
      <c r="P11" s="131">
        <v>3.3719999999999999</v>
      </c>
      <c r="Q11" s="131">
        <v>6.0000000000000001E-3</v>
      </c>
      <c r="R11" s="131">
        <v>0</v>
      </c>
      <c r="S11" s="132">
        <v>0</v>
      </c>
      <c r="T11" s="132">
        <v>0</v>
      </c>
    </row>
    <row r="12" spans="1:20">
      <c r="A12" t="s">
        <v>1214</v>
      </c>
      <c r="B12" t="s">
        <v>1221</v>
      </c>
      <c r="C12" s="108"/>
      <c r="D12" s="108"/>
      <c r="E12" s="16"/>
      <c r="F12" t="s">
        <v>4732</v>
      </c>
      <c r="G12" t="s">
        <v>4733</v>
      </c>
      <c r="H12" t="s">
        <v>322</v>
      </c>
      <c r="I12" t="s">
        <v>206</v>
      </c>
      <c r="J12" t="s">
        <v>225</v>
      </c>
      <c r="K12" t="s">
        <v>315</v>
      </c>
      <c r="L12" t="s">
        <v>748</v>
      </c>
      <c r="M12" t="s">
        <v>340</v>
      </c>
      <c r="N12" t="s">
        <v>1216</v>
      </c>
      <c r="O12" s="131">
        <v>17</v>
      </c>
      <c r="P12" s="131">
        <v>3.3719999999999999</v>
      </c>
      <c r="Q12" s="131">
        <v>2.3E-2</v>
      </c>
      <c r="R12" s="131">
        <v>0</v>
      </c>
      <c r="S12" s="132">
        <v>0</v>
      </c>
      <c r="T12" s="132">
        <v>0</v>
      </c>
    </row>
    <row r="13" spans="1:20">
      <c r="A13" t="s">
        <v>1214</v>
      </c>
      <c r="B13" t="s">
        <v>1221</v>
      </c>
      <c r="C13" t="s">
        <v>4726</v>
      </c>
      <c r="D13" t="s">
        <v>4727</v>
      </c>
      <c r="E13" t="s">
        <v>80</v>
      </c>
      <c r="F13" t="s">
        <v>4728</v>
      </c>
      <c r="G13" t="s">
        <v>4729</v>
      </c>
      <c r="H13" t="s">
        <v>313</v>
      </c>
      <c r="I13" t="s">
        <v>206</v>
      </c>
      <c r="J13" t="s">
        <v>234</v>
      </c>
      <c r="K13" t="s">
        <v>315</v>
      </c>
      <c r="L13" s="109"/>
      <c r="M13" t="s">
        <v>340</v>
      </c>
      <c r="N13" t="s">
        <v>1216</v>
      </c>
      <c r="O13" s="131">
        <v>814182.38</v>
      </c>
      <c r="P13" s="131">
        <v>3.3719999999999999</v>
      </c>
      <c r="Q13" s="131">
        <v>100</v>
      </c>
      <c r="R13" s="131">
        <v>2745.4229999999998</v>
      </c>
      <c r="S13" s="132">
        <v>1</v>
      </c>
      <c r="T13" s="132">
        <v>2.2000000000000001E-3</v>
      </c>
    </row>
    <row r="14" spans="1:20">
      <c r="A14" t="s">
        <v>1214</v>
      </c>
      <c r="B14" t="s">
        <v>1223</v>
      </c>
      <c r="C14" s="108"/>
      <c r="D14" s="108"/>
      <c r="E14" s="16"/>
      <c r="F14" t="s">
        <v>4732</v>
      </c>
      <c r="G14" t="s">
        <v>4733</v>
      </c>
      <c r="H14" t="s">
        <v>322</v>
      </c>
      <c r="I14" t="s">
        <v>206</v>
      </c>
      <c r="J14" t="s">
        <v>225</v>
      </c>
      <c r="K14" t="s">
        <v>315</v>
      </c>
      <c r="L14" t="s">
        <v>748</v>
      </c>
      <c r="M14" t="s">
        <v>340</v>
      </c>
      <c r="N14" t="s">
        <v>1216</v>
      </c>
      <c r="O14" s="131">
        <v>21</v>
      </c>
      <c r="P14" s="131">
        <v>3.3719999999999999</v>
      </c>
      <c r="Q14" s="131">
        <v>2.3E-2</v>
      </c>
      <c r="R14" s="131">
        <v>0</v>
      </c>
      <c r="S14" s="132">
        <v>0</v>
      </c>
      <c r="T14" s="132">
        <v>0</v>
      </c>
    </row>
    <row r="15" spans="1:20">
      <c r="A15" t="s">
        <v>1214</v>
      </c>
      <c r="B15" t="s">
        <v>1223</v>
      </c>
      <c r="C15" s="108"/>
      <c r="D15" s="108"/>
      <c r="E15" s="16"/>
      <c r="F15" t="s">
        <v>4730</v>
      </c>
      <c r="G15" t="s">
        <v>4731</v>
      </c>
      <c r="H15" t="s">
        <v>322</v>
      </c>
      <c r="I15" t="s">
        <v>206</v>
      </c>
      <c r="J15" t="s">
        <v>225</v>
      </c>
      <c r="K15" t="s">
        <v>315</v>
      </c>
      <c r="L15" t="s">
        <v>748</v>
      </c>
      <c r="M15" t="s">
        <v>340</v>
      </c>
      <c r="N15" t="s">
        <v>1216</v>
      </c>
      <c r="O15" s="131">
        <v>76</v>
      </c>
      <c r="P15" s="131">
        <v>3.3719999999999999</v>
      </c>
      <c r="Q15" s="131">
        <v>6.0000000000000001E-3</v>
      </c>
      <c r="R15" s="131">
        <v>0</v>
      </c>
      <c r="S15" s="132">
        <v>0</v>
      </c>
      <c r="T15" s="132">
        <v>0</v>
      </c>
    </row>
    <row r="16" spans="1:20">
      <c r="A16" t="s">
        <v>1214</v>
      </c>
      <c r="B16" t="s">
        <v>1223</v>
      </c>
      <c r="C16" t="s">
        <v>4726</v>
      </c>
      <c r="D16" t="s">
        <v>4727</v>
      </c>
      <c r="E16" t="s">
        <v>80</v>
      </c>
      <c r="F16" t="s">
        <v>4728</v>
      </c>
      <c r="G16" t="s">
        <v>4729</v>
      </c>
      <c r="H16" t="s">
        <v>313</v>
      </c>
      <c r="I16" t="s">
        <v>206</v>
      </c>
      <c r="J16" t="s">
        <v>234</v>
      </c>
      <c r="K16" t="s">
        <v>315</v>
      </c>
      <c r="L16" s="109"/>
      <c r="M16" t="s">
        <v>340</v>
      </c>
      <c r="N16" t="s">
        <v>1216</v>
      </c>
      <c r="O16" s="131">
        <v>914234.13</v>
      </c>
      <c r="P16" s="131">
        <v>3.3719999999999999</v>
      </c>
      <c r="Q16" s="131">
        <v>100</v>
      </c>
      <c r="R16" s="131">
        <v>3082.797</v>
      </c>
      <c r="S16" s="132">
        <v>1</v>
      </c>
      <c r="T16" s="132">
        <v>5.28E-3</v>
      </c>
    </row>
    <row r="17" spans="1:20">
      <c r="A17" t="s">
        <v>1214</v>
      </c>
      <c r="B17" t="s">
        <v>1224</v>
      </c>
      <c r="C17" s="108"/>
      <c r="D17" s="108"/>
      <c r="E17" s="16"/>
      <c r="F17" t="s">
        <v>4724</v>
      </c>
      <c r="G17" t="s">
        <v>4725</v>
      </c>
      <c r="H17" t="s">
        <v>322</v>
      </c>
      <c r="I17" t="s">
        <v>206</v>
      </c>
      <c r="J17" t="s">
        <v>225</v>
      </c>
      <c r="K17" t="s">
        <v>315</v>
      </c>
      <c r="L17" t="s">
        <v>752</v>
      </c>
      <c r="M17" t="s">
        <v>340</v>
      </c>
      <c r="N17" t="s">
        <v>1216</v>
      </c>
      <c r="O17" s="131">
        <v>111</v>
      </c>
      <c r="P17" s="131">
        <v>3.3719999999999999</v>
      </c>
      <c r="Q17" s="131">
        <v>0</v>
      </c>
      <c r="R17" s="131">
        <v>0</v>
      </c>
      <c r="S17" s="132">
        <v>0</v>
      </c>
      <c r="T17" s="132">
        <v>0</v>
      </c>
    </row>
    <row r="18" spans="1:20">
      <c r="A18" t="s">
        <v>1214</v>
      </c>
      <c r="B18" t="s">
        <v>1224</v>
      </c>
      <c r="C18" s="108"/>
      <c r="D18" s="108"/>
      <c r="E18" s="16"/>
      <c r="F18" t="s">
        <v>4734</v>
      </c>
      <c r="G18" t="s">
        <v>4735</v>
      </c>
      <c r="H18" t="s">
        <v>322</v>
      </c>
      <c r="I18" t="s">
        <v>206</v>
      </c>
      <c r="J18" t="s">
        <v>225</v>
      </c>
      <c r="K18" t="s">
        <v>315</v>
      </c>
      <c r="L18" t="s">
        <v>752</v>
      </c>
      <c r="M18" t="s">
        <v>340</v>
      </c>
      <c r="N18" t="s">
        <v>1216</v>
      </c>
      <c r="O18" s="131">
        <v>-14</v>
      </c>
      <c r="P18" s="131">
        <v>3.3719999999999999</v>
      </c>
      <c r="Q18" s="131">
        <v>0</v>
      </c>
      <c r="R18" s="131">
        <v>0</v>
      </c>
      <c r="S18" s="109"/>
      <c r="T18" s="109"/>
    </row>
    <row r="19" spans="1:20">
      <c r="A19" t="s">
        <v>1214</v>
      </c>
      <c r="B19" t="s">
        <v>1224</v>
      </c>
      <c r="C19" t="s">
        <v>4726</v>
      </c>
      <c r="D19" t="s">
        <v>4727</v>
      </c>
      <c r="E19" t="s">
        <v>80</v>
      </c>
      <c r="F19" t="s">
        <v>4728</v>
      </c>
      <c r="G19" t="s">
        <v>4729</v>
      </c>
      <c r="H19" t="s">
        <v>313</v>
      </c>
      <c r="I19" t="s">
        <v>206</v>
      </c>
      <c r="J19" t="s">
        <v>234</v>
      </c>
      <c r="K19" t="s">
        <v>315</v>
      </c>
      <c r="L19" s="109"/>
      <c r="M19" t="s">
        <v>340</v>
      </c>
      <c r="N19" t="s">
        <v>1216</v>
      </c>
      <c r="O19" s="131">
        <v>230974</v>
      </c>
      <c r="P19" s="131">
        <v>3.3719999999999999</v>
      </c>
      <c r="Q19" s="131">
        <v>100</v>
      </c>
      <c r="R19" s="131">
        <v>778.84400000000005</v>
      </c>
      <c r="S19" s="132">
        <v>1</v>
      </c>
      <c r="T19" s="132">
        <v>2.2799999999999999E-3</v>
      </c>
    </row>
    <row r="20" spans="1:20">
      <c r="A20" t="s">
        <v>1214</v>
      </c>
      <c r="B20" t="s">
        <v>1225</v>
      </c>
      <c r="C20" s="108"/>
      <c r="D20" s="108"/>
      <c r="E20" s="16"/>
      <c r="F20" t="s">
        <v>4732</v>
      </c>
      <c r="G20" t="s">
        <v>4733</v>
      </c>
      <c r="H20" t="s">
        <v>322</v>
      </c>
      <c r="I20" t="s">
        <v>206</v>
      </c>
      <c r="J20" t="s">
        <v>225</v>
      </c>
      <c r="K20" t="s">
        <v>315</v>
      </c>
      <c r="L20" t="s">
        <v>748</v>
      </c>
      <c r="M20" t="s">
        <v>340</v>
      </c>
      <c r="N20" t="s">
        <v>1216</v>
      </c>
      <c r="O20" s="131">
        <v>35</v>
      </c>
      <c r="P20" s="131">
        <v>3.3719999999999999</v>
      </c>
      <c r="Q20" s="131">
        <v>2.3E-2</v>
      </c>
      <c r="R20" s="131">
        <v>0</v>
      </c>
      <c r="S20" s="132">
        <v>0</v>
      </c>
      <c r="T20" s="132">
        <v>0</v>
      </c>
    </row>
    <row r="21" spans="1:20">
      <c r="A21" t="s">
        <v>1214</v>
      </c>
      <c r="B21" t="s">
        <v>1225</v>
      </c>
      <c r="C21" s="108"/>
      <c r="D21" s="108"/>
      <c r="E21"/>
      <c r="F21" t="s">
        <v>4736</v>
      </c>
      <c r="G21" t="s">
        <v>4737</v>
      </c>
      <c r="H21" t="s">
        <v>322</v>
      </c>
      <c r="I21" t="s">
        <v>206</v>
      </c>
      <c r="J21" t="s">
        <v>294</v>
      </c>
      <c r="K21" t="s">
        <v>315</v>
      </c>
      <c r="L21" t="s">
        <v>748</v>
      </c>
      <c r="M21" t="s">
        <v>340</v>
      </c>
      <c r="N21" t="s">
        <v>1217</v>
      </c>
      <c r="O21" s="131">
        <v>115</v>
      </c>
      <c r="P21" s="131">
        <v>3.9550000000000001</v>
      </c>
      <c r="Q21" s="131">
        <v>1E-3</v>
      </c>
      <c r="R21" s="131">
        <v>0</v>
      </c>
      <c r="S21" s="132">
        <v>0</v>
      </c>
      <c r="T21" s="132">
        <v>0</v>
      </c>
    </row>
    <row r="22" spans="1:20">
      <c r="A22" t="s">
        <v>1214</v>
      </c>
      <c r="B22" t="s">
        <v>1225</v>
      </c>
      <c r="C22" s="108"/>
      <c r="D22" s="108"/>
      <c r="F22" t="s">
        <v>4738</v>
      </c>
      <c r="G22" t="s">
        <v>4739</v>
      </c>
      <c r="H22" t="s">
        <v>322</v>
      </c>
      <c r="I22" t="s">
        <v>206</v>
      </c>
      <c r="J22" t="s">
        <v>252</v>
      </c>
      <c r="K22" t="s">
        <v>315</v>
      </c>
      <c r="L22" t="s">
        <v>748</v>
      </c>
      <c r="M22" t="s">
        <v>340</v>
      </c>
      <c r="N22" t="s">
        <v>1227</v>
      </c>
      <c r="O22" s="131">
        <v>14</v>
      </c>
      <c r="P22" s="131">
        <v>2.3E-2</v>
      </c>
      <c r="Q22" s="131">
        <v>0.04</v>
      </c>
      <c r="R22" s="131">
        <v>0</v>
      </c>
      <c r="S22" s="132">
        <v>0</v>
      </c>
      <c r="T22" s="132">
        <v>0</v>
      </c>
    </row>
    <row r="23" spans="1:20">
      <c r="A23" t="s">
        <v>1214</v>
      </c>
      <c r="B23" t="s">
        <v>1225</v>
      </c>
      <c r="C23" t="s">
        <v>4726</v>
      </c>
      <c r="D23" t="s">
        <v>4727</v>
      </c>
      <c r="E23" t="s">
        <v>80</v>
      </c>
      <c r="F23" t="s">
        <v>4728</v>
      </c>
      <c r="G23" t="s">
        <v>4729</v>
      </c>
      <c r="H23" t="s">
        <v>313</v>
      </c>
      <c r="I23" t="s">
        <v>206</v>
      </c>
      <c r="J23" t="s">
        <v>234</v>
      </c>
      <c r="K23" t="s">
        <v>315</v>
      </c>
      <c r="M23" t="s">
        <v>340</v>
      </c>
      <c r="N23" t="s">
        <v>1216</v>
      </c>
      <c r="O23" s="131">
        <v>518641.62</v>
      </c>
      <c r="P23" s="131">
        <v>3.3719999999999999</v>
      </c>
      <c r="Q23" s="131">
        <v>100</v>
      </c>
      <c r="R23" s="131">
        <v>1748.86</v>
      </c>
      <c r="S23" s="132">
        <v>0.59153999999999995</v>
      </c>
      <c r="T23" s="132">
        <v>2.64E-3</v>
      </c>
    </row>
    <row r="24" spans="1:20">
      <c r="A24" t="s">
        <v>1214</v>
      </c>
      <c r="B24" t="s">
        <v>1225</v>
      </c>
      <c r="C24" t="s">
        <v>4726</v>
      </c>
      <c r="D24" t="s">
        <v>4727</v>
      </c>
      <c r="E24" t="s">
        <v>80</v>
      </c>
      <c r="F24" t="s">
        <v>4740</v>
      </c>
      <c r="G24" t="s">
        <v>4741</v>
      </c>
      <c r="H24" t="s">
        <v>313</v>
      </c>
      <c r="I24" t="s">
        <v>206</v>
      </c>
      <c r="J24" t="s">
        <v>234</v>
      </c>
      <c r="K24" t="s">
        <v>315</v>
      </c>
      <c r="M24" t="s">
        <v>340</v>
      </c>
      <c r="N24" t="s">
        <v>1216</v>
      </c>
      <c r="O24" s="131">
        <v>268500</v>
      </c>
      <c r="P24" s="131">
        <v>3.3719999999999999</v>
      </c>
      <c r="Q24" s="131">
        <v>100</v>
      </c>
      <c r="R24" s="131">
        <v>905.38199999999995</v>
      </c>
      <c r="S24" s="132">
        <v>0.30624000000000001</v>
      </c>
      <c r="T24" s="132">
        <v>1.3699999999999999E-3</v>
      </c>
    </row>
    <row r="25" spans="1:20">
      <c r="A25" t="s">
        <v>1214</v>
      </c>
      <c r="B25" t="s">
        <v>1225</v>
      </c>
      <c r="C25" t="s">
        <v>4726</v>
      </c>
      <c r="D25" t="s">
        <v>4727</v>
      </c>
      <c r="E25" t="s">
        <v>80</v>
      </c>
      <c r="F25" t="s">
        <v>4742</v>
      </c>
      <c r="G25" t="s">
        <v>4743</v>
      </c>
      <c r="H25" t="s">
        <v>313</v>
      </c>
      <c r="I25" t="s">
        <v>206</v>
      </c>
      <c r="J25" t="s">
        <v>234</v>
      </c>
      <c r="K25" t="s">
        <v>315</v>
      </c>
      <c r="M25" t="s">
        <v>340</v>
      </c>
      <c r="N25" t="s">
        <v>1227</v>
      </c>
      <c r="O25" s="131">
        <v>16240000</v>
      </c>
      <c r="P25" s="131">
        <v>2.3E-2</v>
      </c>
      <c r="Q25" s="131">
        <v>100</v>
      </c>
      <c r="R25" s="131">
        <v>373.52</v>
      </c>
      <c r="S25" s="132">
        <v>0.12837000000000001</v>
      </c>
      <c r="T25" s="132">
        <v>5.6999999999999998E-4</v>
      </c>
    </row>
    <row r="26" spans="1:20">
      <c r="A26" t="s">
        <v>1214</v>
      </c>
      <c r="B26" t="s">
        <v>1225</v>
      </c>
      <c r="C26" t="s">
        <v>4726</v>
      </c>
      <c r="D26" t="s">
        <v>4727</v>
      </c>
      <c r="E26" t="s">
        <v>80</v>
      </c>
      <c r="F26" t="s">
        <v>4744</v>
      </c>
      <c r="G26" t="s">
        <v>4745</v>
      </c>
      <c r="H26" t="s">
        <v>313</v>
      </c>
      <c r="I26" t="s">
        <v>206</v>
      </c>
      <c r="J26" t="s">
        <v>234</v>
      </c>
      <c r="K26" t="s">
        <v>315</v>
      </c>
      <c r="M26" t="s">
        <v>340</v>
      </c>
      <c r="N26" t="s">
        <v>1217</v>
      </c>
      <c r="O26" s="131">
        <v>-19550</v>
      </c>
      <c r="P26" s="131">
        <v>3.9550000000000001</v>
      </c>
      <c r="Q26" s="131">
        <v>100</v>
      </c>
      <c r="R26" s="131">
        <v>-77.323999999999998</v>
      </c>
      <c r="S26" s="132">
        <v>-2.615E-2</v>
      </c>
      <c r="T26" s="132">
        <v>-1.2E-4</v>
      </c>
    </row>
    <row r="27" spans="1:20">
      <c r="A27" t="s">
        <v>1214</v>
      </c>
      <c r="B27" t="s">
        <v>1231</v>
      </c>
      <c r="F27" t="s">
        <v>4732</v>
      </c>
      <c r="G27" t="s">
        <v>4733</v>
      </c>
      <c r="H27" t="s">
        <v>322</v>
      </c>
      <c r="I27" t="s">
        <v>206</v>
      </c>
      <c r="J27" t="s">
        <v>225</v>
      </c>
      <c r="K27" t="s">
        <v>315</v>
      </c>
      <c r="L27" t="s">
        <v>748</v>
      </c>
      <c r="M27" t="s">
        <v>340</v>
      </c>
      <c r="N27" t="s">
        <v>1216</v>
      </c>
      <c r="O27" s="131">
        <v>161</v>
      </c>
      <c r="P27" s="131">
        <v>3.3719999999999999</v>
      </c>
      <c r="Q27" s="131">
        <v>2.3E-2</v>
      </c>
      <c r="R27" s="131">
        <v>0</v>
      </c>
      <c r="S27" s="132">
        <v>0</v>
      </c>
      <c r="T27" s="132">
        <v>0</v>
      </c>
    </row>
    <row r="28" spans="1:20">
      <c r="A28" t="s">
        <v>1214</v>
      </c>
      <c r="B28" t="s">
        <v>1231</v>
      </c>
      <c r="F28" t="s">
        <v>4736</v>
      </c>
      <c r="G28" t="s">
        <v>4737</v>
      </c>
      <c r="H28" t="s">
        <v>322</v>
      </c>
      <c r="I28" t="s">
        <v>206</v>
      </c>
      <c r="J28" t="s">
        <v>294</v>
      </c>
      <c r="K28" t="s">
        <v>315</v>
      </c>
      <c r="L28" t="s">
        <v>748</v>
      </c>
      <c r="M28" t="s">
        <v>340</v>
      </c>
      <c r="N28" t="s">
        <v>1217</v>
      </c>
      <c r="O28" s="131">
        <v>273</v>
      </c>
      <c r="P28" s="131">
        <v>3.9550000000000001</v>
      </c>
      <c r="Q28" s="131">
        <v>1E-3</v>
      </c>
      <c r="R28" s="131">
        <v>0</v>
      </c>
      <c r="S28" s="132">
        <v>0</v>
      </c>
      <c r="T28" s="132">
        <v>0</v>
      </c>
    </row>
    <row r="29" spans="1:20">
      <c r="A29" t="s">
        <v>1214</v>
      </c>
      <c r="B29" t="s">
        <v>1231</v>
      </c>
      <c r="F29" t="s">
        <v>4724</v>
      </c>
      <c r="G29" t="s">
        <v>4725</v>
      </c>
      <c r="H29" t="s">
        <v>322</v>
      </c>
      <c r="I29" t="s">
        <v>206</v>
      </c>
      <c r="J29" t="s">
        <v>225</v>
      </c>
      <c r="K29" t="s">
        <v>315</v>
      </c>
      <c r="L29" t="s">
        <v>752</v>
      </c>
      <c r="M29" t="s">
        <v>340</v>
      </c>
      <c r="N29" t="s">
        <v>1216</v>
      </c>
      <c r="O29" s="131">
        <v>511</v>
      </c>
      <c r="P29" s="131">
        <v>3.3719999999999999</v>
      </c>
      <c r="Q29" s="131">
        <v>0</v>
      </c>
      <c r="R29" s="131">
        <v>0</v>
      </c>
      <c r="S29" s="132">
        <v>0</v>
      </c>
      <c r="T29" s="132">
        <v>0</v>
      </c>
    </row>
    <row r="30" spans="1:20">
      <c r="A30" t="s">
        <v>1214</v>
      </c>
      <c r="B30" t="s">
        <v>1231</v>
      </c>
      <c r="F30" t="s">
        <v>4730</v>
      </c>
      <c r="G30" t="s">
        <v>4731</v>
      </c>
      <c r="H30" t="s">
        <v>322</v>
      </c>
      <c r="I30" t="s">
        <v>206</v>
      </c>
      <c r="J30" t="s">
        <v>225</v>
      </c>
      <c r="K30" t="s">
        <v>315</v>
      </c>
      <c r="L30" t="s">
        <v>748</v>
      </c>
      <c r="M30" t="s">
        <v>340</v>
      </c>
      <c r="N30" t="s">
        <v>1216</v>
      </c>
      <c r="O30" s="131">
        <v>2</v>
      </c>
      <c r="P30" s="131">
        <v>3.3719999999999999</v>
      </c>
      <c r="Q30" s="131">
        <v>6.0000000000000001E-3</v>
      </c>
      <c r="R30" s="131">
        <v>0</v>
      </c>
      <c r="S30" s="132">
        <v>0</v>
      </c>
      <c r="T30" s="132">
        <v>0</v>
      </c>
    </row>
    <row r="31" spans="1:20">
      <c r="A31" t="s">
        <v>1214</v>
      </c>
      <c r="B31" t="s">
        <v>1231</v>
      </c>
      <c r="F31" t="s">
        <v>4738</v>
      </c>
      <c r="G31" t="s">
        <v>4739</v>
      </c>
      <c r="H31" t="s">
        <v>322</v>
      </c>
      <c r="I31" t="s">
        <v>206</v>
      </c>
      <c r="J31" t="s">
        <v>252</v>
      </c>
      <c r="K31" t="s">
        <v>315</v>
      </c>
      <c r="L31" t="s">
        <v>748</v>
      </c>
      <c r="M31" t="s">
        <v>340</v>
      </c>
      <c r="N31" t="s">
        <v>1227</v>
      </c>
      <c r="O31" s="131">
        <v>32</v>
      </c>
      <c r="P31" s="131">
        <v>2.3E-2</v>
      </c>
      <c r="Q31" s="131">
        <v>0.04</v>
      </c>
      <c r="R31" s="131">
        <v>0</v>
      </c>
      <c r="S31" s="132">
        <v>0</v>
      </c>
      <c r="T31" s="132">
        <v>0</v>
      </c>
    </row>
    <row r="32" spans="1:20">
      <c r="A32" t="s">
        <v>1214</v>
      </c>
      <c r="B32" t="s">
        <v>1231</v>
      </c>
      <c r="F32" t="s">
        <v>4734</v>
      </c>
      <c r="G32" t="s">
        <v>4735</v>
      </c>
      <c r="H32" t="s">
        <v>322</v>
      </c>
      <c r="I32" t="s">
        <v>206</v>
      </c>
      <c r="J32" t="s">
        <v>225</v>
      </c>
      <c r="K32" t="s">
        <v>315</v>
      </c>
      <c r="L32" t="s">
        <v>752</v>
      </c>
      <c r="M32" t="s">
        <v>340</v>
      </c>
      <c r="N32" t="s">
        <v>1216</v>
      </c>
      <c r="O32" s="131">
        <v>-93</v>
      </c>
      <c r="P32" s="131">
        <v>3.3719999999999999</v>
      </c>
      <c r="Q32" s="131">
        <v>0</v>
      </c>
      <c r="R32" s="131">
        <v>0</v>
      </c>
      <c r="S32" s="132">
        <v>0</v>
      </c>
      <c r="T32" s="132">
        <v>0</v>
      </c>
    </row>
    <row r="33" spans="1:20">
      <c r="A33" t="s">
        <v>1214</v>
      </c>
      <c r="B33" t="s">
        <v>1231</v>
      </c>
      <c r="C33" t="s">
        <v>4726</v>
      </c>
      <c r="D33" t="s">
        <v>4727</v>
      </c>
      <c r="E33" t="s">
        <v>80</v>
      </c>
      <c r="F33" t="s">
        <v>4728</v>
      </c>
      <c r="G33" t="s">
        <v>4729</v>
      </c>
      <c r="H33" t="s">
        <v>313</v>
      </c>
      <c r="I33" t="s">
        <v>206</v>
      </c>
      <c r="J33" t="s">
        <v>234</v>
      </c>
      <c r="K33" t="s">
        <v>315</v>
      </c>
      <c r="M33" t="s">
        <v>340</v>
      </c>
      <c r="N33" t="s">
        <v>1216</v>
      </c>
      <c r="O33" s="131">
        <v>3443830.75</v>
      </c>
      <c r="P33" s="131">
        <v>3.3719999999999999</v>
      </c>
      <c r="Q33" s="131">
        <v>100</v>
      </c>
      <c r="R33" s="131">
        <v>11612.597</v>
      </c>
      <c r="S33" s="132">
        <v>0.80930999999999997</v>
      </c>
      <c r="T33" s="132">
        <v>4.0000000000000001E-3</v>
      </c>
    </row>
    <row r="34" spans="1:20">
      <c r="A34" t="s">
        <v>1214</v>
      </c>
      <c r="B34" t="s">
        <v>1231</v>
      </c>
      <c r="C34" t="s">
        <v>4726</v>
      </c>
      <c r="D34" t="s">
        <v>4727</v>
      </c>
      <c r="E34" t="s">
        <v>80</v>
      </c>
      <c r="F34" t="s">
        <v>4740</v>
      </c>
      <c r="G34" t="s">
        <v>4741</v>
      </c>
      <c r="H34" t="s">
        <v>313</v>
      </c>
      <c r="I34" t="s">
        <v>206</v>
      </c>
      <c r="J34" t="s">
        <v>234</v>
      </c>
      <c r="K34" t="s">
        <v>315</v>
      </c>
      <c r="M34" t="s">
        <v>340</v>
      </c>
      <c r="N34" t="s">
        <v>1216</v>
      </c>
      <c r="O34" s="131">
        <v>608600</v>
      </c>
      <c r="P34" s="131">
        <v>3.3719999999999999</v>
      </c>
      <c r="Q34" s="131">
        <v>100</v>
      </c>
      <c r="R34" s="131">
        <v>2052.1990000000001</v>
      </c>
      <c r="S34" s="132">
        <v>0.14302000000000001</v>
      </c>
      <c r="T34" s="132">
        <v>7.1000000000000002E-4</v>
      </c>
    </row>
    <row r="35" spans="1:20">
      <c r="A35" t="s">
        <v>1214</v>
      </c>
      <c r="B35" t="s">
        <v>1231</v>
      </c>
      <c r="C35" t="s">
        <v>4726</v>
      </c>
      <c r="D35" t="s">
        <v>4727</v>
      </c>
      <c r="E35" t="s">
        <v>80</v>
      </c>
      <c r="F35" t="s">
        <v>4742</v>
      </c>
      <c r="G35" t="s">
        <v>4743</v>
      </c>
      <c r="H35" t="s">
        <v>313</v>
      </c>
      <c r="I35" t="s">
        <v>206</v>
      </c>
      <c r="J35" t="s">
        <v>234</v>
      </c>
      <c r="K35" t="s">
        <v>315</v>
      </c>
      <c r="M35" t="s">
        <v>340</v>
      </c>
      <c r="N35" t="s">
        <v>1227</v>
      </c>
      <c r="O35" s="131">
        <v>37120000</v>
      </c>
      <c r="P35" s="131">
        <v>2.3E-2</v>
      </c>
      <c r="Q35" s="131">
        <v>100</v>
      </c>
      <c r="R35" s="131">
        <v>853.76</v>
      </c>
      <c r="S35" s="132">
        <v>6.046E-2</v>
      </c>
      <c r="T35" s="132">
        <v>2.9999999999999997E-4</v>
      </c>
    </row>
    <row r="36" spans="1:20">
      <c r="A36" t="s">
        <v>1214</v>
      </c>
      <c r="B36" t="s">
        <v>1231</v>
      </c>
      <c r="C36" t="s">
        <v>4726</v>
      </c>
      <c r="D36" t="s">
        <v>4727</v>
      </c>
      <c r="E36" t="s">
        <v>80</v>
      </c>
      <c r="F36" t="s">
        <v>4744</v>
      </c>
      <c r="G36" t="s">
        <v>4745</v>
      </c>
      <c r="H36" t="s">
        <v>313</v>
      </c>
      <c r="I36" t="s">
        <v>206</v>
      </c>
      <c r="J36" t="s">
        <v>234</v>
      </c>
      <c r="K36" t="s">
        <v>315</v>
      </c>
      <c r="M36" t="s">
        <v>340</v>
      </c>
      <c r="N36" t="s">
        <v>1217</v>
      </c>
      <c r="O36" s="131">
        <v>-46410</v>
      </c>
      <c r="P36" s="131">
        <v>3.9550000000000001</v>
      </c>
      <c r="Q36" s="131">
        <v>100</v>
      </c>
      <c r="R36" s="131">
        <v>-183.55</v>
      </c>
      <c r="S36" s="132">
        <v>-1.2789999999999999E-2</v>
      </c>
      <c r="T36" s="132">
        <v>-6.0000000000000002E-5</v>
      </c>
    </row>
    <row r="37" spans="1:20">
      <c r="A37" t="s">
        <v>1214</v>
      </c>
      <c r="B37" t="s">
        <v>1234</v>
      </c>
      <c r="F37" t="s">
        <v>4736</v>
      </c>
      <c r="G37" t="s">
        <v>4737</v>
      </c>
      <c r="H37" t="s">
        <v>322</v>
      </c>
      <c r="I37" t="s">
        <v>206</v>
      </c>
      <c r="J37" t="s">
        <v>294</v>
      </c>
      <c r="K37" t="s">
        <v>315</v>
      </c>
      <c r="L37" t="s">
        <v>748</v>
      </c>
      <c r="M37" t="s">
        <v>340</v>
      </c>
      <c r="N37" t="s">
        <v>1217</v>
      </c>
      <c r="O37" s="131">
        <v>10</v>
      </c>
      <c r="P37" s="131">
        <v>3.9550000000000001</v>
      </c>
      <c r="Q37" s="131">
        <v>1E-3</v>
      </c>
      <c r="R37" s="131">
        <v>0</v>
      </c>
      <c r="S37" s="132">
        <v>0</v>
      </c>
      <c r="T37" s="132">
        <v>0</v>
      </c>
    </row>
    <row r="38" spans="1:20">
      <c r="A38" t="s">
        <v>1214</v>
      </c>
      <c r="B38" t="s">
        <v>1234</v>
      </c>
      <c r="F38" t="s">
        <v>4746</v>
      </c>
      <c r="G38" t="s">
        <v>4747</v>
      </c>
      <c r="H38" t="s">
        <v>322</v>
      </c>
      <c r="I38" t="s">
        <v>206</v>
      </c>
      <c r="J38" t="s">
        <v>225</v>
      </c>
      <c r="K38" t="s">
        <v>315</v>
      </c>
      <c r="L38" t="s">
        <v>752</v>
      </c>
      <c r="M38" t="s">
        <v>340</v>
      </c>
      <c r="N38" t="s">
        <v>1216</v>
      </c>
      <c r="O38" s="131">
        <v>16</v>
      </c>
      <c r="P38" s="131">
        <v>3.3719999999999999</v>
      </c>
      <c r="Q38" s="131">
        <v>0</v>
      </c>
      <c r="R38" s="131">
        <v>0</v>
      </c>
    </row>
    <row r="39" spans="1:20">
      <c r="A39" t="s">
        <v>1214</v>
      </c>
      <c r="B39" t="s">
        <v>1234</v>
      </c>
      <c r="F39" t="s">
        <v>4734</v>
      </c>
      <c r="G39" t="s">
        <v>4735</v>
      </c>
      <c r="H39" t="s">
        <v>322</v>
      </c>
      <c r="I39" t="s">
        <v>206</v>
      </c>
      <c r="J39" t="s">
        <v>225</v>
      </c>
      <c r="K39" t="s">
        <v>315</v>
      </c>
      <c r="L39" t="s">
        <v>752</v>
      </c>
      <c r="M39" t="s">
        <v>340</v>
      </c>
      <c r="N39" t="s">
        <v>1216</v>
      </c>
      <c r="O39" s="131">
        <v>12</v>
      </c>
      <c r="P39" s="131">
        <v>3.3719999999999999</v>
      </c>
      <c r="Q39" s="131">
        <v>0</v>
      </c>
      <c r="R39" s="131">
        <v>0</v>
      </c>
    </row>
    <row r="40" spans="1:20">
      <c r="A40" t="s">
        <v>1214</v>
      </c>
      <c r="B40" t="s">
        <v>1234</v>
      </c>
      <c r="F40" t="s">
        <v>4724</v>
      </c>
      <c r="G40" t="s">
        <v>4725</v>
      </c>
      <c r="H40" t="s">
        <v>322</v>
      </c>
      <c r="I40" t="s">
        <v>206</v>
      </c>
      <c r="J40" t="s">
        <v>225</v>
      </c>
      <c r="K40" t="s">
        <v>315</v>
      </c>
      <c r="L40" t="s">
        <v>752</v>
      </c>
      <c r="M40" t="s">
        <v>340</v>
      </c>
      <c r="N40" t="s">
        <v>1216</v>
      </c>
      <c r="O40" s="131">
        <v>12</v>
      </c>
      <c r="P40" s="131">
        <v>3.3719999999999999</v>
      </c>
      <c r="Q40" s="131">
        <v>0</v>
      </c>
      <c r="R40" s="131">
        <v>0</v>
      </c>
    </row>
    <row r="41" spans="1:20">
      <c r="A41" t="s">
        <v>1214</v>
      </c>
      <c r="B41" t="s">
        <v>1234</v>
      </c>
      <c r="C41" t="s">
        <v>4726</v>
      </c>
      <c r="D41" t="s">
        <v>4727</v>
      </c>
      <c r="E41" t="s">
        <v>80</v>
      </c>
      <c r="F41" t="s">
        <v>4728</v>
      </c>
      <c r="G41" t="s">
        <v>4729</v>
      </c>
      <c r="H41" t="s">
        <v>313</v>
      </c>
      <c r="I41" t="s">
        <v>206</v>
      </c>
      <c r="J41" t="s">
        <v>234</v>
      </c>
      <c r="K41" t="s">
        <v>315</v>
      </c>
      <c r="M41" t="s">
        <v>340</v>
      </c>
      <c r="N41" t="s">
        <v>1216</v>
      </c>
      <c r="O41" s="131">
        <v>58111.199999999997</v>
      </c>
      <c r="P41" s="131">
        <v>3.3719999999999999</v>
      </c>
      <c r="Q41" s="131">
        <v>100</v>
      </c>
      <c r="R41" s="131">
        <v>195.95099999999999</v>
      </c>
      <c r="S41" s="132">
        <v>1.0180800000000001</v>
      </c>
      <c r="T41" s="132">
        <v>3.8999999999999999E-4</v>
      </c>
    </row>
    <row r="42" spans="1:20">
      <c r="A42" t="s">
        <v>1214</v>
      </c>
      <c r="B42" t="s">
        <v>1234</v>
      </c>
      <c r="C42" t="s">
        <v>4726</v>
      </c>
      <c r="D42" t="s">
        <v>4727</v>
      </c>
      <c r="E42" t="s">
        <v>80</v>
      </c>
      <c r="F42" t="s">
        <v>4744</v>
      </c>
      <c r="G42" t="s">
        <v>4745</v>
      </c>
      <c r="H42" t="s">
        <v>313</v>
      </c>
      <c r="I42" t="s">
        <v>206</v>
      </c>
      <c r="J42" t="s">
        <v>234</v>
      </c>
      <c r="K42" t="s">
        <v>315</v>
      </c>
      <c r="M42" t="s">
        <v>340</v>
      </c>
      <c r="N42" t="s">
        <v>1217</v>
      </c>
      <c r="O42" s="131">
        <v>-880</v>
      </c>
      <c r="P42" s="131">
        <v>3.9550000000000001</v>
      </c>
      <c r="Q42" s="131">
        <v>100</v>
      </c>
      <c r="R42" s="131">
        <v>-3.4809999999999999</v>
      </c>
      <c r="S42" s="132">
        <v>-1.8079999999999999E-2</v>
      </c>
      <c r="T42" s="132">
        <v>-1.0000000000000001E-5</v>
      </c>
    </row>
    <row r="43" spans="1:20">
      <c r="A43" t="s">
        <v>1214</v>
      </c>
      <c r="B43" t="s">
        <v>1235</v>
      </c>
      <c r="F43" t="s">
        <v>4730</v>
      </c>
      <c r="G43" t="s">
        <v>4731</v>
      </c>
      <c r="H43" t="s">
        <v>322</v>
      </c>
      <c r="I43" t="s">
        <v>206</v>
      </c>
      <c r="J43" t="s">
        <v>225</v>
      </c>
      <c r="K43" t="s">
        <v>315</v>
      </c>
      <c r="L43" t="s">
        <v>748</v>
      </c>
      <c r="M43" t="s">
        <v>340</v>
      </c>
      <c r="N43" t="s">
        <v>1216</v>
      </c>
      <c r="O43" s="131">
        <v>418</v>
      </c>
      <c r="P43" s="131">
        <v>3.3719999999999999</v>
      </c>
      <c r="Q43" s="131">
        <v>6.0000000000000001E-3</v>
      </c>
      <c r="R43" s="131">
        <v>0</v>
      </c>
      <c r="S43" s="132">
        <v>0</v>
      </c>
      <c r="T43" s="132">
        <v>0</v>
      </c>
    </row>
    <row r="44" spans="1:20">
      <c r="A44" t="s">
        <v>1214</v>
      </c>
      <c r="B44" t="s">
        <v>1235</v>
      </c>
      <c r="C44" t="s">
        <v>4726</v>
      </c>
      <c r="D44" t="s">
        <v>4727</v>
      </c>
      <c r="E44" t="s">
        <v>80</v>
      </c>
      <c r="F44" t="s">
        <v>4728</v>
      </c>
      <c r="G44" t="s">
        <v>4729</v>
      </c>
      <c r="H44" t="s">
        <v>313</v>
      </c>
      <c r="I44" t="s">
        <v>206</v>
      </c>
      <c r="J44" t="s">
        <v>234</v>
      </c>
      <c r="K44" t="s">
        <v>315</v>
      </c>
      <c r="M44" t="s">
        <v>340</v>
      </c>
      <c r="N44" t="s">
        <v>1216</v>
      </c>
      <c r="O44" s="131">
        <v>4617051.4800000004</v>
      </c>
      <c r="P44" s="131">
        <v>3.3719999999999999</v>
      </c>
      <c r="Q44" s="131">
        <v>100</v>
      </c>
      <c r="R44" s="131">
        <v>15568.698</v>
      </c>
      <c r="S44" s="132">
        <v>1</v>
      </c>
      <c r="T44" s="132">
        <v>2.682E-2</v>
      </c>
    </row>
    <row r="45" spans="1:20">
      <c r="A45" t="s">
        <v>1214</v>
      </c>
      <c r="B45" t="s">
        <v>1238</v>
      </c>
      <c r="F45" t="s">
        <v>4730</v>
      </c>
      <c r="G45" t="s">
        <v>4731</v>
      </c>
      <c r="H45" t="s">
        <v>322</v>
      </c>
      <c r="I45" t="s">
        <v>206</v>
      </c>
      <c r="J45" t="s">
        <v>225</v>
      </c>
      <c r="K45" t="s">
        <v>315</v>
      </c>
      <c r="L45" t="s">
        <v>748</v>
      </c>
      <c r="M45" t="s">
        <v>340</v>
      </c>
      <c r="N45" t="s">
        <v>1216</v>
      </c>
      <c r="O45" s="131">
        <v>3</v>
      </c>
      <c r="P45" s="131">
        <v>3.3719999999999999</v>
      </c>
      <c r="Q45" s="131">
        <v>6.0000000000000001E-3</v>
      </c>
      <c r="R45" s="131">
        <v>0</v>
      </c>
      <c r="S45" s="132">
        <v>0</v>
      </c>
      <c r="T45" s="132">
        <v>0</v>
      </c>
    </row>
    <row r="46" spans="1:20">
      <c r="A46" t="s">
        <v>1214</v>
      </c>
      <c r="B46" t="s">
        <v>1238</v>
      </c>
      <c r="F46" t="s">
        <v>4736</v>
      </c>
      <c r="G46" t="s">
        <v>4737</v>
      </c>
      <c r="H46" t="s">
        <v>322</v>
      </c>
      <c r="I46" t="s">
        <v>206</v>
      </c>
      <c r="J46" t="s">
        <v>294</v>
      </c>
      <c r="K46" t="s">
        <v>315</v>
      </c>
      <c r="L46" t="s">
        <v>748</v>
      </c>
      <c r="M46" t="s">
        <v>340</v>
      </c>
      <c r="N46" t="s">
        <v>1217</v>
      </c>
      <c r="O46" s="131">
        <v>2</v>
      </c>
      <c r="P46" s="131">
        <v>3.9550000000000001</v>
      </c>
      <c r="Q46" s="131">
        <v>1E-3</v>
      </c>
      <c r="R46" s="131">
        <v>0</v>
      </c>
    </row>
    <row r="47" spans="1:20">
      <c r="A47" t="s">
        <v>1214</v>
      </c>
      <c r="B47" t="s">
        <v>1238</v>
      </c>
      <c r="F47" t="s">
        <v>4734</v>
      </c>
      <c r="G47" t="s">
        <v>4735</v>
      </c>
      <c r="H47" t="s">
        <v>322</v>
      </c>
      <c r="I47" t="s">
        <v>206</v>
      </c>
      <c r="J47" t="s">
        <v>225</v>
      </c>
      <c r="K47" t="s">
        <v>315</v>
      </c>
      <c r="L47" t="s">
        <v>752</v>
      </c>
      <c r="M47" t="s">
        <v>340</v>
      </c>
      <c r="N47" t="s">
        <v>1216</v>
      </c>
      <c r="O47" s="131">
        <v>9</v>
      </c>
      <c r="P47" s="131">
        <v>3.3719999999999999</v>
      </c>
      <c r="Q47" s="131">
        <v>0</v>
      </c>
      <c r="R47" s="131">
        <v>0</v>
      </c>
    </row>
    <row r="48" spans="1:20">
      <c r="A48" t="s">
        <v>1214</v>
      </c>
      <c r="B48" t="s">
        <v>1238</v>
      </c>
      <c r="F48" t="s">
        <v>4724</v>
      </c>
      <c r="G48" t="s">
        <v>4725</v>
      </c>
      <c r="H48" t="s">
        <v>322</v>
      </c>
      <c r="I48" t="s">
        <v>206</v>
      </c>
      <c r="J48" t="s">
        <v>225</v>
      </c>
      <c r="K48" t="s">
        <v>315</v>
      </c>
      <c r="L48" t="s">
        <v>752</v>
      </c>
      <c r="M48" t="s">
        <v>340</v>
      </c>
      <c r="N48" t="s">
        <v>1216</v>
      </c>
      <c r="O48" s="131">
        <v>1</v>
      </c>
      <c r="P48" s="131">
        <v>3.3719999999999999</v>
      </c>
      <c r="Q48" s="131">
        <v>0</v>
      </c>
      <c r="R48" s="131">
        <v>0</v>
      </c>
    </row>
    <row r="49" spans="1:20">
      <c r="A49" t="s">
        <v>1214</v>
      </c>
      <c r="B49" t="s">
        <v>1238</v>
      </c>
      <c r="C49" t="s">
        <v>4726</v>
      </c>
      <c r="D49" t="s">
        <v>4727</v>
      </c>
      <c r="E49" t="s">
        <v>80</v>
      </c>
      <c r="F49" t="s">
        <v>4728</v>
      </c>
      <c r="G49" t="s">
        <v>4729</v>
      </c>
      <c r="H49" t="s">
        <v>313</v>
      </c>
      <c r="I49" t="s">
        <v>206</v>
      </c>
      <c r="J49" t="s">
        <v>234</v>
      </c>
      <c r="K49" t="s">
        <v>315</v>
      </c>
      <c r="M49" t="s">
        <v>340</v>
      </c>
      <c r="N49" t="s">
        <v>1216</v>
      </c>
      <c r="O49" s="131">
        <v>34172.25</v>
      </c>
      <c r="P49" s="131">
        <v>3.3719999999999999</v>
      </c>
      <c r="Q49" s="131">
        <v>100</v>
      </c>
      <c r="R49" s="131">
        <v>115.229</v>
      </c>
      <c r="S49" s="132">
        <v>1.0060800000000001</v>
      </c>
      <c r="T49" s="132">
        <v>1.9300000000000001E-3</v>
      </c>
    </row>
    <row r="50" spans="1:20">
      <c r="A50" t="s">
        <v>1214</v>
      </c>
      <c r="B50" t="s">
        <v>1238</v>
      </c>
      <c r="C50" t="s">
        <v>4726</v>
      </c>
      <c r="D50" t="s">
        <v>4727</v>
      </c>
      <c r="E50" t="s">
        <v>80</v>
      </c>
      <c r="F50" t="s">
        <v>4744</v>
      </c>
      <c r="G50" t="s">
        <v>4745</v>
      </c>
      <c r="H50" t="s">
        <v>313</v>
      </c>
      <c r="I50" t="s">
        <v>206</v>
      </c>
      <c r="J50" t="s">
        <v>234</v>
      </c>
      <c r="K50" t="s">
        <v>315</v>
      </c>
      <c r="M50" t="s">
        <v>340</v>
      </c>
      <c r="N50" t="s">
        <v>1217</v>
      </c>
      <c r="O50" s="131">
        <v>-176</v>
      </c>
      <c r="P50" s="131">
        <v>3.9550000000000001</v>
      </c>
      <c r="Q50" s="131">
        <v>100</v>
      </c>
      <c r="R50" s="131">
        <v>-0.69599999999999995</v>
      </c>
      <c r="S50" s="132">
        <v>-6.0800000000000003E-3</v>
      </c>
      <c r="T50" s="132">
        <v>-1.0000000000000001E-5</v>
      </c>
    </row>
    <row r="51" spans="1:20">
      <c r="A51" t="s">
        <v>1214</v>
      </c>
      <c r="B51" t="s">
        <v>1239</v>
      </c>
      <c r="F51" t="s">
        <v>4748</v>
      </c>
      <c r="G51" t="s">
        <v>4749</v>
      </c>
      <c r="H51" t="s">
        <v>322</v>
      </c>
      <c r="I51" t="s">
        <v>206</v>
      </c>
      <c r="J51" t="s">
        <v>239</v>
      </c>
      <c r="K51" t="s">
        <v>315</v>
      </c>
      <c r="L51" t="s">
        <v>748</v>
      </c>
      <c r="M51" t="s">
        <v>340</v>
      </c>
      <c r="N51" t="s">
        <v>1217</v>
      </c>
      <c r="O51" s="131">
        <v>1</v>
      </c>
      <c r="P51" s="131">
        <v>3.9550000000000001</v>
      </c>
      <c r="Q51" s="131">
        <v>2.4E-2</v>
      </c>
      <c r="R51" s="131">
        <v>0</v>
      </c>
      <c r="S51" s="132">
        <v>0</v>
      </c>
      <c r="T51" s="132">
        <v>0</v>
      </c>
    </row>
    <row r="52" spans="1:20">
      <c r="A52" t="s">
        <v>1214</v>
      </c>
      <c r="B52" t="s">
        <v>1239</v>
      </c>
      <c r="F52" t="s">
        <v>4732</v>
      </c>
      <c r="G52" t="s">
        <v>4733</v>
      </c>
      <c r="H52" t="s">
        <v>322</v>
      </c>
      <c r="I52" t="s">
        <v>206</v>
      </c>
      <c r="J52" t="s">
        <v>225</v>
      </c>
      <c r="K52" t="s">
        <v>315</v>
      </c>
      <c r="L52" t="s">
        <v>748</v>
      </c>
      <c r="M52" t="s">
        <v>340</v>
      </c>
      <c r="N52" t="s">
        <v>1216</v>
      </c>
      <c r="O52" s="131">
        <v>1</v>
      </c>
      <c r="P52" s="131">
        <v>3.3719999999999999</v>
      </c>
      <c r="Q52" s="131">
        <v>2.3E-2</v>
      </c>
      <c r="R52" s="131">
        <v>0</v>
      </c>
      <c r="S52" s="132">
        <v>0</v>
      </c>
      <c r="T52" s="132">
        <v>0</v>
      </c>
    </row>
    <row r="53" spans="1:20">
      <c r="A53" t="s">
        <v>1214</v>
      </c>
      <c r="B53" t="s">
        <v>1239</v>
      </c>
      <c r="F53" t="s">
        <v>4730</v>
      </c>
      <c r="G53" t="s">
        <v>4731</v>
      </c>
      <c r="H53" t="s">
        <v>322</v>
      </c>
      <c r="I53" t="s">
        <v>206</v>
      </c>
      <c r="J53" t="s">
        <v>225</v>
      </c>
      <c r="K53" t="s">
        <v>315</v>
      </c>
      <c r="L53" t="s">
        <v>748</v>
      </c>
      <c r="M53" t="s">
        <v>340</v>
      </c>
      <c r="N53" t="s">
        <v>1216</v>
      </c>
      <c r="O53" s="131">
        <v>3</v>
      </c>
      <c r="P53" s="131">
        <v>3.3719999999999999</v>
      </c>
      <c r="Q53" s="131">
        <v>6.0000000000000001E-3</v>
      </c>
      <c r="R53" s="131">
        <v>0</v>
      </c>
      <c r="S53" s="132">
        <v>0</v>
      </c>
      <c r="T53" s="132">
        <v>0</v>
      </c>
    </row>
    <row r="54" spans="1:20">
      <c r="A54" t="s">
        <v>1214</v>
      </c>
      <c r="B54" t="s">
        <v>1239</v>
      </c>
      <c r="F54" t="s">
        <v>4750</v>
      </c>
      <c r="G54" t="s">
        <v>4751</v>
      </c>
      <c r="H54" t="s">
        <v>322</v>
      </c>
      <c r="I54" t="s">
        <v>206</v>
      </c>
      <c r="J54" t="s">
        <v>225</v>
      </c>
      <c r="K54" t="s">
        <v>315</v>
      </c>
      <c r="L54" t="s">
        <v>748</v>
      </c>
      <c r="M54" t="s">
        <v>340</v>
      </c>
      <c r="N54" t="s">
        <v>1216</v>
      </c>
      <c r="O54" s="131">
        <v>2</v>
      </c>
      <c r="P54" s="131">
        <v>3.3719999999999999</v>
      </c>
      <c r="Q54" s="131">
        <v>2E-3</v>
      </c>
      <c r="R54" s="131">
        <v>0</v>
      </c>
      <c r="S54" s="132">
        <v>0</v>
      </c>
      <c r="T54" s="132">
        <v>0</v>
      </c>
    </row>
    <row r="55" spans="1:20">
      <c r="A55" t="s">
        <v>1214</v>
      </c>
      <c r="B55" t="s">
        <v>1239</v>
      </c>
      <c r="F55" t="s">
        <v>4736</v>
      </c>
      <c r="G55" t="s">
        <v>4737</v>
      </c>
      <c r="H55" t="s">
        <v>322</v>
      </c>
      <c r="I55" t="s">
        <v>206</v>
      </c>
      <c r="J55" t="s">
        <v>294</v>
      </c>
      <c r="K55" t="s">
        <v>315</v>
      </c>
      <c r="L55" t="s">
        <v>748</v>
      </c>
      <c r="M55" t="s">
        <v>340</v>
      </c>
      <c r="N55" t="s">
        <v>1217</v>
      </c>
      <c r="O55" s="131">
        <v>3</v>
      </c>
      <c r="P55" s="131">
        <v>3.9550000000000001</v>
      </c>
      <c r="Q55" s="131">
        <v>1E-3</v>
      </c>
      <c r="R55" s="131">
        <v>0</v>
      </c>
    </row>
    <row r="56" spans="1:20">
      <c r="A56" t="s">
        <v>1214</v>
      </c>
      <c r="B56" t="s">
        <v>1239</v>
      </c>
      <c r="F56" t="s">
        <v>4746</v>
      </c>
      <c r="G56" t="s">
        <v>4747</v>
      </c>
      <c r="H56" t="s">
        <v>322</v>
      </c>
      <c r="I56" t="s">
        <v>206</v>
      </c>
      <c r="J56" t="s">
        <v>225</v>
      </c>
      <c r="K56" t="s">
        <v>315</v>
      </c>
      <c r="L56" t="s">
        <v>752</v>
      </c>
      <c r="M56" t="s">
        <v>340</v>
      </c>
      <c r="N56" t="s">
        <v>1216</v>
      </c>
      <c r="O56" s="131">
        <v>2</v>
      </c>
      <c r="P56" s="131">
        <v>3.3719999999999999</v>
      </c>
      <c r="Q56" s="131">
        <v>0</v>
      </c>
      <c r="R56" s="131">
        <v>0</v>
      </c>
    </row>
    <row r="57" spans="1:20">
      <c r="A57" t="s">
        <v>1214</v>
      </c>
      <c r="B57" t="s">
        <v>1239</v>
      </c>
      <c r="F57" t="s">
        <v>4724</v>
      </c>
      <c r="G57" t="s">
        <v>4725</v>
      </c>
      <c r="H57" t="s">
        <v>322</v>
      </c>
      <c r="I57" t="s">
        <v>206</v>
      </c>
      <c r="J57" t="s">
        <v>225</v>
      </c>
      <c r="K57" t="s">
        <v>315</v>
      </c>
      <c r="L57" t="s">
        <v>752</v>
      </c>
      <c r="M57" t="s">
        <v>340</v>
      </c>
      <c r="N57" t="s">
        <v>1216</v>
      </c>
      <c r="O57" s="131">
        <v>1</v>
      </c>
      <c r="P57" s="131">
        <v>3.3719999999999999</v>
      </c>
      <c r="Q57" s="131">
        <v>0</v>
      </c>
      <c r="R57" s="131">
        <v>0</v>
      </c>
    </row>
    <row r="58" spans="1:20">
      <c r="A58" t="s">
        <v>1214</v>
      </c>
      <c r="B58" t="s">
        <v>1239</v>
      </c>
      <c r="C58" t="s">
        <v>4726</v>
      </c>
      <c r="D58" t="s">
        <v>4727</v>
      </c>
      <c r="E58" t="s">
        <v>80</v>
      </c>
      <c r="F58" t="s">
        <v>4728</v>
      </c>
      <c r="G58" t="s">
        <v>4729</v>
      </c>
      <c r="H58" t="s">
        <v>313</v>
      </c>
      <c r="I58" t="s">
        <v>206</v>
      </c>
      <c r="J58" t="s">
        <v>234</v>
      </c>
      <c r="K58" t="s">
        <v>315</v>
      </c>
      <c r="M58" t="s">
        <v>340</v>
      </c>
      <c r="N58" t="s">
        <v>1216</v>
      </c>
      <c r="O58" s="131">
        <v>48814.05</v>
      </c>
      <c r="P58" s="131">
        <v>3.3719999999999999</v>
      </c>
      <c r="Q58" s="131">
        <v>100</v>
      </c>
      <c r="R58" s="131">
        <v>164.601</v>
      </c>
      <c r="S58" s="132">
        <v>0.95945999999999998</v>
      </c>
      <c r="T58" s="132">
        <v>2.2599999999999999E-3</v>
      </c>
    </row>
    <row r="59" spans="1:20">
      <c r="A59" t="s">
        <v>1214</v>
      </c>
      <c r="B59" t="s">
        <v>1239</v>
      </c>
      <c r="C59" t="s">
        <v>4726</v>
      </c>
      <c r="D59" t="s">
        <v>4727</v>
      </c>
      <c r="E59" t="s">
        <v>80</v>
      </c>
      <c r="F59" t="s">
        <v>4744</v>
      </c>
      <c r="G59" t="s">
        <v>4745</v>
      </c>
      <c r="H59" t="s">
        <v>313</v>
      </c>
      <c r="I59" t="s">
        <v>206</v>
      </c>
      <c r="J59" t="s">
        <v>234</v>
      </c>
      <c r="K59" t="s">
        <v>315</v>
      </c>
      <c r="M59" t="s">
        <v>340</v>
      </c>
      <c r="N59" t="s">
        <v>1217</v>
      </c>
      <c r="O59" s="131">
        <v>1758.5</v>
      </c>
      <c r="P59" s="131">
        <v>3.9550000000000001</v>
      </c>
      <c r="Q59" s="131">
        <v>100</v>
      </c>
      <c r="R59" s="131">
        <v>6.9550000000000001</v>
      </c>
      <c r="S59" s="132">
        <v>4.054E-2</v>
      </c>
      <c r="T59" s="132">
        <v>1E-4</v>
      </c>
    </row>
    <row r="60" spans="1:20">
      <c r="A60" t="s">
        <v>1214</v>
      </c>
      <c r="B60" t="s">
        <v>1240</v>
      </c>
      <c r="F60" t="s">
        <v>4730</v>
      </c>
      <c r="G60" t="s">
        <v>4731</v>
      </c>
      <c r="H60" t="s">
        <v>322</v>
      </c>
      <c r="I60" t="s">
        <v>206</v>
      </c>
      <c r="J60" t="s">
        <v>225</v>
      </c>
      <c r="K60" t="s">
        <v>315</v>
      </c>
      <c r="L60" t="s">
        <v>748</v>
      </c>
      <c r="M60" t="s">
        <v>340</v>
      </c>
      <c r="N60" t="s">
        <v>1216</v>
      </c>
      <c r="O60" s="131">
        <v>227</v>
      </c>
      <c r="P60" s="131">
        <v>3.3719999999999999</v>
      </c>
      <c r="Q60" s="131">
        <v>6.0000000000000001E-3</v>
      </c>
      <c r="R60" s="131">
        <v>0</v>
      </c>
      <c r="S60" s="132">
        <v>0</v>
      </c>
      <c r="T60" s="132">
        <v>0</v>
      </c>
    </row>
    <row r="61" spans="1:20">
      <c r="A61" t="s">
        <v>1214</v>
      </c>
      <c r="B61" t="s">
        <v>1240</v>
      </c>
      <c r="F61" t="s">
        <v>4748</v>
      </c>
      <c r="G61" t="s">
        <v>4749</v>
      </c>
      <c r="H61" t="s">
        <v>322</v>
      </c>
      <c r="I61" t="s">
        <v>206</v>
      </c>
      <c r="J61" t="s">
        <v>239</v>
      </c>
      <c r="K61" t="s">
        <v>315</v>
      </c>
      <c r="L61" t="s">
        <v>748</v>
      </c>
      <c r="M61" t="s">
        <v>340</v>
      </c>
      <c r="N61" t="s">
        <v>1217</v>
      </c>
      <c r="O61" s="131">
        <v>42</v>
      </c>
      <c r="P61" s="131">
        <v>3.9550000000000001</v>
      </c>
      <c r="Q61" s="131">
        <v>2.4E-2</v>
      </c>
      <c r="R61" s="131">
        <v>0</v>
      </c>
      <c r="S61" s="132">
        <v>0</v>
      </c>
      <c r="T61" s="132">
        <v>0</v>
      </c>
    </row>
    <row r="62" spans="1:20">
      <c r="A62" t="s">
        <v>1214</v>
      </c>
      <c r="B62" t="s">
        <v>1240</v>
      </c>
      <c r="F62" t="s">
        <v>4732</v>
      </c>
      <c r="G62" t="s">
        <v>4733</v>
      </c>
      <c r="H62" t="s">
        <v>322</v>
      </c>
      <c r="I62" t="s">
        <v>206</v>
      </c>
      <c r="J62" t="s">
        <v>225</v>
      </c>
      <c r="K62" t="s">
        <v>315</v>
      </c>
      <c r="L62" t="s">
        <v>748</v>
      </c>
      <c r="M62" t="s">
        <v>340</v>
      </c>
      <c r="N62" t="s">
        <v>1216</v>
      </c>
      <c r="O62" s="131">
        <v>31</v>
      </c>
      <c r="P62" s="131">
        <v>3.3719999999999999</v>
      </c>
      <c r="Q62" s="131">
        <v>2.3E-2</v>
      </c>
      <c r="R62" s="131">
        <v>0</v>
      </c>
      <c r="S62" s="132">
        <v>0</v>
      </c>
      <c r="T62" s="132">
        <v>0</v>
      </c>
    </row>
    <row r="63" spans="1:20">
      <c r="A63" t="s">
        <v>1214</v>
      </c>
      <c r="B63" t="s">
        <v>1240</v>
      </c>
      <c r="F63" t="s">
        <v>4752</v>
      </c>
      <c r="G63" t="s">
        <v>4753</v>
      </c>
      <c r="H63" t="s">
        <v>322</v>
      </c>
      <c r="I63" t="s">
        <v>206</v>
      </c>
      <c r="J63" t="s">
        <v>234</v>
      </c>
      <c r="K63" t="s">
        <v>315</v>
      </c>
      <c r="L63" t="s">
        <v>748</v>
      </c>
      <c r="M63" t="s">
        <v>340</v>
      </c>
      <c r="N63" t="s">
        <v>1219</v>
      </c>
      <c r="O63" s="131">
        <v>12</v>
      </c>
      <c r="P63" s="131">
        <v>4.6239999999999997</v>
      </c>
      <c r="Q63" s="131">
        <v>8.9999999999999993E-3</v>
      </c>
      <c r="R63" s="131">
        <v>0</v>
      </c>
      <c r="S63" s="132">
        <v>0</v>
      </c>
      <c r="T63" s="132">
        <v>0</v>
      </c>
    </row>
    <row r="64" spans="1:20">
      <c r="A64" t="s">
        <v>1214</v>
      </c>
      <c r="B64" t="s">
        <v>1240</v>
      </c>
      <c r="F64" t="s">
        <v>4750</v>
      </c>
      <c r="G64" t="s">
        <v>4751</v>
      </c>
      <c r="H64" t="s">
        <v>322</v>
      </c>
      <c r="I64" t="s">
        <v>206</v>
      </c>
      <c r="J64" t="s">
        <v>225</v>
      </c>
      <c r="K64" t="s">
        <v>315</v>
      </c>
      <c r="L64" t="s">
        <v>748</v>
      </c>
      <c r="M64" t="s">
        <v>340</v>
      </c>
      <c r="N64" t="s">
        <v>1216</v>
      </c>
      <c r="O64" s="131">
        <v>20</v>
      </c>
      <c r="P64" s="131">
        <v>3.3719999999999999</v>
      </c>
      <c r="Q64" s="131">
        <v>2E-3</v>
      </c>
      <c r="R64" s="131">
        <v>0</v>
      </c>
      <c r="S64" s="132">
        <v>0</v>
      </c>
      <c r="T64" s="132">
        <v>0</v>
      </c>
    </row>
    <row r="65" spans="1:20">
      <c r="A65" t="s">
        <v>1214</v>
      </c>
      <c r="B65" t="s">
        <v>1240</v>
      </c>
      <c r="F65" t="s">
        <v>4736</v>
      </c>
      <c r="G65" t="s">
        <v>4737</v>
      </c>
      <c r="H65" t="s">
        <v>322</v>
      </c>
      <c r="I65" t="s">
        <v>206</v>
      </c>
      <c r="J65" t="s">
        <v>294</v>
      </c>
      <c r="K65" t="s">
        <v>315</v>
      </c>
      <c r="L65" t="s">
        <v>748</v>
      </c>
      <c r="M65" t="s">
        <v>340</v>
      </c>
      <c r="N65" t="s">
        <v>1217</v>
      </c>
      <c r="O65" s="131">
        <v>23</v>
      </c>
      <c r="P65" s="131">
        <v>3.9550000000000001</v>
      </c>
      <c r="Q65" s="131">
        <v>1E-3</v>
      </c>
      <c r="R65" s="131">
        <v>0</v>
      </c>
      <c r="S65" s="132">
        <v>0</v>
      </c>
      <c r="T65" s="132">
        <v>0</v>
      </c>
    </row>
    <row r="66" spans="1:20">
      <c r="A66" t="s">
        <v>1214</v>
      </c>
      <c r="B66" t="s">
        <v>1240</v>
      </c>
      <c r="F66" t="s">
        <v>4734</v>
      </c>
      <c r="G66" t="s">
        <v>4735</v>
      </c>
      <c r="H66" t="s">
        <v>322</v>
      </c>
      <c r="I66" t="s">
        <v>206</v>
      </c>
      <c r="J66" t="s">
        <v>225</v>
      </c>
      <c r="K66" t="s">
        <v>315</v>
      </c>
      <c r="L66" t="s">
        <v>752</v>
      </c>
      <c r="M66" t="s">
        <v>340</v>
      </c>
      <c r="N66" t="s">
        <v>1216</v>
      </c>
      <c r="O66" s="131">
        <v>81</v>
      </c>
      <c r="P66" s="131">
        <v>3.3719999999999999</v>
      </c>
      <c r="Q66" s="131">
        <v>0</v>
      </c>
      <c r="R66" s="131">
        <v>0</v>
      </c>
      <c r="S66" s="132">
        <v>0</v>
      </c>
      <c r="T66" s="132">
        <v>0</v>
      </c>
    </row>
    <row r="67" spans="1:20">
      <c r="A67" t="s">
        <v>1214</v>
      </c>
      <c r="B67" t="s">
        <v>1240</v>
      </c>
      <c r="F67" t="s">
        <v>4746</v>
      </c>
      <c r="G67" t="s">
        <v>4747</v>
      </c>
      <c r="H67" t="s">
        <v>322</v>
      </c>
      <c r="I67" t="s">
        <v>206</v>
      </c>
      <c r="J67" t="s">
        <v>225</v>
      </c>
      <c r="K67" t="s">
        <v>315</v>
      </c>
      <c r="L67" t="s">
        <v>752</v>
      </c>
      <c r="M67" t="s">
        <v>340</v>
      </c>
      <c r="N67" t="s">
        <v>1216</v>
      </c>
      <c r="O67" s="131">
        <v>64</v>
      </c>
      <c r="P67" s="131">
        <v>3.3719999999999999</v>
      </c>
      <c r="Q67" s="131">
        <v>0</v>
      </c>
      <c r="R67" s="131">
        <v>0</v>
      </c>
      <c r="S67" s="132">
        <v>0</v>
      </c>
      <c r="T67" s="132">
        <v>0</v>
      </c>
    </row>
    <row r="68" spans="1:20">
      <c r="A68" t="s">
        <v>1214</v>
      </c>
      <c r="B68" t="s">
        <v>1240</v>
      </c>
      <c r="F68" t="s">
        <v>4724</v>
      </c>
      <c r="G68" t="s">
        <v>4725</v>
      </c>
      <c r="H68" t="s">
        <v>322</v>
      </c>
      <c r="I68" t="s">
        <v>206</v>
      </c>
      <c r="J68" t="s">
        <v>225</v>
      </c>
      <c r="K68" t="s">
        <v>315</v>
      </c>
      <c r="L68" t="s">
        <v>752</v>
      </c>
      <c r="M68" t="s">
        <v>340</v>
      </c>
      <c r="N68" t="s">
        <v>1216</v>
      </c>
      <c r="O68" s="131">
        <v>46</v>
      </c>
      <c r="P68" s="131">
        <v>3.3719999999999999</v>
      </c>
      <c r="Q68" s="131">
        <v>0</v>
      </c>
      <c r="R68" s="131">
        <v>0</v>
      </c>
      <c r="S68" s="132">
        <v>0</v>
      </c>
      <c r="T68" s="132">
        <v>0</v>
      </c>
    </row>
    <row r="69" spans="1:20">
      <c r="A69" t="s">
        <v>1214</v>
      </c>
      <c r="B69" t="s">
        <v>1240</v>
      </c>
      <c r="C69" t="s">
        <v>4726</v>
      </c>
      <c r="D69" t="s">
        <v>4727</v>
      </c>
      <c r="E69" t="s">
        <v>80</v>
      </c>
      <c r="F69" t="s">
        <v>4728</v>
      </c>
      <c r="G69" t="s">
        <v>4729</v>
      </c>
      <c r="H69" t="s">
        <v>313</v>
      </c>
      <c r="I69" t="s">
        <v>206</v>
      </c>
      <c r="J69" t="s">
        <v>234</v>
      </c>
      <c r="K69" t="s">
        <v>315</v>
      </c>
      <c r="M69" t="s">
        <v>340</v>
      </c>
      <c r="N69" t="s">
        <v>1216</v>
      </c>
      <c r="O69" s="131">
        <v>2617733.1</v>
      </c>
      <c r="P69" s="131">
        <v>3.3719999999999999</v>
      </c>
      <c r="Q69" s="131">
        <v>100</v>
      </c>
      <c r="R69" s="131">
        <v>8826.9959999999992</v>
      </c>
      <c r="S69" s="132">
        <v>0.96901999999999999</v>
      </c>
      <c r="T69" s="132">
        <v>4.7600000000000003E-3</v>
      </c>
    </row>
    <row r="70" spans="1:20">
      <c r="A70" t="s">
        <v>1214</v>
      </c>
      <c r="B70" t="s">
        <v>1240</v>
      </c>
      <c r="C70" t="s">
        <v>4726</v>
      </c>
      <c r="D70" t="s">
        <v>4727</v>
      </c>
      <c r="E70" t="s">
        <v>80</v>
      </c>
      <c r="F70" t="s">
        <v>4744</v>
      </c>
      <c r="G70" t="s">
        <v>4745</v>
      </c>
      <c r="H70" t="s">
        <v>313</v>
      </c>
      <c r="I70" t="s">
        <v>206</v>
      </c>
      <c r="J70" t="s">
        <v>234</v>
      </c>
      <c r="K70" t="s">
        <v>315</v>
      </c>
      <c r="M70" t="s">
        <v>340</v>
      </c>
      <c r="N70" t="s">
        <v>1217</v>
      </c>
      <c r="O70" s="131">
        <v>82921</v>
      </c>
      <c r="P70" s="131">
        <v>3.9550000000000001</v>
      </c>
      <c r="Q70" s="131">
        <v>100</v>
      </c>
      <c r="R70" s="131">
        <v>327.95</v>
      </c>
      <c r="S70" s="132">
        <v>3.5999999999999997E-2</v>
      </c>
      <c r="T70" s="132">
        <v>1.8000000000000001E-4</v>
      </c>
    </row>
    <row r="71" spans="1:20">
      <c r="A71" t="s">
        <v>1214</v>
      </c>
      <c r="B71" t="s">
        <v>1240</v>
      </c>
      <c r="C71" t="s">
        <v>4726</v>
      </c>
      <c r="D71" t="s">
        <v>4727</v>
      </c>
      <c r="E71" t="s">
        <v>80</v>
      </c>
      <c r="F71" t="s">
        <v>4754</v>
      </c>
      <c r="G71" t="s">
        <v>4755</v>
      </c>
      <c r="H71" t="s">
        <v>313</v>
      </c>
      <c r="I71" t="s">
        <v>206</v>
      </c>
      <c r="J71" t="s">
        <v>234</v>
      </c>
      <c r="K71" t="s">
        <v>315</v>
      </c>
      <c r="M71" t="s">
        <v>340</v>
      </c>
      <c r="N71" t="s">
        <v>1219</v>
      </c>
      <c r="O71" s="131">
        <v>-9900</v>
      </c>
      <c r="P71" s="131">
        <v>4.6239999999999997</v>
      </c>
      <c r="Q71" s="131">
        <v>100</v>
      </c>
      <c r="R71" s="131">
        <v>-45.774000000000001</v>
      </c>
      <c r="S71" s="132">
        <v>-5.0200000000000002E-3</v>
      </c>
      <c r="T71" s="132">
        <v>-2.0000000000000002E-5</v>
      </c>
    </row>
    <row r="72" spans="1:20">
      <c r="A72" t="s">
        <v>1214</v>
      </c>
      <c r="B72" t="s">
        <v>1243</v>
      </c>
      <c r="F72" t="s">
        <v>4746</v>
      </c>
      <c r="G72" t="s">
        <v>4747</v>
      </c>
      <c r="H72" t="s">
        <v>322</v>
      </c>
      <c r="I72" t="s">
        <v>206</v>
      </c>
      <c r="J72" t="s">
        <v>225</v>
      </c>
      <c r="K72" t="s">
        <v>315</v>
      </c>
      <c r="L72" t="s">
        <v>752</v>
      </c>
      <c r="M72" t="s">
        <v>340</v>
      </c>
      <c r="N72" t="s">
        <v>1216</v>
      </c>
      <c r="O72" s="131">
        <v>39</v>
      </c>
      <c r="P72" s="131">
        <v>3.3719999999999999</v>
      </c>
      <c r="Q72" s="131">
        <v>0</v>
      </c>
      <c r="R72" s="131">
        <v>0</v>
      </c>
      <c r="S72" s="132">
        <v>0</v>
      </c>
      <c r="T72" s="132">
        <v>0</v>
      </c>
    </row>
    <row r="73" spans="1:20">
      <c r="A73" t="s">
        <v>1214</v>
      </c>
      <c r="B73" t="s">
        <v>1243</v>
      </c>
      <c r="F73" t="s">
        <v>4734</v>
      </c>
      <c r="G73" t="s">
        <v>4735</v>
      </c>
      <c r="H73" t="s">
        <v>322</v>
      </c>
      <c r="I73" t="s">
        <v>206</v>
      </c>
      <c r="J73" t="s">
        <v>225</v>
      </c>
      <c r="K73" t="s">
        <v>315</v>
      </c>
      <c r="L73" t="s">
        <v>752</v>
      </c>
      <c r="M73" t="s">
        <v>340</v>
      </c>
      <c r="N73" t="s">
        <v>1216</v>
      </c>
      <c r="O73" s="131">
        <v>25</v>
      </c>
      <c r="P73" s="131">
        <v>3.3719999999999999</v>
      </c>
      <c r="Q73" s="131">
        <v>0</v>
      </c>
      <c r="R73" s="131">
        <v>0</v>
      </c>
    </row>
    <row r="74" spans="1:20">
      <c r="A74" t="s">
        <v>1214</v>
      </c>
      <c r="B74" t="s">
        <v>1243</v>
      </c>
      <c r="F74" t="s">
        <v>4724</v>
      </c>
      <c r="G74" t="s">
        <v>4725</v>
      </c>
      <c r="H74" t="s">
        <v>322</v>
      </c>
      <c r="I74" t="s">
        <v>206</v>
      </c>
      <c r="J74" t="s">
        <v>225</v>
      </c>
      <c r="K74" t="s">
        <v>315</v>
      </c>
      <c r="L74" t="s">
        <v>752</v>
      </c>
      <c r="M74" t="s">
        <v>340</v>
      </c>
      <c r="N74" t="s">
        <v>1216</v>
      </c>
      <c r="O74" s="131">
        <v>17</v>
      </c>
      <c r="P74" s="131">
        <v>3.3719999999999999</v>
      </c>
      <c r="Q74" s="131">
        <v>0</v>
      </c>
      <c r="R74" s="131">
        <v>0</v>
      </c>
    </row>
    <row r="75" spans="1:20">
      <c r="A75" t="s">
        <v>1214</v>
      </c>
      <c r="B75" t="s">
        <v>1243</v>
      </c>
      <c r="C75" t="s">
        <v>4726</v>
      </c>
      <c r="D75" t="s">
        <v>4727</v>
      </c>
      <c r="E75" t="s">
        <v>80</v>
      </c>
      <c r="F75" t="s">
        <v>4728</v>
      </c>
      <c r="G75" t="s">
        <v>4729</v>
      </c>
      <c r="H75" t="s">
        <v>313</v>
      </c>
      <c r="I75" t="s">
        <v>206</v>
      </c>
      <c r="J75" t="s">
        <v>234</v>
      </c>
      <c r="K75" t="s">
        <v>315</v>
      </c>
      <c r="M75" t="s">
        <v>340</v>
      </c>
      <c r="N75" t="s">
        <v>1216</v>
      </c>
      <c r="O75" s="131">
        <v>106951.9</v>
      </c>
      <c r="P75" s="131">
        <v>3.3719999999999999</v>
      </c>
      <c r="Q75" s="131">
        <v>100</v>
      </c>
      <c r="R75" s="131">
        <v>360.642</v>
      </c>
      <c r="S75" s="132">
        <v>1</v>
      </c>
      <c r="T75" s="132">
        <v>1.0200000000000001E-3</v>
      </c>
    </row>
    <row r="76" spans="1:20">
      <c r="A76" t="s">
        <v>1214</v>
      </c>
      <c r="B76" t="s">
        <v>1244</v>
      </c>
      <c r="F76" t="s">
        <v>4756</v>
      </c>
      <c r="G76" t="s">
        <v>4757</v>
      </c>
      <c r="H76" t="s">
        <v>322</v>
      </c>
      <c r="I76" t="s">
        <v>206</v>
      </c>
      <c r="J76" t="s">
        <v>225</v>
      </c>
      <c r="K76" t="s">
        <v>315</v>
      </c>
      <c r="L76" t="s">
        <v>748</v>
      </c>
      <c r="M76" t="s">
        <v>340</v>
      </c>
      <c r="N76" t="s">
        <v>1216</v>
      </c>
      <c r="O76" s="131">
        <v>11</v>
      </c>
      <c r="P76" s="131">
        <v>3.3719999999999999</v>
      </c>
      <c r="Q76" s="131">
        <v>4.3999999999999997E-2</v>
      </c>
      <c r="R76" s="131">
        <v>0</v>
      </c>
      <c r="S76" s="132">
        <v>0</v>
      </c>
      <c r="T76" s="132">
        <v>0</v>
      </c>
    </row>
    <row r="77" spans="1:20">
      <c r="A77" t="s">
        <v>1214</v>
      </c>
      <c r="B77" t="s">
        <v>1244</v>
      </c>
      <c r="F77" t="s">
        <v>4748</v>
      </c>
      <c r="G77" t="s">
        <v>4749</v>
      </c>
      <c r="H77" t="s">
        <v>322</v>
      </c>
      <c r="I77" t="s">
        <v>206</v>
      </c>
      <c r="J77" t="s">
        <v>239</v>
      </c>
      <c r="K77" t="s">
        <v>315</v>
      </c>
      <c r="L77" t="s">
        <v>748</v>
      </c>
      <c r="M77" t="s">
        <v>340</v>
      </c>
      <c r="N77" t="s">
        <v>1217</v>
      </c>
      <c r="O77" s="131">
        <v>13</v>
      </c>
      <c r="P77" s="131">
        <v>3.9550000000000001</v>
      </c>
      <c r="Q77" s="131">
        <v>2.4E-2</v>
      </c>
      <c r="R77" s="131">
        <v>0</v>
      </c>
      <c r="S77" s="132">
        <v>0</v>
      </c>
      <c r="T77" s="132">
        <v>0</v>
      </c>
    </row>
    <row r="78" spans="1:20">
      <c r="A78" t="s">
        <v>1214</v>
      </c>
      <c r="B78" t="s">
        <v>1244</v>
      </c>
      <c r="F78" t="s">
        <v>4730</v>
      </c>
      <c r="G78" t="s">
        <v>4731</v>
      </c>
      <c r="H78" t="s">
        <v>322</v>
      </c>
      <c r="I78" t="s">
        <v>206</v>
      </c>
      <c r="J78" t="s">
        <v>225</v>
      </c>
      <c r="K78" t="s">
        <v>315</v>
      </c>
      <c r="L78" t="s">
        <v>748</v>
      </c>
      <c r="M78" t="s">
        <v>340</v>
      </c>
      <c r="N78" t="s">
        <v>1216</v>
      </c>
      <c r="O78" s="131">
        <v>34</v>
      </c>
      <c r="P78" s="131">
        <v>3.3719999999999999</v>
      </c>
      <c r="Q78" s="131">
        <v>6.0000000000000001E-3</v>
      </c>
      <c r="R78" s="131">
        <v>0</v>
      </c>
      <c r="S78" s="132">
        <v>0</v>
      </c>
      <c r="T78" s="132">
        <v>0</v>
      </c>
    </row>
    <row r="79" spans="1:20">
      <c r="A79" t="s">
        <v>1214</v>
      </c>
      <c r="B79" t="s">
        <v>1244</v>
      </c>
      <c r="F79" t="s">
        <v>4758</v>
      </c>
      <c r="G79" t="s">
        <v>4759</v>
      </c>
      <c r="H79" t="s">
        <v>322</v>
      </c>
      <c r="I79" t="s">
        <v>206</v>
      </c>
      <c r="J79" t="s">
        <v>294</v>
      </c>
      <c r="K79" t="s">
        <v>315</v>
      </c>
      <c r="L79" t="s">
        <v>748</v>
      </c>
      <c r="M79" t="s">
        <v>340</v>
      </c>
      <c r="N79" t="s">
        <v>1217</v>
      </c>
      <c r="O79" s="131">
        <v>33</v>
      </c>
      <c r="P79" s="131">
        <v>3.9550000000000001</v>
      </c>
      <c r="Q79" s="131">
        <v>5.0000000000000001E-3</v>
      </c>
      <c r="R79" s="131">
        <v>0</v>
      </c>
      <c r="S79" s="132">
        <v>0</v>
      </c>
      <c r="T79" s="132">
        <v>0</v>
      </c>
    </row>
    <row r="80" spans="1:20">
      <c r="A80" t="s">
        <v>1214</v>
      </c>
      <c r="B80" t="s">
        <v>1244</v>
      </c>
      <c r="F80" t="s">
        <v>4732</v>
      </c>
      <c r="G80" t="s">
        <v>4733</v>
      </c>
      <c r="H80" t="s">
        <v>322</v>
      </c>
      <c r="I80" t="s">
        <v>206</v>
      </c>
      <c r="J80" t="s">
        <v>225</v>
      </c>
      <c r="K80" t="s">
        <v>315</v>
      </c>
      <c r="L80" t="s">
        <v>748</v>
      </c>
      <c r="M80" t="s">
        <v>340</v>
      </c>
      <c r="N80" t="s">
        <v>1216</v>
      </c>
      <c r="O80" s="131">
        <v>6</v>
      </c>
      <c r="P80" s="131">
        <v>3.3719999999999999</v>
      </c>
      <c r="Q80" s="131">
        <v>2.3E-2</v>
      </c>
      <c r="R80" s="131">
        <v>0</v>
      </c>
      <c r="S80" s="132">
        <v>0</v>
      </c>
      <c r="T80" s="132">
        <v>0</v>
      </c>
    </row>
    <row r="81" spans="1:20">
      <c r="A81" t="s">
        <v>1214</v>
      </c>
      <c r="B81" t="s">
        <v>1244</v>
      </c>
      <c r="F81" t="s">
        <v>4752</v>
      </c>
      <c r="G81" t="s">
        <v>4753</v>
      </c>
      <c r="H81" t="s">
        <v>322</v>
      </c>
      <c r="I81" t="s">
        <v>206</v>
      </c>
      <c r="J81" t="s">
        <v>234</v>
      </c>
      <c r="K81" t="s">
        <v>315</v>
      </c>
      <c r="L81" t="s">
        <v>748</v>
      </c>
      <c r="M81" t="s">
        <v>340</v>
      </c>
      <c r="N81" t="s">
        <v>1219</v>
      </c>
      <c r="O81" s="131">
        <v>5</v>
      </c>
      <c r="P81" s="131">
        <v>4.6239999999999997</v>
      </c>
      <c r="Q81" s="131">
        <v>8.9999999999999993E-3</v>
      </c>
      <c r="R81" s="131">
        <v>0</v>
      </c>
      <c r="S81" s="132">
        <v>0</v>
      </c>
      <c r="T81" s="132">
        <v>0</v>
      </c>
    </row>
    <row r="82" spans="1:20">
      <c r="A82" t="s">
        <v>1214</v>
      </c>
      <c r="B82" t="s">
        <v>1244</v>
      </c>
      <c r="F82" t="s">
        <v>4750</v>
      </c>
      <c r="G82" t="s">
        <v>4751</v>
      </c>
      <c r="H82" t="s">
        <v>322</v>
      </c>
      <c r="I82" t="s">
        <v>206</v>
      </c>
      <c r="J82" t="s">
        <v>225</v>
      </c>
      <c r="K82" t="s">
        <v>315</v>
      </c>
      <c r="L82" t="s">
        <v>748</v>
      </c>
      <c r="M82" t="s">
        <v>340</v>
      </c>
      <c r="N82" t="s">
        <v>1216</v>
      </c>
      <c r="O82" s="131">
        <v>16</v>
      </c>
      <c r="P82" s="131">
        <v>3.3719999999999999</v>
      </c>
      <c r="Q82" s="131">
        <v>2E-3</v>
      </c>
      <c r="R82" s="131">
        <v>0</v>
      </c>
      <c r="S82" s="132">
        <v>0</v>
      </c>
      <c r="T82" s="132">
        <v>0</v>
      </c>
    </row>
    <row r="83" spans="1:20">
      <c r="A83" t="s">
        <v>1214</v>
      </c>
      <c r="B83" t="s">
        <v>1244</v>
      </c>
      <c r="C83" t="s">
        <v>4726</v>
      </c>
      <c r="D83" t="s">
        <v>4727</v>
      </c>
      <c r="E83" t="s">
        <v>80</v>
      </c>
      <c r="F83" t="s">
        <v>4728</v>
      </c>
      <c r="G83" t="s">
        <v>4729</v>
      </c>
      <c r="H83" t="s">
        <v>313</v>
      </c>
      <c r="I83" t="s">
        <v>206</v>
      </c>
      <c r="J83" t="s">
        <v>234</v>
      </c>
      <c r="K83" t="s">
        <v>315</v>
      </c>
      <c r="M83" t="s">
        <v>340</v>
      </c>
      <c r="N83" t="s">
        <v>1216</v>
      </c>
      <c r="O83" s="131">
        <v>488456.61</v>
      </c>
      <c r="P83" s="131">
        <v>3.3719999999999999</v>
      </c>
      <c r="Q83" s="131">
        <v>100</v>
      </c>
      <c r="R83" s="131">
        <v>1647.076</v>
      </c>
      <c r="S83" s="132">
        <v>0.93998999999999999</v>
      </c>
      <c r="T83" s="132">
        <v>3.2699999999999999E-3</v>
      </c>
    </row>
    <row r="84" spans="1:20">
      <c r="A84" t="s">
        <v>1214</v>
      </c>
      <c r="B84" t="s">
        <v>1244</v>
      </c>
      <c r="C84" t="s">
        <v>4726</v>
      </c>
      <c r="D84" t="s">
        <v>4727</v>
      </c>
      <c r="E84" t="s">
        <v>80</v>
      </c>
      <c r="F84" t="s">
        <v>4744</v>
      </c>
      <c r="G84" t="s">
        <v>4745</v>
      </c>
      <c r="H84" t="s">
        <v>313</v>
      </c>
      <c r="I84" t="s">
        <v>206</v>
      </c>
      <c r="J84" t="s">
        <v>234</v>
      </c>
      <c r="K84" t="s">
        <v>315</v>
      </c>
      <c r="M84" t="s">
        <v>340</v>
      </c>
      <c r="N84" t="s">
        <v>1217</v>
      </c>
      <c r="O84" s="131">
        <v>31407.5</v>
      </c>
      <c r="P84" s="131">
        <v>3.9550000000000001</v>
      </c>
      <c r="Q84" s="131">
        <v>100</v>
      </c>
      <c r="R84" s="131">
        <v>124.22</v>
      </c>
      <c r="S84" s="132">
        <v>7.0889999999999995E-2</v>
      </c>
      <c r="T84" s="132">
        <v>2.5000000000000001E-4</v>
      </c>
    </row>
    <row r="85" spans="1:20">
      <c r="A85" t="s">
        <v>1214</v>
      </c>
      <c r="B85" t="s">
        <v>1244</v>
      </c>
      <c r="C85" t="s">
        <v>4726</v>
      </c>
      <c r="D85" t="s">
        <v>4727</v>
      </c>
      <c r="E85" t="s">
        <v>80</v>
      </c>
      <c r="F85" t="s">
        <v>4754</v>
      </c>
      <c r="G85" t="s">
        <v>4755</v>
      </c>
      <c r="H85" t="s">
        <v>313</v>
      </c>
      <c r="I85" t="s">
        <v>206</v>
      </c>
      <c r="J85" t="s">
        <v>234</v>
      </c>
      <c r="K85" t="s">
        <v>315</v>
      </c>
      <c r="M85" t="s">
        <v>340</v>
      </c>
      <c r="N85" t="s">
        <v>1219</v>
      </c>
      <c r="O85" s="131">
        <v>-4125</v>
      </c>
      <c r="P85" s="131">
        <v>4.6239999999999997</v>
      </c>
      <c r="Q85" s="131">
        <v>100</v>
      </c>
      <c r="R85" s="131">
        <v>-19.071999999999999</v>
      </c>
      <c r="S85" s="132">
        <v>-1.0880000000000001E-2</v>
      </c>
      <c r="T85" s="132">
        <v>-4.0000000000000003E-5</v>
      </c>
    </row>
    <row r="86" spans="1:20">
      <c r="A86" t="s">
        <v>1214</v>
      </c>
      <c r="B86" t="s">
        <v>1245</v>
      </c>
      <c r="F86" t="s">
        <v>4730</v>
      </c>
      <c r="G86" t="s">
        <v>4731</v>
      </c>
      <c r="H86" t="s">
        <v>322</v>
      </c>
      <c r="I86" t="s">
        <v>206</v>
      </c>
      <c r="J86" t="s">
        <v>225</v>
      </c>
      <c r="K86" t="s">
        <v>315</v>
      </c>
      <c r="L86" t="s">
        <v>748</v>
      </c>
      <c r="M86" t="s">
        <v>340</v>
      </c>
      <c r="N86" t="s">
        <v>1216</v>
      </c>
      <c r="O86" s="131">
        <v>532</v>
      </c>
      <c r="P86" s="131">
        <v>3.3719999999999999</v>
      </c>
      <c r="Q86" s="131">
        <v>6.0000000000000001E-3</v>
      </c>
      <c r="R86" s="131">
        <v>0</v>
      </c>
      <c r="S86" s="132">
        <v>0</v>
      </c>
      <c r="T86" s="132">
        <v>0</v>
      </c>
    </row>
    <row r="87" spans="1:20">
      <c r="A87" t="s">
        <v>1214</v>
      </c>
      <c r="B87" t="s">
        <v>1245</v>
      </c>
      <c r="F87" t="s">
        <v>4748</v>
      </c>
      <c r="G87" t="s">
        <v>4749</v>
      </c>
      <c r="H87" t="s">
        <v>322</v>
      </c>
      <c r="I87" t="s">
        <v>206</v>
      </c>
      <c r="J87" t="s">
        <v>239</v>
      </c>
      <c r="K87" t="s">
        <v>315</v>
      </c>
      <c r="L87" t="s">
        <v>748</v>
      </c>
      <c r="M87" t="s">
        <v>340</v>
      </c>
      <c r="N87" t="s">
        <v>1217</v>
      </c>
      <c r="O87" s="131">
        <v>77</v>
      </c>
      <c r="P87" s="131">
        <v>3.9550000000000001</v>
      </c>
      <c r="Q87" s="131">
        <v>2.4E-2</v>
      </c>
      <c r="R87" s="131">
        <v>0</v>
      </c>
      <c r="S87" s="132">
        <v>0</v>
      </c>
      <c r="T87" s="132">
        <v>0</v>
      </c>
    </row>
    <row r="88" spans="1:20">
      <c r="A88" t="s">
        <v>1214</v>
      </c>
      <c r="B88" t="s">
        <v>1245</v>
      </c>
      <c r="F88" t="s">
        <v>4732</v>
      </c>
      <c r="G88" t="s">
        <v>4733</v>
      </c>
      <c r="H88" t="s">
        <v>322</v>
      </c>
      <c r="I88" t="s">
        <v>206</v>
      </c>
      <c r="J88" t="s">
        <v>225</v>
      </c>
      <c r="K88" t="s">
        <v>315</v>
      </c>
      <c r="L88" t="s">
        <v>748</v>
      </c>
      <c r="M88" t="s">
        <v>340</v>
      </c>
      <c r="N88" t="s">
        <v>1216</v>
      </c>
      <c r="O88" s="131">
        <v>75</v>
      </c>
      <c r="P88" s="131">
        <v>3.3719999999999999</v>
      </c>
      <c r="Q88" s="131">
        <v>2.3E-2</v>
      </c>
      <c r="R88" s="131">
        <v>0</v>
      </c>
      <c r="S88" s="132">
        <v>0</v>
      </c>
      <c r="T88" s="132">
        <v>0</v>
      </c>
    </row>
    <row r="89" spans="1:20">
      <c r="A89" t="s">
        <v>1214</v>
      </c>
      <c r="B89" t="s">
        <v>1245</v>
      </c>
      <c r="F89" t="s">
        <v>4752</v>
      </c>
      <c r="G89" t="s">
        <v>4753</v>
      </c>
      <c r="H89" t="s">
        <v>322</v>
      </c>
      <c r="I89" t="s">
        <v>206</v>
      </c>
      <c r="J89" t="s">
        <v>234</v>
      </c>
      <c r="K89" t="s">
        <v>315</v>
      </c>
      <c r="L89" t="s">
        <v>748</v>
      </c>
      <c r="M89" t="s">
        <v>340</v>
      </c>
      <c r="N89" t="s">
        <v>1219</v>
      </c>
      <c r="O89" s="131">
        <v>35</v>
      </c>
      <c r="P89" s="131">
        <v>4.6239999999999997</v>
      </c>
      <c r="Q89" s="131">
        <v>8.9999999999999993E-3</v>
      </c>
      <c r="R89" s="131">
        <v>0</v>
      </c>
      <c r="S89" s="132">
        <v>0</v>
      </c>
      <c r="T89" s="132">
        <v>0</v>
      </c>
    </row>
    <row r="90" spans="1:20">
      <c r="A90" t="s">
        <v>1214</v>
      </c>
      <c r="B90" t="s">
        <v>1245</v>
      </c>
      <c r="F90" t="s">
        <v>4750</v>
      </c>
      <c r="G90" t="s">
        <v>4751</v>
      </c>
      <c r="H90" t="s">
        <v>322</v>
      </c>
      <c r="I90" t="s">
        <v>206</v>
      </c>
      <c r="J90" t="s">
        <v>225</v>
      </c>
      <c r="K90" t="s">
        <v>315</v>
      </c>
      <c r="L90" t="s">
        <v>748</v>
      </c>
      <c r="M90" t="s">
        <v>340</v>
      </c>
      <c r="N90" t="s">
        <v>1216</v>
      </c>
      <c r="O90" s="131">
        <v>25</v>
      </c>
      <c r="P90" s="131">
        <v>3.3719999999999999</v>
      </c>
      <c r="Q90" s="131">
        <v>2E-3</v>
      </c>
      <c r="R90" s="131">
        <v>0</v>
      </c>
      <c r="S90" s="132">
        <v>0</v>
      </c>
      <c r="T90" s="132">
        <v>0</v>
      </c>
    </row>
    <row r="91" spans="1:20">
      <c r="A91" t="s">
        <v>1214</v>
      </c>
      <c r="B91" t="s">
        <v>1245</v>
      </c>
      <c r="F91" t="s">
        <v>4736</v>
      </c>
      <c r="G91" t="s">
        <v>4737</v>
      </c>
      <c r="H91" t="s">
        <v>322</v>
      </c>
      <c r="I91" t="s">
        <v>206</v>
      </c>
      <c r="J91" t="s">
        <v>294</v>
      </c>
      <c r="K91" t="s">
        <v>315</v>
      </c>
      <c r="L91" t="s">
        <v>748</v>
      </c>
      <c r="M91" t="s">
        <v>340</v>
      </c>
      <c r="N91" t="s">
        <v>1217</v>
      </c>
      <c r="O91" s="131">
        <v>75</v>
      </c>
      <c r="P91" s="131">
        <v>3.9550000000000001</v>
      </c>
      <c r="Q91" s="131">
        <v>1E-3</v>
      </c>
      <c r="R91" s="131">
        <v>0</v>
      </c>
      <c r="S91" s="132">
        <v>0</v>
      </c>
      <c r="T91" s="132">
        <v>0</v>
      </c>
    </row>
    <row r="92" spans="1:20">
      <c r="A92" t="s">
        <v>1214</v>
      </c>
      <c r="B92" t="s">
        <v>1245</v>
      </c>
      <c r="F92" t="s">
        <v>4746</v>
      </c>
      <c r="G92" t="s">
        <v>4747</v>
      </c>
      <c r="H92" t="s">
        <v>322</v>
      </c>
      <c r="I92" t="s">
        <v>206</v>
      </c>
      <c r="J92" t="s">
        <v>225</v>
      </c>
      <c r="K92" t="s">
        <v>315</v>
      </c>
      <c r="L92" t="s">
        <v>752</v>
      </c>
      <c r="M92" t="s">
        <v>340</v>
      </c>
      <c r="N92" t="s">
        <v>1216</v>
      </c>
      <c r="O92" s="131">
        <v>166</v>
      </c>
      <c r="P92" s="131">
        <v>3.3719999999999999</v>
      </c>
      <c r="Q92" s="131">
        <v>0</v>
      </c>
      <c r="R92" s="131">
        <v>0</v>
      </c>
      <c r="S92" s="132">
        <v>0</v>
      </c>
      <c r="T92" s="132">
        <v>0</v>
      </c>
    </row>
    <row r="93" spans="1:20">
      <c r="A93" t="s">
        <v>1214</v>
      </c>
      <c r="B93" t="s">
        <v>1245</v>
      </c>
      <c r="F93" t="s">
        <v>4724</v>
      </c>
      <c r="G93" t="s">
        <v>4725</v>
      </c>
      <c r="H93" t="s">
        <v>322</v>
      </c>
      <c r="I93" t="s">
        <v>206</v>
      </c>
      <c r="J93" t="s">
        <v>225</v>
      </c>
      <c r="K93" t="s">
        <v>315</v>
      </c>
      <c r="L93" t="s">
        <v>752</v>
      </c>
      <c r="M93" t="s">
        <v>340</v>
      </c>
      <c r="N93" t="s">
        <v>1216</v>
      </c>
      <c r="O93" s="131">
        <v>113</v>
      </c>
      <c r="P93" s="131">
        <v>3.3719999999999999</v>
      </c>
      <c r="Q93" s="131">
        <v>0</v>
      </c>
      <c r="R93" s="131">
        <v>0</v>
      </c>
      <c r="S93" s="132">
        <v>0</v>
      </c>
      <c r="T93" s="132">
        <v>0</v>
      </c>
    </row>
    <row r="94" spans="1:20">
      <c r="A94" t="s">
        <v>1214</v>
      </c>
      <c r="B94" t="s">
        <v>1245</v>
      </c>
      <c r="C94" t="s">
        <v>4726</v>
      </c>
      <c r="D94" t="s">
        <v>4727</v>
      </c>
      <c r="E94" t="s">
        <v>80</v>
      </c>
      <c r="F94" t="s">
        <v>4728</v>
      </c>
      <c r="G94" t="s">
        <v>4729</v>
      </c>
      <c r="H94" t="s">
        <v>313</v>
      </c>
      <c r="I94" t="s">
        <v>206</v>
      </c>
      <c r="J94" t="s">
        <v>234</v>
      </c>
      <c r="K94" t="s">
        <v>315</v>
      </c>
      <c r="M94" t="s">
        <v>340</v>
      </c>
      <c r="N94" t="s">
        <v>1216</v>
      </c>
      <c r="O94" s="131">
        <v>5992360.8200000003</v>
      </c>
      <c r="P94" s="131">
        <v>3.3719999999999999</v>
      </c>
      <c r="Q94" s="131">
        <v>100</v>
      </c>
      <c r="R94" s="131">
        <v>20206.241000000002</v>
      </c>
      <c r="S94" s="132">
        <v>0.97790999999999995</v>
      </c>
      <c r="T94" s="132">
        <v>4.3600000000000002E-3</v>
      </c>
    </row>
    <row r="95" spans="1:20">
      <c r="A95" t="s">
        <v>1214</v>
      </c>
      <c r="B95" t="s">
        <v>1245</v>
      </c>
      <c r="C95" t="s">
        <v>4726</v>
      </c>
      <c r="D95" t="s">
        <v>4727</v>
      </c>
      <c r="E95" t="s">
        <v>80</v>
      </c>
      <c r="F95" t="s">
        <v>4744</v>
      </c>
      <c r="G95" t="s">
        <v>4745</v>
      </c>
      <c r="H95" t="s">
        <v>313</v>
      </c>
      <c r="I95" t="s">
        <v>206</v>
      </c>
      <c r="J95" t="s">
        <v>234</v>
      </c>
      <c r="K95" t="s">
        <v>315</v>
      </c>
      <c r="M95" t="s">
        <v>340</v>
      </c>
      <c r="N95" t="s">
        <v>1217</v>
      </c>
      <c r="O95" s="131">
        <v>149132.5</v>
      </c>
      <c r="P95" s="131">
        <v>3.9550000000000001</v>
      </c>
      <c r="Q95" s="131">
        <v>100</v>
      </c>
      <c r="R95" s="131">
        <v>589.82000000000005</v>
      </c>
      <c r="S95" s="132">
        <v>2.8549999999999999E-2</v>
      </c>
      <c r="T95" s="132">
        <v>1.2999999999999999E-4</v>
      </c>
    </row>
    <row r="96" spans="1:20">
      <c r="A96" t="s">
        <v>1214</v>
      </c>
      <c r="B96" t="s">
        <v>1245</v>
      </c>
      <c r="C96" t="s">
        <v>4726</v>
      </c>
      <c r="D96" t="s">
        <v>4727</v>
      </c>
      <c r="E96" t="s">
        <v>80</v>
      </c>
      <c r="F96" t="s">
        <v>4754</v>
      </c>
      <c r="G96" t="s">
        <v>4755</v>
      </c>
      <c r="H96" t="s">
        <v>313</v>
      </c>
      <c r="I96" t="s">
        <v>206</v>
      </c>
      <c r="J96" t="s">
        <v>234</v>
      </c>
      <c r="K96" t="s">
        <v>315</v>
      </c>
      <c r="M96" t="s">
        <v>340</v>
      </c>
      <c r="N96" t="s">
        <v>1219</v>
      </c>
      <c r="O96" s="131">
        <v>-28875</v>
      </c>
      <c r="P96" s="131">
        <v>4.6239999999999997</v>
      </c>
      <c r="Q96" s="131">
        <v>100</v>
      </c>
      <c r="R96" s="131">
        <v>-133.52000000000001</v>
      </c>
      <c r="S96" s="132">
        <v>-6.4599999999999996E-3</v>
      </c>
      <c r="T96" s="132">
        <v>-3.0000000000000001E-5</v>
      </c>
    </row>
    <row r="97" spans="1:20">
      <c r="A97" t="s">
        <v>1214</v>
      </c>
      <c r="B97" t="s">
        <v>1249</v>
      </c>
      <c r="F97" t="s">
        <v>4760</v>
      </c>
      <c r="G97" t="s">
        <v>4761</v>
      </c>
      <c r="H97" t="s">
        <v>322</v>
      </c>
      <c r="I97" t="s">
        <v>206</v>
      </c>
      <c r="J97" t="s">
        <v>225</v>
      </c>
      <c r="K97" t="s">
        <v>315</v>
      </c>
      <c r="L97" t="s">
        <v>752</v>
      </c>
      <c r="M97" t="s">
        <v>340</v>
      </c>
      <c r="N97" t="s">
        <v>1216</v>
      </c>
      <c r="O97" s="131">
        <v>15</v>
      </c>
      <c r="P97" s="131">
        <v>3.3719999999999999</v>
      </c>
      <c r="Q97" s="131">
        <v>0</v>
      </c>
      <c r="R97" s="131">
        <v>0</v>
      </c>
    </row>
    <row r="98" spans="1:20">
      <c r="A98" t="s">
        <v>1214</v>
      </c>
      <c r="B98" t="s">
        <v>1249</v>
      </c>
      <c r="F98" t="s">
        <v>4724</v>
      </c>
      <c r="G98" t="s">
        <v>4725</v>
      </c>
      <c r="H98" t="s">
        <v>322</v>
      </c>
      <c r="I98" t="s">
        <v>206</v>
      </c>
      <c r="J98" t="s">
        <v>225</v>
      </c>
      <c r="K98" t="s">
        <v>315</v>
      </c>
      <c r="L98" t="s">
        <v>752</v>
      </c>
      <c r="M98" t="s">
        <v>340</v>
      </c>
      <c r="N98" t="s">
        <v>1216</v>
      </c>
      <c r="O98" s="131">
        <v>7</v>
      </c>
      <c r="P98" s="131">
        <v>3.3719999999999999</v>
      </c>
      <c r="Q98" s="131">
        <v>0</v>
      </c>
      <c r="R98" s="131">
        <v>0</v>
      </c>
    </row>
    <row r="99" spans="1:20">
      <c r="A99" t="s">
        <v>1214</v>
      </c>
      <c r="B99" t="s">
        <v>1249</v>
      </c>
      <c r="C99" t="s">
        <v>4726</v>
      </c>
      <c r="D99" t="s">
        <v>4727</v>
      </c>
      <c r="E99" t="s">
        <v>80</v>
      </c>
      <c r="F99" t="s">
        <v>4728</v>
      </c>
      <c r="G99" t="s">
        <v>4729</v>
      </c>
      <c r="H99" t="s">
        <v>313</v>
      </c>
      <c r="I99" t="s">
        <v>206</v>
      </c>
      <c r="J99" t="s">
        <v>234</v>
      </c>
      <c r="K99" t="s">
        <v>315</v>
      </c>
      <c r="M99" t="s">
        <v>340</v>
      </c>
      <c r="N99" t="s">
        <v>1216</v>
      </c>
      <c r="O99" s="131">
        <v>71179.600000000006</v>
      </c>
      <c r="P99" s="131">
        <v>3.3719999999999999</v>
      </c>
      <c r="Q99" s="131">
        <v>100</v>
      </c>
      <c r="R99" s="131">
        <v>240.018</v>
      </c>
      <c r="S99" s="132">
        <v>1</v>
      </c>
      <c r="T99" s="132">
        <v>8.1999999999999998E-4</v>
      </c>
    </row>
    <row r="100" spans="1:20">
      <c r="A100" t="s">
        <v>1214</v>
      </c>
      <c r="B100" t="s">
        <v>1250</v>
      </c>
      <c r="F100" t="s">
        <v>4758</v>
      </c>
      <c r="G100" t="s">
        <v>4759</v>
      </c>
      <c r="H100" t="s">
        <v>322</v>
      </c>
      <c r="I100" t="s">
        <v>206</v>
      </c>
      <c r="J100" t="s">
        <v>294</v>
      </c>
      <c r="K100" t="s">
        <v>315</v>
      </c>
      <c r="L100" t="s">
        <v>748</v>
      </c>
      <c r="M100" t="s">
        <v>340</v>
      </c>
      <c r="N100" t="s">
        <v>1217</v>
      </c>
      <c r="O100" s="131">
        <v>96</v>
      </c>
      <c r="P100" s="131">
        <v>3.9550000000000001</v>
      </c>
      <c r="Q100" s="131">
        <v>5.0000000000000001E-3</v>
      </c>
      <c r="R100" s="131">
        <v>0</v>
      </c>
      <c r="S100" s="132">
        <v>0</v>
      </c>
      <c r="T100" s="132">
        <v>0</v>
      </c>
    </row>
    <row r="101" spans="1:20">
      <c r="A101" t="s">
        <v>1214</v>
      </c>
      <c r="B101" t="s">
        <v>1250</v>
      </c>
      <c r="F101" t="s">
        <v>4730</v>
      </c>
      <c r="G101" t="s">
        <v>4731</v>
      </c>
      <c r="H101" t="s">
        <v>322</v>
      </c>
      <c r="I101" t="s">
        <v>206</v>
      </c>
      <c r="J101" t="s">
        <v>225</v>
      </c>
      <c r="K101" t="s">
        <v>315</v>
      </c>
      <c r="L101" t="s">
        <v>748</v>
      </c>
      <c r="M101" t="s">
        <v>340</v>
      </c>
      <c r="N101" t="s">
        <v>1216</v>
      </c>
      <c r="O101" s="131">
        <v>63</v>
      </c>
      <c r="P101" s="131">
        <v>3.3719999999999999</v>
      </c>
      <c r="Q101" s="131">
        <v>6.0000000000000001E-3</v>
      </c>
      <c r="R101" s="131">
        <v>0</v>
      </c>
      <c r="S101" s="132">
        <v>0</v>
      </c>
      <c r="T101" s="132">
        <v>0</v>
      </c>
    </row>
    <row r="102" spans="1:20">
      <c r="A102" t="s">
        <v>1214</v>
      </c>
      <c r="B102" t="s">
        <v>1250</v>
      </c>
      <c r="F102" t="s">
        <v>4762</v>
      </c>
      <c r="G102" t="s">
        <v>4763</v>
      </c>
      <c r="H102" t="s">
        <v>322</v>
      </c>
      <c r="I102" t="s">
        <v>206</v>
      </c>
      <c r="J102" t="s">
        <v>239</v>
      </c>
      <c r="K102" t="s">
        <v>315</v>
      </c>
      <c r="L102" t="s">
        <v>748</v>
      </c>
      <c r="M102" t="s">
        <v>340</v>
      </c>
      <c r="N102" t="s">
        <v>1217</v>
      </c>
      <c r="O102" s="131">
        <v>11</v>
      </c>
      <c r="P102" s="131">
        <v>3.9550000000000001</v>
      </c>
      <c r="Q102" s="131">
        <v>2.4E-2</v>
      </c>
      <c r="R102" s="131">
        <v>0</v>
      </c>
      <c r="S102" s="132">
        <v>0</v>
      </c>
      <c r="T102" s="132">
        <v>0</v>
      </c>
    </row>
    <row r="103" spans="1:20">
      <c r="A103" t="s">
        <v>1214</v>
      </c>
      <c r="B103" t="s">
        <v>1250</v>
      </c>
      <c r="F103" t="s">
        <v>4764</v>
      </c>
      <c r="G103" t="s">
        <v>4765</v>
      </c>
      <c r="H103" t="s">
        <v>322</v>
      </c>
      <c r="I103" t="s">
        <v>206</v>
      </c>
      <c r="J103" t="s">
        <v>209</v>
      </c>
      <c r="K103" t="s">
        <v>315</v>
      </c>
      <c r="L103" t="s">
        <v>748</v>
      </c>
      <c r="M103" t="s">
        <v>340</v>
      </c>
      <c r="N103" t="s">
        <v>1251</v>
      </c>
      <c r="O103" s="131">
        <v>50</v>
      </c>
      <c r="P103" s="131">
        <v>2.2029999999999998</v>
      </c>
      <c r="Q103" s="131">
        <v>8.9999999999999993E-3</v>
      </c>
      <c r="R103" s="131">
        <v>0</v>
      </c>
      <c r="S103" s="132">
        <v>0</v>
      </c>
      <c r="T103" s="132">
        <v>0</v>
      </c>
    </row>
    <row r="104" spans="1:20">
      <c r="A104" t="s">
        <v>1214</v>
      </c>
      <c r="B104" t="s">
        <v>1250</v>
      </c>
      <c r="F104" t="s">
        <v>4752</v>
      </c>
      <c r="G104" t="s">
        <v>4753</v>
      </c>
      <c r="H104" t="s">
        <v>322</v>
      </c>
      <c r="I104" t="s">
        <v>206</v>
      </c>
      <c r="J104" t="s">
        <v>234</v>
      </c>
      <c r="K104" t="s">
        <v>315</v>
      </c>
      <c r="L104" t="s">
        <v>748</v>
      </c>
      <c r="M104" t="s">
        <v>340</v>
      </c>
      <c r="N104" t="s">
        <v>1219</v>
      </c>
      <c r="O104" s="131">
        <v>8</v>
      </c>
      <c r="P104" s="131">
        <v>4.6239999999999997</v>
      </c>
      <c r="Q104" s="131">
        <v>8.9999999999999993E-3</v>
      </c>
      <c r="R104" s="131">
        <v>0</v>
      </c>
      <c r="S104" s="132">
        <v>0</v>
      </c>
      <c r="T104" s="132">
        <v>0</v>
      </c>
    </row>
    <row r="105" spans="1:20">
      <c r="A105" t="s">
        <v>1214</v>
      </c>
      <c r="B105" t="s">
        <v>1250</v>
      </c>
      <c r="F105" t="s">
        <v>4756</v>
      </c>
      <c r="G105" t="s">
        <v>4757</v>
      </c>
      <c r="H105" t="s">
        <v>322</v>
      </c>
      <c r="I105" t="s">
        <v>206</v>
      </c>
      <c r="J105" t="s">
        <v>225</v>
      </c>
      <c r="K105" t="s">
        <v>315</v>
      </c>
      <c r="L105" t="s">
        <v>748</v>
      </c>
      <c r="M105" t="s">
        <v>340</v>
      </c>
      <c r="N105" t="s">
        <v>1216</v>
      </c>
      <c r="O105" s="131">
        <v>2</v>
      </c>
      <c r="P105" s="131">
        <v>3.3719999999999999</v>
      </c>
      <c r="Q105" s="131">
        <v>4.3999999999999997E-2</v>
      </c>
      <c r="R105" s="131">
        <v>0</v>
      </c>
      <c r="S105" s="132">
        <v>0</v>
      </c>
      <c r="T105" s="132">
        <v>0</v>
      </c>
    </row>
    <row r="106" spans="1:20">
      <c r="A106" t="s">
        <v>1214</v>
      </c>
      <c r="B106" t="s">
        <v>1250</v>
      </c>
      <c r="F106" t="s">
        <v>4750</v>
      </c>
      <c r="G106" t="s">
        <v>4751</v>
      </c>
      <c r="H106" t="s">
        <v>322</v>
      </c>
      <c r="I106" t="s">
        <v>206</v>
      </c>
      <c r="J106" t="s">
        <v>225</v>
      </c>
      <c r="K106" t="s">
        <v>315</v>
      </c>
      <c r="L106" t="s">
        <v>748</v>
      </c>
      <c r="M106" t="s">
        <v>340</v>
      </c>
      <c r="N106" t="s">
        <v>1216</v>
      </c>
      <c r="O106" s="131">
        <v>27</v>
      </c>
      <c r="P106" s="131">
        <v>3.3719999999999999</v>
      </c>
      <c r="Q106" s="131">
        <v>2E-3</v>
      </c>
      <c r="R106" s="131">
        <v>0</v>
      </c>
      <c r="S106" s="132">
        <v>0</v>
      </c>
      <c r="T106" s="132">
        <v>0</v>
      </c>
    </row>
    <row r="107" spans="1:20">
      <c r="A107" t="s">
        <v>1214</v>
      </c>
      <c r="B107" t="s">
        <v>1250</v>
      </c>
      <c r="F107" t="s">
        <v>4766</v>
      </c>
      <c r="G107" t="s">
        <v>4767</v>
      </c>
      <c r="H107" t="s">
        <v>322</v>
      </c>
      <c r="I107" t="s">
        <v>206</v>
      </c>
      <c r="J107" t="s">
        <v>247</v>
      </c>
      <c r="K107" t="s">
        <v>315</v>
      </c>
      <c r="L107" t="s">
        <v>748</v>
      </c>
      <c r="M107" t="s">
        <v>340</v>
      </c>
      <c r="N107" t="s">
        <v>1230</v>
      </c>
      <c r="O107" s="131">
        <v>8</v>
      </c>
      <c r="P107" s="131">
        <v>0.43</v>
      </c>
      <c r="Q107" s="131">
        <v>2.4E-2</v>
      </c>
      <c r="R107" s="131">
        <v>0</v>
      </c>
      <c r="S107" s="132">
        <v>0</v>
      </c>
      <c r="T107" s="132">
        <v>0</v>
      </c>
    </row>
    <row r="108" spans="1:20">
      <c r="A108" t="s">
        <v>1214</v>
      </c>
      <c r="B108" t="s">
        <v>1250</v>
      </c>
      <c r="F108" t="s">
        <v>4736</v>
      </c>
      <c r="G108" t="s">
        <v>4737</v>
      </c>
      <c r="H108" t="s">
        <v>322</v>
      </c>
      <c r="I108" t="s">
        <v>206</v>
      </c>
      <c r="J108" t="s">
        <v>294</v>
      </c>
      <c r="K108" t="s">
        <v>315</v>
      </c>
      <c r="L108" t="s">
        <v>748</v>
      </c>
      <c r="M108" t="s">
        <v>340</v>
      </c>
      <c r="N108" t="s">
        <v>1217</v>
      </c>
      <c r="O108" s="131">
        <v>35</v>
      </c>
      <c r="P108" s="131">
        <v>3.9550000000000001</v>
      </c>
      <c r="Q108" s="131">
        <v>1E-3</v>
      </c>
      <c r="R108" s="131">
        <v>0</v>
      </c>
      <c r="S108" s="132">
        <v>0</v>
      </c>
      <c r="T108" s="132">
        <v>0</v>
      </c>
    </row>
    <row r="109" spans="1:20">
      <c r="A109" t="s">
        <v>1214</v>
      </c>
      <c r="B109" t="s">
        <v>1250</v>
      </c>
      <c r="C109" t="s">
        <v>4726</v>
      </c>
      <c r="D109" t="s">
        <v>4727</v>
      </c>
      <c r="E109" t="s">
        <v>80</v>
      </c>
      <c r="F109" t="s">
        <v>4728</v>
      </c>
      <c r="G109" t="s">
        <v>4729</v>
      </c>
      <c r="H109" t="s">
        <v>313</v>
      </c>
      <c r="I109" t="s">
        <v>206</v>
      </c>
      <c r="J109" t="s">
        <v>234</v>
      </c>
      <c r="K109" t="s">
        <v>315</v>
      </c>
      <c r="M109" t="s">
        <v>340</v>
      </c>
      <c r="N109" t="s">
        <v>1216</v>
      </c>
      <c r="O109" s="131">
        <v>601745</v>
      </c>
      <c r="P109" s="131">
        <v>3.3719999999999999</v>
      </c>
      <c r="Q109" s="131">
        <v>100</v>
      </c>
      <c r="R109" s="131">
        <v>2029.0840000000001</v>
      </c>
      <c r="S109" s="132">
        <v>0.77819000000000005</v>
      </c>
      <c r="T109" s="132">
        <v>2.2000000000000001E-3</v>
      </c>
    </row>
    <row r="110" spans="1:20">
      <c r="A110" t="s">
        <v>1214</v>
      </c>
      <c r="B110" t="s">
        <v>1250</v>
      </c>
      <c r="C110" t="s">
        <v>4726</v>
      </c>
      <c r="D110" t="s">
        <v>4727</v>
      </c>
      <c r="E110" t="s">
        <v>80</v>
      </c>
      <c r="F110" t="s">
        <v>4744</v>
      </c>
      <c r="G110" t="s">
        <v>4745</v>
      </c>
      <c r="H110" t="s">
        <v>313</v>
      </c>
      <c r="I110" t="s">
        <v>206</v>
      </c>
      <c r="J110" t="s">
        <v>234</v>
      </c>
      <c r="K110" t="s">
        <v>315</v>
      </c>
      <c r="M110" t="s">
        <v>340</v>
      </c>
      <c r="N110" t="s">
        <v>1217</v>
      </c>
      <c r="O110" s="131">
        <v>126597.49</v>
      </c>
      <c r="P110" s="131">
        <v>3.9550000000000001</v>
      </c>
      <c r="Q110" s="131">
        <v>100</v>
      </c>
      <c r="R110" s="131">
        <v>500.69</v>
      </c>
      <c r="S110" s="132">
        <v>0.19203000000000001</v>
      </c>
      <c r="T110" s="132">
        <v>5.4000000000000001E-4</v>
      </c>
    </row>
    <row r="111" spans="1:20">
      <c r="A111" t="s">
        <v>1214</v>
      </c>
      <c r="B111" t="s">
        <v>1250</v>
      </c>
      <c r="C111" t="s">
        <v>4726</v>
      </c>
      <c r="D111" t="s">
        <v>4727</v>
      </c>
      <c r="E111" t="s">
        <v>80</v>
      </c>
      <c r="F111" t="s">
        <v>4768</v>
      </c>
      <c r="G111" t="s">
        <v>4769</v>
      </c>
      <c r="H111" t="s">
        <v>313</v>
      </c>
      <c r="I111" t="s">
        <v>206</v>
      </c>
      <c r="J111" t="s">
        <v>234</v>
      </c>
      <c r="K111" t="s">
        <v>315</v>
      </c>
      <c r="M111" t="s">
        <v>340</v>
      </c>
      <c r="N111" t="s">
        <v>1230</v>
      </c>
      <c r="O111" s="131">
        <v>206416</v>
      </c>
      <c r="P111" s="131">
        <v>0.43</v>
      </c>
      <c r="Q111" s="131">
        <v>100</v>
      </c>
      <c r="R111" s="131">
        <v>88.76</v>
      </c>
      <c r="S111" s="132">
        <v>3.4009999999999999E-2</v>
      </c>
      <c r="T111" s="132">
        <v>1E-4</v>
      </c>
    </row>
    <row r="112" spans="1:20">
      <c r="A112" t="s">
        <v>1214</v>
      </c>
      <c r="B112" t="s">
        <v>1250</v>
      </c>
      <c r="C112" t="s">
        <v>4726</v>
      </c>
      <c r="D112" t="s">
        <v>4727</v>
      </c>
      <c r="E112" t="s">
        <v>80</v>
      </c>
      <c r="F112" t="s">
        <v>4770</v>
      </c>
      <c r="G112" t="s">
        <v>4771</v>
      </c>
      <c r="H112" t="s">
        <v>313</v>
      </c>
      <c r="I112" t="s">
        <v>206</v>
      </c>
      <c r="J112" t="s">
        <v>234</v>
      </c>
      <c r="K112" t="s">
        <v>315</v>
      </c>
      <c r="M112" t="s">
        <v>340</v>
      </c>
      <c r="N112" t="s">
        <v>1251</v>
      </c>
      <c r="O112" s="131">
        <v>7500</v>
      </c>
      <c r="P112" s="131">
        <v>2.2029999999999998</v>
      </c>
      <c r="Q112" s="131">
        <v>100</v>
      </c>
      <c r="R112" s="131">
        <v>16.524000000000001</v>
      </c>
      <c r="S112" s="132">
        <v>6.3400000000000001E-3</v>
      </c>
      <c r="T112" s="132">
        <v>2.0000000000000002E-5</v>
      </c>
    </row>
    <row r="113" spans="1:20">
      <c r="A113" t="s">
        <v>1214</v>
      </c>
      <c r="B113" t="s">
        <v>1250</v>
      </c>
      <c r="C113" t="s">
        <v>4726</v>
      </c>
      <c r="D113" t="s">
        <v>4727</v>
      </c>
      <c r="E113" t="s">
        <v>80</v>
      </c>
      <c r="F113" t="s">
        <v>4754</v>
      </c>
      <c r="G113" t="s">
        <v>4755</v>
      </c>
      <c r="H113" t="s">
        <v>313</v>
      </c>
      <c r="I113" t="s">
        <v>206</v>
      </c>
      <c r="J113" t="s">
        <v>234</v>
      </c>
      <c r="K113" t="s">
        <v>315</v>
      </c>
      <c r="M113" t="s">
        <v>340</v>
      </c>
      <c r="N113" t="s">
        <v>1219</v>
      </c>
      <c r="O113" s="131">
        <v>-5960</v>
      </c>
      <c r="P113" s="131">
        <v>4.6239999999999997</v>
      </c>
      <c r="Q113" s="131">
        <v>100</v>
      </c>
      <c r="R113" s="131">
        <v>-27.556999999999999</v>
      </c>
      <c r="S113" s="132">
        <v>-1.057E-2</v>
      </c>
      <c r="T113" s="132">
        <v>-3.0000000000000001E-5</v>
      </c>
    </row>
    <row r="114" spans="1:20">
      <c r="A114" t="s">
        <v>1214</v>
      </c>
      <c r="B114" t="s">
        <v>1252</v>
      </c>
      <c r="F114" t="s">
        <v>4730</v>
      </c>
      <c r="G114" t="s">
        <v>4731</v>
      </c>
      <c r="H114" t="s">
        <v>322</v>
      </c>
      <c r="I114" t="s">
        <v>206</v>
      </c>
      <c r="J114" t="s">
        <v>225</v>
      </c>
      <c r="K114" t="s">
        <v>315</v>
      </c>
      <c r="L114" t="s">
        <v>748</v>
      </c>
      <c r="M114" t="s">
        <v>340</v>
      </c>
      <c r="N114" t="s">
        <v>1216</v>
      </c>
      <c r="O114" s="131">
        <v>459</v>
      </c>
      <c r="P114" s="131">
        <v>3.3719999999999999</v>
      </c>
      <c r="Q114" s="131">
        <v>6.0000000000000001E-3</v>
      </c>
      <c r="R114" s="131">
        <v>0</v>
      </c>
      <c r="S114" s="132">
        <v>0</v>
      </c>
      <c r="T114" s="132">
        <v>0</v>
      </c>
    </row>
    <row r="115" spans="1:20">
      <c r="A115" t="s">
        <v>1214</v>
      </c>
      <c r="B115" t="s">
        <v>1252</v>
      </c>
      <c r="F115" t="s">
        <v>4758</v>
      </c>
      <c r="G115" t="s">
        <v>4759</v>
      </c>
      <c r="H115" t="s">
        <v>322</v>
      </c>
      <c r="I115" t="s">
        <v>206</v>
      </c>
      <c r="J115" t="s">
        <v>294</v>
      </c>
      <c r="K115" t="s">
        <v>315</v>
      </c>
      <c r="L115" t="s">
        <v>748</v>
      </c>
      <c r="M115" t="s">
        <v>340</v>
      </c>
      <c r="N115" t="s">
        <v>1217</v>
      </c>
      <c r="O115" s="131">
        <v>199</v>
      </c>
      <c r="P115" s="131">
        <v>3.9550000000000001</v>
      </c>
      <c r="Q115" s="131">
        <v>5.0000000000000001E-3</v>
      </c>
      <c r="R115" s="131">
        <v>0</v>
      </c>
      <c r="S115" s="132">
        <v>0</v>
      </c>
      <c r="T115" s="132">
        <v>0</v>
      </c>
    </row>
    <row r="116" spans="1:20">
      <c r="A116" t="s">
        <v>1214</v>
      </c>
      <c r="B116" t="s">
        <v>1252</v>
      </c>
      <c r="F116" t="s">
        <v>4756</v>
      </c>
      <c r="G116" t="s">
        <v>4757</v>
      </c>
      <c r="H116" t="s">
        <v>322</v>
      </c>
      <c r="I116" t="s">
        <v>206</v>
      </c>
      <c r="J116" t="s">
        <v>225</v>
      </c>
      <c r="K116" t="s">
        <v>315</v>
      </c>
      <c r="L116" t="s">
        <v>748</v>
      </c>
      <c r="M116" t="s">
        <v>340</v>
      </c>
      <c r="N116" t="s">
        <v>1216</v>
      </c>
      <c r="O116" s="131">
        <v>24</v>
      </c>
      <c r="P116" s="131">
        <v>3.3719999999999999</v>
      </c>
      <c r="Q116" s="131">
        <v>4.3999999999999997E-2</v>
      </c>
      <c r="R116" s="131">
        <v>0</v>
      </c>
      <c r="S116" s="132">
        <v>0</v>
      </c>
      <c r="T116" s="132">
        <v>0</v>
      </c>
    </row>
    <row r="117" spans="1:20">
      <c r="A117" t="s">
        <v>1214</v>
      </c>
      <c r="B117" t="s">
        <v>1252</v>
      </c>
      <c r="F117" t="s">
        <v>4762</v>
      </c>
      <c r="G117" t="s">
        <v>4763</v>
      </c>
      <c r="H117" t="s">
        <v>322</v>
      </c>
      <c r="I117" t="s">
        <v>206</v>
      </c>
      <c r="J117" t="s">
        <v>239</v>
      </c>
      <c r="K117" t="s">
        <v>315</v>
      </c>
      <c r="L117" t="s">
        <v>748</v>
      </c>
      <c r="M117" t="s">
        <v>340</v>
      </c>
      <c r="N117" t="s">
        <v>1217</v>
      </c>
      <c r="O117" s="131">
        <v>22</v>
      </c>
      <c r="P117" s="131">
        <v>3.9550000000000001</v>
      </c>
      <c r="Q117" s="131">
        <v>2.4E-2</v>
      </c>
      <c r="R117" s="131">
        <v>0</v>
      </c>
      <c r="S117" s="132">
        <v>0</v>
      </c>
      <c r="T117" s="132">
        <v>0</v>
      </c>
    </row>
    <row r="118" spans="1:20">
      <c r="A118" t="s">
        <v>1214</v>
      </c>
      <c r="B118" t="s">
        <v>1252</v>
      </c>
      <c r="F118" t="s">
        <v>4764</v>
      </c>
      <c r="G118" t="s">
        <v>4765</v>
      </c>
      <c r="H118" t="s">
        <v>322</v>
      </c>
      <c r="I118" t="s">
        <v>206</v>
      </c>
      <c r="J118" t="s">
        <v>209</v>
      </c>
      <c r="K118" t="s">
        <v>315</v>
      </c>
      <c r="L118" t="s">
        <v>748</v>
      </c>
      <c r="M118" t="s">
        <v>340</v>
      </c>
      <c r="N118" t="s">
        <v>1251</v>
      </c>
      <c r="O118" s="131">
        <v>102</v>
      </c>
      <c r="P118" s="131">
        <v>2.2029999999999998</v>
      </c>
      <c r="Q118" s="131">
        <v>8.9999999999999993E-3</v>
      </c>
      <c r="R118" s="131">
        <v>0</v>
      </c>
      <c r="S118" s="132">
        <v>0</v>
      </c>
      <c r="T118" s="132">
        <v>0</v>
      </c>
    </row>
    <row r="119" spans="1:20">
      <c r="A119" t="s">
        <v>1214</v>
      </c>
      <c r="B119" t="s">
        <v>1252</v>
      </c>
      <c r="F119" t="s">
        <v>4732</v>
      </c>
      <c r="G119" t="s">
        <v>4733</v>
      </c>
      <c r="H119" t="s">
        <v>322</v>
      </c>
      <c r="I119" t="s">
        <v>206</v>
      </c>
      <c r="J119" t="s">
        <v>225</v>
      </c>
      <c r="K119" t="s">
        <v>315</v>
      </c>
      <c r="L119" t="s">
        <v>748</v>
      </c>
      <c r="M119" t="s">
        <v>340</v>
      </c>
      <c r="N119" t="s">
        <v>1216</v>
      </c>
      <c r="O119" s="131">
        <v>21</v>
      </c>
      <c r="P119" s="131">
        <v>3.3719999999999999</v>
      </c>
      <c r="Q119" s="131">
        <v>2.3E-2</v>
      </c>
      <c r="R119" s="131">
        <v>0</v>
      </c>
      <c r="S119" s="132">
        <v>0</v>
      </c>
      <c r="T119" s="132">
        <v>0</v>
      </c>
    </row>
    <row r="120" spans="1:20">
      <c r="A120" t="s">
        <v>1214</v>
      </c>
      <c r="B120" t="s">
        <v>1252</v>
      </c>
      <c r="F120" t="s">
        <v>4750</v>
      </c>
      <c r="G120" t="s">
        <v>4751</v>
      </c>
      <c r="H120" t="s">
        <v>322</v>
      </c>
      <c r="I120" t="s">
        <v>206</v>
      </c>
      <c r="J120" t="s">
        <v>225</v>
      </c>
      <c r="K120" t="s">
        <v>315</v>
      </c>
      <c r="L120" t="s">
        <v>748</v>
      </c>
      <c r="M120" t="s">
        <v>340</v>
      </c>
      <c r="N120" t="s">
        <v>1216</v>
      </c>
      <c r="O120" s="131">
        <v>101</v>
      </c>
      <c r="P120" s="131">
        <v>3.3719999999999999</v>
      </c>
      <c r="Q120" s="131">
        <v>2E-3</v>
      </c>
      <c r="R120" s="131">
        <v>0</v>
      </c>
      <c r="S120" s="132">
        <v>0</v>
      </c>
      <c r="T120" s="132">
        <v>0</v>
      </c>
    </row>
    <row r="121" spans="1:20">
      <c r="A121" t="s">
        <v>1214</v>
      </c>
      <c r="B121" t="s">
        <v>1252</v>
      </c>
      <c r="F121" t="s">
        <v>4752</v>
      </c>
      <c r="G121" t="s">
        <v>4753</v>
      </c>
      <c r="H121" t="s">
        <v>322</v>
      </c>
      <c r="I121" t="s">
        <v>206</v>
      </c>
      <c r="J121" t="s">
        <v>234</v>
      </c>
      <c r="K121" t="s">
        <v>315</v>
      </c>
      <c r="L121" t="s">
        <v>748</v>
      </c>
      <c r="M121" t="s">
        <v>340</v>
      </c>
      <c r="N121" t="s">
        <v>1219</v>
      </c>
      <c r="O121" s="131">
        <v>15</v>
      </c>
      <c r="P121" s="131">
        <v>4.6239999999999997</v>
      </c>
      <c r="Q121" s="131">
        <v>8.9999999999999993E-3</v>
      </c>
      <c r="R121" s="131">
        <v>0</v>
      </c>
      <c r="S121" s="132">
        <v>0</v>
      </c>
      <c r="T121" s="132">
        <v>0</v>
      </c>
    </row>
    <row r="122" spans="1:20">
      <c r="A122" t="s">
        <v>1214</v>
      </c>
      <c r="B122" t="s">
        <v>1252</v>
      </c>
      <c r="F122" t="s">
        <v>4736</v>
      </c>
      <c r="G122" t="s">
        <v>4737</v>
      </c>
      <c r="H122" t="s">
        <v>322</v>
      </c>
      <c r="I122" t="s">
        <v>206</v>
      </c>
      <c r="J122" t="s">
        <v>294</v>
      </c>
      <c r="K122" t="s">
        <v>315</v>
      </c>
      <c r="L122" t="s">
        <v>748</v>
      </c>
      <c r="M122" t="s">
        <v>340</v>
      </c>
      <c r="N122" t="s">
        <v>1217</v>
      </c>
      <c r="O122" s="131">
        <v>118</v>
      </c>
      <c r="P122" s="131">
        <v>3.9550000000000001</v>
      </c>
      <c r="Q122" s="131">
        <v>1E-3</v>
      </c>
      <c r="R122" s="131">
        <v>0</v>
      </c>
      <c r="S122" s="132">
        <v>0</v>
      </c>
      <c r="T122" s="132">
        <v>0</v>
      </c>
    </row>
    <row r="123" spans="1:20">
      <c r="A123" t="s">
        <v>1214</v>
      </c>
      <c r="B123" t="s">
        <v>1252</v>
      </c>
      <c r="F123" t="s">
        <v>4766</v>
      </c>
      <c r="G123" t="s">
        <v>4767</v>
      </c>
      <c r="H123" t="s">
        <v>322</v>
      </c>
      <c r="I123" t="s">
        <v>206</v>
      </c>
      <c r="J123" t="s">
        <v>247</v>
      </c>
      <c r="K123" t="s">
        <v>315</v>
      </c>
      <c r="L123" t="s">
        <v>748</v>
      </c>
      <c r="M123" t="s">
        <v>340</v>
      </c>
      <c r="N123" t="s">
        <v>1230</v>
      </c>
      <c r="O123" s="131">
        <v>17</v>
      </c>
      <c r="P123" s="131">
        <v>0.43</v>
      </c>
      <c r="Q123" s="131">
        <v>2.4E-2</v>
      </c>
      <c r="R123" s="131">
        <v>0</v>
      </c>
      <c r="S123" s="132">
        <v>0</v>
      </c>
      <c r="T123" s="132">
        <v>0</v>
      </c>
    </row>
    <row r="124" spans="1:20">
      <c r="A124" t="s">
        <v>1214</v>
      </c>
      <c r="B124" t="s">
        <v>1252</v>
      </c>
      <c r="F124" t="s">
        <v>4760</v>
      </c>
      <c r="G124" t="s">
        <v>4761</v>
      </c>
      <c r="H124" t="s">
        <v>322</v>
      </c>
      <c r="I124" t="s">
        <v>206</v>
      </c>
      <c r="J124" t="s">
        <v>225</v>
      </c>
      <c r="K124" t="s">
        <v>315</v>
      </c>
      <c r="L124" t="s">
        <v>752</v>
      </c>
      <c r="M124" t="s">
        <v>340</v>
      </c>
      <c r="N124" t="s">
        <v>1216</v>
      </c>
      <c r="O124" s="131">
        <v>45</v>
      </c>
      <c r="P124" s="131">
        <v>3.3719999999999999</v>
      </c>
      <c r="Q124" s="131">
        <v>0</v>
      </c>
      <c r="R124" s="131">
        <v>0</v>
      </c>
      <c r="S124" s="132">
        <v>0</v>
      </c>
      <c r="T124" s="132">
        <v>0</v>
      </c>
    </row>
    <row r="125" spans="1:20">
      <c r="A125" t="s">
        <v>1214</v>
      </c>
      <c r="B125" t="s">
        <v>1252</v>
      </c>
      <c r="F125" t="s">
        <v>4724</v>
      </c>
      <c r="G125" t="s">
        <v>4725</v>
      </c>
      <c r="H125" t="s">
        <v>322</v>
      </c>
      <c r="I125" t="s">
        <v>206</v>
      </c>
      <c r="J125" t="s">
        <v>225</v>
      </c>
      <c r="K125" t="s">
        <v>315</v>
      </c>
      <c r="L125" t="s">
        <v>752</v>
      </c>
      <c r="M125" t="s">
        <v>340</v>
      </c>
      <c r="N125" t="s">
        <v>1216</v>
      </c>
      <c r="O125" s="131">
        <v>38</v>
      </c>
      <c r="P125" s="131">
        <v>3.3719999999999999</v>
      </c>
      <c r="Q125" s="131">
        <v>0</v>
      </c>
      <c r="R125" s="131">
        <v>0</v>
      </c>
      <c r="S125" s="132">
        <v>0</v>
      </c>
      <c r="T125" s="132">
        <v>0</v>
      </c>
    </row>
    <row r="126" spans="1:20">
      <c r="A126" t="s">
        <v>1214</v>
      </c>
      <c r="B126" t="s">
        <v>1252</v>
      </c>
      <c r="C126" t="s">
        <v>4726</v>
      </c>
      <c r="D126" t="s">
        <v>4727</v>
      </c>
      <c r="E126" t="s">
        <v>80</v>
      </c>
      <c r="F126" t="s">
        <v>4728</v>
      </c>
      <c r="G126" t="s">
        <v>4729</v>
      </c>
      <c r="H126" t="s">
        <v>313</v>
      </c>
      <c r="I126" t="s">
        <v>206</v>
      </c>
      <c r="J126" t="s">
        <v>234</v>
      </c>
      <c r="K126" t="s">
        <v>315</v>
      </c>
      <c r="M126" t="s">
        <v>340</v>
      </c>
      <c r="N126" t="s">
        <v>1216</v>
      </c>
      <c r="O126" s="131">
        <v>4771066.3899999997</v>
      </c>
      <c r="P126" s="131">
        <v>3.3719999999999999</v>
      </c>
      <c r="Q126" s="131">
        <v>100</v>
      </c>
      <c r="R126" s="131">
        <v>16088.036</v>
      </c>
      <c r="S126" s="132">
        <v>0.93191000000000002</v>
      </c>
      <c r="T126" s="132">
        <v>4.2599999999999999E-3</v>
      </c>
    </row>
    <row r="127" spans="1:20">
      <c r="A127" t="s">
        <v>1214</v>
      </c>
      <c r="B127" t="s">
        <v>1252</v>
      </c>
      <c r="C127" t="s">
        <v>4726</v>
      </c>
      <c r="D127" t="s">
        <v>4727</v>
      </c>
      <c r="E127" t="s">
        <v>80</v>
      </c>
      <c r="F127" t="s">
        <v>4744</v>
      </c>
      <c r="G127" t="s">
        <v>4745</v>
      </c>
      <c r="H127" t="s">
        <v>313</v>
      </c>
      <c r="I127" t="s">
        <v>206</v>
      </c>
      <c r="J127" t="s">
        <v>234</v>
      </c>
      <c r="K127" t="s">
        <v>315</v>
      </c>
      <c r="M127" t="s">
        <v>340</v>
      </c>
      <c r="N127" t="s">
        <v>1217</v>
      </c>
      <c r="O127" s="131">
        <v>254093.99</v>
      </c>
      <c r="P127" s="131">
        <v>3.9550000000000001</v>
      </c>
      <c r="Q127" s="131">
        <v>100</v>
      </c>
      <c r="R127" s="131">
        <v>1004.94</v>
      </c>
      <c r="S127" s="132">
        <v>5.8209999999999998E-2</v>
      </c>
      <c r="T127" s="132">
        <v>2.7E-4</v>
      </c>
    </row>
    <row r="128" spans="1:20">
      <c r="A128" t="s">
        <v>1214</v>
      </c>
      <c r="B128" t="s">
        <v>1252</v>
      </c>
      <c r="C128" t="s">
        <v>4726</v>
      </c>
      <c r="D128" t="s">
        <v>4727</v>
      </c>
      <c r="E128" t="s">
        <v>80</v>
      </c>
      <c r="F128" t="s">
        <v>4768</v>
      </c>
      <c r="G128" t="s">
        <v>4769</v>
      </c>
      <c r="H128" t="s">
        <v>313</v>
      </c>
      <c r="I128" t="s">
        <v>206</v>
      </c>
      <c r="J128" t="s">
        <v>234</v>
      </c>
      <c r="K128" t="s">
        <v>315</v>
      </c>
      <c r="M128" t="s">
        <v>340</v>
      </c>
      <c r="N128" t="s">
        <v>1230</v>
      </c>
      <c r="O128" s="131">
        <v>438634</v>
      </c>
      <c r="P128" s="131">
        <v>0.43</v>
      </c>
      <c r="Q128" s="131">
        <v>100</v>
      </c>
      <c r="R128" s="131">
        <v>188.61</v>
      </c>
      <c r="S128" s="132">
        <v>1.0919999999999999E-2</v>
      </c>
      <c r="T128" s="132">
        <v>5.0000000000000002E-5</v>
      </c>
    </row>
    <row r="129" spans="1:20">
      <c r="A129" t="s">
        <v>1214</v>
      </c>
      <c r="B129" t="s">
        <v>1252</v>
      </c>
      <c r="C129" t="s">
        <v>4726</v>
      </c>
      <c r="D129" t="s">
        <v>4727</v>
      </c>
      <c r="E129" t="s">
        <v>80</v>
      </c>
      <c r="F129" t="s">
        <v>4770</v>
      </c>
      <c r="G129" t="s">
        <v>4771</v>
      </c>
      <c r="H129" t="s">
        <v>313</v>
      </c>
      <c r="I129" t="s">
        <v>206</v>
      </c>
      <c r="J129" t="s">
        <v>234</v>
      </c>
      <c r="K129" t="s">
        <v>315</v>
      </c>
      <c r="M129" t="s">
        <v>340</v>
      </c>
      <c r="N129" t="s">
        <v>1251</v>
      </c>
      <c r="O129" s="131">
        <v>15300</v>
      </c>
      <c r="P129" s="131">
        <v>2.2029999999999998</v>
      </c>
      <c r="Q129" s="131">
        <v>100</v>
      </c>
      <c r="R129" s="131">
        <v>33.709000000000003</v>
      </c>
      <c r="S129" s="132">
        <v>1.9499999999999999E-3</v>
      </c>
      <c r="T129" s="132">
        <v>1.0000000000000001E-5</v>
      </c>
    </row>
    <row r="130" spans="1:20">
      <c r="A130" t="s">
        <v>1214</v>
      </c>
      <c r="B130" t="s">
        <v>1252</v>
      </c>
      <c r="C130" t="s">
        <v>4726</v>
      </c>
      <c r="D130" t="s">
        <v>4727</v>
      </c>
      <c r="E130" t="s">
        <v>80</v>
      </c>
      <c r="F130" t="s">
        <v>4754</v>
      </c>
      <c r="G130" t="s">
        <v>4755</v>
      </c>
      <c r="H130" t="s">
        <v>313</v>
      </c>
      <c r="I130" t="s">
        <v>206</v>
      </c>
      <c r="J130" t="s">
        <v>234</v>
      </c>
      <c r="K130" t="s">
        <v>315</v>
      </c>
      <c r="M130" t="s">
        <v>340</v>
      </c>
      <c r="N130" t="s">
        <v>1219</v>
      </c>
      <c r="O130" s="131">
        <v>-11175</v>
      </c>
      <c r="P130" s="131">
        <v>4.6239999999999997</v>
      </c>
      <c r="Q130" s="131">
        <v>100</v>
      </c>
      <c r="R130" s="131">
        <v>-51.668999999999997</v>
      </c>
      <c r="S130" s="132">
        <v>-2.99E-3</v>
      </c>
      <c r="T130" s="132">
        <v>-1.0000000000000001E-5</v>
      </c>
    </row>
    <row r="131" spans="1:20">
      <c r="A131" t="s">
        <v>1214</v>
      </c>
      <c r="B131" t="s">
        <v>1253</v>
      </c>
      <c r="F131" t="s">
        <v>4748</v>
      </c>
      <c r="G131" t="s">
        <v>4749</v>
      </c>
      <c r="H131" t="s">
        <v>322</v>
      </c>
      <c r="I131" t="s">
        <v>206</v>
      </c>
      <c r="J131" t="s">
        <v>239</v>
      </c>
      <c r="K131" t="s">
        <v>315</v>
      </c>
      <c r="L131" t="s">
        <v>748</v>
      </c>
      <c r="M131" t="s">
        <v>340</v>
      </c>
      <c r="N131" t="s">
        <v>1217</v>
      </c>
      <c r="O131" s="131">
        <v>7</v>
      </c>
      <c r="P131" s="131">
        <v>3.9550000000000001</v>
      </c>
      <c r="Q131" s="131">
        <v>2.4E-2</v>
      </c>
      <c r="R131" s="131">
        <v>0</v>
      </c>
      <c r="S131" s="132">
        <v>0</v>
      </c>
      <c r="T131" s="132">
        <v>0</v>
      </c>
    </row>
    <row r="132" spans="1:20">
      <c r="A132" t="s">
        <v>1214</v>
      </c>
      <c r="B132" t="s">
        <v>1253</v>
      </c>
      <c r="F132" t="s">
        <v>4732</v>
      </c>
      <c r="G132" t="s">
        <v>4733</v>
      </c>
      <c r="H132" t="s">
        <v>322</v>
      </c>
      <c r="I132" t="s">
        <v>206</v>
      </c>
      <c r="J132" t="s">
        <v>225</v>
      </c>
      <c r="K132" t="s">
        <v>315</v>
      </c>
      <c r="L132" t="s">
        <v>748</v>
      </c>
      <c r="M132" t="s">
        <v>340</v>
      </c>
      <c r="N132" t="s">
        <v>1216</v>
      </c>
      <c r="O132" s="131">
        <v>7</v>
      </c>
      <c r="P132" s="131">
        <v>3.3719999999999999</v>
      </c>
      <c r="Q132" s="131">
        <v>2.3E-2</v>
      </c>
      <c r="R132" s="131">
        <v>0</v>
      </c>
      <c r="S132" s="132">
        <v>0</v>
      </c>
      <c r="T132" s="132">
        <v>0</v>
      </c>
    </row>
    <row r="133" spans="1:20">
      <c r="A133" t="s">
        <v>1214</v>
      </c>
      <c r="B133" t="s">
        <v>1253</v>
      </c>
      <c r="F133" t="s">
        <v>4730</v>
      </c>
      <c r="G133" t="s">
        <v>4731</v>
      </c>
      <c r="H133" t="s">
        <v>322</v>
      </c>
      <c r="I133" t="s">
        <v>206</v>
      </c>
      <c r="J133" t="s">
        <v>225</v>
      </c>
      <c r="K133" t="s">
        <v>315</v>
      </c>
      <c r="L133" t="s">
        <v>748</v>
      </c>
      <c r="M133" t="s">
        <v>340</v>
      </c>
      <c r="N133" t="s">
        <v>1216</v>
      </c>
      <c r="O133" s="131">
        <v>21</v>
      </c>
      <c r="P133" s="131">
        <v>3.3719999999999999</v>
      </c>
      <c r="Q133" s="131">
        <v>6.0000000000000001E-3</v>
      </c>
      <c r="R133" s="131">
        <v>0</v>
      </c>
      <c r="S133" s="132">
        <v>0</v>
      </c>
      <c r="T133" s="132">
        <v>0</v>
      </c>
    </row>
    <row r="134" spans="1:20">
      <c r="A134" t="s">
        <v>1214</v>
      </c>
      <c r="B134" t="s">
        <v>1253</v>
      </c>
      <c r="F134" t="s">
        <v>4752</v>
      </c>
      <c r="G134" t="s">
        <v>4753</v>
      </c>
      <c r="H134" t="s">
        <v>322</v>
      </c>
      <c r="I134" t="s">
        <v>206</v>
      </c>
      <c r="J134" t="s">
        <v>234</v>
      </c>
      <c r="K134" t="s">
        <v>315</v>
      </c>
      <c r="L134" t="s">
        <v>748</v>
      </c>
      <c r="M134" t="s">
        <v>340</v>
      </c>
      <c r="N134" t="s">
        <v>1219</v>
      </c>
      <c r="O134" s="131">
        <v>2</v>
      </c>
      <c r="P134" s="131">
        <v>4.6239999999999997</v>
      </c>
      <c r="Q134" s="131">
        <v>8.9999999999999993E-3</v>
      </c>
      <c r="R134" s="131">
        <v>0</v>
      </c>
      <c r="S134" s="132">
        <v>0</v>
      </c>
      <c r="T134" s="132">
        <v>0</v>
      </c>
    </row>
    <row r="135" spans="1:20">
      <c r="A135" t="s">
        <v>1214</v>
      </c>
      <c r="B135" t="s">
        <v>1253</v>
      </c>
      <c r="F135" t="s">
        <v>4750</v>
      </c>
      <c r="G135" t="s">
        <v>4751</v>
      </c>
      <c r="H135" t="s">
        <v>322</v>
      </c>
      <c r="I135" t="s">
        <v>206</v>
      </c>
      <c r="J135" t="s">
        <v>225</v>
      </c>
      <c r="K135" t="s">
        <v>315</v>
      </c>
      <c r="L135" t="s">
        <v>748</v>
      </c>
      <c r="M135" t="s">
        <v>340</v>
      </c>
      <c r="N135" t="s">
        <v>1216</v>
      </c>
      <c r="O135" s="131">
        <v>3</v>
      </c>
      <c r="P135" s="131">
        <v>3.3719999999999999</v>
      </c>
      <c r="Q135" s="131">
        <v>2E-3</v>
      </c>
      <c r="R135" s="131">
        <v>0</v>
      </c>
      <c r="S135" s="132">
        <v>0</v>
      </c>
      <c r="T135" s="132">
        <v>0</v>
      </c>
    </row>
    <row r="136" spans="1:20">
      <c r="A136" t="s">
        <v>1214</v>
      </c>
      <c r="B136" t="s">
        <v>1253</v>
      </c>
      <c r="F136" t="s">
        <v>4736</v>
      </c>
      <c r="G136" t="s">
        <v>4737</v>
      </c>
      <c r="H136" t="s">
        <v>322</v>
      </c>
      <c r="I136" t="s">
        <v>206</v>
      </c>
      <c r="J136" t="s">
        <v>294</v>
      </c>
      <c r="K136" t="s">
        <v>315</v>
      </c>
      <c r="L136" t="s">
        <v>748</v>
      </c>
      <c r="M136" t="s">
        <v>340</v>
      </c>
      <c r="N136" t="s">
        <v>1217</v>
      </c>
      <c r="O136" s="131">
        <v>3</v>
      </c>
      <c r="P136" s="131">
        <v>3.9550000000000001</v>
      </c>
      <c r="Q136" s="131">
        <v>1E-3</v>
      </c>
      <c r="R136" s="131">
        <v>0</v>
      </c>
    </row>
    <row r="137" spans="1:20">
      <c r="A137" t="s">
        <v>1214</v>
      </c>
      <c r="B137" t="s">
        <v>1253</v>
      </c>
      <c r="F137" t="s">
        <v>4724</v>
      </c>
      <c r="G137" t="s">
        <v>4725</v>
      </c>
      <c r="H137" t="s">
        <v>322</v>
      </c>
      <c r="I137" t="s">
        <v>206</v>
      </c>
      <c r="J137" t="s">
        <v>225</v>
      </c>
      <c r="K137" t="s">
        <v>315</v>
      </c>
      <c r="L137" t="s">
        <v>752</v>
      </c>
      <c r="M137" t="s">
        <v>340</v>
      </c>
      <c r="N137" t="s">
        <v>1216</v>
      </c>
      <c r="O137" s="131">
        <v>7</v>
      </c>
      <c r="P137" s="131">
        <v>3.3719999999999999</v>
      </c>
      <c r="Q137" s="131">
        <v>0</v>
      </c>
      <c r="R137" s="131">
        <v>0</v>
      </c>
    </row>
    <row r="138" spans="1:20">
      <c r="A138" t="s">
        <v>1214</v>
      </c>
      <c r="B138" t="s">
        <v>1253</v>
      </c>
      <c r="C138" t="s">
        <v>4726</v>
      </c>
      <c r="D138" t="s">
        <v>4727</v>
      </c>
      <c r="E138" t="s">
        <v>80</v>
      </c>
      <c r="F138" t="s">
        <v>4728</v>
      </c>
      <c r="G138" t="s">
        <v>4729</v>
      </c>
      <c r="H138" t="s">
        <v>313</v>
      </c>
      <c r="I138" t="s">
        <v>206</v>
      </c>
      <c r="J138" t="s">
        <v>234</v>
      </c>
      <c r="K138" t="s">
        <v>315</v>
      </c>
      <c r="M138" t="s">
        <v>340</v>
      </c>
      <c r="N138" t="s">
        <v>1216</v>
      </c>
      <c r="O138" s="131">
        <v>299221.71999999997</v>
      </c>
      <c r="P138" s="131">
        <v>3.3719999999999999</v>
      </c>
      <c r="Q138" s="131">
        <v>100</v>
      </c>
      <c r="R138" s="131">
        <v>1008.976</v>
      </c>
      <c r="S138" s="132">
        <v>0.95520000000000005</v>
      </c>
      <c r="T138" s="132">
        <v>3.47E-3</v>
      </c>
    </row>
    <row r="139" spans="1:20">
      <c r="A139" t="s">
        <v>1214</v>
      </c>
      <c r="B139" t="s">
        <v>1253</v>
      </c>
      <c r="C139" t="s">
        <v>4726</v>
      </c>
      <c r="D139" t="s">
        <v>4727</v>
      </c>
      <c r="E139" t="s">
        <v>80</v>
      </c>
      <c r="F139" t="s">
        <v>4744</v>
      </c>
      <c r="G139" t="s">
        <v>4745</v>
      </c>
      <c r="H139" t="s">
        <v>313</v>
      </c>
      <c r="I139" t="s">
        <v>206</v>
      </c>
      <c r="J139" t="s">
        <v>234</v>
      </c>
      <c r="K139" t="s">
        <v>315</v>
      </c>
      <c r="M139" t="s">
        <v>340</v>
      </c>
      <c r="N139" t="s">
        <v>1217</v>
      </c>
      <c r="O139" s="131">
        <v>13893.5</v>
      </c>
      <c r="P139" s="131">
        <v>3.9550000000000001</v>
      </c>
      <c r="Q139" s="131">
        <v>100</v>
      </c>
      <c r="R139" s="131">
        <v>54.951999999999998</v>
      </c>
      <c r="S139" s="132">
        <v>5.2019999999999997E-2</v>
      </c>
      <c r="T139" s="132">
        <v>1.9000000000000001E-4</v>
      </c>
    </row>
    <row r="140" spans="1:20">
      <c r="A140" t="s">
        <v>1214</v>
      </c>
      <c r="B140" t="s">
        <v>1253</v>
      </c>
      <c r="C140" t="s">
        <v>4726</v>
      </c>
      <c r="D140" t="s">
        <v>4727</v>
      </c>
      <c r="E140" t="s">
        <v>80</v>
      </c>
      <c r="F140" t="s">
        <v>4754</v>
      </c>
      <c r="G140" t="s">
        <v>4755</v>
      </c>
      <c r="H140" t="s">
        <v>313</v>
      </c>
      <c r="I140" t="s">
        <v>206</v>
      </c>
      <c r="J140" t="s">
        <v>234</v>
      </c>
      <c r="K140" t="s">
        <v>315</v>
      </c>
      <c r="M140" t="s">
        <v>340</v>
      </c>
      <c r="N140" t="s">
        <v>1219</v>
      </c>
      <c r="O140" s="131">
        <v>-1650</v>
      </c>
      <c r="P140" s="131">
        <v>4.6239999999999997</v>
      </c>
      <c r="Q140" s="131">
        <v>100</v>
      </c>
      <c r="R140" s="131">
        <v>-7.6289999999999996</v>
      </c>
      <c r="S140" s="132">
        <v>-7.2199999999999999E-3</v>
      </c>
      <c r="T140" s="132">
        <v>-3.0000000000000001E-5</v>
      </c>
    </row>
    <row r="141" spans="1:20">
      <c r="A141" t="s">
        <v>1214</v>
      </c>
      <c r="B141" t="s">
        <v>1254</v>
      </c>
      <c r="F141" t="s">
        <v>4748</v>
      </c>
      <c r="G141" t="s">
        <v>4749</v>
      </c>
      <c r="H141" t="s">
        <v>322</v>
      </c>
      <c r="I141" t="s">
        <v>206</v>
      </c>
      <c r="J141" t="s">
        <v>239</v>
      </c>
      <c r="K141" t="s">
        <v>315</v>
      </c>
      <c r="L141" t="s">
        <v>748</v>
      </c>
      <c r="M141" t="s">
        <v>340</v>
      </c>
      <c r="N141" t="s">
        <v>1217</v>
      </c>
      <c r="O141" s="131">
        <v>4</v>
      </c>
      <c r="P141" s="131">
        <v>3.9550000000000001</v>
      </c>
      <c r="Q141" s="131">
        <v>2.4E-2</v>
      </c>
      <c r="R141" s="131">
        <v>0</v>
      </c>
      <c r="S141" s="132">
        <v>0</v>
      </c>
      <c r="T141" s="132">
        <v>0</v>
      </c>
    </row>
    <row r="142" spans="1:20">
      <c r="A142" t="s">
        <v>1214</v>
      </c>
      <c r="B142" t="s">
        <v>1254</v>
      </c>
      <c r="F142" t="s">
        <v>4732</v>
      </c>
      <c r="G142" t="s">
        <v>4733</v>
      </c>
      <c r="H142" t="s">
        <v>322</v>
      </c>
      <c r="I142" t="s">
        <v>206</v>
      </c>
      <c r="J142" t="s">
        <v>225</v>
      </c>
      <c r="K142" t="s">
        <v>315</v>
      </c>
      <c r="L142" t="s">
        <v>748</v>
      </c>
      <c r="M142" t="s">
        <v>340</v>
      </c>
      <c r="N142" t="s">
        <v>1216</v>
      </c>
      <c r="O142" s="131">
        <v>4</v>
      </c>
      <c r="P142" s="131">
        <v>3.3719999999999999</v>
      </c>
      <c r="Q142" s="131">
        <v>2.3E-2</v>
      </c>
      <c r="R142" s="131">
        <v>0</v>
      </c>
      <c r="S142" s="132">
        <v>0</v>
      </c>
      <c r="T142" s="132">
        <v>0</v>
      </c>
    </row>
    <row r="143" spans="1:20">
      <c r="A143" t="s">
        <v>1214</v>
      </c>
      <c r="B143" t="s">
        <v>1254</v>
      </c>
      <c r="F143" t="s">
        <v>4730</v>
      </c>
      <c r="G143" t="s">
        <v>4731</v>
      </c>
      <c r="H143" t="s">
        <v>322</v>
      </c>
      <c r="I143" t="s">
        <v>206</v>
      </c>
      <c r="J143" t="s">
        <v>225</v>
      </c>
      <c r="K143" t="s">
        <v>315</v>
      </c>
      <c r="L143" t="s">
        <v>748</v>
      </c>
      <c r="M143" t="s">
        <v>340</v>
      </c>
      <c r="N143" t="s">
        <v>1216</v>
      </c>
      <c r="O143" s="131">
        <v>13</v>
      </c>
      <c r="P143" s="131">
        <v>3.3719999999999999</v>
      </c>
      <c r="Q143" s="131">
        <v>6.0000000000000001E-3</v>
      </c>
      <c r="R143" s="131">
        <v>0</v>
      </c>
      <c r="S143" s="132">
        <v>0</v>
      </c>
      <c r="T143" s="132">
        <v>0</v>
      </c>
    </row>
    <row r="144" spans="1:20">
      <c r="A144" t="s">
        <v>1214</v>
      </c>
      <c r="B144" t="s">
        <v>1254</v>
      </c>
      <c r="F144" t="s">
        <v>4752</v>
      </c>
      <c r="G144" t="s">
        <v>4753</v>
      </c>
      <c r="H144" t="s">
        <v>322</v>
      </c>
      <c r="I144" t="s">
        <v>206</v>
      </c>
      <c r="J144" t="s">
        <v>234</v>
      </c>
      <c r="K144" t="s">
        <v>315</v>
      </c>
      <c r="L144" t="s">
        <v>748</v>
      </c>
      <c r="M144" t="s">
        <v>340</v>
      </c>
      <c r="N144" t="s">
        <v>1219</v>
      </c>
      <c r="O144" s="131">
        <v>1</v>
      </c>
      <c r="P144" s="131">
        <v>4.6239999999999997</v>
      </c>
      <c r="Q144" s="131">
        <v>8.9999999999999993E-3</v>
      </c>
      <c r="R144" s="131">
        <v>0</v>
      </c>
      <c r="S144" s="132">
        <v>0</v>
      </c>
      <c r="T144" s="132">
        <v>0</v>
      </c>
    </row>
    <row r="145" spans="1:20">
      <c r="A145" t="s">
        <v>1214</v>
      </c>
      <c r="B145" t="s">
        <v>1254</v>
      </c>
      <c r="F145" t="s">
        <v>4750</v>
      </c>
      <c r="G145" t="s">
        <v>4751</v>
      </c>
      <c r="H145" t="s">
        <v>322</v>
      </c>
      <c r="I145" t="s">
        <v>206</v>
      </c>
      <c r="J145" t="s">
        <v>225</v>
      </c>
      <c r="K145" t="s">
        <v>315</v>
      </c>
      <c r="L145" t="s">
        <v>748</v>
      </c>
      <c r="M145" t="s">
        <v>340</v>
      </c>
      <c r="N145" t="s">
        <v>1216</v>
      </c>
      <c r="O145" s="131">
        <v>1</v>
      </c>
      <c r="P145" s="131">
        <v>3.3719999999999999</v>
      </c>
      <c r="Q145" s="131">
        <v>2E-3</v>
      </c>
      <c r="R145" s="131">
        <v>0</v>
      </c>
    </row>
    <row r="146" spans="1:20">
      <c r="A146" t="s">
        <v>1214</v>
      </c>
      <c r="B146" t="s">
        <v>1254</v>
      </c>
      <c r="F146" t="s">
        <v>4724</v>
      </c>
      <c r="G146" t="s">
        <v>4725</v>
      </c>
      <c r="H146" t="s">
        <v>322</v>
      </c>
      <c r="I146" t="s">
        <v>206</v>
      </c>
      <c r="J146" t="s">
        <v>225</v>
      </c>
      <c r="K146" t="s">
        <v>315</v>
      </c>
      <c r="L146" t="s">
        <v>752</v>
      </c>
      <c r="M146" t="s">
        <v>340</v>
      </c>
      <c r="N146" t="s">
        <v>1216</v>
      </c>
      <c r="O146" s="131">
        <v>5</v>
      </c>
      <c r="P146" s="131">
        <v>3.3719999999999999</v>
      </c>
      <c r="Q146" s="131">
        <v>0</v>
      </c>
      <c r="R146" s="131">
        <v>0</v>
      </c>
    </row>
    <row r="147" spans="1:20">
      <c r="A147" t="s">
        <v>1214</v>
      </c>
      <c r="B147" t="s">
        <v>1254</v>
      </c>
      <c r="C147" t="s">
        <v>4726</v>
      </c>
      <c r="D147" t="s">
        <v>4727</v>
      </c>
      <c r="E147" t="s">
        <v>80</v>
      </c>
      <c r="F147" t="s">
        <v>4728</v>
      </c>
      <c r="G147" t="s">
        <v>4729</v>
      </c>
      <c r="H147" t="s">
        <v>313</v>
      </c>
      <c r="I147" t="s">
        <v>206</v>
      </c>
      <c r="J147" t="s">
        <v>234</v>
      </c>
      <c r="K147" t="s">
        <v>315</v>
      </c>
      <c r="M147" t="s">
        <v>340</v>
      </c>
      <c r="N147" t="s">
        <v>1216</v>
      </c>
      <c r="O147" s="131">
        <v>179855.06</v>
      </c>
      <c r="P147" s="131">
        <v>3.3719999999999999</v>
      </c>
      <c r="Q147" s="131">
        <v>100</v>
      </c>
      <c r="R147" s="131">
        <v>606.471</v>
      </c>
      <c r="S147" s="132">
        <v>0.95559000000000005</v>
      </c>
      <c r="T147" s="132">
        <v>2.6900000000000001E-3</v>
      </c>
    </row>
    <row r="148" spans="1:20">
      <c r="A148" t="s">
        <v>1214</v>
      </c>
      <c r="B148" t="s">
        <v>1254</v>
      </c>
      <c r="C148" t="s">
        <v>4726</v>
      </c>
      <c r="D148" t="s">
        <v>4727</v>
      </c>
      <c r="E148" t="s">
        <v>80</v>
      </c>
      <c r="F148" t="s">
        <v>4744</v>
      </c>
      <c r="G148" t="s">
        <v>4745</v>
      </c>
      <c r="H148" t="s">
        <v>313</v>
      </c>
      <c r="I148" t="s">
        <v>206</v>
      </c>
      <c r="J148" t="s">
        <v>234</v>
      </c>
      <c r="K148" t="s">
        <v>315</v>
      </c>
      <c r="M148" t="s">
        <v>340</v>
      </c>
      <c r="N148" t="s">
        <v>1217</v>
      </c>
      <c r="O148" s="131">
        <v>8090</v>
      </c>
      <c r="P148" s="131">
        <v>3.9550000000000001</v>
      </c>
      <c r="Q148" s="131">
        <v>100</v>
      </c>
      <c r="R148" s="131">
        <v>31.998000000000001</v>
      </c>
      <c r="S148" s="132">
        <v>5.042E-2</v>
      </c>
      <c r="T148" s="132">
        <v>1.3999999999999999E-4</v>
      </c>
    </row>
    <row r="149" spans="1:20">
      <c r="A149" t="s">
        <v>1214</v>
      </c>
      <c r="B149" t="s">
        <v>1254</v>
      </c>
      <c r="C149" t="s">
        <v>4726</v>
      </c>
      <c r="D149" t="s">
        <v>4727</v>
      </c>
      <c r="E149" t="s">
        <v>80</v>
      </c>
      <c r="F149" t="s">
        <v>4754</v>
      </c>
      <c r="G149" t="s">
        <v>4755</v>
      </c>
      <c r="H149" t="s">
        <v>313</v>
      </c>
      <c r="I149" t="s">
        <v>206</v>
      </c>
      <c r="J149" t="s">
        <v>234</v>
      </c>
      <c r="K149" t="s">
        <v>315</v>
      </c>
      <c r="M149" t="s">
        <v>340</v>
      </c>
      <c r="N149" t="s">
        <v>1219</v>
      </c>
      <c r="O149" s="131">
        <v>-825</v>
      </c>
      <c r="P149" s="131">
        <v>4.6239999999999997</v>
      </c>
      <c r="Q149" s="131">
        <v>100</v>
      </c>
      <c r="R149" s="131">
        <v>-3.8140000000000001</v>
      </c>
      <c r="S149" s="132">
        <v>-6.0099999999999997E-3</v>
      </c>
      <c r="T149" s="132">
        <v>-2.0000000000000002E-5</v>
      </c>
    </row>
    <row r="150" spans="1:20">
      <c r="A150" t="s">
        <v>1214</v>
      </c>
      <c r="B150" t="s">
        <v>1255</v>
      </c>
      <c r="F150" t="s">
        <v>4748</v>
      </c>
      <c r="G150" t="s">
        <v>4749</v>
      </c>
      <c r="H150" t="s">
        <v>322</v>
      </c>
      <c r="I150" t="s">
        <v>206</v>
      </c>
      <c r="J150" t="s">
        <v>239</v>
      </c>
      <c r="K150" t="s">
        <v>315</v>
      </c>
      <c r="L150" t="s">
        <v>748</v>
      </c>
      <c r="M150" t="s">
        <v>340</v>
      </c>
      <c r="N150" t="s">
        <v>1217</v>
      </c>
      <c r="O150" s="131">
        <v>4</v>
      </c>
      <c r="P150" s="131">
        <v>3.9550000000000001</v>
      </c>
      <c r="Q150" s="131">
        <v>2.4E-2</v>
      </c>
      <c r="R150" s="131">
        <v>0</v>
      </c>
      <c r="S150" s="132">
        <v>0</v>
      </c>
      <c r="T150" s="132">
        <v>0</v>
      </c>
    </row>
    <row r="151" spans="1:20">
      <c r="A151" t="s">
        <v>1214</v>
      </c>
      <c r="B151" t="s">
        <v>1255</v>
      </c>
      <c r="F151" t="s">
        <v>4732</v>
      </c>
      <c r="G151" t="s">
        <v>4733</v>
      </c>
      <c r="H151" t="s">
        <v>322</v>
      </c>
      <c r="I151" t="s">
        <v>206</v>
      </c>
      <c r="J151" t="s">
        <v>225</v>
      </c>
      <c r="K151" t="s">
        <v>315</v>
      </c>
      <c r="L151" t="s">
        <v>748</v>
      </c>
      <c r="M151" t="s">
        <v>340</v>
      </c>
      <c r="N151" t="s">
        <v>1216</v>
      </c>
      <c r="O151" s="131">
        <v>1</v>
      </c>
      <c r="P151" s="131">
        <v>3.3719999999999999</v>
      </c>
      <c r="Q151" s="131">
        <v>2.3E-2</v>
      </c>
      <c r="R151" s="131">
        <v>0</v>
      </c>
      <c r="S151" s="132">
        <v>0</v>
      </c>
      <c r="T151" s="132">
        <v>0</v>
      </c>
    </row>
    <row r="152" spans="1:20">
      <c r="A152" t="s">
        <v>1214</v>
      </c>
      <c r="B152" t="s">
        <v>1255</v>
      </c>
      <c r="F152" t="s">
        <v>4730</v>
      </c>
      <c r="G152" t="s">
        <v>4731</v>
      </c>
      <c r="H152" t="s">
        <v>322</v>
      </c>
      <c r="I152" t="s">
        <v>206</v>
      </c>
      <c r="J152" t="s">
        <v>225</v>
      </c>
      <c r="K152" t="s">
        <v>315</v>
      </c>
      <c r="L152" t="s">
        <v>748</v>
      </c>
      <c r="M152" t="s">
        <v>340</v>
      </c>
      <c r="N152" t="s">
        <v>1216</v>
      </c>
      <c r="O152" s="131">
        <v>1</v>
      </c>
      <c r="P152" s="131">
        <v>3.3719999999999999</v>
      </c>
      <c r="Q152" s="131">
        <v>6.0000000000000001E-3</v>
      </c>
      <c r="R152" s="131">
        <v>0</v>
      </c>
      <c r="S152" s="132">
        <v>0</v>
      </c>
      <c r="T152" s="132">
        <v>0</v>
      </c>
    </row>
    <row r="153" spans="1:20">
      <c r="A153" t="s">
        <v>1214</v>
      </c>
      <c r="B153" t="s">
        <v>1255</v>
      </c>
      <c r="F153" t="s">
        <v>4736</v>
      </c>
      <c r="G153" t="s">
        <v>4737</v>
      </c>
      <c r="H153" t="s">
        <v>322</v>
      </c>
      <c r="I153" t="s">
        <v>206</v>
      </c>
      <c r="J153" t="s">
        <v>294</v>
      </c>
      <c r="K153" t="s">
        <v>315</v>
      </c>
      <c r="L153" t="s">
        <v>748</v>
      </c>
      <c r="M153" t="s">
        <v>340</v>
      </c>
      <c r="N153" t="s">
        <v>1217</v>
      </c>
      <c r="O153" s="131">
        <v>1</v>
      </c>
      <c r="P153" s="131">
        <v>3.9550000000000001</v>
      </c>
      <c r="Q153" s="131">
        <v>1E-3</v>
      </c>
      <c r="R153" s="131">
        <v>0</v>
      </c>
    </row>
    <row r="154" spans="1:20">
      <c r="A154" t="s">
        <v>1214</v>
      </c>
      <c r="B154" t="s">
        <v>1255</v>
      </c>
      <c r="F154" t="s">
        <v>4750</v>
      </c>
      <c r="G154" t="s">
        <v>4751</v>
      </c>
      <c r="H154" t="s">
        <v>322</v>
      </c>
      <c r="I154" t="s">
        <v>206</v>
      </c>
      <c r="J154" t="s">
        <v>225</v>
      </c>
      <c r="K154" t="s">
        <v>315</v>
      </c>
      <c r="L154" t="s">
        <v>748</v>
      </c>
      <c r="M154" t="s">
        <v>340</v>
      </c>
      <c r="N154" t="s">
        <v>1216</v>
      </c>
      <c r="O154" s="131">
        <v>1</v>
      </c>
      <c r="P154" s="131">
        <v>3.3719999999999999</v>
      </c>
      <c r="Q154" s="131">
        <v>2E-3</v>
      </c>
      <c r="R154" s="131">
        <v>0</v>
      </c>
    </row>
    <row r="155" spans="1:20">
      <c r="A155" t="s">
        <v>1214</v>
      </c>
      <c r="B155" t="s">
        <v>1255</v>
      </c>
      <c r="F155" t="s">
        <v>4724</v>
      </c>
      <c r="G155" t="s">
        <v>4725</v>
      </c>
      <c r="H155" t="s">
        <v>322</v>
      </c>
      <c r="I155" t="s">
        <v>206</v>
      </c>
      <c r="J155" t="s">
        <v>225</v>
      </c>
      <c r="K155" t="s">
        <v>315</v>
      </c>
      <c r="L155" t="s">
        <v>752</v>
      </c>
      <c r="M155" t="s">
        <v>340</v>
      </c>
      <c r="N155" t="s">
        <v>1216</v>
      </c>
      <c r="O155" s="131">
        <v>4</v>
      </c>
      <c r="P155" s="131">
        <v>3.3719999999999999</v>
      </c>
      <c r="Q155" s="131">
        <v>0</v>
      </c>
      <c r="R155" s="131">
        <v>0</v>
      </c>
    </row>
    <row r="156" spans="1:20">
      <c r="A156" t="s">
        <v>1214</v>
      </c>
      <c r="B156" t="s">
        <v>1255</v>
      </c>
      <c r="C156" t="s">
        <v>4726</v>
      </c>
      <c r="D156" t="s">
        <v>4727</v>
      </c>
      <c r="E156" t="s">
        <v>80</v>
      </c>
      <c r="F156" t="s">
        <v>4728</v>
      </c>
      <c r="G156" t="s">
        <v>4729</v>
      </c>
      <c r="H156" t="s">
        <v>313</v>
      </c>
      <c r="I156" t="s">
        <v>206</v>
      </c>
      <c r="J156" t="s">
        <v>234</v>
      </c>
      <c r="K156" t="s">
        <v>315</v>
      </c>
      <c r="M156" t="s">
        <v>340</v>
      </c>
      <c r="N156" t="s">
        <v>1216</v>
      </c>
      <c r="O156" s="131">
        <v>35308.949999999997</v>
      </c>
      <c r="P156" s="131">
        <v>3.3719999999999999</v>
      </c>
      <c r="Q156" s="131">
        <v>100</v>
      </c>
      <c r="R156" s="131">
        <v>119.062</v>
      </c>
      <c r="S156" s="132">
        <v>0.79</v>
      </c>
      <c r="T156" s="132">
        <v>6.6E-4</v>
      </c>
    </row>
    <row r="157" spans="1:20">
      <c r="A157" t="s">
        <v>1214</v>
      </c>
      <c r="B157" t="s">
        <v>1255</v>
      </c>
      <c r="C157" t="s">
        <v>4726</v>
      </c>
      <c r="D157" t="s">
        <v>4727</v>
      </c>
      <c r="E157" t="s">
        <v>80</v>
      </c>
      <c r="F157" t="s">
        <v>4744</v>
      </c>
      <c r="G157" t="s">
        <v>4745</v>
      </c>
      <c r="H157" t="s">
        <v>313</v>
      </c>
      <c r="I157" t="s">
        <v>206</v>
      </c>
      <c r="J157" t="s">
        <v>234</v>
      </c>
      <c r="K157" t="s">
        <v>315</v>
      </c>
      <c r="M157" t="s">
        <v>340</v>
      </c>
      <c r="N157" t="s">
        <v>1217</v>
      </c>
      <c r="O157" s="131">
        <v>8002</v>
      </c>
      <c r="P157" s="131">
        <v>3.9550000000000001</v>
      </c>
      <c r="Q157" s="131">
        <v>100</v>
      </c>
      <c r="R157" s="131">
        <v>31.65</v>
      </c>
      <c r="S157" s="132">
        <v>0.21</v>
      </c>
      <c r="T157" s="132">
        <v>1.8000000000000001E-4</v>
      </c>
    </row>
    <row r="158" spans="1:20">
      <c r="A158" t="s">
        <v>1214</v>
      </c>
      <c r="B158" t="s">
        <v>1256</v>
      </c>
      <c r="F158" t="s">
        <v>4724</v>
      </c>
      <c r="G158" t="s">
        <v>4725</v>
      </c>
      <c r="H158" t="s">
        <v>322</v>
      </c>
      <c r="I158" t="s">
        <v>206</v>
      </c>
      <c r="J158" t="s">
        <v>225</v>
      </c>
      <c r="K158" t="s">
        <v>315</v>
      </c>
      <c r="L158" t="s">
        <v>752</v>
      </c>
      <c r="M158" t="s">
        <v>340</v>
      </c>
      <c r="N158" t="s">
        <v>1216</v>
      </c>
      <c r="O158" s="131">
        <v>60</v>
      </c>
      <c r="P158" s="131">
        <v>3.3719999999999999</v>
      </c>
      <c r="Q158" s="131">
        <v>0</v>
      </c>
      <c r="R158" s="131">
        <v>0</v>
      </c>
      <c r="S158" s="132">
        <v>0</v>
      </c>
      <c r="T158" s="132">
        <v>0</v>
      </c>
    </row>
    <row r="159" spans="1:20">
      <c r="A159" t="s">
        <v>1214</v>
      </c>
      <c r="B159" t="s">
        <v>1256</v>
      </c>
      <c r="C159" t="s">
        <v>4726</v>
      </c>
      <c r="D159" t="s">
        <v>4727</v>
      </c>
      <c r="E159" t="s">
        <v>80</v>
      </c>
      <c r="F159" t="s">
        <v>4728</v>
      </c>
      <c r="G159" t="s">
        <v>4729</v>
      </c>
      <c r="H159" t="s">
        <v>313</v>
      </c>
      <c r="I159" t="s">
        <v>206</v>
      </c>
      <c r="J159" t="s">
        <v>234</v>
      </c>
      <c r="K159" t="s">
        <v>315</v>
      </c>
      <c r="M159" t="s">
        <v>340</v>
      </c>
      <c r="N159" t="s">
        <v>1216</v>
      </c>
      <c r="O159" s="131">
        <v>125154</v>
      </c>
      <c r="P159" s="131">
        <v>3.3719999999999999</v>
      </c>
      <c r="Q159" s="131">
        <v>100</v>
      </c>
      <c r="R159" s="131">
        <v>422.01900000000001</v>
      </c>
      <c r="S159" s="132">
        <v>1</v>
      </c>
      <c r="T159" s="132">
        <v>1.1E-4</v>
      </c>
    </row>
    <row r="160" spans="1:20">
      <c r="A160" t="s">
        <v>1214</v>
      </c>
      <c r="B160" t="s">
        <v>1257</v>
      </c>
      <c r="F160" t="s">
        <v>4730</v>
      </c>
      <c r="G160" t="s">
        <v>4731</v>
      </c>
      <c r="H160" t="s">
        <v>322</v>
      </c>
      <c r="I160" t="s">
        <v>206</v>
      </c>
      <c r="J160" t="s">
        <v>225</v>
      </c>
      <c r="K160" t="s">
        <v>315</v>
      </c>
      <c r="L160" t="s">
        <v>748</v>
      </c>
      <c r="M160" t="s">
        <v>340</v>
      </c>
      <c r="N160" t="s">
        <v>1216</v>
      </c>
      <c r="O160" s="131">
        <v>87</v>
      </c>
      <c r="P160" s="131">
        <v>3.3719999999999999</v>
      </c>
      <c r="Q160" s="131">
        <v>6.0000000000000001E-3</v>
      </c>
      <c r="R160" s="131">
        <v>0</v>
      </c>
      <c r="S160" s="132">
        <v>0</v>
      </c>
      <c r="T160" s="132">
        <v>0</v>
      </c>
    </row>
    <row r="161" spans="1:20">
      <c r="A161" t="s">
        <v>1214</v>
      </c>
      <c r="B161" t="s">
        <v>1257</v>
      </c>
      <c r="F161" t="s">
        <v>4732</v>
      </c>
      <c r="G161" t="s">
        <v>4733</v>
      </c>
      <c r="H161" t="s">
        <v>322</v>
      </c>
      <c r="I161" t="s">
        <v>206</v>
      </c>
      <c r="J161" t="s">
        <v>225</v>
      </c>
      <c r="K161" t="s">
        <v>315</v>
      </c>
      <c r="L161" t="s">
        <v>748</v>
      </c>
      <c r="M161" t="s">
        <v>340</v>
      </c>
      <c r="N161" t="s">
        <v>1216</v>
      </c>
      <c r="O161" s="131">
        <v>14</v>
      </c>
      <c r="P161" s="131">
        <v>3.3719999999999999</v>
      </c>
      <c r="Q161" s="131">
        <v>2.3E-2</v>
      </c>
      <c r="R161" s="131">
        <v>0</v>
      </c>
      <c r="S161" s="132">
        <v>0</v>
      </c>
      <c r="T161" s="132">
        <v>0</v>
      </c>
    </row>
    <row r="162" spans="1:20">
      <c r="A162" t="s">
        <v>1214</v>
      </c>
      <c r="B162" t="s">
        <v>1257</v>
      </c>
      <c r="F162" t="s">
        <v>4724</v>
      </c>
      <c r="G162" t="s">
        <v>4725</v>
      </c>
      <c r="H162" t="s">
        <v>322</v>
      </c>
      <c r="I162" t="s">
        <v>206</v>
      </c>
      <c r="J162" t="s">
        <v>225</v>
      </c>
      <c r="K162" t="s">
        <v>315</v>
      </c>
      <c r="L162" t="s">
        <v>752</v>
      </c>
      <c r="M162" t="s">
        <v>340</v>
      </c>
      <c r="N162" t="s">
        <v>1216</v>
      </c>
      <c r="O162" s="131">
        <v>34</v>
      </c>
      <c r="P162" s="131">
        <v>3.3719999999999999</v>
      </c>
      <c r="Q162" s="131">
        <v>0</v>
      </c>
      <c r="R162" s="131">
        <v>0</v>
      </c>
      <c r="S162" s="132">
        <v>0</v>
      </c>
      <c r="T162" s="132">
        <v>0</v>
      </c>
    </row>
    <row r="163" spans="1:20">
      <c r="A163" t="s">
        <v>1214</v>
      </c>
      <c r="B163" t="s">
        <v>1257</v>
      </c>
      <c r="F163" t="s">
        <v>4772</v>
      </c>
      <c r="G163" t="s">
        <v>4773</v>
      </c>
      <c r="H163" t="s">
        <v>322</v>
      </c>
      <c r="I163" t="s">
        <v>206</v>
      </c>
      <c r="J163" t="s">
        <v>225</v>
      </c>
      <c r="K163" t="s">
        <v>315</v>
      </c>
      <c r="L163" t="s">
        <v>751</v>
      </c>
      <c r="M163" t="s">
        <v>340</v>
      </c>
      <c r="N163" t="s">
        <v>1216</v>
      </c>
      <c r="O163" s="131">
        <v>-14</v>
      </c>
      <c r="P163" s="131">
        <v>3.3719999999999999</v>
      </c>
      <c r="Q163" s="131">
        <v>0</v>
      </c>
      <c r="R163" s="131">
        <v>0</v>
      </c>
      <c r="S163" s="132">
        <v>0</v>
      </c>
      <c r="T163" s="132">
        <v>0</v>
      </c>
    </row>
    <row r="164" spans="1:20">
      <c r="A164" t="s">
        <v>1214</v>
      </c>
      <c r="B164" t="s">
        <v>1257</v>
      </c>
      <c r="C164" t="s">
        <v>4726</v>
      </c>
      <c r="D164" t="s">
        <v>4727</v>
      </c>
      <c r="E164" t="s">
        <v>80</v>
      </c>
      <c r="F164" t="s">
        <v>4728</v>
      </c>
      <c r="G164" t="s">
        <v>4729</v>
      </c>
      <c r="H164" t="s">
        <v>313</v>
      </c>
      <c r="I164" t="s">
        <v>206</v>
      </c>
      <c r="J164" t="s">
        <v>234</v>
      </c>
      <c r="K164" t="s">
        <v>315</v>
      </c>
      <c r="M164" t="s">
        <v>340</v>
      </c>
      <c r="N164" t="s">
        <v>1216</v>
      </c>
      <c r="O164" s="131">
        <v>1125999.8799999999</v>
      </c>
      <c r="P164" s="131">
        <v>3.3719999999999999</v>
      </c>
      <c r="Q164" s="131">
        <v>100</v>
      </c>
      <c r="R164" s="131">
        <v>3796.8719999999998</v>
      </c>
      <c r="S164" s="132">
        <v>1</v>
      </c>
      <c r="T164" s="132">
        <v>2.8500000000000001E-3</v>
      </c>
    </row>
    <row r="165" spans="1:20">
      <c r="A165" t="s">
        <v>1214</v>
      </c>
      <c r="B165" t="s">
        <v>1258</v>
      </c>
      <c r="F165" t="s">
        <v>4724</v>
      </c>
      <c r="G165" t="s">
        <v>4725</v>
      </c>
      <c r="H165" t="s">
        <v>322</v>
      </c>
      <c r="I165" t="s">
        <v>206</v>
      </c>
      <c r="J165" t="s">
        <v>225</v>
      </c>
      <c r="K165" t="s">
        <v>315</v>
      </c>
      <c r="L165" t="s">
        <v>752</v>
      </c>
      <c r="M165" t="s">
        <v>340</v>
      </c>
      <c r="N165" t="s">
        <v>1216</v>
      </c>
      <c r="O165" s="131">
        <v>11</v>
      </c>
      <c r="P165" s="131">
        <v>3.3719999999999999</v>
      </c>
      <c r="Q165" s="131">
        <v>0</v>
      </c>
      <c r="R165" s="131">
        <v>0</v>
      </c>
    </row>
    <row r="166" spans="1:20">
      <c r="A166" t="s">
        <v>1214</v>
      </c>
      <c r="B166" t="s">
        <v>1258</v>
      </c>
      <c r="C166" t="s">
        <v>4726</v>
      </c>
      <c r="D166" t="s">
        <v>4727</v>
      </c>
      <c r="E166" t="s">
        <v>80</v>
      </c>
      <c r="F166" t="s">
        <v>4728</v>
      </c>
      <c r="G166" t="s">
        <v>4729</v>
      </c>
      <c r="H166" t="s">
        <v>313</v>
      </c>
      <c r="I166" t="s">
        <v>206</v>
      </c>
      <c r="J166" t="s">
        <v>234</v>
      </c>
      <c r="K166" t="s">
        <v>315</v>
      </c>
      <c r="M166" t="s">
        <v>340</v>
      </c>
      <c r="N166" t="s">
        <v>1216</v>
      </c>
      <c r="O166" s="131">
        <v>22944.9</v>
      </c>
      <c r="P166" s="131">
        <v>3.3719999999999999</v>
      </c>
      <c r="Q166" s="131">
        <v>100</v>
      </c>
      <c r="R166" s="131">
        <v>77.37</v>
      </c>
      <c r="S166" s="132">
        <v>1</v>
      </c>
      <c r="T166" s="132">
        <v>4.0000000000000002E-4</v>
      </c>
    </row>
    <row r="167" spans="1:20">
      <c r="A167" t="s">
        <v>1214</v>
      </c>
      <c r="B167" t="s">
        <v>1259</v>
      </c>
      <c r="F167" t="s">
        <v>4730</v>
      </c>
      <c r="G167" t="s">
        <v>4731</v>
      </c>
      <c r="H167" t="s">
        <v>322</v>
      </c>
      <c r="I167" t="s">
        <v>206</v>
      </c>
      <c r="J167" t="s">
        <v>225</v>
      </c>
      <c r="K167" t="s">
        <v>315</v>
      </c>
      <c r="L167" t="s">
        <v>748</v>
      </c>
      <c r="M167" t="s">
        <v>340</v>
      </c>
      <c r="N167" t="s">
        <v>1216</v>
      </c>
      <c r="O167" s="131">
        <v>17</v>
      </c>
      <c r="P167" s="131">
        <v>3.3719999999999999</v>
      </c>
      <c r="Q167" s="131">
        <v>6.0000000000000001E-3</v>
      </c>
      <c r="R167" s="131">
        <v>0</v>
      </c>
      <c r="S167" s="132">
        <v>0</v>
      </c>
      <c r="T167" s="132">
        <v>0</v>
      </c>
    </row>
    <row r="168" spans="1:20">
      <c r="A168" t="s">
        <v>1214</v>
      </c>
      <c r="B168" t="s">
        <v>1259</v>
      </c>
      <c r="F168" t="s">
        <v>4748</v>
      </c>
      <c r="G168" t="s">
        <v>4749</v>
      </c>
      <c r="H168" t="s">
        <v>322</v>
      </c>
      <c r="I168" t="s">
        <v>206</v>
      </c>
      <c r="J168" t="s">
        <v>239</v>
      </c>
      <c r="K168" t="s">
        <v>315</v>
      </c>
      <c r="L168" t="s">
        <v>748</v>
      </c>
      <c r="M168" t="s">
        <v>340</v>
      </c>
      <c r="N168" t="s">
        <v>1217</v>
      </c>
      <c r="O168" s="131">
        <v>2</v>
      </c>
      <c r="P168" s="131">
        <v>3.9550000000000001</v>
      </c>
      <c r="Q168" s="131">
        <v>2.4E-2</v>
      </c>
      <c r="R168" s="131">
        <v>0</v>
      </c>
      <c r="S168" s="132">
        <v>0</v>
      </c>
      <c r="T168" s="132">
        <v>0</v>
      </c>
    </row>
    <row r="169" spans="1:20">
      <c r="A169" t="s">
        <v>1214</v>
      </c>
      <c r="B169" t="s">
        <v>1259</v>
      </c>
      <c r="F169" t="s">
        <v>4752</v>
      </c>
      <c r="G169" t="s">
        <v>4753</v>
      </c>
      <c r="H169" t="s">
        <v>322</v>
      </c>
      <c r="I169" t="s">
        <v>206</v>
      </c>
      <c r="J169" t="s">
        <v>234</v>
      </c>
      <c r="K169" t="s">
        <v>315</v>
      </c>
      <c r="L169" t="s">
        <v>748</v>
      </c>
      <c r="M169" t="s">
        <v>340</v>
      </c>
      <c r="N169" t="s">
        <v>1219</v>
      </c>
      <c r="O169" s="131">
        <v>1</v>
      </c>
      <c r="P169" s="131">
        <v>4.6239999999999997</v>
      </c>
      <c r="Q169" s="131">
        <v>8.9999999999999993E-3</v>
      </c>
      <c r="R169" s="131">
        <v>0</v>
      </c>
      <c r="S169" s="132">
        <v>0</v>
      </c>
      <c r="T169" s="132">
        <v>0</v>
      </c>
    </row>
    <row r="170" spans="1:20">
      <c r="A170" t="s">
        <v>1214</v>
      </c>
      <c r="B170" t="s">
        <v>1259</v>
      </c>
      <c r="F170" t="s">
        <v>4750</v>
      </c>
      <c r="G170" t="s">
        <v>4751</v>
      </c>
      <c r="H170" t="s">
        <v>322</v>
      </c>
      <c r="I170" t="s">
        <v>206</v>
      </c>
      <c r="J170" t="s">
        <v>225</v>
      </c>
      <c r="K170" t="s">
        <v>315</v>
      </c>
      <c r="L170" t="s">
        <v>748</v>
      </c>
      <c r="M170" t="s">
        <v>340</v>
      </c>
      <c r="N170" t="s">
        <v>1216</v>
      </c>
      <c r="O170" s="131">
        <v>1</v>
      </c>
      <c r="P170" s="131">
        <v>3.3719999999999999</v>
      </c>
      <c r="Q170" s="131">
        <v>2E-3</v>
      </c>
      <c r="R170" s="131">
        <v>0</v>
      </c>
    </row>
    <row r="171" spans="1:20">
      <c r="A171" t="s">
        <v>1214</v>
      </c>
      <c r="B171" t="s">
        <v>1259</v>
      </c>
      <c r="F171" t="s">
        <v>4724</v>
      </c>
      <c r="G171" t="s">
        <v>4725</v>
      </c>
      <c r="H171" t="s">
        <v>322</v>
      </c>
      <c r="I171" t="s">
        <v>206</v>
      </c>
      <c r="J171" t="s">
        <v>225</v>
      </c>
      <c r="K171" t="s">
        <v>315</v>
      </c>
      <c r="L171" t="s">
        <v>752</v>
      </c>
      <c r="M171" t="s">
        <v>340</v>
      </c>
      <c r="N171" t="s">
        <v>1216</v>
      </c>
      <c r="O171" s="131">
        <v>7</v>
      </c>
      <c r="P171" s="131">
        <v>3.3719999999999999</v>
      </c>
      <c r="Q171" s="131">
        <v>0</v>
      </c>
      <c r="R171" s="131">
        <v>0</v>
      </c>
    </row>
    <row r="172" spans="1:20">
      <c r="A172" t="s">
        <v>1214</v>
      </c>
      <c r="B172" t="s">
        <v>1259</v>
      </c>
      <c r="C172" t="s">
        <v>4726</v>
      </c>
      <c r="D172" t="s">
        <v>4727</v>
      </c>
      <c r="E172" t="s">
        <v>80</v>
      </c>
      <c r="F172" t="s">
        <v>4728</v>
      </c>
      <c r="G172" t="s">
        <v>4729</v>
      </c>
      <c r="H172" t="s">
        <v>313</v>
      </c>
      <c r="I172" t="s">
        <v>206</v>
      </c>
      <c r="J172" t="s">
        <v>234</v>
      </c>
      <c r="K172" t="s">
        <v>315</v>
      </c>
      <c r="M172" t="s">
        <v>340</v>
      </c>
      <c r="N172" t="s">
        <v>1216</v>
      </c>
      <c r="O172" s="131">
        <v>159649.85999999999</v>
      </c>
      <c r="P172" s="131">
        <v>3.3719999999999999</v>
      </c>
      <c r="Q172" s="131">
        <v>100</v>
      </c>
      <c r="R172" s="131">
        <v>538.33900000000006</v>
      </c>
      <c r="S172" s="132">
        <v>0.97787000000000002</v>
      </c>
      <c r="T172" s="132">
        <v>1.6900000000000001E-3</v>
      </c>
    </row>
    <row r="173" spans="1:20">
      <c r="A173" t="s">
        <v>1214</v>
      </c>
      <c r="B173" t="s">
        <v>1259</v>
      </c>
      <c r="C173" t="s">
        <v>4726</v>
      </c>
      <c r="D173" t="s">
        <v>4727</v>
      </c>
      <c r="E173" t="s">
        <v>80</v>
      </c>
      <c r="F173" t="s">
        <v>4744</v>
      </c>
      <c r="G173" t="s">
        <v>4745</v>
      </c>
      <c r="H173" t="s">
        <v>313</v>
      </c>
      <c r="I173" t="s">
        <v>206</v>
      </c>
      <c r="J173" t="s">
        <v>234</v>
      </c>
      <c r="K173" t="s">
        <v>315</v>
      </c>
      <c r="M173" t="s">
        <v>340</v>
      </c>
      <c r="N173" t="s">
        <v>1217</v>
      </c>
      <c r="O173" s="131">
        <v>4045</v>
      </c>
      <c r="P173" s="131">
        <v>3.9550000000000001</v>
      </c>
      <c r="Q173" s="131">
        <v>100</v>
      </c>
      <c r="R173" s="131">
        <v>15.999000000000001</v>
      </c>
      <c r="S173" s="132">
        <v>2.9059999999999999E-2</v>
      </c>
      <c r="T173" s="132">
        <v>5.0000000000000002E-5</v>
      </c>
    </row>
    <row r="174" spans="1:20">
      <c r="A174" t="s">
        <v>1214</v>
      </c>
      <c r="B174" t="s">
        <v>1259</v>
      </c>
      <c r="C174" t="s">
        <v>4726</v>
      </c>
      <c r="D174" t="s">
        <v>4727</v>
      </c>
      <c r="E174" t="s">
        <v>80</v>
      </c>
      <c r="F174" t="s">
        <v>4754</v>
      </c>
      <c r="G174" t="s">
        <v>4755</v>
      </c>
      <c r="H174" t="s">
        <v>313</v>
      </c>
      <c r="I174" t="s">
        <v>206</v>
      </c>
      <c r="J174" t="s">
        <v>234</v>
      </c>
      <c r="K174" t="s">
        <v>315</v>
      </c>
      <c r="M174" t="s">
        <v>340</v>
      </c>
      <c r="N174" t="s">
        <v>1219</v>
      </c>
      <c r="O174" s="131">
        <v>-825</v>
      </c>
      <c r="P174" s="131">
        <v>4.6239999999999997</v>
      </c>
      <c r="Q174" s="131">
        <v>100</v>
      </c>
      <c r="R174" s="131">
        <v>-3.8140000000000001</v>
      </c>
      <c r="S174" s="132">
        <v>-6.9300000000000004E-3</v>
      </c>
      <c r="T174" s="132">
        <v>-1.0000000000000001E-5</v>
      </c>
    </row>
    <row r="175" spans="1:20">
      <c r="A175" t="s">
        <v>1209</v>
      </c>
    </row>
    <row r="176" spans="1:20">
      <c r="A176" t="s">
        <v>1214</v>
      </c>
      <c r="B176" t="s">
        <v>1222</v>
      </c>
    </row>
    <row r="177" spans="1:2">
      <c r="A177" t="s">
        <v>1214</v>
      </c>
      <c r="B177" t="s">
        <v>1232</v>
      </c>
    </row>
    <row r="178" spans="1:2">
      <c r="A178" t="s">
        <v>1214</v>
      </c>
      <c r="B178" t="s">
        <v>1233</v>
      </c>
    </row>
    <row r="179" spans="1:2">
      <c r="A179" t="s">
        <v>1214</v>
      </c>
      <c r="B179" t="s">
        <v>1246</v>
      </c>
    </row>
  </sheetData>
  <sheetProtection formatColumns="0"/>
  <customSheetViews>
    <customSheetView guid="{AE318230-F718-49FC-82EB-7CAC3DCD05F1}" showGridLines="0" hiddenRows="1">
      <selection sqref="A1:B1"/>
      <pageMargins left="0" right="0" top="0" bottom="0" header="0" footer="0"/>
    </customSheetView>
  </customSheetViews>
  <dataValidations count="7">
    <dataValidation type="list" allowBlank="1" showInputMessage="1" showErrorMessage="1" sqref="I2:I19">
      <formula1>israel_abroad</formula1>
    </dataValidation>
    <dataValidation type="list" allowBlank="1" showInputMessage="1" showErrorMessage="1" sqref="M2:M20">
      <formula1>Holding_interest</formula1>
    </dataValidation>
    <dataValidation type="list" allowBlank="1" showInputMessage="1" showErrorMessage="1" sqref="L2:L20">
      <formula1>Underlying_Asset</formula1>
    </dataValidation>
    <dataValidation type="list" allowBlank="1" showInputMessage="1" showErrorMessage="1" sqref="J2:J20">
      <formula1>Country_list</formula1>
    </dataValidation>
    <dataValidation type="list" allowBlank="1" showInputMessage="1" showErrorMessage="1" sqref="E2:E20">
      <formula1>Issuer_Type_TFunds</formula1>
    </dataValidation>
    <dataValidation type="list" allowBlank="1" showInputMessage="1" showErrorMessage="1" sqref="H2:H20">
      <formula1>Security_ID_Number_Type</formula1>
    </dataValidation>
    <dataValidation type="list" allowBlank="1" showInputMessage="1" showErrorMessage="1" sqref="K2:K20">
      <formula1>Stock_Exchange</formula1>
    </dataValidation>
  </dataValidation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B31"/>
  <sheetViews>
    <sheetView rightToLeft="1" workbookViewId="0">
      <selection activeCell="L29" sqref="L29"/>
    </sheetView>
  </sheetViews>
  <sheetFormatPr defaultColWidth="9" defaultRowHeight="14.25"/>
  <cols>
    <col min="1" max="4" width="11.625" style="2" customWidth="1"/>
    <col min="5" max="5" width="11.625" style="4" customWidth="1"/>
    <col min="6" max="12" width="11.625" style="2" customWidth="1"/>
    <col min="13" max="13" width="11.625" style="2"/>
    <col min="14" max="28" width="11.625" style="2" customWidth="1"/>
    <col min="29" max="16384" width="9" style="2"/>
  </cols>
  <sheetData>
    <row r="1" spans="1:28" ht="66.75" customHeight="1">
      <c r="A1" s="17" t="s">
        <v>49</v>
      </c>
      <c r="B1" s="17" t="s">
        <v>50</v>
      </c>
      <c r="C1" s="17" t="s">
        <v>66</v>
      </c>
      <c r="D1" s="17" t="s">
        <v>80</v>
      </c>
      <c r="E1" s="17" t="s">
        <v>81</v>
      </c>
      <c r="F1" s="17" t="s">
        <v>67</v>
      </c>
      <c r="G1" s="17" t="s">
        <v>68</v>
      </c>
      <c r="H1" s="17" t="s">
        <v>82</v>
      </c>
      <c r="I1" s="17" t="s">
        <v>54</v>
      </c>
      <c r="J1" s="17" t="s">
        <v>55</v>
      </c>
      <c r="K1" s="17" t="s">
        <v>69</v>
      </c>
      <c r="L1" s="17" t="s">
        <v>89</v>
      </c>
      <c r="M1" s="17" t="s">
        <v>70</v>
      </c>
      <c r="N1" s="17" t="s">
        <v>96</v>
      </c>
      <c r="O1" s="17" t="s">
        <v>56</v>
      </c>
      <c r="P1" s="17" t="s">
        <v>72</v>
      </c>
      <c r="Q1" s="17" t="s">
        <v>62</v>
      </c>
      <c r="R1" s="17" t="s">
        <v>74</v>
      </c>
      <c r="S1" s="17" t="s">
        <v>71</v>
      </c>
      <c r="T1" s="17" t="s">
        <v>58</v>
      </c>
      <c r="U1" s="17" t="s">
        <v>84</v>
      </c>
      <c r="V1" s="17" t="s">
        <v>59</v>
      </c>
      <c r="W1" s="17" t="s">
        <v>76</v>
      </c>
      <c r="X1" s="17" t="s">
        <v>61</v>
      </c>
      <c r="Y1" s="17" t="s">
        <v>77</v>
      </c>
      <c r="Z1" s="17" t="s">
        <v>63</v>
      </c>
      <c r="AA1" s="17" t="s">
        <v>64</v>
      </c>
      <c r="AB1" s="17" t="s">
        <v>65</v>
      </c>
    </row>
    <row r="2" spans="1:28">
      <c r="A2" t="s">
        <v>1214</v>
      </c>
      <c r="B2" t="s">
        <v>1215</v>
      </c>
      <c r="C2" s="109"/>
      <c r="D2" s="109"/>
      <c r="E2" s="16"/>
      <c r="F2" s="109"/>
      <c r="G2" s="109"/>
      <c r="H2" s="16"/>
      <c r="I2" s="109"/>
      <c r="J2" s="16"/>
      <c r="K2" s="16"/>
      <c r="L2" s="109"/>
      <c r="M2" s="16"/>
      <c r="N2" s="109"/>
      <c r="O2" s="109"/>
      <c r="P2" s="109"/>
      <c r="Q2" s="109"/>
      <c r="R2" s="109"/>
      <c r="S2" s="109"/>
      <c r="T2" s="109"/>
      <c r="U2" s="109"/>
      <c r="V2" s="16"/>
      <c r="W2" s="109"/>
      <c r="X2" s="109"/>
      <c r="Y2" s="109"/>
      <c r="Z2" s="109"/>
      <c r="AA2" s="109"/>
      <c r="AB2" s="109"/>
    </row>
    <row r="3" spans="1:28">
      <c r="A3" t="s">
        <v>1214</v>
      </c>
      <c r="B3" t="s">
        <v>1218</v>
      </c>
      <c r="C3" s="109"/>
      <c r="D3" s="109"/>
      <c r="E3" s="16"/>
      <c r="F3" s="109"/>
      <c r="G3" s="109"/>
      <c r="H3" s="16"/>
      <c r="I3" s="109"/>
      <c r="J3" s="16"/>
      <c r="K3" s="16"/>
      <c r="L3" s="109"/>
      <c r="M3" s="16"/>
      <c r="N3" s="109"/>
      <c r="O3" s="109"/>
      <c r="P3" s="109"/>
      <c r="Q3" s="109"/>
      <c r="R3" s="109"/>
      <c r="S3" s="109"/>
      <c r="T3" s="109"/>
      <c r="U3" s="109"/>
      <c r="V3" s="16"/>
      <c r="W3" s="109"/>
      <c r="X3" s="109"/>
      <c r="Y3" s="109"/>
      <c r="Z3" s="109"/>
      <c r="AA3" s="109"/>
      <c r="AB3" s="109"/>
    </row>
    <row r="4" spans="1:28">
      <c r="A4" t="s">
        <v>1214</v>
      </c>
      <c r="B4" t="s">
        <v>1220</v>
      </c>
      <c r="C4" s="109"/>
      <c r="D4" s="109"/>
      <c r="E4" s="16"/>
      <c r="F4" s="109"/>
      <c r="G4" s="109"/>
      <c r="H4" s="16"/>
      <c r="I4" s="109"/>
      <c r="J4" s="16"/>
      <c r="K4" s="16"/>
      <c r="L4" s="109"/>
      <c r="M4" s="16"/>
      <c r="N4" s="109"/>
      <c r="O4" s="109"/>
      <c r="P4" s="109"/>
      <c r="Q4" s="109"/>
      <c r="R4" s="109"/>
      <c r="S4" s="109"/>
      <c r="T4" s="109"/>
      <c r="U4" s="109"/>
      <c r="V4" s="16"/>
      <c r="W4" s="109"/>
      <c r="X4" s="109"/>
      <c r="Y4" s="109"/>
      <c r="Z4" s="109"/>
      <c r="AA4" s="109"/>
      <c r="AB4" s="109"/>
    </row>
    <row r="5" spans="1:28">
      <c r="A5" t="s">
        <v>1214</v>
      </c>
      <c r="B5" t="s">
        <v>1221</v>
      </c>
      <c r="C5" s="109"/>
      <c r="D5" s="109"/>
      <c r="E5" s="16"/>
      <c r="F5" s="109"/>
      <c r="G5" s="109"/>
      <c r="H5" s="16"/>
      <c r="I5" s="109"/>
      <c r="J5" s="16"/>
      <c r="K5" s="16"/>
      <c r="L5" s="109"/>
      <c r="M5" s="16"/>
      <c r="N5" s="109"/>
      <c r="O5" s="109"/>
      <c r="P5" s="109"/>
      <c r="Q5" s="109"/>
      <c r="R5" s="109"/>
      <c r="S5" s="109"/>
      <c r="T5" s="109"/>
      <c r="U5" s="109"/>
      <c r="V5" s="16"/>
      <c r="W5" s="109"/>
      <c r="X5" s="109"/>
      <c r="Y5" s="109"/>
      <c r="Z5" s="109"/>
      <c r="AA5" s="109"/>
      <c r="AB5" s="109"/>
    </row>
    <row r="6" spans="1:28">
      <c r="A6" t="s">
        <v>1214</v>
      </c>
      <c r="B6" t="s">
        <v>1222</v>
      </c>
      <c r="C6" s="109"/>
      <c r="D6" s="109"/>
      <c r="E6" s="16"/>
      <c r="F6" s="109"/>
      <c r="G6" s="109"/>
      <c r="H6" s="16"/>
      <c r="I6" s="109"/>
      <c r="J6" s="16"/>
      <c r="K6" s="16"/>
      <c r="L6" s="109"/>
      <c r="M6" s="16"/>
      <c r="N6" s="109"/>
      <c r="O6" s="109"/>
      <c r="P6" s="109"/>
      <c r="Q6" s="109"/>
      <c r="R6" s="109"/>
      <c r="S6" s="109"/>
      <c r="T6" s="109"/>
      <c r="U6" s="109"/>
      <c r="V6" s="16"/>
      <c r="W6" s="109"/>
      <c r="X6" s="109"/>
      <c r="Y6" s="109"/>
      <c r="Z6" s="109"/>
      <c r="AA6" s="109"/>
      <c r="AB6" s="109"/>
    </row>
    <row r="7" spans="1:28">
      <c r="A7" t="s">
        <v>1214</v>
      </c>
      <c r="B7" t="s">
        <v>1223</v>
      </c>
      <c r="C7" s="109"/>
      <c r="D7" s="109"/>
      <c r="E7" s="16"/>
      <c r="F7" s="109"/>
      <c r="G7" s="109"/>
      <c r="H7" s="16"/>
      <c r="I7" s="109"/>
      <c r="J7" s="16"/>
      <c r="K7" s="16"/>
      <c r="L7" s="109"/>
      <c r="M7" s="16"/>
      <c r="N7" s="109"/>
      <c r="O7" s="109"/>
      <c r="P7" s="109"/>
      <c r="Q7" s="109"/>
      <c r="R7" s="109"/>
      <c r="S7" s="109"/>
      <c r="T7" s="109"/>
      <c r="U7" s="109"/>
      <c r="V7" s="16"/>
      <c r="W7" s="109"/>
      <c r="X7" s="109"/>
      <c r="Y7" s="109"/>
      <c r="Z7" s="109"/>
      <c r="AA7" s="109"/>
      <c r="AB7" s="109"/>
    </row>
    <row r="8" spans="1:28">
      <c r="A8" t="s">
        <v>1214</v>
      </c>
      <c r="B8" t="s">
        <v>1224</v>
      </c>
      <c r="C8" s="109"/>
      <c r="D8" s="109"/>
      <c r="E8" s="16"/>
      <c r="F8" s="109"/>
      <c r="G8" s="109"/>
      <c r="H8" s="16"/>
      <c r="I8" s="109"/>
      <c r="J8" s="16"/>
      <c r="K8" s="16"/>
      <c r="L8" s="109"/>
      <c r="M8" s="16"/>
      <c r="N8" s="109"/>
      <c r="O8" s="109"/>
      <c r="P8" s="109"/>
      <c r="Q8" s="109"/>
      <c r="R8" s="109"/>
      <c r="S8" s="109"/>
      <c r="T8" s="109"/>
      <c r="U8" s="109"/>
      <c r="V8" s="16"/>
      <c r="W8" s="109"/>
      <c r="X8" s="109"/>
      <c r="Y8" s="109"/>
      <c r="Z8" s="109"/>
      <c r="AA8" s="109"/>
      <c r="AB8" s="109"/>
    </row>
    <row r="9" spans="1:28">
      <c r="A9" t="s">
        <v>1214</v>
      </c>
      <c r="B9" t="s">
        <v>1225</v>
      </c>
      <c r="C9" s="109"/>
      <c r="D9" s="109"/>
      <c r="E9" s="16"/>
      <c r="F9" s="109"/>
      <c r="G9" s="109"/>
      <c r="H9" s="16"/>
      <c r="I9" s="109"/>
      <c r="J9" s="16"/>
      <c r="K9" s="16"/>
      <c r="L9" s="109"/>
      <c r="M9" s="16"/>
      <c r="N9" s="109"/>
      <c r="O9" s="109"/>
      <c r="P9" s="109"/>
      <c r="Q9" s="109"/>
      <c r="R9" s="109"/>
      <c r="S9" s="109"/>
      <c r="T9" s="109"/>
      <c r="U9" s="109"/>
      <c r="V9" s="16"/>
      <c r="W9" s="109"/>
      <c r="X9" s="109"/>
      <c r="Y9" s="109"/>
      <c r="Z9" s="109"/>
      <c r="AA9" s="109"/>
      <c r="AB9" s="109"/>
    </row>
    <row r="10" spans="1:28">
      <c r="A10" t="s">
        <v>1214</v>
      </c>
      <c r="B10" t="s">
        <v>1231</v>
      </c>
      <c r="C10" s="109"/>
      <c r="D10" s="109"/>
      <c r="E10" s="16"/>
      <c r="F10" s="109"/>
      <c r="G10" s="109"/>
      <c r="H10" s="16"/>
      <c r="I10" s="109"/>
      <c r="J10" s="16"/>
      <c r="K10" s="16"/>
      <c r="L10" s="109"/>
      <c r="M10" s="16"/>
      <c r="N10" s="109"/>
      <c r="O10" s="109"/>
      <c r="P10" s="109"/>
      <c r="Q10" s="109"/>
      <c r="R10" s="109"/>
      <c r="S10" s="109"/>
      <c r="T10" s="109"/>
      <c r="U10" s="109"/>
      <c r="V10" s="16"/>
      <c r="W10" s="109"/>
      <c r="X10" s="109"/>
      <c r="Y10" s="109"/>
      <c r="Z10" s="109"/>
      <c r="AA10" s="109"/>
      <c r="AB10" s="109"/>
    </row>
    <row r="11" spans="1:28">
      <c r="A11" t="s">
        <v>1214</v>
      </c>
      <c r="B11" t="s">
        <v>1232</v>
      </c>
      <c r="C11" s="109"/>
      <c r="D11" s="109"/>
      <c r="E11" s="16"/>
      <c r="F11" s="109"/>
      <c r="G11" s="109"/>
      <c r="H11" s="16"/>
      <c r="I11" s="109"/>
      <c r="J11" s="16"/>
      <c r="K11" s="16"/>
      <c r="L11" s="109"/>
      <c r="M11" s="16"/>
      <c r="N11" s="109"/>
      <c r="O11" s="109"/>
      <c r="P11" s="109"/>
      <c r="Q11" s="109"/>
      <c r="R11" s="109"/>
      <c r="S11" s="109"/>
      <c r="T11" s="109"/>
      <c r="U11" s="109"/>
      <c r="V11" s="16"/>
      <c r="W11" s="109"/>
      <c r="X11" s="109"/>
      <c r="Y11" s="109"/>
      <c r="Z11" s="109"/>
      <c r="AA11" s="109"/>
      <c r="AB11" s="109"/>
    </row>
    <row r="12" spans="1:28">
      <c r="A12" t="s">
        <v>1214</v>
      </c>
      <c r="B12" t="s">
        <v>1233</v>
      </c>
      <c r="C12" s="109"/>
      <c r="D12" s="109"/>
      <c r="E12" s="16"/>
      <c r="F12" s="109"/>
      <c r="G12" s="109"/>
      <c r="H12" s="16"/>
      <c r="I12" s="109"/>
      <c r="J12" s="16"/>
      <c r="K12" s="16"/>
      <c r="L12" s="109"/>
      <c r="M12" s="16"/>
      <c r="N12" s="109"/>
      <c r="O12" s="109"/>
      <c r="P12" s="109"/>
      <c r="Q12" s="109"/>
      <c r="R12" s="109"/>
      <c r="S12" s="109"/>
      <c r="T12" s="109"/>
      <c r="U12" s="109"/>
      <c r="V12" s="16"/>
      <c r="W12" s="109"/>
      <c r="X12" s="109"/>
      <c r="Y12" s="109"/>
      <c r="Z12" s="109"/>
      <c r="AA12" s="109"/>
      <c r="AB12" s="109"/>
    </row>
    <row r="13" spans="1:28">
      <c r="A13" t="s">
        <v>1214</v>
      </c>
      <c r="B13" t="s">
        <v>1234</v>
      </c>
      <c r="C13" s="109"/>
      <c r="D13" s="109"/>
      <c r="E13" s="16"/>
      <c r="F13" s="109"/>
      <c r="G13" s="109"/>
      <c r="H13" s="16"/>
      <c r="I13" s="109"/>
      <c r="J13" s="16"/>
      <c r="K13" s="16"/>
      <c r="L13" s="109"/>
      <c r="M13" s="16"/>
      <c r="N13" s="109"/>
      <c r="O13" s="109"/>
      <c r="P13" s="109"/>
      <c r="Q13" s="109"/>
      <c r="R13" s="109"/>
      <c r="S13" s="109"/>
      <c r="T13" s="109"/>
      <c r="U13" s="109"/>
      <c r="V13" s="16"/>
      <c r="W13" s="109"/>
      <c r="X13" s="109"/>
      <c r="Y13" s="109"/>
      <c r="Z13" s="109"/>
      <c r="AA13" s="109"/>
      <c r="AB13" s="109"/>
    </row>
    <row r="14" spans="1:28">
      <c r="A14" t="s">
        <v>1214</v>
      </c>
      <c r="B14" t="s">
        <v>1235</v>
      </c>
      <c r="C14" s="109"/>
      <c r="D14" s="109"/>
      <c r="E14" s="16"/>
      <c r="F14" s="109"/>
      <c r="G14" s="109"/>
      <c r="H14" s="16"/>
      <c r="I14" s="109"/>
      <c r="J14" s="16"/>
      <c r="K14" s="16"/>
      <c r="L14" s="109"/>
      <c r="M14" s="16"/>
      <c r="N14" s="109"/>
      <c r="O14" s="109"/>
      <c r="P14" s="109"/>
      <c r="Q14" s="109"/>
      <c r="R14" s="109"/>
      <c r="S14" s="109"/>
      <c r="T14" s="109"/>
      <c r="U14" s="109"/>
      <c r="V14" s="16"/>
      <c r="W14" s="109"/>
      <c r="X14" s="109"/>
      <c r="Y14" s="109"/>
      <c r="Z14" s="109"/>
      <c r="AA14" s="109"/>
      <c r="AB14" s="109"/>
    </row>
    <row r="15" spans="1:28">
      <c r="A15" t="s">
        <v>1214</v>
      </c>
      <c r="B15" t="s">
        <v>1238</v>
      </c>
      <c r="C15" s="109"/>
      <c r="D15" s="109"/>
      <c r="E15" s="16"/>
      <c r="F15" s="109"/>
      <c r="G15" s="109"/>
      <c r="H15" s="16"/>
      <c r="I15" s="109"/>
      <c r="J15" s="16"/>
      <c r="K15" s="16"/>
      <c r="L15" s="109"/>
      <c r="M15" s="16"/>
      <c r="N15" s="109"/>
      <c r="O15" s="109"/>
      <c r="P15" s="109"/>
      <c r="Q15" s="109"/>
      <c r="R15" s="109"/>
      <c r="S15" s="109"/>
      <c r="T15" s="109"/>
      <c r="U15" s="109"/>
      <c r="V15" s="16"/>
      <c r="W15" s="109"/>
      <c r="X15" s="109"/>
      <c r="Y15" s="109"/>
      <c r="Z15" s="109"/>
      <c r="AA15" s="109"/>
      <c r="AB15" s="109"/>
    </row>
    <row r="16" spans="1:28">
      <c r="A16" t="s">
        <v>1214</v>
      </c>
      <c r="B16" t="s">
        <v>1239</v>
      </c>
      <c r="C16" s="109"/>
      <c r="D16" s="109"/>
      <c r="E16" s="16"/>
      <c r="F16" s="109"/>
      <c r="G16" s="109"/>
      <c r="H16" s="16"/>
      <c r="I16" s="109"/>
      <c r="J16" s="16"/>
      <c r="K16" s="16"/>
      <c r="L16" s="109"/>
      <c r="M16" s="16"/>
      <c r="N16" s="109"/>
      <c r="O16" s="109"/>
      <c r="P16" s="109"/>
      <c r="Q16" s="109"/>
      <c r="R16" s="109"/>
      <c r="S16" s="109"/>
      <c r="T16" s="109"/>
      <c r="U16" s="109"/>
      <c r="V16" s="16"/>
      <c r="W16" s="109"/>
      <c r="X16" s="109"/>
      <c r="Y16" s="109"/>
      <c r="Z16" s="109"/>
      <c r="AA16" s="109"/>
      <c r="AB16" s="109"/>
    </row>
    <row r="17" spans="1:28">
      <c r="A17" t="s">
        <v>1214</v>
      </c>
      <c r="B17" t="s">
        <v>1240</v>
      </c>
      <c r="C17" s="109"/>
      <c r="D17" s="109"/>
      <c r="E17" s="16"/>
      <c r="F17" s="109"/>
      <c r="G17" s="109"/>
      <c r="H17" s="16"/>
      <c r="I17" s="109"/>
      <c r="J17" s="16"/>
      <c r="K17" s="16"/>
      <c r="L17" s="109"/>
      <c r="M17" s="16"/>
      <c r="N17" s="109"/>
      <c r="O17" s="109"/>
      <c r="P17" s="109"/>
      <c r="Q17" s="109"/>
      <c r="R17" s="109"/>
      <c r="S17" s="109"/>
      <c r="T17" s="109"/>
      <c r="U17" s="109"/>
      <c r="V17" s="16"/>
      <c r="W17" s="109"/>
      <c r="X17" s="109"/>
      <c r="Y17" s="109"/>
      <c r="Z17" s="109"/>
      <c r="AA17" s="109"/>
      <c r="AB17" s="109"/>
    </row>
    <row r="18" spans="1:28">
      <c r="A18" t="s">
        <v>1214</v>
      </c>
      <c r="B18" t="s">
        <v>1243</v>
      </c>
      <c r="C18" s="109"/>
      <c r="D18" s="109"/>
      <c r="E18" s="16"/>
      <c r="F18" s="109"/>
      <c r="G18" s="109"/>
      <c r="H18" s="16"/>
      <c r="I18" s="109"/>
      <c r="J18" s="16"/>
      <c r="K18" s="16"/>
      <c r="L18" s="109"/>
      <c r="M18" s="16"/>
      <c r="N18" s="109"/>
      <c r="O18" s="109"/>
      <c r="P18" s="109"/>
      <c r="Q18" s="109"/>
      <c r="R18" s="109"/>
      <c r="S18" s="109"/>
      <c r="T18" s="109"/>
      <c r="U18" s="109"/>
      <c r="V18" s="16"/>
      <c r="W18" s="109"/>
      <c r="X18" s="109"/>
      <c r="Y18" s="109"/>
      <c r="Z18" s="109"/>
      <c r="AA18" s="109"/>
      <c r="AB18" s="109"/>
    </row>
    <row r="19" spans="1:28">
      <c r="A19" t="s">
        <v>1214</v>
      </c>
      <c r="B19" t="s">
        <v>1244</v>
      </c>
      <c r="C19" s="108"/>
      <c r="D19" s="108"/>
      <c r="E19" s="16"/>
      <c r="F19" s="108"/>
      <c r="G19" s="108"/>
      <c r="H19" s="16"/>
      <c r="I19" s="109"/>
      <c r="J19" s="16"/>
      <c r="K19" s="16"/>
      <c r="L19" s="109"/>
      <c r="M19" s="16"/>
      <c r="N19" s="109"/>
      <c r="O19" s="109"/>
      <c r="P19" s="108"/>
      <c r="Q19" s="108"/>
      <c r="R19" s="108"/>
      <c r="S19" s="108"/>
      <c r="T19" s="109"/>
      <c r="U19" s="109"/>
      <c r="V19" s="108"/>
      <c r="W19" s="108"/>
      <c r="X19" s="108"/>
      <c r="Y19" s="108"/>
      <c r="Z19" s="108"/>
      <c r="AA19" s="108"/>
      <c r="AB19" s="108"/>
    </row>
    <row r="20" spans="1:28">
      <c r="A20" t="s">
        <v>1214</v>
      </c>
      <c r="B20" t="s">
        <v>1245</v>
      </c>
      <c r="C20" s="108"/>
      <c r="D20" s="108"/>
      <c r="E20"/>
      <c r="F20" s="108"/>
      <c r="G20" s="108"/>
      <c r="H20" s="4"/>
      <c r="I20" s="108"/>
      <c r="J20" s="108"/>
      <c r="K20" s="108"/>
      <c r="L20" s="108"/>
      <c r="M20" s="4"/>
      <c r="N20" s="109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</row>
    <row r="21" spans="1:28">
      <c r="A21" t="s">
        <v>1214</v>
      </c>
      <c r="B21" t="s">
        <v>1246</v>
      </c>
      <c r="C21" s="108"/>
      <c r="D21" s="108"/>
      <c r="F21" s="108"/>
      <c r="G21" s="108"/>
      <c r="H21" s="108"/>
      <c r="I21" s="108"/>
      <c r="J21" s="108"/>
      <c r="K21" s="108"/>
      <c r="L21" s="108"/>
      <c r="M21" s="4"/>
      <c r="N21" s="108"/>
      <c r="O21" s="108"/>
      <c r="P21" s="108"/>
      <c r="Q21" s="108"/>
      <c r="R21" s="108"/>
      <c r="S21" s="108"/>
      <c r="T21" s="108"/>
      <c r="U21" s="108"/>
      <c r="V21" s="108"/>
      <c r="W21" s="108"/>
      <c r="X21" s="108"/>
      <c r="Y21" s="108"/>
      <c r="Z21" s="108"/>
      <c r="AA21" s="108"/>
      <c r="AB21" s="108"/>
    </row>
    <row r="22" spans="1:28">
      <c r="A22" t="s">
        <v>1214</v>
      </c>
      <c r="B22" t="s">
        <v>1249</v>
      </c>
    </row>
    <row r="23" spans="1:28">
      <c r="A23" t="s">
        <v>1214</v>
      </c>
      <c r="B23" t="s">
        <v>1250</v>
      </c>
    </row>
    <row r="24" spans="1:28">
      <c r="A24" t="s">
        <v>1214</v>
      </c>
      <c r="B24" t="s">
        <v>1252</v>
      </c>
    </row>
    <row r="25" spans="1:28">
      <c r="A25" t="s">
        <v>1214</v>
      </c>
      <c r="B25" t="s">
        <v>1253</v>
      </c>
    </row>
    <row r="26" spans="1:28">
      <c r="A26" t="s">
        <v>1214</v>
      </c>
      <c r="B26" t="s">
        <v>1254</v>
      </c>
    </row>
    <row r="27" spans="1:28">
      <c r="A27" t="s">
        <v>1214</v>
      </c>
      <c r="B27" t="s">
        <v>1255</v>
      </c>
    </row>
    <row r="28" spans="1:28">
      <c r="A28" t="s">
        <v>1214</v>
      </c>
      <c r="B28" t="s">
        <v>1256</v>
      </c>
    </row>
    <row r="29" spans="1:28">
      <c r="A29" t="s">
        <v>1214</v>
      </c>
      <c r="B29" t="s">
        <v>1257</v>
      </c>
    </row>
    <row r="30" spans="1:28">
      <c r="A30" t="s">
        <v>1214</v>
      </c>
      <c r="B30" t="s">
        <v>1258</v>
      </c>
    </row>
    <row r="31" spans="1:28">
      <c r="A31" t="s">
        <v>1214</v>
      </c>
      <c r="B31" t="s">
        <v>1259</v>
      </c>
    </row>
  </sheetData>
  <sheetProtection formatColumns="0"/>
  <customSheetViews>
    <customSheetView guid="{AE318230-F718-49FC-82EB-7CAC3DCD05F1}" showGridLines="0" hiddenRows="1">
      <selection sqref="A1:B1"/>
      <pageMargins left="0" right="0" top="0" bottom="0" header="0" footer="0"/>
    </customSheetView>
  </customSheetViews>
  <dataValidations count="10">
    <dataValidation type="list" allowBlank="1" showInputMessage="1" showErrorMessage="1" sqref="J2:J19">
      <formula1>israel_abroad</formula1>
    </dataValidation>
    <dataValidation type="list" allowBlank="1" showInputMessage="1" showErrorMessage="1" sqref="O2:O19">
      <formula1>Holding_interest</formula1>
    </dataValidation>
    <dataValidation type="list" allowBlank="1" showInputMessage="1" showErrorMessage="1" sqref="U2:U19">
      <formula1>What_is_rated</formula1>
    </dataValidation>
    <dataValidation type="list" allowBlank="1" showInputMessage="1" showErrorMessage="1" sqref="T2:T19">
      <formula1>Rating_Agency</formula1>
    </dataValidation>
    <dataValidation type="list" allowBlank="1" showInputMessage="1" showErrorMessage="1" sqref="K2:K19">
      <formula1>Country_list</formula1>
    </dataValidation>
    <dataValidation type="list" allowBlank="1" showInputMessage="1" showErrorMessage="1" sqref="E2:E19">
      <formula1>Issuer_Type_TFunds</formula1>
    </dataValidation>
    <dataValidation type="list" allowBlank="1" showInputMessage="1" showErrorMessage="1" sqref="N2:N20">
      <formula1>Underlying_Asset_Structured</formula1>
    </dataValidation>
    <dataValidation type="list" allowBlank="1" showInputMessage="1" showErrorMessage="1" sqref="H2:H19">
      <formula1>Security_ID_Number_Type</formula1>
    </dataValidation>
    <dataValidation type="list" allowBlank="1" showInputMessage="1" showErrorMessage="1" sqref="L2:L19">
      <formula1>Tradeable_Status</formula1>
    </dataValidation>
    <dataValidation type="list" allowBlank="1" showInputMessage="1" showErrorMessage="1" sqref="M2:M19">
      <formula1>Stock_Exchange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בחירה'!$C$906:$C$911</xm:f>
          </x14:formula1>
          <xm:sqref>I2:I19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A31"/>
  <sheetViews>
    <sheetView rightToLeft="1" workbookViewId="0">
      <selection activeCell="E23" sqref="E23"/>
    </sheetView>
  </sheetViews>
  <sheetFormatPr defaultRowHeight="14.25"/>
  <cols>
    <col min="1" max="8" width="11.625" customWidth="1"/>
    <col min="9" max="9" width="11.625" style="2" customWidth="1"/>
    <col min="10" max="23" width="11.625" customWidth="1"/>
    <col min="24" max="24" width="11.625" style="2" customWidth="1"/>
    <col min="25" max="25" width="11.625" customWidth="1"/>
  </cols>
  <sheetData>
    <row r="1" spans="1:27" ht="66.75" customHeight="1">
      <c r="A1" s="17" t="s">
        <v>49</v>
      </c>
      <c r="B1" s="17" t="s">
        <v>50</v>
      </c>
      <c r="C1" s="17" t="s">
        <v>66</v>
      </c>
      <c r="D1" s="17" t="s">
        <v>67</v>
      </c>
      <c r="E1" s="17" t="s">
        <v>68</v>
      </c>
      <c r="F1" s="17" t="s">
        <v>82</v>
      </c>
      <c r="G1" s="17" t="s">
        <v>54</v>
      </c>
      <c r="H1" s="17" t="s">
        <v>55</v>
      </c>
      <c r="I1" s="17" t="s">
        <v>69</v>
      </c>
      <c r="J1" s="17" t="s">
        <v>97</v>
      </c>
      <c r="K1" s="17" t="s">
        <v>71</v>
      </c>
      <c r="L1" s="17" t="s">
        <v>58</v>
      </c>
      <c r="M1" s="17" t="s">
        <v>59</v>
      </c>
      <c r="N1" s="17" t="s">
        <v>72</v>
      </c>
      <c r="O1" s="17" t="s">
        <v>73</v>
      </c>
      <c r="P1" s="17" t="s">
        <v>62</v>
      </c>
      <c r="Q1" s="17" t="s">
        <v>74</v>
      </c>
      <c r="R1" s="17" t="s">
        <v>76</v>
      </c>
      <c r="S1" s="17" t="s">
        <v>61</v>
      </c>
      <c r="T1" s="17" t="s">
        <v>77</v>
      </c>
      <c r="U1" s="17" t="s">
        <v>63</v>
      </c>
      <c r="V1" s="17" t="s">
        <v>78</v>
      </c>
      <c r="W1" s="17" t="s">
        <v>17</v>
      </c>
      <c r="X1" s="17" t="s">
        <v>64</v>
      </c>
      <c r="Y1" s="17" t="s">
        <v>65</v>
      </c>
    </row>
    <row r="2" spans="1:27">
      <c r="A2" t="s">
        <v>1214</v>
      </c>
      <c r="B2" t="s">
        <v>1215</v>
      </c>
      <c r="C2" s="109"/>
      <c r="D2" s="109"/>
      <c r="E2" s="109"/>
      <c r="F2" s="109"/>
      <c r="G2" s="109"/>
      <c r="H2" s="16"/>
      <c r="I2" s="16"/>
      <c r="J2" s="109"/>
      <c r="K2" s="109"/>
      <c r="L2" s="109"/>
      <c r="M2" s="16"/>
      <c r="N2" s="109"/>
      <c r="O2" s="109"/>
      <c r="P2" s="109"/>
      <c r="Q2" s="109"/>
      <c r="R2" s="109"/>
      <c r="S2" s="109"/>
      <c r="T2" s="109"/>
      <c r="U2" s="109"/>
      <c r="V2" s="109"/>
      <c r="W2" s="16"/>
      <c r="X2" s="109"/>
      <c r="Y2" s="109"/>
    </row>
    <row r="3" spans="1:27">
      <c r="A3" t="s">
        <v>1214</v>
      </c>
      <c r="B3" t="s">
        <v>1218</v>
      </c>
      <c r="C3" s="109"/>
      <c r="D3" s="109"/>
      <c r="E3" s="109"/>
      <c r="F3" s="109"/>
      <c r="G3" s="109"/>
      <c r="H3" s="16"/>
      <c r="I3" s="16"/>
      <c r="J3" s="109"/>
      <c r="K3" s="109"/>
      <c r="L3" s="109"/>
      <c r="M3" s="16"/>
      <c r="N3" s="109"/>
      <c r="O3" s="109"/>
      <c r="P3" s="109"/>
      <c r="Q3" s="109"/>
      <c r="R3" s="109"/>
      <c r="S3" s="109"/>
      <c r="T3" s="109"/>
      <c r="U3" s="109"/>
      <c r="V3" s="109"/>
      <c r="W3" s="16"/>
      <c r="X3" s="109"/>
      <c r="Y3" s="109"/>
    </row>
    <row r="4" spans="1:27">
      <c r="A4" t="s">
        <v>1214</v>
      </c>
      <c r="B4" t="s">
        <v>1220</v>
      </c>
      <c r="C4" s="109"/>
      <c r="D4" s="109"/>
      <c r="E4" s="109"/>
      <c r="F4" s="109"/>
      <c r="G4" s="109"/>
      <c r="H4" s="16"/>
      <c r="I4" s="16"/>
      <c r="J4" s="109"/>
      <c r="K4" s="16"/>
      <c r="L4" s="109"/>
      <c r="N4" s="109"/>
      <c r="O4" s="109"/>
      <c r="P4" s="16"/>
      <c r="Q4" s="16"/>
      <c r="R4" s="109"/>
      <c r="T4" s="109"/>
      <c r="U4" s="109"/>
      <c r="V4" s="109"/>
      <c r="W4" s="109"/>
      <c r="X4" s="109"/>
      <c r="Y4" s="109"/>
      <c r="Z4" s="109"/>
      <c r="AA4" s="109"/>
    </row>
    <row r="5" spans="1:27">
      <c r="A5" t="s">
        <v>1214</v>
      </c>
      <c r="B5" t="s">
        <v>1221</v>
      </c>
      <c r="C5" s="109"/>
      <c r="D5" s="109"/>
      <c r="E5" s="109"/>
      <c r="F5" s="109"/>
      <c r="G5" s="109"/>
      <c r="H5" s="16"/>
      <c r="I5" s="16"/>
      <c r="J5" s="109"/>
      <c r="K5" s="109"/>
      <c r="L5" s="109"/>
      <c r="M5" s="16"/>
      <c r="N5" s="109"/>
      <c r="O5" s="109"/>
      <c r="P5" s="109"/>
      <c r="Q5" s="109"/>
      <c r="R5" s="109"/>
      <c r="S5" s="109"/>
      <c r="T5" s="109"/>
      <c r="U5" s="109"/>
      <c r="V5" s="109"/>
      <c r="W5" s="16"/>
      <c r="X5" s="109"/>
      <c r="Y5" s="109"/>
    </row>
    <row r="6" spans="1:27">
      <c r="A6" t="s">
        <v>1214</v>
      </c>
      <c r="B6" t="s">
        <v>1222</v>
      </c>
      <c r="C6" s="109"/>
      <c r="D6" s="109"/>
      <c r="E6" s="109"/>
      <c r="F6" s="109"/>
      <c r="G6" s="109"/>
      <c r="H6" s="16"/>
      <c r="I6" s="16"/>
      <c r="J6" s="109"/>
      <c r="K6" s="109"/>
      <c r="L6" s="109"/>
      <c r="M6" s="16"/>
      <c r="N6" s="109"/>
      <c r="O6" s="109"/>
      <c r="P6" s="109"/>
      <c r="Q6" s="109"/>
      <c r="R6" s="109"/>
      <c r="S6" s="109"/>
      <c r="T6" s="109"/>
      <c r="U6" s="109"/>
      <c r="V6" s="109"/>
      <c r="W6" s="16"/>
      <c r="X6" s="109"/>
      <c r="Y6" s="109"/>
    </row>
    <row r="7" spans="1:27">
      <c r="A7" t="s">
        <v>1214</v>
      </c>
      <c r="B7" t="s">
        <v>1223</v>
      </c>
      <c r="C7" s="109"/>
      <c r="D7" s="109"/>
      <c r="E7" s="109"/>
      <c r="F7" s="109"/>
      <c r="G7" s="109"/>
      <c r="H7" s="16"/>
      <c r="I7" s="16"/>
      <c r="J7" s="109"/>
      <c r="K7" s="109"/>
      <c r="L7" s="109"/>
      <c r="M7" s="16"/>
      <c r="N7" s="109"/>
      <c r="O7" s="109"/>
      <c r="P7" s="109"/>
      <c r="Q7" s="109"/>
      <c r="R7" s="109"/>
      <c r="S7" s="109"/>
      <c r="T7" s="109"/>
      <c r="U7" s="109"/>
      <c r="V7" s="109"/>
      <c r="W7" s="16"/>
      <c r="X7" s="109"/>
      <c r="Y7" s="109"/>
    </row>
    <row r="8" spans="1:27">
      <c r="A8" t="s">
        <v>1214</v>
      </c>
      <c r="B8" t="s">
        <v>1224</v>
      </c>
      <c r="C8" s="109"/>
      <c r="D8" s="109"/>
      <c r="E8" s="109"/>
      <c r="F8" s="109"/>
      <c r="G8" s="109"/>
      <c r="H8" s="16"/>
      <c r="I8" s="16"/>
      <c r="J8" s="109"/>
      <c r="K8" s="109"/>
      <c r="L8" s="109"/>
      <c r="M8" s="16"/>
      <c r="N8" s="109"/>
      <c r="O8" s="109"/>
      <c r="P8" s="109"/>
      <c r="Q8" s="109"/>
      <c r="R8" s="109"/>
      <c r="S8" s="109"/>
      <c r="T8" s="109"/>
      <c r="U8" s="109"/>
      <c r="V8" s="109"/>
      <c r="W8" s="16"/>
      <c r="X8" s="109"/>
      <c r="Y8" s="109"/>
    </row>
    <row r="9" spans="1:27">
      <c r="A9" t="s">
        <v>1214</v>
      </c>
      <c r="B9" t="s">
        <v>1225</v>
      </c>
      <c r="C9" s="109"/>
      <c r="D9" s="109"/>
      <c r="E9" s="109"/>
      <c r="F9" s="109"/>
      <c r="G9" s="109"/>
      <c r="H9" s="16"/>
      <c r="I9" s="16"/>
      <c r="J9" s="109"/>
      <c r="K9" s="109"/>
      <c r="L9" s="109"/>
      <c r="M9" s="16"/>
      <c r="N9" s="109"/>
      <c r="O9" s="109"/>
      <c r="P9" s="109"/>
      <c r="Q9" s="109"/>
      <c r="R9" s="109"/>
      <c r="S9" s="109"/>
      <c r="T9" s="109"/>
      <c r="U9" s="109"/>
      <c r="V9" s="109"/>
      <c r="W9" s="16"/>
      <c r="X9" s="109"/>
      <c r="Y9" s="109"/>
    </row>
    <row r="10" spans="1:27">
      <c r="A10" t="s">
        <v>1214</v>
      </c>
      <c r="B10" t="s">
        <v>1231</v>
      </c>
      <c r="C10" s="109"/>
      <c r="D10" s="109"/>
      <c r="E10" s="109"/>
      <c r="F10" s="109"/>
      <c r="G10" s="109"/>
      <c r="H10" s="16"/>
      <c r="I10" s="16"/>
      <c r="J10" s="109"/>
      <c r="K10" s="109"/>
      <c r="L10" s="109"/>
      <c r="M10" s="16"/>
      <c r="N10" s="109"/>
      <c r="O10" s="109"/>
      <c r="P10" s="109"/>
      <c r="Q10" s="109"/>
      <c r="R10" s="109"/>
      <c r="S10" s="109"/>
      <c r="T10" s="109"/>
      <c r="U10" s="109"/>
      <c r="V10" s="109"/>
      <c r="W10" s="16"/>
      <c r="X10" s="109"/>
      <c r="Y10" s="109"/>
    </row>
    <row r="11" spans="1:27">
      <c r="A11" t="s">
        <v>1214</v>
      </c>
      <c r="B11" t="s">
        <v>1232</v>
      </c>
      <c r="C11" s="109"/>
      <c r="D11" s="109"/>
      <c r="E11" s="109"/>
      <c r="F11" s="109"/>
      <c r="G11" s="109"/>
      <c r="H11" s="16"/>
      <c r="I11" s="16"/>
      <c r="J11" s="109"/>
      <c r="K11" s="109"/>
      <c r="L11" s="109"/>
      <c r="M11" s="16"/>
      <c r="N11" s="109"/>
      <c r="O11" s="109"/>
      <c r="P11" s="109"/>
      <c r="Q11" s="109"/>
      <c r="R11" s="109"/>
      <c r="S11" s="109"/>
      <c r="T11" s="109"/>
      <c r="U11" s="109"/>
      <c r="V11" s="109"/>
      <c r="W11" s="16"/>
      <c r="X11" s="109"/>
      <c r="Y11" s="109"/>
    </row>
    <row r="12" spans="1:27">
      <c r="A12" t="s">
        <v>1214</v>
      </c>
      <c r="B12" t="s">
        <v>1233</v>
      </c>
      <c r="C12" s="109"/>
      <c r="D12" s="109"/>
      <c r="E12" s="109"/>
      <c r="F12" s="109"/>
      <c r="G12" s="109"/>
      <c r="H12" s="16"/>
      <c r="I12" s="16"/>
      <c r="J12" s="109"/>
      <c r="K12" s="109"/>
      <c r="L12" s="109"/>
      <c r="M12" s="16"/>
      <c r="N12" s="109"/>
      <c r="O12" s="109"/>
      <c r="P12" s="109"/>
      <c r="Q12" s="109"/>
      <c r="R12" s="109"/>
      <c r="S12" s="109"/>
      <c r="T12" s="109"/>
      <c r="U12" s="109"/>
      <c r="V12" s="109"/>
      <c r="W12" s="16"/>
      <c r="X12" s="109"/>
      <c r="Y12" s="109"/>
    </row>
    <row r="13" spans="1:27">
      <c r="A13" t="s">
        <v>1214</v>
      </c>
      <c r="B13" t="s">
        <v>1234</v>
      </c>
      <c r="C13" s="109"/>
      <c r="D13" s="109"/>
      <c r="E13" s="109"/>
      <c r="F13" s="109"/>
      <c r="G13" s="109"/>
      <c r="H13" s="16"/>
      <c r="I13" s="16"/>
      <c r="J13" s="109"/>
      <c r="K13" s="109"/>
      <c r="L13" s="109"/>
      <c r="M13" s="16"/>
      <c r="N13" s="109"/>
      <c r="O13" s="109"/>
      <c r="P13" s="109"/>
      <c r="Q13" s="109"/>
      <c r="R13" s="109"/>
      <c r="S13" s="109"/>
      <c r="T13" s="109"/>
      <c r="U13" s="109"/>
      <c r="V13" s="109"/>
      <c r="W13" s="16"/>
      <c r="X13" s="109"/>
      <c r="Y13" s="109"/>
    </row>
    <row r="14" spans="1:27">
      <c r="A14" t="s">
        <v>1214</v>
      </c>
      <c r="B14" t="s">
        <v>1235</v>
      </c>
      <c r="C14" s="109"/>
      <c r="D14" s="109"/>
      <c r="E14" s="109"/>
      <c r="F14" s="109"/>
      <c r="G14" s="109"/>
      <c r="H14" s="16"/>
      <c r="I14" s="16"/>
      <c r="J14" s="109"/>
      <c r="K14" s="109"/>
      <c r="L14" s="109"/>
      <c r="M14" s="16"/>
      <c r="N14" s="109"/>
      <c r="O14" s="109"/>
      <c r="P14" s="109"/>
      <c r="Q14" s="109"/>
      <c r="R14" s="109"/>
      <c r="S14" s="109"/>
      <c r="T14" s="109"/>
      <c r="U14" s="109"/>
      <c r="V14" s="109"/>
      <c r="W14" s="16"/>
      <c r="X14" s="109"/>
      <c r="Y14" s="109"/>
    </row>
    <row r="15" spans="1:27">
      <c r="A15" t="s">
        <v>1214</v>
      </c>
      <c r="B15" t="s">
        <v>1238</v>
      </c>
      <c r="C15" s="109"/>
      <c r="D15" s="109"/>
      <c r="E15" s="109"/>
      <c r="F15" s="109"/>
      <c r="G15" s="109"/>
      <c r="H15" s="16"/>
      <c r="I15" s="16"/>
      <c r="J15" s="109"/>
      <c r="K15" s="109"/>
      <c r="L15" s="109"/>
      <c r="M15" s="16"/>
      <c r="N15" s="109"/>
      <c r="O15" s="109"/>
      <c r="P15" s="109"/>
      <c r="Q15" s="109"/>
      <c r="R15" s="109"/>
      <c r="S15" s="109"/>
      <c r="T15" s="109"/>
      <c r="U15" s="109"/>
      <c r="V15" s="109"/>
      <c r="W15" s="16"/>
      <c r="X15" s="109"/>
      <c r="Y15" s="109"/>
    </row>
    <row r="16" spans="1:27">
      <c r="A16" t="s">
        <v>1214</v>
      </c>
      <c r="B16" t="s">
        <v>1239</v>
      </c>
      <c r="C16" s="109"/>
      <c r="D16" s="109"/>
      <c r="E16" s="109"/>
      <c r="F16" s="109"/>
      <c r="G16" s="109"/>
      <c r="H16" s="16"/>
      <c r="I16" s="16"/>
      <c r="J16" s="109"/>
      <c r="K16" s="109"/>
      <c r="L16" s="109"/>
      <c r="M16" s="16"/>
      <c r="N16" s="109"/>
      <c r="O16" s="109"/>
      <c r="P16" s="109"/>
      <c r="Q16" s="109"/>
      <c r="R16" s="109"/>
      <c r="S16" s="109"/>
      <c r="T16" s="109"/>
      <c r="U16" s="109"/>
      <c r="V16" s="109"/>
      <c r="W16" s="16"/>
      <c r="X16" s="109"/>
      <c r="Y16" s="109"/>
    </row>
    <row r="17" spans="1:25">
      <c r="A17" t="s">
        <v>1214</v>
      </c>
      <c r="B17" t="s">
        <v>1240</v>
      </c>
      <c r="C17" s="109"/>
      <c r="D17" s="109"/>
      <c r="E17" s="109"/>
      <c r="F17" s="109"/>
      <c r="G17" s="109"/>
      <c r="H17" s="16"/>
      <c r="I17" s="16"/>
      <c r="J17" s="109"/>
      <c r="K17" s="109"/>
      <c r="L17" s="109"/>
      <c r="M17" s="16"/>
      <c r="N17" s="109"/>
      <c r="O17" s="109"/>
      <c r="P17" s="109"/>
      <c r="Q17" s="109"/>
      <c r="R17" s="109"/>
      <c r="S17" s="109"/>
      <c r="T17" s="109"/>
      <c r="U17" s="109"/>
      <c r="V17" s="109"/>
      <c r="W17" s="16"/>
      <c r="X17" s="109"/>
      <c r="Y17" s="109"/>
    </row>
    <row r="18" spans="1:25">
      <c r="A18" t="s">
        <v>1214</v>
      </c>
      <c r="B18" t="s">
        <v>1243</v>
      </c>
      <c r="C18" s="109"/>
      <c r="D18" s="109"/>
      <c r="E18" s="109"/>
      <c r="F18" s="109"/>
      <c r="G18" s="109"/>
      <c r="H18" s="16"/>
      <c r="I18" s="16"/>
      <c r="J18" s="109"/>
      <c r="K18" s="109"/>
      <c r="L18" s="109"/>
      <c r="M18" s="16"/>
      <c r="N18" s="109"/>
      <c r="O18" s="109"/>
      <c r="P18" s="109"/>
      <c r="Q18" s="109"/>
      <c r="R18" s="109"/>
      <c r="S18" s="109"/>
      <c r="T18" s="109"/>
      <c r="U18" s="109"/>
      <c r="V18" s="109"/>
      <c r="W18" s="16"/>
      <c r="X18" s="109"/>
      <c r="Y18" s="109"/>
    </row>
    <row r="19" spans="1:25">
      <c r="A19" t="s">
        <v>1214</v>
      </c>
      <c r="B19" t="s">
        <v>1244</v>
      </c>
      <c r="F19" s="109"/>
      <c r="G19" s="109"/>
      <c r="H19" s="16"/>
      <c r="I19" s="16"/>
      <c r="L19" s="109"/>
      <c r="W19" s="16"/>
      <c r="X19" s="108"/>
    </row>
    <row r="20" spans="1:25">
      <c r="A20" t="s">
        <v>1214</v>
      </c>
      <c r="B20" t="s">
        <v>1245</v>
      </c>
      <c r="I20"/>
      <c r="X20"/>
    </row>
    <row r="21" spans="1:25">
      <c r="A21" t="s">
        <v>1214</v>
      </c>
      <c r="B21" t="s">
        <v>1246</v>
      </c>
    </row>
    <row r="22" spans="1:25">
      <c r="A22" t="s">
        <v>1214</v>
      </c>
      <c r="B22" t="s">
        <v>1249</v>
      </c>
    </row>
    <row r="23" spans="1:25">
      <c r="A23" t="s">
        <v>1214</v>
      </c>
      <c r="B23" t="s">
        <v>1250</v>
      </c>
    </row>
    <row r="24" spans="1:25">
      <c r="A24" t="s">
        <v>1214</v>
      </c>
      <c r="B24" t="s">
        <v>1252</v>
      </c>
    </row>
    <row r="25" spans="1:25">
      <c r="A25" t="s">
        <v>1214</v>
      </c>
      <c r="B25" t="s">
        <v>1253</v>
      </c>
    </row>
    <row r="26" spans="1:25">
      <c r="A26" t="s">
        <v>1214</v>
      </c>
      <c r="B26" t="s">
        <v>1254</v>
      </c>
    </row>
    <row r="27" spans="1:25">
      <c r="A27" t="s">
        <v>1214</v>
      </c>
      <c r="B27" t="s">
        <v>1255</v>
      </c>
    </row>
    <row r="28" spans="1:25">
      <c r="A28" t="s">
        <v>1214</v>
      </c>
      <c r="B28" t="s">
        <v>1256</v>
      </c>
    </row>
    <row r="29" spans="1:25">
      <c r="A29" t="s">
        <v>1214</v>
      </c>
      <c r="B29" t="s">
        <v>1257</v>
      </c>
    </row>
    <row r="30" spans="1:25">
      <c r="A30" t="s">
        <v>1214</v>
      </c>
      <c r="B30" t="s">
        <v>1258</v>
      </c>
    </row>
    <row r="31" spans="1:25">
      <c r="A31" t="s">
        <v>1214</v>
      </c>
      <c r="B31" t="s">
        <v>1259</v>
      </c>
    </row>
  </sheetData>
  <sheetProtection formatColumns="0"/>
  <customSheetViews>
    <customSheetView guid="{AE318230-F718-49FC-82EB-7CAC3DCD05F1}" showGridLines="0" hiddenRows="1">
      <selection sqref="A1:B1"/>
      <pageMargins left="0" right="0" top="0" bottom="0" header="0" footer="0"/>
    </customSheetView>
  </customSheetViews>
  <dataValidations count="9">
    <dataValidation type="list" allowBlank="1" showInputMessage="1" showErrorMessage="1" sqref="W5:W19 W2:W3">
      <formula1>In_the_books</formula1>
    </dataValidation>
    <dataValidation type="list" allowBlank="1" showInputMessage="1" showErrorMessage="1" sqref="Y4">
      <formula1>Info_Provider</formula1>
    </dataValidation>
    <dataValidation type="list" allowBlank="1" showInputMessage="1" showErrorMessage="1" sqref="K4 H2:H19">
      <formula1>israel_abroad</formula1>
    </dataValidation>
    <dataValidation type="list" allowBlank="1" showInputMessage="1" showErrorMessage="1" sqref="O4 L2:L19">
      <formula1>Rating_Agency</formula1>
    </dataValidation>
    <dataValidation type="list" allowBlank="1" showInputMessage="1" showErrorMessage="1" sqref="P4">
      <formula1>Currency</formula1>
    </dataValidation>
    <dataValidation type="list" allowBlank="1" showInputMessage="1" showErrorMessage="1" sqref="Q4">
      <formula1>Currency_Abbreviation</formula1>
    </dataValidation>
    <dataValidation type="list" allowBlank="1" showInputMessage="1" showErrorMessage="1" sqref="J4">
      <formula1>$C$741:$C$747</formula1>
    </dataValidation>
    <dataValidation type="list" allowBlank="1" showInputMessage="1" showErrorMessage="1" sqref="I2:I19">
      <formula1>Country_list</formula1>
    </dataValidation>
    <dataValidation type="list" allowBlank="1" showInputMessage="1" showErrorMessage="1" sqref="F2:F19">
      <formula1>Type_of_Security_ID_Fund</formula1>
    </dataValidation>
  </dataValidation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בחירה'!$C$912:$C$919</xm:f>
          </x14:formula1>
          <xm:sqref>G2:G19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S49"/>
  <sheetViews>
    <sheetView rightToLeft="1" topLeftCell="F1" workbookViewId="0">
      <selection activeCell="Q28" sqref="Q28"/>
    </sheetView>
  </sheetViews>
  <sheetFormatPr defaultColWidth="9" defaultRowHeight="14.25"/>
  <cols>
    <col min="1" max="7" width="11.625" style="2" customWidth="1"/>
    <col min="8" max="8" width="11.625" customWidth="1"/>
    <col min="9" max="10" width="11.625" style="2" customWidth="1"/>
    <col min="11" max="11" width="12.5" style="2" bestFit="1" customWidth="1"/>
    <col min="12" max="12" width="13.125" style="2" bestFit="1" customWidth="1"/>
    <col min="13" max="15" width="11.625" style="2" customWidth="1"/>
    <col min="16" max="16" width="11.625" customWidth="1"/>
    <col min="17" max="19" width="11.625" style="2" customWidth="1"/>
    <col min="20" max="16384" width="9" style="2"/>
  </cols>
  <sheetData>
    <row r="1" spans="1:19" ht="66.75" customHeight="1">
      <c r="A1" s="17" t="s">
        <v>49</v>
      </c>
      <c r="B1" s="17" t="s">
        <v>50</v>
      </c>
      <c r="C1" s="17" t="s">
        <v>54</v>
      </c>
      <c r="D1" s="17" t="s">
        <v>67</v>
      </c>
      <c r="E1" s="17" t="s">
        <v>68</v>
      </c>
      <c r="F1" s="17" t="s">
        <v>97</v>
      </c>
      <c r="G1" s="17" t="s">
        <v>72</v>
      </c>
      <c r="H1" s="17" t="s">
        <v>98</v>
      </c>
      <c r="I1" s="17" t="s">
        <v>73</v>
      </c>
      <c r="J1" s="17" t="s">
        <v>62</v>
      </c>
      <c r="K1" s="17" t="s">
        <v>74</v>
      </c>
      <c r="L1" s="17" t="s">
        <v>76</v>
      </c>
      <c r="M1" s="17" t="s">
        <v>77</v>
      </c>
      <c r="N1" s="17" t="s">
        <v>63</v>
      </c>
      <c r="O1" s="17" t="s">
        <v>78</v>
      </c>
      <c r="P1" s="17" t="s">
        <v>17</v>
      </c>
      <c r="Q1" s="17" t="s">
        <v>64</v>
      </c>
      <c r="R1" s="17" t="s">
        <v>65</v>
      </c>
      <c r="S1" s="108"/>
    </row>
    <row r="2" spans="1:19">
      <c r="A2" t="s">
        <v>1214</v>
      </c>
      <c r="B2" t="s">
        <v>1239</v>
      </c>
      <c r="C2" t="s">
        <v>982</v>
      </c>
      <c r="D2" t="s">
        <v>4774</v>
      </c>
      <c r="E2" t="s">
        <v>4775</v>
      </c>
      <c r="F2" t="s">
        <v>4776</v>
      </c>
      <c r="G2" s="131">
        <v>2.3679999999999999</v>
      </c>
      <c r="H2" t="s">
        <v>755</v>
      </c>
      <c r="I2" t="s">
        <v>4777</v>
      </c>
      <c r="J2" s="132">
        <v>4.4560000000000002E-2</v>
      </c>
      <c r="K2" s="132">
        <v>1.968E-2</v>
      </c>
      <c r="L2" s="131">
        <v>6089029.9100000001</v>
      </c>
      <c r="M2" s="131">
        <f>N2*1000/L2*100</f>
        <v>127.04631303083875</v>
      </c>
      <c r="N2" s="131">
        <v>7735.8879999999999</v>
      </c>
      <c r="O2" s="109"/>
      <c r="P2" s="16" t="s">
        <v>15</v>
      </c>
      <c r="Q2" s="132">
        <v>0.34360000000000002</v>
      </c>
      <c r="R2" s="132">
        <v>0.10627</v>
      </c>
      <c r="S2" s="108"/>
    </row>
    <row r="3" spans="1:19">
      <c r="A3" t="s">
        <v>1214</v>
      </c>
      <c r="B3" t="s">
        <v>1239</v>
      </c>
      <c r="C3" t="s">
        <v>982</v>
      </c>
      <c r="D3" t="s">
        <v>4778</v>
      </c>
      <c r="E3" t="s">
        <v>4779</v>
      </c>
      <c r="F3" t="s">
        <v>4780</v>
      </c>
      <c r="G3" s="131">
        <v>5.1980000000000004</v>
      </c>
      <c r="H3" t="s">
        <v>755</v>
      </c>
      <c r="I3" t="s">
        <v>4781</v>
      </c>
      <c r="J3" s="132">
        <v>4.394E-2</v>
      </c>
      <c r="K3" s="132">
        <v>2.035E-2</v>
      </c>
      <c r="L3" s="131">
        <v>3865870.73</v>
      </c>
      <c r="M3" s="131">
        <v>132.77500000000001</v>
      </c>
      <c r="N3" s="131">
        <v>5132.9080000000004</v>
      </c>
      <c r="O3" s="109"/>
      <c r="P3" s="16" t="s">
        <v>15</v>
      </c>
      <c r="Q3" s="132">
        <v>0.22799</v>
      </c>
      <c r="R3" s="132">
        <v>7.0510000000000003E-2</v>
      </c>
      <c r="S3" s="108"/>
    </row>
    <row r="4" spans="1:19">
      <c r="A4" t="s">
        <v>1214</v>
      </c>
      <c r="B4" t="s">
        <v>1239</v>
      </c>
      <c r="C4" t="s">
        <v>982</v>
      </c>
      <c r="D4" t="s">
        <v>4782</v>
      </c>
      <c r="E4" t="s">
        <v>4783</v>
      </c>
      <c r="F4" t="s">
        <v>4784</v>
      </c>
      <c r="G4" s="131">
        <v>6.0970000000000004</v>
      </c>
      <c r="H4" t="s">
        <v>755</v>
      </c>
      <c r="I4" t="s">
        <v>4785</v>
      </c>
      <c r="J4" s="132">
        <v>4.0379999999999999E-2</v>
      </c>
      <c r="K4" s="132">
        <v>2.053E-2</v>
      </c>
      <c r="L4" s="131">
        <v>3638438.69</v>
      </c>
      <c r="M4" s="131">
        <f>N4*1000/L4*100</f>
        <v>132.392748934846</v>
      </c>
      <c r="N4" s="131">
        <v>4817.0290000000005</v>
      </c>
      <c r="O4" s="109"/>
      <c r="P4" s="16" t="s">
        <v>15</v>
      </c>
      <c r="Q4" s="132">
        <v>0.21396000000000001</v>
      </c>
      <c r="R4" s="132">
        <v>6.6170000000000007E-2</v>
      </c>
      <c r="S4" s="108"/>
    </row>
    <row r="5" spans="1:19">
      <c r="A5" t="s">
        <v>1214</v>
      </c>
      <c r="B5" t="s">
        <v>1239</v>
      </c>
      <c r="C5" t="s">
        <v>982</v>
      </c>
      <c r="D5" t="s">
        <v>4786</v>
      </c>
      <c r="E5" t="s">
        <v>4787</v>
      </c>
      <c r="F5" t="s">
        <v>4788</v>
      </c>
      <c r="G5" s="131">
        <v>4.3029999999999999</v>
      </c>
      <c r="H5" t="s">
        <v>755</v>
      </c>
      <c r="I5" t="s">
        <v>4789</v>
      </c>
      <c r="J5" s="132">
        <v>4.2209999999999998E-2</v>
      </c>
      <c r="K5" s="132">
        <v>2.0150000000000001E-2</v>
      </c>
      <c r="L5" s="131">
        <v>2408123</v>
      </c>
      <c r="M5" s="131">
        <f>N5*1000/L5*100</f>
        <v>129.83659887804734</v>
      </c>
      <c r="N5" s="131">
        <v>3126.625</v>
      </c>
      <c r="O5" s="109"/>
      <c r="P5" s="16" t="s">
        <v>15</v>
      </c>
      <c r="Q5" s="132">
        <v>0.13886999999999999</v>
      </c>
      <c r="R5" s="132">
        <v>4.2950000000000002E-2</v>
      </c>
      <c r="S5" s="108"/>
    </row>
    <row r="6" spans="1:19">
      <c r="A6" t="s">
        <v>1214</v>
      </c>
      <c r="B6" t="s">
        <v>1239</v>
      </c>
      <c r="C6" t="s">
        <v>982</v>
      </c>
      <c r="D6" t="s">
        <v>4790</v>
      </c>
      <c r="E6" t="s">
        <v>4791</v>
      </c>
      <c r="F6" t="s">
        <v>4792</v>
      </c>
      <c r="G6" s="131">
        <v>3.4590000000000001</v>
      </c>
      <c r="H6" t="s">
        <v>755</v>
      </c>
      <c r="I6" t="s">
        <v>4793</v>
      </c>
      <c r="J6" s="132">
        <v>4.2700000000000002E-2</v>
      </c>
      <c r="K6" s="132">
        <v>1.992E-2</v>
      </c>
      <c r="L6" s="131">
        <v>1672399.28</v>
      </c>
      <c r="M6" s="131">
        <v>128.292</v>
      </c>
      <c r="N6" s="131">
        <v>2145.5509999999999</v>
      </c>
      <c r="O6" s="109"/>
      <c r="P6" s="16" t="s">
        <v>15</v>
      </c>
      <c r="Q6" s="132">
        <v>9.5299999999999996E-2</v>
      </c>
      <c r="R6" s="132">
        <v>2.947E-2</v>
      </c>
      <c r="S6" s="108"/>
    </row>
    <row r="7" spans="1:19">
      <c r="A7" t="s">
        <v>1214</v>
      </c>
      <c r="B7" t="s">
        <v>1239</v>
      </c>
      <c r="C7" t="s">
        <v>982</v>
      </c>
      <c r="D7" t="s">
        <v>4794</v>
      </c>
      <c r="E7" t="s">
        <v>4795</v>
      </c>
      <c r="F7" t="s">
        <v>4796</v>
      </c>
      <c r="G7" s="131">
        <v>7.0010000000000003</v>
      </c>
      <c r="H7" t="s">
        <v>755</v>
      </c>
      <c r="I7" t="s">
        <v>4797</v>
      </c>
      <c r="J7" s="132">
        <v>4.0379999999999999E-2</v>
      </c>
      <c r="K7" s="132">
        <v>2.0709999999999999E-2</v>
      </c>
      <c r="L7" s="131">
        <v>1474320.55</v>
      </c>
      <c r="M7" s="131">
        <f>N7*1000/L7*100</f>
        <v>127.80463515888725</v>
      </c>
      <c r="N7" s="131">
        <v>1884.25</v>
      </c>
      <c r="O7" s="109"/>
      <c r="P7" s="16" t="s">
        <v>15</v>
      </c>
      <c r="Q7" s="132">
        <v>8.3690000000000001E-2</v>
      </c>
      <c r="R7" s="132">
        <v>2.588E-2</v>
      </c>
      <c r="S7" s="108"/>
    </row>
    <row r="8" spans="1:19">
      <c r="A8" t="s">
        <v>1214</v>
      </c>
      <c r="B8" t="s">
        <v>1239</v>
      </c>
      <c r="C8" t="s">
        <v>982</v>
      </c>
      <c r="D8" t="s">
        <v>4798</v>
      </c>
      <c r="E8" t="s">
        <v>4799</v>
      </c>
      <c r="F8" t="s">
        <v>4800</v>
      </c>
      <c r="G8" s="131">
        <v>3.0000000000000001E-3</v>
      </c>
      <c r="H8" t="s">
        <v>755</v>
      </c>
      <c r="I8" t="s">
        <v>4801</v>
      </c>
      <c r="J8" s="132">
        <v>4.3909999999999998E-2</v>
      </c>
      <c r="K8" s="132">
        <v>1.9460000000000002E-2</v>
      </c>
      <c r="L8" s="131">
        <v>1347294.69</v>
      </c>
      <c r="M8" s="131">
        <f>N8*1000/L8*100</f>
        <v>117.72339130943952</v>
      </c>
      <c r="N8" s="131">
        <v>1586.0809999999999</v>
      </c>
      <c r="O8" s="109"/>
      <c r="P8" s="16" t="s">
        <v>15</v>
      </c>
      <c r="Q8" s="132">
        <v>7.0449999999999999E-2</v>
      </c>
      <c r="R8" s="132">
        <v>2.179E-2</v>
      </c>
      <c r="S8" s="108"/>
    </row>
    <row r="9" spans="1:19">
      <c r="A9" t="s">
        <v>1214</v>
      </c>
      <c r="B9" t="s">
        <v>1239</v>
      </c>
      <c r="C9" t="s">
        <v>982</v>
      </c>
      <c r="D9" t="s">
        <v>4802</v>
      </c>
      <c r="E9" t="s">
        <v>4803</v>
      </c>
      <c r="F9" t="s">
        <v>4804</v>
      </c>
      <c r="G9" s="131">
        <v>3.0000000000000001E-3</v>
      </c>
      <c r="H9" t="s">
        <v>755</v>
      </c>
      <c r="I9" t="s">
        <v>4805</v>
      </c>
      <c r="J9" s="132">
        <v>4.4060000000000002E-2</v>
      </c>
      <c r="K9" s="132">
        <v>1.9290000000000002E-2</v>
      </c>
      <c r="L9" s="131">
        <v>701894.51</v>
      </c>
      <c r="M9" s="131">
        <v>117.018</v>
      </c>
      <c r="N9" s="131">
        <v>821.34100000000001</v>
      </c>
      <c r="O9" s="109"/>
      <c r="P9" s="16" t="s">
        <v>15</v>
      </c>
      <c r="Q9" s="132">
        <v>3.6479999999999999E-2</v>
      </c>
      <c r="R9" s="132">
        <v>1.128E-2</v>
      </c>
      <c r="S9" s="108"/>
    </row>
    <row r="10" spans="1:19">
      <c r="A10" t="s">
        <v>1214</v>
      </c>
      <c r="B10" t="s">
        <v>1239</v>
      </c>
      <c r="C10" t="s">
        <v>982</v>
      </c>
      <c r="D10" t="s">
        <v>4806</v>
      </c>
      <c r="E10" t="s">
        <v>4807</v>
      </c>
      <c r="F10" t="s">
        <v>4808</v>
      </c>
      <c r="G10" s="131">
        <v>7.96</v>
      </c>
      <c r="H10" t="s">
        <v>755</v>
      </c>
      <c r="I10" t="s">
        <v>4809</v>
      </c>
      <c r="J10" s="132">
        <v>4.9099999999999998E-2</v>
      </c>
      <c r="K10" s="132">
        <v>2.087E-2</v>
      </c>
      <c r="L10" s="131">
        <v>213748</v>
      </c>
      <c r="M10" s="131">
        <v>125.56</v>
      </c>
      <c r="N10" s="131">
        <v>268.38299999999998</v>
      </c>
      <c r="O10" s="109"/>
      <c r="P10" s="16" t="s">
        <v>15</v>
      </c>
      <c r="Q10" s="132">
        <v>1.192E-2</v>
      </c>
      <c r="R10" s="132">
        <v>3.6900000000000001E-3</v>
      </c>
      <c r="S10" s="108"/>
    </row>
    <row r="11" spans="1:19">
      <c r="A11" t="s">
        <v>1214</v>
      </c>
      <c r="B11" t="s">
        <v>1239</v>
      </c>
      <c r="C11" t="s">
        <v>982</v>
      </c>
      <c r="D11" t="s">
        <v>4810</v>
      </c>
      <c r="E11" t="s">
        <v>4811</v>
      </c>
      <c r="F11" t="s">
        <v>4808</v>
      </c>
      <c r="G11" s="109"/>
      <c r="H11" t="s">
        <v>755</v>
      </c>
      <c r="I11" t="s">
        <v>3248</v>
      </c>
      <c r="J11" s="109"/>
      <c r="K11" s="109"/>
      <c r="L11" s="131">
        <v>-42274</v>
      </c>
      <c r="M11" s="131">
        <v>83.915000000000006</v>
      </c>
      <c r="N11" s="131">
        <v>-35.473999999999997</v>
      </c>
      <c r="O11" s="109"/>
      <c r="P11" s="16" t="s">
        <v>15</v>
      </c>
      <c r="Q11" s="132">
        <v>-1.58E-3</v>
      </c>
      <c r="R11" s="132">
        <v>-4.8999999999999998E-4</v>
      </c>
      <c r="S11" s="108"/>
    </row>
    <row r="12" spans="1:19">
      <c r="A12" t="s">
        <v>1214</v>
      </c>
      <c r="B12" t="s">
        <v>1239</v>
      </c>
      <c r="C12" t="s">
        <v>982</v>
      </c>
      <c r="D12" t="s">
        <v>4812</v>
      </c>
      <c r="E12" t="s">
        <v>4813</v>
      </c>
      <c r="F12" t="s">
        <v>4792</v>
      </c>
      <c r="G12" s="109"/>
      <c r="H12" t="s">
        <v>755</v>
      </c>
      <c r="I12" t="s">
        <v>4793</v>
      </c>
      <c r="J12" s="132">
        <v>0.04</v>
      </c>
      <c r="K12" s="109"/>
      <c r="L12" s="131">
        <v>-632841.56000000006</v>
      </c>
      <c r="M12" s="131">
        <v>42.253999999999998</v>
      </c>
      <c r="N12" s="131">
        <v>-267.40199999999999</v>
      </c>
      <c r="O12" s="109"/>
      <c r="P12" s="16" t="s">
        <v>15</v>
      </c>
      <c r="Q12" s="132">
        <v>-1.188E-2</v>
      </c>
      <c r="R12" s="132">
        <v>-3.6700000000000001E-3</v>
      </c>
      <c r="S12" s="108"/>
    </row>
    <row r="13" spans="1:19">
      <c r="A13" t="s">
        <v>1214</v>
      </c>
      <c r="B13" t="s">
        <v>1239</v>
      </c>
      <c r="C13" t="s">
        <v>982</v>
      </c>
      <c r="D13" t="s">
        <v>4814</v>
      </c>
      <c r="E13" t="s">
        <v>4815</v>
      </c>
      <c r="F13" t="s">
        <v>4816</v>
      </c>
      <c r="G13" s="109"/>
      <c r="H13" t="s">
        <v>755</v>
      </c>
      <c r="I13" t="s">
        <v>3248</v>
      </c>
      <c r="J13" s="109"/>
      <c r="K13" s="109"/>
      <c r="L13" s="131">
        <v>-674465.9</v>
      </c>
      <c r="M13" s="131">
        <v>41.26</v>
      </c>
      <c r="N13" s="131">
        <v>-278.28300000000002</v>
      </c>
      <c r="O13" s="109"/>
      <c r="P13" s="16" t="s">
        <v>15</v>
      </c>
      <c r="Q13" s="132">
        <v>-1.2359999999999999E-2</v>
      </c>
      <c r="R13" s="132">
        <v>-3.82E-3</v>
      </c>
      <c r="S13" s="108"/>
    </row>
    <row r="14" spans="1:19">
      <c r="A14" t="s">
        <v>1214</v>
      </c>
      <c r="B14" t="s">
        <v>1239</v>
      </c>
      <c r="C14" t="s">
        <v>982</v>
      </c>
      <c r="D14" t="s">
        <v>4817</v>
      </c>
      <c r="E14" t="s">
        <v>4818</v>
      </c>
      <c r="F14" t="s">
        <v>4796</v>
      </c>
      <c r="G14" s="109"/>
      <c r="H14" t="s">
        <v>755</v>
      </c>
      <c r="I14" t="s">
        <v>4797</v>
      </c>
      <c r="J14" s="132">
        <v>0.04</v>
      </c>
      <c r="K14" s="109"/>
      <c r="L14" s="131">
        <v>-646932</v>
      </c>
      <c r="M14" s="131">
        <v>75.587000000000003</v>
      </c>
      <c r="N14" s="131">
        <v>-489</v>
      </c>
      <c r="O14" s="109"/>
      <c r="P14" s="16" t="s">
        <v>15</v>
      </c>
      <c r="Q14" s="132">
        <v>-2.172E-2</v>
      </c>
      <c r="R14" s="132">
        <v>-6.7200000000000003E-3</v>
      </c>
      <c r="S14" s="108"/>
    </row>
    <row r="15" spans="1:19">
      <c r="A15" t="s">
        <v>1214</v>
      </c>
      <c r="B15" t="s">
        <v>1239</v>
      </c>
      <c r="C15" t="s">
        <v>982</v>
      </c>
      <c r="D15" t="s">
        <v>4819</v>
      </c>
      <c r="E15" t="s">
        <v>4820</v>
      </c>
      <c r="F15" t="s">
        <v>4780</v>
      </c>
      <c r="G15" s="109"/>
      <c r="H15" t="s">
        <v>755</v>
      </c>
      <c r="I15" t="s">
        <v>4781</v>
      </c>
      <c r="J15" s="132">
        <v>0.04</v>
      </c>
      <c r="K15" s="109"/>
      <c r="L15" s="131">
        <v>-909362</v>
      </c>
      <c r="M15" s="131">
        <v>58.932000000000002</v>
      </c>
      <c r="N15" s="131">
        <v>-535.90700000000004</v>
      </c>
      <c r="O15" s="109"/>
      <c r="P15" s="16" t="s">
        <v>15</v>
      </c>
      <c r="Q15" s="132">
        <v>-2.3800000000000002E-2</v>
      </c>
      <c r="R15" s="132">
        <v>-7.3600000000000002E-3</v>
      </c>
      <c r="S15" s="108"/>
    </row>
    <row r="16" spans="1:19">
      <c r="A16" t="s">
        <v>1214</v>
      </c>
      <c r="B16" t="s">
        <v>1239</v>
      </c>
      <c r="C16" t="s">
        <v>982</v>
      </c>
      <c r="D16" t="s">
        <v>4821</v>
      </c>
      <c r="E16" t="s">
        <v>4822</v>
      </c>
      <c r="F16" t="s">
        <v>4776</v>
      </c>
      <c r="G16" s="109"/>
      <c r="H16" t="s">
        <v>755</v>
      </c>
      <c r="I16" t="s">
        <v>3248</v>
      </c>
      <c r="J16" s="109"/>
      <c r="K16" s="109"/>
      <c r="L16" s="131">
        <v>-1708542</v>
      </c>
      <c r="M16" s="131">
        <v>33.909999999999997</v>
      </c>
      <c r="N16" s="131">
        <v>-579.36699999999996</v>
      </c>
      <c r="O16" s="109"/>
      <c r="P16" s="16" t="s">
        <v>15</v>
      </c>
      <c r="Q16" s="132">
        <v>-2.5729999999999999E-2</v>
      </c>
      <c r="R16" s="132">
        <v>-7.9600000000000001E-3</v>
      </c>
      <c r="S16" s="108"/>
    </row>
    <row r="17" spans="1:18">
      <c r="A17" t="s">
        <v>1214</v>
      </c>
      <c r="B17" t="s">
        <v>1239</v>
      </c>
      <c r="C17" t="s">
        <v>982</v>
      </c>
      <c r="D17" t="s">
        <v>4823</v>
      </c>
      <c r="E17" t="s">
        <v>4824</v>
      </c>
      <c r="F17" t="s">
        <v>4788</v>
      </c>
      <c r="G17" s="109"/>
      <c r="H17" t="s">
        <v>755</v>
      </c>
      <c r="I17" t="s">
        <v>1888</v>
      </c>
      <c r="J17" t="s">
        <v>1889</v>
      </c>
      <c r="K17" s="109"/>
      <c r="L17" s="131">
        <v>-1219170</v>
      </c>
      <c r="M17" s="131">
        <v>54.579000000000001</v>
      </c>
      <c r="N17" s="131">
        <v>-665.41099999999994</v>
      </c>
      <c r="O17" s="109"/>
      <c r="P17" s="16" t="s">
        <v>15</v>
      </c>
      <c r="Q17" s="132">
        <v>-2.9559999999999999E-2</v>
      </c>
      <c r="R17" s="132">
        <v>-9.1400000000000006E-3</v>
      </c>
    </row>
    <row r="18" spans="1:18">
      <c r="A18" t="s">
        <v>1214</v>
      </c>
      <c r="B18" t="s">
        <v>1239</v>
      </c>
      <c r="C18" t="s">
        <v>982</v>
      </c>
      <c r="D18" t="s">
        <v>4825</v>
      </c>
      <c r="E18" t="s">
        <v>4826</v>
      </c>
      <c r="F18" t="s">
        <v>4827</v>
      </c>
      <c r="G18" s="109"/>
      <c r="H18" t="s">
        <v>755</v>
      </c>
      <c r="I18" t="s">
        <v>3248</v>
      </c>
      <c r="J18" s="109"/>
      <c r="K18" s="109"/>
      <c r="L18" s="131">
        <v>-1253391.97</v>
      </c>
      <c r="M18" s="131">
        <v>63.265000000000001</v>
      </c>
      <c r="N18" s="131">
        <v>-792.96199999999999</v>
      </c>
      <c r="O18" s="109"/>
      <c r="P18" s="16" t="s">
        <v>15</v>
      </c>
      <c r="Q18" s="132">
        <v>-3.5220000000000001E-2</v>
      </c>
      <c r="R18" s="132">
        <v>-1.089E-2</v>
      </c>
    </row>
    <row r="19" spans="1:18">
      <c r="A19" t="s">
        <v>1214</v>
      </c>
      <c r="B19" t="s">
        <v>1239</v>
      </c>
      <c r="C19" t="s">
        <v>982</v>
      </c>
      <c r="D19" t="s">
        <v>4828</v>
      </c>
      <c r="E19" t="s">
        <v>4829</v>
      </c>
      <c r="F19" t="s">
        <v>4784</v>
      </c>
      <c r="G19" s="109"/>
      <c r="H19" t="s">
        <v>755</v>
      </c>
      <c r="I19" t="s">
        <v>3248</v>
      </c>
      <c r="J19" s="109"/>
      <c r="K19" s="109"/>
      <c r="L19" s="131">
        <v>-2022244</v>
      </c>
      <c r="M19" s="131">
        <v>67.260000000000005</v>
      </c>
      <c r="N19" s="131">
        <v>-1360.1590000000001</v>
      </c>
      <c r="O19" s="109"/>
      <c r="P19" s="16" t="s">
        <v>15</v>
      </c>
      <c r="Q19" s="132">
        <v>-6.0409999999999998E-2</v>
      </c>
      <c r="R19" s="132">
        <v>-1.8689999999999998E-2</v>
      </c>
    </row>
    <row r="20" spans="1:18">
      <c r="A20" t="s">
        <v>1209</v>
      </c>
      <c r="B20" s="108"/>
      <c r="C20" s="109"/>
      <c r="D20" s="108"/>
      <c r="E20" s="108"/>
      <c r="F20" s="108"/>
      <c r="G20" s="108"/>
      <c r="H20" s="109"/>
      <c r="I20" s="108"/>
      <c r="J20" s="108"/>
      <c r="K20" s="108"/>
      <c r="L20" s="108"/>
      <c r="M20" s="108"/>
      <c r="N20" s="108"/>
      <c r="O20" s="108"/>
      <c r="P20" s="16"/>
      <c r="Q20" s="108"/>
      <c r="R20" s="108"/>
    </row>
    <row r="21" spans="1:18">
      <c r="A21" t="s">
        <v>1214</v>
      </c>
      <c r="B21" t="s">
        <v>1215</v>
      </c>
      <c r="C21"/>
      <c r="D21" s="108"/>
      <c r="E21" s="108"/>
      <c r="F21" s="108"/>
      <c r="G21" s="108"/>
      <c r="H21" s="108"/>
      <c r="I21" s="108"/>
      <c r="J21" s="108"/>
      <c r="K21" s="108"/>
      <c r="L21" s="108"/>
      <c r="M21" s="108"/>
      <c r="N21" s="108"/>
      <c r="O21" s="108"/>
      <c r="Q21" s="108"/>
      <c r="R21" s="108"/>
    </row>
    <row r="22" spans="1:18">
      <c r="A22" t="s">
        <v>1214</v>
      </c>
      <c r="B22" t="s">
        <v>1218</v>
      </c>
      <c r="C22"/>
      <c r="D22" s="108"/>
      <c r="E22" s="108"/>
      <c r="F22" s="108"/>
      <c r="G22" s="108"/>
      <c r="H22" s="108"/>
      <c r="I22" s="108"/>
      <c r="J22" s="108"/>
      <c r="K22" s="108"/>
      <c r="L22" s="108"/>
      <c r="M22" s="108"/>
      <c r="N22" s="108"/>
      <c r="O22" s="108"/>
      <c r="Q22" s="108"/>
      <c r="R22" s="108"/>
    </row>
    <row r="23" spans="1:18">
      <c r="A23" t="s">
        <v>1214</v>
      </c>
      <c r="B23" t="s">
        <v>1220</v>
      </c>
      <c r="C23"/>
      <c r="D23" s="108"/>
      <c r="E23" s="108"/>
      <c r="F23" s="108"/>
      <c r="G23" s="108"/>
      <c r="H23" s="108"/>
      <c r="I23" s="108"/>
      <c r="J23" s="108"/>
      <c r="K23" s="108"/>
      <c r="L23" s="108"/>
      <c r="M23" s="108"/>
      <c r="N23" s="108"/>
      <c r="O23" s="108"/>
      <c r="Q23" s="108"/>
      <c r="R23" s="108"/>
    </row>
    <row r="24" spans="1:18">
      <c r="A24" t="s">
        <v>1214</v>
      </c>
      <c r="B24" t="s">
        <v>1221</v>
      </c>
      <c r="C24"/>
      <c r="D24" s="108"/>
      <c r="E24" s="108"/>
      <c r="F24" s="108"/>
      <c r="G24" s="108"/>
      <c r="H24" s="108"/>
      <c r="I24" s="108"/>
      <c r="J24" s="108"/>
      <c r="K24" s="108"/>
      <c r="L24" s="108"/>
      <c r="M24" s="108"/>
      <c r="N24" s="108"/>
      <c r="O24" s="108"/>
      <c r="Q24" s="108"/>
      <c r="R24" s="108"/>
    </row>
    <row r="25" spans="1:18">
      <c r="A25" t="s">
        <v>1214</v>
      </c>
      <c r="B25" t="s">
        <v>1222</v>
      </c>
      <c r="C25"/>
      <c r="D25" s="108"/>
      <c r="E25" s="108"/>
      <c r="F25" s="108"/>
      <c r="G25" s="108"/>
      <c r="I25" s="108"/>
      <c r="J25" s="108"/>
      <c r="K25" s="108"/>
      <c r="L25" s="108"/>
      <c r="M25" s="108"/>
      <c r="N25" s="108"/>
      <c r="O25" s="108"/>
      <c r="Q25" s="108"/>
      <c r="R25" s="108"/>
    </row>
    <row r="26" spans="1:18">
      <c r="A26" t="s">
        <v>1214</v>
      </c>
      <c r="B26" t="s">
        <v>1223</v>
      </c>
      <c r="C26"/>
      <c r="D26" s="108"/>
      <c r="E26" s="108"/>
      <c r="F26" s="108"/>
      <c r="G26" s="108"/>
      <c r="I26" s="108"/>
      <c r="J26" s="108"/>
      <c r="K26" s="108"/>
      <c r="L26" s="108"/>
      <c r="M26" s="108"/>
      <c r="N26" s="108"/>
      <c r="O26" s="108"/>
      <c r="Q26" s="108"/>
      <c r="R26" s="108"/>
    </row>
    <row r="27" spans="1:18">
      <c r="A27" t="s">
        <v>1214</v>
      </c>
      <c r="B27" t="s">
        <v>1224</v>
      </c>
      <c r="C27"/>
      <c r="D27" s="108"/>
      <c r="E27" s="108"/>
      <c r="F27" s="108"/>
      <c r="G27" s="108"/>
      <c r="I27" s="108"/>
      <c r="J27" s="108"/>
      <c r="K27" s="108"/>
      <c r="L27" s="108"/>
      <c r="M27" s="108"/>
      <c r="N27" s="108"/>
      <c r="O27" s="108"/>
      <c r="Q27" s="108"/>
      <c r="R27" s="108"/>
    </row>
    <row r="28" spans="1:18">
      <c r="A28" t="s">
        <v>1214</v>
      </c>
      <c r="B28" t="s">
        <v>1225</v>
      </c>
    </row>
    <row r="29" spans="1:18">
      <c r="A29" t="s">
        <v>1214</v>
      </c>
      <c r="B29" t="s">
        <v>1231</v>
      </c>
    </row>
    <row r="30" spans="1:18">
      <c r="A30" t="s">
        <v>1214</v>
      </c>
      <c r="B30" t="s">
        <v>1232</v>
      </c>
    </row>
    <row r="31" spans="1:18">
      <c r="A31" t="s">
        <v>1214</v>
      </c>
      <c r="B31" t="s">
        <v>1233</v>
      </c>
    </row>
    <row r="32" spans="1:18">
      <c r="A32" t="s">
        <v>1214</v>
      </c>
      <c r="B32" t="s">
        <v>1234</v>
      </c>
    </row>
    <row r="33" spans="1:2">
      <c r="A33" t="s">
        <v>1214</v>
      </c>
      <c r="B33" t="s">
        <v>1235</v>
      </c>
    </row>
    <row r="34" spans="1:2">
      <c r="A34" t="s">
        <v>1214</v>
      </c>
      <c r="B34" t="s">
        <v>1238</v>
      </c>
    </row>
    <row r="35" spans="1:2">
      <c r="A35" t="s">
        <v>1214</v>
      </c>
      <c r="B35" t="s">
        <v>1240</v>
      </c>
    </row>
    <row r="36" spans="1:2">
      <c r="A36" t="s">
        <v>1214</v>
      </c>
      <c r="B36" t="s">
        <v>1243</v>
      </c>
    </row>
    <row r="37" spans="1:2">
      <c r="A37" t="s">
        <v>1214</v>
      </c>
      <c r="B37" t="s">
        <v>1244</v>
      </c>
    </row>
    <row r="38" spans="1:2">
      <c r="A38" t="s">
        <v>1214</v>
      </c>
      <c r="B38" t="s">
        <v>1245</v>
      </c>
    </row>
    <row r="39" spans="1:2">
      <c r="A39" t="s">
        <v>1214</v>
      </c>
      <c r="B39" t="s">
        <v>1246</v>
      </c>
    </row>
    <row r="40" spans="1:2">
      <c r="A40" t="s">
        <v>1214</v>
      </c>
      <c r="B40" t="s">
        <v>1249</v>
      </c>
    </row>
    <row r="41" spans="1:2">
      <c r="A41" t="s">
        <v>1214</v>
      </c>
      <c r="B41" t="s">
        <v>1250</v>
      </c>
    </row>
    <row r="42" spans="1:2">
      <c r="A42" t="s">
        <v>1214</v>
      </c>
      <c r="B42" t="s">
        <v>1252</v>
      </c>
    </row>
    <row r="43" spans="1:2">
      <c r="A43" t="s">
        <v>1214</v>
      </c>
      <c r="B43" t="s">
        <v>1253</v>
      </c>
    </row>
    <row r="44" spans="1:2">
      <c r="A44" t="s">
        <v>1214</v>
      </c>
      <c r="B44" t="s">
        <v>1254</v>
      </c>
    </row>
    <row r="45" spans="1:2">
      <c r="A45" t="s">
        <v>1214</v>
      </c>
      <c r="B45" t="s">
        <v>1255</v>
      </c>
    </row>
    <row r="46" spans="1:2">
      <c r="A46" t="s">
        <v>1214</v>
      </c>
      <c r="B46" t="s">
        <v>1256</v>
      </c>
    </row>
    <row r="47" spans="1:2">
      <c r="A47" t="s">
        <v>1214</v>
      </c>
      <c r="B47" t="s">
        <v>1257</v>
      </c>
    </row>
    <row r="48" spans="1:2">
      <c r="A48" t="s">
        <v>1214</v>
      </c>
      <c r="B48" t="s">
        <v>1258</v>
      </c>
    </row>
    <row r="49" spans="1:2">
      <c r="A49" t="s">
        <v>1214</v>
      </c>
      <c r="B49" t="s">
        <v>1259</v>
      </c>
    </row>
  </sheetData>
  <sheetProtection formatColumns="0"/>
  <customSheetViews>
    <customSheetView guid="{AE318230-F718-49FC-82EB-7CAC3DCD05F1}" showGridLines="0" hiddenRows="1">
      <selection sqref="A1:B1"/>
      <pageMargins left="0" right="0" top="0" bottom="0" header="0" footer="0"/>
      <pageSetup orientation="portrait" r:id="rId1"/>
    </customSheetView>
  </customSheetViews>
  <dataValidations count="2">
    <dataValidation type="list" allowBlank="1" showInputMessage="1" showErrorMessage="1" sqref="P2:P20">
      <formula1>In_the_books</formula1>
    </dataValidation>
    <dataValidation type="list" allowBlank="1" showInputMessage="1" showErrorMessage="1" sqref="H2:H20">
      <formula1>Linked_Type</formula1>
    </dataValidation>
  </dataValidations>
  <pageMargins left="0.7" right="0.7" top="0.75" bottom="0.75" header="0.3" footer="0.3"/>
  <pageSetup orientation="portrait"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בחירה'!$C$920:$C$925</xm:f>
          </x14:formula1>
          <xm:sqref>C2:C20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H31"/>
  <sheetViews>
    <sheetView rightToLeft="1" workbookViewId="0">
      <selection activeCell="H26" sqref="H26"/>
    </sheetView>
  </sheetViews>
  <sheetFormatPr defaultColWidth="9" defaultRowHeight="14.25"/>
  <cols>
    <col min="1" max="3" width="11.625" style="2" customWidth="1"/>
    <col min="4" max="6" width="11.625" customWidth="1"/>
    <col min="7" max="8" width="11.625" style="2" customWidth="1"/>
    <col min="9" max="16384" width="9" style="2"/>
  </cols>
  <sheetData>
    <row r="1" spans="1:8" ht="66.75" customHeight="1">
      <c r="A1" s="17" t="s">
        <v>99</v>
      </c>
      <c r="B1" s="17" t="s">
        <v>50</v>
      </c>
      <c r="C1" s="17" t="s">
        <v>54</v>
      </c>
      <c r="D1" s="17" t="s">
        <v>100</v>
      </c>
      <c r="E1" s="17" t="s">
        <v>101</v>
      </c>
      <c r="F1" s="17" t="s">
        <v>102</v>
      </c>
      <c r="G1" s="17" t="s">
        <v>65</v>
      </c>
      <c r="H1" s="108"/>
    </row>
    <row r="2" spans="1:8">
      <c r="A2" t="s">
        <v>1214</v>
      </c>
      <c r="B2" t="s">
        <v>1215</v>
      </c>
      <c r="C2" s="109"/>
      <c r="G2" s="109"/>
      <c r="H2" s="108"/>
    </row>
    <row r="3" spans="1:8">
      <c r="A3" t="s">
        <v>1214</v>
      </c>
      <c r="B3" t="s">
        <v>1218</v>
      </c>
      <c r="C3" s="109"/>
      <c r="G3" s="109"/>
      <c r="H3" s="108"/>
    </row>
    <row r="4" spans="1:8">
      <c r="A4" t="s">
        <v>1214</v>
      </c>
      <c r="B4" t="s">
        <v>1220</v>
      </c>
      <c r="C4" s="109"/>
      <c r="G4" s="109"/>
      <c r="H4" s="108"/>
    </row>
    <row r="5" spans="1:8">
      <c r="A5" t="s">
        <v>1214</v>
      </c>
      <c r="B5" t="s">
        <v>1221</v>
      </c>
      <c r="C5" s="109"/>
      <c r="G5" s="109"/>
      <c r="H5" s="108"/>
    </row>
    <row r="6" spans="1:8">
      <c r="A6" t="s">
        <v>1214</v>
      </c>
      <c r="B6" t="s">
        <v>1222</v>
      </c>
      <c r="C6" s="109"/>
      <c r="G6" s="109"/>
      <c r="H6" s="108"/>
    </row>
    <row r="7" spans="1:8">
      <c r="A7" t="s">
        <v>1214</v>
      </c>
      <c r="B7" t="s">
        <v>1223</v>
      </c>
      <c r="C7" s="109"/>
      <c r="G7" s="109"/>
      <c r="H7" s="108"/>
    </row>
    <row r="8" spans="1:8">
      <c r="A8" t="s">
        <v>1214</v>
      </c>
      <c r="B8" t="s">
        <v>1224</v>
      </c>
      <c r="C8" s="109"/>
      <c r="G8" s="109"/>
      <c r="H8" s="108"/>
    </row>
    <row r="9" spans="1:8">
      <c r="A9" t="s">
        <v>1214</v>
      </c>
      <c r="B9" t="s">
        <v>1225</v>
      </c>
      <c r="C9" s="109"/>
      <c r="G9" s="109"/>
      <c r="H9" s="108"/>
    </row>
    <row r="10" spans="1:8">
      <c r="A10" t="s">
        <v>1214</v>
      </c>
      <c r="B10" t="s">
        <v>1231</v>
      </c>
      <c r="C10" s="109"/>
      <c r="G10" s="109"/>
      <c r="H10" s="108"/>
    </row>
    <row r="11" spans="1:8">
      <c r="A11" t="s">
        <v>1214</v>
      </c>
      <c r="B11" t="s">
        <v>1232</v>
      </c>
      <c r="C11" s="109"/>
      <c r="G11" s="109"/>
      <c r="H11" s="108"/>
    </row>
    <row r="12" spans="1:8">
      <c r="A12" t="s">
        <v>1214</v>
      </c>
      <c r="B12" t="s">
        <v>1233</v>
      </c>
      <c r="C12" s="109"/>
      <c r="G12" s="109"/>
      <c r="H12" s="108"/>
    </row>
    <row r="13" spans="1:8">
      <c r="A13" t="s">
        <v>1214</v>
      </c>
      <c r="B13" t="s">
        <v>1234</v>
      </c>
      <c r="C13" s="109"/>
      <c r="G13" s="109"/>
      <c r="H13" s="108"/>
    </row>
    <row r="14" spans="1:8">
      <c r="A14" t="s">
        <v>1214</v>
      </c>
      <c r="B14" t="s">
        <v>1235</v>
      </c>
      <c r="C14" s="109"/>
      <c r="G14" s="109"/>
      <c r="H14" s="108"/>
    </row>
    <row r="15" spans="1:8">
      <c r="A15" t="s">
        <v>1214</v>
      </c>
      <c r="B15" t="s">
        <v>1238</v>
      </c>
      <c r="C15" s="109"/>
      <c r="G15" s="109"/>
      <c r="H15" s="108"/>
    </row>
    <row r="16" spans="1:8">
      <c r="A16" t="s">
        <v>1214</v>
      </c>
      <c r="B16" t="s">
        <v>1239</v>
      </c>
      <c r="C16" s="109"/>
      <c r="G16" s="109"/>
    </row>
    <row r="17" spans="1:7">
      <c r="A17" t="s">
        <v>1214</v>
      </c>
      <c r="B17" t="s">
        <v>1240</v>
      </c>
      <c r="C17" s="109"/>
      <c r="G17" s="109"/>
    </row>
    <row r="18" spans="1:7">
      <c r="A18" t="s">
        <v>1214</v>
      </c>
      <c r="B18" t="s">
        <v>1243</v>
      </c>
      <c r="C18" s="109"/>
      <c r="G18" s="109"/>
    </row>
    <row r="19" spans="1:7">
      <c r="A19" t="s">
        <v>1214</v>
      </c>
      <c r="B19" t="s">
        <v>1244</v>
      </c>
      <c r="C19" s="109"/>
      <c r="G19" s="108"/>
    </row>
    <row r="20" spans="1:7">
      <c r="A20" t="s">
        <v>1214</v>
      </c>
      <c r="B20" t="s">
        <v>1245</v>
      </c>
      <c r="C20"/>
      <c r="G20" s="108"/>
    </row>
    <row r="21" spans="1:7">
      <c r="A21" t="s">
        <v>1214</v>
      </c>
      <c r="B21" t="s">
        <v>1246</v>
      </c>
      <c r="C21"/>
      <c r="G21" s="108"/>
    </row>
    <row r="22" spans="1:7">
      <c r="A22" t="s">
        <v>1214</v>
      </c>
      <c r="B22" t="s">
        <v>1249</v>
      </c>
      <c r="C22"/>
      <c r="G22" s="108"/>
    </row>
    <row r="23" spans="1:7">
      <c r="A23" t="s">
        <v>1214</v>
      </c>
      <c r="B23" t="s">
        <v>1250</v>
      </c>
      <c r="C23"/>
      <c r="G23" s="108"/>
    </row>
    <row r="24" spans="1:7">
      <c r="A24" t="s">
        <v>1214</v>
      </c>
      <c r="B24" t="s">
        <v>1252</v>
      </c>
      <c r="C24"/>
      <c r="G24" s="108"/>
    </row>
    <row r="25" spans="1:7">
      <c r="A25" t="s">
        <v>1214</v>
      </c>
      <c r="B25" t="s">
        <v>1253</v>
      </c>
      <c r="C25"/>
      <c r="G25" s="108"/>
    </row>
    <row r="26" spans="1:7">
      <c r="A26" t="s">
        <v>1214</v>
      </c>
      <c r="B26" t="s">
        <v>1254</v>
      </c>
      <c r="C26"/>
      <c r="G26" s="108"/>
    </row>
    <row r="27" spans="1:7">
      <c r="A27" t="s">
        <v>1214</v>
      </c>
      <c r="B27" t="s">
        <v>1255</v>
      </c>
    </row>
    <row r="28" spans="1:7">
      <c r="A28" t="s">
        <v>1214</v>
      </c>
      <c r="B28" t="s">
        <v>1256</v>
      </c>
    </row>
    <row r="29" spans="1:7">
      <c r="A29" t="s">
        <v>1214</v>
      </c>
      <c r="B29" t="s">
        <v>1257</v>
      </c>
    </row>
    <row r="30" spans="1:7">
      <c r="A30" t="s">
        <v>1214</v>
      </c>
      <c r="B30" t="s">
        <v>1258</v>
      </c>
    </row>
    <row r="31" spans="1:7">
      <c r="A31" t="s">
        <v>1214</v>
      </c>
      <c r="B31" t="s">
        <v>1259</v>
      </c>
    </row>
  </sheetData>
  <sheetProtection formatColumns="0"/>
  <dataValidations count="1">
    <dataValidation type="list" allowBlank="1" showInputMessage="1" showErrorMessage="1" sqref="C2:C19">
      <formula1>Capsule</formula1>
    </dataValidation>
  </dataValidation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N35"/>
  <sheetViews>
    <sheetView rightToLeft="1" topLeftCell="Y1" workbookViewId="0">
      <selection activeCell="AC12" sqref="AC12"/>
    </sheetView>
  </sheetViews>
  <sheetFormatPr defaultRowHeight="14.25"/>
  <cols>
    <col min="1" max="4" width="11.625" customWidth="1"/>
    <col min="5" max="5" width="11.625" style="4" customWidth="1"/>
    <col min="6" max="11" width="11.625" customWidth="1"/>
    <col min="12" max="12" width="11.625" style="2" customWidth="1"/>
    <col min="13" max="24" width="11.625" customWidth="1"/>
    <col min="25" max="26" width="11.625" style="4"/>
    <col min="27" max="40" width="11.625" customWidth="1"/>
  </cols>
  <sheetData>
    <row r="1" spans="1:40" ht="66.75" customHeight="1">
      <c r="A1" s="17" t="s">
        <v>49</v>
      </c>
      <c r="B1" s="17" t="s">
        <v>50</v>
      </c>
      <c r="C1" s="17" t="s">
        <v>66</v>
      </c>
      <c r="D1" s="17" t="s">
        <v>80</v>
      </c>
      <c r="E1" s="17" t="s">
        <v>81</v>
      </c>
      <c r="F1" s="17" t="s">
        <v>67</v>
      </c>
      <c r="G1" s="17" t="s">
        <v>68</v>
      </c>
      <c r="H1" s="17" t="s">
        <v>82</v>
      </c>
      <c r="I1" s="17" t="s">
        <v>54</v>
      </c>
      <c r="J1" s="17" t="s">
        <v>55</v>
      </c>
      <c r="K1" s="17" t="s">
        <v>69</v>
      </c>
      <c r="L1" s="17" t="s">
        <v>83</v>
      </c>
      <c r="M1" s="17" t="s">
        <v>56</v>
      </c>
      <c r="N1" s="17" t="s">
        <v>97</v>
      </c>
      <c r="O1" s="17" t="s">
        <v>71</v>
      </c>
      <c r="P1" s="17" t="s">
        <v>58</v>
      </c>
      <c r="Q1" s="17" t="s">
        <v>84</v>
      </c>
      <c r="R1" s="17" t="s">
        <v>59</v>
      </c>
      <c r="S1" s="17" t="s">
        <v>72</v>
      </c>
      <c r="T1" s="17" t="s">
        <v>98</v>
      </c>
      <c r="U1" s="17" t="s">
        <v>85</v>
      </c>
      <c r="V1" s="17" t="s">
        <v>73</v>
      </c>
      <c r="W1" s="17" t="s">
        <v>62</v>
      </c>
      <c r="X1" s="17" t="s">
        <v>74</v>
      </c>
      <c r="Y1" s="17" t="s">
        <v>86</v>
      </c>
      <c r="Z1" s="17" t="s">
        <v>87</v>
      </c>
      <c r="AA1" s="17" t="s">
        <v>103</v>
      </c>
      <c r="AB1" s="17" t="s">
        <v>104</v>
      </c>
      <c r="AC1" s="17" t="s">
        <v>105</v>
      </c>
      <c r="AD1" s="17" t="s">
        <v>106</v>
      </c>
      <c r="AE1" s="17" t="s">
        <v>107</v>
      </c>
      <c r="AF1" s="17" t="s">
        <v>76</v>
      </c>
      <c r="AG1" s="17" t="s">
        <v>61</v>
      </c>
      <c r="AH1" s="17" t="s">
        <v>77</v>
      </c>
      <c r="AI1" s="17" t="s">
        <v>63</v>
      </c>
      <c r="AJ1" s="17" t="s">
        <v>78</v>
      </c>
      <c r="AK1" s="17" t="s">
        <v>88</v>
      </c>
      <c r="AL1" s="17" t="s">
        <v>17</v>
      </c>
      <c r="AM1" s="17" t="s">
        <v>64</v>
      </c>
      <c r="AN1" s="17" t="s">
        <v>65</v>
      </c>
    </row>
    <row r="2" spans="1:40">
      <c r="A2" t="s">
        <v>1214</v>
      </c>
      <c r="B2" t="s">
        <v>1249</v>
      </c>
      <c r="C2" t="s">
        <v>2556</v>
      </c>
      <c r="D2" t="s">
        <v>2557</v>
      </c>
      <c r="E2" t="s">
        <v>310</v>
      </c>
      <c r="F2" t="s">
        <v>4830</v>
      </c>
      <c r="G2" t="s">
        <v>4831</v>
      </c>
      <c r="H2" t="s">
        <v>322</v>
      </c>
      <c r="I2" t="s">
        <v>756</v>
      </c>
      <c r="J2" t="s">
        <v>205</v>
      </c>
      <c r="K2" t="s">
        <v>205</v>
      </c>
      <c r="L2" t="s">
        <v>447</v>
      </c>
      <c r="M2" t="s">
        <v>340</v>
      </c>
      <c r="N2" t="s">
        <v>4832</v>
      </c>
      <c r="O2" t="s">
        <v>1590</v>
      </c>
      <c r="P2" t="s">
        <v>414</v>
      </c>
      <c r="Q2" t="s">
        <v>408</v>
      </c>
      <c r="R2" t="s">
        <v>1216</v>
      </c>
      <c r="S2" s="131">
        <v>3.0979999999999999</v>
      </c>
      <c r="T2" t="s">
        <v>756</v>
      </c>
      <c r="U2" t="s">
        <v>902</v>
      </c>
      <c r="V2" t="s">
        <v>4833</v>
      </c>
      <c r="W2" s="132">
        <v>-1.8600000000000001E-3</v>
      </c>
      <c r="X2" s="132">
        <v>8.8999999999999995E-4</v>
      </c>
      <c r="Y2" t="s">
        <v>413</v>
      </c>
      <c r="Z2" t="s">
        <v>340</v>
      </c>
      <c r="AA2" t="s">
        <v>887</v>
      </c>
      <c r="AB2" t="s">
        <v>890</v>
      </c>
      <c r="AC2" t="s">
        <v>4834</v>
      </c>
      <c r="AD2" t="s">
        <v>4835</v>
      </c>
      <c r="AE2" s="109"/>
      <c r="AF2" s="131">
        <v>165000</v>
      </c>
      <c r="AG2" s="131">
        <v>3.3719999999999999</v>
      </c>
      <c r="AH2" s="131">
        <v>100.58</v>
      </c>
      <c r="AI2" s="131">
        <v>559.60699999999997</v>
      </c>
      <c r="AK2" s="109"/>
      <c r="AL2" s="144" t="s">
        <v>15</v>
      </c>
      <c r="AM2" s="132">
        <v>0.62119999999999997</v>
      </c>
      <c r="AN2" s="132">
        <v>1.9E-3</v>
      </c>
    </row>
    <row r="3" spans="1:40">
      <c r="A3" t="s">
        <v>1214</v>
      </c>
      <c r="B3" t="s">
        <v>1249</v>
      </c>
      <c r="C3" t="s">
        <v>4836</v>
      </c>
      <c r="D3" t="s">
        <v>4837</v>
      </c>
      <c r="E3" t="s">
        <v>310</v>
      </c>
      <c r="F3" t="s">
        <v>4838</v>
      </c>
      <c r="G3" t="s">
        <v>4839</v>
      </c>
      <c r="H3" t="s">
        <v>322</v>
      </c>
      <c r="I3" t="s">
        <v>756</v>
      </c>
      <c r="J3" t="s">
        <v>205</v>
      </c>
      <c r="K3" t="s">
        <v>205</v>
      </c>
      <c r="L3" t="s">
        <v>447</v>
      </c>
      <c r="M3" t="s">
        <v>340</v>
      </c>
      <c r="N3" t="s">
        <v>4840</v>
      </c>
      <c r="O3" t="s">
        <v>1556</v>
      </c>
      <c r="P3" t="s">
        <v>416</v>
      </c>
      <c r="Q3" t="s">
        <v>408</v>
      </c>
      <c r="R3" t="s">
        <v>1216</v>
      </c>
      <c r="S3" s="131">
        <v>4.2069999999999999</v>
      </c>
      <c r="T3" t="s">
        <v>756</v>
      </c>
      <c r="U3" t="s">
        <v>906</v>
      </c>
      <c r="V3" t="s">
        <v>4841</v>
      </c>
      <c r="W3" s="132">
        <v>2.2499999999999998E-3</v>
      </c>
      <c r="X3" s="132">
        <v>2.349E-2</v>
      </c>
      <c r="Y3" t="s">
        <v>413</v>
      </c>
      <c r="Z3" t="s">
        <v>340</v>
      </c>
      <c r="AA3" t="s">
        <v>887</v>
      </c>
      <c r="AB3" t="s">
        <v>890</v>
      </c>
      <c r="AC3" t="s">
        <v>4834</v>
      </c>
      <c r="AD3" t="s">
        <v>4835</v>
      </c>
      <c r="AF3" s="131">
        <v>100000</v>
      </c>
      <c r="AG3" s="131">
        <v>3.3719999999999999</v>
      </c>
      <c r="AH3" s="131">
        <v>101.2</v>
      </c>
      <c r="AI3" s="131">
        <v>341.24599999999998</v>
      </c>
      <c r="AK3" s="109"/>
      <c r="AL3" s="144" t="s">
        <v>15</v>
      </c>
      <c r="AM3" s="132">
        <v>0.37880000000000003</v>
      </c>
      <c r="AN3" s="132">
        <v>1.16E-3</v>
      </c>
    </row>
    <row r="4" spans="1:40">
      <c r="A4" t="s">
        <v>1214</v>
      </c>
      <c r="B4" t="s">
        <v>1250</v>
      </c>
      <c r="C4" t="s">
        <v>4836</v>
      </c>
      <c r="D4" t="s">
        <v>4837</v>
      </c>
      <c r="E4" t="s">
        <v>310</v>
      </c>
      <c r="F4" t="s">
        <v>4838</v>
      </c>
      <c r="G4" t="s">
        <v>4839</v>
      </c>
      <c r="H4" t="s">
        <v>322</v>
      </c>
      <c r="I4" t="s">
        <v>756</v>
      </c>
      <c r="J4" t="s">
        <v>205</v>
      </c>
      <c r="K4" t="s">
        <v>205</v>
      </c>
      <c r="L4" t="s">
        <v>447</v>
      </c>
      <c r="M4" t="s">
        <v>340</v>
      </c>
      <c r="N4" t="s">
        <v>4840</v>
      </c>
      <c r="O4" t="s">
        <v>1556</v>
      </c>
      <c r="P4" t="s">
        <v>416</v>
      </c>
      <c r="Q4" t="s">
        <v>408</v>
      </c>
      <c r="R4" t="s">
        <v>1216</v>
      </c>
      <c r="S4" s="131">
        <v>4.2069999999999999</v>
      </c>
      <c r="T4" t="s">
        <v>756</v>
      </c>
      <c r="U4" t="s">
        <v>906</v>
      </c>
      <c r="V4" t="s">
        <v>4841</v>
      </c>
      <c r="W4" s="132">
        <v>2.2499999999999998E-3</v>
      </c>
      <c r="X4" s="132">
        <v>2.349E-2</v>
      </c>
      <c r="Y4" t="s">
        <v>413</v>
      </c>
      <c r="Z4" t="s">
        <v>340</v>
      </c>
      <c r="AA4" t="s">
        <v>887</v>
      </c>
      <c r="AB4" t="s">
        <v>890</v>
      </c>
      <c r="AC4" t="s">
        <v>4834</v>
      </c>
      <c r="AD4" t="s">
        <v>4835</v>
      </c>
      <c r="AE4" s="109"/>
      <c r="AF4" s="131">
        <v>100000</v>
      </c>
      <c r="AG4" s="131">
        <v>3.3719999999999999</v>
      </c>
      <c r="AH4" s="131">
        <v>101.2</v>
      </c>
      <c r="AI4" s="131">
        <v>341.24599999999998</v>
      </c>
      <c r="AK4" s="109"/>
      <c r="AL4" s="144" t="s">
        <v>15</v>
      </c>
      <c r="AM4" s="132">
        <v>0.54207000000000005</v>
      </c>
      <c r="AN4" s="132">
        <v>3.6999999999999999E-4</v>
      </c>
    </row>
    <row r="5" spans="1:40">
      <c r="A5" t="s">
        <v>1214</v>
      </c>
      <c r="B5" t="s">
        <v>1250</v>
      </c>
      <c r="C5" t="s">
        <v>2556</v>
      </c>
      <c r="D5" t="s">
        <v>2557</v>
      </c>
      <c r="E5" t="s">
        <v>310</v>
      </c>
      <c r="F5" t="s">
        <v>4830</v>
      </c>
      <c r="G5" t="s">
        <v>4831</v>
      </c>
      <c r="H5" t="s">
        <v>322</v>
      </c>
      <c r="I5" t="s">
        <v>756</v>
      </c>
      <c r="J5" t="s">
        <v>205</v>
      </c>
      <c r="K5" t="s">
        <v>205</v>
      </c>
      <c r="L5" t="s">
        <v>447</v>
      </c>
      <c r="M5" t="s">
        <v>340</v>
      </c>
      <c r="N5" t="s">
        <v>4832</v>
      </c>
      <c r="O5" t="s">
        <v>1590</v>
      </c>
      <c r="P5" t="s">
        <v>414</v>
      </c>
      <c r="Q5" t="s">
        <v>408</v>
      </c>
      <c r="R5" t="s">
        <v>1216</v>
      </c>
      <c r="S5" s="131">
        <v>3.0979999999999999</v>
      </c>
      <c r="T5" t="s">
        <v>756</v>
      </c>
      <c r="U5" t="s">
        <v>902</v>
      </c>
      <c r="V5" t="s">
        <v>4833</v>
      </c>
      <c r="W5" s="132">
        <v>-1.8600000000000001E-3</v>
      </c>
      <c r="X5" s="132">
        <v>8.8999999999999995E-4</v>
      </c>
      <c r="Y5" t="s">
        <v>413</v>
      </c>
      <c r="Z5" t="s">
        <v>340</v>
      </c>
      <c r="AA5" t="s">
        <v>887</v>
      </c>
      <c r="AB5" t="s">
        <v>890</v>
      </c>
      <c r="AC5" t="s">
        <v>4834</v>
      </c>
      <c r="AD5" t="s">
        <v>4835</v>
      </c>
      <c r="AE5" s="109"/>
      <c r="AF5" s="131">
        <v>85000</v>
      </c>
      <c r="AG5" s="131">
        <v>3.3719999999999999</v>
      </c>
      <c r="AH5" s="131">
        <v>100.58</v>
      </c>
      <c r="AI5" s="131">
        <v>288.28199999999998</v>
      </c>
      <c r="AK5" s="109"/>
      <c r="AL5" s="144" t="s">
        <v>15</v>
      </c>
      <c r="AM5" s="132">
        <v>0.45793</v>
      </c>
      <c r="AN5" s="132">
        <v>3.1E-4</v>
      </c>
    </row>
    <row r="6" spans="1:40">
      <c r="A6" t="s">
        <v>1214</v>
      </c>
      <c r="B6" t="s">
        <v>1252</v>
      </c>
      <c r="C6" t="s">
        <v>2556</v>
      </c>
      <c r="D6" t="s">
        <v>2557</v>
      </c>
      <c r="E6" t="s">
        <v>310</v>
      </c>
      <c r="F6" t="s">
        <v>4830</v>
      </c>
      <c r="G6" t="s">
        <v>4831</v>
      </c>
      <c r="H6" t="s">
        <v>322</v>
      </c>
      <c r="I6" t="s">
        <v>756</v>
      </c>
      <c r="J6" t="s">
        <v>205</v>
      </c>
      <c r="K6" t="s">
        <v>205</v>
      </c>
      <c r="L6" t="s">
        <v>447</v>
      </c>
      <c r="M6" t="s">
        <v>340</v>
      </c>
      <c r="N6" t="s">
        <v>4832</v>
      </c>
      <c r="O6" t="s">
        <v>1590</v>
      </c>
      <c r="P6" t="s">
        <v>414</v>
      </c>
      <c r="Q6" t="s">
        <v>408</v>
      </c>
      <c r="R6" t="s">
        <v>1216</v>
      </c>
      <c r="S6" s="131">
        <v>3.0979999999999999</v>
      </c>
      <c r="T6" t="s">
        <v>756</v>
      </c>
      <c r="U6" t="s">
        <v>902</v>
      </c>
      <c r="V6" t="s">
        <v>4833</v>
      </c>
      <c r="W6" s="132">
        <v>-1.8600000000000001E-3</v>
      </c>
      <c r="X6" s="132">
        <v>8.8999999999999995E-4</v>
      </c>
      <c r="Y6" t="s">
        <v>413</v>
      </c>
      <c r="Z6" t="s">
        <v>340</v>
      </c>
      <c r="AA6" t="s">
        <v>887</v>
      </c>
      <c r="AB6" t="s">
        <v>890</v>
      </c>
      <c r="AC6" t="s">
        <v>4834</v>
      </c>
      <c r="AD6" t="s">
        <v>4835</v>
      </c>
      <c r="AE6" s="109"/>
      <c r="AF6" s="131">
        <v>2750000</v>
      </c>
      <c r="AG6" s="131">
        <v>3.3719999999999999</v>
      </c>
      <c r="AH6" s="131">
        <v>100.58</v>
      </c>
      <c r="AI6" s="131">
        <v>9381.4233999999997</v>
      </c>
      <c r="AK6" s="109"/>
      <c r="AL6" s="144" t="s">
        <v>15</v>
      </c>
      <c r="AM6" s="132">
        <v>0.60292999999999997</v>
      </c>
      <c r="AN6" s="132">
        <v>2.47E-3</v>
      </c>
    </row>
    <row r="7" spans="1:40">
      <c r="A7" t="s">
        <v>1214</v>
      </c>
      <c r="B7" t="s">
        <v>1252</v>
      </c>
      <c r="C7" t="s">
        <v>4836</v>
      </c>
      <c r="D7" t="s">
        <v>4837</v>
      </c>
      <c r="E7" t="s">
        <v>310</v>
      </c>
      <c r="F7" t="s">
        <v>4838</v>
      </c>
      <c r="G7" t="s">
        <v>4839</v>
      </c>
      <c r="H7" t="s">
        <v>322</v>
      </c>
      <c r="I7" t="s">
        <v>756</v>
      </c>
      <c r="J7" t="s">
        <v>205</v>
      </c>
      <c r="K7" t="s">
        <v>205</v>
      </c>
      <c r="L7" t="s">
        <v>447</v>
      </c>
      <c r="M7" t="s">
        <v>340</v>
      </c>
      <c r="N7" t="s">
        <v>4840</v>
      </c>
      <c r="O7" t="s">
        <v>1556</v>
      </c>
      <c r="P7" t="s">
        <v>416</v>
      </c>
      <c r="Q7" t="s">
        <v>408</v>
      </c>
      <c r="R7" t="s">
        <v>1216</v>
      </c>
      <c r="S7" s="131">
        <v>4.2069999999999999</v>
      </c>
      <c r="T7" t="s">
        <v>756</v>
      </c>
      <c r="U7" t="s">
        <v>906</v>
      </c>
      <c r="V7" t="s">
        <v>4841</v>
      </c>
      <c r="W7" s="132">
        <v>2.2499999999999998E-3</v>
      </c>
      <c r="X7" s="132">
        <v>2.349E-2</v>
      </c>
      <c r="Y7" t="s">
        <v>413</v>
      </c>
      <c r="Z7" t="s">
        <v>340</v>
      </c>
      <c r="AA7" t="s">
        <v>887</v>
      </c>
      <c r="AB7" t="s">
        <v>890</v>
      </c>
      <c r="AC7" t="s">
        <v>4834</v>
      </c>
      <c r="AD7" t="s">
        <v>4835</v>
      </c>
      <c r="AE7" s="109"/>
      <c r="AF7" s="131">
        <v>1800000</v>
      </c>
      <c r="AG7" s="131">
        <v>3.3719999999999999</v>
      </c>
      <c r="AH7" s="131">
        <v>101.2</v>
      </c>
      <c r="AI7" s="131">
        <v>6142.4350000000004</v>
      </c>
      <c r="AK7" s="109"/>
      <c r="AL7" s="144" t="s">
        <v>15</v>
      </c>
      <c r="AM7" s="132">
        <v>0.39706999999999998</v>
      </c>
      <c r="AN7" s="132">
        <v>1.6299999999999999E-3</v>
      </c>
    </row>
    <row r="8" spans="1:40">
      <c r="A8" t="s">
        <v>1209</v>
      </c>
      <c r="B8" s="109"/>
      <c r="C8" s="109"/>
      <c r="D8" s="109"/>
      <c r="E8" s="16"/>
      <c r="F8" s="109"/>
      <c r="G8" s="109"/>
      <c r="H8" s="16"/>
      <c r="I8" s="109"/>
      <c r="J8" s="16"/>
      <c r="K8" s="16"/>
      <c r="L8" s="109"/>
      <c r="M8" s="109"/>
      <c r="N8" s="109"/>
      <c r="O8" s="109"/>
      <c r="P8" s="109"/>
      <c r="Q8" s="109"/>
      <c r="R8" s="16"/>
      <c r="S8" s="109"/>
      <c r="T8" s="109"/>
      <c r="U8" s="109"/>
      <c r="V8" s="109"/>
      <c r="W8" s="109"/>
      <c r="X8" s="109"/>
      <c r="Y8" s="16"/>
      <c r="Z8" s="16"/>
      <c r="AA8" s="109"/>
      <c r="AB8" s="109"/>
      <c r="AD8" s="109"/>
      <c r="AE8" s="109"/>
      <c r="AF8" s="109"/>
      <c r="AG8" s="109"/>
      <c r="AH8" s="109"/>
      <c r="AI8" s="109"/>
      <c r="AK8" s="109"/>
      <c r="AL8" s="109"/>
    </row>
    <row r="9" spans="1:40">
      <c r="A9" t="s">
        <v>1214</v>
      </c>
      <c r="B9" t="s">
        <v>1215</v>
      </c>
      <c r="C9" s="109"/>
      <c r="D9" s="109"/>
      <c r="E9" s="16"/>
      <c r="F9" s="109"/>
      <c r="G9" s="109"/>
      <c r="H9" s="16"/>
      <c r="I9" s="109"/>
      <c r="J9" s="16"/>
      <c r="K9" s="16"/>
      <c r="L9" s="109"/>
      <c r="M9" s="109"/>
      <c r="N9" s="109"/>
      <c r="O9" s="109"/>
      <c r="P9" s="109"/>
      <c r="Q9" s="109"/>
      <c r="R9" s="16"/>
      <c r="S9" s="109"/>
      <c r="T9" s="109"/>
      <c r="U9" s="109"/>
      <c r="V9" s="109"/>
      <c r="W9" s="109"/>
      <c r="X9" s="109"/>
      <c r="Y9" s="16"/>
      <c r="Z9" s="16"/>
      <c r="AA9" s="109"/>
      <c r="AB9" s="109"/>
      <c r="AD9" s="109"/>
      <c r="AE9" s="109"/>
      <c r="AF9" s="109"/>
      <c r="AG9" s="109"/>
      <c r="AH9" s="109"/>
      <c r="AL9" s="109"/>
    </row>
    <row r="10" spans="1:40">
      <c r="A10" t="s">
        <v>1214</v>
      </c>
      <c r="B10" t="s">
        <v>1218</v>
      </c>
      <c r="C10" s="109"/>
      <c r="D10" s="109"/>
      <c r="E10" s="16"/>
      <c r="F10" s="109"/>
      <c r="G10" s="109"/>
      <c r="H10" s="16"/>
      <c r="I10" s="109"/>
      <c r="J10" s="16"/>
      <c r="K10" s="16"/>
      <c r="L10" s="109"/>
      <c r="M10" s="109"/>
      <c r="N10" s="109"/>
      <c r="O10" s="109"/>
      <c r="P10" s="109"/>
      <c r="Q10" s="109"/>
      <c r="R10" s="16"/>
      <c r="S10" s="109"/>
      <c r="T10" s="109"/>
      <c r="U10" s="109"/>
      <c r="V10" s="109"/>
      <c r="W10" s="109"/>
      <c r="X10" s="109"/>
      <c r="Y10" s="16"/>
      <c r="Z10" s="16"/>
      <c r="AA10" s="109"/>
      <c r="AB10" s="109"/>
      <c r="AD10" s="109"/>
      <c r="AE10" s="109"/>
      <c r="AF10" s="109"/>
      <c r="AG10" s="109"/>
      <c r="AH10" s="109"/>
      <c r="AL10" s="109"/>
    </row>
    <row r="11" spans="1:40">
      <c r="A11" t="s">
        <v>1214</v>
      </c>
      <c r="B11" t="s">
        <v>1220</v>
      </c>
      <c r="C11" s="109"/>
      <c r="D11" s="109"/>
      <c r="E11" s="16"/>
      <c r="F11" s="109"/>
      <c r="G11" s="109"/>
      <c r="H11" s="16"/>
      <c r="I11" s="109"/>
      <c r="J11" s="16"/>
      <c r="K11" s="16"/>
      <c r="L11" s="109"/>
      <c r="M11" s="109"/>
      <c r="N11" s="109"/>
      <c r="O11" s="109"/>
      <c r="P11" s="109"/>
      <c r="Q11" s="109"/>
      <c r="R11" s="16"/>
      <c r="S11" s="109"/>
      <c r="T11" s="109"/>
      <c r="U11" s="109"/>
      <c r="V11" s="109"/>
      <c r="W11" s="109"/>
      <c r="X11" s="109"/>
      <c r="Y11" s="16"/>
      <c r="Z11" s="16"/>
      <c r="AA11" s="109"/>
      <c r="AB11" s="109"/>
      <c r="AD11" s="109"/>
      <c r="AE11" s="109"/>
      <c r="AF11" s="109"/>
      <c r="AG11" s="109"/>
      <c r="AH11" s="109"/>
      <c r="AI11" s="109"/>
      <c r="AK11" s="109"/>
      <c r="AL11" s="109"/>
    </row>
    <row r="12" spans="1:40">
      <c r="A12" t="s">
        <v>1214</v>
      </c>
      <c r="B12" t="s">
        <v>1221</v>
      </c>
      <c r="C12" s="109"/>
      <c r="D12" s="109"/>
      <c r="E12" s="16"/>
      <c r="F12" s="109"/>
      <c r="G12" s="109"/>
      <c r="H12" s="16"/>
      <c r="I12" s="109"/>
      <c r="J12" s="16"/>
      <c r="K12" s="16"/>
      <c r="L12" s="109"/>
      <c r="M12" s="109"/>
      <c r="N12" s="109"/>
      <c r="O12" s="109"/>
      <c r="P12" s="109"/>
      <c r="Q12" s="109"/>
      <c r="R12" s="16"/>
      <c r="S12" s="109"/>
      <c r="T12" s="109"/>
      <c r="U12" s="109"/>
      <c r="V12" s="109"/>
      <c r="W12" s="109"/>
      <c r="X12" s="109"/>
      <c r="Y12" s="16"/>
      <c r="Z12" s="16"/>
      <c r="AA12" s="109"/>
      <c r="AB12" s="109"/>
      <c r="AD12" s="109"/>
      <c r="AE12" s="109"/>
      <c r="AF12" s="109"/>
      <c r="AG12" s="109"/>
      <c r="AH12" s="109"/>
      <c r="AI12" s="109"/>
      <c r="AK12" s="109"/>
      <c r="AL12" s="109"/>
    </row>
    <row r="13" spans="1:40">
      <c r="A13" t="s">
        <v>1214</v>
      </c>
      <c r="B13" t="s">
        <v>1222</v>
      </c>
      <c r="C13" s="109"/>
      <c r="D13" s="109"/>
      <c r="E13" s="16"/>
      <c r="F13" s="109"/>
      <c r="G13" s="109"/>
      <c r="H13" s="16"/>
      <c r="I13" s="109"/>
      <c r="J13" s="16"/>
      <c r="K13" s="16"/>
      <c r="L13" s="109"/>
      <c r="M13" s="109"/>
      <c r="N13" s="109"/>
      <c r="O13" s="109"/>
      <c r="P13" s="109"/>
      <c r="Q13" s="109"/>
      <c r="R13" s="16"/>
      <c r="S13" s="109"/>
      <c r="T13" s="109"/>
      <c r="U13" s="109"/>
      <c r="V13" s="109"/>
      <c r="W13" s="109"/>
      <c r="X13" s="109"/>
      <c r="Y13" s="16"/>
      <c r="Z13" s="16"/>
      <c r="AA13" s="109"/>
      <c r="AB13" s="109"/>
      <c r="AD13" s="109"/>
      <c r="AE13" s="109"/>
      <c r="AF13" s="109"/>
      <c r="AG13" s="109"/>
      <c r="AH13" s="109"/>
      <c r="AI13" s="109"/>
      <c r="AK13" s="109"/>
      <c r="AL13" s="109"/>
    </row>
    <row r="14" spans="1:40">
      <c r="A14" t="s">
        <v>1214</v>
      </c>
      <c r="B14" t="s">
        <v>1223</v>
      </c>
      <c r="C14" s="109"/>
      <c r="D14" s="109"/>
      <c r="E14" s="16"/>
      <c r="F14" s="109"/>
      <c r="G14" s="109"/>
      <c r="H14" s="16"/>
      <c r="I14" s="109"/>
      <c r="J14" s="16"/>
      <c r="K14" s="16"/>
      <c r="L14" s="109"/>
      <c r="M14" s="109"/>
      <c r="N14" s="109"/>
      <c r="O14" s="109"/>
      <c r="P14" s="109"/>
      <c r="Q14" s="109"/>
      <c r="R14" s="16"/>
      <c r="S14" s="109"/>
      <c r="T14" s="109"/>
      <c r="U14" s="109"/>
      <c r="V14" s="109"/>
      <c r="W14" s="109"/>
      <c r="X14" s="109"/>
      <c r="Y14" s="16"/>
      <c r="Z14" s="16"/>
      <c r="AA14" s="109"/>
      <c r="AB14" s="109"/>
      <c r="AD14" s="109"/>
      <c r="AE14" s="109"/>
      <c r="AF14" s="109"/>
      <c r="AG14" s="109"/>
      <c r="AH14" s="109"/>
      <c r="AI14" s="109"/>
      <c r="AK14" s="109"/>
      <c r="AL14" s="109"/>
    </row>
    <row r="15" spans="1:40">
      <c r="A15" t="s">
        <v>1214</v>
      </c>
      <c r="B15" t="s">
        <v>1224</v>
      </c>
      <c r="C15" s="109"/>
      <c r="D15" s="109"/>
      <c r="E15" s="16"/>
      <c r="F15" s="109"/>
      <c r="G15" s="109"/>
      <c r="H15" s="16"/>
      <c r="I15" s="109"/>
      <c r="J15" s="16"/>
      <c r="K15" s="16"/>
      <c r="L15" s="109"/>
      <c r="M15" s="109"/>
      <c r="N15" s="109"/>
      <c r="O15" s="109"/>
      <c r="P15" s="109"/>
      <c r="Q15" s="109"/>
      <c r="R15" s="16"/>
      <c r="S15" s="109"/>
      <c r="T15" s="109"/>
      <c r="U15" s="109"/>
      <c r="V15" s="109"/>
      <c r="W15" s="109"/>
      <c r="X15" s="109"/>
      <c r="Y15" s="16"/>
      <c r="Z15" s="16"/>
      <c r="AA15" s="109"/>
      <c r="AB15" s="109"/>
      <c r="AD15" s="109"/>
      <c r="AE15" s="109"/>
      <c r="AF15" s="109"/>
      <c r="AG15" s="109"/>
      <c r="AH15" s="109"/>
      <c r="AI15" s="109"/>
      <c r="AK15" s="109"/>
      <c r="AL15" s="109"/>
    </row>
    <row r="16" spans="1:40">
      <c r="A16" t="s">
        <v>1214</v>
      </c>
      <c r="B16" t="s">
        <v>1225</v>
      </c>
      <c r="C16" s="109"/>
      <c r="D16" s="109"/>
      <c r="E16" s="16"/>
      <c r="F16" s="109"/>
      <c r="G16" s="109"/>
      <c r="H16" s="16"/>
      <c r="I16" s="109"/>
      <c r="J16" s="16"/>
      <c r="K16" s="16"/>
      <c r="L16" s="109"/>
      <c r="M16" s="109"/>
      <c r="N16" s="109"/>
      <c r="O16" s="109"/>
      <c r="P16" s="109"/>
      <c r="Q16" s="109"/>
      <c r="R16" s="16"/>
      <c r="S16" s="109"/>
      <c r="T16" s="109"/>
      <c r="U16" s="109"/>
      <c r="V16" s="109"/>
      <c r="W16" s="109"/>
      <c r="X16" s="109"/>
      <c r="Y16" s="16"/>
      <c r="Z16" s="16"/>
      <c r="AA16" s="109"/>
      <c r="AB16" s="109"/>
      <c r="AD16" s="109"/>
      <c r="AE16" s="109"/>
      <c r="AF16" s="109"/>
      <c r="AG16" s="109"/>
      <c r="AH16" s="109"/>
      <c r="AI16" s="109"/>
      <c r="AK16" s="109"/>
      <c r="AL16" s="109"/>
    </row>
    <row r="17" spans="1:38">
      <c r="A17" t="s">
        <v>1214</v>
      </c>
      <c r="B17" t="s">
        <v>1231</v>
      </c>
      <c r="C17" s="109"/>
      <c r="D17" s="109"/>
      <c r="E17" s="16"/>
      <c r="F17" s="109"/>
      <c r="G17" s="109"/>
      <c r="H17" s="16"/>
      <c r="I17" s="109"/>
      <c r="J17" s="16"/>
      <c r="K17" s="16"/>
      <c r="L17" s="109"/>
      <c r="M17" s="109"/>
      <c r="N17" s="109"/>
      <c r="O17" s="109"/>
      <c r="P17" s="109"/>
      <c r="Q17" s="109"/>
      <c r="R17" s="16"/>
      <c r="S17" s="109"/>
      <c r="T17" s="109"/>
      <c r="U17" s="109"/>
      <c r="V17" s="109"/>
      <c r="W17" s="109"/>
      <c r="X17" s="109"/>
      <c r="Y17" s="16"/>
      <c r="Z17" s="16"/>
      <c r="AA17" s="109"/>
      <c r="AB17" s="109"/>
      <c r="AD17" s="109"/>
      <c r="AE17" s="109"/>
      <c r="AF17" s="109"/>
      <c r="AG17" s="109"/>
      <c r="AH17" s="109"/>
      <c r="AI17" s="109"/>
      <c r="AK17" s="109"/>
      <c r="AL17" s="109"/>
    </row>
    <row r="18" spans="1:38">
      <c r="A18" t="s">
        <v>1214</v>
      </c>
      <c r="B18" t="s">
        <v>1232</v>
      </c>
      <c r="C18" s="109"/>
      <c r="D18" s="109"/>
      <c r="E18" s="16"/>
      <c r="F18" s="109"/>
      <c r="G18" s="109"/>
      <c r="H18" s="16"/>
      <c r="I18" s="109"/>
      <c r="J18" s="16"/>
      <c r="K18" s="16"/>
      <c r="L18" s="109"/>
      <c r="M18" s="109"/>
      <c r="N18" s="109"/>
      <c r="O18" s="109"/>
      <c r="P18" s="109"/>
      <c r="Q18" s="109"/>
      <c r="R18" s="16"/>
      <c r="S18" s="109"/>
      <c r="T18" s="109"/>
      <c r="U18" s="109"/>
      <c r="V18" s="109"/>
      <c r="W18" s="109"/>
      <c r="X18" s="109"/>
      <c r="Y18" s="16"/>
      <c r="Z18" s="16"/>
      <c r="AA18" s="109"/>
      <c r="AB18" s="109"/>
      <c r="AD18" s="109"/>
      <c r="AE18" s="109"/>
      <c r="AF18" s="109"/>
      <c r="AG18" s="109"/>
      <c r="AH18" s="109"/>
      <c r="AI18" s="109"/>
      <c r="AK18" s="109"/>
      <c r="AL18" s="109"/>
    </row>
    <row r="19" spans="1:38">
      <c r="A19" t="s">
        <v>1214</v>
      </c>
      <c r="B19" t="s">
        <v>1233</v>
      </c>
      <c r="C19" s="109"/>
      <c r="D19" s="109"/>
      <c r="E19" s="16"/>
      <c r="F19" s="109"/>
      <c r="G19" s="109"/>
      <c r="H19" s="16"/>
      <c r="I19" s="109"/>
      <c r="J19" s="16"/>
      <c r="K19" s="16"/>
      <c r="L19" s="109"/>
      <c r="M19" s="109"/>
      <c r="N19" s="109"/>
      <c r="O19" s="109"/>
      <c r="P19" s="109"/>
      <c r="Q19" s="109"/>
      <c r="R19" s="16"/>
      <c r="S19" s="109"/>
      <c r="T19" s="109"/>
      <c r="U19" s="109"/>
      <c r="V19" s="109"/>
      <c r="W19" s="109"/>
      <c r="X19" s="109"/>
      <c r="Y19" s="16"/>
      <c r="Z19" s="16"/>
      <c r="AA19" s="109"/>
      <c r="AB19" s="109"/>
      <c r="AD19" s="109"/>
      <c r="AE19" s="109"/>
      <c r="AF19" s="109"/>
      <c r="AG19" s="109"/>
      <c r="AH19" s="109"/>
      <c r="AI19" s="109"/>
      <c r="AK19" s="109"/>
      <c r="AL19" s="109"/>
    </row>
    <row r="20" spans="1:38">
      <c r="A20" t="s">
        <v>1214</v>
      </c>
      <c r="B20" t="s">
        <v>1234</v>
      </c>
      <c r="E20" s="16"/>
      <c r="H20" s="16"/>
      <c r="I20" s="109"/>
      <c r="J20" s="16"/>
      <c r="K20" s="16"/>
      <c r="L20" s="109"/>
      <c r="M20" s="109"/>
      <c r="P20" s="109"/>
      <c r="Q20" s="109"/>
      <c r="T20" s="109"/>
      <c r="U20" s="109"/>
      <c r="Y20" s="16"/>
      <c r="Z20" s="16"/>
      <c r="AA20" s="109"/>
      <c r="AB20" s="109"/>
      <c r="AL20" s="109"/>
    </row>
    <row r="21" spans="1:38">
      <c r="A21" t="s">
        <v>1214</v>
      </c>
      <c r="B21" t="s">
        <v>1235</v>
      </c>
      <c r="E21"/>
      <c r="L21"/>
      <c r="Z21"/>
      <c r="AL21" s="108"/>
    </row>
    <row r="22" spans="1:38">
      <c r="A22" t="s">
        <v>1214</v>
      </c>
      <c r="B22" t="s">
        <v>1238</v>
      </c>
      <c r="L22" s="108"/>
      <c r="T22" s="108"/>
      <c r="U22" s="108"/>
      <c r="AL22" s="108"/>
    </row>
    <row r="23" spans="1:38">
      <c r="A23" t="s">
        <v>1214</v>
      </c>
      <c r="B23" t="s">
        <v>1239</v>
      </c>
      <c r="L23" s="108"/>
      <c r="T23" s="108"/>
      <c r="U23" s="108"/>
    </row>
    <row r="24" spans="1:38">
      <c r="A24" t="s">
        <v>1214</v>
      </c>
      <c r="B24" t="s">
        <v>1240</v>
      </c>
      <c r="L24" s="108"/>
      <c r="T24" s="108"/>
      <c r="U24" s="108"/>
    </row>
    <row r="25" spans="1:38">
      <c r="A25" t="s">
        <v>1214</v>
      </c>
      <c r="B25" t="s">
        <v>1243</v>
      </c>
    </row>
    <row r="26" spans="1:38">
      <c r="A26" t="s">
        <v>1214</v>
      </c>
      <c r="B26" t="s">
        <v>1244</v>
      </c>
    </row>
    <row r="27" spans="1:38">
      <c r="A27" t="s">
        <v>1214</v>
      </c>
      <c r="B27" t="s">
        <v>1245</v>
      </c>
    </row>
    <row r="28" spans="1:38">
      <c r="A28" t="s">
        <v>1214</v>
      </c>
      <c r="B28" t="s">
        <v>1246</v>
      </c>
    </row>
    <row r="29" spans="1:38">
      <c r="A29" t="s">
        <v>1214</v>
      </c>
      <c r="B29" t="s">
        <v>1253</v>
      </c>
    </row>
    <row r="30" spans="1:38">
      <c r="A30" t="s">
        <v>1214</v>
      </c>
      <c r="B30" t="s">
        <v>1254</v>
      </c>
    </row>
    <row r="31" spans="1:38">
      <c r="A31" t="s">
        <v>1214</v>
      </c>
      <c r="B31" t="s">
        <v>1255</v>
      </c>
    </row>
    <row r="32" spans="1:38">
      <c r="A32" t="s">
        <v>1214</v>
      </c>
      <c r="B32" t="s">
        <v>1256</v>
      </c>
    </row>
    <row r="33" spans="1:2">
      <c r="A33" t="s">
        <v>1214</v>
      </c>
      <c r="B33" t="s">
        <v>1257</v>
      </c>
    </row>
    <row r="34" spans="1:2">
      <c r="A34" t="s">
        <v>1214</v>
      </c>
      <c r="B34" t="s">
        <v>1258</v>
      </c>
    </row>
    <row r="35" spans="1:2">
      <c r="A35" t="s">
        <v>1214</v>
      </c>
      <c r="B35" t="s">
        <v>1259</v>
      </c>
    </row>
  </sheetData>
  <sheetProtection formatColumns="0"/>
  <customSheetViews>
    <customSheetView guid="{AE318230-F718-49FC-82EB-7CAC3DCD05F1}" showGridLines="0" hiddenRows="1">
      <selection sqref="A1:B1"/>
      <pageMargins left="0" right="0" top="0" bottom="0" header="0" footer="0"/>
    </customSheetView>
  </customSheetViews>
  <dataValidations count="16">
    <dataValidation type="list" allowBlank="1" showInputMessage="1" showErrorMessage="1" sqref="J2:J20">
      <formula1>israel_abroad</formula1>
    </dataValidation>
    <dataValidation type="list" allowBlank="1" showInputMessage="1" showErrorMessage="1" sqref="Q2:Q20">
      <formula1>What_is_rated</formula1>
    </dataValidation>
    <dataValidation type="list" allowBlank="1" showInputMessage="1" showErrorMessage="1" sqref="P2:P20">
      <formula1>Rating_Agency</formula1>
    </dataValidation>
    <dataValidation type="list" allowBlank="1" showInputMessage="1" showErrorMessage="1" sqref="M2:M20">
      <formula1>Holding_interest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AF3 AA2:AA20">
      <formula1>Valuation</formula1>
    </dataValidation>
    <dataValidation type="list" allowBlank="1" showInputMessage="1" showErrorMessage="1" sqref="AB2:AB20">
      <formula1>Dependence_Independence</formula1>
    </dataValidation>
    <dataValidation type="list" allowBlank="1" showInputMessage="1" showErrorMessage="1" sqref="U2:U20">
      <formula1>Underlying_Interest_Rates</formula1>
    </dataValidation>
    <dataValidation type="list" allowBlank="1" showInputMessage="1" showErrorMessage="1" sqref="T2:T20">
      <formula1>Linked_Type</formula1>
    </dataValidation>
    <dataValidation type="list" allowBlank="1" showInputMessage="1" showErrorMessage="1" sqref="Z2:Z20">
      <formula1>Yes_No_Bad_Debt</formula1>
    </dataValidation>
    <dataValidation type="list" allowBlank="1" showInputMessage="1" showErrorMessage="1" sqref="E3:E20">
      <formula1>Issuer_Number_Type_2</formula1>
    </dataValidation>
    <dataValidation type="list" allowBlank="1" showInputMessage="1" showErrorMessage="1" sqref="H2:H20">
      <formula1>Type_of_Security_ID_Fund</formula1>
    </dataValidation>
    <dataValidation type="list" allowBlank="1" showInputMessage="1" showErrorMessage="1" sqref="E2">
      <formula1>Issuer_Number_Type_3</formula1>
    </dataValidation>
    <dataValidation type="list" allowBlank="1" showInputMessage="1" showErrorMessage="1" sqref="Y2:Y20">
      <formula1>Subordination_Risk</formula1>
    </dataValidation>
    <dataValidation type="list" allowBlank="1" showInputMessage="1" showErrorMessage="1" sqref="AL2:AL20">
      <formula1>In_the_books</formula1>
    </dataValidation>
    <dataValidation type="list" allowBlank="1" showInputMessage="1" showErrorMessage="1" sqref="L2:L20">
      <formula1>Industry_Sector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בחירה'!$C$870:$C$873</xm:f>
          </x14:formula1>
          <xm:sqref>I2:I20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L1048576"/>
  <sheetViews>
    <sheetView rightToLeft="1" topLeftCell="W1" workbookViewId="0">
      <selection activeCell="AQ27" sqref="AQ27"/>
    </sheetView>
  </sheetViews>
  <sheetFormatPr defaultColWidth="9" defaultRowHeight="14.25"/>
  <cols>
    <col min="1" max="4" width="11.625" style="2" customWidth="1"/>
    <col min="5" max="5" width="11.625" style="4" customWidth="1"/>
    <col min="6" max="11" width="11.625" style="2" customWidth="1"/>
    <col min="12" max="12" width="11.625" style="4" customWidth="1"/>
    <col min="13" max="23" width="11.625" style="2" customWidth="1"/>
    <col min="24" max="24" width="9" style="4" customWidth="1"/>
    <col min="25" max="25" width="11.625" style="4" customWidth="1"/>
    <col min="26" max="38" width="11.625" style="2" customWidth="1"/>
    <col min="39" max="16384" width="9" style="2"/>
  </cols>
  <sheetData>
    <row r="1" spans="1:38" ht="66.75" customHeight="1">
      <c r="A1" s="17" t="s">
        <v>49</v>
      </c>
      <c r="B1" s="17" t="s">
        <v>50</v>
      </c>
      <c r="C1" s="17" t="s">
        <v>66</v>
      </c>
      <c r="D1" s="17" t="s">
        <v>80</v>
      </c>
      <c r="E1" s="17" t="s">
        <v>81</v>
      </c>
      <c r="F1" s="17" t="s">
        <v>67</v>
      </c>
      <c r="G1" s="17" t="s">
        <v>68</v>
      </c>
      <c r="H1" s="17" t="s">
        <v>82</v>
      </c>
      <c r="I1" s="17" t="s">
        <v>54</v>
      </c>
      <c r="J1" s="17" t="s">
        <v>55</v>
      </c>
      <c r="K1" s="17" t="s">
        <v>69</v>
      </c>
      <c r="L1" s="17" t="s">
        <v>89</v>
      </c>
      <c r="M1" s="17" t="s">
        <v>83</v>
      </c>
      <c r="N1" s="17" t="s">
        <v>56</v>
      </c>
      <c r="O1" s="17" t="s">
        <v>97</v>
      </c>
      <c r="P1" s="17" t="s">
        <v>71</v>
      </c>
      <c r="Q1" s="17" t="s">
        <v>58</v>
      </c>
      <c r="R1" s="17" t="s">
        <v>84</v>
      </c>
      <c r="S1" s="17" t="s">
        <v>59</v>
      </c>
      <c r="T1" s="17" t="s">
        <v>72</v>
      </c>
      <c r="U1" s="17" t="s">
        <v>73</v>
      </c>
      <c r="V1" s="17" t="s">
        <v>74</v>
      </c>
      <c r="W1" s="17" t="s">
        <v>62</v>
      </c>
      <c r="X1" s="17" t="s">
        <v>86</v>
      </c>
      <c r="Y1" s="17" t="s">
        <v>87</v>
      </c>
      <c r="Z1" s="17" t="s">
        <v>103</v>
      </c>
      <c r="AA1" s="17" t="s">
        <v>104</v>
      </c>
      <c r="AB1" s="17" t="s">
        <v>106</v>
      </c>
      <c r="AC1" s="17" t="s">
        <v>107</v>
      </c>
      <c r="AD1" s="17" t="s">
        <v>76</v>
      </c>
      <c r="AE1" s="17" t="s">
        <v>61</v>
      </c>
      <c r="AF1" s="17" t="s">
        <v>77</v>
      </c>
      <c r="AG1" s="17" t="s">
        <v>63</v>
      </c>
      <c r="AH1" s="17" t="s">
        <v>78</v>
      </c>
      <c r="AI1" s="17" t="s">
        <v>88</v>
      </c>
      <c r="AJ1" s="17" t="s">
        <v>17</v>
      </c>
      <c r="AK1" s="17" t="s">
        <v>64</v>
      </c>
      <c r="AL1" s="17" t="s">
        <v>65</v>
      </c>
    </row>
    <row r="2" spans="1:38">
      <c r="A2" t="s">
        <v>1214</v>
      </c>
      <c r="B2" t="s">
        <v>1215</v>
      </c>
      <c r="C2" t="s">
        <v>4842</v>
      </c>
      <c r="D2" t="s">
        <v>4843</v>
      </c>
      <c r="E2" t="s">
        <v>310</v>
      </c>
      <c r="F2" t="s">
        <v>4844</v>
      </c>
      <c r="G2" t="s">
        <v>4845</v>
      </c>
      <c r="H2" t="s">
        <v>322</v>
      </c>
      <c r="I2" t="s">
        <v>755</v>
      </c>
      <c r="J2" t="s">
        <v>205</v>
      </c>
      <c r="K2" t="s">
        <v>205</v>
      </c>
      <c r="L2" s="144" t="s">
        <v>327</v>
      </c>
      <c r="M2" t="s">
        <v>444</v>
      </c>
      <c r="N2" t="s">
        <v>340</v>
      </c>
      <c r="O2" t="s">
        <v>4846</v>
      </c>
      <c r="P2" t="s">
        <v>2257</v>
      </c>
      <c r="Q2" t="s">
        <v>416</v>
      </c>
      <c r="R2" t="s">
        <v>408</v>
      </c>
      <c r="S2" t="s">
        <v>1213</v>
      </c>
      <c r="T2" s="131">
        <v>10.683999999999999</v>
      </c>
      <c r="U2" t="s">
        <v>4847</v>
      </c>
      <c r="V2" s="132">
        <v>4.5039999999999997E-2</v>
      </c>
      <c r="W2" s="132">
        <v>3.7539999999999997E-2</v>
      </c>
      <c r="X2" t="s">
        <v>413</v>
      </c>
      <c r="Y2" t="s">
        <v>340</v>
      </c>
      <c r="Z2" t="s">
        <v>887</v>
      </c>
      <c r="AA2" t="s">
        <v>890</v>
      </c>
      <c r="AB2" t="s">
        <v>4835</v>
      </c>
      <c r="AC2" t="s">
        <v>4835</v>
      </c>
      <c r="AD2" s="131">
        <v>477581.35</v>
      </c>
      <c r="AE2" s="131">
        <v>1</v>
      </c>
      <c r="AF2" s="131">
        <v>108.11</v>
      </c>
      <c r="AG2" s="131">
        <v>516.31299999999999</v>
      </c>
      <c r="AH2" s="109"/>
      <c r="AI2" s="109"/>
      <c r="AJ2" s="144" t="s">
        <v>15</v>
      </c>
      <c r="AK2" s="132">
        <v>0.1258</v>
      </c>
      <c r="AL2" s="132">
        <v>4.0400000000000002E-3</v>
      </c>
    </row>
    <row r="3" spans="1:38">
      <c r="A3" t="s">
        <v>1214</v>
      </c>
      <c r="B3" t="s">
        <v>1215</v>
      </c>
      <c r="C3" t="s">
        <v>4848</v>
      </c>
      <c r="D3" t="s">
        <v>4849</v>
      </c>
      <c r="E3" t="s">
        <v>310</v>
      </c>
      <c r="F3" t="s">
        <v>4850</v>
      </c>
      <c r="G3" t="s">
        <v>4851</v>
      </c>
      <c r="H3" t="s">
        <v>322</v>
      </c>
      <c r="I3" t="s">
        <v>755</v>
      </c>
      <c r="J3" t="s">
        <v>205</v>
      </c>
      <c r="K3" t="s">
        <v>205</v>
      </c>
      <c r="L3" s="144" t="s">
        <v>327</v>
      </c>
      <c r="M3" t="s">
        <v>444</v>
      </c>
      <c r="N3" t="s">
        <v>340</v>
      </c>
      <c r="O3" t="s">
        <v>4852</v>
      </c>
      <c r="P3" t="s">
        <v>1556</v>
      </c>
      <c r="Q3" t="s">
        <v>416</v>
      </c>
      <c r="R3" t="s">
        <v>408</v>
      </c>
      <c r="S3" t="s">
        <v>1213</v>
      </c>
      <c r="T3" s="131">
        <v>3.2429999999999999</v>
      </c>
      <c r="U3" t="s">
        <v>1651</v>
      </c>
      <c r="V3" s="132">
        <v>3.6850000000000001E-2</v>
      </c>
      <c r="W3" s="132">
        <v>4.2889999999999998E-2</v>
      </c>
      <c r="X3" t="s">
        <v>413</v>
      </c>
      <c r="Y3" t="s">
        <v>340</v>
      </c>
      <c r="Z3" t="s">
        <v>887</v>
      </c>
      <c r="AA3" t="s">
        <v>890</v>
      </c>
      <c r="AB3" t="s">
        <v>4835</v>
      </c>
      <c r="AC3" t="s">
        <v>4835</v>
      </c>
      <c r="AD3" s="131">
        <v>472500</v>
      </c>
      <c r="AE3" s="131">
        <v>1</v>
      </c>
      <c r="AF3" s="131">
        <v>105.72</v>
      </c>
      <c r="AG3" s="131">
        <v>499.52699999999999</v>
      </c>
      <c r="AH3" s="109"/>
      <c r="AI3" s="109"/>
      <c r="AJ3" s="144" t="s">
        <v>15</v>
      </c>
      <c r="AK3" s="132">
        <v>0.12171</v>
      </c>
      <c r="AL3" s="132">
        <v>3.8999999999999998E-3</v>
      </c>
    </row>
    <row r="4" spans="1:38">
      <c r="A4" t="s">
        <v>1214</v>
      </c>
      <c r="B4" t="s">
        <v>1215</v>
      </c>
      <c r="C4" t="s">
        <v>4853</v>
      </c>
      <c r="D4" t="s">
        <v>4854</v>
      </c>
      <c r="E4" t="s">
        <v>310</v>
      </c>
      <c r="F4" t="s">
        <v>4855</v>
      </c>
      <c r="G4" t="s">
        <v>4856</v>
      </c>
      <c r="H4" t="s">
        <v>322</v>
      </c>
      <c r="I4" t="s">
        <v>755</v>
      </c>
      <c r="J4" t="s">
        <v>205</v>
      </c>
      <c r="K4" t="s">
        <v>205</v>
      </c>
      <c r="L4" s="144" t="s">
        <v>327</v>
      </c>
      <c r="M4" t="s">
        <v>465</v>
      </c>
      <c r="N4" t="s">
        <v>340</v>
      </c>
      <c r="O4" t="s">
        <v>4857</v>
      </c>
      <c r="P4" t="s">
        <v>1566</v>
      </c>
      <c r="Q4" t="s">
        <v>414</v>
      </c>
      <c r="R4" t="s">
        <v>408</v>
      </c>
      <c r="S4" t="s">
        <v>1213</v>
      </c>
      <c r="T4" s="131">
        <v>3.1560000000000001</v>
      </c>
      <c r="U4" t="s">
        <v>1873</v>
      </c>
      <c r="V4" s="132">
        <v>3.4020000000000002E-2</v>
      </c>
      <c r="W4" s="132">
        <v>3.8679999999999999E-2</v>
      </c>
      <c r="X4" t="s">
        <v>413</v>
      </c>
      <c r="Y4" t="s">
        <v>340</v>
      </c>
      <c r="Z4" t="s">
        <v>887</v>
      </c>
      <c r="AA4" t="s">
        <v>890</v>
      </c>
      <c r="AB4" t="s">
        <v>4835</v>
      </c>
      <c r="AC4" t="s">
        <v>4835</v>
      </c>
      <c r="AD4" s="131">
        <v>435000</v>
      </c>
      <c r="AE4" s="131">
        <v>1</v>
      </c>
      <c r="AF4" s="131">
        <v>104.58</v>
      </c>
      <c r="AG4" s="131">
        <v>454.923</v>
      </c>
      <c r="AH4" s="109"/>
      <c r="AI4" s="109"/>
      <c r="AJ4" s="144" t="s">
        <v>15</v>
      </c>
      <c r="AK4" s="132">
        <v>0.11083999999999999</v>
      </c>
      <c r="AL4" s="132">
        <v>3.5599999999999998E-3</v>
      </c>
    </row>
    <row r="5" spans="1:38">
      <c r="A5" t="s">
        <v>1214</v>
      </c>
      <c r="B5" t="s">
        <v>1215</v>
      </c>
      <c r="C5" t="s">
        <v>4858</v>
      </c>
      <c r="D5" t="s">
        <v>4859</v>
      </c>
      <c r="E5" t="s">
        <v>310</v>
      </c>
      <c r="F5" t="s">
        <v>4860</v>
      </c>
      <c r="G5" t="s">
        <v>4861</v>
      </c>
      <c r="H5" t="s">
        <v>322</v>
      </c>
      <c r="I5" t="s">
        <v>755</v>
      </c>
      <c r="J5" t="s">
        <v>205</v>
      </c>
      <c r="K5" t="s">
        <v>205</v>
      </c>
      <c r="L5" s="144" t="s">
        <v>327</v>
      </c>
      <c r="M5" t="s">
        <v>441</v>
      </c>
      <c r="N5" t="s">
        <v>340</v>
      </c>
      <c r="O5" t="s">
        <v>4862</v>
      </c>
      <c r="P5" t="s">
        <v>2774</v>
      </c>
      <c r="Q5" t="s">
        <v>416</v>
      </c>
      <c r="R5" t="s">
        <v>408</v>
      </c>
      <c r="S5" t="s">
        <v>1213</v>
      </c>
      <c r="T5" s="131">
        <v>7.3330000000000002</v>
      </c>
      <c r="U5" t="s">
        <v>4863</v>
      </c>
      <c r="V5" s="132">
        <v>2.6100000000000002E-2</v>
      </c>
      <c r="W5" s="132">
        <v>7.4200000000000004E-3</v>
      </c>
      <c r="X5" t="s">
        <v>413</v>
      </c>
      <c r="Y5" t="s">
        <v>340</v>
      </c>
      <c r="Z5" t="s">
        <v>887</v>
      </c>
      <c r="AA5" t="s">
        <v>890</v>
      </c>
      <c r="AB5" t="s">
        <v>4835</v>
      </c>
      <c r="AC5" t="s">
        <v>4835</v>
      </c>
      <c r="AD5" s="131">
        <v>406583.15</v>
      </c>
      <c r="AE5" s="131">
        <v>1</v>
      </c>
      <c r="AF5" s="131">
        <v>102.64</v>
      </c>
      <c r="AG5" s="131">
        <v>417.31700000000001</v>
      </c>
      <c r="AH5"/>
      <c r="AI5"/>
      <c r="AJ5" s="144" t="s">
        <v>15</v>
      </c>
      <c r="AK5" s="132">
        <v>0.10168000000000001</v>
      </c>
      <c r="AL5" s="132">
        <v>3.2599999999999999E-3</v>
      </c>
    </row>
    <row r="6" spans="1:38">
      <c r="A6" t="s">
        <v>1214</v>
      </c>
      <c r="B6" t="s">
        <v>1215</v>
      </c>
      <c r="C6" t="s">
        <v>4864</v>
      </c>
      <c r="D6" t="s">
        <v>4865</v>
      </c>
      <c r="E6" t="s">
        <v>310</v>
      </c>
      <c r="F6" t="s">
        <v>4866</v>
      </c>
      <c r="G6" t="s">
        <v>4867</v>
      </c>
      <c r="H6" t="s">
        <v>322</v>
      </c>
      <c r="I6" t="s">
        <v>755</v>
      </c>
      <c r="J6" t="s">
        <v>205</v>
      </c>
      <c r="K6" t="s">
        <v>205</v>
      </c>
      <c r="L6" s="144" t="s">
        <v>327</v>
      </c>
      <c r="M6" t="s">
        <v>465</v>
      </c>
      <c r="N6" t="s">
        <v>340</v>
      </c>
      <c r="O6" t="s">
        <v>4868</v>
      </c>
      <c r="P6" t="s">
        <v>1645</v>
      </c>
      <c r="Q6" t="s">
        <v>414</v>
      </c>
      <c r="R6" t="s">
        <v>408</v>
      </c>
      <c r="S6" t="s">
        <v>1213</v>
      </c>
      <c r="T6" s="131">
        <v>5.4939999999999998</v>
      </c>
      <c r="U6" t="s">
        <v>2088</v>
      </c>
      <c r="V6" s="132">
        <v>3.3180000000000001E-2</v>
      </c>
      <c r="W6" s="132">
        <v>2.8230000000000002E-2</v>
      </c>
      <c r="X6" t="s">
        <v>413</v>
      </c>
      <c r="Y6" t="s">
        <v>340</v>
      </c>
      <c r="Z6" s="109"/>
      <c r="AA6" s="109"/>
      <c r="AB6" t="s">
        <v>4835</v>
      </c>
      <c r="AC6" t="s">
        <v>4835</v>
      </c>
      <c r="AD6" s="131">
        <v>408000</v>
      </c>
      <c r="AE6" s="131">
        <v>1</v>
      </c>
      <c r="AF6" s="131">
        <v>100.71</v>
      </c>
      <c r="AG6" s="131">
        <v>410.89699999999999</v>
      </c>
      <c r="AH6"/>
      <c r="AI6"/>
      <c r="AJ6" s="144" t="s">
        <v>15</v>
      </c>
      <c r="AK6" s="132">
        <v>0.10012</v>
      </c>
      <c r="AL6" s="132">
        <v>3.2100000000000002E-3</v>
      </c>
    </row>
    <row r="7" spans="1:38">
      <c r="A7" t="s">
        <v>1214</v>
      </c>
      <c r="B7" t="s">
        <v>1215</v>
      </c>
      <c r="C7" t="s">
        <v>4836</v>
      </c>
      <c r="D7" t="s">
        <v>4837</v>
      </c>
      <c r="E7" t="s">
        <v>310</v>
      </c>
      <c r="F7" t="s">
        <v>4869</v>
      </c>
      <c r="G7" t="s">
        <v>4870</v>
      </c>
      <c r="H7" t="s">
        <v>322</v>
      </c>
      <c r="I7" t="s">
        <v>755</v>
      </c>
      <c r="J7" t="s">
        <v>205</v>
      </c>
      <c r="K7" t="s">
        <v>205</v>
      </c>
      <c r="L7" s="144" t="s">
        <v>327</v>
      </c>
      <c r="M7" t="s">
        <v>447</v>
      </c>
      <c r="N7" t="s">
        <v>340</v>
      </c>
      <c r="O7" t="s">
        <v>4871</v>
      </c>
      <c r="P7" t="s">
        <v>2774</v>
      </c>
      <c r="Q7" t="s">
        <v>416</v>
      </c>
      <c r="R7" t="s">
        <v>408</v>
      </c>
      <c r="S7" t="s">
        <v>1213</v>
      </c>
      <c r="T7" s="131">
        <v>4.3819999999999997</v>
      </c>
      <c r="U7" t="s">
        <v>4872</v>
      </c>
      <c r="V7" s="132">
        <v>2.4899999999999999E-2</v>
      </c>
      <c r="W7" s="132">
        <v>-4.4999999999999997E-3</v>
      </c>
      <c r="X7" t="s">
        <v>413</v>
      </c>
      <c r="Y7" t="s">
        <v>340</v>
      </c>
      <c r="Z7" t="s">
        <v>887</v>
      </c>
      <c r="AA7" t="s">
        <v>890</v>
      </c>
      <c r="AB7" t="s">
        <v>4835</v>
      </c>
      <c r="AC7" t="s">
        <v>4835</v>
      </c>
      <c r="AD7" s="131">
        <v>303701.52</v>
      </c>
      <c r="AE7" s="131">
        <v>1</v>
      </c>
      <c r="AF7" s="131">
        <v>117.69</v>
      </c>
      <c r="AG7" s="131">
        <v>357.42599999999999</v>
      </c>
      <c r="AH7" s="109"/>
      <c r="AI7" s="109"/>
      <c r="AJ7" s="144" t="s">
        <v>15</v>
      </c>
      <c r="AK7" s="132">
        <v>8.7090000000000001E-2</v>
      </c>
      <c r="AL7" s="132">
        <v>2.7899999999999999E-3</v>
      </c>
    </row>
    <row r="8" spans="1:38">
      <c r="A8" t="s">
        <v>1214</v>
      </c>
      <c r="B8" t="s">
        <v>1215</v>
      </c>
      <c r="C8" t="s">
        <v>4873</v>
      </c>
      <c r="D8" t="s">
        <v>4874</v>
      </c>
      <c r="E8" t="s">
        <v>312</v>
      </c>
      <c r="F8" t="s">
        <v>4875</v>
      </c>
      <c r="G8" t="s">
        <v>4876</v>
      </c>
      <c r="H8" t="s">
        <v>322</v>
      </c>
      <c r="I8" t="s">
        <v>952</v>
      </c>
      <c r="J8" t="s">
        <v>205</v>
      </c>
      <c r="K8" t="s">
        <v>225</v>
      </c>
      <c r="L8" s="144" t="s">
        <v>327</v>
      </c>
      <c r="M8" t="s">
        <v>448</v>
      </c>
      <c r="N8" t="s">
        <v>340</v>
      </c>
      <c r="O8" t="s">
        <v>4877</v>
      </c>
      <c r="P8" s="109"/>
      <c r="Q8" t="s">
        <v>411</v>
      </c>
      <c r="R8" t="s">
        <v>411</v>
      </c>
      <c r="S8" t="s">
        <v>1213</v>
      </c>
      <c r="T8" s="131">
        <v>3.29</v>
      </c>
      <c r="U8" t="s">
        <v>2506</v>
      </c>
      <c r="V8" s="132">
        <v>6.4899999999999999E-2</v>
      </c>
      <c r="W8" s="132">
        <v>7.3639999999999997E-2</v>
      </c>
      <c r="X8" t="s">
        <v>413</v>
      </c>
      <c r="Y8" t="s">
        <v>340</v>
      </c>
      <c r="Z8" t="s">
        <v>887</v>
      </c>
      <c r="AA8" t="s">
        <v>890</v>
      </c>
      <c r="AB8" t="s">
        <v>4835</v>
      </c>
      <c r="AC8" t="s">
        <v>4835</v>
      </c>
      <c r="AD8" s="131">
        <v>266000</v>
      </c>
      <c r="AE8" s="131">
        <v>1</v>
      </c>
      <c r="AF8" s="131">
        <v>107.89</v>
      </c>
      <c r="AG8" s="131">
        <v>286.98700000000002</v>
      </c>
      <c r="AH8" s="109"/>
      <c r="AI8" s="109"/>
      <c r="AJ8" s="144" t="s">
        <v>15</v>
      </c>
      <c r="AK8" s="132">
        <v>6.9930000000000006E-2</v>
      </c>
      <c r="AL8" s="132">
        <v>2.2399999999999998E-3</v>
      </c>
    </row>
    <row r="9" spans="1:38">
      <c r="A9" t="s">
        <v>1214</v>
      </c>
      <c r="B9" t="s">
        <v>1215</v>
      </c>
      <c r="C9" t="s">
        <v>4878</v>
      </c>
      <c r="D9" t="s">
        <v>4879</v>
      </c>
      <c r="E9" t="s">
        <v>310</v>
      </c>
      <c r="F9" t="s">
        <v>4880</v>
      </c>
      <c r="G9" t="s">
        <v>4881</v>
      </c>
      <c r="H9" t="s">
        <v>322</v>
      </c>
      <c r="I9" t="s">
        <v>952</v>
      </c>
      <c r="J9" t="s">
        <v>205</v>
      </c>
      <c r="K9" t="s">
        <v>205</v>
      </c>
      <c r="L9" s="144" t="s">
        <v>327</v>
      </c>
      <c r="M9" t="s">
        <v>444</v>
      </c>
      <c r="N9" t="s">
        <v>340</v>
      </c>
      <c r="O9" t="s">
        <v>4882</v>
      </c>
      <c r="P9" s="109"/>
      <c r="Q9" t="s">
        <v>411</v>
      </c>
      <c r="R9" t="s">
        <v>411</v>
      </c>
      <c r="S9" t="s">
        <v>1213</v>
      </c>
      <c r="T9" s="131">
        <v>2.3199999999999998</v>
      </c>
      <c r="U9" t="s">
        <v>1663</v>
      </c>
      <c r="V9" s="132">
        <v>6.4600000000000005E-2</v>
      </c>
      <c r="W9" s="132">
        <v>0</v>
      </c>
      <c r="X9" t="s">
        <v>413</v>
      </c>
      <c r="Y9" t="s">
        <v>340</v>
      </c>
      <c r="Z9" t="s">
        <v>887</v>
      </c>
      <c r="AA9" t="s">
        <v>890</v>
      </c>
      <c r="AB9" t="s">
        <v>4835</v>
      </c>
      <c r="AC9" t="s">
        <v>4835</v>
      </c>
      <c r="AD9" s="131">
        <v>221993.79</v>
      </c>
      <c r="AE9" s="131">
        <v>1</v>
      </c>
      <c r="AF9" s="131">
        <v>102.36000000000001</v>
      </c>
      <c r="AG9" s="131">
        <v>227.232843444</v>
      </c>
      <c r="AH9" s="109"/>
      <c r="AI9" s="109"/>
      <c r="AJ9" s="144" t="s">
        <v>15</v>
      </c>
      <c r="AK9" s="132">
        <v>5.7389999999999997E-2</v>
      </c>
      <c r="AL9" s="132">
        <v>1.8400000000000001E-3</v>
      </c>
    </row>
    <row r="10" spans="1:38">
      <c r="A10" t="s">
        <v>1214</v>
      </c>
      <c r="B10" t="s">
        <v>1215</v>
      </c>
      <c r="C10" t="s">
        <v>4883</v>
      </c>
      <c r="D10" t="s">
        <v>4884</v>
      </c>
      <c r="E10" t="s">
        <v>310</v>
      </c>
      <c r="F10" t="s">
        <v>4885</v>
      </c>
      <c r="G10" t="s">
        <v>4886</v>
      </c>
      <c r="H10" t="s">
        <v>322</v>
      </c>
      <c r="I10" t="s">
        <v>755</v>
      </c>
      <c r="J10" t="s">
        <v>205</v>
      </c>
      <c r="K10" t="s">
        <v>205</v>
      </c>
      <c r="L10" s="144" t="s">
        <v>327</v>
      </c>
      <c r="M10" t="s">
        <v>442</v>
      </c>
      <c r="N10" t="s">
        <v>340</v>
      </c>
      <c r="O10" t="s">
        <v>4887</v>
      </c>
      <c r="P10" t="s">
        <v>1600</v>
      </c>
      <c r="Q10" t="s">
        <v>416</v>
      </c>
      <c r="R10" t="s">
        <v>408</v>
      </c>
      <c r="S10" t="s">
        <v>1213</v>
      </c>
      <c r="T10" s="131">
        <v>8.218</v>
      </c>
      <c r="U10" t="s">
        <v>4888</v>
      </c>
      <c r="V10" s="132">
        <v>3.7069999999999999E-2</v>
      </c>
      <c r="W10" s="132">
        <v>3.533E-2</v>
      </c>
      <c r="X10" t="s">
        <v>413</v>
      </c>
      <c r="Y10" t="s">
        <v>340</v>
      </c>
      <c r="Z10" t="s">
        <v>887</v>
      </c>
      <c r="AA10" t="s">
        <v>890</v>
      </c>
      <c r="AB10" t="s">
        <v>4835</v>
      </c>
      <c r="AC10" t="s">
        <v>4835</v>
      </c>
      <c r="AD10" s="131">
        <v>201880</v>
      </c>
      <c r="AE10" s="131">
        <v>1</v>
      </c>
      <c r="AF10" s="131">
        <v>103.42</v>
      </c>
      <c r="AG10" s="131">
        <v>208.78399999999999</v>
      </c>
      <c r="AH10" s="109"/>
      <c r="AI10" s="109"/>
      <c r="AJ10" s="144" t="s">
        <v>15</v>
      </c>
      <c r="AK10" s="132">
        <v>5.0869999999999999E-2</v>
      </c>
      <c r="AL10" s="132">
        <v>1.6299999999999999E-3</v>
      </c>
    </row>
    <row r="11" spans="1:38">
      <c r="A11" t="s">
        <v>1214</v>
      </c>
      <c r="B11" t="s">
        <v>1215</v>
      </c>
      <c r="C11" t="s">
        <v>4889</v>
      </c>
      <c r="D11" t="s">
        <v>4890</v>
      </c>
      <c r="E11" t="s">
        <v>310</v>
      </c>
      <c r="F11" t="s">
        <v>4891</v>
      </c>
      <c r="G11" t="s">
        <v>4892</v>
      </c>
      <c r="H11" t="s">
        <v>322</v>
      </c>
      <c r="I11" t="s">
        <v>952</v>
      </c>
      <c r="J11" t="s">
        <v>205</v>
      </c>
      <c r="K11" t="s">
        <v>205</v>
      </c>
      <c r="L11" s="144" t="s">
        <v>327</v>
      </c>
      <c r="M11" t="s">
        <v>452</v>
      </c>
      <c r="N11" t="s">
        <v>340</v>
      </c>
      <c r="O11" t="s">
        <v>4893</v>
      </c>
      <c r="P11" t="s">
        <v>1579</v>
      </c>
      <c r="Q11" t="s">
        <v>416</v>
      </c>
      <c r="R11" t="s">
        <v>408</v>
      </c>
      <c r="S11" t="s">
        <v>1213</v>
      </c>
      <c r="T11" s="131">
        <v>1.58</v>
      </c>
      <c r="U11" t="s">
        <v>4894</v>
      </c>
      <c r="V11" s="132">
        <v>5.5899999999999998E-2</v>
      </c>
      <c r="W11" s="132">
        <v>2.1010000000000001E-2</v>
      </c>
      <c r="X11" t="s">
        <v>413</v>
      </c>
      <c r="Y11" t="s">
        <v>340</v>
      </c>
      <c r="Z11" t="s">
        <v>887</v>
      </c>
      <c r="AA11" t="s">
        <v>890</v>
      </c>
      <c r="AB11" t="s">
        <v>4835</v>
      </c>
      <c r="AC11" t="s">
        <v>4835</v>
      </c>
      <c r="AD11" s="131">
        <v>214286</v>
      </c>
      <c r="AE11" s="131">
        <v>1</v>
      </c>
      <c r="AF11" s="131">
        <v>96.74</v>
      </c>
      <c r="AG11" s="131">
        <v>207.3</v>
      </c>
      <c r="AH11" s="109"/>
      <c r="AI11" s="109"/>
      <c r="AJ11" s="144" t="s">
        <v>15</v>
      </c>
      <c r="AK11" s="132">
        <v>5.0509999999999999E-2</v>
      </c>
      <c r="AL11" s="132">
        <v>1.6199999999999999E-3</v>
      </c>
    </row>
    <row r="12" spans="1:38">
      <c r="A12" t="s">
        <v>1214</v>
      </c>
      <c r="B12" t="s">
        <v>1215</v>
      </c>
      <c r="C12" t="s">
        <v>4836</v>
      </c>
      <c r="D12" t="s">
        <v>4837</v>
      </c>
      <c r="E12" t="s">
        <v>310</v>
      </c>
      <c r="F12" t="s">
        <v>4895</v>
      </c>
      <c r="G12" t="s">
        <v>4896</v>
      </c>
      <c r="H12" t="s">
        <v>322</v>
      </c>
      <c r="I12" t="s">
        <v>952</v>
      </c>
      <c r="J12" t="s">
        <v>205</v>
      </c>
      <c r="K12" t="s">
        <v>205</v>
      </c>
      <c r="L12" s="144" t="s">
        <v>327</v>
      </c>
      <c r="M12" t="s">
        <v>447</v>
      </c>
      <c r="N12" t="s">
        <v>340</v>
      </c>
      <c r="O12" t="s">
        <v>4871</v>
      </c>
      <c r="P12" t="s">
        <v>2774</v>
      </c>
      <c r="Q12" t="s">
        <v>416</v>
      </c>
      <c r="R12" t="s">
        <v>408</v>
      </c>
      <c r="S12" t="s">
        <v>1213</v>
      </c>
      <c r="T12" s="131">
        <v>0.7</v>
      </c>
      <c r="U12" t="s">
        <v>4897</v>
      </c>
      <c r="V12" s="132">
        <v>6.0199999999999997E-2</v>
      </c>
      <c r="W12" s="132">
        <v>2.31E-3</v>
      </c>
      <c r="X12" t="s">
        <v>413</v>
      </c>
      <c r="Y12" t="s">
        <v>340</v>
      </c>
      <c r="Z12" t="s">
        <v>887</v>
      </c>
      <c r="AA12" t="s">
        <v>890</v>
      </c>
      <c r="AB12" t="s">
        <v>4835</v>
      </c>
      <c r="AC12" t="s">
        <v>4835</v>
      </c>
      <c r="AD12" s="131">
        <v>179697.56</v>
      </c>
      <c r="AE12" s="131">
        <v>1</v>
      </c>
      <c r="AF12" s="131">
        <v>99.24</v>
      </c>
      <c r="AG12" s="131">
        <v>178.33199999999999</v>
      </c>
      <c r="AH12" s="109"/>
      <c r="AI12" s="109"/>
      <c r="AJ12" s="144" t="s">
        <v>15</v>
      </c>
      <c r="AK12" s="132">
        <v>4.3450000000000003E-2</v>
      </c>
      <c r="AL12" s="132">
        <v>1.39E-3</v>
      </c>
    </row>
    <row r="13" spans="1:38">
      <c r="A13" t="s">
        <v>1214</v>
      </c>
      <c r="B13" t="s">
        <v>1215</v>
      </c>
      <c r="C13" t="s">
        <v>4898</v>
      </c>
      <c r="D13" t="s">
        <v>4899</v>
      </c>
      <c r="E13" t="s">
        <v>310</v>
      </c>
      <c r="F13" t="s">
        <v>4900</v>
      </c>
      <c r="G13" t="s">
        <v>4901</v>
      </c>
      <c r="H13" t="s">
        <v>322</v>
      </c>
      <c r="I13" t="s">
        <v>952</v>
      </c>
      <c r="J13" t="s">
        <v>205</v>
      </c>
      <c r="K13" t="s">
        <v>205</v>
      </c>
      <c r="L13" s="144" t="s">
        <v>327</v>
      </c>
      <c r="M13" t="s">
        <v>452</v>
      </c>
      <c r="N13" t="s">
        <v>340</v>
      </c>
      <c r="O13" t="s">
        <v>4902</v>
      </c>
      <c r="P13" t="s">
        <v>1600</v>
      </c>
      <c r="Q13" t="s">
        <v>416</v>
      </c>
      <c r="R13" t="s">
        <v>408</v>
      </c>
      <c r="S13" t="s">
        <v>1213</v>
      </c>
      <c r="T13" s="131">
        <v>1.71</v>
      </c>
      <c r="U13" t="s">
        <v>1775</v>
      </c>
      <c r="V13" s="132">
        <v>4.9399999999999999E-2</v>
      </c>
      <c r="W13" s="132">
        <v>5.867E-2</v>
      </c>
      <c r="X13" t="s">
        <v>413</v>
      </c>
      <c r="Y13" t="s">
        <v>340</v>
      </c>
      <c r="Z13" t="s">
        <v>887</v>
      </c>
      <c r="AA13" t="s">
        <v>890</v>
      </c>
      <c r="AB13" t="s">
        <v>4835</v>
      </c>
      <c r="AC13" t="s">
        <v>4835</v>
      </c>
      <c r="AD13" s="131">
        <v>166562.51999999999</v>
      </c>
      <c r="AE13" s="131">
        <v>1</v>
      </c>
      <c r="AF13" s="131">
        <v>98.87</v>
      </c>
      <c r="AG13" s="131">
        <v>164.68</v>
      </c>
      <c r="AH13" s="109"/>
      <c r="AI13" s="109"/>
      <c r="AJ13" s="144" t="s">
        <v>15</v>
      </c>
      <c r="AK13" s="132">
        <v>4.0129999999999999E-2</v>
      </c>
      <c r="AL13" s="132">
        <v>1.2899999999999999E-3</v>
      </c>
    </row>
    <row r="14" spans="1:38">
      <c r="A14" t="s">
        <v>1214</v>
      </c>
      <c r="B14" t="s">
        <v>1215</v>
      </c>
      <c r="C14" t="s">
        <v>4864</v>
      </c>
      <c r="D14" t="s">
        <v>4865</v>
      </c>
      <c r="E14" t="s">
        <v>310</v>
      </c>
      <c r="F14" t="s">
        <v>4903</v>
      </c>
      <c r="G14" t="s">
        <v>4904</v>
      </c>
      <c r="H14" t="s">
        <v>322</v>
      </c>
      <c r="I14" t="s">
        <v>952</v>
      </c>
      <c r="J14" t="s">
        <v>205</v>
      </c>
      <c r="K14" t="s">
        <v>205</v>
      </c>
      <c r="L14" s="144" t="s">
        <v>327</v>
      </c>
      <c r="M14" t="s">
        <v>465</v>
      </c>
      <c r="N14" t="s">
        <v>340</v>
      </c>
      <c r="O14" t="s">
        <v>4905</v>
      </c>
      <c r="P14" t="s">
        <v>2216</v>
      </c>
      <c r="Q14" t="s">
        <v>416</v>
      </c>
      <c r="R14" t="s">
        <v>408</v>
      </c>
      <c r="S14" t="s">
        <v>1213</v>
      </c>
      <c r="T14" s="131">
        <v>1.46</v>
      </c>
      <c r="U14" t="s">
        <v>1775</v>
      </c>
      <c r="V14" s="132">
        <v>5.6000000000000001E-2</v>
      </c>
      <c r="W14" s="132">
        <v>5.6259999999999998E-2</v>
      </c>
      <c r="X14" t="s">
        <v>413</v>
      </c>
      <c r="Y14" t="s">
        <v>340</v>
      </c>
      <c r="Z14" t="s">
        <v>887</v>
      </c>
      <c r="AA14" t="s">
        <v>890</v>
      </c>
      <c r="AB14" t="s">
        <v>4835</v>
      </c>
      <c r="AC14" t="s">
        <v>4835</v>
      </c>
      <c r="AD14" s="131">
        <v>67000.61</v>
      </c>
      <c r="AE14" s="131">
        <v>1</v>
      </c>
      <c r="AF14" s="131">
        <v>97.91</v>
      </c>
      <c r="AG14" s="131">
        <v>65.599999999999994</v>
      </c>
      <c r="AH14" s="109"/>
      <c r="AI14" s="109"/>
      <c r="AJ14" s="144" t="s">
        <v>15</v>
      </c>
      <c r="AK14" s="132">
        <v>1.5980000000000001E-2</v>
      </c>
      <c r="AL14" s="132">
        <v>5.1000000000000004E-4</v>
      </c>
    </row>
    <row r="15" spans="1:38">
      <c r="A15" t="s">
        <v>1214</v>
      </c>
      <c r="B15" t="s">
        <v>1215</v>
      </c>
      <c r="C15" t="s">
        <v>4906</v>
      </c>
      <c r="D15" t="s">
        <v>4907</v>
      </c>
      <c r="E15" t="s">
        <v>310</v>
      </c>
      <c r="F15" t="s">
        <v>4908</v>
      </c>
      <c r="G15" t="s">
        <v>4909</v>
      </c>
      <c r="H15" t="s">
        <v>322</v>
      </c>
      <c r="I15" t="s">
        <v>952</v>
      </c>
      <c r="J15" t="s">
        <v>205</v>
      </c>
      <c r="K15" t="s">
        <v>205</v>
      </c>
      <c r="L15" s="144" t="s">
        <v>327</v>
      </c>
      <c r="M15" t="s">
        <v>479</v>
      </c>
      <c r="N15" t="s">
        <v>340</v>
      </c>
      <c r="O15" t="s">
        <v>4910</v>
      </c>
      <c r="P15" t="s">
        <v>2216</v>
      </c>
      <c r="Q15" t="s">
        <v>416</v>
      </c>
      <c r="R15" t="s">
        <v>408</v>
      </c>
      <c r="S15" t="s">
        <v>1213</v>
      </c>
      <c r="T15" s="131">
        <v>0.45</v>
      </c>
      <c r="U15" t="s">
        <v>4897</v>
      </c>
      <c r="V15" s="132">
        <v>7.3200000000000001E-2</v>
      </c>
      <c r="W15" s="132">
        <v>0</v>
      </c>
      <c r="X15" t="s">
        <v>413</v>
      </c>
      <c r="Y15" t="s">
        <v>340</v>
      </c>
      <c r="Z15" t="s">
        <v>887</v>
      </c>
      <c r="AA15" t="s">
        <v>890</v>
      </c>
      <c r="AB15" t="s">
        <v>4835</v>
      </c>
      <c r="AC15" t="s">
        <v>4835</v>
      </c>
      <c r="AD15" s="131">
        <v>42432.68</v>
      </c>
      <c r="AE15" s="131">
        <v>1</v>
      </c>
      <c r="AF15" s="131">
        <v>100.81</v>
      </c>
      <c r="AG15" s="131">
        <v>42.776000000000003</v>
      </c>
      <c r="AH15" s="109"/>
      <c r="AI15" s="109"/>
      <c r="AJ15" s="144" t="s">
        <v>15</v>
      </c>
      <c r="AK15" s="132">
        <v>1.042E-2</v>
      </c>
      <c r="AL15" s="132">
        <v>3.3E-4</v>
      </c>
    </row>
    <row r="16" spans="1:38">
      <c r="A16" t="s">
        <v>1214</v>
      </c>
      <c r="B16" t="s">
        <v>1215</v>
      </c>
      <c r="C16" t="s">
        <v>3258</v>
      </c>
      <c r="D16" t="s">
        <v>3259</v>
      </c>
      <c r="E16" t="s">
        <v>310</v>
      </c>
      <c r="F16" t="s">
        <v>4911</v>
      </c>
      <c r="G16" t="s">
        <v>4912</v>
      </c>
      <c r="H16" t="s">
        <v>322</v>
      </c>
      <c r="I16" t="s">
        <v>952</v>
      </c>
      <c r="J16" t="s">
        <v>205</v>
      </c>
      <c r="K16" t="s">
        <v>205</v>
      </c>
      <c r="L16" s="144" t="s">
        <v>327</v>
      </c>
      <c r="M16" t="s">
        <v>442</v>
      </c>
      <c r="N16" t="s">
        <v>340</v>
      </c>
      <c r="O16" t="s">
        <v>4913</v>
      </c>
      <c r="P16" t="s">
        <v>1590</v>
      </c>
      <c r="Q16" t="s">
        <v>414</v>
      </c>
      <c r="R16" t="s">
        <v>408</v>
      </c>
      <c r="S16" t="s">
        <v>1213</v>
      </c>
      <c r="T16" s="131">
        <v>3.16</v>
      </c>
      <c r="U16" t="s">
        <v>4914</v>
      </c>
      <c r="V16" s="132">
        <v>6.3299999999999995E-2</v>
      </c>
      <c r="W16" s="132">
        <v>3.0110000000000001E-2</v>
      </c>
      <c r="X16" t="s">
        <v>413</v>
      </c>
      <c r="Y16" t="s">
        <v>340</v>
      </c>
      <c r="Z16" t="s">
        <v>887</v>
      </c>
      <c r="AA16" t="s">
        <v>890</v>
      </c>
      <c r="AB16" t="s">
        <v>4835</v>
      </c>
      <c r="AC16" t="s">
        <v>4835</v>
      </c>
      <c r="AD16" s="131">
        <v>41092.199999999997</v>
      </c>
      <c r="AE16" s="131">
        <v>1</v>
      </c>
      <c r="AF16" s="131">
        <v>94.87</v>
      </c>
      <c r="AG16" s="131">
        <v>38.984000000000002</v>
      </c>
      <c r="AH16" s="109"/>
      <c r="AI16" s="109"/>
      <c r="AJ16" s="144" t="s">
        <v>15</v>
      </c>
      <c r="AK16" s="132">
        <v>9.4999999999999998E-3</v>
      </c>
      <c r="AL16" s="132">
        <v>2.9999999999999997E-4</v>
      </c>
    </row>
    <row r="17" spans="1:38">
      <c r="A17" t="s">
        <v>1214</v>
      </c>
      <c r="B17" t="s">
        <v>1215</v>
      </c>
      <c r="C17" t="s">
        <v>4915</v>
      </c>
      <c r="D17" t="s">
        <v>4916</v>
      </c>
      <c r="E17" t="s">
        <v>310</v>
      </c>
      <c r="F17" t="s">
        <v>4917</v>
      </c>
      <c r="G17" t="s">
        <v>4918</v>
      </c>
      <c r="H17" t="s">
        <v>322</v>
      </c>
      <c r="I17" t="s">
        <v>952</v>
      </c>
      <c r="J17" t="s">
        <v>205</v>
      </c>
      <c r="K17" t="s">
        <v>205</v>
      </c>
      <c r="L17" s="144" t="s">
        <v>327</v>
      </c>
      <c r="M17" t="s">
        <v>452</v>
      </c>
      <c r="N17" t="s">
        <v>340</v>
      </c>
      <c r="O17" t="s">
        <v>4919</v>
      </c>
      <c r="P17" t="s">
        <v>1600</v>
      </c>
      <c r="Q17" t="s">
        <v>416</v>
      </c>
      <c r="R17" t="s">
        <v>408</v>
      </c>
      <c r="S17" t="s">
        <v>1213</v>
      </c>
      <c r="T17" s="131">
        <v>2.25</v>
      </c>
      <c r="U17" t="s">
        <v>1686</v>
      </c>
      <c r="V17" s="132">
        <v>5.2900000000000003E-2</v>
      </c>
      <c r="W17" s="132">
        <v>4.2840000000000003E-2</v>
      </c>
      <c r="X17" t="s">
        <v>413</v>
      </c>
      <c r="Y17" t="s">
        <v>340</v>
      </c>
      <c r="Z17" t="s">
        <v>887</v>
      </c>
      <c r="AA17" t="s">
        <v>890</v>
      </c>
      <c r="AB17" t="s">
        <v>4835</v>
      </c>
      <c r="AC17" t="s">
        <v>4835</v>
      </c>
      <c r="AD17" s="131">
        <v>23170.720000000001</v>
      </c>
      <c r="AE17" s="131">
        <v>1</v>
      </c>
      <c r="AF17" s="131">
        <v>98.84</v>
      </c>
      <c r="AG17" s="131">
        <v>22.902000000000001</v>
      </c>
      <c r="AH17" s="109"/>
      <c r="AI17" s="109"/>
      <c r="AJ17" s="144" t="s">
        <v>15</v>
      </c>
      <c r="AK17" s="132">
        <v>5.5799999999999999E-3</v>
      </c>
      <c r="AL17" s="132">
        <v>1.8000000000000001E-4</v>
      </c>
    </row>
    <row r="18" spans="1:38">
      <c r="A18" t="s">
        <v>1214</v>
      </c>
      <c r="B18" t="s">
        <v>1218</v>
      </c>
      <c r="C18" t="s">
        <v>4842</v>
      </c>
      <c r="D18" t="s">
        <v>4843</v>
      </c>
      <c r="E18" t="s">
        <v>310</v>
      </c>
      <c r="F18" t="s">
        <v>4844</v>
      </c>
      <c r="G18" t="s">
        <v>4845</v>
      </c>
      <c r="H18" t="s">
        <v>322</v>
      </c>
      <c r="I18" t="s">
        <v>755</v>
      </c>
      <c r="J18" t="s">
        <v>205</v>
      </c>
      <c r="K18" t="s">
        <v>205</v>
      </c>
      <c r="L18" s="144" t="s">
        <v>327</v>
      </c>
      <c r="M18" t="s">
        <v>444</v>
      </c>
      <c r="N18" t="s">
        <v>340</v>
      </c>
      <c r="O18" t="s">
        <v>4846</v>
      </c>
      <c r="P18" t="s">
        <v>2257</v>
      </c>
      <c r="Q18" t="s">
        <v>416</v>
      </c>
      <c r="R18" t="s">
        <v>408</v>
      </c>
      <c r="S18" t="s">
        <v>1213</v>
      </c>
      <c r="T18" s="131">
        <v>10.683999999999999</v>
      </c>
      <c r="U18" t="s">
        <v>4847</v>
      </c>
      <c r="V18" s="132">
        <v>4.5039999999999997E-2</v>
      </c>
      <c r="W18" s="132">
        <v>3.7539999999999997E-2</v>
      </c>
      <c r="X18" t="s">
        <v>413</v>
      </c>
      <c r="Y18" t="s">
        <v>340</v>
      </c>
      <c r="Z18" t="s">
        <v>887</v>
      </c>
      <c r="AA18" t="s">
        <v>890</v>
      </c>
      <c r="AB18" t="s">
        <v>4835</v>
      </c>
      <c r="AC18" t="s">
        <v>4835</v>
      </c>
      <c r="AD18" s="131">
        <v>5730976.2000000002</v>
      </c>
      <c r="AE18" s="131">
        <v>1</v>
      </c>
      <c r="AF18" s="131">
        <v>108.11</v>
      </c>
      <c r="AG18" s="131">
        <v>6195.7579999999998</v>
      </c>
      <c r="AH18" s="109"/>
      <c r="AI18" s="109"/>
      <c r="AJ18" s="144" t="s">
        <v>15</v>
      </c>
      <c r="AK18" s="132">
        <v>0.13838</v>
      </c>
      <c r="AL18" s="132">
        <v>3.82E-3</v>
      </c>
    </row>
    <row r="19" spans="1:38">
      <c r="A19" t="s">
        <v>1214</v>
      </c>
      <c r="B19" t="s">
        <v>1218</v>
      </c>
      <c r="C19" t="s">
        <v>4864</v>
      </c>
      <c r="D19" t="s">
        <v>4865</v>
      </c>
      <c r="E19" t="s">
        <v>310</v>
      </c>
      <c r="F19" t="s">
        <v>4866</v>
      </c>
      <c r="G19" t="s">
        <v>4867</v>
      </c>
      <c r="H19" t="s">
        <v>322</v>
      </c>
      <c r="I19" t="s">
        <v>755</v>
      </c>
      <c r="J19" t="s">
        <v>205</v>
      </c>
      <c r="K19" t="s">
        <v>205</v>
      </c>
      <c r="L19" s="144" t="s">
        <v>327</v>
      </c>
      <c r="M19" t="s">
        <v>465</v>
      </c>
      <c r="N19" t="s">
        <v>340</v>
      </c>
      <c r="O19" t="s">
        <v>4868</v>
      </c>
      <c r="P19" t="s">
        <v>1645</v>
      </c>
      <c r="Q19" t="s">
        <v>414</v>
      </c>
      <c r="R19" t="s">
        <v>408</v>
      </c>
      <c r="S19" t="s">
        <v>1213</v>
      </c>
      <c r="T19" s="131">
        <v>5.4939999999999998</v>
      </c>
      <c r="U19" t="s">
        <v>2088</v>
      </c>
      <c r="V19" s="132">
        <v>3.3180000000000001E-2</v>
      </c>
      <c r="W19" s="132">
        <v>2.8230000000000002E-2</v>
      </c>
      <c r="X19" t="s">
        <v>413</v>
      </c>
      <c r="Y19" t="s">
        <v>340</v>
      </c>
      <c r="Z19" s="109"/>
      <c r="AA19" s="109"/>
      <c r="AB19" t="s">
        <v>4835</v>
      </c>
      <c r="AC19" t="s">
        <v>4835</v>
      </c>
      <c r="AD19" s="131">
        <v>4982000</v>
      </c>
      <c r="AE19" s="131">
        <v>1</v>
      </c>
      <c r="AF19" s="131">
        <v>100.71</v>
      </c>
      <c r="AG19" s="131">
        <v>5017.3720000000003</v>
      </c>
      <c r="AH19" s="109"/>
      <c r="AI19" s="109"/>
      <c r="AJ19" s="144" t="s">
        <v>15</v>
      </c>
      <c r="AK19" s="132">
        <v>0.11206000000000001</v>
      </c>
      <c r="AL19" s="132">
        <v>3.0899999999999999E-3</v>
      </c>
    </row>
    <row r="20" spans="1:38">
      <c r="A20" t="s">
        <v>1214</v>
      </c>
      <c r="B20" t="s">
        <v>1218</v>
      </c>
      <c r="C20" t="s">
        <v>4848</v>
      </c>
      <c r="D20" t="s">
        <v>4849</v>
      </c>
      <c r="E20" t="s">
        <v>310</v>
      </c>
      <c r="F20" t="s">
        <v>4850</v>
      </c>
      <c r="G20" t="s">
        <v>4851</v>
      </c>
      <c r="H20" t="s">
        <v>322</v>
      </c>
      <c r="I20" t="s">
        <v>755</v>
      </c>
      <c r="J20" t="s">
        <v>205</v>
      </c>
      <c r="K20" t="s">
        <v>205</v>
      </c>
      <c r="L20" s="144" t="s">
        <v>327</v>
      </c>
      <c r="M20" t="s">
        <v>444</v>
      </c>
      <c r="N20" t="s">
        <v>340</v>
      </c>
      <c r="O20" t="s">
        <v>4852</v>
      </c>
      <c r="P20" t="s">
        <v>1556</v>
      </c>
      <c r="Q20" t="s">
        <v>416</v>
      </c>
      <c r="R20" t="s">
        <v>408</v>
      </c>
      <c r="S20" t="s">
        <v>1213</v>
      </c>
      <c r="T20" s="131">
        <v>3.2429999999999999</v>
      </c>
      <c r="U20" t="s">
        <v>1651</v>
      </c>
      <c r="V20" s="132">
        <v>3.6850000000000001E-2</v>
      </c>
      <c r="W20" s="132">
        <v>4.2889999999999998E-2</v>
      </c>
      <c r="X20" t="s">
        <v>413</v>
      </c>
      <c r="Y20" t="s">
        <v>340</v>
      </c>
      <c r="Z20" t="s">
        <v>887</v>
      </c>
      <c r="AA20" t="s">
        <v>890</v>
      </c>
      <c r="AB20" t="s">
        <v>4835</v>
      </c>
      <c r="AC20" t="s">
        <v>4835</v>
      </c>
      <c r="AD20" s="131">
        <v>4500000</v>
      </c>
      <c r="AE20" s="131">
        <v>1</v>
      </c>
      <c r="AF20" s="131">
        <v>105.72</v>
      </c>
      <c r="AG20" s="131">
        <v>4757.3999999999996</v>
      </c>
      <c r="AH20" s="108"/>
      <c r="AI20" s="108"/>
      <c r="AJ20" s="144" t="s">
        <v>15</v>
      </c>
      <c r="AK20" s="132">
        <v>0.10625999999999999</v>
      </c>
      <c r="AL20" s="132">
        <v>2.9299999999999999E-3</v>
      </c>
    </row>
    <row r="21" spans="1:38" customFormat="1">
      <c r="A21" t="s">
        <v>1214</v>
      </c>
      <c r="B21" t="s">
        <v>1218</v>
      </c>
      <c r="C21" t="s">
        <v>4853</v>
      </c>
      <c r="D21" t="s">
        <v>4854</v>
      </c>
      <c r="E21" t="s">
        <v>310</v>
      </c>
      <c r="F21" t="s">
        <v>4855</v>
      </c>
      <c r="G21" t="s">
        <v>4856</v>
      </c>
      <c r="H21" t="s">
        <v>322</v>
      </c>
      <c r="I21" t="s">
        <v>755</v>
      </c>
      <c r="J21" t="s">
        <v>205</v>
      </c>
      <c r="K21" t="s">
        <v>205</v>
      </c>
      <c r="L21" s="144" t="s">
        <v>327</v>
      </c>
      <c r="M21" t="s">
        <v>465</v>
      </c>
      <c r="N21" t="s">
        <v>340</v>
      </c>
      <c r="O21" t="s">
        <v>4857</v>
      </c>
      <c r="P21" t="s">
        <v>1566</v>
      </c>
      <c r="Q21" t="s">
        <v>414</v>
      </c>
      <c r="R21" t="s">
        <v>408</v>
      </c>
      <c r="S21" t="s">
        <v>1213</v>
      </c>
      <c r="T21" s="131">
        <v>3.1560000000000001</v>
      </c>
      <c r="U21" t="s">
        <v>1873</v>
      </c>
      <c r="V21" s="132">
        <v>3.4020000000000002E-2</v>
      </c>
      <c r="W21" s="132">
        <v>3.8679999999999999E-2</v>
      </c>
      <c r="X21" t="s">
        <v>413</v>
      </c>
      <c r="Y21" t="s">
        <v>340</v>
      </c>
      <c r="Z21" t="s">
        <v>887</v>
      </c>
      <c r="AA21" t="s">
        <v>890</v>
      </c>
      <c r="AB21" t="s">
        <v>4835</v>
      </c>
      <c r="AC21" t="s">
        <v>4835</v>
      </c>
      <c r="AD21" s="131">
        <v>4160000</v>
      </c>
      <c r="AE21" s="131">
        <v>1</v>
      </c>
      <c r="AF21" s="131">
        <v>104.58</v>
      </c>
      <c r="AG21" s="131">
        <v>4350.5280000000002</v>
      </c>
      <c r="AJ21" s="144" t="s">
        <v>15</v>
      </c>
      <c r="AK21" s="132">
        <v>9.7170000000000006E-2</v>
      </c>
      <c r="AL21" s="132">
        <v>2.6800000000000001E-3</v>
      </c>
    </row>
    <row r="22" spans="1:38">
      <c r="A22" t="s">
        <v>1214</v>
      </c>
      <c r="B22" t="s">
        <v>1218</v>
      </c>
      <c r="C22" t="s">
        <v>4836</v>
      </c>
      <c r="D22" t="s">
        <v>4837</v>
      </c>
      <c r="E22" t="s">
        <v>310</v>
      </c>
      <c r="F22" t="s">
        <v>4869</v>
      </c>
      <c r="G22" t="s">
        <v>4870</v>
      </c>
      <c r="H22" t="s">
        <v>322</v>
      </c>
      <c r="I22" t="s">
        <v>755</v>
      </c>
      <c r="J22" t="s">
        <v>205</v>
      </c>
      <c r="K22" t="s">
        <v>205</v>
      </c>
      <c r="L22" s="144" t="s">
        <v>327</v>
      </c>
      <c r="M22" t="s">
        <v>447</v>
      </c>
      <c r="N22" t="s">
        <v>340</v>
      </c>
      <c r="O22" t="s">
        <v>4871</v>
      </c>
      <c r="P22" t="s">
        <v>2774</v>
      </c>
      <c r="Q22" t="s">
        <v>416</v>
      </c>
      <c r="R22" t="s">
        <v>408</v>
      </c>
      <c r="S22" t="s">
        <v>1213</v>
      </c>
      <c r="T22" s="131">
        <v>4.3819999999999997</v>
      </c>
      <c r="U22" t="s">
        <v>4872</v>
      </c>
      <c r="V22" s="132">
        <v>2.4899999999999999E-2</v>
      </c>
      <c r="W22" s="132">
        <v>-4.4999999999999997E-3</v>
      </c>
      <c r="X22" t="s">
        <v>413</v>
      </c>
      <c r="Y22" t="s">
        <v>340</v>
      </c>
      <c r="Z22" t="s">
        <v>887</v>
      </c>
      <c r="AA22" t="s">
        <v>890</v>
      </c>
      <c r="AB22" t="s">
        <v>4835</v>
      </c>
      <c r="AC22" t="s">
        <v>4835</v>
      </c>
      <c r="AD22" s="131">
        <v>2871944.51</v>
      </c>
      <c r="AE22" s="131">
        <v>1</v>
      </c>
      <c r="AF22" s="131">
        <v>117.69</v>
      </c>
      <c r="AG22" s="131">
        <v>3379.991</v>
      </c>
      <c r="AH22" s="108"/>
      <c r="AI22" s="108"/>
      <c r="AJ22" s="144" t="s">
        <v>15</v>
      </c>
      <c r="AK22" s="132">
        <v>7.5490000000000002E-2</v>
      </c>
      <c r="AL22" s="132">
        <v>2.0799999999999998E-3</v>
      </c>
    </row>
    <row r="23" spans="1:38">
      <c r="A23" t="s">
        <v>1214</v>
      </c>
      <c r="B23" t="s">
        <v>1218</v>
      </c>
      <c r="C23" t="s">
        <v>4873</v>
      </c>
      <c r="D23" t="s">
        <v>4874</v>
      </c>
      <c r="E23" t="s">
        <v>312</v>
      </c>
      <c r="F23" t="s">
        <v>4875</v>
      </c>
      <c r="G23" t="s">
        <v>4876</v>
      </c>
      <c r="H23" t="s">
        <v>322</v>
      </c>
      <c r="I23" t="s">
        <v>952</v>
      </c>
      <c r="J23" t="s">
        <v>205</v>
      </c>
      <c r="K23" t="s">
        <v>225</v>
      </c>
      <c r="L23" s="144" t="s">
        <v>327</v>
      </c>
      <c r="M23" t="s">
        <v>448</v>
      </c>
      <c r="N23" t="s">
        <v>340</v>
      </c>
      <c r="O23" t="s">
        <v>4877</v>
      </c>
      <c r="P23" s="108"/>
      <c r="Q23" t="s">
        <v>411</v>
      </c>
      <c r="R23" t="s">
        <v>411</v>
      </c>
      <c r="S23" t="s">
        <v>1213</v>
      </c>
      <c r="T23" s="131">
        <v>3.29</v>
      </c>
      <c r="U23" t="s">
        <v>2506</v>
      </c>
      <c r="V23" s="132">
        <v>6.4899999999999999E-2</v>
      </c>
      <c r="W23" s="132">
        <v>7.3639999999999997E-2</v>
      </c>
      <c r="X23" t="s">
        <v>413</v>
      </c>
      <c r="Y23" t="s">
        <v>340</v>
      </c>
      <c r="Z23" t="s">
        <v>887</v>
      </c>
      <c r="AA23" t="s">
        <v>890</v>
      </c>
      <c r="AB23" t="s">
        <v>4835</v>
      </c>
      <c r="AC23" t="s">
        <v>4835</v>
      </c>
      <c r="AD23" s="131">
        <v>2672000</v>
      </c>
      <c r="AE23" s="131">
        <v>1</v>
      </c>
      <c r="AF23" s="131">
        <v>107.89</v>
      </c>
      <c r="AG23" s="131">
        <v>2882.8209999999999</v>
      </c>
      <c r="AH23" s="108"/>
      <c r="AI23" s="108"/>
      <c r="AJ23" s="144" t="s">
        <v>15</v>
      </c>
      <c r="AK23" s="132">
        <v>6.4390000000000003E-2</v>
      </c>
      <c r="AL23" s="132">
        <v>1.7799999999999999E-3</v>
      </c>
    </row>
    <row r="24" spans="1:38">
      <c r="A24" t="s">
        <v>1214</v>
      </c>
      <c r="B24" t="s">
        <v>1218</v>
      </c>
      <c r="C24" t="s">
        <v>4836</v>
      </c>
      <c r="D24" t="s">
        <v>4837</v>
      </c>
      <c r="E24" t="s">
        <v>310</v>
      </c>
      <c r="F24" t="s">
        <v>4920</v>
      </c>
      <c r="G24" t="s">
        <v>4921</v>
      </c>
      <c r="H24" t="s">
        <v>322</v>
      </c>
      <c r="I24" t="s">
        <v>952</v>
      </c>
      <c r="J24" t="s">
        <v>205</v>
      </c>
      <c r="K24" t="s">
        <v>205</v>
      </c>
      <c r="L24" s="144" t="s">
        <v>327</v>
      </c>
      <c r="M24" t="s">
        <v>447</v>
      </c>
      <c r="N24" t="s">
        <v>340</v>
      </c>
      <c r="O24" t="s">
        <v>4871</v>
      </c>
      <c r="P24" t="s">
        <v>2774</v>
      </c>
      <c r="Q24" t="s">
        <v>416</v>
      </c>
      <c r="R24" t="s">
        <v>408</v>
      </c>
      <c r="S24" t="s">
        <v>1213</v>
      </c>
      <c r="T24" s="131">
        <v>4.09</v>
      </c>
      <c r="U24" t="s">
        <v>4872</v>
      </c>
      <c r="V24" s="132">
        <v>5.0799999999999998E-2</v>
      </c>
      <c r="W24" s="132">
        <v>1.0279999999999999E-2</v>
      </c>
      <c r="X24" t="s">
        <v>413</v>
      </c>
      <c r="Y24" t="s">
        <v>340</v>
      </c>
      <c r="Z24" t="s">
        <v>887</v>
      </c>
      <c r="AA24" t="s">
        <v>890</v>
      </c>
      <c r="AB24" t="s">
        <v>4835</v>
      </c>
      <c r="AC24" t="s">
        <v>4835</v>
      </c>
      <c r="AD24" s="131">
        <v>2924030.44</v>
      </c>
      <c r="AE24" s="131">
        <v>1</v>
      </c>
      <c r="AF24" s="131">
        <v>97.6</v>
      </c>
      <c r="AG24" s="131">
        <v>2853.8539999999998</v>
      </c>
      <c r="AH24" s="108"/>
      <c r="AI24" s="108"/>
      <c r="AJ24" s="144" t="s">
        <v>15</v>
      </c>
      <c r="AK24" s="132">
        <v>6.3740000000000005E-2</v>
      </c>
      <c r="AL24" s="132">
        <v>1.7600000000000001E-3</v>
      </c>
    </row>
    <row r="25" spans="1:38">
      <c r="A25" t="s">
        <v>1214</v>
      </c>
      <c r="B25" t="s">
        <v>1218</v>
      </c>
      <c r="C25" t="s">
        <v>4878</v>
      </c>
      <c r="D25" t="s">
        <v>4879</v>
      </c>
      <c r="E25" t="s">
        <v>310</v>
      </c>
      <c r="F25" t="s">
        <v>4880</v>
      </c>
      <c r="G25" t="s">
        <v>4881</v>
      </c>
      <c r="H25" t="s">
        <v>322</v>
      </c>
      <c r="I25" t="s">
        <v>952</v>
      </c>
      <c r="J25" t="s">
        <v>205</v>
      </c>
      <c r="K25" t="s">
        <v>205</v>
      </c>
      <c r="L25" s="144" t="s">
        <v>327</v>
      </c>
      <c r="M25" t="s">
        <v>444</v>
      </c>
      <c r="N25" t="s">
        <v>340</v>
      </c>
      <c r="O25" t="s">
        <v>4882</v>
      </c>
      <c r="P25" s="108"/>
      <c r="Q25" t="s">
        <v>411</v>
      </c>
      <c r="R25" t="s">
        <v>411</v>
      </c>
      <c r="S25" t="s">
        <v>1213</v>
      </c>
      <c r="T25" s="131">
        <v>2.3199999999999998</v>
      </c>
      <c r="U25" t="s">
        <v>1663</v>
      </c>
      <c r="V25" s="132">
        <v>6.4600000000000005E-2</v>
      </c>
      <c r="W25" s="132">
        <v>0</v>
      </c>
      <c r="X25" t="s">
        <v>413</v>
      </c>
      <c r="Y25" t="s">
        <v>340</v>
      </c>
      <c r="Z25" t="s">
        <v>887</v>
      </c>
      <c r="AA25" t="s">
        <v>890</v>
      </c>
      <c r="AB25" t="s">
        <v>4835</v>
      </c>
      <c r="AC25" t="s">
        <v>4835</v>
      </c>
      <c r="AD25" s="131">
        <v>2698011.14</v>
      </c>
      <c r="AE25" s="131">
        <v>1</v>
      </c>
      <c r="AF25" s="131">
        <v>102.36000000000001</v>
      </c>
      <c r="AG25" s="131">
        <v>2761.6842029040004</v>
      </c>
      <c r="AH25" s="108"/>
      <c r="AI25" s="108"/>
      <c r="AJ25" s="144" t="s">
        <v>15</v>
      </c>
      <c r="AK25" s="132">
        <v>6.3939999999999997E-2</v>
      </c>
      <c r="AL25" s="132">
        <v>1.7600000000000001E-3</v>
      </c>
    </row>
    <row r="26" spans="1:38">
      <c r="A26" t="s">
        <v>1214</v>
      </c>
      <c r="B26" t="s">
        <v>1218</v>
      </c>
      <c r="C26" t="s">
        <v>4883</v>
      </c>
      <c r="D26" t="s">
        <v>4884</v>
      </c>
      <c r="E26" t="s">
        <v>310</v>
      </c>
      <c r="F26" t="s">
        <v>4885</v>
      </c>
      <c r="G26" t="s">
        <v>4886</v>
      </c>
      <c r="H26" t="s">
        <v>322</v>
      </c>
      <c r="I26" t="s">
        <v>755</v>
      </c>
      <c r="J26" t="s">
        <v>205</v>
      </c>
      <c r="K26" t="s">
        <v>205</v>
      </c>
      <c r="L26" s="144" t="s">
        <v>327</v>
      </c>
      <c r="M26" t="s">
        <v>442</v>
      </c>
      <c r="N26" t="s">
        <v>340</v>
      </c>
      <c r="O26" t="s">
        <v>4887</v>
      </c>
      <c r="P26" t="s">
        <v>1600</v>
      </c>
      <c r="Q26" t="s">
        <v>416</v>
      </c>
      <c r="R26" t="s">
        <v>408</v>
      </c>
      <c r="S26" t="s">
        <v>1213</v>
      </c>
      <c r="T26" s="131">
        <v>8.218</v>
      </c>
      <c r="U26" t="s">
        <v>4888</v>
      </c>
      <c r="V26" s="132">
        <v>3.7069999999999999E-2</v>
      </c>
      <c r="W26" s="132">
        <v>3.533E-2</v>
      </c>
      <c r="X26" t="s">
        <v>413</v>
      </c>
      <c r="Y26" t="s">
        <v>340</v>
      </c>
      <c r="Z26" t="s">
        <v>887</v>
      </c>
      <c r="AA26" t="s">
        <v>890</v>
      </c>
      <c r="AB26" t="s">
        <v>4835</v>
      </c>
      <c r="AC26" t="s">
        <v>4835</v>
      </c>
      <c r="AD26" s="131">
        <v>2418640</v>
      </c>
      <c r="AE26" s="131">
        <v>1</v>
      </c>
      <c r="AF26" s="131">
        <v>103.42</v>
      </c>
      <c r="AG26" s="131">
        <v>2501.357</v>
      </c>
      <c r="AJ26" s="144" t="s">
        <v>15</v>
      </c>
      <c r="AK26" s="132">
        <v>5.5870000000000003E-2</v>
      </c>
      <c r="AL26" s="132">
        <v>1.5399999999999999E-3</v>
      </c>
    </row>
    <row r="27" spans="1:38">
      <c r="A27" t="s">
        <v>1214</v>
      </c>
      <c r="B27" t="s">
        <v>1218</v>
      </c>
      <c r="C27" t="s">
        <v>4858</v>
      </c>
      <c r="D27" t="s">
        <v>4859</v>
      </c>
      <c r="E27" t="s">
        <v>310</v>
      </c>
      <c r="F27" t="s">
        <v>4860</v>
      </c>
      <c r="G27" t="s">
        <v>4861</v>
      </c>
      <c r="H27" t="s">
        <v>322</v>
      </c>
      <c r="I27" t="s">
        <v>755</v>
      </c>
      <c r="J27" t="s">
        <v>205</v>
      </c>
      <c r="K27" t="s">
        <v>205</v>
      </c>
      <c r="L27" s="144" t="s">
        <v>327</v>
      </c>
      <c r="M27" t="s">
        <v>441</v>
      </c>
      <c r="N27" t="s">
        <v>340</v>
      </c>
      <c r="O27" t="s">
        <v>4862</v>
      </c>
      <c r="P27" t="s">
        <v>2774</v>
      </c>
      <c r="Q27" t="s">
        <v>416</v>
      </c>
      <c r="R27" t="s">
        <v>408</v>
      </c>
      <c r="S27" t="s">
        <v>1213</v>
      </c>
      <c r="T27" s="131">
        <v>7.3330000000000002</v>
      </c>
      <c r="U27" t="s">
        <v>4863</v>
      </c>
      <c r="V27" s="132">
        <v>2.6100000000000002E-2</v>
      </c>
      <c r="W27" s="132">
        <v>7.4200000000000004E-3</v>
      </c>
      <c r="X27" t="s">
        <v>413</v>
      </c>
      <c r="Y27" t="s">
        <v>340</v>
      </c>
      <c r="Z27" t="s">
        <v>887</v>
      </c>
      <c r="AA27" t="s">
        <v>890</v>
      </c>
      <c r="AB27" t="s">
        <v>4835</v>
      </c>
      <c r="AC27" t="s">
        <v>4835</v>
      </c>
      <c r="AD27" s="131">
        <v>2323331</v>
      </c>
      <c r="AE27" s="131">
        <v>1</v>
      </c>
      <c r="AF27" s="131">
        <v>102.64</v>
      </c>
      <c r="AG27" s="131">
        <v>2384.6669999999999</v>
      </c>
      <c r="AJ27" s="144" t="s">
        <v>15</v>
      </c>
      <c r="AK27" s="132">
        <v>5.3260000000000002E-2</v>
      </c>
      <c r="AL27" s="132">
        <v>1.47E-3</v>
      </c>
    </row>
    <row r="28" spans="1:38">
      <c r="A28" t="s">
        <v>1214</v>
      </c>
      <c r="B28" t="s">
        <v>1218</v>
      </c>
      <c r="C28" t="s">
        <v>4889</v>
      </c>
      <c r="D28" t="s">
        <v>4890</v>
      </c>
      <c r="E28" t="s">
        <v>310</v>
      </c>
      <c r="F28" t="s">
        <v>4891</v>
      </c>
      <c r="G28" t="s">
        <v>4892</v>
      </c>
      <c r="H28" t="s">
        <v>322</v>
      </c>
      <c r="I28" t="s">
        <v>952</v>
      </c>
      <c r="J28" t="s">
        <v>205</v>
      </c>
      <c r="K28" t="s">
        <v>205</v>
      </c>
      <c r="L28" s="144" t="s">
        <v>327</v>
      </c>
      <c r="M28" t="s">
        <v>452</v>
      </c>
      <c r="N28" t="s">
        <v>340</v>
      </c>
      <c r="O28" t="s">
        <v>4893</v>
      </c>
      <c r="P28" t="s">
        <v>1579</v>
      </c>
      <c r="Q28" t="s">
        <v>416</v>
      </c>
      <c r="R28" t="s">
        <v>408</v>
      </c>
      <c r="S28" t="s">
        <v>1213</v>
      </c>
      <c r="T28" s="131">
        <v>1.58</v>
      </c>
      <c r="U28" t="s">
        <v>4894</v>
      </c>
      <c r="V28" s="132">
        <v>5.5899999999999998E-2</v>
      </c>
      <c r="W28" s="132">
        <v>2.1010000000000001E-2</v>
      </c>
      <c r="X28" t="s">
        <v>413</v>
      </c>
      <c r="Y28" t="s">
        <v>340</v>
      </c>
      <c r="Z28" t="s">
        <v>887</v>
      </c>
      <c r="AA28" t="s">
        <v>890</v>
      </c>
      <c r="AB28" t="s">
        <v>4835</v>
      </c>
      <c r="AC28" t="s">
        <v>4835</v>
      </c>
      <c r="AD28" s="131">
        <v>1928574</v>
      </c>
      <c r="AE28" s="131">
        <v>1</v>
      </c>
      <c r="AF28" s="131">
        <v>96.74</v>
      </c>
      <c r="AG28" s="131">
        <v>1865.702</v>
      </c>
      <c r="AJ28" s="144" t="s">
        <v>15</v>
      </c>
      <c r="AK28" s="132">
        <v>4.1669999999999999E-2</v>
      </c>
      <c r="AL28" s="132">
        <v>1.15E-3</v>
      </c>
    </row>
    <row r="29" spans="1:38">
      <c r="A29" t="s">
        <v>1214</v>
      </c>
      <c r="B29" t="s">
        <v>1218</v>
      </c>
      <c r="C29" t="s">
        <v>4836</v>
      </c>
      <c r="D29" t="s">
        <v>4837</v>
      </c>
      <c r="E29" t="s">
        <v>310</v>
      </c>
      <c r="F29" t="s">
        <v>4895</v>
      </c>
      <c r="G29" t="s">
        <v>4896</v>
      </c>
      <c r="H29" t="s">
        <v>322</v>
      </c>
      <c r="I29" t="s">
        <v>952</v>
      </c>
      <c r="J29" t="s">
        <v>205</v>
      </c>
      <c r="K29" t="s">
        <v>205</v>
      </c>
      <c r="L29" s="144" t="s">
        <v>327</v>
      </c>
      <c r="M29" t="s">
        <v>447</v>
      </c>
      <c r="N29" t="s">
        <v>340</v>
      </c>
      <c r="O29" t="s">
        <v>4871</v>
      </c>
      <c r="P29" t="s">
        <v>2774</v>
      </c>
      <c r="Q29" t="s">
        <v>416</v>
      </c>
      <c r="R29" t="s">
        <v>408</v>
      </c>
      <c r="S29" t="s">
        <v>1213</v>
      </c>
      <c r="T29" s="131">
        <v>0.7</v>
      </c>
      <c r="U29" t="s">
        <v>4897</v>
      </c>
      <c r="V29" s="132">
        <v>6.0199999999999997E-2</v>
      </c>
      <c r="W29" s="132">
        <v>2.31E-3</v>
      </c>
      <c r="X29" t="s">
        <v>413</v>
      </c>
      <c r="Y29" t="s">
        <v>340</v>
      </c>
      <c r="Z29" t="s">
        <v>887</v>
      </c>
      <c r="AA29" t="s">
        <v>890</v>
      </c>
      <c r="AB29" t="s">
        <v>4835</v>
      </c>
      <c r="AC29" t="s">
        <v>4835</v>
      </c>
      <c r="AD29" s="131">
        <v>1697143.66</v>
      </c>
      <c r="AE29" s="131">
        <v>1</v>
      </c>
      <c r="AF29" s="131">
        <v>99.24</v>
      </c>
      <c r="AG29" s="131">
        <v>1684.2449999999999</v>
      </c>
      <c r="AJ29" s="144" t="s">
        <v>15</v>
      </c>
      <c r="AK29" s="132">
        <v>3.7620000000000001E-2</v>
      </c>
      <c r="AL29" s="132">
        <v>1.0399999999999999E-3</v>
      </c>
    </row>
    <row r="30" spans="1:38">
      <c r="A30" t="s">
        <v>1214</v>
      </c>
      <c r="B30" t="s">
        <v>1218</v>
      </c>
      <c r="C30" t="s">
        <v>4898</v>
      </c>
      <c r="D30" t="s">
        <v>4899</v>
      </c>
      <c r="E30" t="s">
        <v>310</v>
      </c>
      <c r="F30" t="s">
        <v>4900</v>
      </c>
      <c r="G30" t="s">
        <v>4901</v>
      </c>
      <c r="H30" t="s">
        <v>322</v>
      </c>
      <c r="I30" t="s">
        <v>952</v>
      </c>
      <c r="J30" t="s">
        <v>205</v>
      </c>
      <c r="K30" t="s">
        <v>205</v>
      </c>
      <c r="L30" s="144" t="s">
        <v>327</v>
      </c>
      <c r="M30" t="s">
        <v>452</v>
      </c>
      <c r="N30" t="s">
        <v>340</v>
      </c>
      <c r="O30" t="s">
        <v>4902</v>
      </c>
      <c r="P30" t="s">
        <v>1600</v>
      </c>
      <c r="Q30" t="s">
        <v>416</v>
      </c>
      <c r="R30" t="s">
        <v>408</v>
      </c>
      <c r="S30" t="s">
        <v>1213</v>
      </c>
      <c r="T30" s="131">
        <v>1.71</v>
      </c>
      <c r="U30" t="s">
        <v>1775</v>
      </c>
      <c r="V30" s="132">
        <v>4.9399999999999999E-2</v>
      </c>
      <c r="W30" s="132">
        <v>5.867E-2</v>
      </c>
      <c r="X30" t="s">
        <v>413</v>
      </c>
      <c r="Y30" t="s">
        <v>340</v>
      </c>
      <c r="Z30" t="s">
        <v>887</v>
      </c>
      <c r="AA30" t="s">
        <v>890</v>
      </c>
      <c r="AB30" t="s">
        <v>4835</v>
      </c>
      <c r="AC30" t="s">
        <v>4835</v>
      </c>
      <c r="AD30" s="131">
        <v>1543750.15</v>
      </c>
      <c r="AE30" s="131">
        <v>1</v>
      </c>
      <c r="AF30" s="131">
        <v>98.87</v>
      </c>
      <c r="AG30" s="131">
        <v>1526.306</v>
      </c>
      <c r="AJ30" s="144" t="s">
        <v>15</v>
      </c>
      <c r="AK30" s="132">
        <v>3.4090000000000002E-2</v>
      </c>
      <c r="AL30" s="132">
        <v>9.3999999999999997E-4</v>
      </c>
    </row>
    <row r="31" spans="1:38">
      <c r="A31" t="s">
        <v>1214</v>
      </c>
      <c r="B31" t="s">
        <v>1218</v>
      </c>
      <c r="C31" t="s">
        <v>4922</v>
      </c>
      <c r="D31" t="s">
        <v>4923</v>
      </c>
      <c r="E31" t="s">
        <v>310</v>
      </c>
      <c r="F31" t="s">
        <v>4924</v>
      </c>
      <c r="G31" t="s">
        <v>4925</v>
      </c>
      <c r="H31" t="s">
        <v>322</v>
      </c>
      <c r="I31" t="s">
        <v>952</v>
      </c>
      <c r="J31" t="s">
        <v>205</v>
      </c>
      <c r="K31" t="s">
        <v>205</v>
      </c>
      <c r="L31" s="144" t="s">
        <v>327</v>
      </c>
      <c r="M31" t="s">
        <v>452</v>
      </c>
      <c r="N31" t="s">
        <v>340</v>
      </c>
      <c r="O31" t="s">
        <v>4926</v>
      </c>
      <c r="P31" t="s">
        <v>1566</v>
      </c>
      <c r="Q31" t="s">
        <v>414</v>
      </c>
      <c r="R31" t="s">
        <v>408</v>
      </c>
      <c r="S31" t="s">
        <v>1213</v>
      </c>
      <c r="T31" s="131">
        <v>1.87</v>
      </c>
      <c r="U31" t="s">
        <v>1873</v>
      </c>
      <c r="V31" s="132">
        <v>8.2000000000000003E-2</v>
      </c>
      <c r="W31" s="132">
        <v>2.1329999999999998E-2</v>
      </c>
      <c r="X31" t="s">
        <v>413</v>
      </c>
      <c r="Y31" t="s">
        <v>340</v>
      </c>
      <c r="Z31" t="s">
        <v>887</v>
      </c>
      <c r="AA31" t="s">
        <v>890</v>
      </c>
      <c r="AB31" t="s">
        <v>4835</v>
      </c>
      <c r="AC31" t="s">
        <v>4835</v>
      </c>
      <c r="AD31" s="131">
        <v>857143.05</v>
      </c>
      <c r="AE31" s="131">
        <v>1</v>
      </c>
      <c r="AF31" s="131">
        <v>97.29</v>
      </c>
      <c r="AG31" s="131">
        <v>833.91399999999999</v>
      </c>
      <c r="AJ31" s="144" t="s">
        <v>15</v>
      </c>
      <c r="AK31" s="132">
        <v>1.8630000000000001E-2</v>
      </c>
      <c r="AL31" s="132">
        <v>5.1000000000000004E-4</v>
      </c>
    </row>
    <row r="32" spans="1:38">
      <c r="A32" t="s">
        <v>1214</v>
      </c>
      <c r="B32" t="s">
        <v>1218</v>
      </c>
      <c r="C32" t="s">
        <v>4864</v>
      </c>
      <c r="D32" t="s">
        <v>4865</v>
      </c>
      <c r="E32" t="s">
        <v>310</v>
      </c>
      <c r="F32" t="s">
        <v>4903</v>
      </c>
      <c r="G32" t="s">
        <v>4904</v>
      </c>
      <c r="H32" t="s">
        <v>322</v>
      </c>
      <c r="I32" t="s">
        <v>952</v>
      </c>
      <c r="J32" t="s">
        <v>205</v>
      </c>
      <c r="K32" t="s">
        <v>205</v>
      </c>
      <c r="L32" s="144" t="s">
        <v>327</v>
      </c>
      <c r="M32" t="s">
        <v>465</v>
      </c>
      <c r="N32" t="s">
        <v>340</v>
      </c>
      <c r="O32" t="s">
        <v>4905</v>
      </c>
      <c r="P32" t="s">
        <v>2216</v>
      </c>
      <c r="Q32" t="s">
        <v>416</v>
      </c>
      <c r="R32" t="s">
        <v>408</v>
      </c>
      <c r="S32" t="s">
        <v>1213</v>
      </c>
      <c r="T32" s="131">
        <v>1.46</v>
      </c>
      <c r="U32" t="s">
        <v>1775</v>
      </c>
      <c r="V32" s="132">
        <v>5.6000000000000001E-2</v>
      </c>
      <c r="W32" s="132">
        <v>5.6259999999999998E-2</v>
      </c>
      <c r="X32" t="s">
        <v>413</v>
      </c>
      <c r="Y32" t="s">
        <v>340</v>
      </c>
      <c r="Z32" t="s">
        <v>887</v>
      </c>
      <c r="AA32" t="s">
        <v>890</v>
      </c>
      <c r="AB32" t="s">
        <v>4835</v>
      </c>
      <c r="AC32" t="s">
        <v>4835</v>
      </c>
      <c r="AD32" s="131">
        <v>613899.07999999996</v>
      </c>
      <c r="AE32" s="131">
        <v>1</v>
      </c>
      <c r="AF32" s="131">
        <v>97.91</v>
      </c>
      <c r="AG32" s="131">
        <v>601.06899999999996</v>
      </c>
      <c r="AJ32" s="144" t="s">
        <v>15</v>
      </c>
      <c r="AK32" s="132">
        <v>1.342E-2</v>
      </c>
      <c r="AL32" s="132">
        <v>3.6999999999999999E-4</v>
      </c>
    </row>
    <row r="33" spans="1:38">
      <c r="A33" t="s">
        <v>1214</v>
      </c>
      <c r="B33" t="s">
        <v>1218</v>
      </c>
      <c r="C33" t="s">
        <v>4906</v>
      </c>
      <c r="D33" t="s">
        <v>4907</v>
      </c>
      <c r="E33" t="s">
        <v>310</v>
      </c>
      <c r="F33" t="s">
        <v>4908</v>
      </c>
      <c r="G33" t="s">
        <v>4909</v>
      </c>
      <c r="H33" t="s">
        <v>322</v>
      </c>
      <c r="I33" t="s">
        <v>952</v>
      </c>
      <c r="J33" t="s">
        <v>205</v>
      </c>
      <c r="K33" t="s">
        <v>205</v>
      </c>
      <c r="L33" s="144" t="s">
        <v>327</v>
      </c>
      <c r="M33" t="s">
        <v>479</v>
      </c>
      <c r="N33" t="s">
        <v>340</v>
      </c>
      <c r="O33" t="s">
        <v>4910</v>
      </c>
      <c r="P33" t="s">
        <v>2216</v>
      </c>
      <c r="Q33" t="s">
        <v>416</v>
      </c>
      <c r="R33" t="s">
        <v>408</v>
      </c>
      <c r="S33" t="s">
        <v>1213</v>
      </c>
      <c r="T33" s="131">
        <v>0.45</v>
      </c>
      <c r="U33" t="s">
        <v>4897</v>
      </c>
      <c r="V33" s="132">
        <v>7.3200000000000001E-2</v>
      </c>
      <c r="W33" s="132">
        <v>0</v>
      </c>
      <c r="X33" t="s">
        <v>413</v>
      </c>
      <c r="Y33" t="s">
        <v>340</v>
      </c>
      <c r="Z33" t="s">
        <v>887</v>
      </c>
      <c r="AA33" t="s">
        <v>890</v>
      </c>
      <c r="AB33" t="s">
        <v>4835</v>
      </c>
      <c r="AC33" t="s">
        <v>4835</v>
      </c>
      <c r="AD33" s="131">
        <v>412410.78</v>
      </c>
      <c r="AE33" s="131">
        <v>1</v>
      </c>
      <c r="AF33" s="131">
        <v>100.81</v>
      </c>
      <c r="AG33" s="131">
        <v>415.75099999999998</v>
      </c>
      <c r="AJ33" s="144" t="s">
        <v>15</v>
      </c>
      <c r="AK33" s="132">
        <v>9.2899999999999996E-3</v>
      </c>
      <c r="AL33" s="132">
        <v>2.5999999999999998E-4</v>
      </c>
    </row>
    <row r="34" spans="1:38">
      <c r="A34" t="s">
        <v>1214</v>
      </c>
      <c r="B34" t="s">
        <v>1218</v>
      </c>
      <c r="C34" t="s">
        <v>3258</v>
      </c>
      <c r="D34" t="s">
        <v>3259</v>
      </c>
      <c r="E34" t="s">
        <v>310</v>
      </c>
      <c r="F34" t="s">
        <v>4911</v>
      </c>
      <c r="G34" t="s">
        <v>4912</v>
      </c>
      <c r="H34" t="s">
        <v>322</v>
      </c>
      <c r="I34" t="s">
        <v>952</v>
      </c>
      <c r="J34" t="s">
        <v>205</v>
      </c>
      <c r="K34" t="s">
        <v>205</v>
      </c>
      <c r="L34" s="144" t="s">
        <v>327</v>
      </c>
      <c r="M34" t="s">
        <v>442</v>
      </c>
      <c r="N34" t="s">
        <v>340</v>
      </c>
      <c r="O34" t="s">
        <v>4913</v>
      </c>
      <c r="P34" t="s">
        <v>1590</v>
      </c>
      <c r="Q34" t="s">
        <v>414</v>
      </c>
      <c r="R34" t="s">
        <v>408</v>
      </c>
      <c r="S34" t="s">
        <v>1213</v>
      </c>
      <c r="T34" s="131">
        <v>3.16</v>
      </c>
      <c r="U34" t="s">
        <v>4914</v>
      </c>
      <c r="V34" s="132">
        <v>6.3299999999999995E-2</v>
      </c>
      <c r="W34" s="132">
        <v>3.0110000000000001E-2</v>
      </c>
      <c r="X34" t="s">
        <v>413</v>
      </c>
      <c r="Y34" t="s">
        <v>340</v>
      </c>
      <c r="Z34" t="s">
        <v>887</v>
      </c>
      <c r="AA34" t="s">
        <v>890</v>
      </c>
      <c r="AB34" t="s">
        <v>4835</v>
      </c>
      <c r="AC34" t="s">
        <v>4835</v>
      </c>
      <c r="AD34" s="131">
        <v>410920.2</v>
      </c>
      <c r="AE34" s="131">
        <v>1</v>
      </c>
      <c r="AF34" s="131">
        <v>94.87</v>
      </c>
      <c r="AG34" s="131">
        <v>389.84</v>
      </c>
      <c r="AJ34" s="144" t="s">
        <v>15</v>
      </c>
      <c r="AK34" s="132">
        <v>8.7100000000000007E-3</v>
      </c>
      <c r="AL34" s="132">
        <v>2.4000000000000001E-4</v>
      </c>
    </row>
    <row r="35" spans="1:38">
      <c r="A35" t="s">
        <v>1214</v>
      </c>
      <c r="B35" t="s">
        <v>1218</v>
      </c>
      <c r="C35" t="s">
        <v>4915</v>
      </c>
      <c r="D35" t="s">
        <v>4916</v>
      </c>
      <c r="E35" t="s">
        <v>310</v>
      </c>
      <c r="F35" t="s">
        <v>4917</v>
      </c>
      <c r="G35" t="s">
        <v>4918</v>
      </c>
      <c r="H35" t="s">
        <v>322</v>
      </c>
      <c r="I35" t="s">
        <v>952</v>
      </c>
      <c r="J35" t="s">
        <v>205</v>
      </c>
      <c r="K35" t="s">
        <v>205</v>
      </c>
      <c r="L35" s="144" t="s">
        <v>327</v>
      </c>
      <c r="M35" t="s">
        <v>452</v>
      </c>
      <c r="N35" t="s">
        <v>340</v>
      </c>
      <c r="O35" t="s">
        <v>4919</v>
      </c>
      <c r="P35" t="s">
        <v>1600</v>
      </c>
      <c r="Q35" t="s">
        <v>416</v>
      </c>
      <c r="R35" t="s">
        <v>408</v>
      </c>
      <c r="S35" t="s">
        <v>1213</v>
      </c>
      <c r="T35" s="131">
        <v>2.25</v>
      </c>
      <c r="U35" t="s">
        <v>1686</v>
      </c>
      <c r="V35" s="132">
        <v>5.2900000000000003E-2</v>
      </c>
      <c r="W35" s="132">
        <v>4.2840000000000003E-2</v>
      </c>
      <c r="X35" t="s">
        <v>413</v>
      </c>
      <c r="Y35" t="s">
        <v>340</v>
      </c>
      <c r="Z35" t="s">
        <v>887</v>
      </c>
      <c r="AA35" t="s">
        <v>890</v>
      </c>
      <c r="AB35" t="s">
        <v>4835</v>
      </c>
      <c r="AC35" t="s">
        <v>4835</v>
      </c>
      <c r="AD35" s="131">
        <v>324390.25</v>
      </c>
      <c r="AE35" s="131">
        <v>1</v>
      </c>
      <c r="AF35" s="131">
        <v>98.84</v>
      </c>
      <c r="AG35" s="131">
        <v>320.62700000000001</v>
      </c>
      <c r="AJ35" s="144" t="s">
        <v>15</v>
      </c>
      <c r="AK35" s="132">
        <v>7.1599999999999997E-3</v>
      </c>
      <c r="AL35" s="132">
        <v>2.0000000000000001E-4</v>
      </c>
    </row>
    <row r="36" spans="1:38">
      <c r="A36" t="s">
        <v>1214</v>
      </c>
      <c r="B36" t="s">
        <v>1220</v>
      </c>
      <c r="C36" t="s">
        <v>4873</v>
      </c>
      <c r="D36" t="s">
        <v>4874</v>
      </c>
      <c r="E36" t="s">
        <v>312</v>
      </c>
      <c r="F36" t="s">
        <v>4875</v>
      </c>
      <c r="G36" t="s">
        <v>4876</v>
      </c>
      <c r="H36" t="s">
        <v>322</v>
      </c>
      <c r="I36" t="s">
        <v>952</v>
      </c>
      <c r="J36" t="s">
        <v>205</v>
      </c>
      <c r="K36" t="s">
        <v>225</v>
      </c>
      <c r="L36" s="144" t="s">
        <v>327</v>
      </c>
      <c r="M36" t="s">
        <v>448</v>
      </c>
      <c r="N36" t="s">
        <v>340</v>
      </c>
      <c r="O36" t="s">
        <v>4877</v>
      </c>
      <c r="Q36" t="s">
        <v>411</v>
      </c>
      <c r="R36" t="s">
        <v>411</v>
      </c>
      <c r="S36" t="s">
        <v>1213</v>
      </c>
      <c r="T36" s="131">
        <v>3.29</v>
      </c>
      <c r="U36" t="s">
        <v>2506</v>
      </c>
      <c r="V36" s="132">
        <v>6.4899999999999999E-2</v>
      </c>
      <c r="W36" s="132">
        <v>7.3639999999999997E-2</v>
      </c>
      <c r="X36" t="s">
        <v>413</v>
      </c>
      <c r="Y36" t="s">
        <v>340</v>
      </c>
      <c r="Z36" t="s">
        <v>887</v>
      </c>
      <c r="AA36" t="s">
        <v>890</v>
      </c>
      <c r="AB36" t="s">
        <v>4835</v>
      </c>
      <c r="AC36" t="s">
        <v>4835</v>
      </c>
      <c r="AD36" s="131">
        <v>662000</v>
      </c>
      <c r="AE36" s="131">
        <v>1</v>
      </c>
      <c r="AF36" s="131">
        <v>107.89</v>
      </c>
      <c r="AG36" s="131">
        <v>714.23199999999997</v>
      </c>
      <c r="AJ36" s="144" t="s">
        <v>15</v>
      </c>
      <c r="AK36" s="132">
        <v>1</v>
      </c>
      <c r="AL36" s="132">
        <v>1.83E-3</v>
      </c>
    </row>
    <row r="37" spans="1:38">
      <c r="A37" t="s">
        <v>1214</v>
      </c>
      <c r="B37" t="s">
        <v>1221</v>
      </c>
      <c r="C37" t="s">
        <v>1536</v>
      </c>
      <c r="D37" t="s">
        <v>1537</v>
      </c>
      <c r="E37" t="s">
        <v>310</v>
      </c>
      <c r="F37" t="s">
        <v>4927</v>
      </c>
      <c r="G37" t="s">
        <v>4928</v>
      </c>
      <c r="H37" t="s">
        <v>322</v>
      </c>
      <c r="I37" t="s">
        <v>755</v>
      </c>
      <c r="J37" t="s">
        <v>205</v>
      </c>
      <c r="K37" t="s">
        <v>205</v>
      </c>
      <c r="L37" s="144" t="s">
        <v>327</v>
      </c>
      <c r="M37" t="s">
        <v>449</v>
      </c>
      <c r="N37" t="s">
        <v>340</v>
      </c>
      <c r="O37" t="s">
        <v>4929</v>
      </c>
      <c r="Q37" t="s">
        <v>411</v>
      </c>
      <c r="R37" t="s">
        <v>411</v>
      </c>
      <c r="S37" t="s">
        <v>1213</v>
      </c>
      <c r="T37" s="131">
        <v>3.9529999999999998</v>
      </c>
      <c r="U37" t="s">
        <v>4930</v>
      </c>
      <c r="V37" s="132">
        <v>3.5720000000000002E-2</v>
      </c>
      <c r="W37" s="132">
        <v>3.0460000000000001E-2</v>
      </c>
      <c r="X37" t="s">
        <v>413</v>
      </c>
      <c r="Y37" t="s">
        <v>340</v>
      </c>
      <c r="Z37" t="s">
        <v>887</v>
      </c>
      <c r="AA37" t="s">
        <v>890</v>
      </c>
      <c r="AB37" t="s">
        <v>4835</v>
      </c>
      <c r="AC37" t="s">
        <v>4835</v>
      </c>
      <c r="AD37" s="131">
        <v>1951570.8</v>
      </c>
      <c r="AE37" s="131">
        <v>1</v>
      </c>
      <c r="AF37" s="131">
        <v>102.33</v>
      </c>
      <c r="AG37" s="131">
        <v>1997.0419999999999</v>
      </c>
      <c r="AJ37" s="144" t="s">
        <v>15</v>
      </c>
      <c r="AK37" s="132">
        <v>0.55295000000000005</v>
      </c>
      <c r="AL37" s="132">
        <v>1.6000000000000001E-3</v>
      </c>
    </row>
    <row r="38" spans="1:38">
      <c r="A38" t="s">
        <v>1214</v>
      </c>
      <c r="B38" t="s">
        <v>1221</v>
      </c>
      <c r="C38" t="s">
        <v>4915</v>
      </c>
      <c r="D38" t="s">
        <v>4916</v>
      </c>
      <c r="E38" t="s">
        <v>310</v>
      </c>
      <c r="F38" t="s">
        <v>4931</v>
      </c>
      <c r="G38" t="s">
        <v>4932</v>
      </c>
      <c r="H38" t="s">
        <v>322</v>
      </c>
      <c r="I38" t="s">
        <v>755</v>
      </c>
      <c r="J38" t="s">
        <v>205</v>
      </c>
      <c r="K38" t="s">
        <v>205</v>
      </c>
      <c r="L38" s="144" t="s">
        <v>327</v>
      </c>
      <c r="M38" t="s">
        <v>452</v>
      </c>
      <c r="N38" t="s">
        <v>340</v>
      </c>
      <c r="O38" t="s">
        <v>4933</v>
      </c>
      <c r="P38" t="s">
        <v>1600</v>
      </c>
      <c r="Q38" t="s">
        <v>416</v>
      </c>
      <c r="R38" t="s">
        <v>408</v>
      </c>
      <c r="S38" t="s">
        <v>1213</v>
      </c>
      <c r="T38" s="131">
        <v>5.8159999999999998</v>
      </c>
      <c r="U38" t="s">
        <v>2632</v>
      </c>
      <c r="V38" s="132">
        <v>3.9579999999999997E-2</v>
      </c>
      <c r="W38" s="132">
        <v>4.3979999999999998E-2</v>
      </c>
      <c r="X38" t="s">
        <v>413</v>
      </c>
      <c r="Y38" t="s">
        <v>340</v>
      </c>
      <c r="Z38" t="s">
        <v>887</v>
      </c>
      <c r="AA38" t="s">
        <v>890</v>
      </c>
      <c r="AB38" t="s">
        <v>4835</v>
      </c>
      <c r="AC38" t="s">
        <v>4835</v>
      </c>
      <c r="AD38" s="131">
        <v>1500000</v>
      </c>
      <c r="AE38" s="131">
        <v>1</v>
      </c>
      <c r="AF38" s="131">
        <v>107.64</v>
      </c>
      <c r="AG38" s="131">
        <v>1614.6</v>
      </c>
      <c r="AJ38" s="144" t="s">
        <v>15</v>
      </c>
      <c r="AK38" s="132">
        <v>0.44705</v>
      </c>
      <c r="AL38" s="132">
        <v>1.2899999999999999E-3</v>
      </c>
    </row>
    <row r="39" spans="1:38">
      <c r="A39" t="s">
        <v>1214</v>
      </c>
      <c r="B39" t="s">
        <v>1224</v>
      </c>
      <c r="C39" t="s">
        <v>3258</v>
      </c>
      <c r="D39" t="s">
        <v>3259</v>
      </c>
      <c r="E39" t="s">
        <v>310</v>
      </c>
      <c r="F39" t="s">
        <v>4911</v>
      </c>
      <c r="G39" t="s">
        <v>4912</v>
      </c>
      <c r="H39" t="s">
        <v>322</v>
      </c>
      <c r="I39" t="s">
        <v>952</v>
      </c>
      <c r="J39" t="s">
        <v>205</v>
      </c>
      <c r="K39" t="s">
        <v>205</v>
      </c>
      <c r="L39" s="144" t="s">
        <v>327</v>
      </c>
      <c r="M39" t="s">
        <v>442</v>
      </c>
      <c r="N39" t="s">
        <v>340</v>
      </c>
      <c r="O39" t="s">
        <v>4913</v>
      </c>
      <c r="P39" t="s">
        <v>1590</v>
      </c>
      <c r="Q39" t="s">
        <v>414</v>
      </c>
      <c r="R39" t="s">
        <v>408</v>
      </c>
      <c r="S39" t="s">
        <v>1213</v>
      </c>
      <c r="T39" s="131">
        <v>3.16</v>
      </c>
      <c r="U39" t="s">
        <v>4914</v>
      </c>
      <c r="V39" s="132">
        <v>6.3299999999999995E-2</v>
      </c>
      <c r="W39" s="132">
        <v>3.0110000000000001E-2</v>
      </c>
      <c r="X39" t="s">
        <v>413</v>
      </c>
      <c r="Y39" t="s">
        <v>340</v>
      </c>
      <c r="Z39" t="s">
        <v>887</v>
      </c>
      <c r="AA39" t="s">
        <v>890</v>
      </c>
      <c r="AB39" t="s">
        <v>4835</v>
      </c>
      <c r="AC39" t="s">
        <v>4835</v>
      </c>
      <c r="AD39" s="131">
        <v>1800000</v>
      </c>
      <c r="AE39" s="131">
        <v>1</v>
      </c>
      <c r="AF39" s="131">
        <v>94.87</v>
      </c>
      <c r="AG39" s="131">
        <v>1707.66</v>
      </c>
      <c r="AJ39" s="144" t="s">
        <v>15</v>
      </c>
      <c r="AK39" s="132">
        <v>0.45750999999999997</v>
      </c>
      <c r="AL39" s="132">
        <v>5.0099999999999997E-3</v>
      </c>
    </row>
    <row r="40" spans="1:38">
      <c r="A40" t="s">
        <v>1214</v>
      </c>
      <c r="B40" t="s">
        <v>1224</v>
      </c>
      <c r="C40" t="s">
        <v>4934</v>
      </c>
      <c r="D40" t="s">
        <v>4935</v>
      </c>
      <c r="E40" t="s">
        <v>310</v>
      </c>
      <c r="F40" t="s">
        <v>4936</v>
      </c>
      <c r="G40" t="s">
        <v>4937</v>
      </c>
      <c r="H40" t="s">
        <v>322</v>
      </c>
      <c r="I40" t="s">
        <v>952</v>
      </c>
      <c r="J40" t="s">
        <v>205</v>
      </c>
      <c r="K40" t="s">
        <v>205</v>
      </c>
      <c r="L40" s="144" t="s">
        <v>327</v>
      </c>
      <c r="M40" t="s">
        <v>446</v>
      </c>
      <c r="N40" t="s">
        <v>340</v>
      </c>
      <c r="O40" t="s">
        <v>4938</v>
      </c>
      <c r="P40" t="s">
        <v>1600</v>
      </c>
      <c r="Q40" t="s">
        <v>416</v>
      </c>
      <c r="R40" t="s">
        <v>408</v>
      </c>
      <c r="S40" t="s">
        <v>1213</v>
      </c>
      <c r="T40" s="131">
        <v>0.22</v>
      </c>
      <c r="U40" t="s">
        <v>1492</v>
      </c>
      <c r="V40" s="132">
        <v>5.8599999999999999E-2</v>
      </c>
      <c r="W40" s="132">
        <v>2.9530000000000001E-2</v>
      </c>
      <c r="X40" t="s">
        <v>413</v>
      </c>
      <c r="Y40" t="s">
        <v>340</v>
      </c>
      <c r="Z40" t="s">
        <v>887</v>
      </c>
      <c r="AA40" t="s">
        <v>890</v>
      </c>
      <c r="AB40" t="s">
        <v>4835</v>
      </c>
      <c r="AC40" t="s">
        <v>4835</v>
      </c>
      <c r="AD40" s="131">
        <v>875980.5</v>
      </c>
      <c r="AE40" s="131">
        <v>1</v>
      </c>
      <c r="AF40" s="131">
        <v>100.97</v>
      </c>
      <c r="AG40" s="131">
        <v>884.47799999999995</v>
      </c>
      <c r="AJ40" s="144" t="s">
        <v>15</v>
      </c>
      <c r="AK40" s="132">
        <v>0.23696999999999999</v>
      </c>
      <c r="AL40" s="132">
        <v>2.5899999999999999E-3</v>
      </c>
    </row>
    <row r="41" spans="1:38">
      <c r="A41" t="s">
        <v>1214</v>
      </c>
      <c r="B41" t="s">
        <v>1224</v>
      </c>
      <c r="C41" t="s">
        <v>4864</v>
      </c>
      <c r="D41" t="s">
        <v>4865</v>
      </c>
      <c r="E41" t="s">
        <v>310</v>
      </c>
      <c r="F41" t="s">
        <v>4903</v>
      </c>
      <c r="G41" t="s">
        <v>4904</v>
      </c>
      <c r="H41" t="s">
        <v>322</v>
      </c>
      <c r="I41" t="s">
        <v>952</v>
      </c>
      <c r="J41" t="s">
        <v>205</v>
      </c>
      <c r="K41" t="s">
        <v>205</v>
      </c>
      <c r="L41" s="144" t="s">
        <v>327</v>
      </c>
      <c r="M41" t="s">
        <v>465</v>
      </c>
      <c r="N41" t="s">
        <v>340</v>
      </c>
      <c r="O41" t="s">
        <v>4939</v>
      </c>
      <c r="P41" t="s">
        <v>2216</v>
      </c>
      <c r="Q41" t="s">
        <v>416</v>
      </c>
      <c r="R41" t="s">
        <v>408</v>
      </c>
      <c r="S41" t="s">
        <v>1213</v>
      </c>
      <c r="T41" s="131">
        <v>1.46</v>
      </c>
      <c r="U41" t="s">
        <v>1775</v>
      </c>
      <c r="V41" s="132">
        <v>5.6000000000000001E-2</v>
      </c>
      <c r="W41" s="132">
        <v>2.6870000000000002E-2</v>
      </c>
      <c r="X41" t="s">
        <v>413</v>
      </c>
      <c r="Y41" t="s">
        <v>340</v>
      </c>
      <c r="Z41" t="s">
        <v>887</v>
      </c>
      <c r="AA41" t="s">
        <v>890</v>
      </c>
      <c r="AB41" t="s">
        <v>4835</v>
      </c>
      <c r="AC41" t="s">
        <v>4835</v>
      </c>
      <c r="AD41" s="131">
        <v>704355.57</v>
      </c>
      <c r="AE41" s="131">
        <v>1</v>
      </c>
      <c r="AF41" s="131">
        <v>97.91</v>
      </c>
      <c r="AG41" s="131">
        <v>689.63499999999999</v>
      </c>
      <c r="AJ41" s="144" t="s">
        <v>15</v>
      </c>
      <c r="AK41" s="132">
        <v>0.18476999999999999</v>
      </c>
      <c r="AL41" s="132">
        <v>2.0200000000000001E-3</v>
      </c>
    </row>
    <row r="42" spans="1:38">
      <c r="A42" t="s">
        <v>1214</v>
      </c>
      <c r="B42" t="s">
        <v>1224</v>
      </c>
      <c r="C42" t="s">
        <v>4915</v>
      </c>
      <c r="D42" t="s">
        <v>4916</v>
      </c>
      <c r="E42" t="s">
        <v>310</v>
      </c>
      <c r="F42" t="s">
        <v>4917</v>
      </c>
      <c r="G42" t="s">
        <v>4918</v>
      </c>
      <c r="H42" t="s">
        <v>322</v>
      </c>
      <c r="I42" t="s">
        <v>952</v>
      </c>
      <c r="J42" t="s">
        <v>205</v>
      </c>
      <c r="K42" t="s">
        <v>205</v>
      </c>
      <c r="L42" s="144" t="s">
        <v>327</v>
      </c>
      <c r="M42" t="s">
        <v>452</v>
      </c>
      <c r="N42" t="s">
        <v>340</v>
      </c>
      <c r="O42" t="s">
        <v>4940</v>
      </c>
      <c r="P42" t="s">
        <v>1600</v>
      </c>
      <c r="Q42" t="s">
        <v>416</v>
      </c>
      <c r="R42" t="s">
        <v>408</v>
      </c>
      <c r="S42" t="s">
        <v>1213</v>
      </c>
      <c r="T42" s="131">
        <v>2.25</v>
      </c>
      <c r="U42" t="s">
        <v>1686</v>
      </c>
      <c r="V42" s="132">
        <v>5.2900000000000003E-2</v>
      </c>
      <c r="W42" s="132">
        <v>4.1450000000000001E-2</v>
      </c>
      <c r="X42" t="s">
        <v>413</v>
      </c>
      <c r="Y42" t="s">
        <v>340</v>
      </c>
      <c r="Z42" t="s">
        <v>887</v>
      </c>
      <c r="AA42" t="s">
        <v>890</v>
      </c>
      <c r="AB42" t="s">
        <v>4835</v>
      </c>
      <c r="AC42" t="s">
        <v>4835</v>
      </c>
      <c r="AD42" s="131">
        <v>456000</v>
      </c>
      <c r="AE42" s="131">
        <v>1</v>
      </c>
      <c r="AF42" s="131">
        <v>98.84</v>
      </c>
      <c r="AG42" s="131">
        <v>450.71</v>
      </c>
      <c r="AJ42" s="144" t="s">
        <v>15</v>
      </c>
      <c r="AK42" s="132">
        <v>0.12075</v>
      </c>
      <c r="AL42" s="132">
        <v>1.32E-3</v>
      </c>
    </row>
    <row r="43" spans="1:38">
      <c r="A43" t="s">
        <v>1214</v>
      </c>
      <c r="B43" t="s">
        <v>1231</v>
      </c>
      <c r="C43" t="s">
        <v>3258</v>
      </c>
      <c r="D43" t="s">
        <v>3259</v>
      </c>
      <c r="E43" t="s">
        <v>310</v>
      </c>
      <c r="F43" t="s">
        <v>4911</v>
      </c>
      <c r="G43" t="s">
        <v>4912</v>
      </c>
      <c r="H43" t="s">
        <v>322</v>
      </c>
      <c r="I43" t="s">
        <v>952</v>
      </c>
      <c r="J43" t="s">
        <v>205</v>
      </c>
      <c r="K43" t="s">
        <v>205</v>
      </c>
      <c r="L43" s="144" t="s">
        <v>327</v>
      </c>
      <c r="M43" t="s">
        <v>442</v>
      </c>
      <c r="N43" t="s">
        <v>340</v>
      </c>
      <c r="O43" t="s">
        <v>4913</v>
      </c>
      <c r="P43" t="s">
        <v>1590</v>
      </c>
      <c r="Q43" t="s">
        <v>414</v>
      </c>
      <c r="R43" t="s">
        <v>408</v>
      </c>
      <c r="S43" t="s">
        <v>1213</v>
      </c>
      <c r="T43" s="131">
        <v>3.16</v>
      </c>
      <c r="U43" t="s">
        <v>4914</v>
      </c>
      <c r="V43" s="132">
        <v>6.3299999999999995E-2</v>
      </c>
      <c r="W43" s="132">
        <v>3.0110000000000001E-2</v>
      </c>
      <c r="X43" t="s">
        <v>413</v>
      </c>
      <c r="Y43" t="s">
        <v>340</v>
      </c>
      <c r="Z43" t="s">
        <v>887</v>
      </c>
      <c r="AA43" t="s">
        <v>890</v>
      </c>
      <c r="AB43" t="s">
        <v>4835</v>
      </c>
      <c r="AC43" t="s">
        <v>4835</v>
      </c>
      <c r="AD43" s="131">
        <v>9000000.0099999998</v>
      </c>
      <c r="AE43" s="131">
        <v>1</v>
      </c>
      <c r="AF43" s="131">
        <v>94.87</v>
      </c>
      <c r="AG43" s="131">
        <v>8538.2999999999993</v>
      </c>
      <c r="AJ43" s="144" t="s">
        <v>15</v>
      </c>
      <c r="AK43" s="132">
        <v>0.40193000000000001</v>
      </c>
      <c r="AL43" s="132">
        <v>2.9399999999999999E-3</v>
      </c>
    </row>
    <row r="44" spans="1:38">
      <c r="A44" t="s">
        <v>1214</v>
      </c>
      <c r="B44" t="s">
        <v>1231</v>
      </c>
      <c r="C44" t="s">
        <v>4864</v>
      </c>
      <c r="D44" t="s">
        <v>4865</v>
      </c>
      <c r="E44" t="s">
        <v>310</v>
      </c>
      <c r="F44" t="s">
        <v>4903</v>
      </c>
      <c r="G44" t="s">
        <v>4904</v>
      </c>
      <c r="H44" t="s">
        <v>322</v>
      </c>
      <c r="I44" t="s">
        <v>952</v>
      </c>
      <c r="J44" t="s">
        <v>205</v>
      </c>
      <c r="K44" t="s">
        <v>205</v>
      </c>
      <c r="L44" s="144" t="s">
        <v>327</v>
      </c>
      <c r="M44" t="s">
        <v>465</v>
      </c>
      <c r="N44" t="s">
        <v>340</v>
      </c>
      <c r="O44" t="s">
        <v>4939</v>
      </c>
      <c r="P44" t="s">
        <v>2216</v>
      </c>
      <c r="Q44" t="s">
        <v>416</v>
      </c>
      <c r="R44" t="s">
        <v>408</v>
      </c>
      <c r="S44" t="s">
        <v>1213</v>
      </c>
      <c r="T44" s="131">
        <v>1.46</v>
      </c>
      <c r="U44" t="s">
        <v>1775</v>
      </c>
      <c r="V44" s="132">
        <v>5.6000000000000001E-2</v>
      </c>
      <c r="W44" s="132">
        <v>2.7820000000000001E-2</v>
      </c>
      <c r="X44" t="s">
        <v>413</v>
      </c>
      <c r="Y44" t="s">
        <v>340</v>
      </c>
      <c r="Z44" t="s">
        <v>887</v>
      </c>
      <c r="AA44" t="s">
        <v>890</v>
      </c>
      <c r="AB44" t="s">
        <v>4835</v>
      </c>
      <c r="AC44" t="s">
        <v>4835</v>
      </c>
      <c r="AD44" s="131">
        <v>6676711.1399999997</v>
      </c>
      <c r="AE44" s="131">
        <v>1</v>
      </c>
      <c r="AF44" s="131">
        <v>97.91</v>
      </c>
      <c r="AG44" s="131">
        <v>6537.1679999999997</v>
      </c>
      <c r="AJ44" s="144" t="s">
        <v>15</v>
      </c>
      <c r="AK44" s="132">
        <v>0.30773</v>
      </c>
      <c r="AL44" s="132">
        <v>2.2499999999999998E-3</v>
      </c>
    </row>
    <row r="45" spans="1:38">
      <c r="A45" t="s">
        <v>1214</v>
      </c>
      <c r="B45" t="s">
        <v>1231</v>
      </c>
      <c r="C45" t="s">
        <v>4934</v>
      </c>
      <c r="D45" t="s">
        <v>4935</v>
      </c>
      <c r="E45" t="s">
        <v>310</v>
      </c>
      <c r="F45" t="s">
        <v>4936</v>
      </c>
      <c r="G45" t="s">
        <v>4937</v>
      </c>
      <c r="H45" t="s">
        <v>322</v>
      </c>
      <c r="I45" t="s">
        <v>952</v>
      </c>
      <c r="J45" t="s">
        <v>205</v>
      </c>
      <c r="K45" t="s">
        <v>205</v>
      </c>
      <c r="L45" s="144" t="s">
        <v>327</v>
      </c>
      <c r="M45" t="s">
        <v>446</v>
      </c>
      <c r="N45" t="s">
        <v>340</v>
      </c>
      <c r="O45" t="s">
        <v>4941</v>
      </c>
      <c r="P45" t="s">
        <v>1600</v>
      </c>
      <c r="Q45" t="s">
        <v>416</v>
      </c>
      <c r="R45" t="s">
        <v>408</v>
      </c>
      <c r="S45" t="s">
        <v>1213</v>
      </c>
      <c r="T45" s="131">
        <v>0.22</v>
      </c>
      <c r="U45" t="s">
        <v>1492</v>
      </c>
      <c r="V45" s="132">
        <v>5.8599999999999999E-2</v>
      </c>
      <c r="W45" s="132">
        <v>3.1099999999999999E-2</v>
      </c>
      <c r="X45" t="s">
        <v>413</v>
      </c>
      <c r="Y45" t="s">
        <v>340</v>
      </c>
      <c r="Z45" t="s">
        <v>887</v>
      </c>
      <c r="AA45" t="s">
        <v>890</v>
      </c>
      <c r="AB45" t="s">
        <v>4835</v>
      </c>
      <c r="AC45" t="s">
        <v>4835</v>
      </c>
      <c r="AD45" s="131">
        <v>5401879.7599999998</v>
      </c>
      <c r="AE45" s="131">
        <v>1</v>
      </c>
      <c r="AF45" s="131">
        <v>100.97</v>
      </c>
      <c r="AG45" s="131">
        <v>5454.2780000000002</v>
      </c>
      <c r="AJ45" s="144" t="s">
        <v>15</v>
      </c>
      <c r="AK45" s="132">
        <v>0.25674999999999998</v>
      </c>
      <c r="AL45" s="132">
        <v>1.8799999999999999E-3</v>
      </c>
    </row>
    <row r="46" spans="1:38">
      <c r="A46" t="s">
        <v>1214</v>
      </c>
      <c r="B46" t="s">
        <v>1231</v>
      </c>
      <c r="C46" t="s">
        <v>4915</v>
      </c>
      <c r="D46" t="s">
        <v>4916</v>
      </c>
      <c r="E46" t="s">
        <v>310</v>
      </c>
      <c r="F46" t="s">
        <v>4917</v>
      </c>
      <c r="G46" t="s">
        <v>4918</v>
      </c>
      <c r="H46" t="s">
        <v>322</v>
      </c>
      <c r="I46" t="s">
        <v>952</v>
      </c>
      <c r="J46" t="s">
        <v>205</v>
      </c>
      <c r="K46" t="s">
        <v>205</v>
      </c>
      <c r="L46" s="144" t="s">
        <v>327</v>
      </c>
      <c r="M46" t="s">
        <v>452</v>
      </c>
      <c r="N46" t="s">
        <v>340</v>
      </c>
      <c r="O46" t="s">
        <v>4940</v>
      </c>
      <c r="P46" t="s">
        <v>1600</v>
      </c>
      <c r="Q46" t="s">
        <v>416</v>
      </c>
      <c r="R46" t="s">
        <v>408</v>
      </c>
      <c r="S46" t="s">
        <v>1213</v>
      </c>
      <c r="T46" s="131">
        <v>2.25</v>
      </c>
      <c r="U46" t="s">
        <v>1686</v>
      </c>
      <c r="V46" s="132">
        <v>5.2900000000000003E-2</v>
      </c>
      <c r="W46" s="132">
        <v>4.1450000000000001E-2</v>
      </c>
      <c r="X46" t="s">
        <v>413</v>
      </c>
      <c r="Y46" t="s">
        <v>340</v>
      </c>
      <c r="Z46" t="s">
        <v>887</v>
      </c>
      <c r="AA46" t="s">
        <v>890</v>
      </c>
      <c r="AB46" t="s">
        <v>4835</v>
      </c>
      <c r="AC46" t="s">
        <v>4835</v>
      </c>
      <c r="AD46" s="131">
        <v>722000</v>
      </c>
      <c r="AE46" s="131">
        <v>1</v>
      </c>
      <c r="AF46" s="131">
        <v>98.84</v>
      </c>
      <c r="AG46" s="131">
        <v>713.625</v>
      </c>
      <c r="AJ46" s="144" t="s">
        <v>15</v>
      </c>
      <c r="AK46" s="132">
        <v>3.3590000000000002E-2</v>
      </c>
      <c r="AL46" s="132">
        <v>2.5000000000000001E-4</v>
      </c>
    </row>
    <row r="47" spans="1:38">
      <c r="A47" t="s">
        <v>1214</v>
      </c>
      <c r="B47" t="s">
        <v>1234</v>
      </c>
      <c r="C47" t="s">
        <v>1536</v>
      </c>
      <c r="D47" t="s">
        <v>1537</v>
      </c>
      <c r="E47" t="s">
        <v>310</v>
      </c>
      <c r="F47" t="s">
        <v>4927</v>
      </c>
      <c r="G47" t="s">
        <v>4928</v>
      </c>
      <c r="H47" t="s">
        <v>322</v>
      </c>
      <c r="I47" t="s">
        <v>755</v>
      </c>
      <c r="J47" t="s">
        <v>205</v>
      </c>
      <c r="K47" t="s">
        <v>205</v>
      </c>
      <c r="L47" s="144" t="s">
        <v>327</v>
      </c>
      <c r="M47" t="s">
        <v>449</v>
      </c>
      <c r="N47" t="s">
        <v>340</v>
      </c>
      <c r="O47" t="s">
        <v>4929</v>
      </c>
      <c r="Q47" t="s">
        <v>411</v>
      </c>
      <c r="R47" t="s">
        <v>411</v>
      </c>
      <c r="S47" t="s">
        <v>1213</v>
      </c>
      <c r="T47" s="131">
        <v>3.9529999999999998</v>
      </c>
      <c r="U47" t="s">
        <v>4930</v>
      </c>
      <c r="V47" s="132">
        <v>3.5720000000000002E-2</v>
      </c>
      <c r="W47" s="132">
        <v>3.0460000000000001E-2</v>
      </c>
      <c r="X47" t="s">
        <v>413</v>
      </c>
      <c r="Y47" t="s">
        <v>340</v>
      </c>
      <c r="Z47" t="s">
        <v>887</v>
      </c>
      <c r="AA47" t="s">
        <v>890</v>
      </c>
      <c r="AB47" t="s">
        <v>4835</v>
      </c>
      <c r="AC47" t="s">
        <v>4835</v>
      </c>
      <c r="AD47" s="131">
        <v>1331947.06</v>
      </c>
      <c r="AE47" s="131">
        <v>1</v>
      </c>
      <c r="AF47" s="131">
        <v>102.33</v>
      </c>
      <c r="AG47" s="131">
        <v>1362.981</v>
      </c>
      <c r="AJ47" s="144" t="s">
        <v>15</v>
      </c>
      <c r="AK47" s="132">
        <v>0.67403000000000002</v>
      </c>
      <c r="AL47" s="132">
        <v>2.6900000000000001E-3</v>
      </c>
    </row>
    <row r="48" spans="1:38">
      <c r="A48" t="s">
        <v>1214</v>
      </c>
      <c r="B48" t="s">
        <v>1234</v>
      </c>
      <c r="C48" t="s">
        <v>4942</v>
      </c>
      <c r="D48" t="s">
        <v>4943</v>
      </c>
      <c r="E48" t="s">
        <v>310</v>
      </c>
      <c r="F48" t="s">
        <v>4944</v>
      </c>
      <c r="G48" t="s">
        <v>4945</v>
      </c>
      <c r="H48" t="s">
        <v>322</v>
      </c>
      <c r="I48" t="s">
        <v>755</v>
      </c>
      <c r="J48" t="s">
        <v>205</v>
      </c>
      <c r="K48" t="s">
        <v>205</v>
      </c>
      <c r="L48" s="144" t="s">
        <v>327</v>
      </c>
      <c r="M48" t="s">
        <v>478</v>
      </c>
      <c r="N48" t="s">
        <v>340</v>
      </c>
      <c r="O48" t="s">
        <v>4946</v>
      </c>
      <c r="P48" t="s">
        <v>1590</v>
      </c>
      <c r="Q48" t="s">
        <v>414</v>
      </c>
      <c r="R48" t="s">
        <v>408</v>
      </c>
      <c r="S48" t="s">
        <v>1213</v>
      </c>
      <c r="T48" s="131">
        <v>2.5529999999999999</v>
      </c>
      <c r="U48" t="s">
        <v>1668</v>
      </c>
      <c r="V48" s="132">
        <v>3.2829999999999998E-2</v>
      </c>
      <c r="W48" s="132">
        <v>3.5900000000000001E-2</v>
      </c>
      <c r="X48" t="s">
        <v>413</v>
      </c>
      <c r="Y48" t="s">
        <v>340</v>
      </c>
      <c r="Z48" t="s">
        <v>887</v>
      </c>
      <c r="AA48" t="s">
        <v>890</v>
      </c>
      <c r="AB48" t="s">
        <v>4835</v>
      </c>
      <c r="AC48" t="s">
        <v>4835</v>
      </c>
      <c r="AD48" s="131">
        <v>617950</v>
      </c>
      <c r="AE48" s="131">
        <v>1</v>
      </c>
      <c r="AF48" s="131">
        <v>106.67</v>
      </c>
      <c r="AG48" s="131">
        <v>659.16700000000003</v>
      </c>
      <c r="AJ48" s="144" t="s">
        <v>15</v>
      </c>
      <c r="AK48" s="132">
        <v>0.32596999999999998</v>
      </c>
      <c r="AL48" s="132">
        <v>1.2999999999999999E-3</v>
      </c>
    </row>
    <row r="49" spans="1:38">
      <c r="A49" t="s">
        <v>1214</v>
      </c>
      <c r="B49" t="s">
        <v>1239</v>
      </c>
      <c r="C49" t="s">
        <v>1536</v>
      </c>
      <c r="D49" t="s">
        <v>1537</v>
      </c>
      <c r="E49" t="s">
        <v>310</v>
      </c>
      <c r="F49" t="s">
        <v>4927</v>
      </c>
      <c r="G49" t="s">
        <v>4928</v>
      </c>
      <c r="H49" t="s">
        <v>322</v>
      </c>
      <c r="I49" t="s">
        <v>755</v>
      </c>
      <c r="J49" t="s">
        <v>205</v>
      </c>
      <c r="K49" t="s">
        <v>205</v>
      </c>
      <c r="L49" s="144" t="s">
        <v>327</v>
      </c>
      <c r="M49" t="s">
        <v>449</v>
      </c>
      <c r="N49" t="s">
        <v>340</v>
      </c>
      <c r="O49" t="s">
        <v>4929</v>
      </c>
      <c r="Q49" t="s">
        <v>411</v>
      </c>
      <c r="R49" t="s">
        <v>411</v>
      </c>
      <c r="S49" t="s">
        <v>1213</v>
      </c>
      <c r="T49" s="131">
        <v>3.9529999999999998</v>
      </c>
      <c r="U49" t="s">
        <v>4930</v>
      </c>
      <c r="V49" s="132">
        <v>3.5720000000000002E-2</v>
      </c>
      <c r="W49" s="132">
        <v>3.0460000000000001E-2</v>
      </c>
      <c r="X49" t="s">
        <v>413</v>
      </c>
      <c r="Y49" t="s">
        <v>340</v>
      </c>
      <c r="Z49" t="s">
        <v>887</v>
      </c>
      <c r="AA49" t="s">
        <v>890</v>
      </c>
      <c r="AB49" t="s">
        <v>4835</v>
      </c>
      <c r="AC49" t="s">
        <v>4835</v>
      </c>
      <c r="AD49" s="131">
        <v>229309.58</v>
      </c>
      <c r="AE49" s="131">
        <v>1</v>
      </c>
      <c r="AF49" s="131">
        <v>102.33</v>
      </c>
      <c r="AG49" s="131">
        <v>234.65199999999999</v>
      </c>
      <c r="AJ49" s="144" t="s">
        <v>15</v>
      </c>
      <c r="AK49" s="132">
        <v>0.50175000000000003</v>
      </c>
      <c r="AL49" s="132">
        <v>3.2200000000000002E-3</v>
      </c>
    </row>
    <row r="50" spans="1:38">
      <c r="A50" t="s">
        <v>1214</v>
      </c>
      <c r="B50" t="s">
        <v>1239</v>
      </c>
      <c r="C50" t="s">
        <v>4898</v>
      </c>
      <c r="D50" t="s">
        <v>4899</v>
      </c>
      <c r="E50" t="s">
        <v>310</v>
      </c>
      <c r="F50" t="s">
        <v>4900</v>
      </c>
      <c r="G50" t="s">
        <v>4901</v>
      </c>
      <c r="H50" t="s">
        <v>322</v>
      </c>
      <c r="I50" t="s">
        <v>952</v>
      </c>
      <c r="J50" t="s">
        <v>205</v>
      </c>
      <c r="K50" t="s">
        <v>205</v>
      </c>
      <c r="L50" s="144" t="s">
        <v>327</v>
      </c>
      <c r="M50" t="s">
        <v>452</v>
      </c>
      <c r="N50" t="s">
        <v>340</v>
      </c>
      <c r="O50" t="s">
        <v>4947</v>
      </c>
      <c r="P50" t="s">
        <v>1600</v>
      </c>
      <c r="Q50" t="s">
        <v>416</v>
      </c>
      <c r="R50" t="s">
        <v>408</v>
      </c>
      <c r="S50" t="s">
        <v>1213</v>
      </c>
      <c r="T50" s="131">
        <v>1.71</v>
      </c>
      <c r="U50" t="s">
        <v>1775</v>
      </c>
      <c r="V50" s="132">
        <v>4.9399999999999999E-2</v>
      </c>
      <c r="W50" s="132">
        <v>3.739E-2</v>
      </c>
      <c r="X50" t="s">
        <v>413</v>
      </c>
      <c r="Y50" t="s">
        <v>340</v>
      </c>
      <c r="Z50" t="s">
        <v>887</v>
      </c>
      <c r="AA50" t="s">
        <v>890</v>
      </c>
      <c r="AB50" t="s">
        <v>4835</v>
      </c>
      <c r="AC50" t="s">
        <v>4835</v>
      </c>
      <c r="AD50" s="131">
        <v>96480</v>
      </c>
      <c r="AE50" s="131">
        <v>1</v>
      </c>
      <c r="AF50" s="131">
        <v>98.87</v>
      </c>
      <c r="AG50" s="131">
        <v>95.39</v>
      </c>
      <c r="AJ50" s="144" t="s">
        <v>15</v>
      </c>
      <c r="AK50" s="132">
        <v>0.20397000000000001</v>
      </c>
      <c r="AL50" s="132">
        <v>1.31E-3</v>
      </c>
    </row>
    <row r="51" spans="1:38">
      <c r="A51" t="s">
        <v>1214</v>
      </c>
      <c r="B51" t="s">
        <v>1239</v>
      </c>
      <c r="C51" t="s">
        <v>4942</v>
      </c>
      <c r="D51" t="s">
        <v>4943</v>
      </c>
      <c r="E51" t="s">
        <v>310</v>
      </c>
      <c r="F51" t="s">
        <v>4944</v>
      </c>
      <c r="G51" t="s">
        <v>4945</v>
      </c>
      <c r="H51" t="s">
        <v>322</v>
      </c>
      <c r="I51" t="s">
        <v>755</v>
      </c>
      <c r="J51" t="s">
        <v>205</v>
      </c>
      <c r="K51" t="s">
        <v>205</v>
      </c>
      <c r="L51" s="144" t="s">
        <v>327</v>
      </c>
      <c r="M51" t="s">
        <v>478</v>
      </c>
      <c r="N51" t="s">
        <v>340</v>
      </c>
      <c r="O51" t="s">
        <v>4946</v>
      </c>
      <c r="P51" t="s">
        <v>1590</v>
      </c>
      <c r="Q51" t="s">
        <v>414</v>
      </c>
      <c r="R51" t="s">
        <v>408</v>
      </c>
      <c r="S51" t="s">
        <v>1213</v>
      </c>
      <c r="T51" s="131">
        <v>2.5529999999999999</v>
      </c>
      <c r="U51" t="s">
        <v>1668</v>
      </c>
      <c r="V51" s="132">
        <v>3.2829999999999998E-2</v>
      </c>
      <c r="W51" s="132">
        <v>3.5900000000000001E-2</v>
      </c>
      <c r="X51" t="s">
        <v>413</v>
      </c>
      <c r="Y51" t="s">
        <v>340</v>
      </c>
      <c r="Z51" t="s">
        <v>887</v>
      </c>
      <c r="AA51" t="s">
        <v>890</v>
      </c>
      <c r="AB51" t="s">
        <v>4835</v>
      </c>
      <c r="AC51" t="s">
        <v>4835</v>
      </c>
      <c r="AD51" s="131">
        <v>81600</v>
      </c>
      <c r="AE51" s="131">
        <v>1</v>
      </c>
      <c r="AF51" s="131">
        <v>106.67</v>
      </c>
      <c r="AG51" s="131">
        <v>87.043000000000006</v>
      </c>
      <c r="AJ51" s="144" t="s">
        <v>15</v>
      </c>
      <c r="AK51" s="132">
        <v>0.18612000000000001</v>
      </c>
      <c r="AL51" s="132">
        <v>1.1999999999999999E-3</v>
      </c>
    </row>
    <row r="52" spans="1:38">
      <c r="A52" t="s">
        <v>1214</v>
      </c>
      <c r="B52" t="s">
        <v>1239</v>
      </c>
      <c r="C52" t="s">
        <v>4948</v>
      </c>
      <c r="D52" t="s">
        <v>4949</v>
      </c>
      <c r="E52" t="s">
        <v>310</v>
      </c>
      <c r="F52" t="s">
        <v>4950</v>
      </c>
      <c r="G52" t="s">
        <v>4951</v>
      </c>
      <c r="H52" t="s">
        <v>322</v>
      </c>
      <c r="I52" t="s">
        <v>952</v>
      </c>
      <c r="J52" t="s">
        <v>205</v>
      </c>
      <c r="K52" t="s">
        <v>205</v>
      </c>
      <c r="L52" s="144" t="s">
        <v>327</v>
      </c>
      <c r="M52" t="s">
        <v>463</v>
      </c>
      <c r="N52" t="s">
        <v>340</v>
      </c>
      <c r="O52" t="s">
        <v>4952</v>
      </c>
      <c r="P52" t="s">
        <v>1556</v>
      </c>
      <c r="Q52" t="s">
        <v>416</v>
      </c>
      <c r="R52" t="s">
        <v>408</v>
      </c>
      <c r="S52" t="s">
        <v>1213</v>
      </c>
      <c r="T52" s="131">
        <v>0.9</v>
      </c>
      <c r="U52" t="s">
        <v>1861</v>
      </c>
      <c r="V52" s="132">
        <v>0.1726</v>
      </c>
      <c r="W52" s="132">
        <v>3.5029999999999999E-2</v>
      </c>
      <c r="X52" t="s">
        <v>413</v>
      </c>
      <c r="Y52" t="s">
        <v>340</v>
      </c>
      <c r="Z52" t="s">
        <v>887</v>
      </c>
      <c r="AA52" t="s">
        <v>890</v>
      </c>
      <c r="AB52" t="s">
        <v>4835</v>
      </c>
      <c r="AC52" t="s">
        <v>4835</v>
      </c>
      <c r="AD52" s="131">
        <v>51000</v>
      </c>
      <c r="AE52" s="131">
        <v>1</v>
      </c>
      <c r="AF52" s="131">
        <v>99.19</v>
      </c>
      <c r="AG52" s="131">
        <v>50.587000000000003</v>
      </c>
      <c r="AJ52" s="144" t="s">
        <v>15</v>
      </c>
      <c r="AK52" s="132">
        <v>0.10817</v>
      </c>
      <c r="AL52" s="132">
        <v>6.8999999999999997E-4</v>
      </c>
    </row>
    <row r="53" spans="1:38">
      <c r="A53" t="s">
        <v>1214</v>
      </c>
      <c r="B53" t="s">
        <v>1240</v>
      </c>
      <c r="C53" t="s">
        <v>1536</v>
      </c>
      <c r="D53" t="s">
        <v>1537</v>
      </c>
      <c r="E53" t="s">
        <v>310</v>
      </c>
      <c r="F53" t="s">
        <v>4927</v>
      </c>
      <c r="G53" t="s">
        <v>4928</v>
      </c>
      <c r="H53" t="s">
        <v>322</v>
      </c>
      <c r="I53" t="s">
        <v>755</v>
      </c>
      <c r="J53" t="s">
        <v>205</v>
      </c>
      <c r="K53" t="s">
        <v>205</v>
      </c>
      <c r="L53" s="144" t="s">
        <v>327</v>
      </c>
      <c r="M53" t="s">
        <v>449</v>
      </c>
      <c r="N53" t="s">
        <v>340</v>
      </c>
      <c r="O53" t="s">
        <v>4929</v>
      </c>
      <c r="Q53" t="s">
        <v>411</v>
      </c>
      <c r="R53" t="s">
        <v>411</v>
      </c>
      <c r="S53" t="s">
        <v>1213</v>
      </c>
      <c r="T53" s="131">
        <v>3.9529999999999998</v>
      </c>
      <c r="U53" t="s">
        <v>4930</v>
      </c>
      <c r="V53" s="132">
        <v>3.5720000000000002E-2</v>
      </c>
      <c r="W53" s="132">
        <v>3.0460000000000001E-2</v>
      </c>
      <c r="X53" t="s">
        <v>413</v>
      </c>
      <c r="Y53" t="s">
        <v>340</v>
      </c>
      <c r="Z53" t="s">
        <v>887</v>
      </c>
      <c r="AA53" t="s">
        <v>890</v>
      </c>
      <c r="AB53" t="s">
        <v>4835</v>
      </c>
      <c r="AC53" t="s">
        <v>4835</v>
      </c>
      <c r="AD53" s="131">
        <v>6767071.7599999998</v>
      </c>
      <c r="AE53" s="131">
        <v>1</v>
      </c>
      <c r="AF53" s="131">
        <v>102.33</v>
      </c>
      <c r="AG53" s="131">
        <v>6924.7449999999999</v>
      </c>
      <c r="AJ53" s="144" t="s">
        <v>15</v>
      </c>
      <c r="AK53" s="132">
        <v>0.42302000000000001</v>
      </c>
      <c r="AL53" s="132">
        <v>3.7299999999999998E-3</v>
      </c>
    </row>
    <row r="54" spans="1:38">
      <c r="A54" t="s">
        <v>1214</v>
      </c>
      <c r="B54" t="s">
        <v>1240</v>
      </c>
      <c r="C54" t="s">
        <v>4942</v>
      </c>
      <c r="D54" t="s">
        <v>4943</v>
      </c>
      <c r="E54" t="s">
        <v>310</v>
      </c>
      <c r="F54" t="s">
        <v>4944</v>
      </c>
      <c r="G54" t="s">
        <v>4945</v>
      </c>
      <c r="H54" t="s">
        <v>322</v>
      </c>
      <c r="I54" t="s">
        <v>755</v>
      </c>
      <c r="J54" t="s">
        <v>205</v>
      </c>
      <c r="K54" t="s">
        <v>205</v>
      </c>
      <c r="L54" s="144" t="s">
        <v>327</v>
      </c>
      <c r="M54" t="s">
        <v>478</v>
      </c>
      <c r="N54" t="s">
        <v>340</v>
      </c>
      <c r="O54" t="s">
        <v>4946</v>
      </c>
      <c r="P54" t="s">
        <v>1590</v>
      </c>
      <c r="Q54" t="s">
        <v>414</v>
      </c>
      <c r="R54" t="s">
        <v>408</v>
      </c>
      <c r="S54" t="s">
        <v>1213</v>
      </c>
      <c r="T54" s="131">
        <v>2.5529999999999999</v>
      </c>
      <c r="U54" t="s">
        <v>1668</v>
      </c>
      <c r="V54" s="132">
        <v>3.2829999999999998E-2</v>
      </c>
      <c r="W54" s="132">
        <v>3.5900000000000001E-2</v>
      </c>
      <c r="X54" t="s">
        <v>413</v>
      </c>
      <c r="Y54" t="s">
        <v>340</v>
      </c>
      <c r="Z54" t="s">
        <v>887</v>
      </c>
      <c r="AA54" t="s">
        <v>890</v>
      </c>
      <c r="AB54" t="s">
        <v>4835</v>
      </c>
      <c r="AC54" t="s">
        <v>4835</v>
      </c>
      <c r="AD54" s="131">
        <v>3990750</v>
      </c>
      <c r="AE54" s="131">
        <v>1</v>
      </c>
      <c r="AF54" s="131">
        <v>106.67</v>
      </c>
      <c r="AG54" s="131">
        <v>4256.933</v>
      </c>
      <c r="AJ54" s="144" t="s">
        <v>15</v>
      </c>
      <c r="AK54" s="132">
        <v>0.26005</v>
      </c>
      <c r="AL54" s="132">
        <v>2.2899999999999999E-3</v>
      </c>
    </row>
    <row r="55" spans="1:38">
      <c r="A55" t="s">
        <v>1214</v>
      </c>
      <c r="B55" t="s">
        <v>1240</v>
      </c>
      <c r="C55" t="s">
        <v>4898</v>
      </c>
      <c r="D55" t="s">
        <v>4899</v>
      </c>
      <c r="E55" t="s">
        <v>310</v>
      </c>
      <c r="F55" t="s">
        <v>4900</v>
      </c>
      <c r="G55" t="s">
        <v>4901</v>
      </c>
      <c r="H55" t="s">
        <v>322</v>
      </c>
      <c r="I55" t="s">
        <v>952</v>
      </c>
      <c r="J55" t="s">
        <v>205</v>
      </c>
      <c r="K55" t="s">
        <v>205</v>
      </c>
      <c r="L55" s="144" t="s">
        <v>327</v>
      </c>
      <c r="M55" t="s">
        <v>452</v>
      </c>
      <c r="N55" t="s">
        <v>340</v>
      </c>
      <c r="O55" t="s">
        <v>4947</v>
      </c>
      <c r="P55" t="s">
        <v>1600</v>
      </c>
      <c r="Q55" t="s">
        <v>416</v>
      </c>
      <c r="R55" t="s">
        <v>408</v>
      </c>
      <c r="S55" t="s">
        <v>1213</v>
      </c>
      <c r="T55" s="131">
        <v>1.71</v>
      </c>
      <c r="U55" t="s">
        <v>1775</v>
      </c>
      <c r="V55" s="132">
        <v>4.9399999999999999E-2</v>
      </c>
      <c r="W55" s="132">
        <v>3.739E-2</v>
      </c>
      <c r="X55" t="s">
        <v>413</v>
      </c>
      <c r="Y55" t="s">
        <v>340</v>
      </c>
      <c r="Z55" t="s">
        <v>887</v>
      </c>
      <c r="AA55" t="s">
        <v>890</v>
      </c>
      <c r="AB55" t="s">
        <v>4835</v>
      </c>
      <c r="AC55" t="s">
        <v>4835</v>
      </c>
      <c r="AD55" s="131">
        <v>3286350.54</v>
      </c>
      <c r="AE55" s="131">
        <v>1</v>
      </c>
      <c r="AF55" s="131">
        <v>98.87</v>
      </c>
      <c r="AG55" s="131">
        <v>3249.2150000000001</v>
      </c>
      <c r="AJ55" s="144" t="s">
        <v>15</v>
      </c>
      <c r="AK55" s="132">
        <v>0.19849</v>
      </c>
      <c r="AL55" s="132">
        <v>1.75E-3</v>
      </c>
    </row>
    <row r="56" spans="1:38">
      <c r="A56" t="s">
        <v>1214</v>
      </c>
      <c r="B56" t="s">
        <v>1240</v>
      </c>
      <c r="C56" t="s">
        <v>4948</v>
      </c>
      <c r="D56" t="s">
        <v>4949</v>
      </c>
      <c r="E56" t="s">
        <v>310</v>
      </c>
      <c r="F56" t="s">
        <v>4950</v>
      </c>
      <c r="G56" t="s">
        <v>4951</v>
      </c>
      <c r="H56" t="s">
        <v>322</v>
      </c>
      <c r="I56" t="s">
        <v>952</v>
      </c>
      <c r="J56" t="s">
        <v>205</v>
      </c>
      <c r="K56" t="s">
        <v>205</v>
      </c>
      <c r="L56" s="144" t="s">
        <v>327</v>
      </c>
      <c r="M56" t="s">
        <v>463</v>
      </c>
      <c r="N56" t="s">
        <v>340</v>
      </c>
      <c r="O56" t="s">
        <v>4952</v>
      </c>
      <c r="P56" t="s">
        <v>1556</v>
      </c>
      <c r="Q56" t="s">
        <v>416</v>
      </c>
      <c r="R56" t="s">
        <v>408</v>
      </c>
      <c r="S56" t="s">
        <v>1213</v>
      </c>
      <c r="T56" s="131">
        <v>0.9</v>
      </c>
      <c r="U56" t="s">
        <v>1861</v>
      </c>
      <c r="V56" s="132">
        <v>0.1726</v>
      </c>
      <c r="W56" s="132">
        <v>3.5029999999999999E-2</v>
      </c>
      <c r="X56" t="s">
        <v>413</v>
      </c>
      <c r="Y56" t="s">
        <v>340</v>
      </c>
      <c r="Z56" t="s">
        <v>887</v>
      </c>
      <c r="AA56" t="s">
        <v>890</v>
      </c>
      <c r="AB56" t="s">
        <v>4835</v>
      </c>
      <c r="AC56" t="s">
        <v>4835</v>
      </c>
      <c r="AD56" s="131">
        <v>1645200</v>
      </c>
      <c r="AE56" s="131">
        <v>1</v>
      </c>
      <c r="AF56" s="131">
        <v>99.19</v>
      </c>
      <c r="AG56" s="131">
        <v>1631.874</v>
      </c>
      <c r="AJ56" s="144" t="s">
        <v>15</v>
      </c>
      <c r="AK56" s="132">
        <v>9.9690000000000001E-2</v>
      </c>
      <c r="AL56" s="132">
        <v>8.8000000000000003E-4</v>
      </c>
    </row>
    <row r="57" spans="1:38">
      <c r="A57" t="s">
        <v>1214</v>
      </c>
      <c r="B57" t="s">
        <v>1240</v>
      </c>
      <c r="C57" t="s">
        <v>4953</v>
      </c>
      <c r="D57" t="s">
        <v>4954</v>
      </c>
      <c r="E57" t="s">
        <v>80</v>
      </c>
      <c r="F57" t="s">
        <v>4955</v>
      </c>
      <c r="G57" t="s">
        <v>4956</v>
      </c>
      <c r="H57" t="s">
        <v>322</v>
      </c>
      <c r="I57" t="s">
        <v>755</v>
      </c>
      <c r="J57" t="s">
        <v>205</v>
      </c>
      <c r="K57" t="s">
        <v>205</v>
      </c>
      <c r="L57" t="s">
        <v>315</v>
      </c>
      <c r="M57" t="s">
        <v>465</v>
      </c>
      <c r="N57" t="s">
        <v>340</v>
      </c>
      <c r="O57" t="s">
        <v>4957</v>
      </c>
      <c r="Q57" t="s">
        <v>411</v>
      </c>
      <c r="R57" t="s">
        <v>411</v>
      </c>
      <c r="S57" t="s">
        <v>1213</v>
      </c>
      <c r="T57" s="131">
        <v>0</v>
      </c>
      <c r="U57" t="s">
        <v>4958</v>
      </c>
      <c r="V57" t="s">
        <v>1889</v>
      </c>
      <c r="W57" s="132">
        <v>10</v>
      </c>
      <c r="X57" t="s">
        <v>413</v>
      </c>
      <c r="Y57" t="s">
        <v>340</v>
      </c>
      <c r="Z57" t="s">
        <v>887</v>
      </c>
      <c r="AA57" t="s">
        <v>890</v>
      </c>
      <c r="AB57" t="s">
        <v>4959</v>
      </c>
      <c r="AC57" t="s">
        <v>4835</v>
      </c>
      <c r="AD57" s="131">
        <v>2815079.1</v>
      </c>
      <c r="AE57" s="131">
        <v>1</v>
      </c>
      <c r="AF57" s="131">
        <v>0</v>
      </c>
      <c r="AG57" s="131">
        <v>0</v>
      </c>
      <c r="AJ57" s="144" t="s">
        <v>15</v>
      </c>
      <c r="AK57" s="132">
        <v>0</v>
      </c>
      <c r="AL57" s="132">
        <v>0</v>
      </c>
    </row>
    <row r="58" spans="1:38">
      <c r="A58" t="s">
        <v>1214</v>
      </c>
      <c r="B58" t="s">
        <v>1240</v>
      </c>
      <c r="C58" t="s">
        <v>4960</v>
      </c>
      <c r="D58" t="s">
        <v>4961</v>
      </c>
      <c r="E58" t="s">
        <v>80</v>
      </c>
      <c r="F58" t="s">
        <v>4962</v>
      </c>
      <c r="G58" t="s">
        <v>4963</v>
      </c>
      <c r="H58" t="s">
        <v>322</v>
      </c>
      <c r="I58" t="s">
        <v>755</v>
      </c>
      <c r="J58" t="s">
        <v>205</v>
      </c>
      <c r="K58" t="s">
        <v>205</v>
      </c>
      <c r="L58" t="s">
        <v>315</v>
      </c>
      <c r="M58" t="s">
        <v>452</v>
      </c>
      <c r="N58" t="s">
        <v>340</v>
      </c>
      <c r="O58" t="s">
        <v>4964</v>
      </c>
      <c r="Q58" t="s">
        <v>411</v>
      </c>
      <c r="R58" t="s">
        <v>411</v>
      </c>
      <c r="S58" t="s">
        <v>1213</v>
      </c>
      <c r="T58" s="131">
        <v>0</v>
      </c>
      <c r="U58" t="s">
        <v>4965</v>
      </c>
      <c r="V58" t="s">
        <v>1889</v>
      </c>
      <c r="W58" s="132">
        <v>1.00528</v>
      </c>
      <c r="X58" t="s">
        <v>413</v>
      </c>
      <c r="Y58" t="s">
        <v>340</v>
      </c>
      <c r="Z58" t="s">
        <v>887</v>
      </c>
      <c r="AA58" t="s">
        <v>890</v>
      </c>
      <c r="AB58" t="s">
        <v>4966</v>
      </c>
      <c r="AC58" t="s">
        <v>4835</v>
      </c>
      <c r="AD58" s="131">
        <v>608840</v>
      </c>
      <c r="AE58" s="131">
        <v>1</v>
      </c>
      <c r="AF58" s="131">
        <v>0</v>
      </c>
      <c r="AG58" s="131">
        <v>0</v>
      </c>
      <c r="AJ58" s="144" t="s">
        <v>15</v>
      </c>
      <c r="AK58" s="132">
        <v>0</v>
      </c>
      <c r="AL58" s="132">
        <v>0</v>
      </c>
    </row>
    <row r="59" spans="1:38">
      <c r="A59" t="s">
        <v>1214</v>
      </c>
      <c r="B59" t="s">
        <v>1240</v>
      </c>
      <c r="C59" t="s">
        <v>4960</v>
      </c>
      <c r="D59" t="s">
        <v>4961</v>
      </c>
      <c r="E59" t="s">
        <v>80</v>
      </c>
      <c r="F59" t="s">
        <v>4967</v>
      </c>
      <c r="G59" t="s">
        <v>4968</v>
      </c>
      <c r="H59" t="s">
        <v>322</v>
      </c>
      <c r="I59" t="s">
        <v>755</v>
      </c>
      <c r="J59" t="s">
        <v>205</v>
      </c>
      <c r="K59" t="s">
        <v>205</v>
      </c>
      <c r="L59" t="s">
        <v>315</v>
      </c>
      <c r="M59" t="s">
        <v>452</v>
      </c>
      <c r="N59" t="s">
        <v>340</v>
      </c>
      <c r="O59" t="s">
        <v>4969</v>
      </c>
      <c r="Q59" t="s">
        <v>411</v>
      </c>
      <c r="R59" t="s">
        <v>411</v>
      </c>
      <c r="S59" t="s">
        <v>1213</v>
      </c>
      <c r="T59" s="131">
        <v>0</v>
      </c>
      <c r="U59" t="s">
        <v>4970</v>
      </c>
      <c r="V59" t="s">
        <v>1889</v>
      </c>
      <c r="W59" s="132">
        <v>8.6010000000000003E-2</v>
      </c>
      <c r="X59" t="s">
        <v>413</v>
      </c>
      <c r="Y59" t="s">
        <v>340</v>
      </c>
      <c r="Z59" t="s">
        <v>887</v>
      </c>
      <c r="AA59" t="s">
        <v>890</v>
      </c>
      <c r="AB59" t="s">
        <v>4971</v>
      </c>
      <c r="AC59" t="s">
        <v>4835</v>
      </c>
      <c r="AD59" s="131">
        <v>475854.14</v>
      </c>
      <c r="AE59" s="131">
        <v>1</v>
      </c>
      <c r="AF59" s="131">
        <v>0</v>
      </c>
      <c r="AG59" s="131">
        <v>0</v>
      </c>
      <c r="AJ59" s="144" t="s">
        <v>15</v>
      </c>
      <c r="AK59" s="132">
        <v>0</v>
      </c>
      <c r="AL59" s="132">
        <v>0</v>
      </c>
    </row>
    <row r="60" spans="1:38">
      <c r="A60" t="s">
        <v>1214</v>
      </c>
      <c r="B60" t="s">
        <v>1240</v>
      </c>
      <c r="C60" t="s">
        <v>4972</v>
      </c>
      <c r="D60" t="s">
        <v>4973</v>
      </c>
      <c r="E60" t="s">
        <v>310</v>
      </c>
      <c r="F60" t="s">
        <v>4974</v>
      </c>
      <c r="G60" t="s">
        <v>4975</v>
      </c>
      <c r="H60" t="s">
        <v>322</v>
      </c>
      <c r="I60" t="s">
        <v>755</v>
      </c>
      <c r="J60" t="s">
        <v>205</v>
      </c>
      <c r="K60" t="s">
        <v>205</v>
      </c>
      <c r="L60" t="s">
        <v>315</v>
      </c>
      <c r="M60" t="s">
        <v>478</v>
      </c>
      <c r="N60" t="s">
        <v>340</v>
      </c>
      <c r="O60" t="s">
        <v>4976</v>
      </c>
      <c r="Q60" t="s">
        <v>411</v>
      </c>
      <c r="R60" t="s">
        <v>411</v>
      </c>
      <c r="S60" t="s">
        <v>1213</v>
      </c>
      <c r="T60" s="131">
        <v>0</v>
      </c>
      <c r="U60" t="s">
        <v>4977</v>
      </c>
      <c r="V60" t="s">
        <v>1889</v>
      </c>
      <c r="W60" s="132">
        <v>10</v>
      </c>
      <c r="X60" t="s">
        <v>413</v>
      </c>
      <c r="Y60" t="s">
        <v>340</v>
      </c>
      <c r="Z60" t="s">
        <v>887</v>
      </c>
      <c r="AA60" t="s">
        <v>890</v>
      </c>
      <c r="AB60" t="s">
        <v>4966</v>
      </c>
      <c r="AC60" t="s">
        <v>4835</v>
      </c>
      <c r="AD60" s="131">
        <v>44576.85</v>
      </c>
      <c r="AE60" s="131">
        <v>1</v>
      </c>
      <c r="AF60" s="131">
        <v>0</v>
      </c>
      <c r="AG60" s="131">
        <v>0</v>
      </c>
      <c r="AJ60" s="144" t="s">
        <v>15</v>
      </c>
      <c r="AK60" s="132">
        <v>0</v>
      </c>
      <c r="AL60" s="132">
        <v>0</v>
      </c>
    </row>
    <row r="61" spans="1:38">
      <c r="A61" t="s">
        <v>1214</v>
      </c>
      <c r="B61" t="s">
        <v>1240</v>
      </c>
      <c r="C61" t="s">
        <v>1536</v>
      </c>
      <c r="D61" t="s">
        <v>1537</v>
      </c>
      <c r="E61" t="s">
        <v>310</v>
      </c>
      <c r="F61" t="s">
        <v>4978</v>
      </c>
      <c r="G61" t="s">
        <v>4979</v>
      </c>
      <c r="H61" t="s">
        <v>313</v>
      </c>
      <c r="I61" t="s">
        <v>755</v>
      </c>
      <c r="J61" t="s">
        <v>205</v>
      </c>
      <c r="K61" t="s">
        <v>205</v>
      </c>
      <c r="L61" s="144" t="s">
        <v>327</v>
      </c>
      <c r="M61" t="s">
        <v>449</v>
      </c>
      <c r="N61" t="s">
        <v>340</v>
      </c>
      <c r="O61" t="s">
        <v>4980</v>
      </c>
      <c r="P61" t="s">
        <v>2093</v>
      </c>
      <c r="Q61" t="s">
        <v>414</v>
      </c>
      <c r="R61" t="s">
        <v>408</v>
      </c>
      <c r="S61" t="s">
        <v>1213</v>
      </c>
      <c r="T61" s="131">
        <v>1.0489999999999999</v>
      </c>
      <c r="U61" t="s">
        <v>2981</v>
      </c>
      <c r="V61" s="132">
        <v>2.4279999999999999E-2</v>
      </c>
      <c r="W61" s="132">
        <v>5.9200000000000003E-2</v>
      </c>
      <c r="X61" t="s">
        <v>413</v>
      </c>
      <c r="Y61" t="s">
        <v>340</v>
      </c>
      <c r="Z61" t="s">
        <v>887</v>
      </c>
      <c r="AA61" t="s">
        <v>890</v>
      </c>
      <c r="AB61" t="s">
        <v>4835</v>
      </c>
      <c r="AC61" t="s">
        <v>4835</v>
      </c>
      <c r="AD61" s="131">
        <v>200000</v>
      </c>
      <c r="AE61" s="131">
        <v>1</v>
      </c>
      <c r="AF61" s="131">
        <v>153.47</v>
      </c>
      <c r="AG61" s="131">
        <v>306.94</v>
      </c>
      <c r="AJ61" s="144" t="s">
        <v>15</v>
      </c>
      <c r="AK61" s="132">
        <v>1.8749999999999999E-2</v>
      </c>
      <c r="AL61" s="132">
        <v>1.7000000000000001E-4</v>
      </c>
    </row>
    <row r="62" spans="1:38">
      <c r="A62" t="s">
        <v>1214</v>
      </c>
      <c r="B62" t="s">
        <v>1240</v>
      </c>
      <c r="C62" t="s">
        <v>4960</v>
      </c>
      <c r="D62" t="s">
        <v>4961</v>
      </c>
      <c r="E62" t="s">
        <v>80</v>
      </c>
      <c r="F62" t="s">
        <v>4981</v>
      </c>
      <c r="G62" t="s">
        <v>4982</v>
      </c>
      <c r="H62" t="s">
        <v>313</v>
      </c>
      <c r="I62" t="s">
        <v>755</v>
      </c>
      <c r="J62" t="s">
        <v>205</v>
      </c>
      <c r="K62" t="s">
        <v>205</v>
      </c>
      <c r="L62" t="s">
        <v>315</v>
      </c>
      <c r="M62" t="s">
        <v>452</v>
      </c>
      <c r="N62" t="s">
        <v>340</v>
      </c>
      <c r="Q62" t="s">
        <v>411</v>
      </c>
      <c r="R62" t="s">
        <v>411</v>
      </c>
      <c r="S62" t="s">
        <v>1213</v>
      </c>
      <c r="T62" s="131">
        <v>0</v>
      </c>
      <c r="U62" t="s">
        <v>4970</v>
      </c>
      <c r="V62" t="s">
        <v>1889</v>
      </c>
      <c r="W62" s="132">
        <v>7.4999999999999997E-2</v>
      </c>
      <c r="X62" t="s">
        <v>413</v>
      </c>
      <c r="Y62" t="s">
        <v>339</v>
      </c>
      <c r="Z62" t="s">
        <v>315</v>
      </c>
      <c r="AA62" t="s">
        <v>890</v>
      </c>
      <c r="AB62" t="s">
        <v>4971</v>
      </c>
      <c r="AC62" t="s">
        <v>4835</v>
      </c>
      <c r="AD62" s="131">
        <v>158617.87</v>
      </c>
      <c r="AE62" s="131">
        <v>1</v>
      </c>
      <c r="AF62" s="131">
        <v>0</v>
      </c>
      <c r="AG62" s="131">
        <v>0</v>
      </c>
      <c r="AJ62" s="144" t="s">
        <v>15</v>
      </c>
      <c r="AK62" s="132">
        <v>0</v>
      </c>
      <c r="AL62" s="132">
        <v>0</v>
      </c>
    </row>
    <row r="63" spans="1:38">
      <c r="A63" t="s">
        <v>1214</v>
      </c>
      <c r="B63" t="s">
        <v>1243</v>
      </c>
      <c r="C63" t="s">
        <v>4898</v>
      </c>
      <c r="D63" t="s">
        <v>4899</v>
      </c>
      <c r="E63" t="s">
        <v>310</v>
      </c>
      <c r="F63" t="s">
        <v>4900</v>
      </c>
      <c r="G63" t="s">
        <v>4901</v>
      </c>
      <c r="H63" t="s">
        <v>322</v>
      </c>
      <c r="I63" t="s">
        <v>952</v>
      </c>
      <c r="J63" t="s">
        <v>205</v>
      </c>
      <c r="K63" t="s">
        <v>205</v>
      </c>
      <c r="L63" s="144" t="s">
        <v>327</v>
      </c>
      <c r="M63" t="s">
        <v>452</v>
      </c>
      <c r="N63" t="s">
        <v>340</v>
      </c>
      <c r="O63" t="s">
        <v>4947</v>
      </c>
      <c r="P63" t="s">
        <v>1600</v>
      </c>
      <c r="Q63" t="s">
        <v>416</v>
      </c>
      <c r="R63" t="s">
        <v>408</v>
      </c>
      <c r="S63" t="s">
        <v>1213</v>
      </c>
      <c r="T63" s="131">
        <v>1.71</v>
      </c>
      <c r="U63" t="s">
        <v>1775</v>
      </c>
      <c r="V63" s="132">
        <v>4.9399999999999999E-2</v>
      </c>
      <c r="W63" s="132">
        <v>3.739E-2</v>
      </c>
      <c r="X63" t="s">
        <v>413</v>
      </c>
      <c r="Y63" t="s">
        <v>340</v>
      </c>
      <c r="Z63" t="s">
        <v>887</v>
      </c>
      <c r="AA63" t="s">
        <v>890</v>
      </c>
      <c r="AB63" t="s">
        <v>4835</v>
      </c>
      <c r="AC63" t="s">
        <v>4835</v>
      </c>
      <c r="AD63" s="131">
        <v>524610.1</v>
      </c>
      <c r="AE63" s="131">
        <v>1</v>
      </c>
      <c r="AF63" s="131">
        <v>98.87</v>
      </c>
      <c r="AG63" s="131">
        <v>518.68200000000002</v>
      </c>
      <c r="AJ63" s="144" t="s">
        <v>15</v>
      </c>
      <c r="AK63" s="132">
        <v>0.63497999999999999</v>
      </c>
      <c r="AL63" s="132">
        <v>1.47E-3</v>
      </c>
    </row>
    <row r="64" spans="1:38">
      <c r="A64" t="s">
        <v>1214</v>
      </c>
      <c r="B64" t="s">
        <v>1243</v>
      </c>
      <c r="C64" t="s">
        <v>4948</v>
      </c>
      <c r="D64" t="s">
        <v>4949</v>
      </c>
      <c r="E64" t="s">
        <v>310</v>
      </c>
      <c r="F64" t="s">
        <v>4950</v>
      </c>
      <c r="G64" t="s">
        <v>4951</v>
      </c>
      <c r="H64" t="s">
        <v>322</v>
      </c>
      <c r="I64" t="s">
        <v>952</v>
      </c>
      <c r="J64" t="s">
        <v>205</v>
      </c>
      <c r="K64" t="s">
        <v>205</v>
      </c>
      <c r="L64" s="144" t="s">
        <v>327</v>
      </c>
      <c r="M64" t="s">
        <v>463</v>
      </c>
      <c r="N64" t="s">
        <v>340</v>
      </c>
      <c r="O64" t="s">
        <v>4952</v>
      </c>
      <c r="P64" t="s">
        <v>1556</v>
      </c>
      <c r="Q64" t="s">
        <v>416</v>
      </c>
      <c r="R64" t="s">
        <v>408</v>
      </c>
      <c r="S64" t="s">
        <v>1213</v>
      </c>
      <c r="T64" s="131">
        <v>0.9</v>
      </c>
      <c r="U64" t="s">
        <v>1861</v>
      </c>
      <c r="V64" s="132">
        <v>0.1726</v>
      </c>
      <c r="W64" s="132">
        <v>3.5029999999999999E-2</v>
      </c>
      <c r="X64" t="s">
        <v>413</v>
      </c>
      <c r="Y64" t="s">
        <v>340</v>
      </c>
      <c r="Z64" t="s">
        <v>887</v>
      </c>
      <c r="AA64" t="s">
        <v>890</v>
      </c>
      <c r="AB64" t="s">
        <v>4835</v>
      </c>
      <c r="AC64" t="s">
        <v>4835</v>
      </c>
      <c r="AD64" s="131">
        <v>300600</v>
      </c>
      <c r="AE64" s="131">
        <v>1</v>
      </c>
      <c r="AF64" s="131">
        <v>99.19</v>
      </c>
      <c r="AG64" s="131">
        <v>298.16500000000002</v>
      </c>
      <c r="AJ64" s="144" t="s">
        <v>15</v>
      </c>
      <c r="AK64" s="132">
        <v>0.36502000000000001</v>
      </c>
      <c r="AL64" s="132">
        <v>8.4000000000000003E-4</v>
      </c>
    </row>
    <row r="65" spans="1:38">
      <c r="A65" t="s">
        <v>1214</v>
      </c>
      <c r="B65" t="s">
        <v>1245</v>
      </c>
      <c r="C65" t="s">
        <v>1536</v>
      </c>
      <c r="D65" t="s">
        <v>1537</v>
      </c>
      <c r="E65" t="s">
        <v>310</v>
      </c>
      <c r="F65" t="s">
        <v>4927</v>
      </c>
      <c r="G65" t="s">
        <v>4928</v>
      </c>
      <c r="H65" t="s">
        <v>322</v>
      </c>
      <c r="I65" t="s">
        <v>755</v>
      </c>
      <c r="J65" t="s">
        <v>205</v>
      </c>
      <c r="K65" t="s">
        <v>205</v>
      </c>
      <c r="L65" s="144" t="s">
        <v>327</v>
      </c>
      <c r="M65" t="s">
        <v>449</v>
      </c>
      <c r="N65" t="s">
        <v>340</v>
      </c>
      <c r="O65" t="s">
        <v>4929</v>
      </c>
      <c r="Q65" t="s">
        <v>411</v>
      </c>
      <c r="R65" t="s">
        <v>411</v>
      </c>
      <c r="S65" t="s">
        <v>1213</v>
      </c>
      <c r="T65" s="131">
        <v>3.9529999999999998</v>
      </c>
      <c r="U65" t="s">
        <v>4930</v>
      </c>
      <c r="V65" s="132">
        <v>3.5720000000000002E-2</v>
      </c>
      <c r="W65" s="132">
        <v>3.0460000000000001E-2</v>
      </c>
      <c r="X65" t="s">
        <v>413</v>
      </c>
      <c r="Y65" t="s">
        <v>340</v>
      </c>
      <c r="Z65" t="s">
        <v>887</v>
      </c>
      <c r="AA65" t="s">
        <v>890</v>
      </c>
      <c r="AB65" t="s">
        <v>4835</v>
      </c>
      <c r="AC65" t="s">
        <v>4835</v>
      </c>
      <c r="AD65" s="131">
        <v>15771619.439999999</v>
      </c>
      <c r="AE65" s="131">
        <v>1</v>
      </c>
      <c r="AF65" s="131">
        <v>102.33</v>
      </c>
      <c r="AG65" s="131">
        <v>16139.098</v>
      </c>
      <c r="AJ65" s="144" t="s">
        <v>15</v>
      </c>
      <c r="AK65" s="132">
        <v>0.50344</v>
      </c>
      <c r="AL65" s="132">
        <v>3.48E-3</v>
      </c>
    </row>
    <row r="66" spans="1:38">
      <c r="A66" t="s">
        <v>1214</v>
      </c>
      <c r="B66" t="s">
        <v>1245</v>
      </c>
      <c r="C66" t="s">
        <v>4942</v>
      </c>
      <c r="D66" t="s">
        <v>4943</v>
      </c>
      <c r="E66" t="s">
        <v>310</v>
      </c>
      <c r="F66" t="s">
        <v>4944</v>
      </c>
      <c r="G66" t="s">
        <v>4945</v>
      </c>
      <c r="H66" t="s">
        <v>322</v>
      </c>
      <c r="I66" t="s">
        <v>755</v>
      </c>
      <c r="J66" t="s">
        <v>205</v>
      </c>
      <c r="K66" t="s">
        <v>205</v>
      </c>
      <c r="L66" s="144" t="s">
        <v>327</v>
      </c>
      <c r="M66" t="s">
        <v>478</v>
      </c>
      <c r="N66" t="s">
        <v>340</v>
      </c>
      <c r="O66" t="s">
        <v>4946</v>
      </c>
      <c r="P66" t="s">
        <v>1590</v>
      </c>
      <c r="Q66" t="s">
        <v>414</v>
      </c>
      <c r="R66" t="s">
        <v>408</v>
      </c>
      <c r="S66" t="s">
        <v>1213</v>
      </c>
      <c r="T66" s="131">
        <v>2.5529999999999999</v>
      </c>
      <c r="U66" t="s">
        <v>1668</v>
      </c>
      <c r="V66" s="132">
        <v>3.2829999999999998E-2</v>
      </c>
      <c r="W66" s="132">
        <v>3.5900000000000001E-2</v>
      </c>
      <c r="X66" t="s">
        <v>413</v>
      </c>
      <c r="Y66" t="s">
        <v>340</v>
      </c>
      <c r="Z66" t="s">
        <v>887</v>
      </c>
      <c r="AA66" t="s">
        <v>890</v>
      </c>
      <c r="AB66" t="s">
        <v>4835</v>
      </c>
      <c r="AC66" t="s">
        <v>4835</v>
      </c>
      <c r="AD66" s="131">
        <v>9463050</v>
      </c>
      <c r="AE66" s="131">
        <v>1</v>
      </c>
      <c r="AF66" s="131">
        <v>106.67</v>
      </c>
      <c r="AG66" s="131">
        <v>10094.235000000001</v>
      </c>
      <c r="AJ66" s="144" t="s">
        <v>15</v>
      </c>
      <c r="AK66" s="132">
        <v>0.31487999999999999</v>
      </c>
      <c r="AL66" s="132">
        <v>2.1800000000000001E-3</v>
      </c>
    </row>
    <row r="67" spans="1:38">
      <c r="A67" t="s">
        <v>1214</v>
      </c>
      <c r="B67" t="s">
        <v>1245</v>
      </c>
      <c r="C67" t="s">
        <v>4898</v>
      </c>
      <c r="D67" t="s">
        <v>4899</v>
      </c>
      <c r="E67" t="s">
        <v>310</v>
      </c>
      <c r="F67" t="s">
        <v>4900</v>
      </c>
      <c r="G67" t="s">
        <v>4901</v>
      </c>
      <c r="H67" t="s">
        <v>322</v>
      </c>
      <c r="I67" t="s">
        <v>952</v>
      </c>
      <c r="J67" t="s">
        <v>205</v>
      </c>
      <c r="K67" t="s">
        <v>205</v>
      </c>
      <c r="L67" s="144" t="s">
        <v>327</v>
      </c>
      <c r="M67" t="s">
        <v>452</v>
      </c>
      <c r="N67" t="s">
        <v>340</v>
      </c>
      <c r="O67" t="s">
        <v>4947</v>
      </c>
      <c r="P67" t="s">
        <v>1600</v>
      </c>
      <c r="Q67" t="s">
        <v>416</v>
      </c>
      <c r="R67" t="s">
        <v>408</v>
      </c>
      <c r="S67" t="s">
        <v>1213</v>
      </c>
      <c r="T67" s="131">
        <v>1.71</v>
      </c>
      <c r="U67" t="s">
        <v>1775</v>
      </c>
      <c r="V67" s="132">
        <v>4.9399999999999999E-2</v>
      </c>
      <c r="W67" s="132">
        <v>3.739E-2</v>
      </c>
      <c r="X67" t="s">
        <v>413</v>
      </c>
      <c r="Y67" t="s">
        <v>340</v>
      </c>
      <c r="Z67" t="s">
        <v>887</v>
      </c>
      <c r="AA67" t="s">
        <v>890</v>
      </c>
      <c r="AB67" t="s">
        <v>4835</v>
      </c>
      <c r="AC67" t="s">
        <v>4835</v>
      </c>
      <c r="AD67" s="131">
        <v>3925530.66</v>
      </c>
      <c r="AE67" s="131">
        <v>1</v>
      </c>
      <c r="AF67" s="131">
        <v>98.87</v>
      </c>
      <c r="AG67" s="131">
        <v>3881.172</v>
      </c>
      <c r="AJ67" s="144" t="s">
        <v>15</v>
      </c>
      <c r="AK67" s="132">
        <v>0.12107</v>
      </c>
      <c r="AL67" s="132">
        <v>8.4000000000000003E-4</v>
      </c>
    </row>
    <row r="68" spans="1:38">
      <c r="A68" t="s">
        <v>1214</v>
      </c>
      <c r="B68" t="s">
        <v>1245</v>
      </c>
      <c r="C68" t="s">
        <v>4948</v>
      </c>
      <c r="D68" t="s">
        <v>4949</v>
      </c>
      <c r="E68" t="s">
        <v>310</v>
      </c>
      <c r="F68" t="s">
        <v>4950</v>
      </c>
      <c r="G68" t="s">
        <v>4951</v>
      </c>
      <c r="H68" t="s">
        <v>322</v>
      </c>
      <c r="I68" t="s">
        <v>952</v>
      </c>
      <c r="J68" t="s">
        <v>205</v>
      </c>
      <c r="K68" t="s">
        <v>205</v>
      </c>
      <c r="L68" s="144" t="s">
        <v>327</v>
      </c>
      <c r="M68" t="s">
        <v>463</v>
      </c>
      <c r="N68" t="s">
        <v>340</v>
      </c>
      <c r="O68" t="s">
        <v>4952</v>
      </c>
      <c r="P68" t="s">
        <v>1556</v>
      </c>
      <c r="Q68" t="s">
        <v>416</v>
      </c>
      <c r="R68" t="s">
        <v>408</v>
      </c>
      <c r="S68" t="s">
        <v>1213</v>
      </c>
      <c r="T68" s="131">
        <v>0.9</v>
      </c>
      <c r="U68" t="s">
        <v>1861</v>
      </c>
      <c r="V68" s="132">
        <v>0.1726</v>
      </c>
      <c r="W68" s="132">
        <v>3.5029999999999999E-2</v>
      </c>
      <c r="X68" t="s">
        <v>413</v>
      </c>
      <c r="Y68" t="s">
        <v>340</v>
      </c>
      <c r="Z68" t="s">
        <v>887</v>
      </c>
      <c r="AA68" t="s">
        <v>890</v>
      </c>
      <c r="AB68" t="s">
        <v>4835</v>
      </c>
      <c r="AC68" t="s">
        <v>4835</v>
      </c>
      <c r="AD68" s="131">
        <v>1959000</v>
      </c>
      <c r="AE68" s="131">
        <v>1</v>
      </c>
      <c r="AF68" s="131">
        <v>99.19</v>
      </c>
      <c r="AG68" s="131">
        <v>1943.1320000000001</v>
      </c>
      <c r="AJ68" s="144" t="s">
        <v>15</v>
      </c>
      <c r="AK68" s="132">
        <v>6.0609999999999997E-2</v>
      </c>
      <c r="AL68" s="132">
        <v>4.2000000000000002E-4</v>
      </c>
    </row>
    <row r="69" spans="1:38">
      <c r="A69" t="s">
        <v>1214</v>
      </c>
      <c r="B69" t="s">
        <v>1249</v>
      </c>
      <c r="C69" t="s">
        <v>2480</v>
      </c>
      <c r="D69" t="s">
        <v>2481</v>
      </c>
      <c r="E69" t="s">
        <v>310</v>
      </c>
      <c r="F69" t="s">
        <v>4983</v>
      </c>
      <c r="G69" t="s">
        <v>4984</v>
      </c>
      <c r="H69" t="s">
        <v>322</v>
      </c>
      <c r="I69" t="s">
        <v>755</v>
      </c>
      <c r="J69" t="s">
        <v>205</v>
      </c>
      <c r="K69" t="s">
        <v>205</v>
      </c>
      <c r="L69" s="144" t="s">
        <v>327</v>
      </c>
      <c r="M69" t="s">
        <v>478</v>
      </c>
      <c r="N69" t="s">
        <v>340</v>
      </c>
      <c r="O69" t="s">
        <v>4985</v>
      </c>
      <c r="P69" t="s">
        <v>1212</v>
      </c>
      <c r="Q69" t="s">
        <v>414</v>
      </c>
      <c r="R69" t="s">
        <v>408</v>
      </c>
      <c r="S69" t="s">
        <v>1213</v>
      </c>
      <c r="T69" s="131">
        <v>8.8840000000000003</v>
      </c>
      <c r="U69" t="s">
        <v>4986</v>
      </c>
      <c r="V69" s="132">
        <v>3.0810000000000001E-2</v>
      </c>
      <c r="W69" s="132">
        <v>2.341E-2</v>
      </c>
      <c r="X69" t="s">
        <v>413</v>
      </c>
      <c r="Y69" t="s">
        <v>340</v>
      </c>
      <c r="Z69" t="s">
        <v>887</v>
      </c>
      <c r="AA69" t="s">
        <v>890</v>
      </c>
      <c r="AB69" t="s">
        <v>4835</v>
      </c>
      <c r="AC69" t="s">
        <v>4835</v>
      </c>
      <c r="AD69" s="131">
        <v>738461.7</v>
      </c>
      <c r="AE69" s="131">
        <v>1</v>
      </c>
      <c r="AF69" s="131">
        <v>137.31</v>
      </c>
      <c r="AG69" s="131">
        <v>1013.982</v>
      </c>
      <c r="AJ69" s="144" t="s">
        <v>15</v>
      </c>
      <c r="AK69" s="132">
        <v>0.32185999999999998</v>
      </c>
      <c r="AL69" s="132">
        <v>3.4499999999999999E-3</v>
      </c>
    </row>
    <row r="70" spans="1:38">
      <c r="A70" t="s">
        <v>1214</v>
      </c>
      <c r="B70" t="s">
        <v>1249</v>
      </c>
      <c r="C70" t="s">
        <v>4987</v>
      </c>
      <c r="D70" t="s">
        <v>4988</v>
      </c>
      <c r="E70" t="s">
        <v>310</v>
      </c>
      <c r="F70" t="s">
        <v>4989</v>
      </c>
      <c r="G70" t="s">
        <v>4990</v>
      </c>
      <c r="H70" t="s">
        <v>322</v>
      </c>
      <c r="I70" t="s">
        <v>755</v>
      </c>
      <c r="J70" t="s">
        <v>205</v>
      </c>
      <c r="K70" t="s">
        <v>205</v>
      </c>
      <c r="L70" s="144" t="s">
        <v>327</v>
      </c>
      <c r="M70" t="s">
        <v>478</v>
      </c>
      <c r="N70" t="s">
        <v>340</v>
      </c>
      <c r="O70" t="s">
        <v>4991</v>
      </c>
      <c r="P70" t="s">
        <v>2774</v>
      </c>
      <c r="Q70" t="s">
        <v>416</v>
      </c>
      <c r="R70" t="s">
        <v>408</v>
      </c>
      <c r="S70" t="s">
        <v>1213</v>
      </c>
      <c r="T70" s="131">
        <v>3.51</v>
      </c>
      <c r="U70" t="s">
        <v>1651</v>
      </c>
      <c r="V70" s="132">
        <v>2.8289999999999999E-2</v>
      </c>
      <c r="W70" s="132">
        <v>1.2E-2</v>
      </c>
      <c r="X70" t="s">
        <v>413</v>
      </c>
      <c r="Y70" t="s">
        <v>340</v>
      </c>
      <c r="Z70" t="s">
        <v>887</v>
      </c>
      <c r="AA70" t="s">
        <v>890</v>
      </c>
      <c r="AB70" t="s">
        <v>4835</v>
      </c>
      <c r="AC70" t="s">
        <v>4835</v>
      </c>
      <c r="AD70" s="131">
        <v>443094.75</v>
      </c>
      <c r="AE70" s="131">
        <v>1</v>
      </c>
      <c r="AF70" s="131">
        <v>106.05</v>
      </c>
      <c r="AG70" s="131">
        <v>469.90199999999999</v>
      </c>
      <c r="AJ70" s="144" t="s">
        <v>15</v>
      </c>
      <c r="AK70" s="132">
        <v>0.14915999999999999</v>
      </c>
      <c r="AL70" s="132">
        <v>1.6000000000000001E-3</v>
      </c>
    </row>
    <row r="71" spans="1:38">
      <c r="A71" t="s">
        <v>1214</v>
      </c>
      <c r="B71" t="s">
        <v>1249</v>
      </c>
      <c r="C71" t="s">
        <v>4948</v>
      </c>
      <c r="D71" t="s">
        <v>4949</v>
      </c>
      <c r="E71" t="s">
        <v>310</v>
      </c>
      <c r="F71" t="s">
        <v>4950</v>
      </c>
      <c r="G71" t="s">
        <v>4951</v>
      </c>
      <c r="H71" t="s">
        <v>322</v>
      </c>
      <c r="I71" t="s">
        <v>952</v>
      </c>
      <c r="J71" t="s">
        <v>205</v>
      </c>
      <c r="K71" t="s">
        <v>205</v>
      </c>
      <c r="L71" s="144" t="s">
        <v>327</v>
      </c>
      <c r="M71" t="s">
        <v>463</v>
      </c>
      <c r="N71" t="s">
        <v>340</v>
      </c>
      <c r="O71" t="s">
        <v>4952</v>
      </c>
      <c r="P71" t="s">
        <v>1556</v>
      </c>
      <c r="Q71" t="s">
        <v>416</v>
      </c>
      <c r="R71" t="s">
        <v>408</v>
      </c>
      <c r="S71" t="s">
        <v>1213</v>
      </c>
      <c r="T71" s="131">
        <v>0.9</v>
      </c>
      <c r="U71" t="s">
        <v>1861</v>
      </c>
      <c r="V71" s="132">
        <v>0.1726</v>
      </c>
      <c r="W71" s="132">
        <v>3.5029999999999999E-2</v>
      </c>
      <c r="X71" t="s">
        <v>413</v>
      </c>
      <c r="Y71" t="s">
        <v>340</v>
      </c>
      <c r="Z71" t="s">
        <v>887</v>
      </c>
      <c r="AA71" t="s">
        <v>890</v>
      </c>
      <c r="AB71" t="s">
        <v>4835</v>
      </c>
      <c r="AC71" t="s">
        <v>4835</v>
      </c>
      <c r="AD71" s="131">
        <v>240000</v>
      </c>
      <c r="AE71" s="131">
        <v>1</v>
      </c>
      <c r="AF71" s="131">
        <v>99.19</v>
      </c>
      <c r="AG71" s="131">
        <v>238.05600000000001</v>
      </c>
      <c r="AJ71" s="144" t="s">
        <v>15</v>
      </c>
      <c r="AK71" s="132">
        <v>7.5560000000000002E-2</v>
      </c>
      <c r="AL71" s="132">
        <v>8.0999999999999996E-4</v>
      </c>
    </row>
    <row r="72" spans="1:38">
      <c r="A72" t="s">
        <v>1214</v>
      </c>
      <c r="B72" t="s">
        <v>1249</v>
      </c>
      <c r="C72" t="s">
        <v>3258</v>
      </c>
      <c r="D72" t="s">
        <v>3259</v>
      </c>
      <c r="E72" t="s">
        <v>310</v>
      </c>
      <c r="F72" t="s">
        <v>4911</v>
      </c>
      <c r="G72" t="s">
        <v>4912</v>
      </c>
      <c r="H72" t="s">
        <v>322</v>
      </c>
      <c r="I72" t="s">
        <v>952</v>
      </c>
      <c r="J72" t="s">
        <v>205</v>
      </c>
      <c r="K72" t="s">
        <v>205</v>
      </c>
      <c r="L72" s="144" t="s">
        <v>327</v>
      </c>
      <c r="M72" t="s">
        <v>442</v>
      </c>
      <c r="N72" t="s">
        <v>340</v>
      </c>
      <c r="O72" t="s">
        <v>4913</v>
      </c>
      <c r="P72" t="s">
        <v>1590</v>
      </c>
      <c r="Q72" t="s">
        <v>414</v>
      </c>
      <c r="R72" t="s">
        <v>408</v>
      </c>
      <c r="S72" t="s">
        <v>1213</v>
      </c>
      <c r="T72" s="131">
        <v>3.16</v>
      </c>
      <c r="U72" t="s">
        <v>4914</v>
      </c>
      <c r="V72" s="132">
        <v>6.3299999999999995E-2</v>
      </c>
      <c r="W72" s="132">
        <v>3.0110000000000001E-2</v>
      </c>
      <c r="X72" t="s">
        <v>413</v>
      </c>
      <c r="Y72" t="s">
        <v>340</v>
      </c>
      <c r="Z72" t="s">
        <v>887</v>
      </c>
      <c r="AA72" t="s">
        <v>890</v>
      </c>
      <c r="AB72" t="s">
        <v>4835</v>
      </c>
      <c r="AC72" t="s">
        <v>4835</v>
      </c>
      <c r="AD72" s="131">
        <v>180000</v>
      </c>
      <c r="AE72" s="131">
        <v>1</v>
      </c>
      <c r="AF72" s="131">
        <v>94.87</v>
      </c>
      <c r="AG72" s="131">
        <v>170.76599999999999</v>
      </c>
      <c r="AJ72" s="144" t="s">
        <v>15</v>
      </c>
      <c r="AK72" s="132">
        <v>5.4199999999999998E-2</v>
      </c>
      <c r="AL72" s="132">
        <v>5.8E-4</v>
      </c>
    </row>
    <row r="73" spans="1:38">
      <c r="A73" t="s">
        <v>1214</v>
      </c>
      <c r="B73" t="s">
        <v>1249</v>
      </c>
      <c r="C73" t="s">
        <v>4853</v>
      </c>
      <c r="D73" t="s">
        <v>4854</v>
      </c>
      <c r="E73" t="s">
        <v>310</v>
      </c>
      <c r="F73" t="s">
        <v>4855</v>
      </c>
      <c r="G73" t="s">
        <v>4856</v>
      </c>
      <c r="H73" t="s">
        <v>322</v>
      </c>
      <c r="I73" t="s">
        <v>755</v>
      </c>
      <c r="J73" t="s">
        <v>205</v>
      </c>
      <c r="K73" t="s">
        <v>205</v>
      </c>
      <c r="L73" s="144" t="s">
        <v>327</v>
      </c>
      <c r="M73" t="s">
        <v>465</v>
      </c>
      <c r="N73" t="s">
        <v>340</v>
      </c>
      <c r="O73" t="s">
        <v>4857</v>
      </c>
      <c r="P73" t="s">
        <v>1566</v>
      </c>
      <c r="Q73" t="s">
        <v>414</v>
      </c>
      <c r="R73" t="s">
        <v>408</v>
      </c>
      <c r="S73" t="s">
        <v>1213</v>
      </c>
      <c r="T73" s="131">
        <v>3.1560000000000001</v>
      </c>
      <c r="U73" t="s">
        <v>1873</v>
      </c>
      <c r="V73" s="132">
        <v>3.4020000000000002E-2</v>
      </c>
      <c r="W73" s="132">
        <v>3.8679999999999999E-2</v>
      </c>
      <c r="X73" t="s">
        <v>413</v>
      </c>
      <c r="Y73" t="s">
        <v>340</v>
      </c>
      <c r="Z73" t="s">
        <v>887</v>
      </c>
      <c r="AA73" t="s">
        <v>890</v>
      </c>
      <c r="AB73" t="s">
        <v>4835</v>
      </c>
      <c r="AC73" t="s">
        <v>4835</v>
      </c>
      <c r="AD73" s="131">
        <v>150000</v>
      </c>
      <c r="AE73" s="131">
        <v>1</v>
      </c>
      <c r="AF73" s="131">
        <v>104.58</v>
      </c>
      <c r="AG73" s="131">
        <v>156.87</v>
      </c>
      <c r="AJ73" s="144" t="s">
        <v>15</v>
      </c>
      <c r="AK73" s="132">
        <v>4.9790000000000001E-2</v>
      </c>
      <c r="AL73" s="132">
        <v>5.2999999999999998E-4</v>
      </c>
    </row>
    <row r="74" spans="1:38">
      <c r="A74" t="s">
        <v>1214</v>
      </c>
      <c r="B74" t="s">
        <v>1249</v>
      </c>
      <c r="C74" t="s">
        <v>4987</v>
      </c>
      <c r="D74" t="s">
        <v>4988</v>
      </c>
      <c r="E74" t="s">
        <v>310</v>
      </c>
      <c r="F74" t="s">
        <v>4992</v>
      </c>
      <c r="G74" t="s">
        <v>4993</v>
      </c>
      <c r="H74" t="s">
        <v>322</v>
      </c>
      <c r="I74" t="s">
        <v>755</v>
      </c>
      <c r="J74" t="s">
        <v>205</v>
      </c>
      <c r="K74" t="s">
        <v>205</v>
      </c>
      <c r="L74" s="144" t="s">
        <v>327</v>
      </c>
      <c r="M74" t="s">
        <v>478</v>
      </c>
      <c r="N74" t="s">
        <v>340</v>
      </c>
      <c r="O74" t="s">
        <v>4991</v>
      </c>
      <c r="P74" t="s">
        <v>2774</v>
      </c>
      <c r="Q74" t="s">
        <v>416</v>
      </c>
      <c r="R74" t="s">
        <v>408</v>
      </c>
      <c r="S74" t="s">
        <v>1213</v>
      </c>
      <c r="T74" s="131">
        <v>6.423</v>
      </c>
      <c r="U74" t="s">
        <v>4994</v>
      </c>
      <c r="V74" s="132">
        <v>2.8080000000000001E-2</v>
      </c>
      <c r="W74" s="132">
        <v>1.5350000000000001E-2</v>
      </c>
      <c r="X74" t="s">
        <v>413</v>
      </c>
      <c r="Y74" t="s">
        <v>340</v>
      </c>
      <c r="Z74" t="s">
        <v>887</v>
      </c>
      <c r="AA74" t="s">
        <v>890</v>
      </c>
      <c r="AB74" t="s">
        <v>4835</v>
      </c>
      <c r="AC74" t="s">
        <v>4835</v>
      </c>
      <c r="AD74" s="131">
        <v>135000</v>
      </c>
      <c r="AE74" s="131">
        <v>1</v>
      </c>
      <c r="AF74" s="131">
        <v>103.68</v>
      </c>
      <c r="AG74" s="131">
        <v>139.96799999999999</v>
      </c>
      <c r="AJ74" s="144" t="s">
        <v>15</v>
      </c>
      <c r="AK74" s="132">
        <v>4.4429999999999997E-2</v>
      </c>
      <c r="AL74" s="132">
        <v>4.8000000000000001E-4</v>
      </c>
    </row>
    <row r="75" spans="1:38">
      <c r="A75" t="s">
        <v>1214</v>
      </c>
      <c r="B75" t="s">
        <v>1249</v>
      </c>
      <c r="C75" t="s">
        <v>4836</v>
      </c>
      <c r="D75" t="s">
        <v>4837</v>
      </c>
      <c r="E75" t="s">
        <v>310</v>
      </c>
      <c r="F75" t="s">
        <v>4920</v>
      </c>
      <c r="G75" t="s">
        <v>4921</v>
      </c>
      <c r="H75" t="s">
        <v>322</v>
      </c>
      <c r="I75" t="s">
        <v>952</v>
      </c>
      <c r="J75" t="s">
        <v>205</v>
      </c>
      <c r="K75" t="s">
        <v>205</v>
      </c>
      <c r="L75" s="144" t="s">
        <v>327</v>
      </c>
      <c r="M75" t="s">
        <v>447</v>
      </c>
      <c r="N75" t="s">
        <v>340</v>
      </c>
      <c r="O75" t="s">
        <v>4871</v>
      </c>
      <c r="P75" t="s">
        <v>2774</v>
      </c>
      <c r="Q75" t="s">
        <v>416</v>
      </c>
      <c r="R75" t="s">
        <v>408</v>
      </c>
      <c r="S75" t="s">
        <v>1213</v>
      </c>
      <c r="T75" s="131">
        <v>4.09</v>
      </c>
      <c r="U75" t="s">
        <v>4872</v>
      </c>
      <c r="V75" s="132">
        <v>5.0799999999999998E-2</v>
      </c>
      <c r="W75" s="132">
        <v>1.0279999999999999E-2</v>
      </c>
      <c r="X75" t="s">
        <v>413</v>
      </c>
      <c r="Y75" t="s">
        <v>340</v>
      </c>
      <c r="Z75" t="s">
        <v>887</v>
      </c>
      <c r="AA75" t="s">
        <v>890</v>
      </c>
      <c r="AB75" t="s">
        <v>4835</v>
      </c>
      <c r="AC75" t="s">
        <v>4835</v>
      </c>
      <c r="AD75" s="131">
        <v>142918.35999999999</v>
      </c>
      <c r="AE75" s="131">
        <v>1</v>
      </c>
      <c r="AF75" s="131">
        <v>97.6</v>
      </c>
      <c r="AG75" s="131">
        <v>139.488</v>
      </c>
      <c r="AJ75" s="144" t="s">
        <v>15</v>
      </c>
      <c r="AK75" s="132">
        <v>4.428E-2</v>
      </c>
      <c r="AL75" s="132">
        <v>4.6999999999999999E-4</v>
      </c>
    </row>
    <row r="76" spans="1:38">
      <c r="A76" t="s">
        <v>1214</v>
      </c>
      <c r="B76" t="s">
        <v>1249</v>
      </c>
      <c r="C76" t="s">
        <v>4922</v>
      </c>
      <c r="D76" t="s">
        <v>4923</v>
      </c>
      <c r="E76" t="s">
        <v>310</v>
      </c>
      <c r="F76" t="s">
        <v>4924</v>
      </c>
      <c r="G76" t="s">
        <v>4925</v>
      </c>
      <c r="H76" t="s">
        <v>322</v>
      </c>
      <c r="I76" t="s">
        <v>952</v>
      </c>
      <c r="J76" t="s">
        <v>205</v>
      </c>
      <c r="K76" t="s">
        <v>205</v>
      </c>
      <c r="L76" s="144" t="s">
        <v>327</v>
      </c>
      <c r="M76" t="s">
        <v>452</v>
      </c>
      <c r="N76" t="s">
        <v>340</v>
      </c>
      <c r="O76" t="s">
        <v>4926</v>
      </c>
      <c r="P76" t="s">
        <v>1566</v>
      </c>
      <c r="Q76" t="s">
        <v>414</v>
      </c>
      <c r="R76" t="s">
        <v>408</v>
      </c>
      <c r="S76" t="s">
        <v>1213</v>
      </c>
      <c r="T76" s="131">
        <v>1.87</v>
      </c>
      <c r="U76" t="s">
        <v>1873</v>
      </c>
      <c r="V76" s="132">
        <v>8.2000000000000003E-2</v>
      </c>
      <c r="W76" s="132">
        <v>2.1329999999999998E-2</v>
      </c>
      <c r="X76" t="s">
        <v>413</v>
      </c>
      <c r="Y76" t="s">
        <v>340</v>
      </c>
      <c r="Z76" t="s">
        <v>887</v>
      </c>
      <c r="AA76" t="s">
        <v>890</v>
      </c>
      <c r="AB76" t="s">
        <v>4835</v>
      </c>
      <c r="AC76" t="s">
        <v>4835</v>
      </c>
      <c r="AD76" s="131">
        <v>131428.60999999999</v>
      </c>
      <c r="AE76" s="131">
        <v>1</v>
      </c>
      <c r="AF76" s="131">
        <v>97.29</v>
      </c>
      <c r="AG76" s="131">
        <v>127.867</v>
      </c>
      <c r="AJ76" s="144" t="s">
        <v>15</v>
      </c>
      <c r="AK76" s="132">
        <v>4.0590000000000001E-2</v>
      </c>
      <c r="AL76" s="132">
        <v>4.2999999999999999E-4</v>
      </c>
    </row>
    <row r="77" spans="1:38">
      <c r="A77" t="s">
        <v>1214</v>
      </c>
      <c r="B77" t="s">
        <v>1249</v>
      </c>
      <c r="C77" t="s">
        <v>1536</v>
      </c>
      <c r="D77" t="s">
        <v>1537</v>
      </c>
      <c r="E77" t="s">
        <v>310</v>
      </c>
      <c r="F77" t="s">
        <v>4927</v>
      </c>
      <c r="G77" t="s">
        <v>4928</v>
      </c>
      <c r="H77" t="s">
        <v>322</v>
      </c>
      <c r="I77" t="s">
        <v>755</v>
      </c>
      <c r="J77" t="s">
        <v>205</v>
      </c>
      <c r="K77" t="s">
        <v>205</v>
      </c>
      <c r="L77" s="144" t="s">
        <v>327</v>
      </c>
      <c r="M77" t="s">
        <v>449</v>
      </c>
      <c r="N77" t="s">
        <v>340</v>
      </c>
      <c r="O77" t="s">
        <v>4929</v>
      </c>
      <c r="Q77" t="s">
        <v>411</v>
      </c>
      <c r="R77" t="s">
        <v>411</v>
      </c>
      <c r="S77" t="s">
        <v>1213</v>
      </c>
      <c r="T77" s="131">
        <v>3.9529999999999998</v>
      </c>
      <c r="U77" t="s">
        <v>4930</v>
      </c>
      <c r="V77" s="132">
        <v>3.5720000000000002E-2</v>
      </c>
      <c r="W77" s="132">
        <v>3.0460000000000001E-2</v>
      </c>
      <c r="X77" t="s">
        <v>413</v>
      </c>
      <c r="Y77" t="s">
        <v>340</v>
      </c>
      <c r="Z77" t="s">
        <v>887</v>
      </c>
      <c r="AA77" t="s">
        <v>890</v>
      </c>
      <c r="AB77" t="s">
        <v>4835</v>
      </c>
      <c r="AC77" t="s">
        <v>4835</v>
      </c>
      <c r="AD77" s="131">
        <v>122948.97</v>
      </c>
      <c r="AE77" s="131">
        <v>1</v>
      </c>
      <c r="AF77" s="131">
        <v>102.33</v>
      </c>
      <c r="AG77" s="131">
        <v>125.81399999999999</v>
      </c>
      <c r="AJ77" s="144" t="s">
        <v>15</v>
      </c>
      <c r="AK77" s="132">
        <v>3.9940000000000003E-2</v>
      </c>
      <c r="AL77" s="132">
        <v>4.2999999999999999E-4</v>
      </c>
    </row>
    <row r="78" spans="1:38">
      <c r="A78" t="s">
        <v>1214</v>
      </c>
      <c r="B78" t="s">
        <v>1249</v>
      </c>
      <c r="C78" t="s">
        <v>4858</v>
      </c>
      <c r="D78" t="s">
        <v>4859</v>
      </c>
      <c r="E78" t="s">
        <v>310</v>
      </c>
      <c r="F78" t="s">
        <v>4860</v>
      </c>
      <c r="G78" t="s">
        <v>4861</v>
      </c>
      <c r="H78" t="s">
        <v>322</v>
      </c>
      <c r="I78" t="s">
        <v>755</v>
      </c>
      <c r="J78" t="s">
        <v>205</v>
      </c>
      <c r="K78" t="s">
        <v>205</v>
      </c>
      <c r="L78" s="144" t="s">
        <v>327</v>
      </c>
      <c r="M78" t="s">
        <v>441</v>
      </c>
      <c r="N78" t="s">
        <v>340</v>
      </c>
      <c r="O78" t="s">
        <v>4862</v>
      </c>
      <c r="P78" t="s">
        <v>2774</v>
      </c>
      <c r="Q78" t="s">
        <v>416</v>
      </c>
      <c r="R78" t="s">
        <v>408</v>
      </c>
      <c r="S78" t="s">
        <v>1213</v>
      </c>
      <c r="T78" s="131">
        <v>7.3330000000000002</v>
      </c>
      <c r="U78" t="s">
        <v>4863</v>
      </c>
      <c r="V78" s="132">
        <v>2.6100000000000002E-2</v>
      </c>
      <c r="W78" s="132">
        <v>7.4200000000000004E-3</v>
      </c>
      <c r="X78" t="s">
        <v>413</v>
      </c>
      <c r="Y78" t="s">
        <v>340</v>
      </c>
      <c r="Z78" t="s">
        <v>887</v>
      </c>
      <c r="AA78" t="s">
        <v>890</v>
      </c>
      <c r="AB78" t="s">
        <v>4835</v>
      </c>
      <c r="AC78" t="s">
        <v>4835</v>
      </c>
      <c r="AD78" s="131">
        <v>116166.1</v>
      </c>
      <c r="AE78" s="131">
        <v>1</v>
      </c>
      <c r="AF78" s="131">
        <v>102.64</v>
      </c>
      <c r="AG78" s="131">
        <v>119.233</v>
      </c>
      <c r="AJ78" s="144" t="s">
        <v>15</v>
      </c>
      <c r="AK78" s="132">
        <v>3.7850000000000002E-2</v>
      </c>
      <c r="AL78" s="132">
        <v>4.0999999999999999E-4</v>
      </c>
    </row>
    <row r="79" spans="1:38">
      <c r="A79" t="s">
        <v>1214</v>
      </c>
      <c r="B79" t="s">
        <v>1249</v>
      </c>
      <c r="C79" t="s">
        <v>4873</v>
      </c>
      <c r="D79" t="s">
        <v>4874</v>
      </c>
      <c r="E79" t="s">
        <v>312</v>
      </c>
      <c r="F79" t="s">
        <v>4875</v>
      </c>
      <c r="G79" t="s">
        <v>4876</v>
      </c>
      <c r="H79" t="s">
        <v>322</v>
      </c>
      <c r="I79" t="s">
        <v>952</v>
      </c>
      <c r="J79" t="s">
        <v>205</v>
      </c>
      <c r="K79" t="s">
        <v>225</v>
      </c>
      <c r="L79" s="144" t="s">
        <v>327</v>
      </c>
      <c r="M79" t="s">
        <v>448</v>
      </c>
      <c r="N79" t="s">
        <v>340</v>
      </c>
      <c r="O79" t="s">
        <v>4877</v>
      </c>
      <c r="Q79" t="s">
        <v>411</v>
      </c>
      <c r="R79" t="s">
        <v>411</v>
      </c>
      <c r="S79" t="s">
        <v>1213</v>
      </c>
      <c r="T79" s="131">
        <v>3.29</v>
      </c>
      <c r="U79" t="s">
        <v>2506</v>
      </c>
      <c r="V79" s="132">
        <v>6.4899999999999999E-2</v>
      </c>
      <c r="W79" s="132">
        <v>7.3639999999999997E-2</v>
      </c>
      <c r="X79" t="s">
        <v>413</v>
      </c>
      <c r="Y79" t="s">
        <v>340</v>
      </c>
      <c r="Z79" t="s">
        <v>887</v>
      </c>
      <c r="AA79" t="s">
        <v>890</v>
      </c>
      <c r="AB79" t="s">
        <v>4835</v>
      </c>
      <c r="AC79" t="s">
        <v>4835</v>
      </c>
      <c r="AD79" s="131">
        <v>110000</v>
      </c>
      <c r="AE79" s="131">
        <v>1</v>
      </c>
      <c r="AF79" s="131">
        <v>107.89</v>
      </c>
      <c r="AG79" s="131">
        <v>118.679</v>
      </c>
      <c r="AJ79" s="144" t="s">
        <v>15</v>
      </c>
      <c r="AK79" s="132">
        <v>3.7670000000000002E-2</v>
      </c>
      <c r="AL79" s="132">
        <v>4.0000000000000002E-4</v>
      </c>
    </row>
    <row r="80" spans="1:38">
      <c r="A80" t="s">
        <v>1214</v>
      </c>
      <c r="B80" t="s">
        <v>1249</v>
      </c>
      <c r="C80" t="s">
        <v>1536</v>
      </c>
      <c r="D80" t="s">
        <v>1537</v>
      </c>
      <c r="E80" t="s">
        <v>310</v>
      </c>
      <c r="F80" t="s">
        <v>4995</v>
      </c>
      <c r="G80" t="s">
        <v>4996</v>
      </c>
      <c r="H80" t="s">
        <v>322</v>
      </c>
      <c r="I80" t="s">
        <v>952</v>
      </c>
      <c r="J80" t="s">
        <v>205</v>
      </c>
      <c r="K80" t="s">
        <v>205</v>
      </c>
      <c r="L80" s="144" t="s">
        <v>327</v>
      </c>
      <c r="M80" t="s">
        <v>449</v>
      </c>
      <c r="N80" t="s">
        <v>340</v>
      </c>
      <c r="O80" t="s">
        <v>4997</v>
      </c>
      <c r="Q80" t="s">
        <v>411</v>
      </c>
      <c r="R80" t="s">
        <v>411</v>
      </c>
      <c r="S80" t="s">
        <v>1213</v>
      </c>
      <c r="T80" s="131">
        <v>3.52</v>
      </c>
      <c r="U80" t="s">
        <v>4998</v>
      </c>
      <c r="V80" s="132">
        <v>6.8000000000000005E-2</v>
      </c>
      <c r="W80" s="132">
        <v>0</v>
      </c>
      <c r="X80" t="s">
        <v>413</v>
      </c>
      <c r="Y80" t="s">
        <v>340</v>
      </c>
      <c r="AB80" t="s">
        <v>4835</v>
      </c>
      <c r="AC80" t="s">
        <v>4835</v>
      </c>
      <c r="AD80" s="131">
        <v>97482.46</v>
      </c>
      <c r="AE80" s="131">
        <v>1</v>
      </c>
      <c r="AF80" s="131">
        <v>100.51</v>
      </c>
      <c r="AG80" s="131">
        <v>97.98</v>
      </c>
      <c r="AJ80" s="144" t="s">
        <v>15</v>
      </c>
      <c r="AK80" s="132">
        <v>3.1099999999999999E-2</v>
      </c>
      <c r="AL80" s="132">
        <v>3.3E-4</v>
      </c>
    </row>
    <row r="81" spans="1:38">
      <c r="A81" t="s">
        <v>1214</v>
      </c>
      <c r="B81" t="s">
        <v>1249</v>
      </c>
      <c r="C81" t="s">
        <v>4898</v>
      </c>
      <c r="D81" t="s">
        <v>4899</v>
      </c>
      <c r="E81" t="s">
        <v>310</v>
      </c>
      <c r="F81" t="s">
        <v>4900</v>
      </c>
      <c r="G81" t="s">
        <v>4901</v>
      </c>
      <c r="H81" t="s">
        <v>322</v>
      </c>
      <c r="I81" t="s">
        <v>952</v>
      </c>
      <c r="J81" t="s">
        <v>205</v>
      </c>
      <c r="K81" t="s">
        <v>205</v>
      </c>
      <c r="L81" s="144" t="s">
        <v>327</v>
      </c>
      <c r="M81" t="s">
        <v>452</v>
      </c>
      <c r="N81" t="s">
        <v>340</v>
      </c>
      <c r="O81" t="s">
        <v>4947</v>
      </c>
      <c r="P81" t="s">
        <v>1600</v>
      </c>
      <c r="Q81" t="s">
        <v>416</v>
      </c>
      <c r="R81" t="s">
        <v>408</v>
      </c>
      <c r="S81" t="s">
        <v>1213</v>
      </c>
      <c r="T81" s="131">
        <v>1.71</v>
      </c>
      <c r="U81" t="s">
        <v>1775</v>
      </c>
      <c r="V81" s="132">
        <v>4.9399999999999999E-2</v>
      </c>
      <c r="W81" s="132">
        <v>3.739E-2</v>
      </c>
      <c r="X81" t="s">
        <v>413</v>
      </c>
      <c r="Y81" t="s">
        <v>340</v>
      </c>
      <c r="Z81" t="s">
        <v>887</v>
      </c>
      <c r="AA81" t="s">
        <v>890</v>
      </c>
      <c r="AB81" t="s">
        <v>4835</v>
      </c>
      <c r="AC81" t="s">
        <v>4835</v>
      </c>
      <c r="AD81" s="131">
        <v>94129.99</v>
      </c>
      <c r="AE81" s="131">
        <v>1</v>
      </c>
      <c r="AF81" s="131">
        <v>98.87</v>
      </c>
      <c r="AG81" s="131">
        <v>93.066000000000003</v>
      </c>
      <c r="AJ81" s="144" t="s">
        <v>15</v>
      </c>
      <c r="AK81" s="132">
        <v>2.954E-2</v>
      </c>
      <c r="AL81" s="132">
        <v>3.2000000000000003E-4</v>
      </c>
    </row>
    <row r="82" spans="1:38">
      <c r="A82" t="s">
        <v>1214</v>
      </c>
      <c r="B82" t="s">
        <v>1249</v>
      </c>
      <c r="C82" t="s">
        <v>4942</v>
      </c>
      <c r="D82" t="s">
        <v>4943</v>
      </c>
      <c r="E82" t="s">
        <v>310</v>
      </c>
      <c r="F82" t="s">
        <v>4944</v>
      </c>
      <c r="G82" t="s">
        <v>4945</v>
      </c>
      <c r="H82" t="s">
        <v>322</v>
      </c>
      <c r="I82" t="s">
        <v>755</v>
      </c>
      <c r="J82" t="s">
        <v>205</v>
      </c>
      <c r="K82" t="s">
        <v>205</v>
      </c>
      <c r="L82" s="144" t="s">
        <v>327</v>
      </c>
      <c r="M82" t="s">
        <v>478</v>
      </c>
      <c r="N82" t="s">
        <v>340</v>
      </c>
      <c r="O82" t="s">
        <v>4946</v>
      </c>
      <c r="P82" t="s">
        <v>1590</v>
      </c>
      <c r="Q82" t="s">
        <v>414</v>
      </c>
      <c r="R82" t="s">
        <v>408</v>
      </c>
      <c r="S82" t="s">
        <v>1213</v>
      </c>
      <c r="T82" s="131">
        <v>2.5529999999999999</v>
      </c>
      <c r="U82" t="s">
        <v>1668</v>
      </c>
      <c r="V82" s="132">
        <v>3.2829999999999998E-2</v>
      </c>
      <c r="W82" s="132">
        <v>3.5900000000000001E-2</v>
      </c>
      <c r="X82" t="s">
        <v>413</v>
      </c>
      <c r="Y82" t="s">
        <v>340</v>
      </c>
      <c r="Z82" t="s">
        <v>887</v>
      </c>
      <c r="AA82" t="s">
        <v>890</v>
      </c>
      <c r="AB82" t="s">
        <v>4835</v>
      </c>
      <c r="AC82" t="s">
        <v>4835</v>
      </c>
      <c r="AD82" s="131">
        <v>85000</v>
      </c>
      <c r="AE82" s="131">
        <v>1</v>
      </c>
      <c r="AF82" s="131">
        <v>106.67058823529412</v>
      </c>
      <c r="AG82" s="131">
        <v>90.67</v>
      </c>
      <c r="AJ82" s="144" t="s">
        <v>15</v>
      </c>
      <c r="AK82" s="132">
        <v>2.878E-2</v>
      </c>
      <c r="AL82" s="132">
        <v>3.1E-4</v>
      </c>
    </row>
    <row r="83" spans="1:38">
      <c r="A83" t="s">
        <v>1214</v>
      </c>
      <c r="B83" t="s">
        <v>1249</v>
      </c>
      <c r="C83" t="s">
        <v>4836</v>
      </c>
      <c r="D83" t="s">
        <v>4837</v>
      </c>
      <c r="E83" t="s">
        <v>310</v>
      </c>
      <c r="F83" t="s">
        <v>4895</v>
      </c>
      <c r="G83" t="s">
        <v>4896</v>
      </c>
      <c r="H83" t="s">
        <v>322</v>
      </c>
      <c r="I83" t="s">
        <v>952</v>
      </c>
      <c r="J83" t="s">
        <v>205</v>
      </c>
      <c r="K83" t="s">
        <v>205</v>
      </c>
      <c r="L83" s="144" t="s">
        <v>327</v>
      </c>
      <c r="M83" t="s">
        <v>447</v>
      </c>
      <c r="N83" t="s">
        <v>340</v>
      </c>
      <c r="O83" t="s">
        <v>4871</v>
      </c>
      <c r="P83" t="s">
        <v>2774</v>
      </c>
      <c r="Q83" t="s">
        <v>416</v>
      </c>
      <c r="R83" t="s">
        <v>408</v>
      </c>
      <c r="S83" t="s">
        <v>1213</v>
      </c>
      <c r="T83" s="131">
        <v>0.7</v>
      </c>
      <c r="U83" t="s">
        <v>4897</v>
      </c>
      <c r="V83" s="132">
        <v>6.0199999999999997E-2</v>
      </c>
      <c r="W83" s="132">
        <v>2.31E-3</v>
      </c>
      <c r="X83" t="s">
        <v>413</v>
      </c>
      <c r="Y83" t="s">
        <v>340</v>
      </c>
      <c r="Z83" t="s">
        <v>887</v>
      </c>
      <c r="AA83" t="s">
        <v>890</v>
      </c>
      <c r="AB83" t="s">
        <v>4835</v>
      </c>
      <c r="AC83" t="s">
        <v>4835</v>
      </c>
      <c r="AD83" s="131">
        <v>39932.79</v>
      </c>
      <c r="AE83" s="131">
        <v>1</v>
      </c>
      <c r="AF83" s="131">
        <v>99.24</v>
      </c>
      <c r="AG83" s="131">
        <v>39.628999999999998</v>
      </c>
      <c r="AJ83" s="144" t="s">
        <v>15</v>
      </c>
      <c r="AK83" s="132">
        <v>1.2579999999999999E-2</v>
      </c>
      <c r="AL83" s="132">
        <v>1.2999999999999999E-4</v>
      </c>
    </row>
    <row r="84" spans="1:38">
      <c r="A84" t="s">
        <v>1214</v>
      </c>
      <c r="B84" t="s">
        <v>1249</v>
      </c>
      <c r="C84" t="s">
        <v>4999</v>
      </c>
      <c r="D84" t="s">
        <v>5000</v>
      </c>
      <c r="E84" t="s">
        <v>310</v>
      </c>
      <c r="F84" t="s">
        <v>5001</v>
      </c>
      <c r="G84" t="s">
        <v>5002</v>
      </c>
      <c r="H84" t="s">
        <v>322</v>
      </c>
      <c r="I84" t="s">
        <v>952</v>
      </c>
      <c r="J84" t="s">
        <v>205</v>
      </c>
      <c r="K84" t="s">
        <v>205</v>
      </c>
      <c r="L84" t="s">
        <v>315</v>
      </c>
      <c r="M84" t="s">
        <v>448</v>
      </c>
      <c r="N84" t="s">
        <v>340</v>
      </c>
      <c r="O84" t="s">
        <v>5003</v>
      </c>
      <c r="Q84" t="s">
        <v>411</v>
      </c>
      <c r="R84" t="s">
        <v>411</v>
      </c>
      <c r="S84" t="s">
        <v>1213</v>
      </c>
      <c r="T84" s="131">
        <v>0.01</v>
      </c>
      <c r="U84" t="s">
        <v>5004</v>
      </c>
      <c r="V84" s="132">
        <v>9.9900000000000003E-2</v>
      </c>
      <c r="W84" s="132">
        <v>0.16478999999999999</v>
      </c>
      <c r="X84" t="s">
        <v>413</v>
      </c>
      <c r="Y84" t="s">
        <v>339</v>
      </c>
      <c r="Z84" t="s">
        <v>885</v>
      </c>
      <c r="AA84" t="s">
        <v>890</v>
      </c>
      <c r="AB84" t="s">
        <v>5005</v>
      </c>
      <c r="AC84" t="s">
        <v>4835</v>
      </c>
      <c r="AD84" s="131">
        <v>4199.99</v>
      </c>
      <c r="AE84" s="131">
        <v>1</v>
      </c>
      <c r="AF84" s="131">
        <v>201</v>
      </c>
      <c r="AG84" s="131">
        <v>8.4420000000000002</v>
      </c>
      <c r="AJ84" s="144" t="s">
        <v>15</v>
      </c>
      <c r="AK84" s="132">
        <v>2.6800000000000001E-3</v>
      </c>
      <c r="AL84" s="132">
        <v>3.0000000000000001E-5</v>
      </c>
    </row>
    <row r="85" spans="1:38">
      <c r="A85" t="s">
        <v>1214</v>
      </c>
      <c r="B85" t="s">
        <v>1250</v>
      </c>
      <c r="C85" t="s">
        <v>4987</v>
      </c>
      <c r="D85" t="s">
        <v>4988</v>
      </c>
      <c r="E85" t="s">
        <v>310</v>
      </c>
      <c r="F85" t="s">
        <v>4989</v>
      </c>
      <c r="G85" t="s">
        <v>4990</v>
      </c>
      <c r="H85" t="s">
        <v>322</v>
      </c>
      <c r="I85" t="s">
        <v>755</v>
      </c>
      <c r="J85" t="s">
        <v>205</v>
      </c>
      <c r="K85" t="s">
        <v>205</v>
      </c>
      <c r="L85" s="144" t="s">
        <v>327</v>
      </c>
      <c r="M85" t="s">
        <v>478</v>
      </c>
      <c r="N85" t="s">
        <v>340</v>
      </c>
      <c r="O85" t="s">
        <v>4991</v>
      </c>
      <c r="P85" t="s">
        <v>2774</v>
      </c>
      <c r="Q85" t="s">
        <v>416</v>
      </c>
      <c r="R85" t="s">
        <v>408</v>
      </c>
      <c r="S85" t="s">
        <v>1213</v>
      </c>
      <c r="T85" s="131">
        <v>3.51</v>
      </c>
      <c r="U85" t="s">
        <v>1651</v>
      </c>
      <c r="V85" s="132">
        <v>2.8289999999999999E-2</v>
      </c>
      <c r="W85" s="132">
        <v>1.221E-2</v>
      </c>
      <c r="X85" t="s">
        <v>413</v>
      </c>
      <c r="Y85" t="s">
        <v>340</v>
      </c>
      <c r="Z85" t="s">
        <v>887</v>
      </c>
      <c r="AA85" t="s">
        <v>890</v>
      </c>
      <c r="AB85" t="s">
        <v>4835</v>
      </c>
      <c r="AC85" t="s">
        <v>4835</v>
      </c>
      <c r="AD85" s="131">
        <v>86711.63</v>
      </c>
      <c r="AE85" s="131">
        <v>1</v>
      </c>
      <c r="AF85" s="131">
        <v>106.05</v>
      </c>
      <c r="AG85" s="131">
        <v>91.957999999999998</v>
      </c>
      <c r="AJ85" s="144" t="s">
        <v>15</v>
      </c>
      <c r="AK85" s="132">
        <v>0.20577000000000001</v>
      </c>
      <c r="AL85" s="132">
        <v>1E-4</v>
      </c>
    </row>
    <row r="86" spans="1:38">
      <c r="A86" t="s">
        <v>1214</v>
      </c>
      <c r="B86" t="s">
        <v>1250</v>
      </c>
      <c r="C86" t="s">
        <v>4873</v>
      </c>
      <c r="D86" t="s">
        <v>4874</v>
      </c>
      <c r="E86" t="s">
        <v>312</v>
      </c>
      <c r="F86" t="s">
        <v>4875</v>
      </c>
      <c r="G86" t="s">
        <v>4876</v>
      </c>
      <c r="H86" t="s">
        <v>322</v>
      </c>
      <c r="I86" t="s">
        <v>952</v>
      </c>
      <c r="J86" t="s">
        <v>205</v>
      </c>
      <c r="K86" t="s">
        <v>225</v>
      </c>
      <c r="L86" s="144" t="s">
        <v>327</v>
      </c>
      <c r="M86" t="s">
        <v>448</v>
      </c>
      <c r="N86" t="s">
        <v>340</v>
      </c>
      <c r="O86" t="s">
        <v>4877</v>
      </c>
      <c r="Q86" t="s">
        <v>411</v>
      </c>
      <c r="R86" t="s">
        <v>411</v>
      </c>
      <c r="S86" t="s">
        <v>1213</v>
      </c>
      <c r="T86" s="131">
        <v>3.29</v>
      </c>
      <c r="U86" t="s">
        <v>2506</v>
      </c>
      <c r="V86" s="132">
        <v>6.4899999999999999E-2</v>
      </c>
      <c r="W86" s="132">
        <v>7.3639999999999997E-2</v>
      </c>
      <c r="X86" t="s">
        <v>413</v>
      </c>
      <c r="Y86" t="s">
        <v>340</v>
      </c>
      <c r="Z86" t="s">
        <v>887</v>
      </c>
      <c r="AA86" t="s">
        <v>890</v>
      </c>
      <c r="AB86" t="s">
        <v>4835</v>
      </c>
      <c r="AC86" t="s">
        <v>4835</v>
      </c>
      <c r="AD86" s="131">
        <v>60000</v>
      </c>
      <c r="AE86" s="131">
        <v>1</v>
      </c>
      <c r="AF86" s="131">
        <v>107.89</v>
      </c>
      <c r="AG86" s="131">
        <v>64.733999999999995</v>
      </c>
      <c r="AJ86" s="144" t="s">
        <v>15</v>
      </c>
      <c r="AK86" s="132">
        <v>0.14485999999999999</v>
      </c>
      <c r="AL86" s="132">
        <v>6.9999999999999994E-5</v>
      </c>
    </row>
    <row r="87" spans="1:38">
      <c r="A87" t="s">
        <v>1214</v>
      </c>
      <c r="B87" t="s">
        <v>1250</v>
      </c>
      <c r="C87" t="s">
        <v>3258</v>
      </c>
      <c r="D87" t="s">
        <v>3259</v>
      </c>
      <c r="E87" t="s">
        <v>310</v>
      </c>
      <c r="F87" t="s">
        <v>4911</v>
      </c>
      <c r="G87" t="s">
        <v>4912</v>
      </c>
      <c r="H87" t="s">
        <v>322</v>
      </c>
      <c r="I87" t="s">
        <v>952</v>
      </c>
      <c r="J87" t="s">
        <v>205</v>
      </c>
      <c r="K87" t="s">
        <v>205</v>
      </c>
      <c r="L87" s="144" t="s">
        <v>327</v>
      </c>
      <c r="M87" t="s">
        <v>442</v>
      </c>
      <c r="N87" t="s">
        <v>340</v>
      </c>
      <c r="O87" t="s">
        <v>4913</v>
      </c>
      <c r="P87" t="s">
        <v>1590</v>
      </c>
      <c r="Q87" t="s">
        <v>414</v>
      </c>
      <c r="R87" t="s">
        <v>408</v>
      </c>
      <c r="S87" t="s">
        <v>1213</v>
      </c>
      <c r="T87" s="131">
        <v>3.16</v>
      </c>
      <c r="U87" t="s">
        <v>4914</v>
      </c>
      <c r="V87" s="132">
        <v>6.3299999999999995E-2</v>
      </c>
      <c r="W87" s="132">
        <v>3.0110000000000001E-2</v>
      </c>
      <c r="X87" t="s">
        <v>413</v>
      </c>
      <c r="Y87" t="s">
        <v>340</v>
      </c>
      <c r="Z87" t="s">
        <v>887</v>
      </c>
      <c r="AA87" t="s">
        <v>890</v>
      </c>
      <c r="AB87" t="s">
        <v>4835</v>
      </c>
      <c r="AC87" t="s">
        <v>4835</v>
      </c>
      <c r="AD87" s="131">
        <v>60000</v>
      </c>
      <c r="AE87" s="131">
        <v>1</v>
      </c>
      <c r="AF87" s="131">
        <v>94.87</v>
      </c>
      <c r="AG87" s="131">
        <v>56.921999999999997</v>
      </c>
      <c r="AJ87" s="144" t="s">
        <v>15</v>
      </c>
      <c r="AK87" s="132">
        <v>0.12737000000000001</v>
      </c>
      <c r="AL87" s="132">
        <v>6.0000000000000002E-5</v>
      </c>
    </row>
    <row r="88" spans="1:38">
      <c r="A88" t="s">
        <v>1214</v>
      </c>
      <c r="B88" t="s">
        <v>1250</v>
      </c>
      <c r="C88" t="s">
        <v>1536</v>
      </c>
      <c r="D88" t="s">
        <v>1537</v>
      </c>
      <c r="E88" t="s">
        <v>310</v>
      </c>
      <c r="F88" t="s">
        <v>4927</v>
      </c>
      <c r="G88" t="s">
        <v>4928</v>
      </c>
      <c r="H88" t="s">
        <v>322</v>
      </c>
      <c r="I88" t="s">
        <v>755</v>
      </c>
      <c r="J88" t="s">
        <v>205</v>
      </c>
      <c r="K88" t="s">
        <v>205</v>
      </c>
      <c r="L88" s="144" t="s">
        <v>327</v>
      </c>
      <c r="M88" t="s">
        <v>449</v>
      </c>
      <c r="N88" t="s">
        <v>340</v>
      </c>
      <c r="O88" t="s">
        <v>4929</v>
      </c>
      <c r="Q88" t="s">
        <v>411</v>
      </c>
      <c r="R88" t="s">
        <v>411</v>
      </c>
      <c r="S88" t="s">
        <v>1213</v>
      </c>
      <c r="T88" s="131">
        <v>3.9529999999999998</v>
      </c>
      <c r="U88" t="s">
        <v>4930</v>
      </c>
      <c r="V88" s="132">
        <v>3.5720000000000002E-2</v>
      </c>
      <c r="W88" s="132">
        <v>3.0460000000000001E-2</v>
      </c>
      <c r="X88" t="s">
        <v>413</v>
      </c>
      <c r="Y88" t="s">
        <v>340</v>
      </c>
      <c r="Z88" t="s">
        <v>887</v>
      </c>
      <c r="AA88" t="s">
        <v>890</v>
      </c>
      <c r="AB88" t="s">
        <v>4835</v>
      </c>
      <c r="AC88" t="s">
        <v>4835</v>
      </c>
      <c r="AD88" s="131">
        <v>46837.7</v>
      </c>
      <c r="AE88" s="131">
        <v>1</v>
      </c>
      <c r="AF88" s="131">
        <v>102.33</v>
      </c>
      <c r="AG88" s="131">
        <v>47.929000000000002</v>
      </c>
      <c r="AJ88" s="144" t="s">
        <v>15</v>
      </c>
      <c r="AK88" s="132">
        <v>0.10725</v>
      </c>
      <c r="AL88" s="132">
        <v>5.0000000000000002E-5</v>
      </c>
    </row>
    <row r="89" spans="1:38">
      <c r="A89" t="s">
        <v>1214</v>
      </c>
      <c r="B89" t="s">
        <v>1250</v>
      </c>
      <c r="C89" t="s">
        <v>4942</v>
      </c>
      <c r="D89" t="s">
        <v>4943</v>
      </c>
      <c r="E89" t="s">
        <v>310</v>
      </c>
      <c r="F89" t="s">
        <v>4944</v>
      </c>
      <c r="G89" t="s">
        <v>4945</v>
      </c>
      <c r="H89" t="s">
        <v>322</v>
      </c>
      <c r="I89" t="s">
        <v>755</v>
      </c>
      <c r="J89" t="s">
        <v>205</v>
      </c>
      <c r="K89" t="s">
        <v>205</v>
      </c>
      <c r="L89" s="144" t="s">
        <v>327</v>
      </c>
      <c r="M89" t="s">
        <v>478</v>
      </c>
      <c r="N89" t="s">
        <v>340</v>
      </c>
      <c r="O89" t="s">
        <v>4946</v>
      </c>
      <c r="P89" t="s">
        <v>1590</v>
      </c>
      <c r="Q89" t="s">
        <v>414</v>
      </c>
      <c r="R89" t="s">
        <v>408</v>
      </c>
      <c r="S89" t="s">
        <v>1213</v>
      </c>
      <c r="T89" s="131">
        <v>2.5529999999999999</v>
      </c>
      <c r="U89" t="s">
        <v>1668</v>
      </c>
      <c r="V89" s="132">
        <v>3.2829999999999998E-2</v>
      </c>
      <c r="W89" s="132">
        <v>3.5900000000000001E-2</v>
      </c>
      <c r="X89" t="s">
        <v>413</v>
      </c>
      <c r="Y89" t="s">
        <v>340</v>
      </c>
      <c r="Z89" t="s">
        <v>887</v>
      </c>
      <c r="AA89" t="s">
        <v>890</v>
      </c>
      <c r="AB89" t="s">
        <v>4835</v>
      </c>
      <c r="AC89" t="s">
        <v>4835</v>
      </c>
      <c r="AD89" s="131">
        <v>42500</v>
      </c>
      <c r="AE89" s="131">
        <v>1</v>
      </c>
      <c r="AF89" s="131">
        <v>106.67</v>
      </c>
      <c r="AG89" s="131">
        <v>45.335000000000001</v>
      </c>
      <c r="AJ89" s="144" t="s">
        <v>15</v>
      </c>
      <c r="AK89" s="132">
        <v>0.10145</v>
      </c>
      <c r="AL89" s="132">
        <v>5.0000000000000002E-5</v>
      </c>
    </row>
    <row r="90" spans="1:38">
      <c r="A90" t="s">
        <v>1214</v>
      </c>
      <c r="B90" t="s">
        <v>1250</v>
      </c>
      <c r="C90" t="s">
        <v>4948</v>
      </c>
      <c r="D90" t="s">
        <v>4949</v>
      </c>
      <c r="E90" t="s">
        <v>310</v>
      </c>
      <c r="F90" t="s">
        <v>4950</v>
      </c>
      <c r="G90" t="s">
        <v>4951</v>
      </c>
      <c r="H90" t="s">
        <v>322</v>
      </c>
      <c r="I90" t="s">
        <v>952</v>
      </c>
      <c r="J90" t="s">
        <v>205</v>
      </c>
      <c r="K90" t="s">
        <v>205</v>
      </c>
      <c r="L90" s="144" t="s">
        <v>327</v>
      </c>
      <c r="M90" t="s">
        <v>463</v>
      </c>
      <c r="N90" t="s">
        <v>340</v>
      </c>
      <c r="O90" t="s">
        <v>4952</v>
      </c>
      <c r="P90" t="s">
        <v>1556</v>
      </c>
      <c r="Q90" t="s">
        <v>416</v>
      </c>
      <c r="R90" t="s">
        <v>408</v>
      </c>
      <c r="S90" t="s">
        <v>1213</v>
      </c>
      <c r="T90" s="131">
        <v>0.9</v>
      </c>
      <c r="U90" t="s">
        <v>1861</v>
      </c>
      <c r="V90" s="132">
        <v>0.1726</v>
      </c>
      <c r="W90" s="132">
        <v>3.5029999999999999E-2</v>
      </c>
      <c r="X90" t="s">
        <v>413</v>
      </c>
      <c r="Y90" t="s">
        <v>340</v>
      </c>
      <c r="Z90" t="s">
        <v>887</v>
      </c>
      <c r="AA90" t="s">
        <v>890</v>
      </c>
      <c r="AB90" t="s">
        <v>4835</v>
      </c>
      <c r="AC90" t="s">
        <v>4835</v>
      </c>
      <c r="AD90" s="131">
        <v>42000</v>
      </c>
      <c r="AE90" s="131">
        <v>1</v>
      </c>
      <c r="AF90" s="131">
        <v>99.19</v>
      </c>
      <c r="AG90" s="131">
        <v>41.66</v>
      </c>
      <c r="AJ90" s="144" t="s">
        <v>15</v>
      </c>
      <c r="AK90" s="132">
        <v>9.3219999999999997E-2</v>
      </c>
      <c r="AL90" s="132">
        <v>5.0000000000000002E-5</v>
      </c>
    </row>
    <row r="91" spans="1:38">
      <c r="A91" t="s">
        <v>1214</v>
      </c>
      <c r="B91" t="s">
        <v>1250</v>
      </c>
      <c r="C91" t="s">
        <v>4853</v>
      </c>
      <c r="D91" t="s">
        <v>4854</v>
      </c>
      <c r="E91" t="s">
        <v>310</v>
      </c>
      <c r="F91" t="s">
        <v>4855</v>
      </c>
      <c r="G91" t="s">
        <v>4856</v>
      </c>
      <c r="H91" t="s">
        <v>322</v>
      </c>
      <c r="I91" t="s">
        <v>755</v>
      </c>
      <c r="J91" t="s">
        <v>205</v>
      </c>
      <c r="K91" t="s">
        <v>205</v>
      </c>
      <c r="L91" s="144" t="s">
        <v>327</v>
      </c>
      <c r="M91" t="s">
        <v>465</v>
      </c>
      <c r="N91" t="s">
        <v>340</v>
      </c>
      <c r="O91" t="s">
        <v>4857</v>
      </c>
      <c r="P91" t="s">
        <v>1566</v>
      </c>
      <c r="Q91" t="s">
        <v>414</v>
      </c>
      <c r="R91" t="s">
        <v>408</v>
      </c>
      <c r="S91" t="s">
        <v>1213</v>
      </c>
      <c r="T91" s="131">
        <v>3.1560000000000001</v>
      </c>
      <c r="U91" t="s">
        <v>1873</v>
      </c>
      <c r="V91" s="132">
        <v>3.4020000000000002E-2</v>
      </c>
      <c r="W91" s="132">
        <v>3.8679999999999999E-2</v>
      </c>
      <c r="X91" t="s">
        <v>413</v>
      </c>
      <c r="Y91" t="s">
        <v>340</v>
      </c>
      <c r="Z91" t="s">
        <v>887</v>
      </c>
      <c r="AA91" t="s">
        <v>890</v>
      </c>
      <c r="AB91" t="s">
        <v>4835</v>
      </c>
      <c r="AC91" t="s">
        <v>4835</v>
      </c>
      <c r="AD91" s="131">
        <v>38000</v>
      </c>
      <c r="AE91" s="131">
        <v>1</v>
      </c>
      <c r="AF91" s="131">
        <v>104.58</v>
      </c>
      <c r="AG91" s="131">
        <v>39.74</v>
      </c>
      <c r="AJ91" s="144" t="s">
        <v>15</v>
      </c>
      <c r="AK91" s="132">
        <v>8.8929999999999995E-2</v>
      </c>
      <c r="AL91" s="132">
        <v>4.0000000000000003E-5</v>
      </c>
    </row>
    <row r="92" spans="1:38">
      <c r="A92" t="s">
        <v>1214</v>
      </c>
      <c r="B92" t="s">
        <v>1250</v>
      </c>
      <c r="C92" t="s">
        <v>4922</v>
      </c>
      <c r="D92" t="s">
        <v>4923</v>
      </c>
      <c r="E92" t="s">
        <v>310</v>
      </c>
      <c r="F92" t="s">
        <v>4924</v>
      </c>
      <c r="G92" t="s">
        <v>4925</v>
      </c>
      <c r="H92" t="s">
        <v>322</v>
      </c>
      <c r="I92" t="s">
        <v>952</v>
      </c>
      <c r="J92" t="s">
        <v>205</v>
      </c>
      <c r="K92" t="s">
        <v>205</v>
      </c>
      <c r="L92" s="144" t="s">
        <v>327</v>
      </c>
      <c r="M92" t="s">
        <v>452</v>
      </c>
      <c r="N92" t="s">
        <v>340</v>
      </c>
      <c r="O92" t="s">
        <v>4926</v>
      </c>
      <c r="P92" t="s">
        <v>1566</v>
      </c>
      <c r="Q92" t="s">
        <v>414</v>
      </c>
      <c r="R92" t="s">
        <v>408</v>
      </c>
      <c r="S92" t="s">
        <v>1213</v>
      </c>
      <c r="T92" s="131">
        <v>1.87</v>
      </c>
      <c r="U92" t="s">
        <v>1873</v>
      </c>
      <c r="V92" s="132">
        <v>8.2000000000000003E-2</v>
      </c>
      <c r="W92" s="132">
        <v>2.1329999999999998E-2</v>
      </c>
      <c r="X92" t="s">
        <v>413</v>
      </c>
      <c r="Y92" t="s">
        <v>340</v>
      </c>
      <c r="Z92" t="s">
        <v>887</v>
      </c>
      <c r="AA92" t="s">
        <v>890</v>
      </c>
      <c r="AB92" t="s">
        <v>4835</v>
      </c>
      <c r="AC92" t="s">
        <v>4835</v>
      </c>
      <c r="AD92" s="131">
        <v>40000</v>
      </c>
      <c r="AE92" s="131">
        <v>1</v>
      </c>
      <c r="AF92" s="131">
        <v>97.29</v>
      </c>
      <c r="AG92" s="131">
        <v>38.915999999999997</v>
      </c>
      <c r="AJ92" s="144" t="s">
        <v>15</v>
      </c>
      <c r="AK92" s="132">
        <v>8.7080000000000005E-2</v>
      </c>
      <c r="AL92" s="132">
        <v>4.0000000000000003E-5</v>
      </c>
    </row>
    <row r="93" spans="1:38">
      <c r="A93" t="s">
        <v>1214</v>
      </c>
      <c r="B93" t="s">
        <v>1250</v>
      </c>
      <c r="C93" t="s">
        <v>4858</v>
      </c>
      <c r="D93" t="s">
        <v>4859</v>
      </c>
      <c r="E93" t="s">
        <v>310</v>
      </c>
      <c r="F93" t="s">
        <v>4860</v>
      </c>
      <c r="G93" t="s">
        <v>4861</v>
      </c>
      <c r="H93" t="s">
        <v>322</v>
      </c>
      <c r="I93" t="s">
        <v>755</v>
      </c>
      <c r="J93" t="s">
        <v>205</v>
      </c>
      <c r="K93" t="s">
        <v>205</v>
      </c>
      <c r="L93" s="144" t="s">
        <v>327</v>
      </c>
      <c r="M93" t="s">
        <v>441</v>
      </c>
      <c r="N93" t="s">
        <v>340</v>
      </c>
      <c r="O93" t="s">
        <v>4862</v>
      </c>
      <c r="P93" t="s">
        <v>2774</v>
      </c>
      <c r="Q93" t="s">
        <v>416</v>
      </c>
      <c r="R93" t="s">
        <v>408</v>
      </c>
      <c r="S93" t="s">
        <v>1213</v>
      </c>
      <c r="T93" s="131">
        <v>7.3330000000000002</v>
      </c>
      <c r="U93" t="s">
        <v>4863</v>
      </c>
      <c r="V93" s="132">
        <v>2.6100000000000002E-2</v>
      </c>
      <c r="W93" s="132">
        <v>7.4200000000000004E-3</v>
      </c>
      <c r="X93" t="s">
        <v>413</v>
      </c>
      <c r="Y93" t="s">
        <v>340</v>
      </c>
      <c r="Z93" t="s">
        <v>887</v>
      </c>
      <c r="AA93" t="s">
        <v>890</v>
      </c>
      <c r="AB93" t="s">
        <v>4835</v>
      </c>
      <c r="AC93" t="s">
        <v>4835</v>
      </c>
      <c r="AD93" s="131">
        <v>17424.900000000001</v>
      </c>
      <c r="AE93" s="131">
        <v>1</v>
      </c>
      <c r="AF93" s="131">
        <v>102.64</v>
      </c>
      <c r="AG93" s="131">
        <v>17.885000000000002</v>
      </c>
      <c r="AJ93" s="144" t="s">
        <v>15</v>
      </c>
      <c r="AK93" s="132">
        <v>4.002E-2</v>
      </c>
      <c r="AL93" s="132">
        <v>2.0000000000000002E-5</v>
      </c>
    </row>
    <row r="94" spans="1:38">
      <c r="A94" t="s">
        <v>1214</v>
      </c>
      <c r="B94" t="s">
        <v>1250</v>
      </c>
      <c r="C94" t="s">
        <v>4999</v>
      </c>
      <c r="D94" t="s">
        <v>5000</v>
      </c>
      <c r="E94" t="s">
        <v>310</v>
      </c>
      <c r="F94" t="s">
        <v>5001</v>
      </c>
      <c r="G94" t="s">
        <v>5002</v>
      </c>
      <c r="H94" t="s">
        <v>322</v>
      </c>
      <c r="I94" t="s">
        <v>952</v>
      </c>
      <c r="J94" t="s">
        <v>205</v>
      </c>
      <c r="K94" t="s">
        <v>205</v>
      </c>
      <c r="L94" t="s">
        <v>315</v>
      </c>
      <c r="M94" t="s">
        <v>448</v>
      </c>
      <c r="N94" t="s">
        <v>340</v>
      </c>
      <c r="O94" t="s">
        <v>5006</v>
      </c>
      <c r="Q94" t="s">
        <v>411</v>
      </c>
      <c r="R94" t="s">
        <v>411</v>
      </c>
      <c r="S94" t="s">
        <v>1213</v>
      </c>
      <c r="T94" s="131">
        <v>0.01</v>
      </c>
      <c r="U94" t="s">
        <v>5004</v>
      </c>
      <c r="V94" s="132">
        <v>9.9900000000000003E-2</v>
      </c>
      <c r="W94" s="132">
        <v>0.18573000000000001</v>
      </c>
      <c r="X94" t="s">
        <v>413</v>
      </c>
      <c r="Y94" t="s">
        <v>339</v>
      </c>
      <c r="Z94" t="s">
        <v>885</v>
      </c>
      <c r="AA94" t="s">
        <v>890</v>
      </c>
      <c r="AB94" t="s">
        <v>5005</v>
      </c>
      <c r="AC94" t="s">
        <v>4835</v>
      </c>
      <c r="AD94" s="131">
        <v>899.99</v>
      </c>
      <c r="AE94" s="131">
        <v>1</v>
      </c>
      <c r="AF94" s="131">
        <v>201</v>
      </c>
      <c r="AG94" s="131">
        <v>1.8089999999999999</v>
      </c>
      <c r="AJ94" s="144" t="s">
        <v>15</v>
      </c>
      <c r="AK94" s="132">
        <v>4.0499999999999998E-3</v>
      </c>
      <c r="AL94" s="132">
        <v>0</v>
      </c>
    </row>
    <row r="95" spans="1:38">
      <c r="A95" t="s">
        <v>1214</v>
      </c>
      <c r="B95" t="s">
        <v>1252</v>
      </c>
      <c r="C95" t="s">
        <v>2480</v>
      </c>
      <c r="D95" t="s">
        <v>2481</v>
      </c>
      <c r="E95" t="s">
        <v>310</v>
      </c>
      <c r="F95" t="s">
        <v>4983</v>
      </c>
      <c r="G95" t="s">
        <v>4984</v>
      </c>
      <c r="H95" t="s">
        <v>322</v>
      </c>
      <c r="I95" t="s">
        <v>755</v>
      </c>
      <c r="J95" t="s">
        <v>205</v>
      </c>
      <c r="K95" t="s">
        <v>205</v>
      </c>
      <c r="L95" s="144" t="s">
        <v>327</v>
      </c>
      <c r="M95" t="s">
        <v>478</v>
      </c>
      <c r="N95" t="s">
        <v>340</v>
      </c>
      <c r="O95" t="s">
        <v>4985</v>
      </c>
      <c r="P95" t="s">
        <v>1212</v>
      </c>
      <c r="Q95" t="s">
        <v>414</v>
      </c>
      <c r="R95" t="s">
        <v>408</v>
      </c>
      <c r="S95" t="s">
        <v>1213</v>
      </c>
      <c r="T95" s="131">
        <v>8.8840000000000003</v>
      </c>
      <c r="U95" t="s">
        <v>4986</v>
      </c>
      <c r="V95" s="132">
        <v>3.0810000000000001E-2</v>
      </c>
      <c r="W95" s="132">
        <v>2.3349999999999999E-2</v>
      </c>
      <c r="X95" t="s">
        <v>413</v>
      </c>
      <c r="Y95" t="s">
        <v>340</v>
      </c>
      <c r="Z95" t="s">
        <v>887</v>
      </c>
      <c r="AA95" t="s">
        <v>890</v>
      </c>
      <c r="AB95" t="s">
        <v>4835</v>
      </c>
      <c r="AC95" t="s">
        <v>4835</v>
      </c>
      <c r="AD95" s="131">
        <v>6830770.7000000002</v>
      </c>
      <c r="AE95" s="131">
        <v>1</v>
      </c>
      <c r="AF95" s="131">
        <v>137.31</v>
      </c>
      <c r="AG95" s="131">
        <v>9379.3310000000001</v>
      </c>
      <c r="AJ95" s="144" t="s">
        <v>15</v>
      </c>
      <c r="AK95" s="132">
        <v>0.22189</v>
      </c>
      <c r="AL95" s="132">
        <v>2.49E-3</v>
      </c>
    </row>
    <row r="96" spans="1:38">
      <c r="A96" t="s">
        <v>1214</v>
      </c>
      <c r="B96" t="s">
        <v>1252</v>
      </c>
      <c r="C96" t="s">
        <v>4987</v>
      </c>
      <c r="D96" t="s">
        <v>4988</v>
      </c>
      <c r="E96" t="s">
        <v>310</v>
      </c>
      <c r="F96" t="s">
        <v>4989</v>
      </c>
      <c r="G96" t="s">
        <v>4990</v>
      </c>
      <c r="H96" t="s">
        <v>322</v>
      </c>
      <c r="I96" t="s">
        <v>755</v>
      </c>
      <c r="J96" t="s">
        <v>205</v>
      </c>
      <c r="K96" t="s">
        <v>205</v>
      </c>
      <c r="L96" s="144" t="s">
        <v>327</v>
      </c>
      <c r="M96" t="s">
        <v>478</v>
      </c>
      <c r="N96" t="s">
        <v>340</v>
      </c>
      <c r="O96" t="s">
        <v>4991</v>
      </c>
      <c r="P96" t="s">
        <v>2774</v>
      </c>
      <c r="Q96" t="s">
        <v>416</v>
      </c>
      <c r="R96" t="s">
        <v>408</v>
      </c>
      <c r="S96" t="s">
        <v>1213</v>
      </c>
      <c r="T96" s="131">
        <v>3.51</v>
      </c>
      <c r="U96" t="s">
        <v>1651</v>
      </c>
      <c r="V96" s="132">
        <v>2.8289999999999999E-2</v>
      </c>
      <c r="W96" s="132">
        <v>1.2200000000000001E-2</v>
      </c>
      <c r="X96" t="s">
        <v>413</v>
      </c>
      <c r="Y96" t="s">
        <v>340</v>
      </c>
      <c r="Z96" t="s">
        <v>887</v>
      </c>
      <c r="AA96" t="s">
        <v>890</v>
      </c>
      <c r="AB96" t="s">
        <v>4835</v>
      </c>
      <c r="AC96" t="s">
        <v>4835</v>
      </c>
      <c r="AD96" s="131">
        <v>6582098.25</v>
      </c>
      <c r="AE96" s="131">
        <v>1</v>
      </c>
      <c r="AF96" s="131">
        <v>106.05</v>
      </c>
      <c r="AG96" s="131">
        <v>6980.3149999999996</v>
      </c>
      <c r="AJ96" s="144" t="s">
        <v>15</v>
      </c>
      <c r="AK96" s="132">
        <v>0.16514000000000001</v>
      </c>
      <c r="AL96" s="132">
        <v>1.8500000000000001E-3</v>
      </c>
    </row>
    <row r="97" spans="1:38">
      <c r="A97" t="s">
        <v>1214</v>
      </c>
      <c r="B97" t="s">
        <v>1252</v>
      </c>
      <c r="C97" t="s">
        <v>4853</v>
      </c>
      <c r="D97" t="s">
        <v>4854</v>
      </c>
      <c r="E97" t="s">
        <v>310</v>
      </c>
      <c r="F97" t="s">
        <v>4855</v>
      </c>
      <c r="G97" t="s">
        <v>4856</v>
      </c>
      <c r="H97" t="s">
        <v>322</v>
      </c>
      <c r="I97" t="s">
        <v>755</v>
      </c>
      <c r="J97" t="s">
        <v>205</v>
      </c>
      <c r="K97" t="s">
        <v>205</v>
      </c>
      <c r="L97" s="144" t="s">
        <v>327</v>
      </c>
      <c r="M97" t="s">
        <v>465</v>
      </c>
      <c r="N97" t="s">
        <v>340</v>
      </c>
      <c r="O97" t="s">
        <v>4857</v>
      </c>
      <c r="P97" t="s">
        <v>1566</v>
      </c>
      <c r="Q97" t="s">
        <v>414</v>
      </c>
      <c r="R97" t="s">
        <v>408</v>
      </c>
      <c r="S97" t="s">
        <v>1213</v>
      </c>
      <c r="T97" s="131">
        <v>3.1560000000000001</v>
      </c>
      <c r="U97" t="s">
        <v>1873</v>
      </c>
      <c r="V97" s="132">
        <v>3.4020000000000002E-2</v>
      </c>
      <c r="W97" s="132">
        <v>3.8679999999999999E-2</v>
      </c>
      <c r="X97" t="s">
        <v>413</v>
      </c>
      <c r="Y97" t="s">
        <v>340</v>
      </c>
      <c r="Z97" t="s">
        <v>887</v>
      </c>
      <c r="AA97" t="s">
        <v>890</v>
      </c>
      <c r="AB97" t="s">
        <v>4835</v>
      </c>
      <c r="AC97" t="s">
        <v>4835</v>
      </c>
      <c r="AD97" s="131">
        <v>2812000</v>
      </c>
      <c r="AE97" s="131">
        <v>1</v>
      </c>
      <c r="AF97" s="131">
        <v>104.58</v>
      </c>
      <c r="AG97" s="131">
        <v>2940.79</v>
      </c>
      <c r="AJ97" s="144" t="s">
        <v>15</v>
      </c>
      <c r="AK97" s="132">
        <v>6.9570000000000007E-2</v>
      </c>
      <c r="AL97" s="132">
        <v>7.7999999999999999E-4</v>
      </c>
    </row>
    <row r="98" spans="1:38">
      <c r="A98" t="s">
        <v>1214</v>
      </c>
      <c r="B98" t="s">
        <v>1252</v>
      </c>
      <c r="C98" t="s">
        <v>4987</v>
      </c>
      <c r="D98" t="s">
        <v>4988</v>
      </c>
      <c r="E98" t="s">
        <v>310</v>
      </c>
      <c r="F98" t="s">
        <v>4992</v>
      </c>
      <c r="G98" t="s">
        <v>4993</v>
      </c>
      <c r="H98" t="s">
        <v>322</v>
      </c>
      <c r="I98" t="s">
        <v>755</v>
      </c>
      <c r="J98" t="s">
        <v>205</v>
      </c>
      <c r="K98" t="s">
        <v>205</v>
      </c>
      <c r="L98" s="144" t="s">
        <v>327</v>
      </c>
      <c r="M98" t="s">
        <v>478</v>
      </c>
      <c r="N98" t="s">
        <v>340</v>
      </c>
      <c r="O98" t="s">
        <v>4991</v>
      </c>
      <c r="P98" t="s">
        <v>2774</v>
      </c>
      <c r="Q98" t="s">
        <v>416</v>
      </c>
      <c r="R98" t="s">
        <v>408</v>
      </c>
      <c r="S98" t="s">
        <v>1213</v>
      </c>
      <c r="T98" s="131">
        <v>6.423</v>
      </c>
      <c r="U98" t="s">
        <v>4994</v>
      </c>
      <c r="V98" s="132">
        <v>2.8080000000000001E-2</v>
      </c>
      <c r="W98" s="132">
        <v>1.5350000000000001E-2</v>
      </c>
      <c r="X98" t="s">
        <v>413</v>
      </c>
      <c r="Y98" t="s">
        <v>340</v>
      </c>
      <c r="Z98" t="s">
        <v>887</v>
      </c>
      <c r="AA98" t="s">
        <v>890</v>
      </c>
      <c r="AB98" t="s">
        <v>4835</v>
      </c>
      <c r="AC98" t="s">
        <v>4835</v>
      </c>
      <c r="AD98" s="131">
        <v>2565000</v>
      </c>
      <c r="AE98" s="131">
        <v>1</v>
      </c>
      <c r="AF98" s="131">
        <v>103.68</v>
      </c>
      <c r="AG98" s="131">
        <v>2659.3919999999998</v>
      </c>
      <c r="AJ98" s="144" t="s">
        <v>15</v>
      </c>
      <c r="AK98" s="132">
        <v>6.2909999999999994E-2</v>
      </c>
      <c r="AL98" s="132">
        <v>6.9999999999999999E-4</v>
      </c>
    </row>
    <row r="99" spans="1:38">
      <c r="A99" t="s">
        <v>1214</v>
      </c>
      <c r="B99" t="s">
        <v>1252</v>
      </c>
      <c r="C99" t="s">
        <v>3258</v>
      </c>
      <c r="D99" t="s">
        <v>3259</v>
      </c>
      <c r="E99" t="s">
        <v>310</v>
      </c>
      <c r="F99" t="s">
        <v>4911</v>
      </c>
      <c r="G99" t="s">
        <v>4912</v>
      </c>
      <c r="H99" t="s">
        <v>322</v>
      </c>
      <c r="I99" t="s">
        <v>952</v>
      </c>
      <c r="J99" t="s">
        <v>205</v>
      </c>
      <c r="K99" t="s">
        <v>205</v>
      </c>
      <c r="L99" s="144" t="s">
        <v>327</v>
      </c>
      <c r="M99" t="s">
        <v>442</v>
      </c>
      <c r="N99" t="s">
        <v>340</v>
      </c>
      <c r="O99" t="s">
        <v>4913</v>
      </c>
      <c r="P99" t="s">
        <v>1590</v>
      </c>
      <c r="Q99" t="s">
        <v>414</v>
      </c>
      <c r="R99" t="s">
        <v>408</v>
      </c>
      <c r="S99" t="s">
        <v>1213</v>
      </c>
      <c r="T99" s="131">
        <v>3.16</v>
      </c>
      <c r="U99" t="s">
        <v>4914</v>
      </c>
      <c r="V99" s="132">
        <v>6.3299999999999995E-2</v>
      </c>
      <c r="W99" s="132">
        <v>3.0110000000000001E-2</v>
      </c>
      <c r="X99" t="s">
        <v>413</v>
      </c>
      <c r="Y99" t="s">
        <v>340</v>
      </c>
      <c r="Z99" t="s">
        <v>887</v>
      </c>
      <c r="AA99" t="s">
        <v>890</v>
      </c>
      <c r="AB99" t="s">
        <v>4835</v>
      </c>
      <c r="AC99" t="s">
        <v>4835</v>
      </c>
      <c r="AD99" s="131">
        <v>2760000</v>
      </c>
      <c r="AE99" s="131">
        <v>1</v>
      </c>
      <c r="AF99" s="131">
        <v>94.87</v>
      </c>
      <c r="AG99" s="131">
        <v>2618.4119999999998</v>
      </c>
      <c r="AJ99" s="144" t="s">
        <v>15</v>
      </c>
      <c r="AK99" s="132">
        <v>6.1940000000000002E-2</v>
      </c>
      <c r="AL99" s="132">
        <v>6.8999999999999997E-4</v>
      </c>
    </row>
    <row r="100" spans="1:38">
      <c r="A100" t="s">
        <v>1214</v>
      </c>
      <c r="B100" t="s">
        <v>1252</v>
      </c>
      <c r="C100" t="s">
        <v>4942</v>
      </c>
      <c r="D100" t="s">
        <v>4943</v>
      </c>
      <c r="E100" t="s">
        <v>310</v>
      </c>
      <c r="F100" t="s">
        <v>4944</v>
      </c>
      <c r="G100" t="s">
        <v>4945</v>
      </c>
      <c r="H100" t="s">
        <v>322</v>
      </c>
      <c r="I100" t="s">
        <v>755</v>
      </c>
      <c r="J100" t="s">
        <v>205</v>
      </c>
      <c r="K100" t="s">
        <v>205</v>
      </c>
      <c r="L100" s="144" t="s">
        <v>327</v>
      </c>
      <c r="M100" t="s">
        <v>478</v>
      </c>
      <c r="N100" t="s">
        <v>340</v>
      </c>
      <c r="O100" t="s">
        <v>4946</v>
      </c>
      <c r="P100" t="s">
        <v>1590</v>
      </c>
      <c r="Q100" t="s">
        <v>414</v>
      </c>
      <c r="R100" t="s">
        <v>408</v>
      </c>
      <c r="S100" t="s">
        <v>1213</v>
      </c>
      <c r="T100" s="131">
        <v>2.5529999999999999</v>
      </c>
      <c r="U100" t="s">
        <v>1668</v>
      </c>
      <c r="V100" s="132">
        <v>3.2829999999999998E-2</v>
      </c>
      <c r="W100" s="132">
        <v>3.5900000000000001E-2</v>
      </c>
      <c r="X100" t="s">
        <v>413</v>
      </c>
      <c r="Y100" t="s">
        <v>340</v>
      </c>
      <c r="Z100" t="s">
        <v>887</v>
      </c>
      <c r="AA100" t="s">
        <v>890</v>
      </c>
      <c r="AB100" t="s">
        <v>4835</v>
      </c>
      <c r="AC100" t="s">
        <v>4835</v>
      </c>
      <c r="AD100" s="131">
        <v>2422500</v>
      </c>
      <c r="AE100" s="131">
        <v>1</v>
      </c>
      <c r="AF100" s="131">
        <v>106.67</v>
      </c>
      <c r="AG100" s="131">
        <v>2584.0810000000001</v>
      </c>
      <c r="AJ100" s="144" t="s">
        <v>15</v>
      </c>
      <c r="AK100" s="132">
        <v>6.1129999999999997E-2</v>
      </c>
      <c r="AL100" s="132">
        <v>6.8000000000000005E-4</v>
      </c>
    </row>
    <row r="101" spans="1:38">
      <c r="A101" t="s">
        <v>1214</v>
      </c>
      <c r="B101" t="s">
        <v>1252</v>
      </c>
      <c r="C101" t="s">
        <v>4873</v>
      </c>
      <c r="D101" t="s">
        <v>4874</v>
      </c>
      <c r="E101" t="s">
        <v>312</v>
      </c>
      <c r="F101" t="s">
        <v>4875</v>
      </c>
      <c r="G101" t="s">
        <v>4876</v>
      </c>
      <c r="H101" t="s">
        <v>322</v>
      </c>
      <c r="I101" t="s">
        <v>952</v>
      </c>
      <c r="J101" t="s">
        <v>205</v>
      </c>
      <c r="K101" t="s">
        <v>225</v>
      </c>
      <c r="L101" s="144" t="s">
        <v>327</v>
      </c>
      <c r="M101" t="s">
        <v>448</v>
      </c>
      <c r="N101" t="s">
        <v>340</v>
      </c>
      <c r="O101" t="s">
        <v>4877</v>
      </c>
      <c r="Q101" t="s">
        <v>411</v>
      </c>
      <c r="R101" t="s">
        <v>411</v>
      </c>
      <c r="S101" t="s">
        <v>1213</v>
      </c>
      <c r="T101" s="131">
        <v>3.29</v>
      </c>
      <c r="U101" t="s">
        <v>2506</v>
      </c>
      <c r="V101" s="132">
        <v>6.4899999999999999E-2</v>
      </c>
      <c r="W101" s="132">
        <v>7.3639999999999997E-2</v>
      </c>
      <c r="X101" t="s">
        <v>413</v>
      </c>
      <c r="Y101" t="s">
        <v>340</v>
      </c>
      <c r="Z101" t="s">
        <v>887</v>
      </c>
      <c r="AA101" t="s">
        <v>890</v>
      </c>
      <c r="AB101" t="s">
        <v>4835</v>
      </c>
      <c r="AC101" t="s">
        <v>4835</v>
      </c>
      <c r="AD101" s="131">
        <v>2330000</v>
      </c>
      <c r="AE101" s="131">
        <v>1</v>
      </c>
      <c r="AF101" s="131">
        <v>107.89</v>
      </c>
      <c r="AG101" s="131">
        <v>2513.837</v>
      </c>
      <c r="AJ101" s="144" t="s">
        <v>15</v>
      </c>
      <c r="AK101" s="132">
        <v>5.9470000000000002E-2</v>
      </c>
      <c r="AL101" s="132">
        <v>6.7000000000000002E-4</v>
      </c>
    </row>
    <row r="102" spans="1:38">
      <c r="A102" t="s">
        <v>1214</v>
      </c>
      <c r="B102" t="s">
        <v>1252</v>
      </c>
      <c r="C102" t="s">
        <v>1536</v>
      </c>
      <c r="D102" t="s">
        <v>1537</v>
      </c>
      <c r="E102" t="s">
        <v>310</v>
      </c>
      <c r="F102" t="s">
        <v>4927</v>
      </c>
      <c r="G102" t="s">
        <v>4928</v>
      </c>
      <c r="H102" t="s">
        <v>322</v>
      </c>
      <c r="I102" t="s">
        <v>755</v>
      </c>
      <c r="J102" t="s">
        <v>205</v>
      </c>
      <c r="K102" t="s">
        <v>205</v>
      </c>
      <c r="L102" s="144" t="s">
        <v>327</v>
      </c>
      <c r="M102" t="s">
        <v>449</v>
      </c>
      <c r="N102" t="s">
        <v>340</v>
      </c>
      <c r="O102" t="s">
        <v>4929</v>
      </c>
      <c r="Q102" t="s">
        <v>411</v>
      </c>
      <c r="R102" t="s">
        <v>411</v>
      </c>
      <c r="S102" t="s">
        <v>1213</v>
      </c>
      <c r="T102" s="131">
        <v>3.9529999999999998</v>
      </c>
      <c r="U102" t="s">
        <v>4930</v>
      </c>
      <c r="V102" s="132">
        <v>3.5720000000000002E-2</v>
      </c>
      <c r="W102" s="132">
        <v>3.0460000000000001E-2</v>
      </c>
      <c r="X102" t="s">
        <v>413</v>
      </c>
      <c r="Y102" t="s">
        <v>340</v>
      </c>
      <c r="Z102" t="s">
        <v>887</v>
      </c>
      <c r="AA102" t="s">
        <v>890</v>
      </c>
      <c r="AB102" t="s">
        <v>4835</v>
      </c>
      <c r="AC102" t="s">
        <v>4835</v>
      </c>
      <c r="AD102" s="131">
        <v>2293095.7000000002</v>
      </c>
      <c r="AE102" s="131">
        <v>1</v>
      </c>
      <c r="AF102" s="131">
        <v>102.33</v>
      </c>
      <c r="AG102" s="131">
        <v>2346.5250000000001</v>
      </c>
      <c r="AJ102" s="144" t="s">
        <v>15</v>
      </c>
      <c r="AK102" s="132">
        <v>5.5509999999999997E-2</v>
      </c>
      <c r="AL102" s="132">
        <v>6.2E-4</v>
      </c>
    </row>
    <row r="103" spans="1:38">
      <c r="A103" t="s">
        <v>1214</v>
      </c>
      <c r="B103" t="s">
        <v>1252</v>
      </c>
      <c r="C103" t="s">
        <v>4948</v>
      </c>
      <c r="D103" t="s">
        <v>4949</v>
      </c>
      <c r="E103" t="s">
        <v>310</v>
      </c>
      <c r="F103" t="s">
        <v>4950</v>
      </c>
      <c r="G103" t="s">
        <v>4951</v>
      </c>
      <c r="H103" t="s">
        <v>322</v>
      </c>
      <c r="I103" t="s">
        <v>952</v>
      </c>
      <c r="J103" t="s">
        <v>205</v>
      </c>
      <c r="K103" t="s">
        <v>205</v>
      </c>
      <c r="L103" s="144" t="s">
        <v>327</v>
      </c>
      <c r="M103" t="s">
        <v>463</v>
      </c>
      <c r="N103" t="s">
        <v>340</v>
      </c>
      <c r="O103" t="s">
        <v>4952</v>
      </c>
      <c r="P103" t="s">
        <v>1556</v>
      </c>
      <c r="Q103" t="s">
        <v>416</v>
      </c>
      <c r="R103" t="s">
        <v>408</v>
      </c>
      <c r="S103" t="s">
        <v>1213</v>
      </c>
      <c r="T103" s="131">
        <v>0.9</v>
      </c>
      <c r="U103" t="s">
        <v>1861</v>
      </c>
      <c r="V103" s="132">
        <v>0.1726</v>
      </c>
      <c r="W103" s="132">
        <v>3.5029999999999999E-2</v>
      </c>
      <c r="X103" t="s">
        <v>413</v>
      </c>
      <c r="Y103" t="s">
        <v>340</v>
      </c>
      <c r="Z103" t="s">
        <v>887</v>
      </c>
      <c r="AA103" t="s">
        <v>890</v>
      </c>
      <c r="AB103" t="s">
        <v>4835</v>
      </c>
      <c r="AC103" t="s">
        <v>4835</v>
      </c>
      <c r="AD103" s="131">
        <v>2118000</v>
      </c>
      <c r="AE103" s="131">
        <v>1</v>
      </c>
      <c r="AF103" s="131">
        <v>99.19</v>
      </c>
      <c r="AG103" s="131">
        <v>2100.8440000000001</v>
      </c>
      <c r="AJ103" s="144" t="s">
        <v>15</v>
      </c>
      <c r="AK103" s="132">
        <v>4.9700000000000001E-2</v>
      </c>
      <c r="AL103" s="132">
        <v>5.5999999999999995E-4</v>
      </c>
    </row>
    <row r="104" spans="1:38">
      <c r="A104" t="s">
        <v>1214</v>
      </c>
      <c r="B104" t="s">
        <v>1252</v>
      </c>
      <c r="C104" t="s">
        <v>1536</v>
      </c>
      <c r="D104" t="s">
        <v>1537</v>
      </c>
      <c r="E104" t="s">
        <v>310</v>
      </c>
      <c r="F104" t="s">
        <v>4995</v>
      </c>
      <c r="G104" t="s">
        <v>4996</v>
      </c>
      <c r="H104" t="s">
        <v>322</v>
      </c>
      <c r="I104" t="s">
        <v>952</v>
      </c>
      <c r="J104" t="s">
        <v>205</v>
      </c>
      <c r="K104" t="s">
        <v>205</v>
      </c>
      <c r="L104" s="144" t="s">
        <v>327</v>
      </c>
      <c r="M104" t="s">
        <v>449</v>
      </c>
      <c r="N104" t="s">
        <v>340</v>
      </c>
      <c r="O104" t="s">
        <v>4997</v>
      </c>
      <c r="Q104" t="s">
        <v>411</v>
      </c>
      <c r="R104" t="s">
        <v>411</v>
      </c>
      <c r="S104" t="s">
        <v>1213</v>
      </c>
      <c r="T104" s="131">
        <v>3.52</v>
      </c>
      <c r="U104" t="s">
        <v>4998</v>
      </c>
      <c r="V104" s="132">
        <v>6.8000000000000005E-2</v>
      </c>
      <c r="W104" s="132">
        <v>0</v>
      </c>
      <c r="X104" t="s">
        <v>413</v>
      </c>
      <c r="Y104" t="s">
        <v>340</v>
      </c>
      <c r="AB104" t="s">
        <v>4835</v>
      </c>
      <c r="AC104" t="s">
        <v>4835</v>
      </c>
      <c r="AD104" s="131">
        <v>1842219.59</v>
      </c>
      <c r="AE104" s="131">
        <v>1</v>
      </c>
      <c r="AF104" s="131">
        <v>100.51</v>
      </c>
      <c r="AG104" s="131">
        <v>1851.615</v>
      </c>
      <c r="AJ104" s="144" t="s">
        <v>15</v>
      </c>
      <c r="AK104" s="132">
        <v>4.3799999999999999E-2</v>
      </c>
      <c r="AL104" s="132">
        <v>4.8999999999999998E-4</v>
      </c>
    </row>
    <row r="105" spans="1:38">
      <c r="A105" t="s">
        <v>1214</v>
      </c>
      <c r="B105" t="s">
        <v>1252</v>
      </c>
      <c r="C105" t="s">
        <v>4898</v>
      </c>
      <c r="D105" t="s">
        <v>4899</v>
      </c>
      <c r="E105" t="s">
        <v>310</v>
      </c>
      <c r="F105" t="s">
        <v>4900</v>
      </c>
      <c r="G105" t="s">
        <v>4901</v>
      </c>
      <c r="H105" t="s">
        <v>322</v>
      </c>
      <c r="I105" t="s">
        <v>952</v>
      </c>
      <c r="J105" t="s">
        <v>205</v>
      </c>
      <c r="K105" t="s">
        <v>205</v>
      </c>
      <c r="L105" s="144" t="s">
        <v>327</v>
      </c>
      <c r="M105" t="s">
        <v>452</v>
      </c>
      <c r="N105" t="s">
        <v>340</v>
      </c>
      <c r="O105" t="s">
        <v>4947</v>
      </c>
      <c r="P105" t="s">
        <v>1600</v>
      </c>
      <c r="Q105" t="s">
        <v>416</v>
      </c>
      <c r="R105" t="s">
        <v>408</v>
      </c>
      <c r="S105" t="s">
        <v>1213</v>
      </c>
      <c r="T105" s="131">
        <v>1.71</v>
      </c>
      <c r="U105" t="s">
        <v>1775</v>
      </c>
      <c r="V105" s="132">
        <v>4.9399999999999999E-2</v>
      </c>
      <c r="W105" s="132">
        <v>3.739E-2</v>
      </c>
      <c r="X105" t="s">
        <v>413</v>
      </c>
      <c r="Y105" t="s">
        <v>340</v>
      </c>
      <c r="Z105" t="s">
        <v>887</v>
      </c>
      <c r="AA105" t="s">
        <v>890</v>
      </c>
      <c r="AB105" t="s">
        <v>4835</v>
      </c>
      <c r="AC105" t="s">
        <v>4835</v>
      </c>
      <c r="AD105" s="131">
        <v>1836259.19</v>
      </c>
      <c r="AE105" s="131">
        <v>1</v>
      </c>
      <c r="AF105" s="131">
        <v>98.87</v>
      </c>
      <c r="AG105" s="131">
        <v>1815.509</v>
      </c>
      <c r="AJ105" s="144" t="s">
        <v>15</v>
      </c>
      <c r="AK105" s="132">
        <v>4.2950000000000002E-2</v>
      </c>
      <c r="AL105" s="132">
        <v>4.8000000000000001E-4</v>
      </c>
    </row>
    <row r="106" spans="1:38">
      <c r="A106" t="s">
        <v>1214</v>
      </c>
      <c r="B106" t="s">
        <v>1252</v>
      </c>
      <c r="C106" t="s">
        <v>4922</v>
      </c>
      <c r="D106" t="s">
        <v>4923</v>
      </c>
      <c r="E106" t="s">
        <v>310</v>
      </c>
      <c r="F106" t="s">
        <v>4924</v>
      </c>
      <c r="G106" t="s">
        <v>4925</v>
      </c>
      <c r="H106" t="s">
        <v>322</v>
      </c>
      <c r="I106" t="s">
        <v>952</v>
      </c>
      <c r="J106" t="s">
        <v>205</v>
      </c>
      <c r="K106" t="s">
        <v>205</v>
      </c>
      <c r="L106" s="144" t="s">
        <v>327</v>
      </c>
      <c r="M106" t="s">
        <v>452</v>
      </c>
      <c r="N106" t="s">
        <v>340</v>
      </c>
      <c r="O106" t="s">
        <v>4926</v>
      </c>
      <c r="P106" t="s">
        <v>1566</v>
      </c>
      <c r="Q106" t="s">
        <v>414</v>
      </c>
      <c r="R106" t="s">
        <v>408</v>
      </c>
      <c r="S106" t="s">
        <v>1213</v>
      </c>
      <c r="T106" s="131">
        <v>1.87</v>
      </c>
      <c r="U106" t="s">
        <v>1873</v>
      </c>
      <c r="V106" s="132">
        <v>8.2000000000000003E-2</v>
      </c>
      <c r="W106" s="132">
        <v>2.1329999999999998E-2</v>
      </c>
      <c r="X106" t="s">
        <v>413</v>
      </c>
      <c r="Y106" t="s">
        <v>340</v>
      </c>
      <c r="Z106" t="s">
        <v>887</v>
      </c>
      <c r="AA106" t="s">
        <v>890</v>
      </c>
      <c r="AB106" t="s">
        <v>4835</v>
      </c>
      <c r="AC106" t="s">
        <v>4835</v>
      </c>
      <c r="AD106" s="131">
        <v>1828571.84</v>
      </c>
      <c r="AE106" s="131">
        <v>1</v>
      </c>
      <c r="AF106" s="131">
        <v>97.29</v>
      </c>
      <c r="AG106" s="131">
        <v>1779.018</v>
      </c>
      <c r="AJ106" s="144" t="s">
        <v>15</v>
      </c>
      <c r="AK106" s="132">
        <v>4.2090000000000002E-2</v>
      </c>
      <c r="AL106" s="132">
        <v>4.6999999999999999E-4</v>
      </c>
    </row>
    <row r="107" spans="1:38">
      <c r="A107" t="s">
        <v>1214</v>
      </c>
      <c r="B107" t="s">
        <v>1252</v>
      </c>
      <c r="C107" t="s">
        <v>4836</v>
      </c>
      <c r="D107" t="s">
        <v>4837</v>
      </c>
      <c r="E107" t="s">
        <v>310</v>
      </c>
      <c r="F107" t="s">
        <v>4920</v>
      </c>
      <c r="G107" t="s">
        <v>4921</v>
      </c>
      <c r="H107" t="s">
        <v>322</v>
      </c>
      <c r="I107" t="s">
        <v>952</v>
      </c>
      <c r="J107" t="s">
        <v>205</v>
      </c>
      <c r="K107" t="s">
        <v>205</v>
      </c>
      <c r="L107" s="144" t="s">
        <v>327</v>
      </c>
      <c r="M107" t="s">
        <v>447</v>
      </c>
      <c r="N107" t="s">
        <v>340</v>
      </c>
      <c r="O107" t="s">
        <v>4871</v>
      </c>
      <c r="P107" t="s">
        <v>2774</v>
      </c>
      <c r="Q107" t="s">
        <v>416</v>
      </c>
      <c r="R107" t="s">
        <v>408</v>
      </c>
      <c r="S107" t="s">
        <v>1213</v>
      </c>
      <c r="T107" s="131">
        <v>4.09</v>
      </c>
      <c r="U107" t="s">
        <v>4872</v>
      </c>
      <c r="V107" s="132">
        <v>5.0799999999999998E-2</v>
      </c>
      <c r="W107" s="132">
        <v>1.0279999999999999E-2</v>
      </c>
      <c r="X107" t="s">
        <v>413</v>
      </c>
      <c r="Y107" t="s">
        <v>340</v>
      </c>
      <c r="Z107" t="s">
        <v>887</v>
      </c>
      <c r="AA107" t="s">
        <v>890</v>
      </c>
      <c r="AB107" t="s">
        <v>4835</v>
      </c>
      <c r="AC107" t="s">
        <v>4835</v>
      </c>
      <c r="AD107" s="131">
        <v>1286265.28</v>
      </c>
      <c r="AE107" s="131">
        <v>1</v>
      </c>
      <c r="AF107" s="131">
        <v>97.6</v>
      </c>
      <c r="AG107" s="131">
        <v>1255.395</v>
      </c>
      <c r="AJ107" s="144" t="s">
        <v>15</v>
      </c>
      <c r="AK107" s="132">
        <v>2.9700000000000001E-2</v>
      </c>
      <c r="AL107" s="132">
        <v>3.3E-4</v>
      </c>
    </row>
    <row r="108" spans="1:38">
      <c r="A108" t="s">
        <v>1214</v>
      </c>
      <c r="B108" t="s">
        <v>1252</v>
      </c>
      <c r="C108" t="s">
        <v>4858</v>
      </c>
      <c r="D108" t="s">
        <v>4859</v>
      </c>
      <c r="E108" t="s">
        <v>310</v>
      </c>
      <c r="F108" t="s">
        <v>4860</v>
      </c>
      <c r="G108" t="s">
        <v>4861</v>
      </c>
      <c r="H108" t="s">
        <v>322</v>
      </c>
      <c r="I108" t="s">
        <v>755</v>
      </c>
      <c r="J108" t="s">
        <v>205</v>
      </c>
      <c r="K108" t="s">
        <v>205</v>
      </c>
      <c r="L108" s="144" t="s">
        <v>327</v>
      </c>
      <c r="M108" t="s">
        <v>441</v>
      </c>
      <c r="N108" t="s">
        <v>340</v>
      </c>
      <c r="O108" t="s">
        <v>4862</v>
      </c>
      <c r="P108" t="s">
        <v>2774</v>
      </c>
      <c r="Q108" t="s">
        <v>416</v>
      </c>
      <c r="R108" t="s">
        <v>408</v>
      </c>
      <c r="S108" t="s">
        <v>1213</v>
      </c>
      <c r="T108" s="131">
        <v>7.3330000000000002</v>
      </c>
      <c r="U108" t="s">
        <v>4863</v>
      </c>
      <c r="V108" s="132">
        <v>2.6100000000000002E-2</v>
      </c>
      <c r="W108" s="132">
        <v>7.4200000000000004E-3</v>
      </c>
      <c r="X108" t="s">
        <v>413</v>
      </c>
      <c r="Y108" t="s">
        <v>340</v>
      </c>
      <c r="Z108" t="s">
        <v>887</v>
      </c>
      <c r="AA108" t="s">
        <v>890</v>
      </c>
      <c r="AB108" t="s">
        <v>4835</v>
      </c>
      <c r="AC108" t="s">
        <v>4835</v>
      </c>
      <c r="AD108" s="131">
        <v>1028074.45</v>
      </c>
      <c r="AE108" s="131">
        <v>1</v>
      </c>
      <c r="AF108" s="131">
        <v>102.64</v>
      </c>
      <c r="AG108" s="131">
        <v>1055.2159999999999</v>
      </c>
      <c r="AJ108" s="144" t="s">
        <v>15</v>
      </c>
      <c r="AK108" s="132">
        <v>2.496E-2</v>
      </c>
      <c r="AL108" s="132">
        <v>2.7999999999999998E-4</v>
      </c>
    </row>
    <row r="109" spans="1:38">
      <c r="A109" t="s">
        <v>1214</v>
      </c>
      <c r="B109" t="s">
        <v>1252</v>
      </c>
      <c r="C109" t="s">
        <v>4836</v>
      </c>
      <c r="D109" t="s">
        <v>4837</v>
      </c>
      <c r="E109" t="s">
        <v>310</v>
      </c>
      <c r="F109" t="s">
        <v>4895</v>
      </c>
      <c r="G109" t="s">
        <v>4896</v>
      </c>
      <c r="H109" t="s">
        <v>322</v>
      </c>
      <c r="I109" t="s">
        <v>952</v>
      </c>
      <c r="J109" t="s">
        <v>205</v>
      </c>
      <c r="K109" t="s">
        <v>205</v>
      </c>
      <c r="L109" s="144" t="s">
        <v>327</v>
      </c>
      <c r="M109" t="s">
        <v>447</v>
      </c>
      <c r="N109" t="s">
        <v>340</v>
      </c>
      <c r="O109" t="s">
        <v>4871</v>
      </c>
      <c r="P109" t="s">
        <v>2774</v>
      </c>
      <c r="Q109" t="s">
        <v>416</v>
      </c>
      <c r="R109" t="s">
        <v>408</v>
      </c>
      <c r="S109" t="s">
        <v>1213</v>
      </c>
      <c r="T109" s="131">
        <v>0.7</v>
      </c>
      <c r="U109" t="s">
        <v>4897</v>
      </c>
      <c r="V109" s="132">
        <v>6.0199999999999997E-2</v>
      </c>
      <c r="W109" s="132">
        <v>2.31E-3</v>
      </c>
      <c r="X109" t="s">
        <v>413</v>
      </c>
      <c r="Y109" t="s">
        <v>340</v>
      </c>
      <c r="Z109" t="s">
        <v>887</v>
      </c>
      <c r="AA109" t="s">
        <v>890</v>
      </c>
      <c r="AB109" t="s">
        <v>4835</v>
      </c>
      <c r="AC109" t="s">
        <v>4835</v>
      </c>
      <c r="AD109" s="131">
        <v>359395.12</v>
      </c>
      <c r="AE109" s="131">
        <v>1</v>
      </c>
      <c r="AF109" s="131">
        <v>99.24</v>
      </c>
      <c r="AG109" s="131">
        <v>356.66399999999999</v>
      </c>
      <c r="AJ109" s="144" t="s">
        <v>15</v>
      </c>
      <c r="AK109" s="132">
        <v>8.4399999999999996E-3</v>
      </c>
      <c r="AL109" s="132">
        <v>9.0000000000000006E-5</v>
      </c>
    </row>
    <row r="110" spans="1:38">
      <c r="A110" t="s">
        <v>1214</v>
      </c>
      <c r="B110" t="s">
        <v>1252</v>
      </c>
      <c r="C110" t="s">
        <v>4999</v>
      </c>
      <c r="D110" t="s">
        <v>5000</v>
      </c>
      <c r="E110" t="s">
        <v>310</v>
      </c>
      <c r="F110" t="s">
        <v>5001</v>
      </c>
      <c r="G110" t="s">
        <v>5002</v>
      </c>
      <c r="H110" t="s">
        <v>322</v>
      </c>
      <c r="I110" t="s">
        <v>952</v>
      </c>
      <c r="J110" t="s">
        <v>205</v>
      </c>
      <c r="K110" t="s">
        <v>205</v>
      </c>
      <c r="L110" t="s">
        <v>315</v>
      </c>
      <c r="M110" t="s">
        <v>448</v>
      </c>
      <c r="N110" t="s">
        <v>340</v>
      </c>
      <c r="O110" t="s">
        <v>5003</v>
      </c>
      <c r="Q110" t="s">
        <v>411</v>
      </c>
      <c r="R110" t="s">
        <v>411</v>
      </c>
      <c r="S110" t="s">
        <v>1213</v>
      </c>
      <c r="T110" s="131">
        <v>0.01</v>
      </c>
      <c r="U110" t="s">
        <v>5004</v>
      </c>
      <c r="V110" s="132">
        <v>9.9900000000000003E-2</v>
      </c>
      <c r="W110" s="132">
        <v>0.14185</v>
      </c>
      <c r="X110" t="s">
        <v>413</v>
      </c>
      <c r="Y110" t="s">
        <v>339</v>
      </c>
      <c r="Z110" t="s">
        <v>885</v>
      </c>
      <c r="AA110" t="s">
        <v>890</v>
      </c>
      <c r="AB110" t="s">
        <v>5005</v>
      </c>
      <c r="AC110" t="s">
        <v>4835</v>
      </c>
      <c r="AD110" s="131">
        <v>16577.849999999999</v>
      </c>
      <c r="AE110" s="131">
        <v>1</v>
      </c>
      <c r="AF110" s="131">
        <v>201</v>
      </c>
      <c r="AG110" s="131">
        <v>33.320999999999998</v>
      </c>
      <c r="AJ110" s="144" t="s">
        <v>15</v>
      </c>
      <c r="AK110" s="132">
        <v>7.9000000000000001E-4</v>
      </c>
      <c r="AL110" s="132">
        <v>1.0000000000000001E-5</v>
      </c>
    </row>
    <row r="111" spans="1:38">
      <c r="A111" t="s">
        <v>1214</v>
      </c>
      <c r="B111" t="s">
        <v>1253</v>
      </c>
      <c r="C111" t="s">
        <v>1536</v>
      </c>
      <c r="D111" t="s">
        <v>1537</v>
      </c>
      <c r="E111" t="s">
        <v>310</v>
      </c>
      <c r="F111" t="s">
        <v>4927</v>
      </c>
      <c r="G111" t="s">
        <v>4928</v>
      </c>
      <c r="H111" t="s">
        <v>322</v>
      </c>
      <c r="I111" t="s">
        <v>755</v>
      </c>
      <c r="J111" t="s">
        <v>205</v>
      </c>
      <c r="K111" t="s">
        <v>205</v>
      </c>
      <c r="L111" s="144" t="s">
        <v>327</v>
      </c>
      <c r="M111" t="s">
        <v>449</v>
      </c>
      <c r="N111" t="s">
        <v>340</v>
      </c>
      <c r="O111" t="s">
        <v>4929</v>
      </c>
      <c r="Q111" t="s">
        <v>411</v>
      </c>
      <c r="R111" t="s">
        <v>411</v>
      </c>
      <c r="S111" t="s">
        <v>1213</v>
      </c>
      <c r="T111" s="131">
        <v>3.9529999999999998</v>
      </c>
      <c r="U111" t="s">
        <v>4930</v>
      </c>
      <c r="V111" s="132">
        <v>3.5720000000000002E-2</v>
      </c>
      <c r="W111" s="132">
        <v>3.0460000000000001E-2</v>
      </c>
      <c r="X111" t="s">
        <v>413</v>
      </c>
      <c r="Y111" t="s">
        <v>340</v>
      </c>
      <c r="Z111" t="s">
        <v>887</v>
      </c>
      <c r="AA111" t="s">
        <v>890</v>
      </c>
      <c r="AB111" t="s">
        <v>4835</v>
      </c>
      <c r="AC111" t="s">
        <v>4835</v>
      </c>
      <c r="AD111" s="131">
        <v>965051.75</v>
      </c>
      <c r="AE111" s="131">
        <v>1</v>
      </c>
      <c r="AF111" s="131">
        <v>102.33</v>
      </c>
      <c r="AG111" s="131">
        <v>987.53700000000003</v>
      </c>
      <c r="AJ111" s="144" t="s">
        <v>15</v>
      </c>
      <c r="AK111" s="132">
        <v>0.40720000000000001</v>
      </c>
      <c r="AL111" s="132">
        <v>3.3999999999999998E-3</v>
      </c>
    </row>
    <row r="112" spans="1:38">
      <c r="A112" t="s">
        <v>1214</v>
      </c>
      <c r="B112" t="s">
        <v>1253</v>
      </c>
      <c r="C112" t="s">
        <v>4898</v>
      </c>
      <c r="D112" t="s">
        <v>4899</v>
      </c>
      <c r="E112" t="s">
        <v>310</v>
      </c>
      <c r="F112" t="s">
        <v>4900</v>
      </c>
      <c r="G112" t="s">
        <v>4901</v>
      </c>
      <c r="H112" t="s">
        <v>322</v>
      </c>
      <c r="I112" t="s">
        <v>952</v>
      </c>
      <c r="J112" t="s">
        <v>205</v>
      </c>
      <c r="K112" t="s">
        <v>205</v>
      </c>
      <c r="L112" s="144" t="s">
        <v>327</v>
      </c>
      <c r="M112" t="s">
        <v>452</v>
      </c>
      <c r="N112" t="s">
        <v>340</v>
      </c>
      <c r="O112" t="s">
        <v>4947</v>
      </c>
      <c r="P112" t="s">
        <v>1600</v>
      </c>
      <c r="Q112" t="s">
        <v>416</v>
      </c>
      <c r="R112" t="s">
        <v>408</v>
      </c>
      <c r="S112" t="s">
        <v>1213</v>
      </c>
      <c r="T112" s="131">
        <v>1.71</v>
      </c>
      <c r="U112" t="s">
        <v>1775</v>
      </c>
      <c r="V112" s="132">
        <v>4.9399999999999999E-2</v>
      </c>
      <c r="W112" s="132">
        <v>3.739E-2</v>
      </c>
      <c r="X112" t="s">
        <v>413</v>
      </c>
      <c r="Y112" t="s">
        <v>340</v>
      </c>
      <c r="Z112" t="s">
        <v>887</v>
      </c>
      <c r="AA112" t="s">
        <v>890</v>
      </c>
      <c r="AB112" t="s">
        <v>4835</v>
      </c>
      <c r="AC112" t="s">
        <v>4835</v>
      </c>
      <c r="AD112" s="131">
        <v>596970.12</v>
      </c>
      <c r="AE112" s="131">
        <v>1</v>
      </c>
      <c r="AF112" s="131">
        <v>98.87</v>
      </c>
      <c r="AG112" s="131">
        <v>590.22400000000005</v>
      </c>
      <c r="AJ112" s="144" t="s">
        <v>15</v>
      </c>
      <c r="AK112" s="132">
        <v>0.24337</v>
      </c>
      <c r="AL112" s="132">
        <v>2.0300000000000001E-3</v>
      </c>
    </row>
    <row r="113" spans="1:38">
      <c r="A113" t="s">
        <v>1214</v>
      </c>
      <c r="B113" t="s">
        <v>1253</v>
      </c>
      <c r="C113" t="s">
        <v>4942</v>
      </c>
      <c r="D113" t="s">
        <v>4943</v>
      </c>
      <c r="E113" t="s">
        <v>310</v>
      </c>
      <c r="F113" t="s">
        <v>4944</v>
      </c>
      <c r="G113" t="s">
        <v>4945</v>
      </c>
      <c r="H113" t="s">
        <v>322</v>
      </c>
      <c r="I113" t="s">
        <v>755</v>
      </c>
      <c r="J113" t="s">
        <v>205</v>
      </c>
      <c r="K113" t="s">
        <v>205</v>
      </c>
      <c r="L113" s="144" t="s">
        <v>327</v>
      </c>
      <c r="M113" t="s">
        <v>478</v>
      </c>
      <c r="N113" t="s">
        <v>340</v>
      </c>
      <c r="O113" t="s">
        <v>4946</v>
      </c>
      <c r="P113" t="s">
        <v>1590</v>
      </c>
      <c r="Q113" t="s">
        <v>414</v>
      </c>
      <c r="R113" t="s">
        <v>408</v>
      </c>
      <c r="S113" t="s">
        <v>1213</v>
      </c>
      <c r="T113" s="131">
        <v>2.5529999999999999</v>
      </c>
      <c r="U113" t="s">
        <v>1668</v>
      </c>
      <c r="V113" s="132">
        <v>3.2829999999999998E-2</v>
      </c>
      <c r="W113" s="132">
        <v>3.5900000000000001E-2</v>
      </c>
      <c r="X113" t="s">
        <v>413</v>
      </c>
      <c r="Y113" t="s">
        <v>340</v>
      </c>
      <c r="Z113" t="s">
        <v>887</v>
      </c>
      <c r="AA113" t="s">
        <v>890</v>
      </c>
      <c r="AB113" t="s">
        <v>4835</v>
      </c>
      <c r="AC113" t="s">
        <v>4835</v>
      </c>
      <c r="AD113" s="131">
        <v>521050</v>
      </c>
      <c r="AE113" s="131">
        <v>1</v>
      </c>
      <c r="AF113" s="131">
        <v>106.67</v>
      </c>
      <c r="AG113" s="131">
        <v>555.80399999999997</v>
      </c>
      <c r="AJ113" s="144" t="s">
        <v>15</v>
      </c>
      <c r="AK113" s="132">
        <v>0.22917999999999999</v>
      </c>
      <c r="AL113" s="132">
        <v>1.91E-3</v>
      </c>
    </row>
    <row r="114" spans="1:38">
      <c r="A114" t="s">
        <v>1214</v>
      </c>
      <c r="B114" t="s">
        <v>1253</v>
      </c>
      <c r="C114" t="s">
        <v>4948</v>
      </c>
      <c r="D114" t="s">
        <v>4949</v>
      </c>
      <c r="E114" t="s">
        <v>310</v>
      </c>
      <c r="F114" t="s">
        <v>4950</v>
      </c>
      <c r="G114" t="s">
        <v>4951</v>
      </c>
      <c r="H114" t="s">
        <v>322</v>
      </c>
      <c r="I114" t="s">
        <v>952</v>
      </c>
      <c r="J114" t="s">
        <v>205</v>
      </c>
      <c r="K114" t="s">
        <v>205</v>
      </c>
      <c r="L114" s="144" t="s">
        <v>327</v>
      </c>
      <c r="M114" t="s">
        <v>463</v>
      </c>
      <c r="N114" t="s">
        <v>340</v>
      </c>
      <c r="O114" t="s">
        <v>4952</v>
      </c>
      <c r="P114" t="s">
        <v>1556</v>
      </c>
      <c r="Q114" t="s">
        <v>416</v>
      </c>
      <c r="R114" t="s">
        <v>408</v>
      </c>
      <c r="S114" t="s">
        <v>1213</v>
      </c>
      <c r="T114" s="131">
        <v>0.9</v>
      </c>
      <c r="U114" t="s">
        <v>1861</v>
      </c>
      <c r="V114" s="132">
        <v>0.1726</v>
      </c>
      <c r="W114" s="132">
        <v>3.5029999999999999E-2</v>
      </c>
      <c r="X114" t="s">
        <v>413</v>
      </c>
      <c r="Y114" t="s">
        <v>340</v>
      </c>
      <c r="Z114" t="s">
        <v>887</v>
      </c>
      <c r="AA114" t="s">
        <v>890</v>
      </c>
      <c r="AB114" t="s">
        <v>4835</v>
      </c>
      <c r="AC114" t="s">
        <v>4835</v>
      </c>
      <c r="AD114" s="131">
        <v>294000</v>
      </c>
      <c r="AE114" s="131">
        <v>1</v>
      </c>
      <c r="AF114" s="131">
        <v>99.19</v>
      </c>
      <c r="AG114" s="131">
        <v>291.61900000000003</v>
      </c>
      <c r="AJ114" s="144" t="s">
        <v>15</v>
      </c>
      <c r="AK114" s="132">
        <v>0.12025</v>
      </c>
      <c r="AL114" s="132">
        <v>1E-3</v>
      </c>
    </row>
    <row r="115" spans="1:38">
      <c r="A115" t="s">
        <v>1214</v>
      </c>
      <c r="B115" t="s">
        <v>1254</v>
      </c>
      <c r="C115" t="s">
        <v>1536</v>
      </c>
      <c r="D115" t="s">
        <v>1537</v>
      </c>
      <c r="E115" t="s">
        <v>310</v>
      </c>
      <c r="F115" t="s">
        <v>4927</v>
      </c>
      <c r="G115" t="s">
        <v>4928</v>
      </c>
      <c r="H115" t="s">
        <v>322</v>
      </c>
      <c r="I115" t="s">
        <v>755</v>
      </c>
      <c r="J115" t="s">
        <v>205</v>
      </c>
      <c r="K115" t="s">
        <v>205</v>
      </c>
      <c r="L115" s="144" t="s">
        <v>327</v>
      </c>
      <c r="M115" t="s">
        <v>449</v>
      </c>
      <c r="N115" t="s">
        <v>340</v>
      </c>
      <c r="O115" t="s">
        <v>4929</v>
      </c>
      <c r="Q115" t="s">
        <v>411</v>
      </c>
      <c r="R115" t="s">
        <v>411</v>
      </c>
      <c r="S115" t="s">
        <v>1213</v>
      </c>
      <c r="T115" s="131">
        <v>3.9529999999999998</v>
      </c>
      <c r="U115" t="s">
        <v>4930</v>
      </c>
      <c r="V115" s="132">
        <v>3.5720000000000002E-2</v>
      </c>
      <c r="W115" s="132">
        <v>3.0460000000000001E-2</v>
      </c>
      <c r="X115" t="s">
        <v>413</v>
      </c>
      <c r="Y115" t="s">
        <v>340</v>
      </c>
      <c r="Z115" t="s">
        <v>887</v>
      </c>
      <c r="AA115" t="s">
        <v>890</v>
      </c>
      <c r="AB115" t="s">
        <v>4835</v>
      </c>
      <c r="AC115" t="s">
        <v>4835</v>
      </c>
      <c r="AD115" s="131">
        <v>1009937.9</v>
      </c>
      <c r="AE115" s="131">
        <v>1</v>
      </c>
      <c r="AF115" s="131">
        <v>102.33</v>
      </c>
      <c r="AG115" s="131">
        <v>1033.4690000000001</v>
      </c>
      <c r="AJ115" s="144" t="s">
        <v>15</v>
      </c>
      <c r="AK115" s="132">
        <v>0.56886000000000003</v>
      </c>
      <c r="AL115" s="132">
        <v>4.5900000000000003E-3</v>
      </c>
    </row>
    <row r="116" spans="1:38">
      <c r="A116" t="s">
        <v>1214</v>
      </c>
      <c r="B116" t="s">
        <v>1254</v>
      </c>
      <c r="C116" t="s">
        <v>4942</v>
      </c>
      <c r="D116" t="s">
        <v>4943</v>
      </c>
      <c r="E116" t="s">
        <v>310</v>
      </c>
      <c r="F116" t="s">
        <v>4944</v>
      </c>
      <c r="G116" t="s">
        <v>4945</v>
      </c>
      <c r="H116" t="s">
        <v>322</v>
      </c>
      <c r="I116" t="s">
        <v>755</v>
      </c>
      <c r="J116" t="s">
        <v>205</v>
      </c>
      <c r="K116" t="s">
        <v>205</v>
      </c>
      <c r="L116" s="144" t="s">
        <v>327</v>
      </c>
      <c r="M116" t="s">
        <v>478</v>
      </c>
      <c r="N116" t="s">
        <v>340</v>
      </c>
      <c r="O116" t="s">
        <v>4946</v>
      </c>
      <c r="P116" t="s">
        <v>1590</v>
      </c>
      <c r="Q116" t="s">
        <v>414</v>
      </c>
      <c r="R116" t="s">
        <v>408</v>
      </c>
      <c r="S116" t="s">
        <v>1213</v>
      </c>
      <c r="T116" s="131">
        <v>2.5529999999999999</v>
      </c>
      <c r="U116" t="s">
        <v>1668</v>
      </c>
      <c r="V116" s="132">
        <v>3.2829999999999998E-2</v>
      </c>
      <c r="W116" s="132">
        <v>3.5900000000000001E-2</v>
      </c>
      <c r="X116" t="s">
        <v>413</v>
      </c>
      <c r="Y116" t="s">
        <v>340</v>
      </c>
      <c r="Z116" t="s">
        <v>887</v>
      </c>
      <c r="AA116" t="s">
        <v>890</v>
      </c>
      <c r="AB116" t="s">
        <v>4835</v>
      </c>
      <c r="AC116" t="s">
        <v>4835</v>
      </c>
      <c r="AD116" s="131">
        <v>434350</v>
      </c>
      <c r="AE116" s="131">
        <v>1</v>
      </c>
      <c r="AF116" s="131">
        <v>106.67</v>
      </c>
      <c r="AG116" s="131">
        <v>463.32100000000003</v>
      </c>
      <c r="AJ116" s="144" t="s">
        <v>15</v>
      </c>
      <c r="AK116" s="132">
        <v>0.25502999999999998</v>
      </c>
      <c r="AL116" s="132">
        <v>2.0600000000000002E-3</v>
      </c>
    </row>
    <row r="117" spans="1:38">
      <c r="A117" t="s">
        <v>1214</v>
      </c>
      <c r="B117" t="s">
        <v>1254</v>
      </c>
      <c r="C117" t="s">
        <v>4898</v>
      </c>
      <c r="D117" t="s">
        <v>4899</v>
      </c>
      <c r="E117" t="s">
        <v>310</v>
      </c>
      <c r="F117" t="s">
        <v>4900</v>
      </c>
      <c r="G117" t="s">
        <v>4901</v>
      </c>
      <c r="H117" t="s">
        <v>322</v>
      </c>
      <c r="I117" t="s">
        <v>952</v>
      </c>
      <c r="J117" t="s">
        <v>205</v>
      </c>
      <c r="K117" t="s">
        <v>205</v>
      </c>
      <c r="L117" s="144" t="s">
        <v>327</v>
      </c>
      <c r="M117" t="s">
        <v>452</v>
      </c>
      <c r="N117" t="s">
        <v>340</v>
      </c>
      <c r="O117" t="s">
        <v>4947</v>
      </c>
      <c r="P117" t="s">
        <v>1600</v>
      </c>
      <c r="Q117" t="s">
        <v>416</v>
      </c>
      <c r="R117" t="s">
        <v>408</v>
      </c>
      <c r="S117" t="s">
        <v>1213</v>
      </c>
      <c r="T117" s="131">
        <v>1.71</v>
      </c>
      <c r="U117" t="s">
        <v>1775</v>
      </c>
      <c r="V117" s="132">
        <v>4.9399999999999999E-2</v>
      </c>
      <c r="W117" s="132">
        <v>3.739E-2</v>
      </c>
      <c r="X117" t="s">
        <v>413</v>
      </c>
      <c r="Y117" t="s">
        <v>340</v>
      </c>
      <c r="Z117" t="s">
        <v>887</v>
      </c>
      <c r="AA117" t="s">
        <v>890</v>
      </c>
      <c r="AB117" t="s">
        <v>4835</v>
      </c>
      <c r="AC117" t="s">
        <v>4835</v>
      </c>
      <c r="AD117" s="131">
        <v>211050.03</v>
      </c>
      <c r="AE117" s="131">
        <v>1</v>
      </c>
      <c r="AF117" s="131">
        <v>98.87</v>
      </c>
      <c r="AG117" s="131">
        <v>208.66499999999999</v>
      </c>
      <c r="AJ117" s="144" t="s">
        <v>15</v>
      </c>
      <c r="AK117" s="132">
        <v>0.11486</v>
      </c>
      <c r="AL117" s="132">
        <v>9.3000000000000005E-4</v>
      </c>
    </row>
    <row r="118" spans="1:38">
      <c r="A118" t="s">
        <v>1214</v>
      </c>
      <c r="B118" t="s">
        <v>1254</v>
      </c>
      <c r="C118" t="s">
        <v>4948</v>
      </c>
      <c r="D118" t="s">
        <v>4949</v>
      </c>
      <c r="E118" t="s">
        <v>310</v>
      </c>
      <c r="F118" t="s">
        <v>4950</v>
      </c>
      <c r="G118" t="s">
        <v>4951</v>
      </c>
      <c r="H118" t="s">
        <v>322</v>
      </c>
      <c r="I118" t="s">
        <v>952</v>
      </c>
      <c r="J118" t="s">
        <v>205</v>
      </c>
      <c r="K118" t="s">
        <v>205</v>
      </c>
      <c r="L118" s="144" t="s">
        <v>327</v>
      </c>
      <c r="M118" t="s">
        <v>463</v>
      </c>
      <c r="N118" t="s">
        <v>340</v>
      </c>
      <c r="O118" t="s">
        <v>4952</v>
      </c>
      <c r="P118" t="s">
        <v>1556</v>
      </c>
      <c r="Q118" t="s">
        <v>416</v>
      </c>
      <c r="R118" t="s">
        <v>408</v>
      </c>
      <c r="S118" t="s">
        <v>1213</v>
      </c>
      <c r="T118" s="131">
        <v>0.9</v>
      </c>
      <c r="U118" t="s">
        <v>1861</v>
      </c>
      <c r="V118" s="132">
        <v>0.1726</v>
      </c>
      <c r="W118" s="132">
        <v>3.5029999999999999E-2</v>
      </c>
      <c r="X118" t="s">
        <v>413</v>
      </c>
      <c r="Y118" t="s">
        <v>340</v>
      </c>
      <c r="Z118" t="s">
        <v>887</v>
      </c>
      <c r="AA118" t="s">
        <v>890</v>
      </c>
      <c r="AB118" t="s">
        <v>4835</v>
      </c>
      <c r="AC118" t="s">
        <v>4835</v>
      </c>
      <c r="AD118" s="131">
        <v>112200</v>
      </c>
      <c r="AE118" s="131">
        <v>1</v>
      </c>
      <c r="AF118" s="131">
        <v>99.19</v>
      </c>
      <c r="AG118" s="131">
        <v>111.291</v>
      </c>
      <c r="AJ118" s="144" t="s">
        <v>15</v>
      </c>
      <c r="AK118" s="132">
        <v>6.1260000000000002E-2</v>
      </c>
      <c r="AL118" s="132">
        <v>4.8999999999999998E-4</v>
      </c>
    </row>
    <row r="119" spans="1:38">
      <c r="A119" t="s">
        <v>1214</v>
      </c>
      <c r="B119" t="s">
        <v>1255</v>
      </c>
      <c r="C119" t="s">
        <v>1536</v>
      </c>
      <c r="D119" t="s">
        <v>1537</v>
      </c>
      <c r="E119" t="s">
        <v>310</v>
      </c>
      <c r="F119" t="s">
        <v>4927</v>
      </c>
      <c r="G119" t="s">
        <v>4928</v>
      </c>
      <c r="H119" t="s">
        <v>322</v>
      </c>
      <c r="I119" t="s">
        <v>755</v>
      </c>
      <c r="J119" t="s">
        <v>205</v>
      </c>
      <c r="K119" t="s">
        <v>205</v>
      </c>
      <c r="L119" s="144" t="s">
        <v>327</v>
      </c>
      <c r="M119" t="s">
        <v>449</v>
      </c>
      <c r="N119" t="s">
        <v>340</v>
      </c>
      <c r="O119" t="s">
        <v>4929</v>
      </c>
      <c r="Q119" t="s">
        <v>411</v>
      </c>
      <c r="R119" t="s">
        <v>411</v>
      </c>
      <c r="S119" t="s">
        <v>1213</v>
      </c>
      <c r="T119" s="131">
        <v>3.9529999999999998</v>
      </c>
      <c r="U119" t="s">
        <v>4930</v>
      </c>
      <c r="V119" s="132">
        <v>3.5720000000000002E-2</v>
      </c>
      <c r="W119" s="132">
        <v>3.0460000000000001E-2</v>
      </c>
      <c r="X119" t="s">
        <v>413</v>
      </c>
      <c r="Y119" t="s">
        <v>340</v>
      </c>
      <c r="Z119" t="s">
        <v>887</v>
      </c>
      <c r="AA119" t="s">
        <v>890</v>
      </c>
      <c r="AB119" t="s">
        <v>4835</v>
      </c>
      <c r="AC119" t="s">
        <v>4835</v>
      </c>
      <c r="AD119" s="131">
        <v>886988.93</v>
      </c>
      <c r="AE119" s="131">
        <v>1</v>
      </c>
      <c r="AF119" s="131">
        <v>102.33</v>
      </c>
      <c r="AG119" s="131">
        <v>907.65599999999995</v>
      </c>
      <c r="AJ119" s="144" t="s">
        <v>15</v>
      </c>
      <c r="AK119" s="132">
        <v>0.59814000000000001</v>
      </c>
      <c r="AL119" s="132">
        <v>5.0400000000000002E-3</v>
      </c>
    </row>
    <row r="120" spans="1:38">
      <c r="A120" t="s">
        <v>1214</v>
      </c>
      <c r="B120" t="s">
        <v>1255</v>
      </c>
      <c r="C120" t="s">
        <v>4942</v>
      </c>
      <c r="D120" t="s">
        <v>4943</v>
      </c>
      <c r="E120" t="s">
        <v>310</v>
      </c>
      <c r="F120" t="s">
        <v>4944</v>
      </c>
      <c r="G120" t="s">
        <v>4945</v>
      </c>
      <c r="H120" t="s">
        <v>322</v>
      </c>
      <c r="I120" t="s">
        <v>755</v>
      </c>
      <c r="J120" t="s">
        <v>205</v>
      </c>
      <c r="K120" t="s">
        <v>205</v>
      </c>
      <c r="L120" s="144" t="s">
        <v>327</v>
      </c>
      <c r="M120" t="s">
        <v>478</v>
      </c>
      <c r="N120" t="s">
        <v>340</v>
      </c>
      <c r="O120" t="s">
        <v>4946</v>
      </c>
      <c r="P120" t="s">
        <v>1590</v>
      </c>
      <c r="Q120" t="s">
        <v>414</v>
      </c>
      <c r="R120" t="s">
        <v>408</v>
      </c>
      <c r="S120" t="s">
        <v>1213</v>
      </c>
      <c r="T120" s="131">
        <v>2.5529999999999999</v>
      </c>
      <c r="U120" t="s">
        <v>1668</v>
      </c>
      <c r="V120" s="132">
        <v>3.2829999999999998E-2</v>
      </c>
      <c r="W120" s="132">
        <v>3.5900000000000001E-2</v>
      </c>
      <c r="X120" t="s">
        <v>413</v>
      </c>
      <c r="Y120" t="s">
        <v>340</v>
      </c>
      <c r="Z120" t="s">
        <v>887</v>
      </c>
      <c r="AA120" t="s">
        <v>890</v>
      </c>
      <c r="AB120" t="s">
        <v>4835</v>
      </c>
      <c r="AC120" t="s">
        <v>4835</v>
      </c>
      <c r="AD120" s="131">
        <v>331500</v>
      </c>
      <c r="AE120" s="131">
        <v>1</v>
      </c>
      <c r="AF120" s="131">
        <v>106.67</v>
      </c>
      <c r="AG120" s="131">
        <v>353.61099999999999</v>
      </c>
      <c r="AJ120" s="144" t="s">
        <v>15</v>
      </c>
      <c r="AK120" s="132">
        <v>0.23302999999999999</v>
      </c>
      <c r="AL120" s="132">
        <v>1.9599999999999999E-3</v>
      </c>
    </row>
    <row r="121" spans="1:38">
      <c r="A121" t="s">
        <v>1214</v>
      </c>
      <c r="B121" t="s">
        <v>1255</v>
      </c>
      <c r="C121" t="s">
        <v>4898</v>
      </c>
      <c r="D121" t="s">
        <v>4899</v>
      </c>
      <c r="E121" t="s">
        <v>310</v>
      </c>
      <c r="F121" t="s">
        <v>4900</v>
      </c>
      <c r="G121" t="s">
        <v>4901</v>
      </c>
      <c r="H121" t="s">
        <v>322</v>
      </c>
      <c r="I121" t="s">
        <v>952</v>
      </c>
      <c r="J121" t="s">
        <v>205</v>
      </c>
      <c r="K121" t="s">
        <v>205</v>
      </c>
      <c r="L121" s="144" t="s">
        <v>327</v>
      </c>
      <c r="M121" t="s">
        <v>452</v>
      </c>
      <c r="N121" t="s">
        <v>340</v>
      </c>
      <c r="O121" t="s">
        <v>4947</v>
      </c>
      <c r="P121" t="s">
        <v>1600</v>
      </c>
      <c r="Q121" t="s">
        <v>416</v>
      </c>
      <c r="R121" t="s">
        <v>408</v>
      </c>
      <c r="S121" t="s">
        <v>1213</v>
      </c>
      <c r="T121" s="131">
        <v>1.71</v>
      </c>
      <c r="U121" t="s">
        <v>1775</v>
      </c>
      <c r="V121" s="132">
        <v>4.9399999999999999E-2</v>
      </c>
      <c r="W121" s="132">
        <v>3.739E-2</v>
      </c>
      <c r="X121" t="s">
        <v>413</v>
      </c>
      <c r="Y121" t="s">
        <v>340</v>
      </c>
      <c r="Z121" t="s">
        <v>887</v>
      </c>
      <c r="AA121" t="s">
        <v>890</v>
      </c>
      <c r="AB121" t="s">
        <v>4835</v>
      </c>
      <c r="AC121" t="s">
        <v>4835</v>
      </c>
      <c r="AD121" s="131">
        <v>168840.01</v>
      </c>
      <c r="AE121" s="131">
        <v>1</v>
      </c>
      <c r="AF121" s="131">
        <v>98.87</v>
      </c>
      <c r="AG121" s="131">
        <v>166.93199999999999</v>
      </c>
      <c r="AJ121" s="144" t="s">
        <v>15</v>
      </c>
      <c r="AK121" s="132">
        <v>0.11001</v>
      </c>
      <c r="AL121" s="132">
        <v>9.3000000000000005E-4</v>
      </c>
    </row>
    <row r="122" spans="1:38">
      <c r="A122" t="s">
        <v>1214</v>
      </c>
      <c r="B122" t="s">
        <v>1255</v>
      </c>
      <c r="C122" t="s">
        <v>4948</v>
      </c>
      <c r="D122" t="s">
        <v>4949</v>
      </c>
      <c r="E122" t="s">
        <v>310</v>
      </c>
      <c r="F122" t="s">
        <v>4950</v>
      </c>
      <c r="G122" t="s">
        <v>4951</v>
      </c>
      <c r="H122" t="s">
        <v>322</v>
      </c>
      <c r="I122" t="s">
        <v>952</v>
      </c>
      <c r="J122" t="s">
        <v>205</v>
      </c>
      <c r="K122" t="s">
        <v>205</v>
      </c>
      <c r="L122" s="144" t="s">
        <v>327</v>
      </c>
      <c r="M122" t="s">
        <v>463</v>
      </c>
      <c r="N122" t="s">
        <v>340</v>
      </c>
      <c r="O122" t="s">
        <v>4952</v>
      </c>
      <c r="P122" t="s">
        <v>1556</v>
      </c>
      <c r="Q122" t="s">
        <v>416</v>
      </c>
      <c r="R122" t="s">
        <v>408</v>
      </c>
      <c r="S122" t="s">
        <v>1213</v>
      </c>
      <c r="T122" s="131">
        <v>0.9</v>
      </c>
      <c r="U122" t="s">
        <v>1861</v>
      </c>
      <c r="V122" s="132">
        <v>0.1726</v>
      </c>
      <c r="W122" s="132">
        <v>3.5029999999999999E-2</v>
      </c>
      <c r="X122" t="s">
        <v>413</v>
      </c>
      <c r="Y122" t="s">
        <v>340</v>
      </c>
      <c r="Z122" t="s">
        <v>887</v>
      </c>
      <c r="AA122" t="s">
        <v>890</v>
      </c>
      <c r="AB122" t="s">
        <v>4835</v>
      </c>
      <c r="AC122" t="s">
        <v>4835</v>
      </c>
      <c r="AD122" s="131">
        <v>90000</v>
      </c>
      <c r="AE122" s="131">
        <v>1</v>
      </c>
      <c r="AF122" s="131">
        <v>99.19</v>
      </c>
      <c r="AG122" s="131">
        <v>89.271000000000001</v>
      </c>
      <c r="AJ122" s="144" t="s">
        <v>15</v>
      </c>
      <c r="AK122" s="132">
        <v>5.883E-2</v>
      </c>
      <c r="AL122" s="132">
        <v>5.0000000000000001E-4</v>
      </c>
    </row>
    <row r="123" spans="1:38">
      <c r="A123" t="s">
        <v>1214</v>
      </c>
      <c r="B123" t="s">
        <v>1256</v>
      </c>
      <c r="C123" t="s">
        <v>4898</v>
      </c>
      <c r="D123" t="s">
        <v>4899</v>
      </c>
      <c r="E123" t="s">
        <v>310</v>
      </c>
      <c r="F123" t="s">
        <v>4900</v>
      </c>
      <c r="G123" t="s">
        <v>4901</v>
      </c>
      <c r="H123" t="s">
        <v>322</v>
      </c>
      <c r="I123" t="s">
        <v>952</v>
      </c>
      <c r="J123" t="s">
        <v>205</v>
      </c>
      <c r="K123" t="s">
        <v>205</v>
      </c>
      <c r="L123" s="144" t="s">
        <v>327</v>
      </c>
      <c r="M123" t="s">
        <v>452</v>
      </c>
      <c r="N123" t="s">
        <v>340</v>
      </c>
      <c r="O123" t="s">
        <v>4947</v>
      </c>
      <c r="P123" t="s">
        <v>1600</v>
      </c>
      <c r="Q123" t="s">
        <v>416</v>
      </c>
      <c r="R123" t="s">
        <v>408</v>
      </c>
      <c r="S123" t="s">
        <v>1213</v>
      </c>
      <c r="T123" s="131">
        <v>1.71</v>
      </c>
      <c r="U123" t="s">
        <v>1775</v>
      </c>
      <c r="V123" s="132">
        <v>4.9399999999999999E-2</v>
      </c>
      <c r="W123" s="132">
        <v>3.739E-2</v>
      </c>
      <c r="X123" t="s">
        <v>413</v>
      </c>
      <c r="Y123" t="s">
        <v>340</v>
      </c>
      <c r="Z123" t="s">
        <v>887</v>
      </c>
      <c r="AA123" t="s">
        <v>890</v>
      </c>
      <c r="AB123" t="s">
        <v>4835</v>
      </c>
      <c r="AC123" t="s">
        <v>4835</v>
      </c>
      <c r="AD123" s="131">
        <v>1326600.22</v>
      </c>
      <c r="AE123" s="131">
        <v>1</v>
      </c>
      <c r="AF123" s="131">
        <v>98.87</v>
      </c>
      <c r="AG123" s="131">
        <v>1311.61</v>
      </c>
      <c r="AJ123" s="144" t="s">
        <v>15</v>
      </c>
      <c r="AK123" s="132">
        <v>0.70072999999999996</v>
      </c>
      <c r="AL123" s="132">
        <v>3.3E-4</v>
      </c>
    </row>
    <row r="124" spans="1:38">
      <c r="A124" t="s">
        <v>1214</v>
      </c>
      <c r="B124" t="s">
        <v>1256</v>
      </c>
      <c r="C124" t="s">
        <v>4934</v>
      </c>
      <c r="D124" t="s">
        <v>4935</v>
      </c>
      <c r="E124" t="s">
        <v>310</v>
      </c>
      <c r="F124" t="s">
        <v>4936</v>
      </c>
      <c r="G124" t="s">
        <v>4937</v>
      </c>
      <c r="H124" t="s">
        <v>322</v>
      </c>
      <c r="I124" t="s">
        <v>952</v>
      </c>
      <c r="J124" t="s">
        <v>205</v>
      </c>
      <c r="K124" t="s">
        <v>205</v>
      </c>
      <c r="L124" s="144" t="s">
        <v>327</v>
      </c>
      <c r="M124" t="s">
        <v>446</v>
      </c>
      <c r="N124" t="s">
        <v>340</v>
      </c>
      <c r="O124" t="s">
        <v>4941</v>
      </c>
      <c r="P124" t="s">
        <v>1600</v>
      </c>
      <c r="Q124" t="s">
        <v>416</v>
      </c>
      <c r="R124" t="s">
        <v>408</v>
      </c>
      <c r="S124" t="s">
        <v>1213</v>
      </c>
      <c r="T124" s="131">
        <v>0.22</v>
      </c>
      <c r="U124" t="s">
        <v>1492</v>
      </c>
      <c r="V124" s="132">
        <v>5.8599999999999999E-2</v>
      </c>
      <c r="W124" s="132">
        <v>3.1800000000000002E-2</v>
      </c>
      <c r="X124" t="s">
        <v>413</v>
      </c>
      <c r="Y124" t="s">
        <v>340</v>
      </c>
      <c r="Z124" t="s">
        <v>887</v>
      </c>
      <c r="AA124" t="s">
        <v>890</v>
      </c>
      <c r="AB124" t="s">
        <v>4835</v>
      </c>
      <c r="AC124" t="s">
        <v>4835</v>
      </c>
      <c r="AD124" s="131">
        <v>554787.65</v>
      </c>
      <c r="AE124" s="131">
        <v>1</v>
      </c>
      <c r="AF124" s="131">
        <v>100.97</v>
      </c>
      <c r="AG124" s="131">
        <v>560.16899999999998</v>
      </c>
      <c r="AJ124" s="144" t="s">
        <v>15</v>
      </c>
      <c r="AK124" s="132">
        <v>0.29926999999999998</v>
      </c>
      <c r="AL124" s="132">
        <v>1.3999999999999999E-4</v>
      </c>
    </row>
    <row r="125" spans="1:38">
      <c r="A125" t="s">
        <v>1214</v>
      </c>
      <c r="B125" t="s">
        <v>1257</v>
      </c>
      <c r="C125" t="s">
        <v>4934</v>
      </c>
      <c r="D125" t="s">
        <v>4935</v>
      </c>
      <c r="E125" t="s">
        <v>310</v>
      </c>
      <c r="F125" t="s">
        <v>4936</v>
      </c>
      <c r="G125" t="s">
        <v>4937</v>
      </c>
      <c r="H125" t="s">
        <v>322</v>
      </c>
      <c r="I125" t="s">
        <v>952</v>
      </c>
      <c r="J125" t="s">
        <v>205</v>
      </c>
      <c r="K125" t="s">
        <v>205</v>
      </c>
      <c r="L125" s="144" t="s">
        <v>327</v>
      </c>
      <c r="M125" t="s">
        <v>446</v>
      </c>
      <c r="N125" t="s">
        <v>340</v>
      </c>
      <c r="O125" t="s">
        <v>4941</v>
      </c>
      <c r="P125" t="s">
        <v>1600</v>
      </c>
      <c r="Q125" t="s">
        <v>416</v>
      </c>
      <c r="R125" t="s">
        <v>408</v>
      </c>
      <c r="S125" t="s">
        <v>1213</v>
      </c>
      <c r="T125" s="131">
        <v>0.22</v>
      </c>
      <c r="U125" t="s">
        <v>1492</v>
      </c>
      <c r="V125" s="132">
        <v>5.8599999999999999E-2</v>
      </c>
      <c r="W125" s="132">
        <v>3.1800000000000002E-2</v>
      </c>
      <c r="X125" t="s">
        <v>413</v>
      </c>
      <c r="Y125" t="s">
        <v>340</v>
      </c>
      <c r="Z125" t="s">
        <v>887</v>
      </c>
      <c r="AA125" t="s">
        <v>890</v>
      </c>
      <c r="AB125" t="s">
        <v>4835</v>
      </c>
      <c r="AC125" t="s">
        <v>4835</v>
      </c>
      <c r="AD125" s="131">
        <v>37959.160000000003</v>
      </c>
      <c r="AE125" s="131">
        <v>1</v>
      </c>
      <c r="AF125" s="131">
        <v>100.97</v>
      </c>
      <c r="AG125" s="131">
        <v>38.326999999999998</v>
      </c>
      <c r="AJ125" s="144" t="s">
        <v>15</v>
      </c>
      <c r="AK125" s="132">
        <v>1</v>
      </c>
      <c r="AL125" s="132">
        <v>3.0000000000000001E-5</v>
      </c>
    </row>
    <row r="126" spans="1:38">
      <c r="A126" t="s">
        <v>1214</v>
      </c>
      <c r="B126" t="s">
        <v>1258</v>
      </c>
      <c r="C126" t="s">
        <v>4934</v>
      </c>
      <c r="D126" t="s">
        <v>4935</v>
      </c>
      <c r="E126" t="s">
        <v>310</v>
      </c>
      <c r="F126" t="s">
        <v>4936</v>
      </c>
      <c r="G126" t="s">
        <v>4937</v>
      </c>
      <c r="H126" t="s">
        <v>322</v>
      </c>
      <c r="I126" t="s">
        <v>952</v>
      </c>
      <c r="J126" t="s">
        <v>205</v>
      </c>
      <c r="K126" t="s">
        <v>205</v>
      </c>
      <c r="L126" s="144" t="s">
        <v>327</v>
      </c>
      <c r="M126" t="s">
        <v>446</v>
      </c>
      <c r="N126" t="s">
        <v>340</v>
      </c>
      <c r="O126" t="s">
        <v>4941</v>
      </c>
      <c r="P126" t="s">
        <v>1600</v>
      </c>
      <c r="Q126" t="s">
        <v>416</v>
      </c>
      <c r="R126" t="s">
        <v>408</v>
      </c>
      <c r="S126" t="s">
        <v>1213</v>
      </c>
      <c r="T126" s="131">
        <v>0.22</v>
      </c>
      <c r="U126" t="s">
        <v>1492</v>
      </c>
      <c r="V126" s="132">
        <v>5.8599999999999999E-2</v>
      </c>
      <c r="W126" s="132">
        <v>3.1800000000000002E-2</v>
      </c>
      <c r="X126" t="s">
        <v>413</v>
      </c>
      <c r="Y126" t="s">
        <v>340</v>
      </c>
      <c r="Z126" t="s">
        <v>887</v>
      </c>
      <c r="AA126" t="s">
        <v>890</v>
      </c>
      <c r="AB126" t="s">
        <v>4835</v>
      </c>
      <c r="AC126" t="s">
        <v>4835</v>
      </c>
      <c r="AD126" s="131">
        <v>94897.89</v>
      </c>
      <c r="AE126" s="131">
        <v>1</v>
      </c>
      <c r="AF126" s="131">
        <v>100.97</v>
      </c>
      <c r="AG126" s="131">
        <v>95.817999999999998</v>
      </c>
      <c r="AJ126" s="144" t="s">
        <v>15</v>
      </c>
      <c r="AK126" s="132">
        <v>1</v>
      </c>
      <c r="AL126" s="132">
        <v>4.8999999999999998E-4</v>
      </c>
    </row>
    <row r="127" spans="1:38">
      <c r="A127" t="s">
        <v>1214</v>
      </c>
      <c r="B127" t="s">
        <v>1259</v>
      </c>
      <c r="C127" t="s">
        <v>1536</v>
      </c>
      <c r="D127" t="s">
        <v>1537</v>
      </c>
      <c r="E127" t="s">
        <v>310</v>
      </c>
      <c r="F127" t="s">
        <v>4927</v>
      </c>
      <c r="G127" t="s">
        <v>4928</v>
      </c>
      <c r="H127" t="s">
        <v>322</v>
      </c>
      <c r="I127" t="s">
        <v>755</v>
      </c>
      <c r="J127" t="s">
        <v>205</v>
      </c>
      <c r="K127" t="s">
        <v>205</v>
      </c>
      <c r="L127" s="144" t="s">
        <v>327</v>
      </c>
      <c r="M127" t="s">
        <v>449</v>
      </c>
      <c r="N127" t="s">
        <v>340</v>
      </c>
      <c r="O127" t="s">
        <v>4929</v>
      </c>
      <c r="Q127" t="s">
        <v>411</v>
      </c>
      <c r="R127" t="s">
        <v>411</v>
      </c>
      <c r="S127" t="s">
        <v>1213</v>
      </c>
      <c r="T127" s="131">
        <v>3.9529999999999998</v>
      </c>
      <c r="U127" t="s">
        <v>4930</v>
      </c>
      <c r="V127" s="132">
        <v>3.5720000000000002E-2</v>
      </c>
      <c r="W127" s="132">
        <v>3.0460000000000001E-2</v>
      </c>
      <c r="X127" t="s">
        <v>413</v>
      </c>
      <c r="Y127" t="s">
        <v>340</v>
      </c>
      <c r="Z127" t="s">
        <v>887</v>
      </c>
      <c r="AA127" t="s">
        <v>890</v>
      </c>
      <c r="AB127" t="s">
        <v>4835</v>
      </c>
      <c r="AC127" t="s">
        <v>4835</v>
      </c>
      <c r="AD127" s="131">
        <v>1306576.6499999999</v>
      </c>
      <c r="AE127" s="131">
        <v>1</v>
      </c>
      <c r="AF127" s="131">
        <v>102.33</v>
      </c>
      <c r="AG127" s="131">
        <v>1337.02</v>
      </c>
      <c r="AJ127" s="144" t="s">
        <v>15</v>
      </c>
      <c r="AK127" s="132">
        <v>0.62411000000000005</v>
      </c>
      <c r="AL127" s="132">
        <v>4.2100000000000002E-3</v>
      </c>
    </row>
    <row r="128" spans="1:38">
      <c r="A128" t="s">
        <v>1214</v>
      </c>
      <c r="B128" t="s">
        <v>1259</v>
      </c>
      <c r="C128" t="s">
        <v>4942</v>
      </c>
      <c r="D128" t="s">
        <v>4943</v>
      </c>
      <c r="E128" t="s">
        <v>310</v>
      </c>
      <c r="F128" t="s">
        <v>4944</v>
      </c>
      <c r="G128" t="s">
        <v>4945</v>
      </c>
      <c r="H128" t="s">
        <v>322</v>
      </c>
      <c r="I128" t="s">
        <v>755</v>
      </c>
      <c r="J128" t="s">
        <v>205</v>
      </c>
      <c r="K128" t="s">
        <v>205</v>
      </c>
      <c r="L128" s="144" t="s">
        <v>327</v>
      </c>
      <c r="M128" t="s">
        <v>478</v>
      </c>
      <c r="N128" t="s">
        <v>340</v>
      </c>
      <c r="O128" t="s">
        <v>4946</v>
      </c>
      <c r="P128" t="s">
        <v>1590</v>
      </c>
      <c r="Q128" t="s">
        <v>414</v>
      </c>
      <c r="R128" t="s">
        <v>408</v>
      </c>
      <c r="S128" t="s">
        <v>1213</v>
      </c>
      <c r="T128" s="131">
        <v>2.5529999999999999</v>
      </c>
      <c r="U128" t="s">
        <v>1668</v>
      </c>
      <c r="V128" s="132">
        <v>3.2829999999999998E-2</v>
      </c>
      <c r="W128" s="132">
        <v>3.5900000000000001E-2</v>
      </c>
      <c r="X128" t="s">
        <v>413</v>
      </c>
      <c r="Y128" t="s">
        <v>340</v>
      </c>
      <c r="Z128" t="s">
        <v>887</v>
      </c>
      <c r="AA128" t="s">
        <v>890</v>
      </c>
      <c r="AB128" t="s">
        <v>4835</v>
      </c>
      <c r="AC128" t="s">
        <v>4835</v>
      </c>
      <c r="AD128" s="131">
        <v>626450</v>
      </c>
      <c r="AE128" s="131">
        <v>1</v>
      </c>
      <c r="AF128" s="131">
        <v>106.67</v>
      </c>
      <c r="AG128" s="131">
        <v>668.23400000000004</v>
      </c>
      <c r="AJ128" s="144" t="s">
        <v>15</v>
      </c>
      <c r="AK128" s="132">
        <v>0.31191999999999998</v>
      </c>
      <c r="AL128" s="132">
        <v>2.0999999999999999E-3</v>
      </c>
    </row>
    <row r="129" spans="1:38">
      <c r="A129" t="s">
        <v>1214</v>
      </c>
      <c r="B129" t="s">
        <v>1259</v>
      </c>
      <c r="C129" t="s">
        <v>4898</v>
      </c>
      <c r="D129" t="s">
        <v>4899</v>
      </c>
      <c r="E129" t="s">
        <v>310</v>
      </c>
      <c r="F129" t="s">
        <v>4900</v>
      </c>
      <c r="G129" t="s">
        <v>4901</v>
      </c>
      <c r="H129" t="s">
        <v>322</v>
      </c>
      <c r="I129" t="s">
        <v>952</v>
      </c>
      <c r="J129" t="s">
        <v>205</v>
      </c>
      <c r="K129" t="s">
        <v>205</v>
      </c>
      <c r="L129" s="144" t="s">
        <v>327</v>
      </c>
      <c r="M129" t="s">
        <v>452</v>
      </c>
      <c r="N129" t="s">
        <v>340</v>
      </c>
      <c r="O129" t="s">
        <v>4947</v>
      </c>
      <c r="P129" t="s">
        <v>1600</v>
      </c>
      <c r="Q129" t="s">
        <v>416</v>
      </c>
      <c r="R129" t="s">
        <v>408</v>
      </c>
      <c r="S129" t="s">
        <v>1213</v>
      </c>
      <c r="T129" s="131">
        <v>1.71</v>
      </c>
      <c r="U129" t="s">
        <v>1775</v>
      </c>
      <c r="V129" s="132">
        <v>4.9399999999999999E-2</v>
      </c>
      <c r="W129" s="132">
        <v>3.739E-2</v>
      </c>
      <c r="X129" t="s">
        <v>413</v>
      </c>
      <c r="Y129" t="s">
        <v>340</v>
      </c>
      <c r="Z129" t="s">
        <v>887</v>
      </c>
      <c r="AA129" t="s">
        <v>890</v>
      </c>
      <c r="AB129" t="s">
        <v>4835</v>
      </c>
      <c r="AC129" t="s">
        <v>4835</v>
      </c>
      <c r="AD129" s="131">
        <v>90450.01</v>
      </c>
      <c r="AE129" s="131">
        <v>1</v>
      </c>
      <c r="AF129" s="131">
        <v>98.87</v>
      </c>
      <c r="AG129" s="131">
        <v>89.427999999999997</v>
      </c>
      <c r="AJ129" s="144" t="s">
        <v>15</v>
      </c>
      <c r="AK129" s="132">
        <v>4.1739999999999999E-2</v>
      </c>
      <c r="AL129" s="132">
        <v>2.7999999999999998E-4</v>
      </c>
    </row>
    <row r="130" spans="1:38">
      <c r="A130" t="s">
        <v>1214</v>
      </c>
      <c r="B130" t="s">
        <v>1259</v>
      </c>
      <c r="C130" t="s">
        <v>4948</v>
      </c>
      <c r="D130" t="s">
        <v>4949</v>
      </c>
      <c r="E130" t="s">
        <v>310</v>
      </c>
      <c r="F130" t="s">
        <v>4950</v>
      </c>
      <c r="G130" t="s">
        <v>4951</v>
      </c>
      <c r="H130" t="s">
        <v>322</v>
      </c>
      <c r="I130" t="s">
        <v>952</v>
      </c>
      <c r="J130" t="s">
        <v>205</v>
      </c>
      <c r="K130" t="s">
        <v>205</v>
      </c>
      <c r="L130" s="144" t="s">
        <v>327</v>
      </c>
      <c r="M130" t="s">
        <v>463</v>
      </c>
      <c r="N130" t="s">
        <v>340</v>
      </c>
      <c r="O130" t="s">
        <v>4952</v>
      </c>
      <c r="P130" t="s">
        <v>1556</v>
      </c>
      <c r="Q130" t="s">
        <v>416</v>
      </c>
      <c r="R130" t="s">
        <v>408</v>
      </c>
      <c r="S130" t="s">
        <v>1213</v>
      </c>
      <c r="T130" s="131">
        <v>0.9</v>
      </c>
      <c r="U130" t="s">
        <v>1861</v>
      </c>
      <c r="V130" s="132">
        <v>0.1726</v>
      </c>
      <c r="W130" s="132">
        <v>3.5029999999999999E-2</v>
      </c>
      <c r="X130" t="s">
        <v>413</v>
      </c>
      <c r="Y130" t="s">
        <v>340</v>
      </c>
      <c r="Z130" t="s">
        <v>887</v>
      </c>
      <c r="AA130" t="s">
        <v>890</v>
      </c>
      <c r="AB130" t="s">
        <v>4835</v>
      </c>
      <c r="AC130" t="s">
        <v>4835</v>
      </c>
      <c r="AD130" s="131">
        <v>48000</v>
      </c>
      <c r="AE130" s="131">
        <v>1</v>
      </c>
      <c r="AF130" s="131">
        <v>99.19</v>
      </c>
      <c r="AG130" s="131">
        <v>47.610999999999997</v>
      </c>
      <c r="AJ130" s="144" t="s">
        <v>15</v>
      </c>
      <c r="AK130" s="132">
        <v>2.222E-2</v>
      </c>
      <c r="AL130" s="132">
        <v>1.4999999999999999E-4</v>
      </c>
    </row>
    <row r="131" spans="1:38">
      <c r="A131" t="s">
        <v>1209</v>
      </c>
    </row>
    <row r="132" spans="1:38">
      <c r="A132" t="s">
        <v>1214</v>
      </c>
      <c r="B132" t="s">
        <v>1222</v>
      </c>
    </row>
    <row r="133" spans="1:38">
      <c r="A133" t="s">
        <v>1214</v>
      </c>
      <c r="B133" t="s">
        <v>1223</v>
      </c>
    </row>
    <row r="134" spans="1:38">
      <c r="A134" t="s">
        <v>1214</v>
      </c>
      <c r="B134" t="s">
        <v>1225</v>
      </c>
    </row>
    <row r="135" spans="1:38">
      <c r="A135" t="s">
        <v>1214</v>
      </c>
      <c r="B135" t="s">
        <v>1232</v>
      </c>
    </row>
    <row r="136" spans="1:38">
      <c r="A136" t="s">
        <v>1214</v>
      </c>
      <c r="B136" t="s">
        <v>1233</v>
      </c>
    </row>
    <row r="137" spans="1:38">
      <c r="A137" t="s">
        <v>1214</v>
      </c>
      <c r="B137" t="s">
        <v>1235</v>
      </c>
    </row>
    <row r="138" spans="1:38">
      <c r="A138" t="s">
        <v>1214</v>
      </c>
      <c r="B138" t="s">
        <v>1238</v>
      </c>
    </row>
    <row r="139" spans="1:38">
      <c r="A139" t="s">
        <v>1214</v>
      </c>
      <c r="B139" t="s">
        <v>1244</v>
      </c>
    </row>
    <row r="140" spans="1:38">
      <c r="A140" t="s">
        <v>1214</v>
      </c>
      <c r="B140" t="s">
        <v>1246</v>
      </c>
    </row>
    <row r="1048576" spans="29:29">
      <c r="AC1048576"/>
    </row>
  </sheetData>
  <sheetProtection formatColumns="0"/>
  <autoFilter ref="A1:AM1"/>
  <customSheetViews>
    <customSheetView guid="{AE318230-F718-49FC-82EB-7CAC3DCD05F1}" showGridLines="0" hiddenRows="1">
      <selection sqref="A1:B1"/>
      <pageMargins left="0" right="0" top="0" bottom="0" header="0" footer="0"/>
    </customSheetView>
  </customSheetViews>
  <phoneticPr fontId="28" type="noConversion"/>
  <dataValidations count="16">
    <dataValidation type="list" allowBlank="1" showInputMessage="1" showErrorMessage="1" sqref="J2:J20">
      <formula1>israel_abroad</formula1>
    </dataValidation>
    <dataValidation type="list" allowBlank="1" showInputMessage="1" showErrorMessage="1" sqref="N2:N20">
      <formula1>Holding_interest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E3:E20">
      <formula1>Issuer_Number_Type_2</formula1>
    </dataValidation>
    <dataValidation type="list" allowBlank="1" showInputMessage="1" showErrorMessage="1" sqref="Q2:Q20">
      <formula1>Rating_Agency</formula1>
    </dataValidation>
    <dataValidation type="list" allowBlank="1" showInputMessage="1" showErrorMessage="1" sqref="P4 R2:R20">
      <formula1>What_is_rated</formula1>
    </dataValidation>
    <dataValidation type="list" allowBlank="1" showInputMessage="1" showErrorMessage="1" sqref="V4 X2:X20">
      <formula1>Subordination_Risk</formula1>
    </dataValidation>
    <dataValidation type="list" allowBlank="1" showInputMessage="1" showErrorMessage="1" sqref="Z2:Z19">
      <formula1>Valuation</formula1>
    </dataValidation>
    <dataValidation type="list" allowBlank="1" showInputMessage="1" showErrorMessage="1" sqref="AA2:AA20">
      <formula1>Dependence_Independence</formula1>
    </dataValidation>
    <dataValidation type="list" allowBlank="1" showInputMessage="1" showErrorMessage="1" sqref="AE4">
      <formula1>Info_Provider</formula1>
    </dataValidation>
    <dataValidation type="list" allowBlank="1" showInputMessage="1" showErrorMessage="1" sqref="Y2:Y20">
      <formula1>Yes_No_Bad_Debt</formula1>
    </dataValidation>
    <dataValidation type="list" allowBlank="1" showInputMessage="1" showErrorMessage="1" sqref="H2:H20">
      <formula1>Type_of_Security_ID_Fund</formula1>
    </dataValidation>
    <dataValidation type="list" allowBlank="1" showInputMessage="1" showErrorMessage="1" sqref="E2">
      <formula1>Issuer_Number_Type_3</formula1>
    </dataValidation>
    <dataValidation type="list" allowBlank="1" showInputMessage="1" showErrorMessage="1" sqref="AJ2:AJ130">
      <formula1>In_the_books</formula1>
    </dataValidation>
    <dataValidation type="list" allowBlank="1" showInputMessage="1" showErrorMessage="1" sqref="M2:M20">
      <formula1>Industry_Sector</formula1>
    </dataValidation>
    <dataValidation type="list" allowBlank="1" showInputMessage="1" showErrorMessage="1" sqref="L2:L56 L61 L63:L83 L85:L93 L95:L109 L111:L130">
      <formula1>tradeable_status_bonds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בחירה'!$C$934:$C$945</xm:f>
          </x14:formula1>
          <xm:sqref>I2:I20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Z157"/>
  <sheetViews>
    <sheetView rightToLeft="1" workbookViewId="0">
      <selection activeCell="Y7" sqref="Y7"/>
    </sheetView>
  </sheetViews>
  <sheetFormatPr defaultColWidth="9" defaultRowHeight="14.25"/>
  <cols>
    <col min="1" max="3" width="11.625" style="2" customWidth="1"/>
    <col min="4" max="4" width="11.625" style="2" hidden="1" customWidth="1"/>
    <col min="5" max="5" width="11.625" style="4" hidden="1" customWidth="1"/>
    <col min="6" max="11" width="11.625" style="2" hidden="1" customWidth="1"/>
    <col min="12" max="12" width="11.625" style="4" hidden="1" customWidth="1"/>
    <col min="13" max="16" width="11.625" style="2" hidden="1" customWidth="1"/>
    <col min="17" max="18" width="11.625" style="2" customWidth="1"/>
    <col min="19" max="19" width="11.625" style="153" customWidth="1"/>
    <col min="20" max="22" width="11.625" style="2" customWidth="1"/>
    <col min="23" max="23" width="13.5" style="2" bestFit="1" customWidth="1"/>
    <col min="24" max="26" width="11.625" style="2" customWidth="1"/>
    <col min="27" max="16384" width="9" style="2"/>
  </cols>
  <sheetData>
    <row r="1" spans="1:26" ht="66.75" customHeight="1">
      <c r="A1" s="17" t="s">
        <v>49</v>
      </c>
      <c r="B1" s="17" t="s">
        <v>50</v>
      </c>
      <c r="C1" s="17" t="s">
        <v>66</v>
      </c>
      <c r="D1" s="17" t="s">
        <v>80</v>
      </c>
      <c r="E1" s="17" t="s">
        <v>81</v>
      </c>
      <c r="F1" s="17" t="s">
        <v>67</v>
      </c>
      <c r="G1" s="17" t="s">
        <v>68</v>
      </c>
      <c r="H1" s="17" t="s">
        <v>82</v>
      </c>
      <c r="I1" s="17" t="s">
        <v>54</v>
      </c>
      <c r="J1" s="17" t="s">
        <v>55</v>
      </c>
      <c r="K1" s="17" t="s">
        <v>69</v>
      </c>
      <c r="L1" s="17" t="s">
        <v>89</v>
      </c>
      <c r="M1" s="17" t="s">
        <v>83</v>
      </c>
      <c r="N1" s="17" t="s">
        <v>56</v>
      </c>
      <c r="O1" s="17" t="s">
        <v>97</v>
      </c>
      <c r="P1" s="17" t="s">
        <v>59</v>
      </c>
      <c r="Q1" s="17" t="s">
        <v>103</v>
      </c>
      <c r="R1" s="17" t="s">
        <v>104</v>
      </c>
      <c r="S1" s="162" t="s">
        <v>106</v>
      </c>
      <c r="T1" s="17" t="s">
        <v>107</v>
      </c>
      <c r="U1" s="17" t="s">
        <v>76</v>
      </c>
      <c r="V1" s="17" t="s">
        <v>61</v>
      </c>
      <c r="W1" s="17" t="s">
        <v>77</v>
      </c>
      <c r="X1" s="17" t="s">
        <v>63</v>
      </c>
      <c r="Y1" s="17" t="s">
        <v>64</v>
      </c>
      <c r="Z1" s="17" t="s">
        <v>65</v>
      </c>
    </row>
    <row r="2" spans="1:26">
      <c r="A2" t="s">
        <v>1214</v>
      </c>
      <c r="B2" t="s">
        <v>1239</v>
      </c>
      <c r="C2" t="s">
        <v>3456</v>
      </c>
      <c r="D2" t="s">
        <v>3457</v>
      </c>
      <c r="E2" t="s">
        <v>80</v>
      </c>
      <c r="F2" t="s">
        <v>5007</v>
      </c>
      <c r="G2" t="s">
        <v>5008</v>
      </c>
      <c r="H2" t="s">
        <v>313</v>
      </c>
      <c r="I2" t="s">
        <v>766</v>
      </c>
      <c r="J2" t="s">
        <v>205</v>
      </c>
      <c r="K2" t="s">
        <v>239</v>
      </c>
      <c r="L2" s="109" t="s">
        <v>327</v>
      </c>
      <c r="M2" t="s">
        <v>465</v>
      </c>
      <c r="N2" t="s">
        <v>340</v>
      </c>
      <c r="O2" t="s">
        <v>5009</v>
      </c>
      <c r="P2" t="s">
        <v>1213</v>
      </c>
      <c r="Q2" s="134" t="s">
        <v>315</v>
      </c>
      <c r="R2" t="s">
        <v>890</v>
      </c>
      <c r="S2" s="145" t="s">
        <v>5009</v>
      </c>
      <c r="T2" s="109"/>
      <c r="U2" s="131">
        <v>11.79</v>
      </c>
      <c r="V2" s="131">
        <v>1</v>
      </c>
      <c r="W2" s="131">
        <v>11255115.961999999</v>
      </c>
      <c r="X2" s="131">
        <v>1326.9780000000001</v>
      </c>
      <c r="Y2" s="132">
        <v>0.42454999999999998</v>
      </c>
      <c r="Z2" s="132">
        <v>1.823E-2</v>
      </c>
    </row>
    <row r="3" spans="1:26">
      <c r="A3" t="s">
        <v>1214</v>
      </c>
      <c r="B3" t="s">
        <v>1239</v>
      </c>
      <c r="C3" t="s">
        <v>3456</v>
      </c>
      <c r="D3" t="s">
        <v>3457</v>
      </c>
      <c r="E3" t="s">
        <v>80</v>
      </c>
      <c r="F3" t="s">
        <v>5010</v>
      </c>
      <c r="G3" t="s">
        <v>5011</v>
      </c>
      <c r="H3" t="s">
        <v>313</v>
      </c>
      <c r="I3" t="s">
        <v>766</v>
      </c>
      <c r="J3" t="s">
        <v>205</v>
      </c>
      <c r="K3" t="s">
        <v>239</v>
      </c>
      <c r="L3" s="109" t="s">
        <v>327</v>
      </c>
      <c r="M3" t="s">
        <v>465</v>
      </c>
      <c r="N3" t="s">
        <v>340</v>
      </c>
      <c r="O3" t="s">
        <v>5012</v>
      </c>
      <c r="P3" t="s">
        <v>1213</v>
      </c>
      <c r="Q3" s="134" t="s">
        <v>315</v>
      </c>
      <c r="R3" t="s">
        <v>890</v>
      </c>
      <c r="S3" s="145" t="s">
        <v>5012</v>
      </c>
      <c r="T3" s="109"/>
      <c r="U3" s="131">
        <v>1115497.3999999999</v>
      </c>
      <c r="V3" s="131">
        <v>1</v>
      </c>
      <c r="W3" s="131">
        <v>100</v>
      </c>
      <c r="X3" s="131">
        <v>1115.4970000000001</v>
      </c>
      <c r="Y3" s="132">
        <v>0.35688999999999999</v>
      </c>
      <c r="Z3" s="132">
        <v>1.532E-2</v>
      </c>
    </row>
    <row r="4" spans="1:26">
      <c r="A4" t="s">
        <v>1214</v>
      </c>
      <c r="B4" t="s">
        <v>1239</v>
      </c>
      <c r="C4" t="s">
        <v>3456</v>
      </c>
      <c r="D4" t="s">
        <v>3457</v>
      </c>
      <c r="E4" t="s">
        <v>80</v>
      </c>
      <c r="F4" t="s">
        <v>5013</v>
      </c>
      <c r="G4" t="s">
        <v>5014</v>
      </c>
      <c r="H4" t="s">
        <v>313</v>
      </c>
      <c r="I4" t="s">
        <v>766</v>
      </c>
      <c r="J4" t="s">
        <v>205</v>
      </c>
      <c r="K4" t="s">
        <v>239</v>
      </c>
      <c r="L4" s="109" t="s">
        <v>327</v>
      </c>
      <c r="M4" t="s">
        <v>465</v>
      </c>
      <c r="N4" t="s">
        <v>340</v>
      </c>
      <c r="O4" t="s">
        <v>5009</v>
      </c>
      <c r="P4" t="s">
        <v>1213</v>
      </c>
      <c r="Q4" s="134" t="s">
        <v>315</v>
      </c>
      <c r="R4" t="s">
        <v>890</v>
      </c>
      <c r="S4" s="145" t="s">
        <v>5009</v>
      </c>
      <c r="T4" s="109"/>
      <c r="U4" s="131">
        <v>281415</v>
      </c>
      <c r="V4" s="131">
        <v>1</v>
      </c>
      <c r="W4" s="131">
        <v>100</v>
      </c>
      <c r="X4" s="131">
        <v>281.41500000000002</v>
      </c>
      <c r="Y4" s="132">
        <v>9.0039999999999995E-2</v>
      </c>
      <c r="Z4" s="132">
        <v>3.8700000000000002E-3</v>
      </c>
    </row>
    <row r="5" spans="1:26">
      <c r="A5" t="s">
        <v>1214</v>
      </c>
      <c r="B5" t="s">
        <v>1239</v>
      </c>
      <c r="C5" t="s">
        <v>3456</v>
      </c>
      <c r="D5" t="s">
        <v>3457</v>
      </c>
      <c r="E5" t="s">
        <v>80</v>
      </c>
      <c r="F5" t="s">
        <v>5015</v>
      </c>
      <c r="G5" t="s">
        <v>5016</v>
      </c>
      <c r="H5" t="s">
        <v>313</v>
      </c>
      <c r="I5" t="s">
        <v>766</v>
      </c>
      <c r="J5" t="s">
        <v>205</v>
      </c>
      <c r="K5" t="s">
        <v>205</v>
      </c>
      <c r="L5" s="109" t="s">
        <v>327</v>
      </c>
      <c r="M5" t="s">
        <v>465</v>
      </c>
      <c r="N5" t="s">
        <v>340</v>
      </c>
      <c r="O5" t="s">
        <v>5017</v>
      </c>
      <c r="P5" t="s">
        <v>1213</v>
      </c>
      <c r="Q5" s="134" t="s">
        <v>315</v>
      </c>
      <c r="R5" t="s">
        <v>890</v>
      </c>
      <c r="S5" s="145" t="s">
        <v>5017</v>
      </c>
      <c r="T5" s="109"/>
      <c r="U5" s="131">
        <v>222346</v>
      </c>
      <c r="V5" s="131">
        <v>1</v>
      </c>
      <c r="W5" s="131">
        <v>100</v>
      </c>
      <c r="X5" s="131">
        <v>222.346</v>
      </c>
      <c r="Y5" s="132">
        <v>7.1139999999999995E-2</v>
      </c>
      <c r="Z5" s="132">
        <v>3.0500000000000002E-3</v>
      </c>
    </row>
    <row r="6" spans="1:26">
      <c r="A6" t="s">
        <v>1214</v>
      </c>
      <c r="B6" t="s">
        <v>1239</v>
      </c>
      <c r="C6" t="s">
        <v>5018</v>
      </c>
      <c r="D6" t="s">
        <v>5019</v>
      </c>
      <c r="E6" t="s">
        <v>310</v>
      </c>
      <c r="F6" t="s">
        <v>5018</v>
      </c>
      <c r="G6" t="s">
        <v>5020</v>
      </c>
      <c r="H6" t="s">
        <v>313</v>
      </c>
      <c r="I6" t="s">
        <v>766</v>
      </c>
      <c r="J6" t="s">
        <v>205</v>
      </c>
      <c r="K6" t="s">
        <v>205</v>
      </c>
      <c r="L6" s="109" t="s">
        <v>327</v>
      </c>
      <c r="M6" t="s">
        <v>462</v>
      </c>
      <c r="N6" t="s">
        <v>340</v>
      </c>
      <c r="O6" t="s">
        <v>5021</v>
      </c>
      <c r="P6" t="s">
        <v>1213</v>
      </c>
      <c r="Q6" s="134" t="s">
        <v>315</v>
      </c>
      <c r="R6" t="s">
        <v>890</v>
      </c>
      <c r="S6" s="145" t="s">
        <v>5021</v>
      </c>
      <c r="T6" s="109"/>
      <c r="U6" s="131">
        <v>118998</v>
      </c>
      <c r="V6" s="131">
        <v>1</v>
      </c>
      <c r="W6" s="131">
        <v>100</v>
      </c>
      <c r="X6" s="131">
        <v>118.998</v>
      </c>
      <c r="Y6" s="132">
        <v>3.807E-2</v>
      </c>
      <c r="Z6" s="132">
        <v>1.6299999999999999E-3</v>
      </c>
    </row>
    <row r="7" spans="1:26">
      <c r="A7" t="s">
        <v>1214</v>
      </c>
      <c r="B7" t="s">
        <v>1239</v>
      </c>
      <c r="C7" t="s">
        <v>5022</v>
      </c>
      <c r="D7" t="s">
        <v>5023</v>
      </c>
      <c r="E7" t="s">
        <v>310</v>
      </c>
      <c r="F7" t="s">
        <v>5024</v>
      </c>
      <c r="G7" t="s">
        <v>5025</v>
      </c>
      <c r="H7" t="s">
        <v>313</v>
      </c>
      <c r="I7" t="s">
        <v>766</v>
      </c>
      <c r="J7" t="s">
        <v>205</v>
      </c>
      <c r="K7" t="s">
        <v>205</v>
      </c>
      <c r="L7" s="109" t="s">
        <v>327</v>
      </c>
      <c r="M7" t="s">
        <v>462</v>
      </c>
      <c r="N7" t="s">
        <v>340</v>
      </c>
      <c r="O7" t="s">
        <v>5026</v>
      </c>
      <c r="P7" t="s">
        <v>1213</v>
      </c>
      <c r="Q7" s="134" t="s">
        <v>888</v>
      </c>
      <c r="R7" t="s">
        <v>890</v>
      </c>
      <c r="S7" s="145" t="s">
        <v>5027</v>
      </c>
      <c r="T7" t="s">
        <v>5028</v>
      </c>
      <c r="U7" s="131">
        <v>4</v>
      </c>
      <c r="V7" s="131">
        <v>1</v>
      </c>
      <c r="W7" s="131">
        <v>0</v>
      </c>
      <c r="X7" s="131">
        <v>0</v>
      </c>
      <c r="Y7" s="109"/>
      <c r="Z7" s="109"/>
    </row>
    <row r="8" spans="1:26">
      <c r="A8" t="s">
        <v>1214</v>
      </c>
      <c r="B8" t="s">
        <v>1239</v>
      </c>
      <c r="C8" t="s">
        <v>3919</v>
      </c>
      <c r="D8" t="s">
        <v>3920</v>
      </c>
      <c r="E8" t="s">
        <v>310</v>
      </c>
      <c r="F8" t="s">
        <v>5029</v>
      </c>
      <c r="G8" t="s">
        <v>5030</v>
      </c>
      <c r="H8" t="s">
        <v>313</v>
      </c>
      <c r="I8" t="s">
        <v>766</v>
      </c>
      <c r="J8" t="s">
        <v>205</v>
      </c>
      <c r="K8" t="s">
        <v>205</v>
      </c>
      <c r="L8" s="109" t="s">
        <v>327</v>
      </c>
      <c r="M8" t="s">
        <v>451</v>
      </c>
      <c r="N8" t="s">
        <v>340</v>
      </c>
      <c r="O8" t="s">
        <v>5031</v>
      </c>
      <c r="P8" t="s">
        <v>1213</v>
      </c>
      <c r="Q8" s="134" t="s">
        <v>315</v>
      </c>
      <c r="R8" t="s">
        <v>890</v>
      </c>
      <c r="S8" s="145" t="s">
        <v>5032</v>
      </c>
      <c r="T8" t="s">
        <v>5028</v>
      </c>
      <c r="U8" s="131">
        <v>341</v>
      </c>
      <c r="V8" s="131">
        <v>1</v>
      </c>
      <c r="W8" s="131">
        <v>0</v>
      </c>
      <c r="X8" s="131">
        <v>0</v>
      </c>
      <c r="Y8" s="109"/>
      <c r="Z8" s="109"/>
    </row>
    <row r="9" spans="1:26">
      <c r="A9" t="s">
        <v>1214</v>
      </c>
      <c r="B9" t="s">
        <v>1239</v>
      </c>
      <c r="C9" t="s">
        <v>5022</v>
      </c>
      <c r="D9" t="s">
        <v>5023</v>
      </c>
      <c r="E9" t="s">
        <v>310</v>
      </c>
      <c r="F9" t="s">
        <v>5033</v>
      </c>
      <c r="G9" t="s">
        <v>5034</v>
      </c>
      <c r="H9" t="s">
        <v>313</v>
      </c>
      <c r="I9" t="s">
        <v>766</v>
      </c>
      <c r="J9" t="s">
        <v>206</v>
      </c>
      <c r="K9" t="s">
        <v>205</v>
      </c>
      <c r="L9" s="109" t="s">
        <v>327</v>
      </c>
      <c r="M9" t="s">
        <v>542</v>
      </c>
      <c r="N9" t="s">
        <v>340</v>
      </c>
      <c r="O9" t="s">
        <v>5026</v>
      </c>
      <c r="P9" t="s">
        <v>1217</v>
      </c>
      <c r="Q9" s="134" t="s">
        <v>888</v>
      </c>
      <c r="R9" t="s">
        <v>890</v>
      </c>
      <c r="S9" s="145" t="s">
        <v>5035</v>
      </c>
      <c r="T9" t="s">
        <v>5028</v>
      </c>
      <c r="U9" s="131">
        <v>24143.83</v>
      </c>
      <c r="V9" s="131">
        <v>3.9550000000000001</v>
      </c>
      <c r="W9" s="131">
        <v>63.188000000000002</v>
      </c>
      <c r="X9" s="131">
        <v>60.341000000000001</v>
      </c>
      <c r="Y9" s="132">
        <v>1.9310000000000001E-2</v>
      </c>
      <c r="Z9" s="132">
        <v>8.3000000000000001E-4</v>
      </c>
    </row>
    <row r="10" spans="1:26">
      <c r="A10" t="s">
        <v>1214</v>
      </c>
      <c r="B10" t="s">
        <v>1240</v>
      </c>
      <c r="C10" t="s">
        <v>3456</v>
      </c>
      <c r="D10" t="s">
        <v>3457</v>
      </c>
      <c r="E10" t="s">
        <v>80</v>
      </c>
      <c r="F10" t="s">
        <v>5007</v>
      </c>
      <c r="G10" t="s">
        <v>5008</v>
      </c>
      <c r="H10" t="s">
        <v>313</v>
      </c>
      <c r="I10" t="s">
        <v>766</v>
      </c>
      <c r="J10" t="s">
        <v>205</v>
      </c>
      <c r="K10" t="s">
        <v>239</v>
      </c>
      <c r="L10" s="109" t="s">
        <v>327</v>
      </c>
      <c r="M10" t="s">
        <v>465</v>
      </c>
      <c r="N10" t="s">
        <v>340</v>
      </c>
      <c r="O10" t="s">
        <v>5009</v>
      </c>
      <c r="P10" t="s">
        <v>1213</v>
      </c>
      <c r="Q10" s="134" t="s">
        <v>315</v>
      </c>
      <c r="R10" t="s">
        <v>890</v>
      </c>
      <c r="S10" s="145" t="s">
        <v>5009</v>
      </c>
      <c r="T10" s="109"/>
      <c r="U10" s="131">
        <v>280.54000000000002</v>
      </c>
      <c r="V10" s="131">
        <v>1</v>
      </c>
      <c r="W10" s="131">
        <v>11255115.961999999</v>
      </c>
      <c r="X10" s="131">
        <v>31575.101999999999</v>
      </c>
      <c r="Y10" s="132">
        <v>0.20405999999999999</v>
      </c>
      <c r="Z10" s="132">
        <v>1.702E-2</v>
      </c>
    </row>
    <row r="11" spans="1:26">
      <c r="A11" t="s">
        <v>1214</v>
      </c>
      <c r="B11" t="s">
        <v>1240</v>
      </c>
      <c r="C11" t="s">
        <v>5036</v>
      </c>
      <c r="D11" t="s">
        <v>5037</v>
      </c>
      <c r="E11" t="s">
        <v>310</v>
      </c>
      <c r="F11" t="s">
        <v>5038</v>
      </c>
      <c r="G11" t="s">
        <v>5039</v>
      </c>
      <c r="H11" t="s">
        <v>313</v>
      </c>
      <c r="I11" t="s">
        <v>766</v>
      </c>
      <c r="J11" t="s">
        <v>205</v>
      </c>
      <c r="K11" t="s">
        <v>205</v>
      </c>
      <c r="L11" s="109" t="s">
        <v>327</v>
      </c>
      <c r="M11" t="s">
        <v>452</v>
      </c>
      <c r="N11" t="s">
        <v>340</v>
      </c>
      <c r="O11" t="s">
        <v>5040</v>
      </c>
      <c r="P11" t="s">
        <v>1213</v>
      </c>
      <c r="Q11" s="134" t="s">
        <v>888</v>
      </c>
      <c r="R11" t="s">
        <v>890</v>
      </c>
      <c r="S11" s="145">
        <v>45657</v>
      </c>
      <c r="T11" t="s">
        <v>5028</v>
      </c>
      <c r="U11" s="131">
        <v>66273</v>
      </c>
      <c r="V11" s="131">
        <v>1</v>
      </c>
      <c r="W11" s="131">
        <v>40490.536</v>
      </c>
      <c r="X11" s="131">
        <v>26834.293000000001</v>
      </c>
      <c r="Y11" s="132">
        <v>0.17341999999999999</v>
      </c>
      <c r="Z11" s="132">
        <v>1.447E-2</v>
      </c>
    </row>
    <row r="12" spans="1:26">
      <c r="A12" t="s">
        <v>1214</v>
      </c>
      <c r="B12" t="s">
        <v>1240</v>
      </c>
      <c r="C12" t="s">
        <v>3456</v>
      </c>
      <c r="D12" t="s">
        <v>3457</v>
      </c>
      <c r="E12" t="s">
        <v>80</v>
      </c>
      <c r="F12" t="s">
        <v>5010</v>
      </c>
      <c r="G12" t="s">
        <v>5011</v>
      </c>
      <c r="H12" t="s">
        <v>313</v>
      </c>
      <c r="I12" t="s">
        <v>766</v>
      </c>
      <c r="J12" t="s">
        <v>205</v>
      </c>
      <c r="K12" t="s">
        <v>239</v>
      </c>
      <c r="L12" s="109" t="s">
        <v>327</v>
      </c>
      <c r="M12" t="s">
        <v>465</v>
      </c>
      <c r="N12" t="s">
        <v>340</v>
      </c>
      <c r="O12" t="s">
        <v>5012</v>
      </c>
      <c r="P12" t="s">
        <v>1213</v>
      </c>
      <c r="Q12" s="134" t="s">
        <v>315</v>
      </c>
      <c r="R12" t="s">
        <v>890</v>
      </c>
      <c r="S12" s="145" t="s">
        <v>5012</v>
      </c>
      <c r="T12" s="109"/>
      <c r="U12" s="131">
        <v>26548715</v>
      </c>
      <c r="V12" s="131">
        <v>1</v>
      </c>
      <c r="W12" s="131">
        <v>100</v>
      </c>
      <c r="X12" s="131">
        <v>26548.715</v>
      </c>
      <c r="Y12" s="132">
        <v>0.17158000000000001</v>
      </c>
      <c r="Z12" s="132">
        <v>1.431E-2</v>
      </c>
    </row>
    <row r="13" spans="1:26">
      <c r="A13" t="s">
        <v>1214</v>
      </c>
      <c r="B13" t="s">
        <v>1240</v>
      </c>
      <c r="C13" t="s">
        <v>5041</v>
      </c>
      <c r="D13" t="s">
        <v>5042</v>
      </c>
      <c r="E13" t="s">
        <v>310</v>
      </c>
      <c r="F13" t="s">
        <v>5043</v>
      </c>
      <c r="G13" t="s">
        <v>5044</v>
      </c>
      <c r="H13" t="s">
        <v>313</v>
      </c>
      <c r="I13" t="s">
        <v>766</v>
      </c>
      <c r="J13" t="s">
        <v>205</v>
      </c>
      <c r="K13" t="s">
        <v>205</v>
      </c>
      <c r="L13" s="109" t="s">
        <v>327</v>
      </c>
      <c r="M13" t="s">
        <v>465</v>
      </c>
      <c r="N13" t="s">
        <v>340</v>
      </c>
      <c r="O13" t="s">
        <v>5045</v>
      </c>
      <c r="P13" t="s">
        <v>1213</v>
      </c>
      <c r="Q13" s="134" t="s">
        <v>315</v>
      </c>
      <c r="R13" t="s">
        <v>890</v>
      </c>
      <c r="S13" s="145">
        <v>45657</v>
      </c>
      <c r="T13" t="s">
        <v>5028</v>
      </c>
      <c r="U13" s="131">
        <v>540.12</v>
      </c>
      <c r="V13" s="131">
        <v>1</v>
      </c>
      <c r="W13" s="131">
        <v>1936069.1880000001</v>
      </c>
      <c r="X13" s="131">
        <v>10457.097</v>
      </c>
      <c r="Y13" s="132">
        <v>6.7580000000000001E-2</v>
      </c>
      <c r="Z13" s="132">
        <v>5.64E-3</v>
      </c>
    </row>
    <row r="14" spans="1:26">
      <c r="A14" t="s">
        <v>1214</v>
      </c>
      <c r="B14" t="s">
        <v>1240</v>
      </c>
      <c r="C14" t="s">
        <v>5046</v>
      </c>
      <c r="D14" t="s">
        <v>5047</v>
      </c>
      <c r="E14" t="s">
        <v>310</v>
      </c>
      <c r="F14" t="s">
        <v>5048</v>
      </c>
      <c r="G14" t="s">
        <v>5049</v>
      </c>
      <c r="H14" t="s">
        <v>313</v>
      </c>
      <c r="I14" t="s">
        <v>766</v>
      </c>
      <c r="J14" t="s">
        <v>205</v>
      </c>
      <c r="K14" t="s">
        <v>205</v>
      </c>
      <c r="L14" s="109" t="s">
        <v>327</v>
      </c>
      <c r="M14" t="s">
        <v>479</v>
      </c>
      <c r="N14" t="s">
        <v>340</v>
      </c>
      <c r="O14" t="s">
        <v>5050</v>
      </c>
      <c r="P14" t="s">
        <v>1216</v>
      </c>
      <c r="Q14" s="134" t="s">
        <v>888</v>
      </c>
      <c r="R14" t="s">
        <v>890</v>
      </c>
      <c r="S14" s="145">
        <v>45626</v>
      </c>
      <c r="T14" t="s">
        <v>5028</v>
      </c>
      <c r="U14" s="131">
        <v>880381.68</v>
      </c>
      <c r="V14" s="131">
        <v>3.3719999999999999</v>
      </c>
      <c r="W14" s="131">
        <v>333.97399999999999</v>
      </c>
      <c r="X14" s="131">
        <v>9914.5010000000002</v>
      </c>
      <c r="Y14" s="132">
        <v>6.4079999999999998E-2</v>
      </c>
      <c r="Z14" s="132">
        <v>5.3499999999999997E-3</v>
      </c>
    </row>
    <row r="15" spans="1:26">
      <c r="A15" t="s">
        <v>1214</v>
      </c>
      <c r="B15" t="s">
        <v>1240</v>
      </c>
      <c r="C15" t="s">
        <v>5051</v>
      </c>
      <c r="D15" t="s">
        <v>5052</v>
      </c>
      <c r="E15" t="s">
        <v>310</v>
      </c>
      <c r="F15" t="s">
        <v>5053</v>
      </c>
      <c r="G15" t="s">
        <v>5054</v>
      </c>
      <c r="H15" t="s">
        <v>313</v>
      </c>
      <c r="I15" t="s">
        <v>766</v>
      </c>
      <c r="J15" t="s">
        <v>205</v>
      </c>
      <c r="K15" t="s">
        <v>205</v>
      </c>
      <c r="L15" s="109" t="s">
        <v>327</v>
      </c>
      <c r="M15" t="s">
        <v>463</v>
      </c>
      <c r="N15" t="s">
        <v>340</v>
      </c>
      <c r="O15" t="s">
        <v>5055</v>
      </c>
      <c r="P15" t="s">
        <v>1216</v>
      </c>
      <c r="Q15" s="134" t="s">
        <v>315</v>
      </c>
      <c r="R15" t="s">
        <v>890</v>
      </c>
      <c r="S15" s="145" t="s">
        <v>5056</v>
      </c>
      <c r="T15" t="s">
        <v>5028</v>
      </c>
      <c r="U15" s="131">
        <v>3148</v>
      </c>
      <c r="V15" s="131">
        <v>3.3719999999999999</v>
      </c>
      <c r="W15" s="131">
        <v>743.41499999999996</v>
      </c>
      <c r="X15" s="131">
        <v>7891.3879999999999</v>
      </c>
      <c r="Y15" s="132">
        <v>5.0999999999999997E-2</v>
      </c>
      <c r="Z15" s="132">
        <v>4.2500000000000003E-3</v>
      </c>
    </row>
    <row r="16" spans="1:26">
      <c r="A16" t="s">
        <v>1214</v>
      </c>
      <c r="B16" t="s">
        <v>1240</v>
      </c>
      <c r="C16" t="s">
        <v>5057</v>
      </c>
      <c r="D16" t="s">
        <v>5058</v>
      </c>
      <c r="E16" t="s">
        <v>310</v>
      </c>
      <c r="F16" t="s">
        <v>5057</v>
      </c>
      <c r="G16" t="s">
        <v>5059</v>
      </c>
      <c r="H16" t="s">
        <v>313</v>
      </c>
      <c r="I16" t="s">
        <v>766</v>
      </c>
      <c r="J16" t="s">
        <v>205</v>
      </c>
      <c r="K16" t="s">
        <v>205</v>
      </c>
      <c r="L16" s="109" t="s">
        <v>327</v>
      </c>
      <c r="M16" t="s">
        <v>465</v>
      </c>
      <c r="N16" t="s">
        <v>340</v>
      </c>
      <c r="O16" t="s">
        <v>5060</v>
      </c>
      <c r="P16" t="s">
        <v>1213</v>
      </c>
      <c r="Q16" s="134" t="s">
        <v>888</v>
      </c>
      <c r="R16" t="s">
        <v>890</v>
      </c>
      <c r="S16" s="145">
        <v>45747</v>
      </c>
      <c r="T16" t="s">
        <v>5061</v>
      </c>
      <c r="U16" s="131">
        <v>140541</v>
      </c>
      <c r="V16" s="131">
        <v>1</v>
      </c>
      <c r="W16" s="131">
        <v>5588.2479999999996</v>
      </c>
      <c r="X16" s="131">
        <v>7853.7790000000005</v>
      </c>
      <c r="Y16" s="132">
        <v>5.076E-2</v>
      </c>
      <c r="Z16" s="132">
        <v>4.2300000000000003E-3</v>
      </c>
    </row>
    <row r="17" spans="1:26">
      <c r="A17" t="s">
        <v>1214</v>
      </c>
      <c r="B17" t="s">
        <v>1240</v>
      </c>
      <c r="C17" t="s">
        <v>5062</v>
      </c>
      <c r="D17" t="s">
        <v>5063</v>
      </c>
      <c r="E17" t="s">
        <v>310</v>
      </c>
      <c r="F17" t="s">
        <v>5064</v>
      </c>
      <c r="G17" t="s">
        <v>5065</v>
      </c>
      <c r="H17" t="s">
        <v>313</v>
      </c>
      <c r="I17" t="s">
        <v>766</v>
      </c>
      <c r="J17" t="s">
        <v>205</v>
      </c>
      <c r="K17" t="s">
        <v>205</v>
      </c>
      <c r="L17" s="109" t="s">
        <v>327</v>
      </c>
      <c r="M17" t="s">
        <v>447</v>
      </c>
      <c r="N17" t="s">
        <v>340</v>
      </c>
      <c r="O17" t="s">
        <v>5066</v>
      </c>
      <c r="P17" t="s">
        <v>1216</v>
      </c>
      <c r="Q17" s="134" t="s">
        <v>888</v>
      </c>
      <c r="R17" t="s">
        <v>890</v>
      </c>
      <c r="S17" s="145">
        <v>45644</v>
      </c>
      <c r="T17" t="s">
        <v>5028</v>
      </c>
      <c r="U17" s="131">
        <v>464817.15</v>
      </c>
      <c r="V17" s="131">
        <v>3.3719999999999999</v>
      </c>
      <c r="W17" s="131">
        <v>5.0060000000000002</v>
      </c>
      <c r="X17" s="131">
        <v>7846.4660000000003</v>
      </c>
      <c r="Y17" s="132">
        <v>5.0709999999999998E-2</v>
      </c>
      <c r="Z17" s="132">
        <v>4.2300000000000003E-3</v>
      </c>
    </row>
    <row r="18" spans="1:26">
      <c r="A18" t="s">
        <v>1214</v>
      </c>
      <c r="B18" t="s">
        <v>1240</v>
      </c>
      <c r="C18" t="s">
        <v>3456</v>
      </c>
      <c r="D18" t="s">
        <v>3457</v>
      </c>
      <c r="E18" t="s">
        <v>80</v>
      </c>
      <c r="F18" t="s">
        <v>5013</v>
      </c>
      <c r="G18" t="s">
        <v>5014</v>
      </c>
      <c r="H18" t="s">
        <v>313</v>
      </c>
      <c r="I18" t="s">
        <v>766</v>
      </c>
      <c r="J18" t="s">
        <v>205</v>
      </c>
      <c r="K18" t="s">
        <v>239</v>
      </c>
      <c r="L18" s="109" t="s">
        <v>327</v>
      </c>
      <c r="M18" t="s">
        <v>465</v>
      </c>
      <c r="N18" t="s">
        <v>340</v>
      </c>
      <c r="O18" t="s">
        <v>5009</v>
      </c>
      <c r="P18" t="s">
        <v>1213</v>
      </c>
      <c r="Q18" s="134" t="s">
        <v>315</v>
      </c>
      <c r="R18" t="s">
        <v>890</v>
      </c>
      <c r="S18" s="145" t="s">
        <v>5009</v>
      </c>
      <c r="T18" s="109"/>
      <c r="U18" s="131">
        <v>6697648</v>
      </c>
      <c r="V18" s="131">
        <v>1</v>
      </c>
      <c r="W18" s="131">
        <v>100</v>
      </c>
      <c r="X18" s="131">
        <v>6697.6480000000001</v>
      </c>
      <c r="Y18" s="132">
        <v>4.3290000000000002E-2</v>
      </c>
      <c r="Z18" s="132">
        <v>3.6099999999999999E-3</v>
      </c>
    </row>
    <row r="19" spans="1:26">
      <c r="A19" t="s">
        <v>1214</v>
      </c>
      <c r="B19" t="s">
        <v>1240</v>
      </c>
      <c r="C19" t="s">
        <v>3456</v>
      </c>
      <c r="D19" t="s">
        <v>3457</v>
      </c>
      <c r="E19" t="s">
        <v>80</v>
      </c>
      <c r="F19" t="s">
        <v>5015</v>
      </c>
      <c r="G19" t="s">
        <v>5016</v>
      </c>
      <c r="H19" t="s">
        <v>313</v>
      </c>
      <c r="I19" t="s">
        <v>766</v>
      </c>
      <c r="J19" t="s">
        <v>205</v>
      </c>
      <c r="K19" t="s">
        <v>205</v>
      </c>
      <c r="L19" s="109" t="s">
        <v>327</v>
      </c>
      <c r="M19" t="s">
        <v>465</v>
      </c>
      <c r="N19" t="s">
        <v>340</v>
      </c>
      <c r="O19" t="s">
        <v>5017</v>
      </c>
      <c r="P19" t="s">
        <v>1213</v>
      </c>
      <c r="Q19" s="134" t="s">
        <v>315</v>
      </c>
      <c r="R19" t="s">
        <v>890</v>
      </c>
      <c r="S19" s="145" t="s">
        <v>5017</v>
      </c>
      <c r="T19" s="109"/>
      <c r="U19" s="131">
        <v>5291812</v>
      </c>
      <c r="V19" s="131">
        <v>1</v>
      </c>
      <c r="W19" s="131">
        <v>100</v>
      </c>
      <c r="X19" s="131">
        <v>5291.8119999999999</v>
      </c>
      <c r="Y19" s="132">
        <v>3.4200000000000001E-2</v>
      </c>
      <c r="Z19" s="132">
        <v>2.8500000000000001E-3</v>
      </c>
    </row>
    <row r="20" spans="1:26">
      <c r="A20" t="s">
        <v>1214</v>
      </c>
      <c r="B20" t="s">
        <v>1240</v>
      </c>
      <c r="C20" t="s">
        <v>5051</v>
      </c>
      <c r="D20" t="s">
        <v>5052</v>
      </c>
      <c r="E20" t="s">
        <v>310</v>
      </c>
      <c r="F20" t="s">
        <v>5067</v>
      </c>
      <c r="G20" t="s">
        <v>5068</v>
      </c>
      <c r="H20" t="s">
        <v>313</v>
      </c>
      <c r="I20" t="s">
        <v>766</v>
      </c>
      <c r="J20" t="s">
        <v>205</v>
      </c>
      <c r="K20" t="s">
        <v>205</v>
      </c>
      <c r="L20" s="109" t="s">
        <v>327</v>
      </c>
      <c r="M20" t="s">
        <v>463</v>
      </c>
      <c r="N20" t="s">
        <v>340</v>
      </c>
      <c r="O20" t="s">
        <v>5069</v>
      </c>
      <c r="P20" t="s">
        <v>1216</v>
      </c>
      <c r="Q20" s="134" t="s">
        <v>315</v>
      </c>
      <c r="R20" t="s">
        <v>890</v>
      </c>
      <c r="S20" s="145" t="s">
        <v>5056</v>
      </c>
      <c r="T20" t="s">
        <v>5028</v>
      </c>
      <c r="U20" s="131">
        <v>1376</v>
      </c>
      <c r="V20" s="131">
        <v>3.3719999999999999</v>
      </c>
      <c r="W20" s="131">
        <v>76993.019</v>
      </c>
      <c r="X20" s="131">
        <v>3572.3780000000002</v>
      </c>
      <c r="Y20" s="132">
        <v>2.3089999999999999E-2</v>
      </c>
      <c r="Z20" s="132">
        <v>1.9300000000000001E-3</v>
      </c>
    </row>
    <row r="21" spans="1:26" customFormat="1">
      <c r="A21" t="s">
        <v>1214</v>
      </c>
      <c r="B21" t="s">
        <v>1240</v>
      </c>
      <c r="C21" t="s">
        <v>5018</v>
      </c>
      <c r="D21" t="s">
        <v>5019</v>
      </c>
      <c r="E21" t="s">
        <v>310</v>
      </c>
      <c r="F21" t="s">
        <v>5018</v>
      </c>
      <c r="G21" t="s">
        <v>5020</v>
      </c>
      <c r="H21" t="s">
        <v>313</v>
      </c>
      <c r="I21" t="s">
        <v>766</v>
      </c>
      <c r="J21" t="s">
        <v>205</v>
      </c>
      <c r="K21" t="s">
        <v>205</v>
      </c>
      <c r="L21" s="109" t="s">
        <v>327</v>
      </c>
      <c r="M21" t="s">
        <v>462</v>
      </c>
      <c r="N21" t="s">
        <v>340</v>
      </c>
      <c r="O21" t="s">
        <v>5021</v>
      </c>
      <c r="P21" t="s">
        <v>1213</v>
      </c>
      <c r="Q21" s="134" t="s">
        <v>315</v>
      </c>
      <c r="R21" t="s">
        <v>890</v>
      </c>
      <c r="S21" s="145" t="s">
        <v>5021</v>
      </c>
      <c r="U21" s="131">
        <v>2832149</v>
      </c>
      <c r="V21" s="131">
        <v>1</v>
      </c>
      <c r="W21" s="131">
        <v>100</v>
      </c>
      <c r="X21" s="131">
        <v>2832.1489999999999</v>
      </c>
      <c r="Y21" s="132">
        <v>1.83E-2</v>
      </c>
      <c r="Z21" s="132">
        <v>1.5299999999999999E-3</v>
      </c>
    </row>
    <row r="22" spans="1:26">
      <c r="A22" t="s">
        <v>1214</v>
      </c>
      <c r="B22" t="s">
        <v>1240</v>
      </c>
      <c r="C22" t="s">
        <v>5022</v>
      </c>
      <c r="D22" t="s">
        <v>5023</v>
      </c>
      <c r="E22" t="s">
        <v>310</v>
      </c>
      <c r="F22" t="s">
        <v>5024</v>
      </c>
      <c r="G22" t="s">
        <v>5025</v>
      </c>
      <c r="H22" t="s">
        <v>313</v>
      </c>
      <c r="I22" t="s">
        <v>766</v>
      </c>
      <c r="J22" t="s">
        <v>205</v>
      </c>
      <c r="K22" t="s">
        <v>205</v>
      </c>
      <c r="L22" s="109" t="s">
        <v>327</v>
      </c>
      <c r="M22" t="s">
        <v>462</v>
      </c>
      <c r="N22" t="s">
        <v>340</v>
      </c>
      <c r="O22" t="s">
        <v>5026</v>
      </c>
      <c r="P22" t="s">
        <v>1213</v>
      </c>
      <c r="Q22" s="134" t="s">
        <v>888</v>
      </c>
      <c r="R22" t="s">
        <v>890</v>
      </c>
      <c r="S22" s="145" t="s">
        <v>5027</v>
      </c>
      <c r="T22" t="s">
        <v>5028</v>
      </c>
      <c r="U22" s="131">
        <v>81</v>
      </c>
      <c r="V22" s="131">
        <v>1</v>
      </c>
      <c r="W22" s="131">
        <v>0</v>
      </c>
      <c r="X22" s="131">
        <v>0</v>
      </c>
    </row>
    <row r="23" spans="1:26">
      <c r="A23" t="s">
        <v>1214</v>
      </c>
      <c r="B23" t="s">
        <v>1240</v>
      </c>
      <c r="C23" t="s">
        <v>3919</v>
      </c>
      <c r="D23" t="s">
        <v>3920</v>
      </c>
      <c r="E23" t="s">
        <v>310</v>
      </c>
      <c r="F23" t="s">
        <v>5029</v>
      </c>
      <c r="G23" t="s">
        <v>5030</v>
      </c>
      <c r="H23" t="s">
        <v>313</v>
      </c>
      <c r="I23" t="s">
        <v>766</v>
      </c>
      <c r="J23" t="s">
        <v>205</v>
      </c>
      <c r="K23" t="s">
        <v>205</v>
      </c>
      <c r="L23" s="109" t="s">
        <v>327</v>
      </c>
      <c r="M23" t="s">
        <v>451</v>
      </c>
      <c r="N23" t="s">
        <v>340</v>
      </c>
      <c r="O23" t="s">
        <v>5031</v>
      </c>
      <c r="P23" t="s">
        <v>1213</v>
      </c>
      <c r="Q23" s="134" t="s">
        <v>315</v>
      </c>
      <c r="R23" t="s">
        <v>890</v>
      </c>
      <c r="S23" s="145" t="s">
        <v>5032</v>
      </c>
      <c r="T23" t="s">
        <v>5028</v>
      </c>
      <c r="U23" s="131">
        <v>9219</v>
      </c>
      <c r="V23" s="131">
        <v>1</v>
      </c>
      <c r="W23" s="131">
        <v>0</v>
      </c>
      <c r="X23" s="131">
        <v>0</v>
      </c>
    </row>
    <row r="24" spans="1:26">
      <c r="A24" t="s">
        <v>1214</v>
      </c>
      <c r="B24" t="s">
        <v>1240</v>
      </c>
      <c r="C24" t="s">
        <v>5070</v>
      </c>
      <c r="D24" t="s">
        <v>5071</v>
      </c>
      <c r="E24" t="s">
        <v>80</v>
      </c>
      <c r="F24" t="s">
        <v>5070</v>
      </c>
      <c r="G24" t="s">
        <v>5072</v>
      </c>
      <c r="H24" t="s">
        <v>313</v>
      </c>
      <c r="I24" t="s">
        <v>766</v>
      </c>
      <c r="J24" t="s">
        <v>206</v>
      </c>
      <c r="K24" t="s">
        <v>239</v>
      </c>
      <c r="L24" s="109" t="s">
        <v>327</v>
      </c>
      <c r="M24" t="s">
        <v>542</v>
      </c>
      <c r="N24" t="s">
        <v>340</v>
      </c>
      <c r="O24" t="s">
        <v>5073</v>
      </c>
      <c r="P24" t="s">
        <v>1217</v>
      </c>
      <c r="Q24" s="134" t="s">
        <v>315</v>
      </c>
      <c r="R24" t="s">
        <v>890</v>
      </c>
      <c r="S24" s="145">
        <v>45611</v>
      </c>
      <c r="T24" t="s">
        <v>5028</v>
      </c>
      <c r="U24" s="131">
        <v>3489.31</v>
      </c>
      <c r="V24" s="131">
        <v>3.9550000000000001</v>
      </c>
      <c r="W24" s="131">
        <v>37571.803</v>
      </c>
      <c r="X24" s="131">
        <v>5185.2539999999999</v>
      </c>
      <c r="Y24" s="132">
        <v>3.3509999999999998E-2</v>
      </c>
      <c r="Z24" s="132">
        <v>2.8E-3</v>
      </c>
    </row>
    <row r="25" spans="1:26">
      <c r="A25" t="s">
        <v>1214</v>
      </c>
      <c r="B25" t="s">
        <v>1240</v>
      </c>
      <c r="C25" t="s">
        <v>5022</v>
      </c>
      <c r="D25" t="s">
        <v>5023</v>
      </c>
      <c r="E25" t="s">
        <v>310</v>
      </c>
      <c r="F25" t="s">
        <v>5033</v>
      </c>
      <c r="G25" t="s">
        <v>5034</v>
      </c>
      <c r="H25" t="s">
        <v>313</v>
      </c>
      <c r="I25" t="s">
        <v>766</v>
      </c>
      <c r="J25" t="s">
        <v>206</v>
      </c>
      <c r="K25" t="s">
        <v>205</v>
      </c>
      <c r="L25" s="109" t="s">
        <v>327</v>
      </c>
      <c r="M25" t="s">
        <v>542</v>
      </c>
      <c r="N25" t="s">
        <v>340</v>
      </c>
      <c r="O25" t="s">
        <v>5026</v>
      </c>
      <c r="P25" t="s">
        <v>1217</v>
      </c>
      <c r="Q25" s="134" t="s">
        <v>888</v>
      </c>
      <c r="R25" t="s">
        <v>890</v>
      </c>
      <c r="S25" s="145" t="s">
        <v>5035</v>
      </c>
      <c r="T25" t="s">
        <v>5028</v>
      </c>
      <c r="U25" s="131">
        <v>574620.93999999994</v>
      </c>
      <c r="V25" s="131">
        <v>3.9550000000000001</v>
      </c>
      <c r="W25" s="131">
        <v>63.188000000000002</v>
      </c>
      <c r="X25" s="131">
        <v>1436.106</v>
      </c>
      <c r="Y25" s="132">
        <v>9.2800000000000001E-3</v>
      </c>
      <c r="Z25" s="132">
        <v>7.6999999999999996E-4</v>
      </c>
    </row>
    <row r="26" spans="1:26">
      <c r="A26" t="s">
        <v>1214</v>
      </c>
      <c r="B26" t="s">
        <v>1240</v>
      </c>
      <c r="C26" t="s">
        <v>5074</v>
      </c>
      <c r="D26" t="s">
        <v>5075</v>
      </c>
      <c r="E26" t="s">
        <v>80</v>
      </c>
      <c r="F26" t="s">
        <v>5074</v>
      </c>
      <c r="G26" t="s">
        <v>5076</v>
      </c>
      <c r="H26" t="s">
        <v>313</v>
      </c>
      <c r="I26" t="s">
        <v>766</v>
      </c>
      <c r="J26" t="s">
        <v>206</v>
      </c>
      <c r="K26" t="s">
        <v>282</v>
      </c>
      <c r="L26" s="109" t="s">
        <v>327</v>
      </c>
      <c r="M26" t="s">
        <v>466</v>
      </c>
      <c r="N26" t="s">
        <v>340</v>
      </c>
      <c r="O26" t="s">
        <v>5077</v>
      </c>
      <c r="P26" t="s">
        <v>1217</v>
      </c>
      <c r="Q26" s="134" t="s">
        <v>315</v>
      </c>
      <c r="R26" t="s">
        <v>890</v>
      </c>
      <c r="S26" s="145">
        <v>45747</v>
      </c>
      <c r="T26" t="s">
        <v>5028</v>
      </c>
      <c r="U26" s="131">
        <v>2804215</v>
      </c>
      <c r="V26" s="131">
        <v>3.9550000000000001</v>
      </c>
      <c r="W26" s="131">
        <v>7.1749999999999998</v>
      </c>
      <c r="X26" s="131">
        <v>795.76900000000001</v>
      </c>
      <c r="Y26" s="132">
        <v>5.1399999999999996E-3</v>
      </c>
      <c r="Z26" s="132">
        <v>4.2999999999999999E-4</v>
      </c>
    </row>
    <row r="27" spans="1:26">
      <c r="A27" t="s">
        <v>1214</v>
      </c>
      <c r="B27" t="s">
        <v>1240</v>
      </c>
      <c r="C27" t="s">
        <v>5079</v>
      </c>
      <c r="D27" t="s">
        <v>5080</v>
      </c>
      <c r="E27" t="s">
        <v>310</v>
      </c>
      <c r="F27" t="s">
        <v>5081</v>
      </c>
      <c r="G27" t="s">
        <v>5082</v>
      </c>
      <c r="H27" t="s">
        <v>313</v>
      </c>
      <c r="I27" t="s">
        <v>766</v>
      </c>
      <c r="J27" t="s">
        <v>206</v>
      </c>
      <c r="K27" t="s">
        <v>205</v>
      </c>
      <c r="L27" s="109" t="s">
        <v>327</v>
      </c>
      <c r="M27" t="s">
        <v>465</v>
      </c>
      <c r="N27" t="s">
        <v>340</v>
      </c>
      <c r="O27" t="s">
        <v>5083</v>
      </c>
      <c r="P27" t="s">
        <v>1217</v>
      </c>
      <c r="Q27" s="134" t="s">
        <v>315</v>
      </c>
      <c r="R27" t="s">
        <v>890</v>
      </c>
      <c r="S27" s="145" t="s">
        <v>5084</v>
      </c>
      <c r="U27" s="131">
        <v>500000</v>
      </c>
      <c r="V27" s="131">
        <v>3.9550000000000001</v>
      </c>
      <c r="W27" s="131">
        <v>0</v>
      </c>
      <c r="X27" s="131">
        <v>0</v>
      </c>
    </row>
    <row r="28" spans="1:26">
      <c r="A28" t="s">
        <v>1214</v>
      </c>
      <c r="B28" t="s">
        <v>1243</v>
      </c>
      <c r="C28" t="s">
        <v>3456</v>
      </c>
      <c r="D28" t="s">
        <v>3457</v>
      </c>
      <c r="E28" t="s">
        <v>80</v>
      </c>
      <c r="F28" t="s">
        <v>5007</v>
      </c>
      <c r="G28" t="s">
        <v>5008</v>
      </c>
      <c r="H28" t="s">
        <v>313</v>
      </c>
      <c r="I28" t="s">
        <v>766</v>
      </c>
      <c r="J28" t="s">
        <v>205</v>
      </c>
      <c r="K28" t="s">
        <v>239</v>
      </c>
      <c r="L28" s="109" t="s">
        <v>327</v>
      </c>
      <c r="M28" t="s">
        <v>465</v>
      </c>
      <c r="N28" t="s">
        <v>340</v>
      </c>
      <c r="O28" t="s">
        <v>5009</v>
      </c>
      <c r="P28" t="s">
        <v>1213</v>
      </c>
      <c r="Q28" s="134" t="s">
        <v>315</v>
      </c>
      <c r="R28" t="s">
        <v>890</v>
      </c>
      <c r="S28" s="145" t="s">
        <v>5009</v>
      </c>
      <c r="U28" s="131">
        <v>41.2</v>
      </c>
      <c r="V28" s="131">
        <v>1</v>
      </c>
      <c r="W28" s="131">
        <v>11255115.961999999</v>
      </c>
      <c r="X28" s="131">
        <v>4637.1080000000002</v>
      </c>
      <c r="Y28" s="132">
        <v>0.25695000000000001</v>
      </c>
      <c r="Z28" s="132">
        <v>1.311E-2</v>
      </c>
    </row>
    <row r="29" spans="1:26">
      <c r="A29" t="s">
        <v>1214</v>
      </c>
      <c r="B29" t="s">
        <v>1243</v>
      </c>
      <c r="C29" t="s">
        <v>3456</v>
      </c>
      <c r="D29" t="s">
        <v>3457</v>
      </c>
      <c r="E29" t="s">
        <v>80</v>
      </c>
      <c r="F29" t="s">
        <v>5010</v>
      </c>
      <c r="G29" t="s">
        <v>5011</v>
      </c>
      <c r="H29" t="s">
        <v>313</v>
      </c>
      <c r="I29" t="s">
        <v>766</v>
      </c>
      <c r="J29" t="s">
        <v>205</v>
      </c>
      <c r="K29" t="s">
        <v>239</v>
      </c>
      <c r="L29" s="109" t="s">
        <v>327</v>
      </c>
      <c r="M29" t="s">
        <v>465</v>
      </c>
      <c r="N29" t="s">
        <v>340</v>
      </c>
      <c r="O29" t="s">
        <v>5012</v>
      </c>
      <c r="P29" t="s">
        <v>1213</v>
      </c>
      <c r="Q29" s="134" t="s">
        <v>315</v>
      </c>
      <c r="R29" t="s">
        <v>890</v>
      </c>
      <c r="S29" s="145" t="s">
        <v>5012</v>
      </c>
      <c r="U29" s="131">
        <v>3898995.2</v>
      </c>
      <c r="V29" s="131">
        <v>1</v>
      </c>
      <c r="W29" s="131">
        <v>100</v>
      </c>
      <c r="X29" s="131">
        <v>3898.9949999999999</v>
      </c>
      <c r="Y29" s="132">
        <v>0.21604999999999999</v>
      </c>
      <c r="Z29" s="132">
        <v>1.102E-2</v>
      </c>
    </row>
    <row r="30" spans="1:26">
      <c r="A30" t="s">
        <v>1214</v>
      </c>
      <c r="B30" t="s">
        <v>1243</v>
      </c>
      <c r="C30" t="s">
        <v>5046</v>
      </c>
      <c r="D30" t="s">
        <v>5047</v>
      </c>
      <c r="E30" t="s">
        <v>310</v>
      </c>
      <c r="F30" t="s">
        <v>5048</v>
      </c>
      <c r="G30" t="s">
        <v>5049</v>
      </c>
      <c r="H30" t="s">
        <v>313</v>
      </c>
      <c r="I30" t="s">
        <v>766</v>
      </c>
      <c r="J30" t="s">
        <v>205</v>
      </c>
      <c r="K30" t="s">
        <v>205</v>
      </c>
      <c r="L30" s="109" t="s">
        <v>327</v>
      </c>
      <c r="M30" t="s">
        <v>479</v>
      </c>
      <c r="N30" t="s">
        <v>340</v>
      </c>
      <c r="O30" t="s">
        <v>5050</v>
      </c>
      <c r="P30" t="s">
        <v>1216</v>
      </c>
      <c r="Q30" s="134" t="s">
        <v>888</v>
      </c>
      <c r="R30" t="s">
        <v>890</v>
      </c>
      <c r="S30" s="145">
        <v>45626</v>
      </c>
      <c r="T30" t="s">
        <v>5028</v>
      </c>
      <c r="U30" s="131">
        <v>275206.64</v>
      </c>
      <c r="V30" s="131">
        <v>3.3719999999999999</v>
      </c>
      <c r="W30" s="131">
        <v>333.97399999999999</v>
      </c>
      <c r="X30" s="131">
        <v>3099.2660000000001</v>
      </c>
      <c r="Y30" s="132">
        <v>0.17174</v>
      </c>
      <c r="Z30" s="132">
        <v>8.7600000000000004E-3</v>
      </c>
    </row>
    <row r="31" spans="1:26">
      <c r="A31" t="s">
        <v>1214</v>
      </c>
      <c r="B31" t="s">
        <v>1243</v>
      </c>
      <c r="C31" t="s">
        <v>5041</v>
      </c>
      <c r="D31" t="s">
        <v>5042</v>
      </c>
      <c r="E31" t="s">
        <v>310</v>
      </c>
      <c r="F31" t="s">
        <v>5043</v>
      </c>
      <c r="G31" t="s">
        <v>5044</v>
      </c>
      <c r="H31" t="s">
        <v>313</v>
      </c>
      <c r="I31" t="s">
        <v>766</v>
      </c>
      <c r="J31" t="s">
        <v>205</v>
      </c>
      <c r="K31" t="s">
        <v>205</v>
      </c>
      <c r="L31" s="109" t="s">
        <v>327</v>
      </c>
      <c r="M31" t="s">
        <v>465</v>
      </c>
      <c r="N31" t="s">
        <v>340</v>
      </c>
      <c r="O31" t="s">
        <v>5045</v>
      </c>
      <c r="P31" t="s">
        <v>1213</v>
      </c>
      <c r="Q31" s="134" t="s">
        <v>315</v>
      </c>
      <c r="R31" t="s">
        <v>890</v>
      </c>
      <c r="S31" s="145">
        <v>45657</v>
      </c>
      <c r="T31" t="s">
        <v>5028</v>
      </c>
      <c r="U31" s="131">
        <v>123.09</v>
      </c>
      <c r="V31" s="131">
        <v>1</v>
      </c>
      <c r="W31" s="131">
        <v>1936069.1880000001</v>
      </c>
      <c r="X31" s="131">
        <v>2383.1080000000002</v>
      </c>
      <c r="Y31" s="132">
        <v>0.13205</v>
      </c>
      <c r="Z31" s="132">
        <v>6.7400000000000003E-3</v>
      </c>
    </row>
    <row r="32" spans="1:26">
      <c r="A32" t="s">
        <v>1214</v>
      </c>
      <c r="B32" t="s">
        <v>1243</v>
      </c>
      <c r="C32" t="s">
        <v>3456</v>
      </c>
      <c r="D32" t="s">
        <v>3457</v>
      </c>
      <c r="E32" t="s">
        <v>80</v>
      </c>
      <c r="F32" t="s">
        <v>5013</v>
      </c>
      <c r="G32" t="s">
        <v>5014</v>
      </c>
      <c r="H32" t="s">
        <v>313</v>
      </c>
      <c r="I32" t="s">
        <v>766</v>
      </c>
      <c r="J32" t="s">
        <v>205</v>
      </c>
      <c r="K32" t="s">
        <v>239</v>
      </c>
      <c r="L32" s="109" t="s">
        <v>327</v>
      </c>
      <c r="M32" t="s">
        <v>465</v>
      </c>
      <c r="N32" t="s">
        <v>340</v>
      </c>
      <c r="O32" t="s">
        <v>5009</v>
      </c>
      <c r="P32" t="s">
        <v>1213</v>
      </c>
      <c r="Q32" s="134" t="s">
        <v>315</v>
      </c>
      <c r="R32" t="s">
        <v>890</v>
      </c>
      <c r="S32" s="145" t="s">
        <v>5009</v>
      </c>
      <c r="U32" s="131">
        <v>983629</v>
      </c>
      <c r="V32" s="131">
        <v>1</v>
      </c>
      <c r="W32" s="131">
        <v>100</v>
      </c>
      <c r="X32" s="131">
        <v>983.62900000000002</v>
      </c>
      <c r="Y32" s="132">
        <v>5.4510000000000003E-2</v>
      </c>
      <c r="Z32" s="132">
        <v>2.7799999999999999E-3</v>
      </c>
    </row>
    <row r="33" spans="1:26">
      <c r="A33" t="s">
        <v>1214</v>
      </c>
      <c r="B33" t="s">
        <v>1243</v>
      </c>
      <c r="C33" t="s">
        <v>3456</v>
      </c>
      <c r="D33" t="s">
        <v>3457</v>
      </c>
      <c r="E33" t="s">
        <v>80</v>
      </c>
      <c r="F33" t="s">
        <v>5015</v>
      </c>
      <c r="G33" t="s">
        <v>5016</v>
      </c>
      <c r="H33" t="s">
        <v>313</v>
      </c>
      <c r="I33" t="s">
        <v>766</v>
      </c>
      <c r="J33" t="s">
        <v>205</v>
      </c>
      <c r="K33" t="s">
        <v>205</v>
      </c>
      <c r="L33" s="109" t="s">
        <v>327</v>
      </c>
      <c r="M33" t="s">
        <v>465</v>
      </c>
      <c r="N33" t="s">
        <v>340</v>
      </c>
      <c r="O33" t="s">
        <v>5017</v>
      </c>
      <c r="P33" t="s">
        <v>1213</v>
      </c>
      <c r="Q33" s="134" t="s">
        <v>315</v>
      </c>
      <c r="R33" t="s">
        <v>890</v>
      </c>
      <c r="S33" s="145">
        <v>45698</v>
      </c>
      <c r="U33" s="131">
        <v>777166</v>
      </c>
      <c r="V33" s="131">
        <v>1</v>
      </c>
      <c r="W33" s="131">
        <v>100</v>
      </c>
      <c r="X33" s="131">
        <v>777.16600000000005</v>
      </c>
      <c r="Y33" s="132">
        <v>4.3060000000000001E-2</v>
      </c>
      <c r="Z33" s="132">
        <v>2.2000000000000001E-3</v>
      </c>
    </row>
    <row r="34" spans="1:26">
      <c r="A34" t="s">
        <v>1214</v>
      </c>
      <c r="B34" t="s">
        <v>1243</v>
      </c>
      <c r="C34" t="s">
        <v>5018</v>
      </c>
      <c r="D34" t="s">
        <v>5019</v>
      </c>
      <c r="E34" t="s">
        <v>310</v>
      </c>
      <c r="F34" t="s">
        <v>5018</v>
      </c>
      <c r="G34" t="s">
        <v>5020</v>
      </c>
      <c r="H34" t="s">
        <v>313</v>
      </c>
      <c r="I34" t="s">
        <v>766</v>
      </c>
      <c r="J34" t="s">
        <v>205</v>
      </c>
      <c r="K34" t="s">
        <v>205</v>
      </c>
      <c r="L34" s="109" t="s">
        <v>327</v>
      </c>
      <c r="M34" t="s">
        <v>462</v>
      </c>
      <c r="N34" t="s">
        <v>340</v>
      </c>
      <c r="O34" t="s">
        <v>5021</v>
      </c>
      <c r="P34" t="s">
        <v>1213</v>
      </c>
      <c r="Q34" s="134" t="s">
        <v>315</v>
      </c>
      <c r="R34" t="s">
        <v>890</v>
      </c>
      <c r="S34" s="145" t="s">
        <v>5021</v>
      </c>
      <c r="U34" s="131">
        <v>415935</v>
      </c>
      <c r="V34" s="131">
        <v>1</v>
      </c>
      <c r="W34" s="131">
        <v>100</v>
      </c>
      <c r="X34" s="131">
        <v>415.935</v>
      </c>
      <c r="Y34" s="132">
        <v>2.3050000000000001E-2</v>
      </c>
      <c r="Z34" s="132">
        <v>1.1800000000000001E-3</v>
      </c>
    </row>
    <row r="35" spans="1:26">
      <c r="A35" t="s">
        <v>1214</v>
      </c>
      <c r="B35" t="s">
        <v>1243</v>
      </c>
      <c r="C35" t="s">
        <v>5022</v>
      </c>
      <c r="D35" t="s">
        <v>5023</v>
      </c>
      <c r="E35" t="s">
        <v>310</v>
      </c>
      <c r="F35" t="s">
        <v>5024</v>
      </c>
      <c r="G35" t="s">
        <v>5025</v>
      </c>
      <c r="H35" t="s">
        <v>313</v>
      </c>
      <c r="I35" t="s">
        <v>766</v>
      </c>
      <c r="J35" t="s">
        <v>205</v>
      </c>
      <c r="K35" t="s">
        <v>205</v>
      </c>
      <c r="L35" s="109" t="s">
        <v>327</v>
      </c>
      <c r="M35" t="s">
        <v>462</v>
      </c>
      <c r="N35" t="s">
        <v>340</v>
      </c>
      <c r="O35" t="s">
        <v>5026</v>
      </c>
      <c r="P35" t="s">
        <v>1213</v>
      </c>
      <c r="Q35" s="134" t="s">
        <v>888</v>
      </c>
      <c r="R35" t="s">
        <v>890</v>
      </c>
      <c r="S35" s="145" t="s">
        <v>5027</v>
      </c>
      <c r="T35" t="s">
        <v>5028</v>
      </c>
      <c r="U35" s="131">
        <v>12</v>
      </c>
      <c r="V35" s="131">
        <v>1</v>
      </c>
      <c r="W35" s="131">
        <v>0</v>
      </c>
      <c r="X35" s="131">
        <v>0</v>
      </c>
    </row>
    <row r="36" spans="1:26">
      <c r="A36" t="s">
        <v>1214</v>
      </c>
      <c r="B36" t="s">
        <v>1243</v>
      </c>
      <c r="C36" t="s">
        <v>5070</v>
      </c>
      <c r="D36" t="s">
        <v>5071</v>
      </c>
      <c r="E36" t="s">
        <v>80</v>
      </c>
      <c r="F36" t="s">
        <v>5070</v>
      </c>
      <c r="G36" t="s">
        <v>5072</v>
      </c>
      <c r="H36" t="s">
        <v>313</v>
      </c>
      <c r="I36" t="s">
        <v>766</v>
      </c>
      <c r="J36" t="s">
        <v>206</v>
      </c>
      <c r="K36" t="s">
        <v>239</v>
      </c>
      <c r="L36" s="109" t="s">
        <v>327</v>
      </c>
      <c r="M36" t="s">
        <v>542</v>
      </c>
      <c r="N36" t="s">
        <v>340</v>
      </c>
      <c r="O36" t="s">
        <v>5073</v>
      </c>
      <c r="P36" t="s">
        <v>1217</v>
      </c>
      <c r="Q36" s="134" t="s">
        <v>315</v>
      </c>
      <c r="R36" t="s">
        <v>890</v>
      </c>
      <c r="S36" s="145">
        <v>45611</v>
      </c>
      <c r="T36" t="s">
        <v>5028</v>
      </c>
      <c r="U36" s="131">
        <v>1025.07</v>
      </c>
      <c r="V36" s="131">
        <v>3.9550000000000001</v>
      </c>
      <c r="W36" s="131">
        <v>37571.803</v>
      </c>
      <c r="X36" s="131">
        <v>1523.2950000000001</v>
      </c>
      <c r="Y36" s="132">
        <v>8.4409999999999999E-2</v>
      </c>
      <c r="Z36" s="132">
        <v>4.3099999999999996E-3</v>
      </c>
    </row>
    <row r="37" spans="1:26">
      <c r="A37" t="s">
        <v>1214</v>
      </c>
      <c r="B37" t="s">
        <v>1243</v>
      </c>
      <c r="C37" t="s">
        <v>5022</v>
      </c>
      <c r="D37" t="s">
        <v>5023</v>
      </c>
      <c r="E37" t="s">
        <v>310</v>
      </c>
      <c r="F37" t="s">
        <v>5033</v>
      </c>
      <c r="G37" t="s">
        <v>5034</v>
      </c>
      <c r="H37" t="s">
        <v>313</v>
      </c>
      <c r="I37" t="s">
        <v>766</v>
      </c>
      <c r="J37" t="s">
        <v>206</v>
      </c>
      <c r="K37" t="s">
        <v>205</v>
      </c>
      <c r="L37" s="109" t="s">
        <v>327</v>
      </c>
      <c r="M37" t="s">
        <v>542</v>
      </c>
      <c r="N37" t="s">
        <v>340</v>
      </c>
      <c r="O37" t="s">
        <v>5026</v>
      </c>
      <c r="P37" t="s">
        <v>1217</v>
      </c>
      <c r="Q37" s="134" t="s">
        <v>888</v>
      </c>
      <c r="R37" t="s">
        <v>890</v>
      </c>
      <c r="S37" s="145" t="s">
        <v>5035</v>
      </c>
      <c r="T37" t="s">
        <v>5028</v>
      </c>
      <c r="U37" s="131">
        <v>84389.94</v>
      </c>
      <c r="V37" s="131">
        <v>3.9550000000000001</v>
      </c>
      <c r="W37" s="131">
        <v>63.188000000000002</v>
      </c>
      <c r="X37" s="131">
        <v>210.90899999999999</v>
      </c>
      <c r="Y37" s="132">
        <v>1.1690000000000001E-2</v>
      </c>
      <c r="Z37" s="132">
        <v>5.9999999999999995E-4</v>
      </c>
    </row>
    <row r="38" spans="1:26">
      <c r="A38" t="s">
        <v>1214</v>
      </c>
      <c r="B38" t="s">
        <v>1243</v>
      </c>
      <c r="C38" t="s">
        <v>5074</v>
      </c>
      <c r="D38" t="s">
        <v>5075</v>
      </c>
      <c r="E38" t="s">
        <v>80</v>
      </c>
      <c r="F38" t="s">
        <v>5074</v>
      </c>
      <c r="G38" t="s">
        <v>5076</v>
      </c>
      <c r="H38" t="s">
        <v>313</v>
      </c>
      <c r="I38" t="s">
        <v>766</v>
      </c>
      <c r="J38" t="s">
        <v>206</v>
      </c>
      <c r="K38" t="s">
        <v>282</v>
      </c>
      <c r="L38" s="109" t="s">
        <v>327</v>
      </c>
      <c r="M38" t="s">
        <v>466</v>
      </c>
      <c r="N38" t="s">
        <v>340</v>
      </c>
      <c r="O38" t="s">
        <v>5077</v>
      </c>
      <c r="P38" t="s">
        <v>1217</v>
      </c>
      <c r="Q38" s="134" t="s">
        <v>315</v>
      </c>
      <c r="R38" t="s">
        <v>890</v>
      </c>
      <c r="S38" s="145">
        <v>45747</v>
      </c>
      <c r="T38" t="s">
        <v>5028</v>
      </c>
      <c r="U38" s="131">
        <v>412820</v>
      </c>
      <c r="V38" s="131">
        <v>3.9550000000000001</v>
      </c>
      <c r="W38" s="131">
        <v>7.1749999999999998</v>
      </c>
      <c r="X38" s="131">
        <v>117.148</v>
      </c>
      <c r="Y38" s="132">
        <v>6.4900000000000001E-3</v>
      </c>
      <c r="Z38" s="132">
        <v>3.3E-4</v>
      </c>
    </row>
    <row r="39" spans="1:26">
      <c r="A39" t="s">
        <v>1214</v>
      </c>
      <c r="B39" t="s">
        <v>1244</v>
      </c>
      <c r="C39" t="s">
        <v>5046</v>
      </c>
      <c r="D39" t="s">
        <v>5047</v>
      </c>
      <c r="E39" t="s">
        <v>310</v>
      </c>
      <c r="F39" t="s">
        <v>5048</v>
      </c>
      <c r="G39" t="s">
        <v>5049</v>
      </c>
      <c r="H39" t="s">
        <v>313</v>
      </c>
      <c r="I39" t="s">
        <v>766</v>
      </c>
      <c r="J39" t="s">
        <v>205</v>
      </c>
      <c r="K39" t="s">
        <v>205</v>
      </c>
      <c r="L39" s="109" t="s">
        <v>327</v>
      </c>
      <c r="M39" t="s">
        <v>479</v>
      </c>
      <c r="N39" t="s">
        <v>340</v>
      </c>
      <c r="O39" t="s">
        <v>5050</v>
      </c>
      <c r="P39" t="s">
        <v>1216</v>
      </c>
      <c r="Q39" s="134" t="s">
        <v>888</v>
      </c>
      <c r="R39" t="s">
        <v>890</v>
      </c>
      <c r="S39" s="145">
        <v>45626</v>
      </c>
      <c r="T39" t="s">
        <v>5028</v>
      </c>
      <c r="U39" s="131">
        <v>244004.92</v>
      </c>
      <c r="V39" s="131">
        <v>3.3719999999999999</v>
      </c>
      <c r="W39" s="131">
        <v>333.97399999999999</v>
      </c>
      <c r="X39" s="131">
        <v>2747.884</v>
      </c>
      <c r="Y39" s="132">
        <v>0.21615999999999999</v>
      </c>
      <c r="Z39" s="132">
        <v>5.45E-3</v>
      </c>
    </row>
    <row r="40" spans="1:26">
      <c r="A40" t="s">
        <v>1214</v>
      </c>
      <c r="B40" t="s">
        <v>1244</v>
      </c>
      <c r="C40" t="s">
        <v>5051</v>
      </c>
      <c r="D40" t="s">
        <v>5052</v>
      </c>
      <c r="E40" t="s">
        <v>310</v>
      </c>
      <c r="F40" t="s">
        <v>5053</v>
      </c>
      <c r="G40" t="s">
        <v>5054</v>
      </c>
      <c r="H40" t="s">
        <v>313</v>
      </c>
      <c r="I40" t="s">
        <v>766</v>
      </c>
      <c r="J40" t="s">
        <v>205</v>
      </c>
      <c r="K40" t="s">
        <v>205</v>
      </c>
      <c r="L40" s="109" t="s">
        <v>327</v>
      </c>
      <c r="M40" t="s">
        <v>463</v>
      </c>
      <c r="N40" t="s">
        <v>340</v>
      </c>
      <c r="O40" t="s">
        <v>5055</v>
      </c>
      <c r="P40" t="s">
        <v>1216</v>
      </c>
      <c r="Q40" s="134" t="s">
        <v>315</v>
      </c>
      <c r="R40" t="s">
        <v>890</v>
      </c>
      <c r="S40" s="145" t="s">
        <v>5056</v>
      </c>
      <c r="T40" t="s">
        <v>5028</v>
      </c>
      <c r="U40" s="131">
        <v>813</v>
      </c>
      <c r="V40" s="131">
        <v>3.3719999999999999</v>
      </c>
      <c r="W40" s="131">
        <v>743.41499999999996</v>
      </c>
      <c r="X40" s="131">
        <v>2038.0239999999999</v>
      </c>
      <c r="Y40" s="132">
        <v>0.16031999999999999</v>
      </c>
      <c r="Z40" s="132">
        <v>4.0400000000000002E-3</v>
      </c>
    </row>
    <row r="41" spans="1:26">
      <c r="A41" t="s">
        <v>1214</v>
      </c>
      <c r="B41" t="s">
        <v>1244</v>
      </c>
      <c r="C41" t="s">
        <v>5057</v>
      </c>
      <c r="D41" t="s">
        <v>5058</v>
      </c>
      <c r="E41" t="s">
        <v>310</v>
      </c>
      <c r="F41" t="s">
        <v>5057</v>
      </c>
      <c r="G41" t="s">
        <v>5059</v>
      </c>
      <c r="H41" t="s">
        <v>313</v>
      </c>
      <c r="I41" t="s">
        <v>766</v>
      </c>
      <c r="J41" t="s">
        <v>205</v>
      </c>
      <c r="K41" t="s">
        <v>205</v>
      </c>
      <c r="L41" s="109" t="s">
        <v>327</v>
      </c>
      <c r="M41" t="s">
        <v>465</v>
      </c>
      <c r="N41" t="s">
        <v>340</v>
      </c>
      <c r="O41" t="s">
        <v>5060</v>
      </c>
      <c r="P41" t="s">
        <v>1213</v>
      </c>
      <c r="Q41" s="134" t="s">
        <v>888</v>
      </c>
      <c r="R41" t="s">
        <v>890</v>
      </c>
      <c r="S41" s="145">
        <v>45747</v>
      </c>
      <c r="T41" t="s">
        <v>5061</v>
      </c>
      <c r="U41" s="131">
        <v>27000</v>
      </c>
      <c r="V41" s="131">
        <v>1</v>
      </c>
      <c r="W41" s="131">
        <v>5588.2479999999996</v>
      </c>
      <c r="X41" s="131">
        <v>1508.827</v>
      </c>
      <c r="Y41" s="132">
        <v>0.11869</v>
      </c>
      <c r="Z41" s="132">
        <v>2.99E-3</v>
      </c>
    </row>
    <row r="42" spans="1:26">
      <c r="A42" t="s">
        <v>1214</v>
      </c>
      <c r="B42" t="s">
        <v>1244</v>
      </c>
      <c r="C42" t="s">
        <v>5041</v>
      </c>
      <c r="D42" t="s">
        <v>5042</v>
      </c>
      <c r="E42" t="s">
        <v>310</v>
      </c>
      <c r="F42" t="s">
        <v>5043</v>
      </c>
      <c r="G42" t="s">
        <v>5044</v>
      </c>
      <c r="H42" t="s">
        <v>313</v>
      </c>
      <c r="I42" t="s">
        <v>766</v>
      </c>
      <c r="J42" t="s">
        <v>205</v>
      </c>
      <c r="K42" t="s">
        <v>205</v>
      </c>
      <c r="L42" s="109" t="s">
        <v>327</v>
      </c>
      <c r="M42" t="s">
        <v>465</v>
      </c>
      <c r="N42" t="s">
        <v>340</v>
      </c>
      <c r="O42" t="s">
        <v>5045</v>
      </c>
      <c r="P42" t="s">
        <v>1213</v>
      </c>
      <c r="Q42" s="134" t="s">
        <v>315</v>
      </c>
      <c r="R42" t="s">
        <v>890</v>
      </c>
      <c r="S42" s="145">
        <v>45657</v>
      </c>
      <c r="T42" t="s">
        <v>5028</v>
      </c>
      <c r="U42" s="131">
        <v>58.16</v>
      </c>
      <c r="V42" s="131">
        <v>1</v>
      </c>
      <c r="W42" s="131">
        <v>1936069.1880000001</v>
      </c>
      <c r="X42" s="131">
        <v>1126.018</v>
      </c>
      <c r="Y42" s="132">
        <v>8.8580000000000006E-2</v>
      </c>
      <c r="Z42" s="132">
        <v>2.2300000000000002E-3</v>
      </c>
    </row>
    <row r="43" spans="1:26">
      <c r="A43" t="s">
        <v>1214</v>
      </c>
      <c r="B43" t="s">
        <v>1244</v>
      </c>
      <c r="C43" t="s">
        <v>5051</v>
      </c>
      <c r="D43" t="s">
        <v>5052</v>
      </c>
      <c r="E43" t="s">
        <v>310</v>
      </c>
      <c r="F43" t="s">
        <v>5067</v>
      </c>
      <c r="G43" t="s">
        <v>5068</v>
      </c>
      <c r="H43" t="s">
        <v>313</v>
      </c>
      <c r="I43" t="s">
        <v>766</v>
      </c>
      <c r="J43" t="s">
        <v>205</v>
      </c>
      <c r="K43" t="s">
        <v>205</v>
      </c>
      <c r="L43" s="109" t="s">
        <v>327</v>
      </c>
      <c r="M43" t="s">
        <v>463</v>
      </c>
      <c r="N43" t="s">
        <v>340</v>
      </c>
      <c r="O43" t="s">
        <v>5069</v>
      </c>
      <c r="P43" t="s">
        <v>1216</v>
      </c>
      <c r="Q43" s="134" t="s">
        <v>315</v>
      </c>
      <c r="R43" t="s">
        <v>890</v>
      </c>
      <c r="S43" s="145" t="s">
        <v>5056</v>
      </c>
      <c r="T43" t="s">
        <v>5028</v>
      </c>
      <c r="U43" s="131">
        <v>355</v>
      </c>
      <c r="V43" s="131">
        <v>3.3719999999999999</v>
      </c>
      <c r="W43" s="131">
        <v>76993.019</v>
      </c>
      <c r="X43" s="131">
        <v>921.65300000000002</v>
      </c>
      <c r="Y43" s="132">
        <v>7.2499999999999995E-2</v>
      </c>
      <c r="Z43" s="132">
        <v>1.83E-3</v>
      </c>
    </row>
    <row r="44" spans="1:26">
      <c r="A44" t="s">
        <v>1214</v>
      </c>
      <c r="B44" t="s">
        <v>1244</v>
      </c>
      <c r="C44" t="s">
        <v>3456</v>
      </c>
      <c r="D44" t="s">
        <v>3457</v>
      </c>
      <c r="E44" t="s">
        <v>80</v>
      </c>
      <c r="F44" t="s">
        <v>5007</v>
      </c>
      <c r="G44" t="s">
        <v>5008</v>
      </c>
      <c r="H44" t="s">
        <v>313</v>
      </c>
      <c r="I44" t="s">
        <v>766</v>
      </c>
      <c r="J44" t="s">
        <v>205</v>
      </c>
      <c r="K44" t="s">
        <v>239</v>
      </c>
      <c r="L44" s="109" t="s">
        <v>327</v>
      </c>
      <c r="M44" t="s">
        <v>465</v>
      </c>
      <c r="N44" t="s">
        <v>340</v>
      </c>
      <c r="O44" t="s">
        <v>5009</v>
      </c>
      <c r="P44" t="s">
        <v>1213</v>
      </c>
      <c r="Q44" s="134" t="s">
        <v>315</v>
      </c>
      <c r="R44" t="s">
        <v>890</v>
      </c>
      <c r="S44" s="145" t="s">
        <v>5009</v>
      </c>
      <c r="U44" s="131">
        <v>8.1300000000000008</v>
      </c>
      <c r="V44" s="131">
        <v>1</v>
      </c>
      <c r="W44" s="131">
        <v>11255115.961999999</v>
      </c>
      <c r="X44" s="131">
        <v>915.04100000000005</v>
      </c>
      <c r="Y44" s="132">
        <v>7.1980000000000002E-2</v>
      </c>
      <c r="Z44" s="132">
        <v>1.82E-3</v>
      </c>
    </row>
    <row r="45" spans="1:26">
      <c r="A45" t="s">
        <v>1214</v>
      </c>
      <c r="B45" t="s">
        <v>1244</v>
      </c>
      <c r="C45" t="s">
        <v>5062</v>
      </c>
      <c r="D45" t="s">
        <v>5063</v>
      </c>
      <c r="E45" t="s">
        <v>310</v>
      </c>
      <c r="F45" t="s">
        <v>5064</v>
      </c>
      <c r="G45" t="s">
        <v>5065</v>
      </c>
      <c r="H45" t="s">
        <v>313</v>
      </c>
      <c r="I45" t="s">
        <v>766</v>
      </c>
      <c r="J45" t="s">
        <v>205</v>
      </c>
      <c r="K45" t="s">
        <v>205</v>
      </c>
      <c r="L45" s="109" t="s">
        <v>327</v>
      </c>
      <c r="M45" t="s">
        <v>447</v>
      </c>
      <c r="N45" t="s">
        <v>340</v>
      </c>
      <c r="O45" t="s">
        <v>5066</v>
      </c>
      <c r="P45" t="s">
        <v>1216</v>
      </c>
      <c r="Q45" s="134" t="s">
        <v>888</v>
      </c>
      <c r="R45" t="s">
        <v>890</v>
      </c>
      <c r="S45" s="145">
        <v>45644</v>
      </c>
      <c r="T45" t="s">
        <v>5028</v>
      </c>
      <c r="U45" s="131">
        <v>48611.14</v>
      </c>
      <c r="V45" s="131">
        <v>3.3719999999999999</v>
      </c>
      <c r="W45" s="131">
        <v>5.0060000000000002</v>
      </c>
      <c r="X45" s="131">
        <v>820.59299999999996</v>
      </c>
      <c r="Y45" s="132">
        <v>6.4549999999999996E-2</v>
      </c>
      <c r="Z45" s="132">
        <v>1.6299999999999999E-3</v>
      </c>
    </row>
    <row r="46" spans="1:26">
      <c r="A46" t="s">
        <v>1214</v>
      </c>
      <c r="B46" t="s">
        <v>1244</v>
      </c>
      <c r="C46" t="s">
        <v>3456</v>
      </c>
      <c r="D46" t="s">
        <v>3457</v>
      </c>
      <c r="E46" t="s">
        <v>80</v>
      </c>
      <c r="F46" t="s">
        <v>5010</v>
      </c>
      <c r="G46" t="s">
        <v>5011</v>
      </c>
      <c r="H46" t="s">
        <v>313</v>
      </c>
      <c r="I46" t="s">
        <v>766</v>
      </c>
      <c r="J46" t="s">
        <v>205</v>
      </c>
      <c r="K46" t="s">
        <v>239</v>
      </c>
      <c r="L46" s="109" t="s">
        <v>327</v>
      </c>
      <c r="M46" t="s">
        <v>465</v>
      </c>
      <c r="N46" t="s">
        <v>340</v>
      </c>
      <c r="O46" t="s">
        <v>5012</v>
      </c>
      <c r="P46" t="s">
        <v>1213</v>
      </c>
      <c r="Q46" s="134" t="s">
        <v>315</v>
      </c>
      <c r="R46" t="s">
        <v>890</v>
      </c>
      <c r="S46" s="145" t="s">
        <v>5012</v>
      </c>
      <c r="U46" s="131">
        <v>768970.8</v>
      </c>
      <c r="V46" s="131">
        <v>1</v>
      </c>
      <c r="W46" s="131">
        <v>100</v>
      </c>
      <c r="X46" s="131">
        <v>768.971</v>
      </c>
      <c r="Y46" s="132">
        <v>6.0490000000000002E-2</v>
      </c>
      <c r="Z46" s="132">
        <v>1.5299999999999999E-3</v>
      </c>
    </row>
    <row r="47" spans="1:26">
      <c r="A47" t="s">
        <v>1214</v>
      </c>
      <c r="B47" t="s">
        <v>1244</v>
      </c>
      <c r="C47" t="s">
        <v>3456</v>
      </c>
      <c r="D47" t="s">
        <v>3457</v>
      </c>
      <c r="E47" t="s">
        <v>80</v>
      </c>
      <c r="F47" t="s">
        <v>5013</v>
      </c>
      <c r="G47" t="s">
        <v>5014</v>
      </c>
      <c r="H47" t="s">
        <v>313</v>
      </c>
      <c r="I47" t="s">
        <v>766</v>
      </c>
      <c r="J47" t="s">
        <v>205</v>
      </c>
      <c r="K47" t="s">
        <v>239</v>
      </c>
      <c r="L47" s="109" t="s">
        <v>327</v>
      </c>
      <c r="M47" t="s">
        <v>465</v>
      </c>
      <c r="N47" t="s">
        <v>340</v>
      </c>
      <c r="O47" t="s">
        <v>5009</v>
      </c>
      <c r="P47" t="s">
        <v>1213</v>
      </c>
      <c r="Q47" s="134" t="s">
        <v>315</v>
      </c>
      <c r="R47" t="s">
        <v>890</v>
      </c>
      <c r="S47" s="145" t="s">
        <v>5009</v>
      </c>
      <c r="U47" s="131">
        <v>193995</v>
      </c>
      <c r="V47" s="131">
        <v>1</v>
      </c>
      <c r="W47" s="131">
        <v>100</v>
      </c>
      <c r="X47" s="131">
        <v>193.995</v>
      </c>
      <c r="Y47" s="132">
        <v>1.5259999999999999E-2</v>
      </c>
      <c r="Z47" s="132">
        <v>3.8000000000000002E-4</v>
      </c>
    </row>
    <row r="48" spans="1:26">
      <c r="A48" t="s">
        <v>1214</v>
      </c>
      <c r="B48" t="s">
        <v>1244</v>
      </c>
      <c r="C48" t="s">
        <v>3456</v>
      </c>
      <c r="D48" t="s">
        <v>3457</v>
      </c>
      <c r="E48" t="s">
        <v>80</v>
      </c>
      <c r="F48" t="s">
        <v>5015</v>
      </c>
      <c r="G48" t="s">
        <v>5016</v>
      </c>
      <c r="H48" t="s">
        <v>313</v>
      </c>
      <c r="I48" t="s">
        <v>766</v>
      </c>
      <c r="J48" t="s">
        <v>205</v>
      </c>
      <c r="K48" t="s">
        <v>205</v>
      </c>
      <c r="L48" s="109" t="s">
        <v>327</v>
      </c>
      <c r="M48" t="s">
        <v>465</v>
      </c>
      <c r="N48" t="s">
        <v>340</v>
      </c>
      <c r="O48" t="s">
        <v>5017</v>
      </c>
      <c r="P48" t="s">
        <v>1213</v>
      </c>
      <c r="Q48" s="134" t="s">
        <v>315</v>
      </c>
      <c r="R48" t="s">
        <v>890</v>
      </c>
      <c r="S48" s="145" t="s">
        <v>5017</v>
      </c>
      <c r="U48" s="131">
        <v>153275</v>
      </c>
      <c r="V48" s="131">
        <v>1</v>
      </c>
      <c r="W48" s="131">
        <v>100</v>
      </c>
      <c r="X48" s="131">
        <v>153.27500000000001</v>
      </c>
      <c r="Y48" s="132">
        <v>1.206E-2</v>
      </c>
      <c r="Z48" s="132">
        <v>2.9999999999999997E-4</v>
      </c>
    </row>
    <row r="49" spans="1:26">
      <c r="A49" t="s">
        <v>1214</v>
      </c>
      <c r="B49" t="s">
        <v>1244</v>
      </c>
      <c r="C49" t="s">
        <v>5018</v>
      </c>
      <c r="D49" t="s">
        <v>5019</v>
      </c>
      <c r="E49" t="s">
        <v>310</v>
      </c>
      <c r="F49" t="s">
        <v>5018</v>
      </c>
      <c r="G49" t="s">
        <v>5020</v>
      </c>
      <c r="H49" t="s">
        <v>313</v>
      </c>
      <c r="I49" t="s">
        <v>766</v>
      </c>
      <c r="J49" t="s">
        <v>205</v>
      </c>
      <c r="K49" t="s">
        <v>205</v>
      </c>
      <c r="L49" s="109" t="s">
        <v>327</v>
      </c>
      <c r="M49" t="s">
        <v>462</v>
      </c>
      <c r="N49" t="s">
        <v>340</v>
      </c>
      <c r="O49" t="s">
        <v>5021</v>
      </c>
      <c r="P49" t="s">
        <v>1213</v>
      </c>
      <c r="Q49" s="134" t="s">
        <v>315</v>
      </c>
      <c r="R49" t="s">
        <v>890</v>
      </c>
      <c r="S49" s="145" t="s">
        <v>5021</v>
      </c>
      <c r="U49" s="131">
        <v>82032</v>
      </c>
      <c r="V49" s="131">
        <v>1</v>
      </c>
      <c r="W49" s="131">
        <v>100</v>
      </c>
      <c r="X49" s="131">
        <v>82.031999999999996</v>
      </c>
      <c r="Y49" s="132">
        <v>6.45E-3</v>
      </c>
      <c r="Z49" s="132">
        <v>1.6000000000000001E-4</v>
      </c>
    </row>
    <row r="50" spans="1:26">
      <c r="A50" t="s">
        <v>1214</v>
      </c>
      <c r="B50" t="s">
        <v>1244</v>
      </c>
      <c r="C50" t="s">
        <v>5022</v>
      </c>
      <c r="D50" t="s">
        <v>5023</v>
      </c>
      <c r="E50" t="s">
        <v>310</v>
      </c>
      <c r="F50" t="s">
        <v>5024</v>
      </c>
      <c r="G50" t="s">
        <v>5025</v>
      </c>
      <c r="H50" t="s">
        <v>313</v>
      </c>
      <c r="I50" t="s">
        <v>766</v>
      </c>
      <c r="J50" t="s">
        <v>205</v>
      </c>
      <c r="K50" t="s">
        <v>205</v>
      </c>
      <c r="L50" s="109" t="s">
        <v>327</v>
      </c>
      <c r="M50" t="s">
        <v>462</v>
      </c>
      <c r="N50" t="s">
        <v>340</v>
      </c>
      <c r="O50" t="s">
        <v>5026</v>
      </c>
      <c r="P50" t="s">
        <v>1213</v>
      </c>
      <c r="Q50" s="134" t="s">
        <v>888</v>
      </c>
      <c r="R50" t="s">
        <v>890</v>
      </c>
      <c r="S50" s="145" t="s">
        <v>5027</v>
      </c>
      <c r="T50" t="s">
        <v>5028</v>
      </c>
      <c r="U50" s="131">
        <v>2</v>
      </c>
      <c r="V50" s="131">
        <v>1</v>
      </c>
      <c r="W50" s="131">
        <v>0</v>
      </c>
      <c r="X50" s="131">
        <v>0</v>
      </c>
    </row>
    <row r="51" spans="1:26">
      <c r="A51" t="s">
        <v>1214</v>
      </c>
      <c r="B51" t="s">
        <v>1244</v>
      </c>
      <c r="C51" t="s">
        <v>3919</v>
      </c>
      <c r="D51" t="s">
        <v>3920</v>
      </c>
      <c r="E51" t="s">
        <v>310</v>
      </c>
      <c r="F51" t="s">
        <v>5029</v>
      </c>
      <c r="G51" t="s">
        <v>5030</v>
      </c>
      <c r="H51" t="s">
        <v>313</v>
      </c>
      <c r="I51" t="s">
        <v>766</v>
      </c>
      <c r="J51" t="s">
        <v>205</v>
      </c>
      <c r="K51" t="s">
        <v>205</v>
      </c>
      <c r="L51" s="109" t="s">
        <v>327</v>
      </c>
      <c r="M51" t="s">
        <v>451</v>
      </c>
      <c r="N51" t="s">
        <v>340</v>
      </c>
      <c r="O51" t="s">
        <v>5031</v>
      </c>
      <c r="P51" t="s">
        <v>1213</v>
      </c>
      <c r="Q51" s="134" t="s">
        <v>315</v>
      </c>
      <c r="R51" t="s">
        <v>890</v>
      </c>
      <c r="S51" s="145" t="s">
        <v>5032</v>
      </c>
      <c r="T51" t="s">
        <v>5028</v>
      </c>
      <c r="U51" s="131">
        <v>1068</v>
      </c>
      <c r="V51" s="131">
        <v>1</v>
      </c>
      <c r="W51" s="131">
        <v>0</v>
      </c>
      <c r="X51" s="131">
        <v>0</v>
      </c>
    </row>
    <row r="52" spans="1:26">
      <c r="A52" t="s">
        <v>1214</v>
      </c>
      <c r="B52" t="s">
        <v>1244</v>
      </c>
      <c r="C52" t="s">
        <v>5070</v>
      </c>
      <c r="D52" t="s">
        <v>5071</v>
      </c>
      <c r="E52" t="s">
        <v>80</v>
      </c>
      <c r="F52" t="s">
        <v>5070</v>
      </c>
      <c r="G52" t="s">
        <v>5072</v>
      </c>
      <c r="H52" t="s">
        <v>313</v>
      </c>
      <c r="I52" t="s">
        <v>766</v>
      </c>
      <c r="J52" t="s">
        <v>206</v>
      </c>
      <c r="K52" t="s">
        <v>239</v>
      </c>
      <c r="L52" s="109" t="s">
        <v>327</v>
      </c>
      <c r="M52" t="s">
        <v>542</v>
      </c>
      <c r="N52" t="s">
        <v>340</v>
      </c>
      <c r="O52" t="s">
        <v>5073</v>
      </c>
      <c r="P52" t="s">
        <v>1217</v>
      </c>
      <c r="Q52" s="134" t="s">
        <v>315</v>
      </c>
      <c r="R52" t="s">
        <v>890</v>
      </c>
      <c r="S52" s="145">
        <v>45611</v>
      </c>
      <c r="T52" t="s">
        <v>5028</v>
      </c>
      <c r="U52" s="131">
        <v>938.4</v>
      </c>
      <c r="V52" s="131">
        <v>3.9550000000000001</v>
      </c>
      <c r="W52" s="131">
        <v>37571.803</v>
      </c>
      <c r="X52" s="131">
        <v>1394.5</v>
      </c>
      <c r="Y52" s="132">
        <v>0.10970000000000001</v>
      </c>
      <c r="Z52" s="132">
        <v>2.7699999999999999E-3</v>
      </c>
    </row>
    <row r="53" spans="1:26">
      <c r="A53" t="s">
        <v>1214</v>
      </c>
      <c r="B53" t="s">
        <v>1244</v>
      </c>
      <c r="C53" t="s">
        <v>5022</v>
      </c>
      <c r="D53" t="s">
        <v>5023</v>
      </c>
      <c r="E53" t="s">
        <v>310</v>
      </c>
      <c r="F53" t="s">
        <v>5033</v>
      </c>
      <c r="G53" t="s">
        <v>5034</v>
      </c>
      <c r="H53" t="s">
        <v>313</v>
      </c>
      <c r="I53" t="s">
        <v>766</v>
      </c>
      <c r="J53" t="s">
        <v>206</v>
      </c>
      <c r="K53" t="s">
        <v>205</v>
      </c>
      <c r="L53" s="109" t="s">
        <v>327</v>
      </c>
      <c r="M53" t="s">
        <v>542</v>
      </c>
      <c r="N53" t="s">
        <v>340</v>
      </c>
      <c r="O53" t="s">
        <v>5026</v>
      </c>
      <c r="P53" t="s">
        <v>1217</v>
      </c>
      <c r="Q53" s="134" t="s">
        <v>888</v>
      </c>
      <c r="R53" t="s">
        <v>890</v>
      </c>
      <c r="S53" s="145" t="s">
        <v>5035</v>
      </c>
      <c r="T53" t="s">
        <v>5028</v>
      </c>
      <c r="U53" s="131">
        <v>16643.669999999998</v>
      </c>
      <c r="V53" s="131">
        <v>3.9550000000000001</v>
      </c>
      <c r="W53" s="131">
        <v>63.188000000000002</v>
      </c>
      <c r="X53" s="131">
        <v>41.595999999999997</v>
      </c>
      <c r="Y53" s="132">
        <v>3.2699999999999999E-3</v>
      </c>
      <c r="Z53" s="132">
        <v>8.0000000000000007E-5</v>
      </c>
    </row>
    <row r="54" spans="1:26">
      <c r="A54" t="s">
        <v>1214</v>
      </c>
      <c r="B54" t="s">
        <v>1245</v>
      </c>
      <c r="C54" t="s">
        <v>3456</v>
      </c>
      <c r="D54" t="s">
        <v>3457</v>
      </c>
      <c r="E54" t="s">
        <v>80</v>
      </c>
      <c r="F54" t="s">
        <v>5007</v>
      </c>
      <c r="G54" t="s">
        <v>5008</v>
      </c>
      <c r="H54" t="s">
        <v>313</v>
      </c>
      <c r="I54" t="s">
        <v>766</v>
      </c>
      <c r="J54" t="s">
        <v>205</v>
      </c>
      <c r="K54" t="s">
        <v>239</v>
      </c>
      <c r="L54" s="109" t="s">
        <v>327</v>
      </c>
      <c r="M54" t="s">
        <v>465</v>
      </c>
      <c r="N54" t="s">
        <v>340</v>
      </c>
      <c r="O54" t="s">
        <v>5009</v>
      </c>
      <c r="P54" t="s">
        <v>1213</v>
      </c>
      <c r="Q54" s="134" t="s">
        <v>315</v>
      </c>
      <c r="R54" t="s">
        <v>890</v>
      </c>
      <c r="S54" s="145" t="s">
        <v>5009</v>
      </c>
      <c r="U54" s="131">
        <v>326.37</v>
      </c>
      <c r="V54" s="131">
        <v>1</v>
      </c>
      <c r="W54" s="131">
        <v>11255115.961999999</v>
      </c>
      <c r="X54" s="131">
        <v>36733.322</v>
      </c>
      <c r="Y54" s="132">
        <v>0.14607999999999999</v>
      </c>
      <c r="Z54" s="132">
        <v>7.92E-3</v>
      </c>
    </row>
    <row r="55" spans="1:26">
      <c r="A55" t="s">
        <v>1214</v>
      </c>
      <c r="B55" t="s">
        <v>1245</v>
      </c>
      <c r="C55" t="s">
        <v>5046</v>
      </c>
      <c r="D55" t="s">
        <v>5047</v>
      </c>
      <c r="E55" t="s">
        <v>310</v>
      </c>
      <c r="F55" t="s">
        <v>5048</v>
      </c>
      <c r="G55" t="s">
        <v>5049</v>
      </c>
      <c r="H55" t="s">
        <v>313</v>
      </c>
      <c r="I55" t="s">
        <v>766</v>
      </c>
      <c r="J55" t="s">
        <v>205</v>
      </c>
      <c r="K55" t="s">
        <v>205</v>
      </c>
      <c r="L55" s="109" t="s">
        <v>327</v>
      </c>
      <c r="M55" t="s">
        <v>479</v>
      </c>
      <c r="N55" t="s">
        <v>340</v>
      </c>
      <c r="O55" t="s">
        <v>5050</v>
      </c>
      <c r="P55" t="s">
        <v>1216</v>
      </c>
      <c r="Q55" s="134" t="s">
        <v>888</v>
      </c>
      <c r="R55" t="s">
        <v>890</v>
      </c>
      <c r="S55" s="145">
        <v>45626</v>
      </c>
      <c r="T55" t="s">
        <v>5028</v>
      </c>
      <c r="U55" s="131">
        <v>2826335.58</v>
      </c>
      <c r="V55" s="131">
        <v>3.3719999999999999</v>
      </c>
      <c r="W55" s="131">
        <v>333.97399999999999</v>
      </c>
      <c r="X55" s="131">
        <v>31829.044000000002</v>
      </c>
      <c r="Y55" s="132">
        <v>0.12658</v>
      </c>
      <c r="Z55" s="132">
        <v>6.8599999999999998E-3</v>
      </c>
    </row>
    <row r="56" spans="1:26">
      <c r="A56" t="s">
        <v>1214</v>
      </c>
      <c r="B56" t="s">
        <v>1245</v>
      </c>
      <c r="C56" t="s">
        <v>3456</v>
      </c>
      <c r="D56" t="s">
        <v>3457</v>
      </c>
      <c r="E56" t="s">
        <v>80</v>
      </c>
      <c r="F56" t="s">
        <v>5010</v>
      </c>
      <c r="G56" t="s">
        <v>5011</v>
      </c>
      <c r="H56" t="s">
        <v>313</v>
      </c>
      <c r="I56" t="s">
        <v>766</v>
      </c>
      <c r="J56" t="s">
        <v>205</v>
      </c>
      <c r="K56" t="s">
        <v>239</v>
      </c>
      <c r="L56" s="109" t="s">
        <v>327</v>
      </c>
      <c r="M56" t="s">
        <v>465</v>
      </c>
      <c r="N56" t="s">
        <v>340</v>
      </c>
      <c r="O56" t="s">
        <v>5012</v>
      </c>
      <c r="P56" t="s">
        <v>1213</v>
      </c>
      <c r="Q56" s="134" t="s">
        <v>315</v>
      </c>
      <c r="R56" t="s">
        <v>890</v>
      </c>
      <c r="S56" s="145" t="s">
        <v>5012</v>
      </c>
      <c r="U56" s="131">
        <v>30887556.399999999</v>
      </c>
      <c r="V56" s="131">
        <v>1</v>
      </c>
      <c r="W56" s="131">
        <v>100</v>
      </c>
      <c r="X56" s="131">
        <v>30887.556</v>
      </c>
      <c r="Y56" s="132">
        <v>0.12284</v>
      </c>
      <c r="Z56" s="132">
        <v>6.6600000000000001E-3</v>
      </c>
    </row>
    <row r="57" spans="1:26">
      <c r="A57" t="s">
        <v>1214</v>
      </c>
      <c r="B57" t="s">
        <v>1245</v>
      </c>
      <c r="C57" t="s">
        <v>5051</v>
      </c>
      <c r="D57" t="s">
        <v>5052</v>
      </c>
      <c r="E57" t="s">
        <v>310</v>
      </c>
      <c r="F57" t="s">
        <v>5053</v>
      </c>
      <c r="G57" t="s">
        <v>5054</v>
      </c>
      <c r="H57" t="s">
        <v>313</v>
      </c>
      <c r="I57" t="s">
        <v>766</v>
      </c>
      <c r="J57" t="s">
        <v>205</v>
      </c>
      <c r="K57" t="s">
        <v>205</v>
      </c>
      <c r="L57" s="109" t="s">
        <v>327</v>
      </c>
      <c r="M57" t="s">
        <v>463</v>
      </c>
      <c r="N57" t="s">
        <v>340</v>
      </c>
      <c r="O57" t="s">
        <v>5055</v>
      </c>
      <c r="P57" t="s">
        <v>1216</v>
      </c>
      <c r="Q57" s="134" t="s">
        <v>315</v>
      </c>
      <c r="R57" t="s">
        <v>890</v>
      </c>
      <c r="S57" s="145" t="s">
        <v>5056</v>
      </c>
      <c r="T57" t="s">
        <v>5028</v>
      </c>
      <c r="U57" s="131">
        <v>9790</v>
      </c>
      <c r="V57" s="131">
        <v>3.3719999999999999</v>
      </c>
      <c r="W57" s="131">
        <v>743.41499999999996</v>
      </c>
      <c r="X57" s="131">
        <v>24541.516</v>
      </c>
      <c r="Y57" s="132">
        <v>9.7600000000000006E-2</v>
      </c>
      <c r="Z57" s="132">
        <v>5.2900000000000004E-3</v>
      </c>
    </row>
    <row r="58" spans="1:26">
      <c r="A58" t="s">
        <v>1214</v>
      </c>
      <c r="B58" t="s">
        <v>1245</v>
      </c>
      <c r="C58" t="s">
        <v>5041</v>
      </c>
      <c r="D58" t="s">
        <v>5042</v>
      </c>
      <c r="E58" t="s">
        <v>310</v>
      </c>
      <c r="F58" t="s">
        <v>5043</v>
      </c>
      <c r="G58" t="s">
        <v>5044</v>
      </c>
      <c r="H58" t="s">
        <v>313</v>
      </c>
      <c r="I58" t="s">
        <v>766</v>
      </c>
      <c r="J58" t="s">
        <v>205</v>
      </c>
      <c r="K58" t="s">
        <v>205</v>
      </c>
      <c r="L58" s="109" t="s">
        <v>327</v>
      </c>
      <c r="M58" t="s">
        <v>465</v>
      </c>
      <c r="N58" t="s">
        <v>340</v>
      </c>
      <c r="O58" t="s">
        <v>5045</v>
      </c>
      <c r="P58" t="s">
        <v>1213</v>
      </c>
      <c r="Q58" s="134" t="s">
        <v>315</v>
      </c>
      <c r="R58" t="s">
        <v>890</v>
      </c>
      <c r="S58" s="145">
        <v>45657</v>
      </c>
      <c r="T58" t="s">
        <v>5028</v>
      </c>
      <c r="U58" s="131">
        <v>1202.93</v>
      </c>
      <c r="V58" s="131">
        <v>1</v>
      </c>
      <c r="W58" s="131">
        <v>1936069.1880000001</v>
      </c>
      <c r="X58" s="131">
        <v>23289.557000000001</v>
      </c>
      <c r="Y58" s="132">
        <v>9.2619999999999994E-2</v>
      </c>
      <c r="Z58" s="132">
        <v>5.0200000000000002E-3</v>
      </c>
    </row>
    <row r="59" spans="1:26">
      <c r="A59" t="s">
        <v>1214</v>
      </c>
      <c r="B59" t="s">
        <v>1245</v>
      </c>
      <c r="C59" t="s">
        <v>5036</v>
      </c>
      <c r="D59" t="s">
        <v>5037</v>
      </c>
      <c r="E59" t="s">
        <v>310</v>
      </c>
      <c r="F59" t="s">
        <v>5038</v>
      </c>
      <c r="G59" t="s">
        <v>5039</v>
      </c>
      <c r="H59" t="s">
        <v>313</v>
      </c>
      <c r="I59" t="s">
        <v>766</v>
      </c>
      <c r="J59" t="s">
        <v>205</v>
      </c>
      <c r="K59" t="s">
        <v>205</v>
      </c>
      <c r="L59" s="109" t="s">
        <v>327</v>
      </c>
      <c r="M59" t="s">
        <v>452</v>
      </c>
      <c r="N59" t="s">
        <v>340</v>
      </c>
      <c r="O59" t="s">
        <v>5040</v>
      </c>
      <c r="P59" t="s">
        <v>1213</v>
      </c>
      <c r="Q59" s="134" t="s">
        <v>888</v>
      </c>
      <c r="R59" t="s">
        <v>890</v>
      </c>
      <c r="S59" s="145">
        <v>45657</v>
      </c>
      <c r="T59" t="s">
        <v>5028</v>
      </c>
      <c r="U59" s="131">
        <v>49320</v>
      </c>
      <c r="V59" s="131">
        <v>1</v>
      </c>
      <c r="W59" s="131">
        <v>40490.536</v>
      </c>
      <c r="X59" s="131">
        <v>19969.932000000001</v>
      </c>
      <c r="Y59" s="132">
        <v>7.9420000000000004E-2</v>
      </c>
      <c r="Z59" s="132">
        <v>4.3099999999999996E-3</v>
      </c>
    </row>
    <row r="60" spans="1:26">
      <c r="A60" t="s">
        <v>1214</v>
      </c>
      <c r="B60" t="s">
        <v>1245</v>
      </c>
      <c r="C60" t="s">
        <v>5057</v>
      </c>
      <c r="D60" t="s">
        <v>5058</v>
      </c>
      <c r="E60" t="s">
        <v>310</v>
      </c>
      <c r="F60" t="s">
        <v>5057</v>
      </c>
      <c r="G60" t="s">
        <v>5059</v>
      </c>
      <c r="H60" t="s">
        <v>313</v>
      </c>
      <c r="I60" t="s">
        <v>766</v>
      </c>
      <c r="J60" t="s">
        <v>205</v>
      </c>
      <c r="K60" t="s">
        <v>205</v>
      </c>
      <c r="L60" s="109" t="s">
        <v>327</v>
      </c>
      <c r="M60" t="s">
        <v>465</v>
      </c>
      <c r="N60" t="s">
        <v>340</v>
      </c>
      <c r="O60" t="s">
        <v>5060</v>
      </c>
      <c r="P60" t="s">
        <v>1213</v>
      </c>
      <c r="Q60" s="134" t="s">
        <v>888</v>
      </c>
      <c r="R60" t="s">
        <v>890</v>
      </c>
      <c r="S60" s="145">
        <v>45747</v>
      </c>
      <c r="T60" t="s">
        <v>5061</v>
      </c>
      <c r="U60" s="131">
        <v>349519</v>
      </c>
      <c r="V60" s="131">
        <v>1</v>
      </c>
      <c r="W60" s="131">
        <v>5588.2479999999996</v>
      </c>
      <c r="X60" s="131">
        <v>19531.988000000001</v>
      </c>
      <c r="Y60" s="132">
        <v>7.7679999999999999E-2</v>
      </c>
      <c r="Z60" s="132">
        <v>4.2100000000000002E-3</v>
      </c>
    </row>
    <row r="61" spans="1:26">
      <c r="A61" t="s">
        <v>1214</v>
      </c>
      <c r="B61" t="s">
        <v>1245</v>
      </c>
      <c r="C61" t="s">
        <v>5062</v>
      </c>
      <c r="D61" t="s">
        <v>5063</v>
      </c>
      <c r="E61" t="s">
        <v>310</v>
      </c>
      <c r="F61" t="s">
        <v>5064</v>
      </c>
      <c r="G61" t="s">
        <v>5065</v>
      </c>
      <c r="H61" t="s">
        <v>313</v>
      </c>
      <c r="I61" t="s">
        <v>766</v>
      </c>
      <c r="J61" t="s">
        <v>205</v>
      </c>
      <c r="K61" t="s">
        <v>205</v>
      </c>
      <c r="L61" s="109" t="s">
        <v>327</v>
      </c>
      <c r="M61" t="s">
        <v>447</v>
      </c>
      <c r="N61" t="s">
        <v>340</v>
      </c>
      <c r="O61" t="s">
        <v>5066</v>
      </c>
      <c r="P61" t="s">
        <v>1216</v>
      </c>
      <c r="Q61" s="134" t="s">
        <v>888</v>
      </c>
      <c r="R61" t="s">
        <v>890</v>
      </c>
      <c r="S61" s="145">
        <v>45644</v>
      </c>
      <c r="T61" t="s">
        <v>5028</v>
      </c>
      <c r="U61" s="131">
        <v>1022499.32</v>
      </c>
      <c r="V61" s="131">
        <v>3.3719999999999999</v>
      </c>
      <c r="W61" s="131">
        <v>5.0060000000000002</v>
      </c>
      <c r="X61" s="131">
        <v>17260.563999999998</v>
      </c>
      <c r="Y61" s="132">
        <v>6.8640000000000007E-2</v>
      </c>
      <c r="Z61" s="132">
        <v>3.7200000000000002E-3</v>
      </c>
    </row>
    <row r="62" spans="1:26">
      <c r="A62" t="s">
        <v>1214</v>
      </c>
      <c r="B62" t="s">
        <v>1245</v>
      </c>
      <c r="C62" t="s">
        <v>5051</v>
      </c>
      <c r="D62" t="s">
        <v>5052</v>
      </c>
      <c r="E62" t="s">
        <v>310</v>
      </c>
      <c r="F62" t="s">
        <v>5067</v>
      </c>
      <c r="G62" t="s">
        <v>5068</v>
      </c>
      <c r="H62" t="s">
        <v>313</v>
      </c>
      <c r="I62" t="s">
        <v>766</v>
      </c>
      <c r="J62" t="s">
        <v>205</v>
      </c>
      <c r="K62" t="s">
        <v>205</v>
      </c>
      <c r="L62" s="109" t="s">
        <v>327</v>
      </c>
      <c r="M62" t="s">
        <v>463</v>
      </c>
      <c r="N62" t="s">
        <v>340</v>
      </c>
      <c r="O62" t="s">
        <v>5069</v>
      </c>
      <c r="P62" t="s">
        <v>1216</v>
      </c>
      <c r="Q62" s="134" t="s">
        <v>315</v>
      </c>
      <c r="R62" t="s">
        <v>890</v>
      </c>
      <c r="S62" s="145" t="s">
        <v>5056</v>
      </c>
      <c r="T62" t="s">
        <v>5028</v>
      </c>
      <c r="U62" s="131">
        <v>4279</v>
      </c>
      <c r="V62" s="131">
        <v>3.3719999999999999</v>
      </c>
      <c r="W62" s="131">
        <v>76993.019</v>
      </c>
      <c r="X62" s="131">
        <v>11109.16</v>
      </c>
      <c r="Y62" s="132">
        <v>4.4179999999999997E-2</v>
      </c>
      <c r="Z62" s="132">
        <v>2.3999999999999998E-3</v>
      </c>
    </row>
    <row r="63" spans="1:26">
      <c r="A63" t="s">
        <v>1214</v>
      </c>
      <c r="B63" t="s">
        <v>1245</v>
      </c>
      <c r="C63" t="s">
        <v>3456</v>
      </c>
      <c r="D63" t="s">
        <v>3457</v>
      </c>
      <c r="E63" t="s">
        <v>80</v>
      </c>
      <c r="F63" t="s">
        <v>5013</v>
      </c>
      <c r="G63" t="s">
        <v>5014</v>
      </c>
      <c r="H63" t="s">
        <v>313</v>
      </c>
      <c r="I63" t="s">
        <v>766</v>
      </c>
      <c r="J63" t="s">
        <v>205</v>
      </c>
      <c r="K63" t="s">
        <v>239</v>
      </c>
      <c r="L63" s="109" t="s">
        <v>327</v>
      </c>
      <c r="M63" t="s">
        <v>465</v>
      </c>
      <c r="N63" t="s">
        <v>340</v>
      </c>
      <c r="O63" t="s">
        <v>5009</v>
      </c>
      <c r="P63" t="s">
        <v>1213</v>
      </c>
      <c r="Q63" s="134" t="s">
        <v>315</v>
      </c>
      <c r="R63" t="s">
        <v>890</v>
      </c>
      <c r="S63" s="145" t="s">
        <v>5009</v>
      </c>
      <c r="U63" s="131">
        <v>7792242</v>
      </c>
      <c r="V63" s="131">
        <v>1</v>
      </c>
      <c r="W63" s="131">
        <v>100</v>
      </c>
      <c r="X63" s="131">
        <v>7792.2420000000002</v>
      </c>
      <c r="Y63" s="132">
        <v>3.099E-2</v>
      </c>
      <c r="Z63" s="132">
        <v>1.6800000000000001E-3</v>
      </c>
    </row>
    <row r="64" spans="1:26">
      <c r="A64" t="s">
        <v>1214</v>
      </c>
      <c r="B64" t="s">
        <v>1245</v>
      </c>
      <c r="C64" t="s">
        <v>3456</v>
      </c>
      <c r="D64" t="s">
        <v>3457</v>
      </c>
      <c r="E64" t="s">
        <v>80</v>
      </c>
      <c r="F64" t="s">
        <v>5015</v>
      </c>
      <c r="G64" t="s">
        <v>5016</v>
      </c>
      <c r="H64" t="s">
        <v>313</v>
      </c>
      <c r="I64" t="s">
        <v>766</v>
      </c>
      <c r="J64" t="s">
        <v>205</v>
      </c>
      <c r="K64" t="s">
        <v>205</v>
      </c>
      <c r="L64" s="109" t="s">
        <v>327</v>
      </c>
      <c r="M64" t="s">
        <v>465</v>
      </c>
      <c r="N64" t="s">
        <v>340</v>
      </c>
      <c r="O64" t="s">
        <v>5017</v>
      </c>
      <c r="P64" t="s">
        <v>1213</v>
      </c>
      <c r="Q64" s="134" t="s">
        <v>315</v>
      </c>
      <c r="R64" t="s">
        <v>890</v>
      </c>
      <c r="S64" s="145" t="s">
        <v>5017</v>
      </c>
      <c r="U64" s="131">
        <v>6156651</v>
      </c>
      <c r="V64" s="131">
        <v>1</v>
      </c>
      <c r="W64" s="131">
        <v>100</v>
      </c>
      <c r="X64" s="131">
        <v>6156.6509999999998</v>
      </c>
      <c r="Y64" s="132">
        <v>2.4479999999999998E-2</v>
      </c>
      <c r="Z64" s="132">
        <v>1.33E-3</v>
      </c>
    </row>
    <row r="65" spans="1:26">
      <c r="A65" t="s">
        <v>1214</v>
      </c>
      <c r="B65" t="s">
        <v>1245</v>
      </c>
      <c r="C65" t="s">
        <v>5018</v>
      </c>
      <c r="D65" t="s">
        <v>5019</v>
      </c>
      <c r="E65" t="s">
        <v>310</v>
      </c>
      <c r="F65" t="s">
        <v>5018</v>
      </c>
      <c r="G65" t="s">
        <v>5020</v>
      </c>
      <c r="H65" t="s">
        <v>313</v>
      </c>
      <c r="I65" t="s">
        <v>766</v>
      </c>
      <c r="J65" t="s">
        <v>205</v>
      </c>
      <c r="K65" t="s">
        <v>205</v>
      </c>
      <c r="L65" s="109" t="s">
        <v>327</v>
      </c>
      <c r="M65" t="s">
        <v>462</v>
      </c>
      <c r="N65" t="s">
        <v>340</v>
      </c>
      <c r="O65" t="s">
        <v>5021</v>
      </c>
      <c r="P65" t="s">
        <v>1213</v>
      </c>
      <c r="Q65" s="134" t="s">
        <v>315</v>
      </c>
      <c r="R65" t="s">
        <v>890</v>
      </c>
      <c r="S65" s="145" t="s">
        <v>5021</v>
      </c>
      <c r="U65" s="131">
        <v>3295005</v>
      </c>
      <c r="V65" s="131">
        <v>1</v>
      </c>
      <c r="W65" s="131">
        <v>100</v>
      </c>
      <c r="X65" s="131">
        <v>3295.0050000000001</v>
      </c>
      <c r="Y65" s="132">
        <v>1.3100000000000001E-2</v>
      </c>
      <c r="Z65" s="132">
        <v>7.1000000000000002E-4</v>
      </c>
    </row>
    <row r="66" spans="1:26">
      <c r="A66" t="s">
        <v>1214</v>
      </c>
      <c r="B66" t="s">
        <v>1245</v>
      </c>
      <c r="C66" t="s">
        <v>5022</v>
      </c>
      <c r="D66" t="s">
        <v>5023</v>
      </c>
      <c r="E66" t="s">
        <v>310</v>
      </c>
      <c r="F66" t="s">
        <v>5024</v>
      </c>
      <c r="G66" t="s">
        <v>5025</v>
      </c>
      <c r="H66" t="s">
        <v>313</v>
      </c>
      <c r="I66" t="s">
        <v>766</v>
      </c>
      <c r="J66" t="s">
        <v>205</v>
      </c>
      <c r="K66" t="s">
        <v>205</v>
      </c>
      <c r="L66" s="109" t="s">
        <v>327</v>
      </c>
      <c r="M66" t="s">
        <v>462</v>
      </c>
      <c r="N66" t="s">
        <v>340</v>
      </c>
      <c r="O66" t="s">
        <v>5026</v>
      </c>
      <c r="P66" t="s">
        <v>1213</v>
      </c>
      <c r="Q66" s="134" t="s">
        <v>888</v>
      </c>
      <c r="R66" t="s">
        <v>890</v>
      </c>
      <c r="S66" s="145" t="s">
        <v>5027</v>
      </c>
      <c r="T66" t="s">
        <v>5028</v>
      </c>
      <c r="U66" s="131">
        <v>93</v>
      </c>
      <c r="V66" s="131">
        <v>1</v>
      </c>
      <c r="W66" s="131">
        <v>0</v>
      </c>
      <c r="X66" s="131">
        <v>0</v>
      </c>
    </row>
    <row r="67" spans="1:26">
      <c r="A67" t="s">
        <v>1214</v>
      </c>
      <c r="B67" t="s">
        <v>1245</v>
      </c>
      <c r="C67" t="s">
        <v>3919</v>
      </c>
      <c r="D67" t="s">
        <v>3920</v>
      </c>
      <c r="E67" t="s">
        <v>310</v>
      </c>
      <c r="F67" t="s">
        <v>5029</v>
      </c>
      <c r="G67" t="s">
        <v>5030</v>
      </c>
      <c r="H67" t="s">
        <v>313</v>
      </c>
      <c r="I67" t="s">
        <v>766</v>
      </c>
      <c r="J67" t="s">
        <v>205</v>
      </c>
      <c r="K67" t="s">
        <v>205</v>
      </c>
      <c r="L67" s="109" t="s">
        <v>327</v>
      </c>
      <c r="M67" t="s">
        <v>451</v>
      </c>
      <c r="N67" t="s">
        <v>340</v>
      </c>
      <c r="O67" t="s">
        <v>5031</v>
      </c>
      <c r="P67" t="s">
        <v>1213</v>
      </c>
      <c r="Q67" s="134" t="s">
        <v>315</v>
      </c>
      <c r="R67" t="s">
        <v>890</v>
      </c>
      <c r="S67" s="145" t="s">
        <v>5032</v>
      </c>
      <c r="T67" t="s">
        <v>5028</v>
      </c>
      <c r="U67" s="131">
        <v>12724</v>
      </c>
      <c r="V67" s="131">
        <v>1</v>
      </c>
      <c r="W67" s="131">
        <v>0</v>
      </c>
      <c r="X67" s="131">
        <v>0</v>
      </c>
    </row>
    <row r="68" spans="1:26">
      <c r="A68" t="s">
        <v>1214</v>
      </c>
      <c r="B68" t="s">
        <v>1245</v>
      </c>
      <c r="C68" t="s">
        <v>5070</v>
      </c>
      <c r="D68" t="s">
        <v>5071</v>
      </c>
      <c r="E68" t="s">
        <v>80</v>
      </c>
      <c r="F68" t="s">
        <v>5070</v>
      </c>
      <c r="G68" t="s">
        <v>5072</v>
      </c>
      <c r="H68" t="s">
        <v>313</v>
      </c>
      <c r="I68" t="s">
        <v>766</v>
      </c>
      <c r="J68" t="s">
        <v>206</v>
      </c>
      <c r="K68" t="s">
        <v>239</v>
      </c>
      <c r="L68" s="109" t="s">
        <v>327</v>
      </c>
      <c r="M68" t="s">
        <v>542</v>
      </c>
      <c r="N68" t="s">
        <v>340</v>
      </c>
      <c r="O68" t="s">
        <v>5073</v>
      </c>
      <c r="P68" t="s">
        <v>1217</v>
      </c>
      <c r="Q68" s="134" t="s">
        <v>315</v>
      </c>
      <c r="R68" t="s">
        <v>890</v>
      </c>
      <c r="S68" s="145">
        <v>45611</v>
      </c>
      <c r="T68" t="s">
        <v>5028</v>
      </c>
      <c r="U68" s="131">
        <v>11070.21</v>
      </c>
      <c r="V68" s="131">
        <v>3.9550000000000001</v>
      </c>
      <c r="W68" s="131">
        <v>37571.803</v>
      </c>
      <c r="X68" s="131">
        <v>16450.774000000001</v>
      </c>
      <c r="Y68" s="132">
        <v>6.5420000000000006E-2</v>
      </c>
      <c r="Z68" s="132">
        <v>3.5500000000000002E-3</v>
      </c>
    </row>
    <row r="69" spans="1:26">
      <c r="A69" t="s">
        <v>1214</v>
      </c>
      <c r="B69" t="s">
        <v>1245</v>
      </c>
      <c r="C69" t="s">
        <v>5022</v>
      </c>
      <c r="D69" t="s">
        <v>5023</v>
      </c>
      <c r="E69" t="s">
        <v>310</v>
      </c>
      <c r="F69" t="s">
        <v>5033</v>
      </c>
      <c r="G69" t="s">
        <v>5034</v>
      </c>
      <c r="H69" t="s">
        <v>313</v>
      </c>
      <c r="I69" t="s">
        <v>766</v>
      </c>
      <c r="J69" t="s">
        <v>206</v>
      </c>
      <c r="K69" t="s">
        <v>205</v>
      </c>
      <c r="L69" s="109" t="s">
        <v>327</v>
      </c>
      <c r="M69" t="s">
        <v>542</v>
      </c>
      <c r="N69" t="s">
        <v>340</v>
      </c>
      <c r="O69" t="s">
        <v>5026</v>
      </c>
      <c r="P69" t="s">
        <v>1217</v>
      </c>
      <c r="Q69" s="134" t="s">
        <v>888</v>
      </c>
      <c r="R69" t="s">
        <v>890</v>
      </c>
      <c r="S69" s="145" t="s">
        <v>5035</v>
      </c>
      <c r="T69" t="s">
        <v>5028</v>
      </c>
      <c r="U69" s="131">
        <v>668530.97</v>
      </c>
      <c r="V69" s="131">
        <v>3.9550000000000001</v>
      </c>
      <c r="W69" s="131">
        <v>63.188000000000002</v>
      </c>
      <c r="X69" s="131">
        <v>1670.808</v>
      </c>
      <c r="Y69" s="132">
        <v>6.6400000000000001E-3</v>
      </c>
      <c r="Z69" s="132">
        <v>3.6000000000000002E-4</v>
      </c>
    </row>
    <row r="70" spans="1:26">
      <c r="A70" t="s">
        <v>1214</v>
      </c>
      <c r="B70" t="s">
        <v>1245</v>
      </c>
      <c r="C70" t="s">
        <v>5074</v>
      </c>
      <c r="D70" t="s">
        <v>5075</v>
      </c>
      <c r="E70" t="s">
        <v>80</v>
      </c>
      <c r="F70" t="s">
        <v>5074</v>
      </c>
      <c r="G70" t="s">
        <v>5076</v>
      </c>
      <c r="H70" t="s">
        <v>313</v>
      </c>
      <c r="I70" t="s">
        <v>766</v>
      </c>
      <c r="J70" t="s">
        <v>206</v>
      </c>
      <c r="K70" t="s">
        <v>282</v>
      </c>
      <c r="L70" s="109" t="s">
        <v>327</v>
      </c>
      <c r="M70" t="s">
        <v>466</v>
      </c>
      <c r="N70" t="s">
        <v>340</v>
      </c>
      <c r="O70" t="s">
        <v>5077</v>
      </c>
      <c r="P70" t="s">
        <v>1217</v>
      </c>
      <c r="Q70" s="134" t="s">
        <v>315</v>
      </c>
      <c r="R70" t="s">
        <v>890</v>
      </c>
      <c r="S70" s="145">
        <v>45747</v>
      </c>
      <c r="T70" t="s">
        <v>5028</v>
      </c>
      <c r="U70" s="131">
        <v>3291045</v>
      </c>
      <c r="V70" s="131">
        <v>3.9550000000000001</v>
      </c>
      <c r="W70" s="131">
        <v>7.1749999999999998</v>
      </c>
      <c r="X70" s="131">
        <v>933.92</v>
      </c>
      <c r="Y70" s="132">
        <v>3.7100000000000002E-3</v>
      </c>
      <c r="Z70" s="132">
        <v>2.0000000000000001E-4</v>
      </c>
    </row>
    <row r="71" spans="1:26">
      <c r="A71" t="s">
        <v>1214</v>
      </c>
      <c r="B71" t="s">
        <v>1253</v>
      </c>
      <c r="C71" t="s">
        <v>3456</v>
      </c>
      <c r="D71" t="s">
        <v>3457</v>
      </c>
      <c r="E71" t="s">
        <v>80</v>
      </c>
      <c r="F71" t="s">
        <v>5007</v>
      </c>
      <c r="G71" t="s">
        <v>5008</v>
      </c>
      <c r="H71" t="s">
        <v>313</v>
      </c>
      <c r="I71" t="s">
        <v>766</v>
      </c>
      <c r="J71" t="s">
        <v>205</v>
      </c>
      <c r="K71" t="s">
        <v>239</v>
      </c>
      <c r="L71" s="109" t="s">
        <v>327</v>
      </c>
      <c r="M71" t="s">
        <v>465</v>
      </c>
      <c r="N71" t="s">
        <v>340</v>
      </c>
      <c r="O71" t="s">
        <v>5009</v>
      </c>
      <c r="P71" t="s">
        <v>1213</v>
      </c>
      <c r="Q71" s="134" t="s">
        <v>315</v>
      </c>
      <c r="R71" t="s">
        <v>890</v>
      </c>
      <c r="S71" s="145" t="s">
        <v>5009</v>
      </c>
      <c r="U71" s="131">
        <v>39.19</v>
      </c>
      <c r="V71" s="131">
        <v>1</v>
      </c>
      <c r="W71" s="131">
        <v>11255115.961999999</v>
      </c>
      <c r="X71" s="131">
        <v>4410.88</v>
      </c>
      <c r="Y71" s="132">
        <v>0.21179999999999999</v>
      </c>
      <c r="Z71" s="132">
        <v>1.5169999999999999E-2</v>
      </c>
    </row>
    <row r="72" spans="1:26">
      <c r="A72" t="s">
        <v>1214</v>
      </c>
      <c r="B72" t="s">
        <v>1253</v>
      </c>
      <c r="C72" t="s">
        <v>3456</v>
      </c>
      <c r="D72" t="s">
        <v>3457</v>
      </c>
      <c r="E72" t="s">
        <v>80</v>
      </c>
      <c r="F72" t="s">
        <v>5010</v>
      </c>
      <c r="G72" t="s">
        <v>5011</v>
      </c>
      <c r="H72" t="s">
        <v>313</v>
      </c>
      <c r="I72" t="s">
        <v>766</v>
      </c>
      <c r="J72" t="s">
        <v>205</v>
      </c>
      <c r="K72" t="s">
        <v>239</v>
      </c>
      <c r="L72" s="109" t="s">
        <v>327</v>
      </c>
      <c r="M72" t="s">
        <v>465</v>
      </c>
      <c r="N72" t="s">
        <v>340</v>
      </c>
      <c r="O72" t="s">
        <v>5012</v>
      </c>
      <c r="P72" t="s">
        <v>1213</v>
      </c>
      <c r="Q72" s="134" t="s">
        <v>315</v>
      </c>
      <c r="R72" t="s">
        <v>890</v>
      </c>
      <c r="S72" s="145" t="s">
        <v>5012</v>
      </c>
      <c r="U72" s="131">
        <v>3708763.8</v>
      </c>
      <c r="V72" s="131">
        <v>1</v>
      </c>
      <c r="W72" s="131">
        <v>100</v>
      </c>
      <c r="X72" s="131">
        <v>3708.7640000000001</v>
      </c>
      <c r="Y72" s="132">
        <v>0.17809</v>
      </c>
      <c r="Z72" s="132">
        <v>1.2760000000000001E-2</v>
      </c>
    </row>
    <row r="73" spans="1:26">
      <c r="A73" t="s">
        <v>1214</v>
      </c>
      <c r="B73" t="s">
        <v>1253</v>
      </c>
      <c r="C73" t="s">
        <v>5041</v>
      </c>
      <c r="D73" t="s">
        <v>5042</v>
      </c>
      <c r="E73" t="s">
        <v>310</v>
      </c>
      <c r="F73" t="s">
        <v>5043</v>
      </c>
      <c r="G73" t="s">
        <v>5044</v>
      </c>
      <c r="H73" t="s">
        <v>313</v>
      </c>
      <c r="I73" t="s">
        <v>766</v>
      </c>
      <c r="J73" t="s">
        <v>205</v>
      </c>
      <c r="K73" t="s">
        <v>205</v>
      </c>
      <c r="L73" s="109" t="s">
        <v>327</v>
      </c>
      <c r="M73" t="s">
        <v>465</v>
      </c>
      <c r="N73" t="s">
        <v>340</v>
      </c>
      <c r="O73" t="s">
        <v>5045</v>
      </c>
      <c r="P73" t="s">
        <v>1213</v>
      </c>
      <c r="Q73" s="134" t="s">
        <v>315</v>
      </c>
      <c r="R73" t="s">
        <v>890</v>
      </c>
      <c r="S73" s="145">
        <v>45657</v>
      </c>
      <c r="T73" t="s">
        <v>5028</v>
      </c>
      <c r="U73" s="131">
        <v>112.71</v>
      </c>
      <c r="V73" s="131">
        <v>1</v>
      </c>
      <c r="W73" s="131">
        <v>1936069.1880000001</v>
      </c>
      <c r="X73" s="131">
        <v>2182.1439999999998</v>
      </c>
      <c r="Y73" s="132">
        <v>0.10478</v>
      </c>
      <c r="Z73" s="132">
        <v>7.5100000000000002E-3</v>
      </c>
    </row>
    <row r="74" spans="1:26">
      <c r="A74" t="s">
        <v>1214</v>
      </c>
      <c r="B74" t="s">
        <v>1253</v>
      </c>
      <c r="C74" t="s">
        <v>5046</v>
      </c>
      <c r="D74" t="s">
        <v>5047</v>
      </c>
      <c r="E74" t="s">
        <v>310</v>
      </c>
      <c r="F74" t="s">
        <v>5048</v>
      </c>
      <c r="G74" t="s">
        <v>5049</v>
      </c>
      <c r="H74" t="s">
        <v>313</v>
      </c>
      <c r="I74" t="s">
        <v>766</v>
      </c>
      <c r="J74" t="s">
        <v>205</v>
      </c>
      <c r="K74" t="s">
        <v>205</v>
      </c>
      <c r="L74" s="109" t="s">
        <v>327</v>
      </c>
      <c r="M74" t="s">
        <v>479</v>
      </c>
      <c r="N74" t="s">
        <v>340</v>
      </c>
      <c r="O74" t="s">
        <v>5050</v>
      </c>
      <c r="P74" t="s">
        <v>1216</v>
      </c>
      <c r="Q74" s="134" t="s">
        <v>888</v>
      </c>
      <c r="R74" t="s">
        <v>890</v>
      </c>
      <c r="S74" s="145">
        <v>45626</v>
      </c>
      <c r="T74" t="s">
        <v>5028</v>
      </c>
      <c r="U74" s="131">
        <v>175982.42</v>
      </c>
      <c r="V74" s="131">
        <v>3.3719999999999999</v>
      </c>
      <c r="W74" s="131">
        <v>333.97399999999999</v>
      </c>
      <c r="X74" s="131">
        <v>1981.8430000000001</v>
      </c>
      <c r="Y74" s="132">
        <v>9.5159999999999995E-2</v>
      </c>
      <c r="Z74" s="132">
        <v>6.8199999999999997E-3</v>
      </c>
    </row>
    <row r="75" spans="1:26">
      <c r="A75" t="s">
        <v>1214</v>
      </c>
      <c r="B75" t="s">
        <v>1253</v>
      </c>
      <c r="C75" t="s">
        <v>5062</v>
      </c>
      <c r="D75" t="s">
        <v>5063</v>
      </c>
      <c r="E75" t="s">
        <v>310</v>
      </c>
      <c r="F75" t="s">
        <v>5064</v>
      </c>
      <c r="G75" t="s">
        <v>5065</v>
      </c>
      <c r="H75" t="s">
        <v>313</v>
      </c>
      <c r="I75" t="s">
        <v>766</v>
      </c>
      <c r="J75" t="s">
        <v>205</v>
      </c>
      <c r="K75" t="s">
        <v>205</v>
      </c>
      <c r="L75" s="109" t="s">
        <v>327</v>
      </c>
      <c r="M75" t="s">
        <v>447</v>
      </c>
      <c r="N75" t="s">
        <v>340</v>
      </c>
      <c r="O75" t="s">
        <v>5066</v>
      </c>
      <c r="P75" t="s">
        <v>1216</v>
      </c>
      <c r="Q75" s="134" t="s">
        <v>888</v>
      </c>
      <c r="R75" t="s">
        <v>890</v>
      </c>
      <c r="S75" s="145">
        <v>45644</v>
      </c>
      <c r="T75" t="s">
        <v>5028</v>
      </c>
      <c r="U75" s="131">
        <v>96380.08</v>
      </c>
      <c r="V75" s="131">
        <v>3.3719999999999999</v>
      </c>
      <c r="W75" s="131">
        <v>5.0060000000000002</v>
      </c>
      <c r="X75" s="131">
        <v>1626.9690000000001</v>
      </c>
      <c r="Y75" s="132">
        <v>7.8119999999999995E-2</v>
      </c>
      <c r="Z75" s="132">
        <v>5.5999999999999999E-3</v>
      </c>
    </row>
    <row r="76" spans="1:26">
      <c r="A76" t="s">
        <v>1214</v>
      </c>
      <c r="B76" t="s">
        <v>1253</v>
      </c>
      <c r="C76" t="s">
        <v>5051</v>
      </c>
      <c r="D76" t="s">
        <v>5052</v>
      </c>
      <c r="E76" t="s">
        <v>310</v>
      </c>
      <c r="F76" t="s">
        <v>5053</v>
      </c>
      <c r="G76" t="s">
        <v>5054</v>
      </c>
      <c r="H76" t="s">
        <v>313</v>
      </c>
      <c r="I76" t="s">
        <v>766</v>
      </c>
      <c r="J76" t="s">
        <v>205</v>
      </c>
      <c r="K76" t="s">
        <v>205</v>
      </c>
      <c r="L76" s="109" t="s">
        <v>327</v>
      </c>
      <c r="M76" t="s">
        <v>463</v>
      </c>
      <c r="N76" t="s">
        <v>340</v>
      </c>
      <c r="O76" t="s">
        <v>5055</v>
      </c>
      <c r="P76" t="s">
        <v>1216</v>
      </c>
      <c r="Q76" s="134" t="s">
        <v>315</v>
      </c>
      <c r="R76" t="s">
        <v>890</v>
      </c>
      <c r="S76" s="145" t="s">
        <v>5056</v>
      </c>
      <c r="T76" t="s">
        <v>5028</v>
      </c>
      <c r="U76" s="131">
        <v>648</v>
      </c>
      <c r="V76" s="131">
        <v>3.3719999999999999</v>
      </c>
      <c r="W76" s="131">
        <v>743.41499999999996</v>
      </c>
      <c r="X76" s="131">
        <v>1624.403</v>
      </c>
      <c r="Y76" s="132">
        <v>7.8E-2</v>
      </c>
      <c r="Z76" s="132">
        <v>5.5900000000000004E-3</v>
      </c>
    </row>
    <row r="77" spans="1:26">
      <c r="A77" t="s">
        <v>1214</v>
      </c>
      <c r="B77" t="s">
        <v>1253</v>
      </c>
      <c r="C77" t="s">
        <v>5057</v>
      </c>
      <c r="D77" t="s">
        <v>5058</v>
      </c>
      <c r="E77" t="s">
        <v>310</v>
      </c>
      <c r="F77" t="s">
        <v>5057</v>
      </c>
      <c r="G77" t="s">
        <v>5059</v>
      </c>
      <c r="H77" t="s">
        <v>313</v>
      </c>
      <c r="I77" t="s">
        <v>766</v>
      </c>
      <c r="J77" t="s">
        <v>205</v>
      </c>
      <c r="K77" t="s">
        <v>205</v>
      </c>
      <c r="L77" s="109" t="s">
        <v>327</v>
      </c>
      <c r="M77" t="s">
        <v>465</v>
      </c>
      <c r="N77" t="s">
        <v>340</v>
      </c>
      <c r="O77" t="s">
        <v>5060</v>
      </c>
      <c r="P77" t="s">
        <v>1213</v>
      </c>
      <c r="Q77" s="134" t="s">
        <v>888</v>
      </c>
      <c r="R77" t="s">
        <v>890</v>
      </c>
      <c r="S77" s="145">
        <v>45747</v>
      </c>
      <c r="T77" t="s">
        <v>5061</v>
      </c>
      <c r="U77" s="131">
        <v>20289</v>
      </c>
      <c r="V77" s="131">
        <v>1</v>
      </c>
      <c r="W77" s="131">
        <v>5588.2479999999996</v>
      </c>
      <c r="X77" s="131">
        <v>1133.8</v>
      </c>
      <c r="Y77" s="132">
        <v>5.4440000000000002E-2</v>
      </c>
      <c r="Z77" s="132">
        <v>3.8999999999999998E-3</v>
      </c>
    </row>
    <row r="78" spans="1:26">
      <c r="A78" t="s">
        <v>1214</v>
      </c>
      <c r="B78" t="s">
        <v>1253</v>
      </c>
      <c r="C78" t="s">
        <v>3456</v>
      </c>
      <c r="D78" t="s">
        <v>3457</v>
      </c>
      <c r="E78" t="s">
        <v>80</v>
      </c>
      <c r="F78" t="s">
        <v>5013</v>
      </c>
      <c r="G78" t="s">
        <v>5014</v>
      </c>
      <c r="H78" t="s">
        <v>313</v>
      </c>
      <c r="I78" t="s">
        <v>766</v>
      </c>
      <c r="J78" t="s">
        <v>205</v>
      </c>
      <c r="K78" t="s">
        <v>239</v>
      </c>
      <c r="L78" s="109" t="s">
        <v>327</v>
      </c>
      <c r="M78" t="s">
        <v>465</v>
      </c>
      <c r="N78" t="s">
        <v>340</v>
      </c>
      <c r="O78" t="s">
        <v>5009</v>
      </c>
      <c r="P78" t="s">
        <v>1213</v>
      </c>
      <c r="Q78" s="134" t="s">
        <v>315</v>
      </c>
      <c r="R78" t="s">
        <v>890</v>
      </c>
      <c r="S78" s="145" t="s">
        <v>5009</v>
      </c>
      <c r="U78" s="131">
        <v>935638</v>
      </c>
      <c r="V78" s="131">
        <v>1</v>
      </c>
      <c r="W78" s="131">
        <v>100</v>
      </c>
      <c r="X78" s="131">
        <v>935.63800000000003</v>
      </c>
      <c r="Y78" s="132">
        <v>4.4929999999999998E-2</v>
      </c>
      <c r="Z78" s="132">
        <v>3.2200000000000002E-3</v>
      </c>
    </row>
    <row r="79" spans="1:26">
      <c r="A79" t="s">
        <v>1214</v>
      </c>
      <c r="B79" t="s">
        <v>1253</v>
      </c>
      <c r="C79" t="s">
        <v>3456</v>
      </c>
      <c r="D79" t="s">
        <v>3457</v>
      </c>
      <c r="E79" t="s">
        <v>80</v>
      </c>
      <c r="F79" t="s">
        <v>5015</v>
      </c>
      <c r="G79" t="s">
        <v>5016</v>
      </c>
      <c r="H79" t="s">
        <v>313</v>
      </c>
      <c r="I79" t="s">
        <v>766</v>
      </c>
      <c r="J79" t="s">
        <v>205</v>
      </c>
      <c r="K79" t="s">
        <v>205</v>
      </c>
      <c r="L79" s="109" t="s">
        <v>327</v>
      </c>
      <c r="M79" t="s">
        <v>465</v>
      </c>
      <c r="N79" t="s">
        <v>340</v>
      </c>
      <c r="O79" t="s">
        <v>5017</v>
      </c>
      <c r="P79" t="s">
        <v>1213</v>
      </c>
      <c r="Q79" s="134" t="s">
        <v>315</v>
      </c>
      <c r="R79" t="s">
        <v>890</v>
      </c>
      <c r="S79" s="145" t="s">
        <v>5017</v>
      </c>
      <c r="U79" s="131">
        <v>739248</v>
      </c>
      <c r="V79" s="131">
        <v>1</v>
      </c>
      <c r="W79" s="131">
        <v>100</v>
      </c>
      <c r="X79" s="131">
        <v>739.24800000000005</v>
      </c>
      <c r="Y79" s="132">
        <v>3.5499999999999997E-2</v>
      </c>
      <c r="Z79" s="132">
        <v>2.5400000000000002E-3</v>
      </c>
    </row>
    <row r="80" spans="1:26">
      <c r="A80" t="s">
        <v>1214</v>
      </c>
      <c r="B80" t="s">
        <v>1253</v>
      </c>
      <c r="C80" t="s">
        <v>5051</v>
      </c>
      <c r="D80" t="s">
        <v>5052</v>
      </c>
      <c r="E80" t="s">
        <v>310</v>
      </c>
      <c r="F80" t="s">
        <v>5067</v>
      </c>
      <c r="G80" t="s">
        <v>5068</v>
      </c>
      <c r="H80" t="s">
        <v>313</v>
      </c>
      <c r="I80" t="s">
        <v>766</v>
      </c>
      <c r="J80" t="s">
        <v>205</v>
      </c>
      <c r="K80" t="s">
        <v>205</v>
      </c>
      <c r="L80" s="109" t="s">
        <v>327</v>
      </c>
      <c r="M80" t="s">
        <v>463</v>
      </c>
      <c r="N80" t="s">
        <v>340</v>
      </c>
      <c r="O80" t="s">
        <v>5069</v>
      </c>
      <c r="P80" t="s">
        <v>1216</v>
      </c>
      <c r="Q80" s="134" t="s">
        <v>315</v>
      </c>
      <c r="R80" t="s">
        <v>890</v>
      </c>
      <c r="S80" s="145" t="s">
        <v>5056</v>
      </c>
      <c r="T80" t="s">
        <v>5028</v>
      </c>
      <c r="U80" s="131">
        <v>283</v>
      </c>
      <c r="V80" s="131">
        <v>3.3719999999999999</v>
      </c>
      <c r="W80" s="131">
        <v>76993.019</v>
      </c>
      <c r="X80" s="131">
        <v>734.726</v>
      </c>
      <c r="Y80" s="132">
        <v>3.5279999999999999E-2</v>
      </c>
      <c r="Z80" s="132">
        <v>2.5300000000000001E-3</v>
      </c>
    </row>
    <row r="81" spans="1:26">
      <c r="A81" t="s">
        <v>1214</v>
      </c>
      <c r="B81" t="s">
        <v>1253</v>
      </c>
      <c r="C81" t="s">
        <v>5018</v>
      </c>
      <c r="D81" t="s">
        <v>5019</v>
      </c>
      <c r="E81" t="s">
        <v>310</v>
      </c>
      <c r="F81" t="s">
        <v>5018</v>
      </c>
      <c r="G81" t="s">
        <v>5020</v>
      </c>
      <c r="H81" t="s">
        <v>313</v>
      </c>
      <c r="I81" t="s">
        <v>766</v>
      </c>
      <c r="J81" t="s">
        <v>205</v>
      </c>
      <c r="K81" t="s">
        <v>205</v>
      </c>
      <c r="L81" s="109" t="s">
        <v>327</v>
      </c>
      <c r="M81" t="s">
        <v>462</v>
      </c>
      <c r="N81" t="s">
        <v>340</v>
      </c>
      <c r="O81" t="s">
        <v>5021</v>
      </c>
      <c r="P81" t="s">
        <v>1213</v>
      </c>
      <c r="Q81" s="134" t="s">
        <v>315</v>
      </c>
      <c r="R81" t="s">
        <v>890</v>
      </c>
      <c r="S81" s="145" t="s">
        <v>5021</v>
      </c>
      <c r="U81" s="131">
        <v>395641</v>
      </c>
      <c r="V81" s="131">
        <v>1</v>
      </c>
      <c r="W81" s="131">
        <v>100</v>
      </c>
      <c r="X81" s="131">
        <v>395.64100000000002</v>
      </c>
      <c r="Y81" s="132">
        <v>1.9E-2</v>
      </c>
      <c r="Z81" s="132">
        <v>1.3600000000000001E-3</v>
      </c>
    </row>
    <row r="82" spans="1:26">
      <c r="A82" t="s">
        <v>1214</v>
      </c>
      <c r="B82" t="s">
        <v>1253</v>
      </c>
      <c r="C82" t="s">
        <v>5022</v>
      </c>
      <c r="D82" t="s">
        <v>5023</v>
      </c>
      <c r="E82" t="s">
        <v>310</v>
      </c>
      <c r="F82" t="s">
        <v>5024</v>
      </c>
      <c r="G82" t="s">
        <v>5025</v>
      </c>
      <c r="H82" t="s">
        <v>313</v>
      </c>
      <c r="I82" t="s">
        <v>766</v>
      </c>
      <c r="J82" t="s">
        <v>205</v>
      </c>
      <c r="K82" t="s">
        <v>205</v>
      </c>
      <c r="L82" s="109" t="s">
        <v>327</v>
      </c>
      <c r="M82" t="s">
        <v>462</v>
      </c>
      <c r="N82" t="s">
        <v>340</v>
      </c>
      <c r="O82" t="s">
        <v>5026</v>
      </c>
      <c r="P82" t="s">
        <v>1213</v>
      </c>
      <c r="Q82" s="134" t="s">
        <v>888</v>
      </c>
      <c r="R82" t="s">
        <v>890</v>
      </c>
      <c r="S82" s="145" t="s">
        <v>5027</v>
      </c>
      <c r="T82" t="s">
        <v>5028</v>
      </c>
      <c r="U82" s="131">
        <v>11</v>
      </c>
      <c r="V82" s="131">
        <v>1</v>
      </c>
      <c r="W82" s="131">
        <v>0</v>
      </c>
      <c r="X82" s="131">
        <v>0</v>
      </c>
    </row>
    <row r="83" spans="1:26">
      <c r="A83" t="s">
        <v>1214</v>
      </c>
      <c r="B83" t="s">
        <v>1253</v>
      </c>
      <c r="C83" t="s">
        <v>3919</v>
      </c>
      <c r="D83" t="s">
        <v>3920</v>
      </c>
      <c r="E83" t="s">
        <v>310</v>
      </c>
      <c r="F83" t="s">
        <v>5029</v>
      </c>
      <c r="G83" t="s">
        <v>5030</v>
      </c>
      <c r="H83" t="s">
        <v>313</v>
      </c>
      <c r="I83" t="s">
        <v>766</v>
      </c>
      <c r="J83" t="s">
        <v>205</v>
      </c>
      <c r="K83" t="s">
        <v>205</v>
      </c>
      <c r="L83" s="109" t="s">
        <v>327</v>
      </c>
      <c r="M83" t="s">
        <v>451</v>
      </c>
      <c r="N83" t="s">
        <v>340</v>
      </c>
      <c r="O83" t="s">
        <v>5031</v>
      </c>
      <c r="P83" t="s">
        <v>1213</v>
      </c>
      <c r="Q83" s="134" t="s">
        <v>315</v>
      </c>
      <c r="R83" t="s">
        <v>890</v>
      </c>
      <c r="S83" s="145" t="s">
        <v>5032</v>
      </c>
      <c r="T83" t="s">
        <v>5028</v>
      </c>
      <c r="U83" s="131">
        <v>1476</v>
      </c>
      <c r="V83" s="131">
        <v>1</v>
      </c>
      <c r="W83" s="131">
        <v>0</v>
      </c>
      <c r="X83" s="131">
        <v>0</v>
      </c>
    </row>
    <row r="84" spans="1:26">
      <c r="A84" t="s">
        <v>1214</v>
      </c>
      <c r="B84" t="s">
        <v>1253</v>
      </c>
      <c r="C84" t="s">
        <v>5070</v>
      </c>
      <c r="D84" t="s">
        <v>5071</v>
      </c>
      <c r="E84" t="s">
        <v>80</v>
      </c>
      <c r="F84" t="s">
        <v>5070</v>
      </c>
      <c r="G84" t="s">
        <v>5072</v>
      </c>
      <c r="H84" t="s">
        <v>313</v>
      </c>
      <c r="I84" t="s">
        <v>766</v>
      </c>
      <c r="J84" t="s">
        <v>206</v>
      </c>
      <c r="K84" t="s">
        <v>239</v>
      </c>
      <c r="L84" s="109" t="s">
        <v>327</v>
      </c>
      <c r="M84" t="s">
        <v>542</v>
      </c>
      <c r="N84" t="s">
        <v>340</v>
      </c>
      <c r="O84" t="s">
        <v>5073</v>
      </c>
      <c r="P84" t="s">
        <v>1217</v>
      </c>
      <c r="Q84" s="134" t="s">
        <v>315</v>
      </c>
      <c r="R84" t="s">
        <v>890</v>
      </c>
      <c r="S84" s="145">
        <v>45611</v>
      </c>
      <c r="T84" t="s">
        <v>5028</v>
      </c>
      <c r="U84" s="131">
        <v>695.76</v>
      </c>
      <c r="V84" s="131">
        <v>3.9550000000000001</v>
      </c>
      <c r="W84" s="131">
        <v>37571.803</v>
      </c>
      <c r="X84" s="131">
        <v>1033.9269999999999</v>
      </c>
      <c r="Y84" s="132">
        <v>4.965E-2</v>
      </c>
      <c r="Z84" s="132">
        <v>3.5599999999999998E-3</v>
      </c>
    </row>
    <row r="85" spans="1:26">
      <c r="A85" t="s">
        <v>1214</v>
      </c>
      <c r="B85" t="s">
        <v>1253</v>
      </c>
      <c r="C85" t="s">
        <v>5022</v>
      </c>
      <c r="D85" t="s">
        <v>5023</v>
      </c>
      <c r="E85" t="s">
        <v>310</v>
      </c>
      <c r="F85" t="s">
        <v>5033</v>
      </c>
      <c r="G85" t="s">
        <v>5034</v>
      </c>
      <c r="H85" t="s">
        <v>313</v>
      </c>
      <c r="I85" t="s">
        <v>766</v>
      </c>
      <c r="J85" t="s">
        <v>206</v>
      </c>
      <c r="K85" t="s">
        <v>205</v>
      </c>
      <c r="L85" s="109" t="s">
        <v>327</v>
      </c>
      <c r="M85" t="s">
        <v>542</v>
      </c>
      <c r="N85" t="s">
        <v>340</v>
      </c>
      <c r="O85" t="s">
        <v>5026</v>
      </c>
      <c r="P85" t="s">
        <v>1217</v>
      </c>
      <c r="Q85" s="134" t="s">
        <v>888</v>
      </c>
      <c r="R85" t="s">
        <v>890</v>
      </c>
      <c r="S85" s="145" t="s">
        <v>5035</v>
      </c>
      <c r="T85" t="s">
        <v>5028</v>
      </c>
      <c r="U85" s="131">
        <v>80272.53</v>
      </c>
      <c r="V85" s="131">
        <v>3.9550000000000001</v>
      </c>
      <c r="W85" s="131">
        <v>63.188000000000002</v>
      </c>
      <c r="X85" s="131">
        <v>200.619</v>
      </c>
      <c r="Y85" s="132">
        <v>9.6299999999999997E-3</v>
      </c>
      <c r="Z85" s="132">
        <v>6.8999999999999997E-4</v>
      </c>
    </row>
    <row r="86" spans="1:26">
      <c r="A86" t="s">
        <v>1214</v>
      </c>
      <c r="B86" t="s">
        <v>1253</v>
      </c>
      <c r="C86" t="s">
        <v>5074</v>
      </c>
      <c r="D86" t="s">
        <v>5075</v>
      </c>
      <c r="E86" t="s">
        <v>80</v>
      </c>
      <c r="F86" t="s">
        <v>5074</v>
      </c>
      <c r="G86" t="s">
        <v>5076</v>
      </c>
      <c r="H86" t="s">
        <v>313</v>
      </c>
      <c r="I86" t="s">
        <v>766</v>
      </c>
      <c r="J86" t="s">
        <v>206</v>
      </c>
      <c r="K86" t="s">
        <v>282</v>
      </c>
      <c r="L86" s="109" t="s">
        <v>327</v>
      </c>
      <c r="M86" t="s">
        <v>466</v>
      </c>
      <c r="N86" t="s">
        <v>340</v>
      </c>
      <c r="O86" t="s">
        <v>5077</v>
      </c>
      <c r="P86" t="s">
        <v>1217</v>
      </c>
      <c r="Q86" s="134" t="s">
        <v>315</v>
      </c>
      <c r="R86" t="s">
        <v>890</v>
      </c>
      <c r="S86" s="145">
        <v>45747</v>
      </c>
      <c r="T86" t="s">
        <v>5028</v>
      </c>
      <c r="U86" s="131">
        <v>412820</v>
      </c>
      <c r="V86" s="131">
        <v>3.9550000000000001</v>
      </c>
      <c r="W86" s="131">
        <v>7.1749999999999998</v>
      </c>
      <c r="X86" s="131">
        <v>117.148</v>
      </c>
      <c r="Y86" s="132">
        <v>5.6299999999999996E-3</v>
      </c>
      <c r="Z86" s="132">
        <v>4.0000000000000002E-4</v>
      </c>
    </row>
    <row r="87" spans="1:26">
      <c r="A87" t="s">
        <v>1214</v>
      </c>
      <c r="B87" t="s">
        <v>1254</v>
      </c>
      <c r="C87" t="s">
        <v>3456</v>
      </c>
      <c r="D87" t="s">
        <v>3457</v>
      </c>
      <c r="E87" t="s">
        <v>80</v>
      </c>
      <c r="F87" t="s">
        <v>5007</v>
      </c>
      <c r="G87" t="s">
        <v>5008</v>
      </c>
      <c r="H87" t="s">
        <v>313</v>
      </c>
      <c r="I87" t="s">
        <v>766</v>
      </c>
      <c r="J87" t="s">
        <v>205</v>
      </c>
      <c r="K87" t="s">
        <v>239</v>
      </c>
      <c r="L87" s="109" t="s">
        <v>327</v>
      </c>
      <c r="M87" t="s">
        <v>465</v>
      </c>
      <c r="N87" t="s">
        <v>340</v>
      </c>
      <c r="O87" t="s">
        <v>5009</v>
      </c>
      <c r="P87" t="s">
        <v>1213</v>
      </c>
      <c r="Q87" s="134" t="s">
        <v>315</v>
      </c>
      <c r="R87" t="s">
        <v>890</v>
      </c>
      <c r="S87" s="145" t="s">
        <v>5009</v>
      </c>
      <c r="U87" s="131">
        <v>12.25</v>
      </c>
      <c r="V87" s="131">
        <v>1</v>
      </c>
      <c r="W87" s="131">
        <v>11255115.961999999</v>
      </c>
      <c r="X87" s="131">
        <v>1378.752</v>
      </c>
      <c r="Y87" s="132">
        <v>0.18493000000000001</v>
      </c>
      <c r="Z87" s="132">
        <v>6.13E-3</v>
      </c>
    </row>
    <row r="88" spans="1:26">
      <c r="A88" t="s">
        <v>1214</v>
      </c>
      <c r="B88" t="s">
        <v>1254</v>
      </c>
      <c r="C88" t="s">
        <v>3456</v>
      </c>
      <c r="D88" t="s">
        <v>3457</v>
      </c>
      <c r="E88" t="s">
        <v>80</v>
      </c>
      <c r="F88" t="s">
        <v>5010</v>
      </c>
      <c r="G88" t="s">
        <v>5011</v>
      </c>
      <c r="H88" t="s">
        <v>313</v>
      </c>
      <c r="I88" t="s">
        <v>766</v>
      </c>
      <c r="J88" t="s">
        <v>205</v>
      </c>
      <c r="K88" t="s">
        <v>239</v>
      </c>
      <c r="L88" s="109" t="s">
        <v>327</v>
      </c>
      <c r="M88" t="s">
        <v>465</v>
      </c>
      <c r="N88" t="s">
        <v>340</v>
      </c>
      <c r="O88" t="s">
        <v>5012</v>
      </c>
      <c r="P88" t="s">
        <v>1213</v>
      </c>
      <c r="Q88" s="134" t="s">
        <v>315</v>
      </c>
      <c r="R88" t="s">
        <v>890</v>
      </c>
      <c r="S88" s="145" t="s">
        <v>5012</v>
      </c>
      <c r="U88" s="131">
        <v>1159195</v>
      </c>
      <c r="V88" s="131">
        <v>1</v>
      </c>
      <c r="W88" s="131">
        <v>100</v>
      </c>
      <c r="X88" s="131">
        <v>1159.1949999999999</v>
      </c>
      <c r="Y88" s="132">
        <v>0.15548000000000001</v>
      </c>
      <c r="Z88" s="132">
        <v>5.1500000000000001E-3</v>
      </c>
    </row>
    <row r="89" spans="1:26">
      <c r="A89" t="s">
        <v>1214</v>
      </c>
      <c r="B89" t="s">
        <v>1254</v>
      </c>
      <c r="C89" t="s">
        <v>5041</v>
      </c>
      <c r="D89" t="s">
        <v>5042</v>
      </c>
      <c r="E89" t="s">
        <v>310</v>
      </c>
      <c r="F89" t="s">
        <v>5043</v>
      </c>
      <c r="G89" t="s">
        <v>5044</v>
      </c>
      <c r="H89" t="s">
        <v>313</v>
      </c>
      <c r="I89" t="s">
        <v>766</v>
      </c>
      <c r="J89" t="s">
        <v>205</v>
      </c>
      <c r="K89" t="s">
        <v>205</v>
      </c>
      <c r="L89" s="109" t="s">
        <v>327</v>
      </c>
      <c r="M89" t="s">
        <v>465</v>
      </c>
      <c r="N89" t="s">
        <v>340</v>
      </c>
      <c r="O89" t="s">
        <v>5045</v>
      </c>
      <c r="P89" t="s">
        <v>1213</v>
      </c>
      <c r="Q89" s="134" t="s">
        <v>315</v>
      </c>
      <c r="R89" t="s">
        <v>890</v>
      </c>
      <c r="S89" s="145">
        <v>45657</v>
      </c>
      <c r="T89" t="s">
        <v>5028</v>
      </c>
      <c r="U89" s="131">
        <v>43.81</v>
      </c>
      <c r="V89" s="131">
        <v>1</v>
      </c>
      <c r="W89" s="131">
        <v>1936069.1880000001</v>
      </c>
      <c r="X89" s="131">
        <v>848.19200000000001</v>
      </c>
      <c r="Y89" s="132">
        <v>0.11377</v>
      </c>
      <c r="Z89" s="132">
        <v>3.7699999999999999E-3</v>
      </c>
    </row>
    <row r="90" spans="1:26">
      <c r="A90" t="s">
        <v>1214</v>
      </c>
      <c r="B90" t="s">
        <v>1254</v>
      </c>
      <c r="C90" t="s">
        <v>5046</v>
      </c>
      <c r="D90" t="s">
        <v>5047</v>
      </c>
      <c r="E90" t="s">
        <v>310</v>
      </c>
      <c r="F90" t="s">
        <v>5048</v>
      </c>
      <c r="G90" t="s">
        <v>5049</v>
      </c>
      <c r="H90" t="s">
        <v>313</v>
      </c>
      <c r="I90" t="s">
        <v>766</v>
      </c>
      <c r="J90" t="s">
        <v>205</v>
      </c>
      <c r="K90" t="s">
        <v>205</v>
      </c>
      <c r="L90" s="109" t="s">
        <v>327</v>
      </c>
      <c r="M90" t="s">
        <v>479</v>
      </c>
      <c r="N90" t="s">
        <v>340</v>
      </c>
      <c r="O90" t="s">
        <v>5050</v>
      </c>
      <c r="P90" t="s">
        <v>1216</v>
      </c>
      <c r="Q90" s="134" t="s">
        <v>888</v>
      </c>
      <c r="R90" t="s">
        <v>890</v>
      </c>
      <c r="S90" s="145">
        <v>45626</v>
      </c>
      <c r="T90" t="s">
        <v>5028</v>
      </c>
      <c r="U90" s="131">
        <v>71766.02</v>
      </c>
      <c r="V90" s="131">
        <v>3.3719999999999999</v>
      </c>
      <c r="W90" s="131">
        <v>333.97399999999999</v>
      </c>
      <c r="X90" s="131">
        <v>808.2</v>
      </c>
      <c r="Y90" s="132">
        <v>0.1084</v>
      </c>
      <c r="Z90" s="132">
        <v>3.5899999999999999E-3</v>
      </c>
    </row>
    <row r="91" spans="1:26">
      <c r="A91" t="s">
        <v>1214</v>
      </c>
      <c r="B91" t="s">
        <v>1254</v>
      </c>
      <c r="C91" t="s">
        <v>5051</v>
      </c>
      <c r="D91" t="s">
        <v>5052</v>
      </c>
      <c r="E91" t="s">
        <v>310</v>
      </c>
      <c r="F91" t="s">
        <v>5053</v>
      </c>
      <c r="G91" t="s">
        <v>5054</v>
      </c>
      <c r="H91" t="s">
        <v>313</v>
      </c>
      <c r="I91" t="s">
        <v>766</v>
      </c>
      <c r="J91" t="s">
        <v>205</v>
      </c>
      <c r="K91" t="s">
        <v>205</v>
      </c>
      <c r="L91" s="109" t="s">
        <v>327</v>
      </c>
      <c r="M91" t="s">
        <v>463</v>
      </c>
      <c r="N91" t="s">
        <v>340</v>
      </c>
      <c r="O91" t="s">
        <v>5055</v>
      </c>
      <c r="P91" t="s">
        <v>1216</v>
      </c>
      <c r="Q91" s="134" t="s">
        <v>315</v>
      </c>
      <c r="R91" t="s">
        <v>890</v>
      </c>
      <c r="S91" s="145" t="s">
        <v>5056</v>
      </c>
      <c r="T91" t="s">
        <v>5028</v>
      </c>
      <c r="U91" s="131">
        <v>264</v>
      </c>
      <c r="V91" s="131">
        <v>3.3719999999999999</v>
      </c>
      <c r="W91" s="131">
        <v>743.41499999999996</v>
      </c>
      <c r="X91" s="131">
        <v>661.79399999999998</v>
      </c>
      <c r="Y91" s="132">
        <v>8.8770000000000002E-2</v>
      </c>
      <c r="Z91" s="132">
        <v>2.9399999999999999E-3</v>
      </c>
    </row>
    <row r="92" spans="1:26">
      <c r="A92" t="s">
        <v>1214</v>
      </c>
      <c r="B92" t="s">
        <v>1254</v>
      </c>
      <c r="C92" t="s">
        <v>5062</v>
      </c>
      <c r="D92" t="s">
        <v>5063</v>
      </c>
      <c r="E92" t="s">
        <v>310</v>
      </c>
      <c r="F92" t="s">
        <v>5064</v>
      </c>
      <c r="G92" t="s">
        <v>5065</v>
      </c>
      <c r="H92" t="s">
        <v>313</v>
      </c>
      <c r="I92" t="s">
        <v>766</v>
      </c>
      <c r="J92" t="s">
        <v>205</v>
      </c>
      <c r="K92" t="s">
        <v>205</v>
      </c>
      <c r="L92" s="109" t="s">
        <v>327</v>
      </c>
      <c r="M92" t="s">
        <v>447</v>
      </c>
      <c r="N92" t="s">
        <v>340</v>
      </c>
      <c r="O92" t="s">
        <v>5066</v>
      </c>
      <c r="P92" t="s">
        <v>1216</v>
      </c>
      <c r="Q92" s="134" t="s">
        <v>888</v>
      </c>
      <c r="R92" t="s">
        <v>890</v>
      </c>
      <c r="S92" s="145">
        <v>45644</v>
      </c>
      <c r="T92" t="s">
        <v>5028</v>
      </c>
      <c r="U92" s="131">
        <v>37290.839999999997</v>
      </c>
      <c r="V92" s="131">
        <v>3.3719999999999999</v>
      </c>
      <c r="W92" s="131">
        <v>5.0060000000000002</v>
      </c>
      <c r="X92" s="131">
        <v>629.49800000000005</v>
      </c>
      <c r="Y92" s="132">
        <v>8.4430000000000005E-2</v>
      </c>
      <c r="Z92" s="132">
        <v>2.8E-3</v>
      </c>
    </row>
    <row r="93" spans="1:26">
      <c r="A93" t="s">
        <v>1214</v>
      </c>
      <c r="B93" t="s">
        <v>1254</v>
      </c>
      <c r="C93" t="s">
        <v>5057</v>
      </c>
      <c r="D93" t="s">
        <v>5058</v>
      </c>
      <c r="E93" t="s">
        <v>310</v>
      </c>
      <c r="F93" t="s">
        <v>5057</v>
      </c>
      <c r="G93" t="s">
        <v>5059</v>
      </c>
      <c r="H93" t="s">
        <v>313</v>
      </c>
      <c r="I93" t="s">
        <v>766</v>
      </c>
      <c r="J93" t="s">
        <v>205</v>
      </c>
      <c r="K93" t="s">
        <v>205</v>
      </c>
      <c r="L93" s="109" t="s">
        <v>327</v>
      </c>
      <c r="M93" t="s">
        <v>465</v>
      </c>
      <c r="N93" t="s">
        <v>340</v>
      </c>
      <c r="O93" t="s">
        <v>5060</v>
      </c>
      <c r="P93" t="s">
        <v>1213</v>
      </c>
      <c r="Q93" s="134" t="s">
        <v>888</v>
      </c>
      <c r="R93" t="s">
        <v>890</v>
      </c>
      <c r="S93" s="145">
        <v>45747</v>
      </c>
      <c r="T93" t="s">
        <v>5061</v>
      </c>
      <c r="U93" s="131">
        <v>8974</v>
      </c>
      <c r="V93" s="131">
        <v>1</v>
      </c>
      <c r="W93" s="131">
        <v>5588.2479999999996</v>
      </c>
      <c r="X93" s="131">
        <v>501.48899999999998</v>
      </c>
      <c r="Y93" s="132">
        <v>6.726E-2</v>
      </c>
      <c r="Z93" s="132">
        <v>2.2300000000000002E-3</v>
      </c>
    </row>
    <row r="94" spans="1:26">
      <c r="A94" t="s">
        <v>1214</v>
      </c>
      <c r="B94" t="s">
        <v>1254</v>
      </c>
      <c r="C94" t="s">
        <v>5051</v>
      </c>
      <c r="D94" t="s">
        <v>5052</v>
      </c>
      <c r="E94" t="s">
        <v>310</v>
      </c>
      <c r="F94" t="s">
        <v>5067</v>
      </c>
      <c r="G94" t="s">
        <v>5068</v>
      </c>
      <c r="H94" t="s">
        <v>313</v>
      </c>
      <c r="I94" t="s">
        <v>766</v>
      </c>
      <c r="J94" t="s">
        <v>205</v>
      </c>
      <c r="K94" t="s">
        <v>205</v>
      </c>
      <c r="L94" s="109" t="s">
        <v>327</v>
      </c>
      <c r="M94" t="s">
        <v>463</v>
      </c>
      <c r="N94" t="s">
        <v>340</v>
      </c>
      <c r="O94" t="s">
        <v>5069</v>
      </c>
      <c r="P94" t="s">
        <v>1216</v>
      </c>
      <c r="Q94" s="134" t="s">
        <v>315</v>
      </c>
      <c r="R94" t="s">
        <v>890</v>
      </c>
      <c r="S94" s="145" t="s">
        <v>5056</v>
      </c>
      <c r="T94" t="s">
        <v>5028</v>
      </c>
      <c r="U94" s="131">
        <v>115</v>
      </c>
      <c r="V94" s="131">
        <v>3.3719999999999999</v>
      </c>
      <c r="W94" s="131">
        <v>76993.019</v>
      </c>
      <c r="X94" s="131">
        <v>298.56400000000002</v>
      </c>
      <c r="Y94" s="132">
        <v>4.0050000000000002E-2</v>
      </c>
      <c r="Z94" s="132">
        <v>1.33E-3</v>
      </c>
    </row>
    <row r="95" spans="1:26">
      <c r="A95" t="s">
        <v>1214</v>
      </c>
      <c r="B95" t="s">
        <v>1254</v>
      </c>
      <c r="C95" t="s">
        <v>3456</v>
      </c>
      <c r="D95" t="s">
        <v>3457</v>
      </c>
      <c r="E95" t="s">
        <v>80</v>
      </c>
      <c r="F95" t="s">
        <v>5013</v>
      </c>
      <c r="G95" t="s">
        <v>5014</v>
      </c>
      <c r="H95" t="s">
        <v>313</v>
      </c>
      <c r="I95" t="s">
        <v>766</v>
      </c>
      <c r="J95" t="s">
        <v>205</v>
      </c>
      <c r="K95" t="s">
        <v>239</v>
      </c>
      <c r="L95" s="109" t="s">
        <v>327</v>
      </c>
      <c r="M95" t="s">
        <v>465</v>
      </c>
      <c r="N95" t="s">
        <v>340</v>
      </c>
      <c r="O95" t="s">
        <v>5009</v>
      </c>
      <c r="P95" t="s">
        <v>1213</v>
      </c>
      <c r="Q95" s="134" t="s">
        <v>315</v>
      </c>
      <c r="R95" t="s">
        <v>890</v>
      </c>
      <c r="S95" s="145" t="s">
        <v>5009</v>
      </c>
      <c r="U95" s="131">
        <v>292439</v>
      </c>
      <c r="V95" s="131">
        <v>1</v>
      </c>
      <c r="W95" s="131">
        <v>100</v>
      </c>
      <c r="X95" s="131">
        <v>292.43900000000002</v>
      </c>
      <c r="Y95" s="132">
        <v>3.9219999999999998E-2</v>
      </c>
      <c r="Z95" s="132">
        <v>1.2999999999999999E-3</v>
      </c>
    </row>
    <row r="96" spans="1:26">
      <c r="A96" t="s">
        <v>1214</v>
      </c>
      <c r="B96" t="s">
        <v>1254</v>
      </c>
      <c r="C96" t="s">
        <v>3456</v>
      </c>
      <c r="D96" t="s">
        <v>3457</v>
      </c>
      <c r="E96" t="s">
        <v>80</v>
      </c>
      <c r="F96" t="s">
        <v>5015</v>
      </c>
      <c r="G96" t="s">
        <v>5016</v>
      </c>
      <c r="H96" t="s">
        <v>313</v>
      </c>
      <c r="I96" t="s">
        <v>766</v>
      </c>
      <c r="J96" t="s">
        <v>205</v>
      </c>
      <c r="K96" t="s">
        <v>205</v>
      </c>
      <c r="L96" s="109" t="s">
        <v>327</v>
      </c>
      <c r="M96" t="s">
        <v>465</v>
      </c>
      <c r="N96" t="s">
        <v>340</v>
      </c>
      <c r="O96" t="s">
        <v>5017</v>
      </c>
      <c r="P96" t="s">
        <v>1213</v>
      </c>
      <c r="Q96" s="134" t="s">
        <v>315</v>
      </c>
      <c r="R96" t="s">
        <v>890</v>
      </c>
      <c r="S96" s="145" t="s">
        <v>5017</v>
      </c>
      <c r="U96" s="131">
        <v>231056</v>
      </c>
      <c r="V96" s="131">
        <v>1</v>
      </c>
      <c r="W96" s="131">
        <v>100</v>
      </c>
      <c r="X96" s="131">
        <v>231.05600000000001</v>
      </c>
      <c r="Y96" s="132">
        <v>3.099E-2</v>
      </c>
      <c r="Z96" s="132">
        <v>1.0300000000000001E-3</v>
      </c>
    </row>
    <row r="97" spans="1:26">
      <c r="A97" t="s">
        <v>1214</v>
      </c>
      <c r="B97" t="s">
        <v>1254</v>
      </c>
      <c r="C97" t="s">
        <v>5018</v>
      </c>
      <c r="D97" t="s">
        <v>5019</v>
      </c>
      <c r="E97" t="s">
        <v>310</v>
      </c>
      <c r="F97" t="s">
        <v>5018</v>
      </c>
      <c r="G97" t="s">
        <v>5020</v>
      </c>
      <c r="H97" t="s">
        <v>313</v>
      </c>
      <c r="I97" t="s">
        <v>766</v>
      </c>
      <c r="J97" t="s">
        <v>205</v>
      </c>
      <c r="K97" t="s">
        <v>205</v>
      </c>
      <c r="L97" s="109" t="s">
        <v>327</v>
      </c>
      <c r="M97" t="s">
        <v>462</v>
      </c>
      <c r="N97" t="s">
        <v>340</v>
      </c>
      <c r="O97" t="s">
        <v>5021</v>
      </c>
      <c r="P97" t="s">
        <v>1213</v>
      </c>
      <c r="Q97" s="134" t="s">
        <v>315</v>
      </c>
      <c r="R97" t="s">
        <v>890</v>
      </c>
      <c r="S97" s="145" t="s">
        <v>5021</v>
      </c>
      <c r="U97" s="131">
        <v>123660</v>
      </c>
      <c r="V97" s="131">
        <v>1</v>
      </c>
      <c r="W97" s="131">
        <v>100</v>
      </c>
      <c r="X97" s="131">
        <v>123.66</v>
      </c>
      <c r="Y97" s="132">
        <v>1.6590000000000001E-2</v>
      </c>
      <c r="Z97" s="132">
        <v>5.5000000000000003E-4</v>
      </c>
    </row>
    <row r="98" spans="1:26">
      <c r="A98" t="s">
        <v>1214</v>
      </c>
      <c r="B98" t="s">
        <v>1254</v>
      </c>
      <c r="C98" t="s">
        <v>5022</v>
      </c>
      <c r="D98" t="s">
        <v>5023</v>
      </c>
      <c r="E98" t="s">
        <v>310</v>
      </c>
      <c r="F98" t="s">
        <v>5024</v>
      </c>
      <c r="G98" t="s">
        <v>5025</v>
      </c>
      <c r="H98" t="s">
        <v>313</v>
      </c>
      <c r="I98" t="s">
        <v>766</v>
      </c>
      <c r="J98" t="s">
        <v>205</v>
      </c>
      <c r="K98" t="s">
        <v>205</v>
      </c>
      <c r="L98" s="109" t="s">
        <v>327</v>
      </c>
      <c r="M98" t="s">
        <v>462</v>
      </c>
      <c r="N98" t="s">
        <v>340</v>
      </c>
      <c r="O98" t="s">
        <v>5026</v>
      </c>
      <c r="P98" t="s">
        <v>1213</v>
      </c>
      <c r="Q98" s="134" t="s">
        <v>888</v>
      </c>
      <c r="R98" t="s">
        <v>890</v>
      </c>
      <c r="S98" s="145" t="s">
        <v>5027</v>
      </c>
      <c r="T98" t="s">
        <v>5028</v>
      </c>
      <c r="U98" s="131">
        <v>4</v>
      </c>
      <c r="V98" s="131">
        <v>1</v>
      </c>
      <c r="W98" s="131">
        <v>0</v>
      </c>
      <c r="X98" s="131">
        <v>0</v>
      </c>
    </row>
    <row r="99" spans="1:26">
      <c r="A99" t="s">
        <v>1214</v>
      </c>
      <c r="B99" t="s">
        <v>1254</v>
      </c>
      <c r="C99" t="s">
        <v>3919</v>
      </c>
      <c r="D99" t="s">
        <v>3920</v>
      </c>
      <c r="E99" t="s">
        <v>310</v>
      </c>
      <c r="F99" t="s">
        <v>5029</v>
      </c>
      <c r="G99" t="s">
        <v>5030</v>
      </c>
      <c r="H99" t="s">
        <v>313</v>
      </c>
      <c r="I99" t="s">
        <v>766</v>
      </c>
      <c r="J99" t="s">
        <v>205</v>
      </c>
      <c r="K99" t="s">
        <v>205</v>
      </c>
      <c r="L99" s="109" t="s">
        <v>327</v>
      </c>
      <c r="M99" t="s">
        <v>451</v>
      </c>
      <c r="N99" t="s">
        <v>340</v>
      </c>
      <c r="O99" t="s">
        <v>5031</v>
      </c>
      <c r="P99" t="s">
        <v>1213</v>
      </c>
      <c r="Q99" s="134" t="s">
        <v>315</v>
      </c>
      <c r="R99" t="s">
        <v>890</v>
      </c>
      <c r="S99" s="145" t="s">
        <v>5032</v>
      </c>
      <c r="T99" t="s">
        <v>5028</v>
      </c>
      <c r="U99" s="131">
        <v>497</v>
      </c>
      <c r="V99" s="131">
        <v>1</v>
      </c>
      <c r="W99" s="131">
        <v>0</v>
      </c>
      <c r="X99" s="131">
        <v>0</v>
      </c>
    </row>
    <row r="100" spans="1:26">
      <c r="A100" t="s">
        <v>1214</v>
      </c>
      <c r="B100" t="s">
        <v>1254</v>
      </c>
      <c r="C100" t="s">
        <v>5070</v>
      </c>
      <c r="D100" t="s">
        <v>5071</v>
      </c>
      <c r="E100" t="s">
        <v>80</v>
      </c>
      <c r="F100" t="s">
        <v>5070</v>
      </c>
      <c r="G100" t="s">
        <v>5072</v>
      </c>
      <c r="H100" t="s">
        <v>313</v>
      </c>
      <c r="I100" t="s">
        <v>766</v>
      </c>
      <c r="J100" t="s">
        <v>206</v>
      </c>
      <c r="K100" t="s">
        <v>239</v>
      </c>
      <c r="L100" s="109" t="s">
        <v>327</v>
      </c>
      <c r="M100" t="s">
        <v>542</v>
      </c>
      <c r="N100" t="s">
        <v>340</v>
      </c>
      <c r="O100" t="s">
        <v>5073</v>
      </c>
      <c r="P100" t="s">
        <v>1217</v>
      </c>
      <c r="Q100" s="134" t="s">
        <v>315</v>
      </c>
      <c r="R100" t="s">
        <v>890</v>
      </c>
      <c r="S100" s="145">
        <v>45611</v>
      </c>
      <c r="T100" t="s">
        <v>5028</v>
      </c>
      <c r="U100" s="131">
        <v>284.74</v>
      </c>
      <c r="V100" s="131">
        <v>3.9550000000000001</v>
      </c>
      <c r="W100" s="131">
        <v>37571.803</v>
      </c>
      <c r="X100" s="131">
        <v>423.13499999999999</v>
      </c>
      <c r="Y100" s="132">
        <v>5.6750000000000002E-2</v>
      </c>
      <c r="Z100" s="132">
        <v>1.8799999999999999E-3</v>
      </c>
    </row>
    <row r="101" spans="1:26">
      <c r="A101" t="s">
        <v>1214</v>
      </c>
      <c r="B101" t="s">
        <v>1254</v>
      </c>
      <c r="C101" t="s">
        <v>5022</v>
      </c>
      <c r="D101" t="s">
        <v>5023</v>
      </c>
      <c r="E101" t="s">
        <v>310</v>
      </c>
      <c r="F101" t="s">
        <v>5033</v>
      </c>
      <c r="G101" t="s">
        <v>5034</v>
      </c>
      <c r="H101" t="s">
        <v>313</v>
      </c>
      <c r="I101" t="s">
        <v>766</v>
      </c>
      <c r="J101" t="s">
        <v>206</v>
      </c>
      <c r="K101" t="s">
        <v>205</v>
      </c>
      <c r="L101" s="109" t="s">
        <v>327</v>
      </c>
      <c r="M101" t="s">
        <v>542</v>
      </c>
      <c r="N101" t="s">
        <v>340</v>
      </c>
      <c r="O101" t="s">
        <v>5026</v>
      </c>
      <c r="P101" t="s">
        <v>1217</v>
      </c>
      <c r="Q101" s="134" t="s">
        <v>888</v>
      </c>
      <c r="R101" t="s">
        <v>890</v>
      </c>
      <c r="S101" s="145" t="s">
        <v>5035</v>
      </c>
      <c r="T101" t="s">
        <v>5028</v>
      </c>
      <c r="U101" s="131">
        <v>25089.64</v>
      </c>
      <c r="V101" s="131">
        <v>3.9550000000000001</v>
      </c>
      <c r="W101" s="131">
        <v>63.188000000000002</v>
      </c>
      <c r="X101" s="131">
        <v>62.704999999999998</v>
      </c>
      <c r="Y101" s="132">
        <v>8.4100000000000008E-3</v>
      </c>
      <c r="Z101" s="132">
        <v>2.7999999999999998E-4</v>
      </c>
    </row>
    <row r="102" spans="1:26">
      <c r="A102" t="s">
        <v>1214</v>
      </c>
      <c r="B102" t="s">
        <v>1254</v>
      </c>
      <c r="C102" t="s">
        <v>5074</v>
      </c>
      <c r="D102" t="s">
        <v>5075</v>
      </c>
      <c r="E102" t="s">
        <v>80</v>
      </c>
      <c r="F102" t="s">
        <v>5074</v>
      </c>
      <c r="G102" t="s">
        <v>5076</v>
      </c>
      <c r="H102" t="s">
        <v>313</v>
      </c>
      <c r="I102" t="s">
        <v>766</v>
      </c>
      <c r="J102" t="s">
        <v>206</v>
      </c>
      <c r="K102" t="s">
        <v>282</v>
      </c>
      <c r="L102" s="109" t="s">
        <v>327</v>
      </c>
      <c r="M102" t="s">
        <v>466</v>
      </c>
      <c r="N102" t="s">
        <v>340</v>
      </c>
      <c r="O102" t="s">
        <v>5077</v>
      </c>
      <c r="P102" t="s">
        <v>1217</v>
      </c>
      <c r="Q102" s="134" t="s">
        <v>315</v>
      </c>
      <c r="R102" t="s">
        <v>890</v>
      </c>
      <c r="S102" s="145">
        <v>45747</v>
      </c>
      <c r="T102" t="s">
        <v>5028</v>
      </c>
      <c r="U102" s="131">
        <v>129931</v>
      </c>
      <c r="V102" s="131">
        <v>3.9550000000000001</v>
      </c>
      <c r="W102" s="131">
        <v>7.1749999999999998</v>
      </c>
      <c r="X102" s="131">
        <v>36.871000000000002</v>
      </c>
      <c r="Y102" s="132">
        <v>4.9500000000000004E-3</v>
      </c>
      <c r="Z102" s="132">
        <v>1.6000000000000001E-4</v>
      </c>
    </row>
    <row r="103" spans="1:26">
      <c r="A103" t="s">
        <v>1214</v>
      </c>
      <c r="B103" t="s">
        <v>1255</v>
      </c>
      <c r="C103" t="s">
        <v>3456</v>
      </c>
      <c r="D103" t="s">
        <v>3457</v>
      </c>
      <c r="E103" t="s">
        <v>80</v>
      </c>
      <c r="F103" t="s">
        <v>5007</v>
      </c>
      <c r="G103" t="s">
        <v>5008</v>
      </c>
      <c r="H103" t="s">
        <v>313</v>
      </c>
      <c r="I103" t="s">
        <v>766</v>
      </c>
      <c r="J103" t="s">
        <v>205</v>
      </c>
      <c r="K103" t="s">
        <v>239</v>
      </c>
      <c r="L103" s="109" t="s">
        <v>327</v>
      </c>
      <c r="M103" t="s">
        <v>465</v>
      </c>
      <c r="N103" t="s">
        <v>340</v>
      </c>
      <c r="O103" t="s">
        <v>5009</v>
      </c>
      <c r="P103" t="s">
        <v>1213</v>
      </c>
      <c r="Q103" s="134" t="s">
        <v>315</v>
      </c>
      <c r="R103" t="s">
        <v>890</v>
      </c>
      <c r="S103" s="145" t="s">
        <v>5009</v>
      </c>
      <c r="U103" s="131">
        <v>10.039999999999999</v>
      </c>
      <c r="V103" s="131">
        <v>1</v>
      </c>
      <c r="W103" s="131">
        <v>11255115.961999999</v>
      </c>
      <c r="X103" s="131">
        <v>1130.0139999999999</v>
      </c>
      <c r="Y103" s="132">
        <v>0.19783000000000001</v>
      </c>
      <c r="Z103" s="132">
        <v>6.2700000000000004E-3</v>
      </c>
    </row>
    <row r="104" spans="1:26">
      <c r="A104" t="s">
        <v>1214</v>
      </c>
      <c r="B104" t="s">
        <v>1255</v>
      </c>
      <c r="C104" t="s">
        <v>3456</v>
      </c>
      <c r="D104" t="s">
        <v>3457</v>
      </c>
      <c r="E104" t="s">
        <v>80</v>
      </c>
      <c r="F104" t="s">
        <v>5010</v>
      </c>
      <c r="G104" t="s">
        <v>5011</v>
      </c>
      <c r="H104" t="s">
        <v>313</v>
      </c>
      <c r="I104" t="s">
        <v>766</v>
      </c>
      <c r="J104" t="s">
        <v>205</v>
      </c>
      <c r="K104" t="s">
        <v>239</v>
      </c>
      <c r="L104" s="109" t="s">
        <v>327</v>
      </c>
      <c r="M104" t="s">
        <v>465</v>
      </c>
      <c r="N104" t="s">
        <v>340</v>
      </c>
      <c r="O104" t="s">
        <v>5012</v>
      </c>
      <c r="P104" t="s">
        <v>1213</v>
      </c>
      <c r="Q104" s="134" t="s">
        <v>315</v>
      </c>
      <c r="R104" t="s">
        <v>890</v>
      </c>
      <c r="S104" s="145" t="s">
        <v>5012</v>
      </c>
      <c r="U104" s="131">
        <v>949989.5</v>
      </c>
      <c r="V104" s="131">
        <v>1</v>
      </c>
      <c r="W104" s="131">
        <v>100</v>
      </c>
      <c r="X104" s="131">
        <v>949.99</v>
      </c>
      <c r="Y104" s="132">
        <v>0.16631000000000001</v>
      </c>
      <c r="Z104" s="132">
        <v>5.2700000000000004E-3</v>
      </c>
    </row>
    <row r="105" spans="1:26">
      <c r="A105" t="s">
        <v>1214</v>
      </c>
      <c r="B105" t="s">
        <v>1255</v>
      </c>
      <c r="C105" t="s">
        <v>5041</v>
      </c>
      <c r="D105" t="s">
        <v>5042</v>
      </c>
      <c r="E105" t="s">
        <v>310</v>
      </c>
      <c r="F105" t="s">
        <v>5043</v>
      </c>
      <c r="G105" t="s">
        <v>5044</v>
      </c>
      <c r="H105" t="s">
        <v>313</v>
      </c>
      <c r="I105" t="s">
        <v>766</v>
      </c>
      <c r="J105" t="s">
        <v>205</v>
      </c>
      <c r="K105" t="s">
        <v>205</v>
      </c>
      <c r="L105" s="109" t="s">
        <v>327</v>
      </c>
      <c r="M105" t="s">
        <v>465</v>
      </c>
      <c r="N105" t="s">
        <v>340</v>
      </c>
      <c r="O105" t="s">
        <v>5045</v>
      </c>
      <c r="P105" t="s">
        <v>1213</v>
      </c>
      <c r="Q105" s="134" t="s">
        <v>315</v>
      </c>
      <c r="R105" t="s">
        <v>890</v>
      </c>
      <c r="S105" s="145">
        <v>45657</v>
      </c>
      <c r="T105" t="s">
        <v>5028</v>
      </c>
      <c r="U105" s="131">
        <v>31.08</v>
      </c>
      <c r="V105" s="131">
        <v>1</v>
      </c>
      <c r="W105" s="131">
        <v>1936069.1880000001</v>
      </c>
      <c r="X105" s="131">
        <v>601.73</v>
      </c>
      <c r="Y105" s="132">
        <v>0.10534</v>
      </c>
      <c r="Z105" s="132">
        <v>3.3400000000000001E-3</v>
      </c>
    </row>
    <row r="106" spans="1:26">
      <c r="A106" t="s">
        <v>1214</v>
      </c>
      <c r="B106" t="s">
        <v>1255</v>
      </c>
      <c r="C106" t="s">
        <v>5046</v>
      </c>
      <c r="D106" t="s">
        <v>5047</v>
      </c>
      <c r="E106" t="s">
        <v>310</v>
      </c>
      <c r="F106" t="s">
        <v>5048</v>
      </c>
      <c r="G106" t="s">
        <v>5049</v>
      </c>
      <c r="H106" t="s">
        <v>313</v>
      </c>
      <c r="I106" t="s">
        <v>766</v>
      </c>
      <c r="J106" t="s">
        <v>205</v>
      </c>
      <c r="K106" t="s">
        <v>205</v>
      </c>
      <c r="L106" s="109" t="s">
        <v>327</v>
      </c>
      <c r="M106" t="s">
        <v>479</v>
      </c>
      <c r="N106" t="s">
        <v>340</v>
      </c>
      <c r="O106" t="s">
        <v>5050</v>
      </c>
      <c r="P106" t="s">
        <v>1216</v>
      </c>
      <c r="Q106" s="134" t="s">
        <v>888</v>
      </c>
      <c r="R106" t="s">
        <v>890</v>
      </c>
      <c r="S106" s="145">
        <v>45626</v>
      </c>
      <c r="T106" t="s">
        <v>5028</v>
      </c>
      <c r="U106" s="131">
        <v>53043.89</v>
      </c>
      <c r="V106" s="131">
        <v>3.3719999999999999</v>
      </c>
      <c r="W106" s="131">
        <v>333.97399999999999</v>
      </c>
      <c r="X106" s="131">
        <v>597.35900000000004</v>
      </c>
      <c r="Y106" s="132">
        <v>0.10458000000000001</v>
      </c>
      <c r="Z106" s="132">
        <v>3.32E-3</v>
      </c>
    </row>
    <row r="107" spans="1:26">
      <c r="A107" t="s">
        <v>1214</v>
      </c>
      <c r="B107" t="s">
        <v>1255</v>
      </c>
      <c r="C107" t="s">
        <v>5051</v>
      </c>
      <c r="D107" t="s">
        <v>5052</v>
      </c>
      <c r="E107" t="s">
        <v>310</v>
      </c>
      <c r="F107" t="s">
        <v>5053</v>
      </c>
      <c r="G107" t="s">
        <v>5054</v>
      </c>
      <c r="H107" t="s">
        <v>313</v>
      </c>
      <c r="I107" t="s">
        <v>766</v>
      </c>
      <c r="J107" t="s">
        <v>205</v>
      </c>
      <c r="K107" t="s">
        <v>205</v>
      </c>
      <c r="L107" s="109" t="s">
        <v>327</v>
      </c>
      <c r="M107" t="s">
        <v>463</v>
      </c>
      <c r="N107" t="s">
        <v>340</v>
      </c>
      <c r="O107" t="s">
        <v>5055</v>
      </c>
      <c r="P107" t="s">
        <v>1216</v>
      </c>
      <c r="Q107" s="134" t="s">
        <v>315</v>
      </c>
      <c r="R107" t="s">
        <v>890</v>
      </c>
      <c r="S107" s="145" t="s">
        <v>5056</v>
      </c>
      <c r="T107" t="s">
        <v>5028</v>
      </c>
      <c r="U107" s="131">
        <v>189</v>
      </c>
      <c r="V107" s="131">
        <v>3.3719999999999999</v>
      </c>
      <c r="W107" s="131">
        <v>743.41499999999996</v>
      </c>
      <c r="X107" s="131">
        <v>473.78399999999999</v>
      </c>
      <c r="Y107" s="132">
        <v>8.294E-2</v>
      </c>
      <c r="Z107" s="132">
        <v>2.63E-3</v>
      </c>
    </row>
    <row r="108" spans="1:26">
      <c r="A108" t="s">
        <v>1214</v>
      </c>
      <c r="B108" t="s">
        <v>1255</v>
      </c>
      <c r="C108" t="s">
        <v>5062</v>
      </c>
      <c r="D108" t="s">
        <v>5063</v>
      </c>
      <c r="E108" t="s">
        <v>310</v>
      </c>
      <c r="F108" t="s">
        <v>5064</v>
      </c>
      <c r="G108" t="s">
        <v>5065</v>
      </c>
      <c r="H108" t="s">
        <v>313</v>
      </c>
      <c r="I108" t="s">
        <v>766</v>
      </c>
      <c r="J108" t="s">
        <v>205</v>
      </c>
      <c r="K108" t="s">
        <v>205</v>
      </c>
      <c r="L108" s="109" t="s">
        <v>327</v>
      </c>
      <c r="M108" t="s">
        <v>447</v>
      </c>
      <c r="N108" t="s">
        <v>340</v>
      </c>
      <c r="O108" t="s">
        <v>5066</v>
      </c>
      <c r="P108" t="s">
        <v>1216</v>
      </c>
      <c r="Q108" s="134" t="s">
        <v>888</v>
      </c>
      <c r="R108" t="s">
        <v>890</v>
      </c>
      <c r="S108" s="145">
        <v>45644</v>
      </c>
      <c r="T108" t="s">
        <v>5028</v>
      </c>
      <c r="U108" s="131">
        <v>26498.57</v>
      </c>
      <c r="V108" s="131">
        <v>3.3719999999999999</v>
      </c>
      <c r="W108" s="131">
        <v>5.0060000000000002</v>
      </c>
      <c r="X108" s="131">
        <v>447.31599999999997</v>
      </c>
      <c r="Y108" s="132">
        <v>7.8310000000000005E-2</v>
      </c>
      <c r="Z108" s="132">
        <v>2.48E-3</v>
      </c>
    </row>
    <row r="109" spans="1:26">
      <c r="A109" t="s">
        <v>1214</v>
      </c>
      <c r="B109" t="s">
        <v>1255</v>
      </c>
      <c r="C109" t="s">
        <v>5057</v>
      </c>
      <c r="D109" t="s">
        <v>5058</v>
      </c>
      <c r="E109" t="s">
        <v>310</v>
      </c>
      <c r="F109" t="s">
        <v>5057</v>
      </c>
      <c r="G109" t="s">
        <v>5059</v>
      </c>
      <c r="H109" t="s">
        <v>313</v>
      </c>
      <c r="I109" t="s">
        <v>766</v>
      </c>
      <c r="J109" t="s">
        <v>205</v>
      </c>
      <c r="K109" t="s">
        <v>205</v>
      </c>
      <c r="L109" s="109" t="s">
        <v>327</v>
      </c>
      <c r="M109" t="s">
        <v>465</v>
      </c>
      <c r="N109" t="s">
        <v>340</v>
      </c>
      <c r="O109" t="s">
        <v>5060</v>
      </c>
      <c r="P109" t="s">
        <v>1213</v>
      </c>
      <c r="Q109" s="134" t="s">
        <v>888</v>
      </c>
      <c r="R109" t="s">
        <v>890</v>
      </c>
      <c r="S109" s="145">
        <v>45747</v>
      </c>
      <c r="T109" t="s">
        <v>5061</v>
      </c>
      <c r="U109" s="131">
        <v>6868</v>
      </c>
      <c r="V109" s="131">
        <v>1</v>
      </c>
      <c r="W109" s="131">
        <v>5588.2479999999996</v>
      </c>
      <c r="X109" s="131">
        <v>383.80099999999999</v>
      </c>
      <c r="Y109" s="132">
        <v>6.719E-2</v>
      </c>
      <c r="Z109" s="132">
        <v>2.1299999999999999E-3</v>
      </c>
    </row>
    <row r="110" spans="1:26">
      <c r="A110" t="s">
        <v>1214</v>
      </c>
      <c r="B110" t="s">
        <v>1255</v>
      </c>
      <c r="C110" t="s">
        <v>3456</v>
      </c>
      <c r="D110" t="s">
        <v>3457</v>
      </c>
      <c r="E110" t="s">
        <v>80</v>
      </c>
      <c r="F110" t="s">
        <v>5013</v>
      </c>
      <c r="G110" t="s">
        <v>5014</v>
      </c>
      <c r="H110" t="s">
        <v>313</v>
      </c>
      <c r="I110" t="s">
        <v>766</v>
      </c>
      <c r="J110" t="s">
        <v>205</v>
      </c>
      <c r="K110" t="s">
        <v>239</v>
      </c>
      <c r="L110" s="109" t="s">
        <v>327</v>
      </c>
      <c r="M110" t="s">
        <v>465</v>
      </c>
      <c r="N110" t="s">
        <v>340</v>
      </c>
      <c r="O110" t="s">
        <v>5009</v>
      </c>
      <c r="P110" t="s">
        <v>1213</v>
      </c>
      <c r="Q110" s="134" t="s">
        <v>315</v>
      </c>
      <c r="R110" t="s">
        <v>890</v>
      </c>
      <c r="S110" s="145" t="s">
        <v>5009</v>
      </c>
      <c r="U110" s="131">
        <v>239662</v>
      </c>
      <c r="V110" s="131">
        <v>1</v>
      </c>
      <c r="W110" s="131">
        <v>100</v>
      </c>
      <c r="X110" s="131">
        <v>239.66200000000001</v>
      </c>
      <c r="Y110" s="132">
        <v>4.1959999999999997E-2</v>
      </c>
      <c r="Z110" s="132">
        <v>1.33E-3</v>
      </c>
    </row>
    <row r="111" spans="1:26">
      <c r="A111" t="s">
        <v>1214</v>
      </c>
      <c r="B111" t="s">
        <v>1255</v>
      </c>
      <c r="C111" t="s">
        <v>5051</v>
      </c>
      <c r="D111" t="s">
        <v>5052</v>
      </c>
      <c r="E111" t="s">
        <v>310</v>
      </c>
      <c r="F111" t="s">
        <v>5067</v>
      </c>
      <c r="G111" t="s">
        <v>5068</v>
      </c>
      <c r="H111" t="s">
        <v>313</v>
      </c>
      <c r="I111" t="s">
        <v>766</v>
      </c>
      <c r="J111" t="s">
        <v>205</v>
      </c>
      <c r="K111" t="s">
        <v>205</v>
      </c>
      <c r="L111" s="109" t="s">
        <v>327</v>
      </c>
      <c r="M111" t="s">
        <v>463</v>
      </c>
      <c r="N111" t="s">
        <v>340</v>
      </c>
      <c r="O111" t="s">
        <v>5069</v>
      </c>
      <c r="P111" t="s">
        <v>1216</v>
      </c>
      <c r="Q111" s="134" t="s">
        <v>315</v>
      </c>
      <c r="R111" t="s">
        <v>890</v>
      </c>
      <c r="S111" s="145" t="s">
        <v>5056</v>
      </c>
      <c r="T111" t="s">
        <v>5028</v>
      </c>
      <c r="U111" s="131">
        <v>82</v>
      </c>
      <c r="V111" s="131">
        <v>3.3719999999999999</v>
      </c>
      <c r="W111" s="131">
        <v>76993.019</v>
      </c>
      <c r="X111" s="131">
        <v>212.88900000000001</v>
      </c>
      <c r="Y111" s="132">
        <v>3.7269999999999998E-2</v>
      </c>
      <c r="Z111" s="132">
        <v>1.1800000000000001E-3</v>
      </c>
    </row>
    <row r="112" spans="1:26">
      <c r="A112" t="s">
        <v>1214</v>
      </c>
      <c r="B112" t="s">
        <v>1255</v>
      </c>
      <c r="C112" t="s">
        <v>3456</v>
      </c>
      <c r="D112" t="s">
        <v>3457</v>
      </c>
      <c r="E112" t="s">
        <v>80</v>
      </c>
      <c r="F112" t="s">
        <v>5015</v>
      </c>
      <c r="G112" t="s">
        <v>5016</v>
      </c>
      <c r="H112" t="s">
        <v>313</v>
      </c>
      <c r="I112" t="s">
        <v>766</v>
      </c>
      <c r="J112" t="s">
        <v>205</v>
      </c>
      <c r="K112" t="s">
        <v>205</v>
      </c>
      <c r="L112" s="109" t="s">
        <v>327</v>
      </c>
      <c r="M112" t="s">
        <v>465</v>
      </c>
      <c r="N112" t="s">
        <v>340</v>
      </c>
      <c r="O112" t="s">
        <v>5017</v>
      </c>
      <c r="P112" t="s">
        <v>1213</v>
      </c>
      <c r="Q112" s="134" t="s">
        <v>315</v>
      </c>
      <c r="R112" t="s">
        <v>890</v>
      </c>
      <c r="S112" s="145" t="s">
        <v>5017</v>
      </c>
      <c r="U112" s="131">
        <v>189357</v>
      </c>
      <c r="V112" s="131">
        <v>1</v>
      </c>
      <c r="W112" s="131">
        <v>100</v>
      </c>
      <c r="X112" s="131">
        <v>189.357</v>
      </c>
      <c r="Y112" s="132">
        <v>3.3149999999999999E-2</v>
      </c>
      <c r="Z112" s="132">
        <v>1.0499999999999999E-3</v>
      </c>
    </row>
    <row r="113" spans="1:26">
      <c r="A113" t="s">
        <v>1214</v>
      </c>
      <c r="B113" t="s">
        <v>1255</v>
      </c>
      <c r="C113" t="s">
        <v>5018</v>
      </c>
      <c r="D113" t="s">
        <v>5019</v>
      </c>
      <c r="E113" t="s">
        <v>310</v>
      </c>
      <c r="F113" t="s">
        <v>5018</v>
      </c>
      <c r="G113" t="s">
        <v>5020</v>
      </c>
      <c r="H113" t="s">
        <v>313</v>
      </c>
      <c r="I113" t="s">
        <v>766</v>
      </c>
      <c r="J113" t="s">
        <v>205</v>
      </c>
      <c r="K113" t="s">
        <v>205</v>
      </c>
      <c r="L113" s="109" t="s">
        <v>327</v>
      </c>
      <c r="M113" t="s">
        <v>462</v>
      </c>
      <c r="N113" t="s">
        <v>340</v>
      </c>
      <c r="O113" t="s">
        <v>5021</v>
      </c>
      <c r="P113" t="s">
        <v>1213</v>
      </c>
      <c r="Q113" s="134" t="s">
        <v>315</v>
      </c>
      <c r="R113" t="s">
        <v>890</v>
      </c>
      <c r="S113" s="145" t="s">
        <v>5021</v>
      </c>
      <c r="U113" s="131">
        <v>101343</v>
      </c>
      <c r="V113" s="131">
        <v>1</v>
      </c>
      <c r="W113" s="131">
        <v>100</v>
      </c>
      <c r="X113" s="131">
        <v>101.343</v>
      </c>
      <c r="Y113" s="132">
        <v>1.7739999999999999E-2</v>
      </c>
      <c r="Z113" s="132">
        <v>5.5999999999999995E-4</v>
      </c>
    </row>
    <row r="114" spans="1:26">
      <c r="A114" t="s">
        <v>1214</v>
      </c>
      <c r="B114" t="s">
        <v>1255</v>
      </c>
      <c r="C114" t="s">
        <v>5022</v>
      </c>
      <c r="D114" t="s">
        <v>5023</v>
      </c>
      <c r="E114" t="s">
        <v>310</v>
      </c>
      <c r="F114" t="s">
        <v>5024</v>
      </c>
      <c r="G114" t="s">
        <v>5025</v>
      </c>
      <c r="H114" t="s">
        <v>313</v>
      </c>
      <c r="I114" t="s">
        <v>766</v>
      </c>
      <c r="J114" t="s">
        <v>205</v>
      </c>
      <c r="K114" t="s">
        <v>205</v>
      </c>
      <c r="L114" s="109" t="s">
        <v>327</v>
      </c>
      <c r="M114" t="s">
        <v>462</v>
      </c>
      <c r="N114" t="s">
        <v>340</v>
      </c>
      <c r="O114" t="s">
        <v>5026</v>
      </c>
      <c r="P114" t="s">
        <v>1213</v>
      </c>
      <c r="Q114" s="134" t="s">
        <v>888</v>
      </c>
      <c r="R114" t="s">
        <v>890</v>
      </c>
      <c r="S114" s="145" t="s">
        <v>5027</v>
      </c>
      <c r="T114" t="s">
        <v>5028</v>
      </c>
      <c r="U114" s="131">
        <v>3</v>
      </c>
      <c r="V114" s="131">
        <v>1</v>
      </c>
      <c r="W114" s="131">
        <v>0</v>
      </c>
      <c r="X114" s="131">
        <v>0</v>
      </c>
    </row>
    <row r="115" spans="1:26">
      <c r="A115" t="s">
        <v>1214</v>
      </c>
      <c r="B115" t="s">
        <v>1255</v>
      </c>
      <c r="C115" t="s">
        <v>3919</v>
      </c>
      <c r="D115" t="s">
        <v>3920</v>
      </c>
      <c r="E115" t="s">
        <v>310</v>
      </c>
      <c r="F115" t="s">
        <v>5029</v>
      </c>
      <c r="G115" t="s">
        <v>5030</v>
      </c>
      <c r="H115" t="s">
        <v>313</v>
      </c>
      <c r="I115" t="s">
        <v>766</v>
      </c>
      <c r="J115" t="s">
        <v>205</v>
      </c>
      <c r="K115" t="s">
        <v>205</v>
      </c>
      <c r="L115" s="109" t="s">
        <v>327</v>
      </c>
      <c r="M115" t="s">
        <v>451</v>
      </c>
      <c r="N115" t="s">
        <v>340</v>
      </c>
      <c r="O115" t="s">
        <v>5031</v>
      </c>
      <c r="P115" t="s">
        <v>1213</v>
      </c>
      <c r="Q115" s="134" t="s">
        <v>315</v>
      </c>
      <c r="R115" t="s">
        <v>890</v>
      </c>
      <c r="S115" s="145" t="s">
        <v>5032</v>
      </c>
      <c r="T115" t="s">
        <v>5028</v>
      </c>
      <c r="U115" s="131">
        <v>165</v>
      </c>
      <c r="V115" s="131">
        <v>1</v>
      </c>
      <c r="W115" s="131">
        <v>0</v>
      </c>
      <c r="X115" s="131">
        <v>0</v>
      </c>
    </row>
    <row r="116" spans="1:26">
      <c r="A116" t="s">
        <v>1214</v>
      </c>
      <c r="B116" t="s">
        <v>1255</v>
      </c>
      <c r="C116" t="s">
        <v>5070</v>
      </c>
      <c r="D116" t="s">
        <v>5071</v>
      </c>
      <c r="E116" t="s">
        <v>80</v>
      </c>
      <c r="F116" t="s">
        <v>5070</v>
      </c>
      <c r="G116" t="s">
        <v>5072</v>
      </c>
      <c r="H116" t="s">
        <v>313</v>
      </c>
      <c r="I116" t="s">
        <v>766</v>
      </c>
      <c r="J116" t="s">
        <v>206</v>
      </c>
      <c r="K116" t="s">
        <v>239</v>
      </c>
      <c r="L116" s="109" t="s">
        <v>327</v>
      </c>
      <c r="M116" t="s">
        <v>542</v>
      </c>
      <c r="N116" t="s">
        <v>340</v>
      </c>
      <c r="O116" t="s">
        <v>5073</v>
      </c>
      <c r="P116" t="s">
        <v>1217</v>
      </c>
      <c r="Q116" s="134" t="s">
        <v>315</v>
      </c>
      <c r="R116" t="s">
        <v>890</v>
      </c>
      <c r="S116" s="145">
        <v>45611</v>
      </c>
      <c r="T116" t="s">
        <v>5028</v>
      </c>
      <c r="U116" s="131">
        <v>205.51</v>
      </c>
      <c r="V116" s="131">
        <v>3.9550000000000001</v>
      </c>
      <c r="W116" s="131">
        <v>37571.803</v>
      </c>
      <c r="X116" s="131">
        <v>305.39600000000002</v>
      </c>
      <c r="Y116" s="132">
        <v>5.3469999999999997E-2</v>
      </c>
      <c r="Z116" s="132">
        <v>1.6999999999999999E-3</v>
      </c>
    </row>
    <row r="117" spans="1:26">
      <c r="A117" t="s">
        <v>1214</v>
      </c>
      <c r="B117" t="s">
        <v>1255</v>
      </c>
      <c r="C117" t="s">
        <v>5022</v>
      </c>
      <c r="D117" t="s">
        <v>5023</v>
      </c>
      <c r="E117" t="s">
        <v>310</v>
      </c>
      <c r="F117" t="s">
        <v>5033</v>
      </c>
      <c r="G117" t="s">
        <v>5034</v>
      </c>
      <c r="H117" t="s">
        <v>313</v>
      </c>
      <c r="I117" t="s">
        <v>766</v>
      </c>
      <c r="J117" t="s">
        <v>206</v>
      </c>
      <c r="K117" t="s">
        <v>205</v>
      </c>
      <c r="L117" s="109" t="s">
        <v>327</v>
      </c>
      <c r="M117" t="s">
        <v>542</v>
      </c>
      <c r="N117" t="s">
        <v>340</v>
      </c>
      <c r="O117" t="s">
        <v>5026</v>
      </c>
      <c r="P117" t="s">
        <v>1217</v>
      </c>
      <c r="Q117" s="134" t="s">
        <v>888</v>
      </c>
      <c r="R117" t="s">
        <v>890</v>
      </c>
      <c r="S117" s="145" t="s">
        <v>5035</v>
      </c>
      <c r="T117" t="s">
        <v>5028</v>
      </c>
      <c r="U117" s="131">
        <v>20561.63</v>
      </c>
      <c r="V117" s="131">
        <v>3.9550000000000001</v>
      </c>
      <c r="W117" s="131">
        <v>63.188000000000002</v>
      </c>
      <c r="X117" s="131">
        <v>51.387999999999998</v>
      </c>
      <c r="Y117" s="132">
        <v>8.9999999999999993E-3</v>
      </c>
      <c r="Z117" s="132">
        <v>2.9E-4</v>
      </c>
    </row>
    <row r="118" spans="1:26">
      <c r="A118" t="s">
        <v>1214</v>
      </c>
      <c r="B118" t="s">
        <v>1255</v>
      </c>
      <c r="C118" t="s">
        <v>5074</v>
      </c>
      <c r="D118" t="s">
        <v>5075</v>
      </c>
      <c r="E118" t="s">
        <v>80</v>
      </c>
      <c r="F118" t="s">
        <v>5074</v>
      </c>
      <c r="G118" t="s">
        <v>5076</v>
      </c>
      <c r="H118" t="s">
        <v>313</v>
      </c>
      <c r="I118" t="s">
        <v>766</v>
      </c>
      <c r="J118" t="s">
        <v>206</v>
      </c>
      <c r="K118" t="s">
        <v>282</v>
      </c>
      <c r="L118" s="109" t="s">
        <v>327</v>
      </c>
      <c r="M118" t="s">
        <v>466</v>
      </c>
      <c r="N118" t="s">
        <v>340</v>
      </c>
      <c r="O118" t="s">
        <v>5077</v>
      </c>
      <c r="P118" t="s">
        <v>1217</v>
      </c>
      <c r="Q118" s="134" t="s">
        <v>315</v>
      </c>
      <c r="R118" t="s">
        <v>890</v>
      </c>
      <c r="S118" s="145">
        <v>45747</v>
      </c>
      <c r="T118" t="s">
        <v>5028</v>
      </c>
      <c r="U118" s="131">
        <v>98682</v>
      </c>
      <c r="V118" s="131">
        <v>3.9550000000000001</v>
      </c>
      <c r="W118" s="131">
        <v>7.1749999999999998</v>
      </c>
      <c r="X118" s="131">
        <v>28.004000000000001</v>
      </c>
      <c r="Y118" s="132">
        <v>4.8999999999999998E-3</v>
      </c>
      <c r="Z118" s="132">
        <v>1.6000000000000001E-4</v>
      </c>
    </row>
    <row r="119" spans="1:26">
      <c r="A119" t="s">
        <v>1214</v>
      </c>
      <c r="B119" t="s">
        <v>1259</v>
      </c>
      <c r="C119" t="s">
        <v>5041</v>
      </c>
      <c r="D119" t="s">
        <v>5042</v>
      </c>
      <c r="E119" t="s">
        <v>310</v>
      </c>
      <c r="F119" t="s">
        <v>5043</v>
      </c>
      <c r="G119" t="s">
        <v>5044</v>
      </c>
      <c r="H119" t="s">
        <v>313</v>
      </c>
      <c r="I119" t="s">
        <v>766</v>
      </c>
      <c r="J119" t="s">
        <v>205</v>
      </c>
      <c r="K119" t="s">
        <v>205</v>
      </c>
      <c r="L119" s="109" t="s">
        <v>327</v>
      </c>
      <c r="M119" t="s">
        <v>465</v>
      </c>
      <c r="N119" t="s">
        <v>340</v>
      </c>
      <c r="O119" t="s">
        <v>5045</v>
      </c>
      <c r="P119" t="s">
        <v>1213</v>
      </c>
      <c r="Q119" s="134" t="s">
        <v>315</v>
      </c>
      <c r="R119" t="s">
        <v>890</v>
      </c>
      <c r="S119" s="145">
        <v>45657</v>
      </c>
      <c r="T119" t="s">
        <v>5028</v>
      </c>
      <c r="U119" s="131">
        <v>99.59</v>
      </c>
      <c r="V119" s="131">
        <v>1</v>
      </c>
      <c r="W119" s="131">
        <v>1936069.1880000001</v>
      </c>
      <c r="X119" s="131">
        <v>1928.1310000000001</v>
      </c>
      <c r="Y119" s="132">
        <v>0.1908</v>
      </c>
      <c r="Z119" s="132">
        <v>6.0699999999999999E-3</v>
      </c>
    </row>
    <row r="120" spans="1:26">
      <c r="A120" t="s">
        <v>1214</v>
      </c>
      <c r="B120" t="s">
        <v>1259</v>
      </c>
      <c r="C120" t="s">
        <v>5046</v>
      </c>
      <c r="D120" t="s">
        <v>5047</v>
      </c>
      <c r="E120" t="s">
        <v>310</v>
      </c>
      <c r="F120" t="s">
        <v>5048</v>
      </c>
      <c r="G120" t="s">
        <v>5049</v>
      </c>
      <c r="H120" t="s">
        <v>313</v>
      </c>
      <c r="I120" t="s">
        <v>766</v>
      </c>
      <c r="J120" t="s">
        <v>205</v>
      </c>
      <c r="K120" t="s">
        <v>205</v>
      </c>
      <c r="L120" s="109" t="s">
        <v>327</v>
      </c>
      <c r="M120" t="s">
        <v>479</v>
      </c>
      <c r="N120" t="s">
        <v>340</v>
      </c>
      <c r="O120" t="s">
        <v>5050</v>
      </c>
      <c r="P120" t="s">
        <v>1216</v>
      </c>
      <c r="Q120" s="134" t="s">
        <v>888</v>
      </c>
      <c r="R120" t="s">
        <v>890</v>
      </c>
      <c r="S120" s="145">
        <v>45626</v>
      </c>
      <c r="T120" t="s">
        <v>5028</v>
      </c>
      <c r="U120" s="131">
        <v>156013.38</v>
      </c>
      <c r="V120" s="131">
        <v>3.3719999999999999</v>
      </c>
      <c r="W120" s="131">
        <v>333.97399999999999</v>
      </c>
      <c r="X120" s="131">
        <v>1756.9590000000001</v>
      </c>
      <c r="Y120" s="132">
        <v>0.17385999999999999</v>
      </c>
      <c r="Z120" s="132">
        <v>5.5300000000000002E-3</v>
      </c>
    </row>
    <row r="121" spans="1:26">
      <c r="A121" t="s">
        <v>1214</v>
      </c>
      <c r="B121" t="s">
        <v>1259</v>
      </c>
      <c r="C121" t="s">
        <v>5062</v>
      </c>
      <c r="D121" t="s">
        <v>5063</v>
      </c>
      <c r="E121" t="s">
        <v>310</v>
      </c>
      <c r="F121" t="s">
        <v>5064</v>
      </c>
      <c r="G121" t="s">
        <v>5065</v>
      </c>
      <c r="H121" t="s">
        <v>313</v>
      </c>
      <c r="I121" t="s">
        <v>766</v>
      </c>
      <c r="J121" t="s">
        <v>205</v>
      </c>
      <c r="K121" t="s">
        <v>205</v>
      </c>
      <c r="L121" s="109" t="s">
        <v>327</v>
      </c>
      <c r="M121" t="s">
        <v>447</v>
      </c>
      <c r="N121" t="s">
        <v>340</v>
      </c>
      <c r="O121" t="s">
        <v>5066</v>
      </c>
      <c r="P121" t="s">
        <v>1216</v>
      </c>
      <c r="Q121" s="134" t="s">
        <v>888</v>
      </c>
      <c r="R121" t="s">
        <v>890</v>
      </c>
      <c r="S121" s="145">
        <v>45644</v>
      </c>
      <c r="T121" t="s">
        <v>5028</v>
      </c>
      <c r="U121" s="131">
        <v>85908.9</v>
      </c>
      <c r="V121" s="131">
        <v>3.3719999999999999</v>
      </c>
      <c r="W121" s="131">
        <v>5.0060000000000002</v>
      </c>
      <c r="X121" s="131">
        <v>1450.2070000000001</v>
      </c>
      <c r="Y121" s="132">
        <v>0.14351</v>
      </c>
      <c r="Z121" s="132">
        <v>4.5599999999999998E-3</v>
      </c>
    </row>
    <row r="122" spans="1:26">
      <c r="A122" t="s">
        <v>1214</v>
      </c>
      <c r="B122" t="s">
        <v>1259</v>
      </c>
      <c r="C122" t="s">
        <v>5051</v>
      </c>
      <c r="D122" t="s">
        <v>5052</v>
      </c>
      <c r="E122" t="s">
        <v>310</v>
      </c>
      <c r="F122" t="s">
        <v>5053</v>
      </c>
      <c r="G122" t="s">
        <v>5054</v>
      </c>
      <c r="H122" t="s">
        <v>313</v>
      </c>
      <c r="I122" t="s">
        <v>766</v>
      </c>
      <c r="J122" t="s">
        <v>205</v>
      </c>
      <c r="K122" t="s">
        <v>205</v>
      </c>
      <c r="L122" s="109" t="s">
        <v>327</v>
      </c>
      <c r="M122" t="s">
        <v>463</v>
      </c>
      <c r="N122" t="s">
        <v>340</v>
      </c>
      <c r="O122" t="s">
        <v>5055</v>
      </c>
      <c r="P122" t="s">
        <v>1216</v>
      </c>
      <c r="Q122" s="134" t="s">
        <v>315</v>
      </c>
      <c r="R122" t="s">
        <v>890</v>
      </c>
      <c r="S122" s="145" t="s">
        <v>5056</v>
      </c>
      <c r="T122" t="s">
        <v>5028</v>
      </c>
      <c r="U122" s="131">
        <v>555</v>
      </c>
      <c r="V122" s="131">
        <v>3.3719999999999999</v>
      </c>
      <c r="W122" s="131">
        <v>743.41499999999996</v>
      </c>
      <c r="X122" s="131">
        <v>1391.271</v>
      </c>
      <c r="Y122" s="132">
        <v>0.13766999999999999</v>
      </c>
      <c r="Z122" s="132">
        <v>4.3800000000000002E-3</v>
      </c>
    </row>
    <row r="123" spans="1:26">
      <c r="A123" t="s">
        <v>1214</v>
      </c>
      <c r="B123" t="s">
        <v>1259</v>
      </c>
      <c r="C123" t="s">
        <v>5057</v>
      </c>
      <c r="D123" t="s">
        <v>5058</v>
      </c>
      <c r="E123" t="s">
        <v>310</v>
      </c>
      <c r="F123" t="s">
        <v>5057</v>
      </c>
      <c r="G123" t="s">
        <v>5059</v>
      </c>
      <c r="H123" t="s">
        <v>313</v>
      </c>
      <c r="I123" t="s">
        <v>766</v>
      </c>
      <c r="J123" t="s">
        <v>205</v>
      </c>
      <c r="K123" t="s">
        <v>205</v>
      </c>
      <c r="L123" s="109" t="s">
        <v>327</v>
      </c>
      <c r="M123" t="s">
        <v>465</v>
      </c>
      <c r="N123" t="s">
        <v>340</v>
      </c>
      <c r="O123" t="s">
        <v>5060</v>
      </c>
      <c r="P123" t="s">
        <v>1213</v>
      </c>
      <c r="Q123" s="134" t="s">
        <v>888</v>
      </c>
      <c r="R123" t="s">
        <v>890</v>
      </c>
      <c r="S123" s="145">
        <v>45747</v>
      </c>
      <c r="T123" t="s">
        <v>5061</v>
      </c>
      <c r="U123" s="131">
        <v>19509</v>
      </c>
      <c r="V123" s="131">
        <v>1</v>
      </c>
      <c r="W123" s="131">
        <v>5588.2479999999996</v>
      </c>
      <c r="X123" s="131">
        <v>1090.211</v>
      </c>
      <c r="Y123" s="132">
        <v>0.10788</v>
      </c>
      <c r="Z123" s="132">
        <v>3.4299999999999999E-3</v>
      </c>
    </row>
    <row r="124" spans="1:26">
      <c r="A124" t="s">
        <v>1214</v>
      </c>
      <c r="B124" t="s">
        <v>1259</v>
      </c>
      <c r="C124" t="s">
        <v>5051</v>
      </c>
      <c r="D124" t="s">
        <v>5052</v>
      </c>
      <c r="E124" t="s">
        <v>310</v>
      </c>
      <c r="F124" t="s">
        <v>5067</v>
      </c>
      <c r="G124" t="s">
        <v>5068</v>
      </c>
      <c r="H124" t="s">
        <v>313</v>
      </c>
      <c r="I124" t="s">
        <v>766</v>
      </c>
      <c r="J124" t="s">
        <v>205</v>
      </c>
      <c r="K124" t="s">
        <v>205</v>
      </c>
      <c r="L124" s="109" t="s">
        <v>327</v>
      </c>
      <c r="M124" t="s">
        <v>463</v>
      </c>
      <c r="N124" t="s">
        <v>340</v>
      </c>
      <c r="O124" t="s">
        <v>5069</v>
      </c>
      <c r="P124" t="s">
        <v>1216</v>
      </c>
      <c r="Q124" s="134" t="s">
        <v>315</v>
      </c>
      <c r="R124" t="s">
        <v>890</v>
      </c>
      <c r="S124" s="145" t="s">
        <v>5056</v>
      </c>
      <c r="T124" t="s">
        <v>5028</v>
      </c>
      <c r="U124" s="131">
        <v>243</v>
      </c>
      <c r="V124" s="131">
        <v>3.3719999999999999</v>
      </c>
      <c r="W124" s="131">
        <v>76993.019</v>
      </c>
      <c r="X124" s="131">
        <v>630.87800000000004</v>
      </c>
      <c r="Y124" s="132">
        <v>6.2429999999999999E-2</v>
      </c>
      <c r="Z124" s="132">
        <v>1.99E-3</v>
      </c>
    </row>
    <row r="125" spans="1:26">
      <c r="A125" t="s">
        <v>1214</v>
      </c>
      <c r="B125" t="s">
        <v>1259</v>
      </c>
      <c r="C125" t="s">
        <v>3456</v>
      </c>
      <c r="D125" t="s">
        <v>3457</v>
      </c>
      <c r="E125" t="s">
        <v>80</v>
      </c>
      <c r="F125" t="s">
        <v>5007</v>
      </c>
      <c r="G125" t="s">
        <v>5008</v>
      </c>
      <c r="H125" t="s">
        <v>313</v>
      </c>
      <c r="I125" t="s">
        <v>766</v>
      </c>
      <c r="J125" t="s">
        <v>205</v>
      </c>
      <c r="K125" t="s">
        <v>239</v>
      </c>
      <c r="L125" s="109" t="s">
        <v>327</v>
      </c>
      <c r="M125" t="s">
        <v>465</v>
      </c>
      <c r="N125" t="s">
        <v>340</v>
      </c>
      <c r="O125" t="s">
        <v>5009</v>
      </c>
      <c r="P125" t="s">
        <v>1213</v>
      </c>
      <c r="Q125" s="134" t="s">
        <v>315</v>
      </c>
      <c r="R125" t="s">
        <v>890</v>
      </c>
      <c r="S125" s="145" t="s">
        <v>5009</v>
      </c>
      <c r="U125" s="131">
        <v>3.49</v>
      </c>
      <c r="V125" s="131">
        <v>1</v>
      </c>
      <c r="W125" s="131">
        <v>11255115.961999999</v>
      </c>
      <c r="X125" s="131">
        <v>392.80399999999997</v>
      </c>
      <c r="Y125" s="132">
        <v>3.8870000000000002E-2</v>
      </c>
      <c r="Z125" s="132">
        <v>1.24E-3</v>
      </c>
    </row>
    <row r="126" spans="1:26">
      <c r="A126" t="s">
        <v>1214</v>
      </c>
      <c r="B126" t="s">
        <v>1259</v>
      </c>
      <c r="C126" t="s">
        <v>3456</v>
      </c>
      <c r="D126" t="s">
        <v>3457</v>
      </c>
      <c r="E126" t="s">
        <v>80</v>
      </c>
      <c r="F126" t="s">
        <v>5010</v>
      </c>
      <c r="G126" t="s">
        <v>5011</v>
      </c>
      <c r="H126" t="s">
        <v>313</v>
      </c>
      <c r="I126" t="s">
        <v>766</v>
      </c>
      <c r="J126" t="s">
        <v>205</v>
      </c>
      <c r="K126" t="s">
        <v>239</v>
      </c>
      <c r="L126" s="109" t="s">
        <v>327</v>
      </c>
      <c r="M126" t="s">
        <v>465</v>
      </c>
      <c r="N126" t="s">
        <v>340</v>
      </c>
      <c r="O126" t="s">
        <v>5012</v>
      </c>
      <c r="P126" t="s">
        <v>1213</v>
      </c>
      <c r="Q126" s="134" t="s">
        <v>315</v>
      </c>
      <c r="R126" t="s">
        <v>890</v>
      </c>
      <c r="S126" s="145" t="s">
        <v>5012</v>
      </c>
      <c r="U126" s="131">
        <v>330320.90000000002</v>
      </c>
      <c r="V126" s="131">
        <v>1</v>
      </c>
      <c r="W126" s="131">
        <v>100</v>
      </c>
      <c r="X126" s="131">
        <v>330.32100000000003</v>
      </c>
      <c r="Y126" s="132">
        <v>3.2689999999999997E-2</v>
      </c>
      <c r="Z126" s="132">
        <v>1.0399999999999999E-3</v>
      </c>
    </row>
    <row r="127" spans="1:26">
      <c r="A127" t="s">
        <v>1214</v>
      </c>
      <c r="B127" t="s">
        <v>1259</v>
      </c>
      <c r="C127" t="s">
        <v>3456</v>
      </c>
      <c r="D127" t="s">
        <v>3457</v>
      </c>
      <c r="E127" t="s">
        <v>80</v>
      </c>
      <c r="F127" t="s">
        <v>5013</v>
      </c>
      <c r="G127" t="s">
        <v>5014</v>
      </c>
      <c r="H127" t="s">
        <v>313</v>
      </c>
      <c r="I127" t="s">
        <v>766</v>
      </c>
      <c r="J127" t="s">
        <v>205</v>
      </c>
      <c r="K127" t="s">
        <v>239</v>
      </c>
      <c r="L127" s="109" t="s">
        <v>327</v>
      </c>
      <c r="M127" t="s">
        <v>465</v>
      </c>
      <c r="N127" t="s">
        <v>340</v>
      </c>
      <c r="O127" t="s">
        <v>5009</v>
      </c>
      <c r="P127" t="s">
        <v>1213</v>
      </c>
      <c r="Q127" s="134" t="s">
        <v>315</v>
      </c>
      <c r="R127" t="s">
        <v>890</v>
      </c>
      <c r="S127" s="145" t="s">
        <v>5009</v>
      </c>
      <c r="U127" s="131">
        <v>83332</v>
      </c>
      <c r="V127" s="131">
        <v>1</v>
      </c>
      <c r="W127" s="131">
        <v>100</v>
      </c>
      <c r="X127" s="131">
        <v>83.331999999999994</v>
      </c>
      <c r="Y127" s="132">
        <v>8.2500000000000004E-3</v>
      </c>
      <c r="Z127" s="132">
        <v>2.5999999999999998E-4</v>
      </c>
    </row>
    <row r="128" spans="1:26">
      <c r="A128" t="s">
        <v>1214</v>
      </c>
      <c r="B128" t="s">
        <v>1259</v>
      </c>
      <c r="C128" t="s">
        <v>3456</v>
      </c>
      <c r="D128" t="s">
        <v>3457</v>
      </c>
      <c r="E128" t="s">
        <v>80</v>
      </c>
      <c r="F128" t="s">
        <v>5015</v>
      </c>
      <c r="G128" t="s">
        <v>5016</v>
      </c>
      <c r="H128" t="s">
        <v>313</v>
      </c>
      <c r="I128" t="s">
        <v>766</v>
      </c>
      <c r="J128" t="s">
        <v>205</v>
      </c>
      <c r="K128" t="s">
        <v>205</v>
      </c>
      <c r="L128" s="109" t="s">
        <v>327</v>
      </c>
      <c r="M128" t="s">
        <v>465</v>
      </c>
      <c r="N128" t="s">
        <v>340</v>
      </c>
      <c r="O128" t="s">
        <v>5017</v>
      </c>
      <c r="P128" t="s">
        <v>1213</v>
      </c>
      <c r="Q128" s="134" t="s">
        <v>315</v>
      </c>
      <c r="R128" t="s">
        <v>890</v>
      </c>
      <c r="S128" s="145" t="s">
        <v>5017</v>
      </c>
      <c r="U128" s="131">
        <v>65840</v>
      </c>
      <c r="V128" s="131">
        <v>1</v>
      </c>
      <c r="W128" s="131">
        <v>100</v>
      </c>
      <c r="X128" s="131">
        <v>65.84</v>
      </c>
      <c r="Y128" s="132">
        <v>6.5199999999999998E-3</v>
      </c>
      <c r="Z128" s="132">
        <v>2.1000000000000001E-4</v>
      </c>
    </row>
    <row r="129" spans="1:26">
      <c r="A129" t="s">
        <v>1214</v>
      </c>
      <c r="B129" t="s">
        <v>1259</v>
      </c>
      <c r="C129" t="s">
        <v>5018</v>
      </c>
      <c r="D129" t="s">
        <v>5019</v>
      </c>
      <c r="E129" t="s">
        <v>310</v>
      </c>
      <c r="F129" t="s">
        <v>5018</v>
      </c>
      <c r="G129" t="s">
        <v>5020</v>
      </c>
      <c r="H129" t="s">
        <v>313</v>
      </c>
      <c r="I129" t="s">
        <v>766</v>
      </c>
      <c r="J129" t="s">
        <v>205</v>
      </c>
      <c r="K129" t="s">
        <v>205</v>
      </c>
      <c r="L129" s="109" t="s">
        <v>327</v>
      </c>
      <c r="M129" t="s">
        <v>462</v>
      </c>
      <c r="N129" t="s">
        <v>340</v>
      </c>
      <c r="O129" t="s">
        <v>5021</v>
      </c>
      <c r="P129" t="s">
        <v>1213</v>
      </c>
      <c r="Q129" s="134" t="s">
        <v>315</v>
      </c>
      <c r="R129" t="s">
        <v>890</v>
      </c>
      <c r="S129" s="145" t="s">
        <v>5021</v>
      </c>
      <c r="U129" s="131">
        <v>35237</v>
      </c>
      <c r="V129" s="131">
        <v>1</v>
      </c>
      <c r="W129" s="131">
        <v>100</v>
      </c>
      <c r="X129" s="131">
        <v>35.237000000000002</v>
      </c>
      <c r="Y129" s="132">
        <v>3.49E-3</v>
      </c>
      <c r="Z129" s="132">
        <v>1.1E-4</v>
      </c>
    </row>
    <row r="130" spans="1:26">
      <c r="A130" t="s">
        <v>1214</v>
      </c>
      <c r="B130" t="s">
        <v>1259</v>
      </c>
      <c r="C130" t="s">
        <v>5022</v>
      </c>
      <c r="D130" t="s">
        <v>5023</v>
      </c>
      <c r="E130" t="s">
        <v>310</v>
      </c>
      <c r="F130" t="s">
        <v>5024</v>
      </c>
      <c r="G130" t="s">
        <v>5025</v>
      </c>
      <c r="H130" t="s">
        <v>313</v>
      </c>
      <c r="I130" t="s">
        <v>766</v>
      </c>
      <c r="J130" t="s">
        <v>205</v>
      </c>
      <c r="K130" t="s">
        <v>205</v>
      </c>
      <c r="L130" s="109" t="s">
        <v>327</v>
      </c>
      <c r="M130" t="s">
        <v>462</v>
      </c>
      <c r="N130" t="s">
        <v>340</v>
      </c>
      <c r="O130" t="s">
        <v>5026</v>
      </c>
      <c r="P130" t="s">
        <v>1213</v>
      </c>
      <c r="Q130" s="134" t="s">
        <v>888</v>
      </c>
      <c r="R130" t="s">
        <v>890</v>
      </c>
      <c r="S130" s="145" t="s">
        <v>5027</v>
      </c>
      <c r="T130" t="s">
        <v>5028</v>
      </c>
      <c r="U130" s="131">
        <v>1</v>
      </c>
      <c r="V130" s="131">
        <v>1</v>
      </c>
      <c r="W130" s="131">
        <v>0</v>
      </c>
      <c r="X130" s="131">
        <v>0</v>
      </c>
    </row>
    <row r="131" spans="1:26">
      <c r="A131" t="s">
        <v>1214</v>
      </c>
      <c r="B131" t="s">
        <v>1259</v>
      </c>
      <c r="C131" t="s">
        <v>3919</v>
      </c>
      <c r="D131" t="s">
        <v>3920</v>
      </c>
      <c r="E131" t="s">
        <v>310</v>
      </c>
      <c r="F131" t="s">
        <v>5029</v>
      </c>
      <c r="G131" t="s">
        <v>5030</v>
      </c>
      <c r="H131" t="s">
        <v>313</v>
      </c>
      <c r="I131" t="s">
        <v>766</v>
      </c>
      <c r="J131" t="s">
        <v>205</v>
      </c>
      <c r="K131" t="s">
        <v>205</v>
      </c>
      <c r="L131" s="109" t="s">
        <v>327</v>
      </c>
      <c r="M131" t="s">
        <v>451</v>
      </c>
      <c r="N131" t="s">
        <v>340</v>
      </c>
      <c r="O131" t="s">
        <v>5031</v>
      </c>
      <c r="P131" t="s">
        <v>1213</v>
      </c>
      <c r="Q131" s="134" t="s">
        <v>315</v>
      </c>
      <c r="R131" t="s">
        <v>890</v>
      </c>
      <c r="S131" s="145" t="s">
        <v>5032</v>
      </c>
      <c r="T131" t="s">
        <v>5028</v>
      </c>
      <c r="U131" s="131">
        <v>160</v>
      </c>
      <c r="V131" s="131">
        <v>1</v>
      </c>
      <c r="W131" s="131">
        <v>0</v>
      </c>
      <c r="X131" s="131">
        <v>0</v>
      </c>
    </row>
    <row r="132" spans="1:26">
      <c r="A132" t="s">
        <v>1214</v>
      </c>
      <c r="B132" t="s">
        <v>1259</v>
      </c>
      <c r="C132" t="s">
        <v>5070</v>
      </c>
      <c r="D132" t="s">
        <v>5071</v>
      </c>
      <c r="E132" t="s">
        <v>80</v>
      </c>
      <c r="F132" t="s">
        <v>5070</v>
      </c>
      <c r="G132" t="s">
        <v>5072</v>
      </c>
      <c r="H132" t="s">
        <v>313</v>
      </c>
      <c r="I132" t="s">
        <v>766</v>
      </c>
      <c r="J132" t="s">
        <v>206</v>
      </c>
      <c r="K132" t="s">
        <v>239</v>
      </c>
      <c r="L132" s="109" t="s">
        <v>327</v>
      </c>
      <c r="M132" t="s">
        <v>542</v>
      </c>
      <c r="N132" t="s">
        <v>340</v>
      </c>
      <c r="O132" t="s">
        <v>5073</v>
      </c>
      <c r="P132" t="s">
        <v>1217</v>
      </c>
      <c r="Q132" s="134" t="s">
        <v>315</v>
      </c>
      <c r="R132" t="s">
        <v>890</v>
      </c>
      <c r="S132" s="145">
        <v>45611</v>
      </c>
      <c r="T132" t="s">
        <v>5028</v>
      </c>
      <c r="U132" s="131">
        <v>619</v>
      </c>
      <c r="V132" s="131">
        <v>3.9550000000000001</v>
      </c>
      <c r="W132" s="131">
        <v>37571.803</v>
      </c>
      <c r="X132" s="131">
        <v>919.85900000000004</v>
      </c>
      <c r="Y132" s="132">
        <v>9.103E-2</v>
      </c>
      <c r="Z132" s="132">
        <v>2.8900000000000002E-3</v>
      </c>
    </row>
    <row r="133" spans="1:26">
      <c r="A133" t="s">
        <v>1214</v>
      </c>
      <c r="B133" t="s">
        <v>1259</v>
      </c>
      <c r="C133" t="s">
        <v>5022</v>
      </c>
      <c r="D133" t="s">
        <v>5023</v>
      </c>
      <c r="E133" t="s">
        <v>310</v>
      </c>
      <c r="F133" t="s">
        <v>5033</v>
      </c>
      <c r="G133" t="s">
        <v>5034</v>
      </c>
      <c r="H133" t="s">
        <v>313</v>
      </c>
      <c r="I133" t="s">
        <v>766</v>
      </c>
      <c r="J133" t="s">
        <v>206</v>
      </c>
      <c r="K133" t="s">
        <v>205</v>
      </c>
      <c r="L133" s="109" t="s">
        <v>327</v>
      </c>
      <c r="M133" t="s">
        <v>542</v>
      </c>
      <c r="N133" t="s">
        <v>340</v>
      </c>
      <c r="O133" t="s">
        <v>5026</v>
      </c>
      <c r="P133" t="s">
        <v>1217</v>
      </c>
      <c r="Q133" s="134" t="s">
        <v>888</v>
      </c>
      <c r="R133" t="s">
        <v>890</v>
      </c>
      <c r="S133" s="145" t="s">
        <v>5035</v>
      </c>
      <c r="T133" t="s">
        <v>5028</v>
      </c>
      <c r="U133" s="131">
        <v>7149.44</v>
      </c>
      <c r="V133" s="131">
        <v>3.9550000000000001</v>
      </c>
      <c r="W133" s="131">
        <v>63.188000000000002</v>
      </c>
      <c r="X133" s="131">
        <v>17.867999999999999</v>
      </c>
      <c r="Y133" s="132">
        <v>1.7700000000000001E-3</v>
      </c>
      <c r="Z133" s="132">
        <v>6.0000000000000002E-5</v>
      </c>
    </row>
    <row r="134" spans="1:26">
      <c r="A134" t="s">
        <v>1214</v>
      </c>
      <c r="B134" t="s">
        <v>1259</v>
      </c>
      <c r="C134" t="s">
        <v>5074</v>
      </c>
      <c r="D134" t="s">
        <v>5075</v>
      </c>
      <c r="E134" t="s">
        <v>80</v>
      </c>
      <c r="F134" t="s">
        <v>5074</v>
      </c>
      <c r="G134" t="s">
        <v>5076</v>
      </c>
      <c r="H134" t="s">
        <v>313</v>
      </c>
      <c r="I134" t="s">
        <v>766</v>
      </c>
      <c r="J134" t="s">
        <v>206</v>
      </c>
      <c r="K134" t="s">
        <v>282</v>
      </c>
      <c r="L134" s="109" t="s">
        <v>327</v>
      </c>
      <c r="M134" t="s">
        <v>466</v>
      </c>
      <c r="N134" t="s">
        <v>340</v>
      </c>
      <c r="O134" t="s">
        <v>5077</v>
      </c>
      <c r="P134" t="s">
        <v>1217</v>
      </c>
      <c r="Q134" s="134" t="s">
        <v>315</v>
      </c>
      <c r="R134" t="s">
        <v>890</v>
      </c>
      <c r="S134" s="145">
        <v>45747</v>
      </c>
      <c r="T134" t="s">
        <v>5028</v>
      </c>
      <c r="U134" s="131">
        <v>44407</v>
      </c>
      <c r="V134" s="131">
        <v>3.9550000000000001</v>
      </c>
      <c r="W134" s="131">
        <v>7.1749999999999998</v>
      </c>
      <c r="X134" s="131">
        <v>12.602</v>
      </c>
      <c r="Y134" s="132">
        <v>1.25E-3</v>
      </c>
      <c r="Z134" s="132">
        <v>4.0000000000000003E-5</v>
      </c>
    </row>
    <row r="135" spans="1:26">
      <c r="A135" t="s">
        <v>1209</v>
      </c>
    </row>
    <row r="136" spans="1:26">
      <c r="A136" t="s">
        <v>1214</v>
      </c>
      <c r="B136" t="s">
        <v>1215</v>
      </c>
    </row>
    <row r="137" spans="1:26">
      <c r="A137" t="s">
        <v>1214</v>
      </c>
      <c r="B137" t="s">
        <v>1218</v>
      </c>
    </row>
    <row r="138" spans="1:26">
      <c r="A138" t="s">
        <v>1214</v>
      </c>
      <c r="B138" t="s">
        <v>1220</v>
      </c>
    </row>
    <row r="139" spans="1:26">
      <c r="A139" t="s">
        <v>1214</v>
      </c>
      <c r="B139" t="s">
        <v>1221</v>
      </c>
    </row>
    <row r="140" spans="1:26">
      <c r="A140" t="s">
        <v>1214</v>
      </c>
      <c r="B140" t="s">
        <v>1222</v>
      </c>
    </row>
    <row r="141" spans="1:26">
      <c r="A141" t="s">
        <v>1214</v>
      </c>
      <c r="B141" t="s">
        <v>1223</v>
      </c>
    </row>
    <row r="142" spans="1:26">
      <c r="A142" t="s">
        <v>1214</v>
      </c>
      <c r="B142" t="s">
        <v>1224</v>
      </c>
    </row>
    <row r="143" spans="1:26">
      <c r="A143" t="s">
        <v>1214</v>
      </c>
      <c r="B143" t="s">
        <v>1225</v>
      </c>
    </row>
    <row r="144" spans="1:26">
      <c r="A144" t="s">
        <v>1214</v>
      </c>
      <c r="B144" t="s">
        <v>1231</v>
      </c>
    </row>
    <row r="145" spans="1:17">
      <c r="A145" t="s">
        <v>1214</v>
      </c>
      <c r="B145" t="s">
        <v>1232</v>
      </c>
    </row>
    <row r="146" spans="1:17">
      <c r="A146" t="s">
        <v>1214</v>
      </c>
      <c r="B146" t="s">
        <v>1233</v>
      </c>
    </row>
    <row r="147" spans="1:17">
      <c r="A147" t="s">
        <v>1214</v>
      </c>
      <c r="B147" t="s">
        <v>1234</v>
      </c>
    </row>
    <row r="148" spans="1:17">
      <c r="A148" t="s">
        <v>1214</v>
      </c>
      <c r="B148" t="s">
        <v>1235</v>
      </c>
    </row>
    <row r="149" spans="1:17">
      <c r="A149" t="s">
        <v>1214</v>
      </c>
      <c r="B149" t="s">
        <v>1238</v>
      </c>
    </row>
    <row r="150" spans="1:17">
      <c r="A150" t="s">
        <v>1214</v>
      </c>
      <c r="B150" t="s">
        <v>1246</v>
      </c>
    </row>
    <row r="151" spans="1:17">
      <c r="A151" t="s">
        <v>1214</v>
      </c>
      <c r="B151" t="s">
        <v>1249</v>
      </c>
    </row>
    <row r="152" spans="1:17">
      <c r="A152" t="s">
        <v>1214</v>
      </c>
      <c r="B152" t="s">
        <v>1250</v>
      </c>
    </row>
    <row r="153" spans="1:17">
      <c r="A153" t="s">
        <v>1214</v>
      </c>
      <c r="B153" t="s">
        <v>1252</v>
      </c>
    </row>
    <row r="154" spans="1:17">
      <c r="A154" t="s">
        <v>1214</v>
      </c>
      <c r="B154" t="s">
        <v>1256</v>
      </c>
    </row>
    <row r="155" spans="1:17">
      <c r="A155" t="s">
        <v>1214</v>
      </c>
      <c r="B155" t="s">
        <v>1257</v>
      </c>
    </row>
    <row r="156" spans="1:17">
      <c r="A156" t="s">
        <v>1214</v>
      </c>
      <c r="B156" t="s">
        <v>1258</v>
      </c>
    </row>
    <row r="157" spans="1:17">
      <c r="Q157" s="137"/>
    </row>
  </sheetData>
  <sheetProtection formatColumns="0"/>
  <autoFilter ref="A1:AA156"/>
  <customSheetViews>
    <customSheetView guid="{AE318230-F718-49FC-82EB-7CAC3DCD05F1}" showGridLines="0" hiddenRows="1">
      <selection sqref="A1:B1"/>
      <pageMargins left="0" right="0" top="0" bottom="0" header="0" footer="0"/>
    </customSheetView>
  </customSheetViews>
  <dataValidations count="11">
    <dataValidation type="list" allowBlank="1" showInputMessage="1" showErrorMessage="1" sqref="J2:J20">
      <formula1>israel_abroad</formula1>
    </dataValidation>
    <dataValidation type="list" allowBlank="1" showInputMessage="1" showErrorMessage="1" sqref="N2:N20">
      <formula1>Holding_interest</formula1>
    </dataValidation>
    <dataValidation type="list" allowBlank="1" showInputMessage="1" showErrorMessage="1" sqref="Q2:Q19">
      <formula1>Valuation</formula1>
    </dataValidation>
    <dataValidation type="list" allowBlank="1" showInputMessage="1" showErrorMessage="1" sqref="R2:R134">
      <formula1>Dependence_Independence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E3:E20">
      <formula1>Issuer_Number_Type_2</formula1>
    </dataValidation>
    <dataValidation type="list" allowBlank="1" showInputMessage="1" showErrorMessage="1" sqref="H2">
      <formula1>Type_of_Security_ID</formula1>
    </dataValidation>
    <dataValidation type="list" allowBlank="1" showInputMessage="1" showErrorMessage="1" sqref="H3:H19">
      <formula1>Type_of_Security_ID_Traded</formula1>
    </dataValidation>
    <dataValidation type="list" allowBlank="1" showInputMessage="1" showErrorMessage="1" sqref="E2">
      <formula1>Issuer_Number_Type_3</formula1>
    </dataValidation>
    <dataValidation type="list" allowBlank="1" showInputMessage="1" showErrorMessage="1" sqref="M2:M20">
      <formula1>Industry_Sector</formula1>
    </dataValidation>
    <dataValidation type="list" allowBlank="1" showInputMessage="1" showErrorMessage="1" sqref="L2:L134">
      <formula1>tradeable_status_stock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בחירה'!$C$946:$C$955</xm:f>
          </x14:formula1>
          <xm:sqref>I2:I20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E32"/>
  <sheetViews>
    <sheetView showGridLines="0" rightToLeft="1" workbookViewId="0">
      <selection activeCell="B30" sqref="B30"/>
    </sheetView>
  </sheetViews>
  <sheetFormatPr defaultColWidth="9" defaultRowHeight="12.75"/>
  <cols>
    <col min="1" max="1" width="42.75" style="8" customWidth="1"/>
    <col min="2" max="5" width="13" style="9" customWidth="1"/>
    <col min="6" max="16384" width="9" style="8"/>
  </cols>
  <sheetData>
    <row r="1" spans="1:5" ht="18.75" customHeight="1">
      <c r="A1" s="37"/>
      <c r="B1" s="38"/>
      <c r="C1" s="86" t="s">
        <v>14</v>
      </c>
      <c r="D1" s="85"/>
      <c r="E1" s="38"/>
    </row>
    <row r="2" spans="1:5" ht="39.75" customHeight="1">
      <c r="A2" s="37"/>
      <c r="B2" s="38" t="s">
        <v>15</v>
      </c>
      <c r="C2" s="38" t="s">
        <v>16</v>
      </c>
      <c r="D2" s="38" t="s">
        <v>17</v>
      </c>
      <c r="E2" s="38" t="s">
        <v>18</v>
      </c>
    </row>
    <row r="3" spans="1:5" ht="14.25">
      <c r="A3" s="40" t="s">
        <v>19</v>
      </c>
      <c r="B3" s="131">
        <f>SUM('מזומנים ושווי מזומנים'!O:O)</f>
        <v>2224787.2474944023</v>
      </c>
      <c r="C3" s="41"/>
      <c r="D3" s="41"/>
      <c r="E3" s="132">
        <f>B3/$B$30</f>
        <v>7.8492272639943045E-2</v>
      </c>
    </row>
    <row r="4" spans="1:5" ht="14.25">
      <c r="A4" s="40" t="s">
        <v>20</v>
      </c>
      <c r="B4" s="131">
        <v>8202152.4170000004</v>
      </c>
      <c r="C4" s="41"/>
      <c r="D4" s="41"/>
      <c r="E4" s="132">
        <f t="shared" ref="E4:E12" si="0">B4/$B$30</f>
        <v>0.28937849426932755</v>
      </c>
    </row>
    <row r="5" spans="1:5" ht="14.25">
      <c r="A5" s="40" t="s">
        <v>21</v>
      </c>
      <c r="B5" s="131">
        <f>SUM('ניירות ערך מסחריים'!AD2:AD16)</f>
        <v>14483.190999999999</v>
      </c>
      <c r="C5" s="41"/>
      <c r="D5" s="41"/>
      <c r="E5" s="132">
        <f t="shared" si="0"/>
        <v>5.1097855669061216E-4</v>
      </c>
    </row>
    <row r="6" spans="1:5" ht="14.25">
      <c r="A6" s="40" t="s">
        <v>22</v>
      </c>
      <c r="B6" s="131">
        <f>SUM('איגרות חוב'!AD:AD)</f>
        <v>3067231.8639857946</v>
      </c>
      <c r="C6" s="41"/>
      <c r="D6" s="41"/>
      <c r="E6" s="132">
        <f t="shared" si="0"/>
        <v>0.10821439218021203</v>
      </c>
    </row>
    <row r="7" spans="1:5" ht="14.25">
      <c r="A7" s="40" t="s">
        <v>23</v>
      </c>
      <c r="B7" s="131">
        <f>SUM('מניות מבכ ויהש'!U2:U1323)</f>
        <v>4573065.7285326235</v>
      </c>
      <c r="C7" s="41"/>
      <c r="D7" s="41"/>
      <c r="E7" s="132">
        <f t="shared" si="0"/>
        <v>0.16134141472116903</v>
      </c>
    </row>
    <row r="8" spans="1:5" ht="14.25">
      <c r="A8" s="40" t="s">
        <v>24</v>
      </c>
      <c r="B8" s="131">
        <v>6251872.5480000004</v>
      </c>
      <c r="C8" s="41"/>
      <c r="D8" s="41"/>
      <c r="E8" s="132">
        <f t="shared" si="0"/>
        <v>0.22057106139045601</v>
      </c>
    </row>
    <row r="9" spans="1:5" ht="14.25">
      <c r="A9" s="40" t="s">
        <v>25</v>
      </c>
      <c r="B9" s="131">
        <v>771382.53200000001</v>
      </c>
      <c r="C9" s="41"/>
      <c r="D9" s="41"/>
      <c r="E9" s="132">
        <f t="shared" si="0"/>
        <v>2.7214992390676193E-2</v>
      </c>
    </row>
    <row r="10" spans="1:5" ht="14.25">
      <c r="A10" s="40" t="s">
        <v>26</v>
      </c>
      <c r="B10" s="131">
        <v>6768.0739999999996</v>
      </c>
      <c r="C10" s="41"/>
      <c r="D10" s="41"/>
      <c r="E10" s="132">
        <f t="shared" si="0"/>
        <v>2.3878306128085019E-4</v>
      </c>
    </row>
    <row r="11" spans="1:5" ht="14.25">
      <c r="A11" s="40" t="s">
        <v>27</v>
      </c>
      <c r="B11" s="131">
        <v>227.00200000000001</v>
      </c>
      <c r="C11" s="41"/>
      <c r="D11" s="41"/>
      <c r="E11" s="132">
        <f t="shared" si="0"/>
        <v>8.0088120308488889E-6</v>
      </c>
    </row>
    <row r="12" spans="1:5" ht="14.25">
      <c r="A12" s="40" t="s">
        <v>28</v>
      </c>
      <c r="B12" s="131">
        <f>SUM('חוזים עתידיים'!R2:R174)</f>
        <v>106080.40900000004</v>
      </c>
      <c r="C12" s="41"/>
      <c r="D12" s="41"/>
      <c r="E12" s="132">
        <f t="shared" si="0"/>
        <v>3.7426016327458391E-3</v>
      </c>
    </row>
    <row r="13" spans="1:5">
      <c r="A13" s="40" t="s">
        <v>29</v>
      </c>
      <c r="B13" s="41"/>
      <c r="C13" s="41"/>
      <c r="D13" s="41"/>
      <c r="E13" s="41"/>
    </row>
    <row r="14" spans="1:5">
      <c r="A14" s="40" t="s">
        <v>30</v>
      </c>
      <c r="B14" s="41"/>
      <c r="C14" s="41"/>
      <c r="D14" s="41"/>
      <c r="E14" s="41"/>
    </row>
    <row r="15" spans="1:5" ht="14.25">
      <c r="A15" s="40" t="s">
        <v>31</v>
      </c>
      <c r="B15" s="131">
        <v>22514.09</v>
      </c>
      <c r="C15" s="41"/>
      <c r="D15" s="41"/>
      <c r="E15" s="132">
        <f t="shared" ref="E15:E27" si="1">B15/$B$30</f>
        <v>7.943150935040865E-4</v>
      </c>
    </row>
    <row r="16" spans="1:5">
      <c r="A16" s="40" t="s">
        <v>32</v>
      </c>
      <c r="B16" s="41"/>
      <c r="C16" s="41"/>
      <c r="D16" s="41"/>
      <c r="E16" s="41"/>
    </row>
    <row r="17" spans="1:5" ht="14.25">
      <c r="A17" s="40" t="s">
        <v>33</v>
      </c>
      <c r="B17" s="131">
        <f>SUM('לא סחיר ניירות ערך מסחריים'!AI2:AI7)</f>
        <v>17054.239399999999</v>
      </c>
      <c r="C17" s="41"/>
      <c r="D17" s="41"/>
      <c r="E17" s="132">
        <f t="shared" si="1"/>
        <v>6.0168719960043129E-4</v>
      </c>
    </row>
    <row r="18" spans="1:5" ht="14.25">
      <c r="A18" s="40" t="s">
        <v>34</v>
      </c>
      <c r="B18" s="131">
        <f>SUM('לא סחיר איגרות חוב'!AG2:AG130)</f>
        <v>185633.78804634803</v>
      </c>
      <c r="C18" s="41"/>
      <c r="D18" s="41"/>
      <c r="E18" s="132">
        <f t="shared" si="1"/>
        <v>6.5493084423822014E-3</v>
      </c>
    </row>
    <row r="19" spans="1:5" ht="14.25">
      <c r="A19" s="40" t="s">
        <v>35</v>
      </c>
      <c r="B19" s="131">
        <v>484167.88799999998</v>
      </c>
      <c r="C19" s="41"/>
      <c r="D19" s="41"/>
      <c r="E19" s="132">
        <f t="shared" si="1"/>
        <v>1.7081830144074047E-2</v>
      </c>
    </row>
    <row r="20" spans="1:5" ht="14.25">
      <c r="A20" s="40" t="s">
        <v>36</v>
      </c>
      <c r="B20" s="131">
        <v>1603842.0970000001</v>
      </c>
      <c r="C20" s="41"/>
      <c r="D20" s="41"/>
      <c r="E20" s="132">
        <f t="shared" si="1"/>
        <v>5.6584831332038968E-2</v>
      </c>
    </row>
    <row r="21" spans="1:5" ht="14.25">
      <c r="A21" s="40" t="s">
        <v>37</v>
      </c>
      <c r="B21" s="131">
        <v>4036.0729999999999</v>
      </c>
      <c r="C21" s="41"/>
      <c r="D21" s="41"/>
      <c r="E21" s="132">
        <f t="shared" si="1"/>
        <v>1.4239588197365822E-4</v>
      </c>
    </row>
    <row r="22" spans="1:5">
      <c r="A22" s="40" t="s">
        <v>38</v>
      </c>
      <c r="B22" s="41"/>
      <c r="C22" s="41"/>
      <c r="D22" s="41"/>
      <c r="E22" s="41"/>
    </row>
    <row r="23" spans="1:5" ht="14.25">
      <c r="A23" s="40" t="s">
        <v>39</v>
      </c>
      <c r="B23" s="131">
        <f>SUM('לא סחיר נגזרים אחרים'!R2:R139)</f>
        <v>40070.295362591714</v>
      </c>
      <c r="C23" s="41"/>
      <c r="D23" s="41"/>
      <c r="E23" s="132">
        <f t="shared" si="1"/>
        <v>1.4137120535483957E-3</v>
      </c>
    </row>
    <row r="24" spans="1:5" ht="14.25">
      <c r="A24" s="40" t="s">
        <v>40</v>
      </c>
      <c r="B24" s="131">
        <v>340217.51199999999</v>
      </c>
      <c r="C24" s="41"/>
      <c r="D24" s="41"/>
      <c r="E24" s="132">
        <f t="shared" si="1"/>
        <v>1.2003145801407371E-2</v>
      </c>
    </row>
    <row r="25" spans="1:5">
      <c r="A25" s="40" t="s">
        <v>41</v>
      </c>
      <c r="B25" s="41"/>
      <c r="C25" s="41"/>
      <c r="D25" s="41"/>
      <c r="E25" s="41"/>
    </row>
    <row r="26" spans="1:5" ht="14.25">
      <c r="A26" s="40" t="s">
        <v>42</v>
      </c>
      <c r="B26" s="131">
        <f>SUM('פיקדונות מעל 3 חודשים'!T2:T14)</f>
        <v>37688.946000000004</v>
      </c>
      <c r="C26" s="41"/>
      <c r="D26" s="41"/>
      <c r="E26" s="132">
        <f t="shared" si="1"/>
        <v>1.329696144328306E-3</v>
      </c>
    </row>
    <row r="27" spans="1:5" ht="14.25">
      <c r="A27" s="40" t="s">
        <v>43</v>
      </c>
      <c r="B27" s="131">
        <v>390753.00099999999</v>
      </c>
      <c r="C27" s="41"/>
      <c r="D27" s="41"/>
      <c r="E27" s="132">
        <f t="shared" si="1"/>
        <v>1.3786078252610582E-2</v>
      </c>
    </row>
    <row r="28" spans="1:5">
      <c r="A28" s="40" t="s">
        <v>44</v>
      </c>
      <c r="B28" s="41"/>
      <c r="C28" s="41"/>
      <c r="D28" s="41"/>
      <c r="E28" s="41"/>
    </row>
    <row r="29" spans="1:5">
      <c r="A29" s="40" t="s">
        <v>45</v>
      </c>
      <c r="B29" s="41"/>
      <c r="C29" s="41"/>
      <c r="D29" s="41"/>
      <c r="E29" s="41">
        <f>B29/$B$30</f>
        <v>0</v>
      </c>
    </row>
    <row r="30" spans="1:5">
      <c r="A30" s="39" t="s">
        <v>46</v>
      </c>
      <c r="B30" s="129">
        <f>SUM(B3:B29)</f>
        <v>28344028.94282176</v>
      </c>
      <c r="C30" s="129">
        <f>SUM(C3:C29)</f>
        <v>0</v>
      </c>
      <c r="D30" s="129">
        <f>SUM(D3:D29)</f>
        <v>0</v>
      </c>
      <c r="E30" s="130">
        <f>SUM(E3:E29)</f>
        <v>1.0000000000000002</v>
      </c>
    </row>
    <row r="31" spans="1:5">
      <c r="A31" s="40" t="s">
        <v>47</v>
      </c>
      <c r="B31" s="41"/>
      <c r="C31" s="41"/>
      <c r="D31" s="41"/>
      <c r="E31" s="41"/>
    </row>
    <row r="32" spans="1:5">
      <c r="A32" s="40" t="s">
        <v>48</v>
      </c>
      <c r="B32" s="41">
        <f>SUM('יתרות התחייבות להשקעה'!O:O)</f>
        <v>300063.39783258847</v>
      </c>
      <c r="C32" s="41"/>
      <c r="D32" s="41"/>
      <c r="E32" s="41"/>
    </row>
  </sheetData>
  <customSheetViews>
    <customSheetView guid="{AE318230-F718-49FC-82EB-7CAC3DCD05F1}" showGridLines="0">
      <pageMargins left="0" right="0" top="0" bottom="0" header="0" footer="0"/>
      <pageSetup orientation="portrait" r:id="rId1"/>
    </customSheetView>
  </customSheetViews>
  <pageMargins left="0.7" right="0.7" top="0.75" bottom="0.75" header="0.3" footer="0.3"/>
  <pageSetup orientation="portrait"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A1048574"/>
  <sheetViews>
    <sheetView rightToLeft="1" workbookViewId="0">
      <selection activeCell="E29" sqref="E29"/>
    </sheetView>
  </sheetViews>
  <sheetFormatPr defaultColWidth="9" defaultRowHeight="14.25"/>
  <cols>
    <col min="1" max="15" width="11.625" style="2" customWidth="1"/>
    <col min="16" max="16" width="11.625" customWidth="1"/>
    <col min="17" max="26" width="11.625" style="2" customWidth="1"/>
    <col min="27" max="16384" width="9" style="2"/>
  </cols>
  <sheetData>
    <row r="1" spans="1:27" ht="66.75" customHeight="1">
      <c r="A1" s="17" t="s">
        <v>49</v>
      </c>
      <c r="B1" s="17" t="s">
        <v>50</v>
      </c>
      <c r="C1" s="17" t="s">
        <v>108</v>
      </c>
      <c r="D1" s="17" t="s">
        <v>109</v>
      </c>
      <c r="E1" s="17" t="s">
        <v>110</v>
      </c>
      <c r="F1" s="17" t="s">
        <v>111</v>
      </c>
      <c r="G1" s="17" t="s">
        <v>112</v>
      </c>
      <c r="H1" s="17" t="s">
        <v>113</v>
      </c>
      <c r="I1" s="17" t="s">
        <v>54</v>
      </c>
      <c r="J1" s="17" t="s">
        <v>114</v>
      </c>
      <c r="K1" s="17" t="s">
        <v>55</v>
      </c>
      <c r="L1" s="17" t="s">
        <v>115</v>
      </c>
      <c r="M1" s="17" t="s">
        <v>116</v>
      </c>
      <c r="N1" s="17" t="s">
        <v>69</v>
      </c>
      <c r="O1" s="17" t="s">
        <v>56</v>
      </c>
      <c r="P1" s="24" t="s">
        <v>97</v>
      </c>
      <c r="Q1" s="17" t="s">
        <v>59</v>
      </c>
      <c r="R1" s="17" t="s">
        <v>103</v>
      </c>
      <c r="S1" s="17" t="s">
        <v>104</v>
      </c>
      <c r="T1" s="17" t="s">
        <v>106</v>
      </c>
      <c r="U1" s="17" t="s">
        <v>61</v>
      </c>
      <c r="V1" s="87" t="s">
        <v>117</v>
      </c>
      <c r="W1" s="17" t="s">
        <v>63</v>
      </c>
      <c r="X1" s="17" t="s">
        <v>118</v>
      </c>
      <c r="Y1" s="17" t="s">
        <v>64</v>
      </c>
      <c r="Z1" s="17" t="s">
        <v>65</v>
      </c>
      <c r="AA1" s="108"/>
    </row>
    <row r="2" spans="1:27">
      <c r="A2" t="s">
        <v>1214</v>
      </c>
      <c r="B2" t="s">
        <v>1215</v>
      </c>
      <c r="C2" t="s">
        <v>5085</v>
      </c>
      <c r="D2" t="s">
        <v>5086</v>
      </c>
      <c r="E2" t="s">
        <v>310</v>
      </c>
      <c r="F2" t="s">
        <v>5087</v>
      </c>
      <c r="G2" t="s">
        <v>5088</v>
      </c>
      <c r="H2" t="s">
        <v>315</v>
      </c>
      <c r="I2" t="s">
        <v>1004</v>
      </c>
      <c r="J2" t="s">
        <v>840</v>
      </c>
      <c r="K2" s="16"/>
      <c r="L2" t="s">
        <v>205</v>
      </c>
      <c r="M2" t="s">
        <v>205</v>
      </c>
      <c r="N2" t="s">
        <v>205</v>
      </c>
      <c r="O2" t="s">
        <v>340</v>
      </c>
      <c r="P2" s="145">
        <v>45036</v>
      </c>
      <c r="Q2" t="s">
        <v>1213</v>
      </c>
      <c r="R2" t="s">
        <v>886</v>
      </c>
      <c r="S2" t="s">
        <v>890</v>
      </c>
      <c r="T2" t="s">
        <v>4835</v>
      </c>
      <c r="U2" s="131">
        <v>1</v>
      </c>
      <c r="V2" s="131">
        <v>944.84100000000001</v>
      </c>
      <c r="W2" s="131">
        <v>944.84100000000001</v>
      </c>
      <c r="X2" s="150">
        <v>1.95E-2</v>
      </c>
      <c r="Y2" s="132">
        <v>1</v>
      </c>
      <c r="Z2" s="132">
        <v>7.3899999999999999E-3</v>
      </c>
      <c r="AA2" s="108"/>
    </row>
    <row r="3" spans="1:27">
      <c r="A3" t="s">
        <v>1214</v>
      </c>
      <c r="B3" t="s">
        <v>1218</v>
      </c>
      <c r="C3" t="s">
        <v>5085</v>
      </c>
      <c r="D3" t="s">
        <v>5086</v>
      </c>
      <c r="E3" t="s">
        <v>310</v>
      </c>
      <c r="F3" t="s">
        <v>5087</v>
      </c>
      <c r="G3" t="s">
        <v>5088</v>
      </c>
      <c r="H3" t="s">
        <v>315</v>
      </c>
      <c r="I3" t="s">
        <v>1004</v>
      </c>
      <c r="J3" t="s">
        <v>840</v>
      </c>
      <c r="K3" s="16"/>
      <c r="L3" t="s">
        <v>205</v>
      </c>
      <c r="M3" t="s">
        <v>205</v>
      </c>
      <c r="N3" t="s">
        <v>205</v>
      </c>
      <c r="O3" t="s">
        <v>340</v>
      </c>
      <c r="P3" s="145">
        <v>45036</v>
      </c>
      <c r="Q3" t="s">
        <v>1213</v>
      </c>
      <c r="R3" t="s">
        <v>886</v>
      </c>
      <c r="S3" t="s">
        <v>890</v>
      </c>
      <c r="T3" t="s">
        <v>4835</v>
      </c>
      <c r="U3" s="131">
        <v>1</v>
      </c>
      <c r="V3" s="131">
        <v>4621.5050000000001</v>
      </c>
      <c r="W3" s="131">
        <v>4621.5050000000001</v>
      </c>
      <c r="X3" s="150">
        <v>1.95E-2</v>
      </c>
      <c r="Y3" s="132">
        <v>0.50517000000000001</v>
      </c>
      <c r="Z3" s="132">
        <v>2.8500000000000001E-3</v>
      </c>
      <c r="AA3" s="108"/>
    </row>
    <row r="4" spans="1:27">
      <c r="A4" t="s">
        <v>1214</v>
      </c>
      <c r="B4" t="s">
        <v>1218</v>
      </c>
      <c r="C4" s="109"/>
      <c r="D4" t="s">
        <v>5089</v>
      </c>
      <c r="E4" t="s">
        <v>310</v>
      </c>
      <c r="F4" t="s">
        <v>5090</v>
      </c>
      <c r="G4" t="s">
        <v>5091</v>
      </c>
      <c r="H4" t="s">
        <v>315</v>
      </c>
      <c r="I4" t="s">
        <v>1001</v>
      </c>
      <c r="J4" t="s">
        <v>846</v>
      </c>
      <c r="K4" t="s">
        <v>205</v>
      </c>
      <c r="L4" t="s">
        <v>205</v>
      </c>
      <c r="M4" t="s">
        <v>205</v>
      </c>
      <c r="N4" t="s">
        <v>205</v>
      </c>
      <c r="O4" t="s">
        <v>340</v>
      </c>
      <c r="P4" s="145">
        <v>45124</v>
      </c>
      <c r="Q4" t="s">
        <v>1216</v>
      </c>
      <c r="R4" t="s">
        <v>886</v>
      </c>
      <c r="S4" t="s">
        <v>890</v>
      </c>
      <c r="T4" t="s">
        <v>5092</v>
      </c>
      <c r="U4" s="131">
        <v>3.3719999999999999</v>
      </c>
      <c r="V4" s="131">
        <v>785.36400000000003</v>
      </c>
      <c r="W4" s="131">
        <v>2648.2469999999998</v>
      </c>
      <c r="X4" s="150">
        <v>7.0800000000000002E-2</v>
      </c>
      <c r="Y4" s="132">
        <v>0.28948000000000002</v>
      </c>
      <c r="Z4" s="132">
        <v>1.6299999999999999E-3</v>
      </c>
      <c r="AA4" s="108"/>
    </row>
    <row r="5" spans="1:27">
      <c r="A5" t="s">
        <v>1214</v>
      </c>
      <c r="B5" t="s">
        <v>1218</v>
      </c>
      <c r="C5" s="109"/>
      <c r="D5" t="s">
        <v>5093</v>
      </c>
      <c r="E5" t="s">
        <v>312</v>
      </c>
      <c r="F5" t="s">
        <v>5094</v>
      </c>
      <c r="G5" t="s">
        <v>5095</v>
      </c>
      <c r="H5" t="s">
        <v>315</v>
      </c>
      <c r="I5" t="s">
        <v>1006</v>
      </c>
      <c r="J5" t="s">
        <v>834</v>
      </c>
      <c r="K5" t="s">
        <v>206</v>
      </c>
      <c r="L5" t="s">
        <v>225</v>
      </c>
      <c r="M5" t="s">
        <v>225</v>
      </c>
      <c r="N5" t="s">
        <v>225</v>
      </c>
      <c r="O5" t="s">
        <v>340</v>
      </c>
      <c r="P5" s="145">
        <v>45098</v>
      </c>
      <c r="Q5" t="s">
        <v>1216</v>
      </c>
      <c r="R5" t="s">
        <v>886</v>
      </c>
      <c r="S5" t="s">
        <v>890</v>
      </c>
      <c r="T5" t="s">
        <v>5096</v>
      </c>
      <c r="U5" s="131">
        <v>3.3719999999999999</v>
      </c>
      <c r="V5" s="131">
        <v>557.12400000000002</v>
      </c>
      <c r="W5" s="131">
        <v>1878.6210000000001</v>
      </c>
      <c r="X5" s="150">
        <v>2.0000000000000001E-4</v>
      </c>
      <c r="Y5" s="132">
        <v>0.20535</v>
      </c>
      <c r="Z5" s="132">
        <v>1.16E-3</v>
      </c>
      <c r="AA5" s="108"/>
    </row>
    <row r="6" spans="1:27">
      <c r="A6" t="s">
        <v>1214</v>
      </c>
      <c r="B6" t="s">
        <v>1220</v>
      </c>
      <c r="C6" t="s">
        <v>5085</v>
      </c>
      <c r="D6" t="s">
        <v>5086</v>
      </c>
      <c r="E6" t="s">
        <v>310</v>
      </c>
      <c r="F6" t="s">
        <v>5087</v>
      </c>
      <c r="G6" t="s">
        <v>5088</v>
      </c>
      <c r="H6" t="s">
        <v>315</v>
      </c>
      <c r="I6" t="s">
        <v>1004</v>
      </c>
      <c r="J6" t="s">
        <v>840</v>
      </c>
      <c r="K6" s="16"/>
      <c r="L6" t="s">
        <v>205</v>
      </c>
      <c r="M6" t="s">
        <v>205</v>
      </c>
      <c r="N6" t="s">
        <v>205</v>
      </c>
      <c r="O6" t="s">
        <v>340</v>
      </c>
      <c r="P6" s="145">
        <v>45036</v>
      </c>
      <c r="Q6" t="s">
        <v>1213</v>
      </c>
      <c r="R6" t="s">
        <v>886</v>
      </c>
      <c r="S6" t="s">
        <v>890</v>
      </c>
      <c r="T6" t="s">
        <v>4835</v>
      </c>
      <c r="U6" s="131">
        <v>1</v>
      </c>
      <c r="V6" s="131">
        <v>451.88099999999997</v>
      </c>
      <c r="W6" s="131">
        <v>451.88099999999997</v>
      </c>
      <c r="X6" s="150">
        <v>1.95E-2</v>
      </c>
      <c r="Y6" s="132">
        <v>0.22381999999999999</v>
      </c>
      <c r="Z6" s="132">
        <v>1.16E-3</v>
      </c>
      <c r="AA6" s="108"/>
    </row>
    <row r="7" spans="1:27">
      <c r="A7" t="s">
        <v>1214</v>
      </c>
      <c r="B7" t="s">
        <v>1220</v>
      </c>
      <c r="C7" s="109"/>
      <c r="D7" t="s">
        <v>5089</v>
      </c>
      <c r="E7" t="s">
        <v>310</v>
      </c>
      <c r="F7" t="s">
        <v>5090</v>
      </c>
      <c r="G7" t="s">
        <v>5091</v>
      </c>
      <c r="H7" t="s">
        <v>315</v>
      </c>
      <c r="I7" t="s">
        <v>1001</v>
      </c>
      <c r="J7" t="s">
        <v>846</v>
      </c>
      <c r="K7" t="s">
        <v>205</v>
      </c>
      <c r="L7" t="s">
        <v>205</v>
      </c>
      <c r="M7" t="s">
        <v>205</v>
      </c>
      <c r="N7" t="s">
        <v>205</v>
      </c>
      <c r="O7" t="s">
        <v>340</v>
      </c>
      <c r="P7" s="145">
        <v>45124</v>
      </c>
      <c r="Q7" t="s">
        <v>1216</v>
      </c>
      <c r="R7" t="s">
        <v>886</v>
      </c>
      <c r="S7" t="s">
        <v>890</v>
      </c>
      <c r="T7" t="s">
        <v>5092</v>
      </c>
      <c r="U7" s="131">
        <v>3.3719999999999999</v>
      </c>
      <c r="V7" s="131">
        <v>346.86900000000003</v>
      </c>
      <c r="W7" s="131">
        <v>1169.6420000000001</v>
      </c>
      <c r="X7" s="150">
        <v>7.0800000000000002E-2</v>
      </c>
      <c r="Y7" s="132">
        <v>0.57933999999999997</v>
      </c>
      <c r="Z7" s="132">
        <v>2.99E-3</v>
      </c>
      <c r="AA7" s="108"/>
    </row>
    <row r="8" spans="1:27">
      <c r="A8" t="s">
        <v>1214</v>
      </c>
      <c r="B8" t="s">
        <v>1220</v>
      </c>
      <c r="C8" s="109"/>
      <c r="D8" t="s">
        <v>5093</v>
      </c>
      <c r="E8" t="s">
        <v>312</v>
      </c>
      <c r="F8" t="s">
        <v>5094</v>
      </c>
      <c r="G8" t="s">
        <v>5095</v>
      </c>
      <c r="H8" t="s">
        <v>315</v>
      </c>
      <c r="I8" t="s">
        <v>1006</v>
      </c>
      <c r="J8" t="s">
        <v>834</v>
      </c>
      <c r="K8" t="s">
        <v>206</v>
      </c>
      <c r="L8" t="s">
        <v>225</v>
      </c>
      <c r="M8" t="s">
        <v>225</v>
      </c>
      <c r="N8" t="s">
        <v>225</v>
      </c>
      <c r="O8" t="s">
        <v>340</v>
      </c>
      <c r="P8" s="145">
        <v>45098</v>
      </c>
      <c r="Q8" t="s">
        <v>1216</v>
      </c>
      <c r="R8" t="s">
        <v>886</v>
      </c>
      <c r="S8" t="s">
        <v>890</v>
      </c>
      <c r="T8" t="s">
        <v>5096</v>
      </c>
      <c r="U8" s="131">
        <v>3.3719999999999999</v>
      </c>
      <c r="V8" s="131">
        <v>117.85299999999999</v>
      </c>
      <c r="W8" s="131">
        <v>397.40100000000001</v>
      </c>
      <c r="X8" s="150">
        <v>2.0000000000000001E-4</v>
      </c>
      <c r="Y8" s="132">
        <v>0.19683999999999999</v>
      </c>
      <c r="Z8" s="132">
        <v>1.0200000000000001E-3</v>
      </c>
      <c r="AA8" s="108"/>
    </row>
    <row r="9" spans="1:27">
      <c r="A9" t="s">
        <v>1214</v>
      </c>
      <c r="B9" t="s">
        <v>1234</v>
      </c>
      <c r="C9" s="109"/>
      <c r="D9" t="s">
        <v>2185</v>
      </c>
      <c r="E9" t="s">
        <v>310</v>
      </c>
      <c r="F9" t="s">
        <v>5097</v>
      </c>
      <c r="G9" t="s">
        <v>5098</v>
      </c>
      <c r="H9" t="s">
        <v>322</v>
      </c>
      <c r="I9" t="s">
        <v>1004</v>
      </c>
      <c r="J9"/>
      <c r="K9"/>
      <c r="L9"/>
      <c r="M9"/>
      <c r="N9" t="s">
        <v>1209</v>
      </c>
      <c r="O9" t="s">
        <v>340</v>
      </c>
      <c r="P9" s="145"/>
      <c r="Q9" t="s">
        <v>1216</v>
      </c>
      <c r="R9"/>
      <c r="S9"/>
      <c r="T9" t="s">
        <v>4835</v>
      </c>
      <c r="U9" s="131">
        <v>3.3719999999999999</v>
      </c>
      <c r="V9" s="131">
        <v>2454.029</v>
      </c>
      <c r="W9" s="131">
        <v>8274.9850000000006</v>
      </c>
      <c r="X9" s="150"/>
      <c r="Y9" s="132">
        <v>7.9969999999999999E-2</v>
      </c>
      <c r="Z9" s="132">
        <v>1.634E-2</v>
      </c>
      <c r="AA9" s="108"/>
    </row>
    <row r="10" spans="1:27">
      <c r="A10" t="s">
        <v>1214</v>
      </c>
      <c r="B10" t="s">
        <v>1234</v>
      </c>
      <c r="C10" s="109" t="s">
        <v>5085</v>
      </c>
      <c r="D10" t="s">
        <v>5086</v>
      </c>
      <c r="E10" t="s">
        <v>310</v>
      </c>
      <c r="F10" t="s">
        <v>5099</v>
      </c>
      <c r="G10" t="s">
        <v>5100</v>
      </c>
      <c r="H10" t="s">
        <v>315</v>
      </c>
      <c r="I10" t="s">
        <v>1004</v>
      </c>
      <c r="J10" t="s">
        <v>840</v>
      </c>
      <c r="K10"/>
      <c r="L10" t="s">
        <v>205</v>
      </c>
      <c r="M10" t="s">
        <v>205</v>
      </c>
      <c r="N10" t="s">
        <v>205</v>
      </c>
      <c r="O10" t="s">
        <v>340</v>
      </c>
      <c r="P10" s="145"/>
      <c r="Q10" t="s">
        <v>1213</v>
      </c>
      <c r="R10" t="s">
        <v>886</v>
      </c>
      <c r="S10" t="s">
        <v>890</v>
      </c>
      <c r="T10" t="s">
        <v>4835</v>
      </c>
      <c r="U10" s="131">
        <v>1</v>
      </c>
      <c r="V10" s="131">
        <v>2796.2530000000002</v>
      </c>
      <c r="W10" s="131">
        <v>2796.2530000000002</v>
      </c>
      <c r="X10" s="150"/>
      <c r="Y10" s="132">
        <v>2.7019999999999999E-2</v>
      </c>
      <c r="Z10" s="132">
        <v>5.5199999999999997E-3</v>
      </c>
      <c r="AA10" s="108"/>
    </row>
    <row r="11" spans="1:27">
      <c r="A11" t="s">
        <v>1214</v>
      </c>
      <c r="B11" t="s">
        <v>1234</v>
      </c>
      <c r="C11" s="109" t="s">
        <v>5101</v>
      </c>
      <c r="D11" t="s">
        <v>5102</v>
      </c>
      <c r="E11" t="s">
        <v>310</v>
      </c>
      <c r="F11" t="s">
        <v>5103</v>
      </c>
      <c r="G11" t="s">
        <v>5104</v>
      </c>
      <c r="H11" t="s">
        <v>315</v>
      </c>
      <c r="I11" t="s">
        <v>1004</v>
      </c>
      <c r="J11" t="s">
        <v>837</v>
      </c>
      <c r="K11" t="s">
        <v>205</v>
      </c>
      <c r="L11" t="s">
        <v>205</v>
      </c>
      <c r="M11" t="s">
        <v>205</v>
      </c>
      <c r="N11" t="s">
        <v>205</v>
      </c>
      <c r="O11" t="s">
        <v>340</v>
      </c>
      <c r="P11" s="145">
        <v>45469</v>
      </c>
      <c r="Q11" t="s">
        <v>1213</v>
      </c>
      <c r="R11" t="s">
        <v>886</v>
      </c>
      <c r="S11" t="s">
        <v>890</v>
      </c>
      <c r="T11" t="s">
        <v>4835</v>
      </c>
      <c r="U11" s="131">
        <v>1</v>
      </c>
      <c r="V11" s="131">
        <v>10630.839</v>
      </c>
      <c r="W11" s="131">
        <v>10630.839</v>
      </c>
      <c r="X11" s="150">
        <v>4.7399999999999998E-2</v>
      </c>
      <c r="Y11" s="132">
        <v>0.10274</v>
      </c>
      <c r="Z11" s="132">
        <v>2.0990000000000002E-2</v>
      </c>
      <c r="AA11" s="108"/>
    </row>
    <row r="12" spans="1:27">
      <c r="A12" t="s">
        <v>1214</v>
      </c>
      <c r="B12" t="s">
        <v>1234</v>
      </c>
      <c r="C12" s="109" t="s">
        <v>5105</v>
      </c>
      <c r="D12" t="s">
        <v>5106</v>
      </c>
      <c r="E12" t="s">
        <v>311</v>
      </c>
      <c r="F12" t="s">
        <v>5107</v>
      </c>
      <c r="G12" t="s">
        <v>5108</v>
      </c>
      <c r="H12" t="s">
        <v>315</v>
      </c>
      <c r="I12" t="s">
        <v>1003</v>
      </c>
      <c r="J12" t="s">
        <v>839</v>
      </c>
      <c r="K12" t="s">
        <v>205</v>
      </c>
      <c r="L12" t="s">
        <v>254</v>
      </c>
      <c r="M12" t="s">
        <v>205</v>
      </c>
      <c r="N12" t="s">
        <v>205</v>
      </c>
      <c r="O12" t="s">
        <v>340</v>
      </c>
      <c r="P12" s="145">
        <v>45688</v>
      </c>
      <c r="Q12" t="s">
        <v>1213</v>
      </c>
      <c r="R12" t="s">
        <v>886</v>
      </c>
      <c r="S12" t="s">
        <v>890</v>
      </c>
      <c r="T12" t="s">
        <v>5109</v>
      </c>
      <c r="U12" s="131">
        <v>1</v>
      </c>
      <c r="V12" s="131">
        <v>7780.4970000000003</v>
      </c>
      <c r="W12" s="131">
        <v>7780.4970000000003</v>
      </c>
      <c r="X12" s="150">
        <v>5.0000000000000001E-3</v>
      </c>
      <c r="Y12" s="132">
        <v>7.5190000000000007E-2</v>
      </c>
      <c r="Z12" s="132">
        <v>1.536E-2</v>
      </c>
      <c r="AA12" s="108"/>
    </row>
    <row r="13" spans="1:27">
      <c r="A13" t="s">
        <v>1214</v>
      </c>
      <c r="B13" t="s">
        <v>1234</v>
      </c>
      <c r="C13" s="109" t="s">
        <v>5110</v>
      </c>
      <c r="D13" t="s">
        <v>5111</v>
      </c>
      <c r="E13" t="s">
        <v>312</v>
      </c>
      <c r="F13" t="s">
        <v>5112</v>
      </c>
      <c r="G13" t="s">
        <v>5113</v>
      </c>
      <c r="H13" t="s">
        <v>322</v>
      </c>
      <c r="I13" t="s">
        <v>1004</v>
      </c>
      <c r="J13" t="s">
        <v>837</v>
      </c>
      <c r="K13" t="s">
        <v>206</v>
      </c>
      <c r="L13" t="s">
        <v>254</v>
      </c>
      <c r="M13" t="s">
        <v>225</v>
      </c>
      <c r="N13" t="s">
        <v>225</v>
      </c>
      <c r="O13" t="s">
        <v>340</v>
      </c>
      <c r="P13" s="145"/>
      <c r="Q13" t="s">
        <v>1216</v>
      </c>
      <c r="R13" t="s">
        <v>886</v>
      </c>
      <c r="S13" t="s">
        <v>890</v>
      </c>
      <c r="T13" t="s">
        <v>4835</v>
      </c>
      <c r="U13" s="131">
        <v>3.3719999999999999</v>
      </c>
      <c r="V13" s="131">
        <v>3006.1959999999999</v>
      </c>
      <c r="W13" s="131">
        <v>10136.894</v>
      </c>
      <c r="X13" s="150"/>
      <c r="Y13" s="132">
        <v>9.7960000000000005E-2</v>
      </c>
      <c r="Z13" s="132">
        <v>2.002E-2</v>
      </c>
      <c r="AA13" s="108"/>
    </row>
    <row r="14" spans="1:27">
      <c r="A14" t="s">
        <v>1214</v>
      </c>
      <c r="B14" t="s">
        <v>1234</v>
      </c>
      <c r="C14" s="109" t="s">
        <v>5114</v>
      </c>
      <c r="D14" t="s">
        <v>5115</v>
      </c>
      <c r="E14" t="s">
        <v>310</v>
      </c>
      <c r="F14" t="s">
        <v>5116</v>
      </c>
      <c r="G14" t="s">
        <v>5117</v>
      </c>
      <c r="H14" t="s">
        <v>322</v>
      </c>
      <c r="I14" t="s">
        <v>1004</v>
      </c>
      <c r="J14" t="s">
        <v>837</v>
      </c>
      <c r="K14" t="s">
        <v>206</v>
      </c>
      <c r="L14" t="s">
        <v>205</v>
      </c>
      <c r="M14" t="s">
        <v>205</v>
      </c>
      <c r="N14" t="s">
        <v>225</v>
      </c>
      <c r="O14" t="s">
        <v>340</v>
      </c>
      <c r="P14" s="145"/>
      <c r="Q14" t="s">
        <v>1216</v>
      </c>
      <c r="R14" t="s">
        <v>886</v>
      </c>
      <c r="S14" t="s">
        <v>890</v>
      </c>
      <c r="T14" t="s">
        <v>5092</v>
      </c>
      <c r="U14" s="131">
        <v>3.3719999999999999</v>
      </c>
      <c r="V14" s="131">
        <v>1740.5329999999999</v>
      </c>
      <c r="W14" s="131">
        <v>5869.0770000000002</v>
      </c>
      <c r="X14" s="150"/>
      <c r="Y14" s="132">
        <v>5.672E-2</v>
      </c>
      <c r="Z14" s="132">
        <v>1.159E-2</v>
      </c>
      <c r="AA14" s="108"/>
    </row>
    <row r="15" spans="1:27">
      <c r="A15" t="s">
        <v>1214</v>
      </c>
      <c r="B15" t="s">
        <v>1234</v>
      </c>
      <c r="C15" s="109" t="s">
        <v>5118</v>
      </c>
      <c r="D15" t="s">
        <v>5119</v>
      </c>
      <c r="E15" t="s">
        <v>314</v>
      </c>
      <c r="F15" t="s">
        <v>5120</v>
      </c>
      <c r="G15" t="s">
        <v>5121</v>
      </c>
      <c r="H15" t="s">
        <v>322</v>
      </c>
      <c r="I15" t="s">
        <v>1004</v>
      </c>
      <c r="J15" t="s">
        <v>837</v>
      </c>
      <c r="K15" t="s">
        <v>206</v>
      </c>
      <c r="L15" t="s">
        <v>205</v>
      </c>
      <c r="M15" t="s">
        <v>205</v>
      </c>
      <c r="N15" t="s">
        <v>304</v>
      </c>
      <c r="O15" t="s">
        <v>340</v>
      </c>
      <c r="P15" s="145"/>
      <c r="Q15" t="s">
        <v>1217</v>
      </c>
      <c r="R15" t="s">
        <v>886</v>
      </c>
      <c r="S15" t="s">
        <v>890</v>
      </c>
      <c r="T15" t="s">
        <v>5122</v>
      </c>
      <c r="U15" s="131">
        <v>3.9550000000000001</v>
      </c>
      <c r="V15" s="131">
        <v>1065.548</v>
      </c>
      <c r="W15" s="131">
        <v>4214.4539999999997</v>
      </c>
      <c r="X15" s="150"/>
      <c r="Y15" s="132">
        <v>4.0730000000000002E-2</v>
      </c>
      <c r="Z15" s="132">
        <v>8.3199999999999993E-3</v>
      </c>
      <c r="AA15" s="108"/>
    </row>
    <row r="16" spans="1:27">
      <c r="A16" t="s">
        <v>1214</v>
      </c>
      <c r="B16" t="s">
        <v>1234</v>
      </c>
      <c r="C16" s="109" t="s">
        <v>5123</v>
      </c>
      <c r="D16" t="s">
        <v>5124</v>
      </c>
      <c r="E16" t="s">
        <v>310</v>
      </c>
      <c r="F16" t="s">
        <v>5125</v>
      </c>
      <c r="G16" t="s">
        <v>5126</v>
      </c>
      <c r="H16" t="s">
        <v>315</v>
      </c>
      <c r="I16" t="s">
        <v>1004</v>
      </c>
      <c r="J16" t="s">
        <v>837</v>
      </c>
      <c r="K16" t="s">
        <v>206</v>
      </c>
      <c r="L16" t="s">
        <v>205</v>
      </c>
      <c r="M16" t="s">
        <v>205</v>
      </c>
      <c r="N16" t="s">
        <v>225</v>
      </c>
      <c r="O16" t="s">
        <v>340</v>
      </c>
      <c r="P16" s="145">
        <v>45182</v>
      </c>
      <c r="Q16" t="s">
        <v>1216</v>
      </c>
      <c r="R16" t="s">
        <v>886</v>
      </c>
      <c r="S16" t="s">
        <v>890</v>
      </c>
      <c r="T16" t="s">
        <v>5127</v>
      </c>
      <c r="U16" s="131">
        <v>3.3719999999999999</v>
      </c>
      <c r="V16" s="131">
        <v>3230.3530000000001</v>
      </c>
      <c r="W16" s="131">
        <v>10892.749</v>
      </c>
      <c r="X16" s="150">
        <v>1.6E-2</v>
      </c>
      <c r="Y16" s="132">
        <v>0.10527</v>
      </c>
      <c r="Z16" s="132">
        <v>2.1510000000000001E-2</v>
      </c>
      <c r="AA16" s="108"/>
    </row>
    <row r="17" spans="1:27">
      <c r="A17" t="s">
        <v>1214</v>
      </c>
      <c r="B17" t="s">
        <v>1234</v>
      </c>
      <c r="C17" s="109" t="s">
        <v>5128</v>
      </c>
      <c r="D17" t="s">
        <v>2185</v>
      </c>
      <c r="E17" t="s">
        <v>310</v>
      </c>
      <c r="F17" t="s">
        <v>5129</v>
      </c>
      <c r="G17" t="s">
        <v>5130</v>
      </c>
      <c r="H17" t="s">
        <v>315</v>
      </c>
      <c r="I17" t="s">
        <v>1004</v>
      </c>
      <c r="J17" t="s">
        <v>837</v>
      </c>
      <c r="K17" t="s">
        <v>206</v>
      </c>
      <c r="L17" t="s">
        <v>205</v>
      </c>
      <c r="M17" t="s">
        <v>205</v>
      </c>
      <c r="N17" t="s">
        <v>225</v>
      </c>
      <c r="O17" t="s">
        <v>340</v>
      </c>
      <c r="P17" s="145">
        <v>45348</v>
      </c>
      <c r="Q17" t="s">
        <v>1216</v>
      </c>
      <c r="R17" t="s">
        <v>886</v>
      </c>
      <c r="S17" t="s">
        <v>890</v>
      </c>
      <c r="T17" t="s">
        <v>5131</v>
      </c>
      <c r="U17" s="131">
        <v>3.3719999999999999</v>
      </c>
      <c r="V17" s="131">
        <v>2179.83</v>
      </c>
      <c r="W17" s="131">
        <v>7350.3869999999997</v>
      </c>
      <c r="X17" s="150">
        <v>3.5999999999999999E-3</v>
      </c>
      <c r="Y17" s="132">
        <v>7.1040000000000006E-2</v>
      </c>
      <c r="Z17" s="132">
        <v>1.451E-2</v>
      </c>
      <c r="AA17" s="108"/>
    </row>
    <row r="18" spans="1:27">
      <c r="A18" t="s">
        <v>1214</v>
      </c>
      <c r="B18" t="s">
        <v>1234</v>
      </c>
      <c r="C18" s="109" t="s">
        <v>5132</v>
      </c>
      <c r="D18" t="s">
        <v>5133</v>
      </c>
      <c r="E18" t="s">
        <v>310</v>
      </c>
      <c r="F18" t="s">
        <v>5134</v>
      </c>
      <c r="G18" t="s">
        <v>5135</v>
      </c>
      <c r="H18" t="s">
        <v>315</v>
      </c>
      <c r="I18" t="s">
        <v>1004</v>
      </c>
      <c r="J18" t="s">
        <v>837</v>
      </c>
      <c r="K18" t="s">
        <v>206</v>
      </c>
      <c r="L18" t="s">
        <v>205</v>
      </c>
      <c r="M18" t="s">
        <v>205</v>
      </c>
      <c r="N18" t="s">
        <v>225</v>
      </c>
      <c r="O18" t="s">
        <v>340</v>
      </c>
      <c r="P18" s="145">
        <v>45168</v>
      </c>
      <c r="Q18" t="s">
        <v>1216</v>
      </c>
      <c r="R18" t="s">
        <v>886</v>
      </c>
      <c r="S18" t="s">
        <v>890</v>
      </c>
      <c r="T18" t="s">
        <v>4835</v>
      </c>
      <c r="U18" s="131">
        <v>3.3719999999999999</v>
      </c>
      <c r="V18" s="131">
        <v>1948.1780000000001</v>
      </c>
      <c r="W18" s="131">
        <v>6569.2560000000003</v>
      </c>
      <c r="X18" s="150">
        <v>1.06E-2</v>
      </c>
      <c r="Y18" s="132">
        <v>6.3490000000000005E-2</v>
      </c>
      <c r="Z18" s="132">
        <v>1.2970000000000001E-2</v>
      </c>
      <c r="AA18" s="108"/>
    </row>
    <row r="19" spans="1:27">
      <c r="A19" t="s">
        <v>1214</v>
      </c>
      <c r="B19" t="s">
        <v>1234</v>
      </c>
      <c r="C19" s="109" t="s">
        <v>5136</v>
      </c>
      <c r="D19" t="s">
        <v>5137</v>
      </c>
      <c r="E19" t="s">
        <v>310</v>
      </c>
      <c r="F19" t="s">
        <v>5138</v>
      </c>
      <c r="G19" t="s">
        <v>5139</v>
      </c>
      <c r="H19" t="s">
        <v>315</v>
      </c>
      <c r="I19" t="s">
        <v>1004</v>
      </c>
      <c r="J19" t="s">
        <v>837</v>
      </c>
      <c r="K19" t="s">
        <v>206</v>
      </c>
      <c r="L19" t="s">
        <v>205</v>
      </c>
      <c r="M19" t="s">
        <v>205</v>
      </c>
      <c r="N19" t="s">
        <v>225</v>
      </c>
      <c r="O19" t="s">
        <v>340</v>
      </c>
      <c r="P19" s="145">
        <v>45288</v>
      </c>
      <c r="Q19" t="s">
        <v>1216</v>
      </c>
      <c r="R19" t="s">
        <v>886</v>
      </c>
      <c r="S19" t="s">
        <v>890</v>
      </c>
      <c r="T19" t="s">
        <v>5140</v>
      </c>
      <c r="U19" s="131">
        <v>3.3719999999999999</v>
      </c>
      <c r="V19" s="131">
        <v>1750.0250000000001</v>
      </c>
      <c r="W19" s="131">
        <v>5901.0839999999998</v>
      </c>
      <c r="X19" s="150">
        <v>1.89E-2</v>
      </c>
      <c r="Y19" s="132">
        <v>5.7029999999999997E-2</v>
      </c>
      <c r="Z19" s="132">
        <v>1.1650000000000001E-2</v>
      </c>
      <c r="AA19" s="108"/>
    </row>
    <row r="20" spans="1:27">
      <c r="A20" t="s">
        <v>1214</v>
      </c>
      <c r="B20" t="s">
        <v>1234</v>
      </c>
      <c r="C20" s="109" t="s">
        <v>5141</v>
      </c>
      <c r="D20" t="s">
        <v>5142</v>
      </c>
      <c r="E20" t="s">
        <v>310</v>
      </c>
      <c r="F20" t="s">
        <v>5143</v>
      </c>
      <c r="G20" t="s">
        <v>5144</v>
      </c>
      <c r="H20" t="s">
        <v>315</v>
      </c>
      <c r="I20" t="s">
        <v>1004</v>
      </c>
      <c r="J20" t="s">
        <v>837</v>
      </c>
      <c r="K20" t="s">
        <v>206</v>
      </c>
      <c r="L20" t="s">
        <v>205</v>
      </c>
      <c r="M20" t="s">
        <v>205</v>
      </c>
      <c r="N20" t="s">
        <v>225</v>
      </c>
      <c r="O20" t="s">
        <v>340</v>
      </c>
      <c r="P20" s="145">
        <v>45225</v>
      </c>
      <c r="Q20" t="s">
        <v>1216</v>
      </c>
      <c r="R20" t="s">
        <v>886</v>
      </c>
      <c r="S20" t="s">
        <v>890</v>
      </c>
      <c r="T20" t="s">
        <v>5145</v>
      </c>
      <c r="U20" s="131">
        <v>3.3719999999999999</v>
      </c>
      <c r="V20" s="131">
        <v>1735.4880000000001</v>
      </c>
      <c r="W20" s="131">
        <v>5852.0659999999998</v>
      </c>
      <c r="X20" s="150">
        <v>9.5999999999999992E-3</v>
      </c>
      <c r="Y20" s="132">
        <v>5.6559999999999999E-2</v>
      </c>
      <c r="Z20" s="132">
        <v>1.1560000000000001E-2</v>
      </c>
      <c r="AA20" s="108"/>
    </row>
    <row r="21" spans="1:27">
      <c r="A21" t="s">
        <v>1214</v>
      </c>
      <c r="B21" t="s">
        <v>1234</v>
      </c>
      <c r="C21" s="109" t="s">
        <v>5146</v>
      </c>
      <c r="D21" t="s">
        <v>5147</v>
      </c>
      <c r="E21" t="s">
        <v>314</v>
      </c>
      <c r="F21" t="s">
        <v>5148</v>
      </c>
      <c r="G21" t="s">
        <v>5149</v>
      </c>
      <c r="H21" t="s">
        <v>315</v>
      </c>
      <c r="I21" t="s">
        <v>1004</v>
      </c>
      <c r="J21" t="s">
        <v>837</v>
      </c>
      <c r="K21" t="s">
        <v>206</v>
      </c>
      <c r="L21" t="s">
        <v>218</v>
      </c>
      <c r="M21" t="s">
        <v>218</v>
      </c>
      <c r="N21" t="s">
        <v>225</v>
      </c>
      <c r="O21" t="s">
        <v>340</v>
      </c>
      <c r="P21" s="145">
        <v>45565</v>
      </c>
      <c r="Q21" t="s">
        <v>1216</v>
      </c>
      <c r="R21" t="s">
        <v>886</v>
      </c>
      <c r="S21" t="s">
        <v>890</v>
      </c>
      <c r="T21" t="s">
        <v>5140</v>
      </c>
      <c r="U21" s="131">
        <v>3.3719999999999999</v>
      </c>
      <c r="V21" s="131">
        <v>1583.2840000000001</v>
      </c>
      <c r="W21" s="131">
        <v>5338.8339999999998</v>
      </c>
      <c r="X21" s="150">
        <v>5.0000000000000001E-3</v>
      </c>
      <c r="Y21" s="132">
        <v>5.16E-2</v>
      </c>
      <c r="Z21" s="132">
        <v>1.0540000000000001E-2</v>
      </c>
      <c r="AA21" s="108"/>
    </row>
    <row r="22" spans="1:27">
      <c r="A22" t="s">
        <v>1214</v>
      </c>
      <c r="B22" t="s">
        <v>1234</v>
      </c>
      <c r="C22" s="109"/>
      <c r="D22" t="s">
        <v>5150</v>
      </c>
      <c r="E22" t="s">
        <v>312</v>
      </c>
      <c r="F22" t="s">
        <v>5151</v>
      </c>
      <c r="G22" t="s">
        <v>5152</v>
      </c>
      <c r="H22" t="s">
        <v>315</v>
      </c>
      <c r="I22" t="s">
        <v>1004</v>
      </c>
      <c r="J22" t="s">
        <v>834</v>
      </c>
      <c r="K22" t="s">
        <v>206</v>
      </c>
      <c r="L22" t="s">
        <v>225</v>
      </c>
      <c r="M22" t="s">
        <v>225</v>
      </c>
      <c r="N22" t="s">
        <v>225</v>
      </c>
      <c r="O22" t="s">
        <v>340</v>
      </c>
      <c r="P22" s="145">
        <v>43770</v>
      </c>
      <c r="Q22" t="s">
        <v>1216</v>
      </c>
      <c r="R22" t="s">
        <v>886</v>
      </c>
      <c r="S22" t="s">
        <v>890</v>
      </c>
      <c r="T22" t="s">
        <v>5031</v>
      </c>
      <c r="U22" s="131">
        <v>3.3719999999999999</v>
      </c>
      <c r="V22" s="131">
        <v>1500</v>
      </c>
      <c r="W22" s="131">
        <v>5058</v>
      </c>
      <c r="X22" s="150">
        <v>6.3100000000000003E-2</v>
      </c>
      <c r="Y22" s="132">
        <v>4.888E-2</v>
      </c>
      <c r="Z22" s="132">
        <v>9.9900000000000006E-3</v>
      </c>
      <c r="AA22" s="108"/>
    </row>
    <row r="23" spans="1:27">
      <c r="A23" t="s">
        <v>1214</v>
      </c>
      <c r="B23" t="s">
        <v>1234</v>
      </c>
      <c r="C23" s="109" t="s">
        <v>5153</v>
      </c>
      <c r="D23" t="s">
        <v>5154</v>
      </c>
      <c r="E23" t="s">
        <v>310</v>
      </c>
      <c r="F23" t="s">
        <v>5155</v>
      </c>
      <c r="G23" t="s">
        <v>5156</v>
      </c>
      <c r="H23" t="s">
        <v>315</v>
      </c>
      <c r="I23" t="s">
        <v>1004</v>
      </c>
      <c r="J23" t="s">
        <v>837</v>
      </c>
      <c r="K23" t="s">
        <v>206</v>
      </c>
      <c r="L23" t="s">
        <v>205</v>
      </c>
      <c r="M23" t="s">
        <v>205</v>
      </c>
      <c r="N23" t="s">
        <v>225</v>
      </c>
      <c r="O23" t="s">
        <v>340</v>
      </c>
      <c r="P23" s="145">
        <v>45292</v>
      </c>
      <c r="Q23" t="s">
        <v>1216</v>
      </c>
      <c r="R23" t="s">
        <v>886</v>
      </c>
      <c r="S23" t="s">
        <v>890</v>
      </c>
      <c r="T23" t="s">
        <v>5122</v>
      </c>
      <c r="U23" s="131">
        <v>3.3719999999999999</v>
      </c>
      <c r="V23" s="131">
        <v>1214.1369999999999</v>
      </c>
      <c r="W23" s="131">
        <v>4094.07</v>
      </c>
      <c r="X23" s="150">
        <v>5.0000000000000001E-3</v>
      </c>
      <c r="Y23" s="132">
        <v>3.9570000000000001E-2</v>
      </c>
      <c r="Z23" s="132">
        <v>8.0800000000000004E-3</v>
      </c>
      <c r="AA23" s="108"/>
    </row>
    <row r="24" spans="1:27">
      <c r="A24" t="s">
        <v>1214</v>
      </c>
      <c r="B24" t="s">
        <v>1234</v>
      </c>
      <c r="C24" s="109" t="s">
        <v>5153</v>
      </c>
      <c r="D24" t="s">
        <v>5154</v>
      </c>
      <c r="E24" t="s">
        <v>310</v>
      </c>
      <c r="F24" t="s">
        <v>5157</v>
      </c>
      <c r="G24" t="s">
        <v>5158</v>
      </c>
      <c r="H24" t="s">
        <v>315</v>
      </c>
      <c r="I24" t="s">
        <v>1004</v>
      </c>
      <c r="J24" t="s">
        <v>837</v>
      </c>
      <c r="K24" t="s">
        <v>206</v>
      </c>
      <c r="L24" t="s">
        <v>205</v>
      </c>
      <c r="M24" t="s">
        <v>205</v>
      </c>
      <c r="N24" t="s">
        <v>225</v>
      </c>
      <c r="O24" t="s">
        <v>340</v>
      </c>
      <c r="P24" s="145">
        <v>45167</v>
      </c>
      <c r="Q24" t="s">
        <v>1216</v>
      </c>
      <c r="R24" t="s">
        <v>886</v>
      </c>
      <c r="S24" t="s">
        <v>890</v>
      </c>
      <c r="T24" t="s">
        <v>5122</v>
      </c>
      <c r="U24" s="131">
        <v>3.3719999999999999</v>
      </c>
      <c r="V24" s="131">
        <v>508.23200000000003</v>
      </c>
      <c r="W24" s="131">
        <v>1713.76</v>
      </c>
      <c r="X24" s="150">
        <v>2.8E-3</v>
      </c>
      <c r="Y24" s="132">
        <v>1.6559999999999998E-2</v>
      </c>
      <c r="Z24" s="132">
        <v>3.3800000000000002E-3</v>
      </c>
      <c r="AA24" s="108"/>
    </row>
    <row r="25" spans="1:27">
      <c r="A25" t="s">
        <v>1214</v>
      </c>
      <c r="B25" t="s">
        <v>1234</v>
      </c>
      <c r="C25" s="109" t="s">
        <v>5159</v>
      </c>
      <c r="D25" t="s">
        <v>5160</v>
      </c>
      <c r="E25" t="s">
        <v>312</v>
      </c>
      <c r="F25" t="s">
        <v>5159</v>
      </c>
      <c r="G25" t="s">
        <v>5161</v>
      </c>
      <c r="H25" t="s">
        <v>315</v>
      </c>
      <c r="I25" t="s">
        <v>1005</v>
      </c>
      <c r="J25" t="s">
        <v>833</v>
      </c>
      <c r="K25" t="s">
        <v>206</v>
      </c>
      <c r="L25" t="s">
        <v>218</v>
      </c>
      <c r="M25" t="s">
        <v>234</v>
      </c>
      <c r="N25" t="s">
        <v>234</v>
      </c>
      <c r="O25" t="s">
        <v>340</v>
      </c>
      <c r="P25" s="145">
        <v>45495</v>
      </c>
      <c r="Q25" t="s">
        <v>1219</v>
      </c>
      <c r="R25" t="s">
        <v>886</v>
      </c>
      <c r="S25" t="s">
        <v>890</v>
      </c>
      <c r="T25" t="s">
        <v>5162</v>
      </c>
      <c r="U25" s="131">
        <v>4.6239999999999997</v>
      </c>
      <c r="V25" s="131">
        <v>89.566000000000003</v>
      </c>
      <c r="W25" s="131">
        <v>414.12</v>
      </c>
      <c r="X25" s="150">
        <v>3.3799999999999997E-2</v>
      </c>
      <c r="Y25" s="132">
        <v>4.0000000000000001E-3</v>
      </c>
      <c r="Z25" s="132">
        <v>8.1999999999999998E-4</v>
      </c>
      <c r="AA25" s="108"/>
    </row>
    <row r="26" spans="1:27">
      <c r="A26" t="s">
        <v>1214</v>
      </c>
      <c r="B26" t="s">
        <v>1234</v>
      </c>
      <c r="C26" s="109" t="s">
        <v>5163</v>
      </c>
      <c r="D26" t="s">
        <v>5164</v>
      </c>
      <c r="E26" t="s">
        <v>312</v>
      </c>
      <c r="F26" t="s">
        <v>5165</v>
      </c>
      <c r="G26" t="s">
        <v>5166</v>
      </c>
      <c r="H26" t="s">
        <v>315</v>
      </c>
      <c r="I26" t="s">
        <v>1005</v>
      </c>
      <c r="J26" t="s">
        <v>833</v>
      </c>
      <c r="K26" t="s">
        <v>206</v>
      </c>
      <c r="L26" t="s">
        <v>225</v>
      </c>
      <c r="M26" t="s">
        <v>225</v>
      </c>
      <c r="N26" t="s">
        <v>225</v>
      </c>
      <c r="O26" t="s">
        <v>340</v>
      </c>
      <c r="P26" s="145">
        <v>45505</v>
      </c>
      <c r="Q26" t="s">
        <v>1216</v>
      </c>
      <c r="R26" t="s">
        <v>886</v>
      </c>
      <c r="S26" t="s">
        <v>890</v>
      </c>
      <c r="T26" t="s">
        <v>5167</v>
      </c>
      <c r="U26" s="131">
        <v>3.3719999999999999</v>
      </c>
      <c r="V26" s="131">
        <v>101.85</v>
      </c>
      <c r="W26" s="131">
        <v>343.43900000000002</v>
      </c>
      <c r="X26" s="150">
        <v>0.34670000000000001</v>
      </c>
      <c r="Y26" s="132">
        <v>3.32E-3</v>
      </c>
      <c r="Z26" s="132">
        <v>6.8000000000000005E-4</v>
      </c>
      <c r="AA26" s="108"/>
    </row>
    <row r="27" spans="1:27">
      <c r="A27" t="s">
        <v>1214</v>
      </c>
      <c r="B27" t="s">
        <v>1234</v>
      </c>
      <c r="C27" s="109" t="s">
        <v>5163</v>
      </c>
      <c r="D27" t="s">
        <v>5164</v>
      </c>
      <c r="E27" t="s">
        <v>312</v>
      </c>
      <c r="F27" t="s">
        <v>5168</v>
      </c>
      <c r="G27" t="s">
        <v>5169</v>
      </c>
      <c r="H27" t="s">
        <v>315</v>
      </c>
      <c r="I27" t="s">
        <v>1005</v>
      </c>
      <c r="J27" t="s">
        <v>833</v>
      </c>
      <c r="K27" t="s">
        <v>206</v>
      </c>
      <c r="L27" t="s">
        <v>225</v>
      </c>
      <c r="M27" t="s">
        <v>225</v>
      </c>
      <c r="N27" t="s">
        <v>225</v>
      </c>
      <c r="O27" t="s">
        <v>340</v>
      </c>
      <c r="P27" s="145">
        <v>45400</v>
      </c>
      <c r="Q27" t="s">
        <v>1216</v>
      </c>
      <c r="R27" t="s">
        <v>886</v>
      </c>
      <c r="S27" t="s">
        <v>890</v>
      </c>
      <c r="T27" t="s">
        <v>5170</v>
      </c>
      <c r="U27" s="131">
        <v>3.3719999999999999</v>
      </c>
      <c r="V27" s="131">
        <v>72.341999999999999</v>
      </c>
      <c r="W27" s="131">
        <v>243.93799999999999</v>
      </c>
      <c r="X27" s="150">
        <v>0.4</v>
      </c>
      <c r="Y27" s="132">
        <v>2.3600000000000001E-3</v>
      </c>
      <c r="Z27" s="132">
        <v>4.8000000000000001E-4</v>
      </c>
      <c r="AA27" s="108"/>
    </row>
    <row r="28" spans="1:27">
      <c r="A28" t="s">
        <v>1214</v>
      </c>
      <c r="B28" t="s">
        <v>1234</v>
      </c>
      <c r="C28" s="109" t="s">
        <v>5171</v>
      </c>
      <c r="D28" t="s">
        <v>5172</v>
      </c>
      <c r="E28" t="s">
        <v>310</v>
      </c>
      <c r="F28" t="s">
        <v>5173</v>
      </c>
      <c r="G28" t="s">
        <v>5174</v>
      </c>
      <c r="H28" t="s">
        <v>315</v>
      </c>
      <c r="I28" t="s">
        <v>1006</v>
      </c>
      <c r="J28" t="s">
        <v>832</v>
      </c>
      <c r="K28" t="s">
        <v>206</v>
      </c>
      <c r="L28" t="s">
        <v>234</v>
      </c>
      <c r="M28" t="s">
        <v>234</v>
      </c>
      <c r="N28" t="s">
        <v>234</v>
      </c>
      <c r="O28" t="s">
        <v>340</v>
      </c>
      <c r="P28" s="145">
        <v>45208</v>
      </c>
      <c r="Q28" t="s">
        <v>1219</v>
      </c>
      <c r="R28" t="s">
        <v>886</v>
      </c>
      <c r="S28" t="s">
        <v>890</v>
      </c>
      <c r="T28" t="s">
        <v>5175</v>
      </c>
      <c r="U28" s="131">
        <v>4.6239999999999997</v>
      </c>
      <c r="V28" s="131">
        <v>0</v>
      </c>
      <c r="W28" s="131">
        <v>0</v>
      </c>
      <c r="X28" s="150">
        <v>0.104</v>
      </c>
      <c r="Y28" s="132"/>
      <c r="Z28" s="132"/>
      <c r="AA28" s="108"/>
    </row>
    <row r="29" spans="1:27">
      <c r="A29" t="s">
        <v>1214</v>
      </c>
      <c r="B29" t="s">
        <v>1239</v>
      </c>
      <c r="C29" s="109" t="s">
        <v>5176</v>
      </c>
      <c r="D29" t="s">
        <v>5177</v>
      </c>
      <c r="E29" t="s">
        <v>311</v>
      </c>
      <c r="F29" t="s">
        <v>5178</v>
      </c>
      <c r="G29" t="s">
        <v>5179</v>
      </c>
      <c r="H29" t="s">
        <v>315</v>
      </c>
      <c r="I29" t="s">
        <v>1005</v>
      </c>
      <c r="J29" t="s">
        <v>834</v>
      </c>
      <c r="K29" t="s">
        <v>205</v>
      </c>
      <c r="L29" t="s">
        <v>205</v>
      </c>
      <c r="M29" t="s">
        <v>205</v>
      </c>
      <c r="N29" t="s">
        <v>205</v>
      </c>
      <c r="O29" t="s">
        <v>340</v>
      </c>
      <c r="P29" s="145">
        <v>43542</v>
      </c>
      <c r="Q29" t="s">
        <v>1213</v>
      </c>
      <c r="R29" t="s">
        <v>886</v>
      </c>
      <c r="S29" t="s">
        <v>890</v>
      </c>
      <c r="T29" t="s">
        <v>5180</v>
      </c>
      <c r="U29" s="131">
        <v>1</v>
      </c>
      <c r="V29" s="131">
        <v>1321.721</v>
      </c>
      <c r="W29" s="131">
        <v>1321.721</v>
      </c>
      <c r="X29" s="150">
        <v>7.8700000000000006E-2</v>
      </c>
      <c r="Y29" s="132">
        <v>0.18418000000000001</v>
      </c>
      <c r="Z29" s="132">
        <v>1.8159999999999999E-2</v>
      </c>
      <c r="AA29" s="108"/>
    </row>
    <row r="30" spans="1:27">
      <c r="A30" t="s">
        <v>1214</v>
      </c>
      <c r="B30" t="s">
        <v>1239</v>
      </c>
      <c r="C30" s="109" t="s">
        <v>5181</v>
      </c>
      <c r="D30" t="s">
        <v>5182</v>
      </c>
      <c r="E30" t="s">
        <v>310</v>
      </c>
      <c r="F30" t="s">
        <v>5183</v>
      </c>
      <c r="G30" t="s">
        <v>5184</v>
      </c>
      <c r="H30" t="s">
        <v>315</v>
      </c>
      <c r="I30" t="s">
        <v>1002</v>
      </c>
      <c r="J30" t="s">
        <v>832</v>
      </c>
      <c r="K30" t="s">
        <v>205</v>
      </c>
      <c r="L30" t="s">
        <v>205</v>
      </c>
      <c r="M30" t="s">
        <v>205</v>
      </c>
      <c r="N30" t="s">
        <v>205</v>
      </c>
      <c r="O30" t="s">
        <v>340</v>
      </c>
      <c r="P30" s="145"/>
      <c r="Q30" t="s">
        <v>1213</v>
      </c>
      <c r="R30" t="s">
        <v>886</v>
      </c>
      <c r="S30" t="s">
        <v>890</v>
      </c>
      <c r="T30" t="s">
        <v>5185</v>
      </c>
      <c r="U30" s="131">
        <v>1</v>
      </c>
      <c r="V30" s="131">
        <v>1272.1279999999999</v>
      </c>
      <c r="W30" s="131">
        <v>1272.1279999999999</v>
      </c>
      <c r="X30" s="150"/>
      <c r="Y30" s="132">
        <v>0.17727000000000001</v>
      </c>
      <c r="Z30" s="132">
        <v>1.7479999999999999E-2</v>
      </c>
      <c r="AA30" s="108"/>
    </row>
    <row r="31" spans="1:27">
      <c r="A31" t="s">
        <v>1214</v>
      </c>
      <c r="B31" t="s">
        <v>1239</v>
      </c>
      <c r="C31" s="109" t="s">
        <v>5181</v>
      </c>
      <c r="D31" t="s">
        <v>5186</v>
      </c>
      <c r="E31" t="s">
        <v>310</v>
      </c>
      <c r="F31" t="s">
        <v>5187</v>
      </c>
      <c r="G31" t="s">
        <v>5188</v>
      </c>
      <c r="H31" t="s">
        <v>315</v>
      </c>
      <c r="I31" t="s">
        <v>1002</v>
      </c>
      <c r="J31" t="s">
        <v>832</v>
      </c>
      <c r="K31" t="s">
        <v>205</v>
      </c>
      <c r="L31" t="s">
        <v>205</v>
      </c>
      <c r="M31" t="s">
        <v>205</v>
      </c>
      <c r="N31" t="s">
        <v>205</v>
      </c>
      <c r="O31" t="s">
        <v>340</v>
      </c>
      <c r="P31" s="145"/>
      <c r="Q31" t="s">
        <v>1213</v>
      </c>
      <c r="R31" t="s">
        <v>886</v>
      </c>
      <c r="S31" t="s">
        <v>890</v>
      </c>
      <c r="T31" t="s">
        <v>5185</v>
      </c>
      <c r="U31" s="131">
        <v>1</v>
      </c>
      <c r="V31" s="131">
        <v>624.95600000000002</v>
      </c>
      <c r="W31" s="131">
        <v>624.95600000000002</v>
      </c>
      <c r="X31" s="150"/>
      <c r="Y31" s="132">
        <v>8.7090000000000001E-2</v>
      </c>
      <c r="Z31" s="132">
        <v>8.5900000000000004E-3</v>
      </c>
      <c r="AA31" s="108"/>
    </row>
    <row r="32" spans="1:27">
      <c r="A32" t="s">
        <v>1214</v>
      </c>
      <c r="B32" t="s">
        <v>1239</v>
      </c>
      <c r="C32" s="109" t="s">
        <v>5189</v>
      </c>
      <c r="D32" t="s">
        <v>2185</v>
      </c>
      <c r="E32" t="s">
        <v>310</v>
      </c>
      <c r="F32" t="s">
        <v>5190</v>
      </c>
      <c r="G32" t="s">
        <v>5191</v>
      </c>
      <c r="H32" t="s">
        <v>315</v>
      </c>
      <c r="I32" t="s">
        <v>1006</v>
      </c>
      <c r="J32" t="s">
        <v>570</v>
      </c>
      <c r="K32" t="s">
        <v>205</v>
      </c>
      <c r="L32" t="s">
        <v>205</v>
      </c>
      <c r="M32" t="s">
        <v>205</v>
      </c>
      <c r="N32" t="s">
        <v>225</v>
      </c>
      <c r="O32" t="s">
        <v>340</v>
      </c>
      <c r="P32" s="145">
        <v>43691</v>
      </c>
      <c r="Q32" t="s">
        <v>1216</v>
      </c>
      <c r="R32" t="s">
        <v>886</v>
      </c>
      <c r="S32" t="s">
        <v>890</v>
      </c>
      <c r="T32" t="s">
        <v>5127</v>
      </c>
      <c r="U32" s="131">
        <v>3.3719999999999999</v>
      </c>
      <c r="V32" s="131">
        <v>183.17500000000001</v>
      </c>
      <c r="W32" s="131">
        <v>617.66499999999996</v>
      </c>
      <c r="X32" s="150">
        <v>0.19869999999999999</v>
      </c>
      <c r="Y32" s="132">
        <v>8.6069999999999994E-2</v>
      </c>
      <c r="Z32" s="132">
        <v>8.4899999999999993E-3</v>
      </c>
      <c r="AA32" s="108"/>
    </row>
    <row r="33" spans="1:27">
      <c r="A33" t="s">
        <v>1214</v>
      </c>
      <c r="B33" t="s">
        <v>1239</v>
      </c>
      <c r="C33" s="109" t="s">
        <v>5192</v>
      </c>
      <c r="D33" t="s">
        <v>5193</v>
      </c>
      <c r="E33" t="s">
        <v>310</v>
      </c>
      <c r="F33" t="s">
        <v>5194</v>
      </c>
      <c r="G33" t="s">
        <v>5195</v>
      </c>
      <c r="H33" t="s">
        <v>315</v>
      </c>
      <c r="I33" t="s">
        <v>1003</v>
      </c>
      <c r="J33" t="s">
        <v>570</v>
      </c>
      <c r="K33" t="s">
        <v>205</v>
      </c>
      <c r="L33" t="s">
        <v>205</v>
      </c>
      <c r="M33" t="s">
        <v>205</v>
      </c>
      <c r="N33" t="s">
        <v>205</v>
      </c>
      <c r="O33" t="s">
        <v>340</v>
      </c>
      <c r="P33" s="145">
        <v>43306</v>
      </c>
      <c r="Q33" t="s">
        <v>1213</v>
      </c>
      <c r="R33" t="s">
        <v>886</v>
      </c>
      <c r="S33" t="s">
        <v>890</v>
      </c>
      <c r="T33" t="s">
        <v>5109</v>
      </c>
      <c r="U33" s="131">
        <v>1</v>
      </c>
      <c r="V33" s="131">
        <v>552.44500000000005</v>
      </c>
      <c r="W33" s="131">
        <v>552.44500000000005</v>
      </c>
      <c r="X33" s="150">
        <v>1.72E-2</v>
      </c>
      <c r="Y33" s="132">
        <v>7.6980000000000007E-2</v>
      </c>
      <c r="Z33" s="132">
        <v>7.5900000000000004E-3</v>
      </c>
      <c r="AA33" s="108"/>
    </row>
    <row r="34" spans="1:27">
      <c r="A34" t="s">
        <v>1214</v>
      </c>
      <c r="B34" t="s">
        <v>1239</v>
      </c>
      <c r="C34" s="109" t="s">
        <v>5196</v>
      </c>
      <c r="D34" t="s">
        <v>5197</v>
      </c>
      <c r="E34" t="s">
        <v>310</v>
      </c>
      <c r="F34" t="s">
        <v>5198</v>
      </c>
      <c r="G34" t="s">
        <v>5199</v>
      </c>
      <c r="H34" t="s">
        <v>315</v>
      </c>
      <c r="I34" t="s">
        <v>1003</v>
      </c>
      <c r="J34" t="s">
        <v>570</v>
      </c>
      <c r="K34" t="s">
        <v>205</v>
      </c>
      <c r="L34" t="s">
        <v>205</v>
      </c>
      <c r="M34" t="s">
        <v>205</v>
      </c>
      <c r="N34" t="s">
        <v>205</v>
      </c>
      <c r="O34" t="s">
        <v>340</v>
      </c>
      <c r="P34" s="145">
        <v>43312</v>
      </c>
      <c r="Q34" t="s">
        <v>1213</v>
      </c>
      <c r="R34" t="s">
        <v>886</v>
      </c>
      <c r="S34" t="s">
        <v>890</v>
      </c>
      <c r="T34" t="s">
        <v>5096</v>
      </c>
      <c r="U34" s="131">
        <v>1</v>
      </c>
      <c r="V34" s="131">
        <v>307.54599999999999</v>
      </c>
      <c r="W34" s="131">
        <v>307.54599999999999</v>
      </c>
      <c r="X34" s="150">
        <v>3.1E-2</v>
      </c>
      <c r="Y34" s="132">
        <v>4.2860000000000002E-2</v>
      </c>
      <c r="Z34" s="132">
        <v>4.2199999999999998E-3</v>
      </c>
      <c r="AA34" s="108"/>
    </row>
    <row r="35" spans="1:27">
      <c r="A35" t="s">
        <v>1214</v>
      </c>
      <c r="B35" t="s">
        <v>1239</v>
      </c>
      <c r="C35" s="109" t="s">
        <v>5200</v>
      </c>
      <c r="D35" t="s">
        <v>5201</v>
      </c>
      <c r="E35" t="s">
        <v>310</v>
      </c>
      <c r="F35" t="s">
        <v>5202</v>
      </c>
      <c r="G35" t="s">
        <v>5203</v>
      </c>
      <c r="H35" t="s">
        <v>315</v>
      </c>
      <c r="I35" t="s">
        <v>1001</v>
      </c>
      <c r="J35" t="s">
        <v>846</v>
      </c>
      <c r="K35" t="s">
        <v>205</v>
      </c>
      <c r="L35" t="s">
        <v>205</v>
      </c>
      <c r="M35" t="s">
        <v>205</v>
      </c>
      <c r="N35" t="s">
        <v>205</v>
      </c>
      <c r="O35" t="s">
        <v>340</v>
      </c>
      <c r="P35" s="145">
        <v>43157</v>
      </c>
      <c r="Q35" t="s">
        <v>1216</v>
      </c>
      <c r="R35" t="s">
        <v>886</v>
      </c>
      <c r="S35" t="s">
        <v>890</v>
      </c>
      <c r="T35" t="s">
        <v>5204</v>
      </c>
      <c r="U35" s="131">
        <v>3.3719999999999999</v>
      </c>
      <c r="V35" s="131">
        <v>59.113999999999997</v>
      </c>
      <c r="W35" s="131">
        <v>199.33099999999999</v>
      </c>
      <c r="X35" s="150">
        <v>0.10349999999999999</v>
      </c>
      <c r="Y35" s="132">
        <v>2.7779999999999999E-2</v>
      </c>
      <c r="Z35" s="132">
        <v>2.7399999999999998E-3</v>
      </c>
      <c r="AA35" s="108"/>
    </row>
    <row r="36" spans="1:27">
      <c r="A36" t="s">
        <v>1214</v>
      </c>
      <c r="B36" t="s">
        <v>1239</v>
      </c>
      <c r="C36" s="109"/>
      <c r="D36" t="s">
        <v>5205</v>
      </c>
      <c r="E36" t="s">
        <v>312</v>
      </c>
      <c r="F36" t="s">
        <v>5206</v>
      </c>
      <c r="G36" t="s">
        <v>5207</v>
      </c>
      <c r="H36" t="s">
        <v>315</v>
      </c>
      <c r="I36" t="s">
        <v>1001</v>
      </c>
      <c r="J36" t="s">
        <v>845</v>
      </c>
      <c r="K36" t="s">
        <v>206</v>
      </c>
      <c r="L36" t="s">
        <v>225</v>
      </c>
      <c r="M36" t="s">
        <v>225</v>
      </c>
      <c r="N36" t="s">
        <v>225</v>
      </c>
      <c r="O36" t="s">
        <v>340</v>
      </c>
      <c r="P36" s="145">
        <v>43411</v>
      </c>
      <c r="Q36" t="s">
        <v>1216</v>
      </c>
      <c r="R36" t="s">
        <v>886</v>
      </c>
      <c r="S36" t="s">
        <v>890</v>
      </c>
      <c r="T36" t="s">
        <v>5208</v>
      </c>
      <c r="U36" s="131">
        <v>3.3719999999999999</v>
      </c>
      <c r="V36" s="131">
        <v>163.09200000000001</v>
      </c>
      <c r="W36" s="131">
        <v>549.94600000000003</v>
      </c>
      <c r="X36" s="150">
        <v>5.8900000000000001E-2</v>
      </c>
      <c r="Y36" s="132">
        <v>7.6630000000000004E-2</v>
      </c>
      <c r="Z36" s="132">
        <v>7.5500000000000003E-3</v>
      </c>
      <c r="AA36" s="108"/>
    </row>
    <row r="37" spans="1:27">
      <c r="A37" t="s">
        <v>1214</v>
      </c>
      <c r="B37" t="s">
        <v>1239</v>
      </c>
      <c r="C37" s="109" t="s">
        <v>5209</v>
      </c>
      <c r="D37" t="s">
        <v>5210</v>
      </c>
      <c r="E37" t="s">
        <v>310</v>
      </c>
      <c r="F37" t="s">
        <v>5211</v>
      </c>
      <c r="G37" t="s">
        <v>5212</v>
      </c>
      <c r="H37" t="s">
        <v>315</v>
      </c>
      <c r="I37" t="s">
        <v>1003</v>
      </c>
      <c r="J37" t="s">
        <v>570</v>
      </c>
      <c r="K37" t="s">
        <v>206</v>
      </c>
      <c r="L37" t="s">
        <v>225</v>
      </c>
      <c r="M37" t="s">
        <v>225</v>
      </c>
      <c r="N37" t="s">
        <v>225</v>
      </c>
      <c r="O37" t="s">
        <v>340</v>
      </c>
      <c r="P37" s="145"/>
      <c r="Q37" t="s">
        <v>1216</v>
      </c>
      <c r="R37" t="s">
        <v>886</v>
      </c>
      <c r="S37" t="s">
        <v>890</v>
      </c>
      <c r="T37" t="s">
        <v>5213</v>
      </c>
      <c r="U37" s="131">
        <v>3.3719999999999999</v>
      </c>
      <c r="V37" s="131">
        <v>113.83199999999999</v>
      </c>
      <c r="W37" s="131">
        <v>383.84199999999998</v>
      </c>
      <c r="X37" s="150"/>
      <c r="Y37" s="132">
        <v>5.3490000000000003E-2</v>
      </c>
      <c r="Z37" s="132">
        <v>5.2700000000000004E-3</v>
      </c>
      <c r="AA37" s="108"/>
    </row>
    <row r="38" spans="1:27">
      <c r="A38" t="s">
        <v>1214</v>
      </c>
      <c r="B38" t="s">
        <v>1239</v>
      </c>
      <c r="C38" s="109"/>
      <c r="D38" t="s">
        <v>5214</v>
      </c>
      <c r="E38" t="s">
        <v>310</v>
      </c>
      <c r="F38" t="s">
        <v>5215</v>
      </c>
      <c r="G38" t="s">
        <v>5216</v>
      </c>
      <c r="H38" t="s">
        <v>315</v>
      </c>
      <c r="I38" t="s">
        <v>1005</v>
      </c>
      <c r="J38" t="s">
        <v>834</v>
      </c>
      <c r="K38" t="s">
        <v>206</v>
      </c>
      <c r="L38" t="s">
        <v>205</v>
      </c>
      <c r="M38" t="s">
        <v>205</v>
      </c>
      <c r="N38" t="s">
        <v>225</v>
      </c>
      <c r="O38" t="s">
        <v>340</v>
      </c>
      <c r="P38" s="145">
        <v>43412</v>
      </c>
      <c r="Q38" t="s">
        <v>1216</v>
      </c>
      <c r="R38" t="s">
        <v>886</v>
      </c>
      <c r="S38" t="s">
        <v>890</v>
      </c>
      <c r="T38" t="s">
        <v>5217</v>
      </c>
      <c r="U38" s="131">
        <v>3.3719999999999999</v>
      </c>
      <c r="V38" s="131">
        <v>109.04300000000001</v>
      </c>
      <c r="W38" s="131">
        <v>367.69299999999998</v>
      </c>
      <c r="X38" s="150">
        <v>0.19900000000000001</v>
      </c>
      <c r="Y38" s="132">
        <v>5.1240000000000001E-2</v>
      </c>
      <c r="Z38" s="132">
        <v>5.0499999999999998E-3</v>
      </c>
      <c r="AA38" s="108"/>
    </row>
    <row r="39" spans="1:27">
      <c r="A39" t="s">
        <v>1214</v>
      </c>
      <c r="B39" t="s">
        <v>1239</v>
      </c>
      <c r="C39" s="109" t="s">
        <v>5218</v>
      </c>
      <c r="D39" t="s">
        <v>5219</v>
      </c>
      <c r="E39" t="s">
        <v>312</v>
      </c>
      <c r="F39" t="s">
        <v>5220</v>
      </c>
      <c r="G39" t="s">
        <v>5221</v>
      </c>
      <c r="H39" t="s">
        <v>315</v>
      </c>
      <c r="I39" t="s">
        <v>1005</v>
      </c>
      <c r="J39" t="s">
        <v>834</v>
      </c>
      <c r="K39" t="s">
        <v>206</v>
      </c>
      <c r="L39" t="s">
        <v>225</v>
      </c>
      <c r="M39" t="s">
        <v>225</v>
      </c>
      <c r="N39" t="s">
        <v>225</v>
      </c>
      <c r="O39" t="s">
        <v>340</v>
      </c>
      <c r="P39" s="145">
        <v>43321</v>
      </c>
      <c r="Q39" t="s">
        <v>1216</v>
      </c>
      <c r="R39" t="s">
        <v>886</v>
      </c>
      <c r="S39" t="s">
        <v>890</v>
      </c>
      <c r="T39" t="s">
        <v>5131</v>
      </c>
      <c r="U39" s="131">
        <v>3.3719999999999999</v>
      </c>
      <c r="V39" s="131">
        <v>103.129</v>
      </c>
      <c r="W39" s="131">
        <v>347.75</v>
      </c>
      <c r="X39" s="150">
        <v>3.4639999999999997E-2</v>
      </c>
      <c r="Y39" s="132">
        <v>4.8460000000000003E-2</v>
      </c>
      <c r="Z39" s="132">
        <v>4.7800000000000004E-3</v>
      </c>
      <c r="AA39" s="108"/>
    </row>
    <row r="40" spans="1:27">
      <c r="A40" t="s">
        <v>1214</v>
      </c>
      <c r="B40" t="s">
        <v>1239</v>
      </c>
      <c r="C40" s="109"/>
      <c r="D40" t="s">
        <v>5222</v>
      </c>
      <c r="E40" t="s">
        <v>312</v>
      </c>
      <c r="F40" t="s">
        <v>5223</v>
      </c>
      <c r="G40" t="s">
        <v>5224</v>
      </c>
      <c r="H40" t="s">
        <v>315</v>
      </c>
      <c r="I40" t="s">
        <v>1004</v>
      </c>
      <c r="J40" t="s">
        <v>837</v>
      </c>
      <c r="K40" t="s">
        <v>206</v>
      </c>
      <c r="L40" t="s">
        <v>225</v>
      </c>
      <c r="M40" t="s">
        <v>225</v>
      </c>
      <c r="N40" t="s">
        <v>225</v>
      </c>
      <c r="O40" t="s">
        <v>340</v>
      </c>
      <c r="P40" s="145">
        <v>43857</v>
      </c>
      <c r="Q40" t="s">
        <v>1216</v>
      </c>
      <c r="R40" t="s">
        <v>886</v>
      </c>
      <c r="S40" t="s">
        <v>890</v>
      </c>
      <c r="T40" t="s">
        <v>5225</v>
      </c>
      <c r="U40" s="131">
        <v>3.3719999999999999</v>
      </c>
      <c r="V40" s="131">
        <v>78.381</v>
      </c>
      <c r="W40" s="131">
        <v>264.30200000000002</v>
      </c>
      <c r="X40" s="150">
        <v>2.53E-2</v>
      </c>
      <c r="Y40" s="132">
        <v>3.6830000000000002E-2</v>
      </c>
      <c r="Z40" s="132">
        <v>3.63E-3</v>
      </c>
      <c r="AA40" s="108"/>
    </row>
    <row r="41" spans="1:27">
      <c r="A41" t="s">
        <v>1214</v>
      </c>
      <c r="B41" t="s">
        <v>1239</v>
      </c>
      <c r="C41" s="109"/>
      <c r="D41" t="s">
        <v>5226</v>
      </c>
      <c r="E41" t="s">
        <v>312</v>
      </c>
      <c r="F41" t="s">
        <v>5227</v>
      </c>
      <c r="G41" t="s">
        <v>5228</v>
      </c>
      <c r="H41" t="s">
        <v>315</v>
      </c>
      <c r="I41" t="s">
        <v>1001</v>
      </c>
      <c r="J41" t="s">
        <v>845</v>
      </c>
      <c r="K41" t="s">
        <v>206</v>
      </c>
      <c r="L41" t="s">
        <v>225</v>
      </c>
      <c r="M41" t="s">
        <v>225</v>
      </c>
      <c r="N41" t="s">
        <v>225</v>
      </c>
      <c r="O41" t="s">
        <v>340</v>
      </c>
      <c r="P41" s="145">
        <v>43482</v>
      </c>
      <c r="Q41" t="s">
        <v>1216</v>
      </c>
      <c r="R41" t="s">
        <v>886</v>
      </c>
      <c r="S41" t="s">
        <v>890</v>
      </c>
      <c r="T41" t="s">
        <v>4997</v>
      </c>
      <c r="U41" s="131">
        <v>3.3719999999999999</v>
      </c>
      <c r="V41" s="131">
        <v>56.018000000000001</v>
      </c>
      <c r="W41" s="131">
        <v>188.892</v>
      </c>
      <c r="X41" s="150">
        <v>5.1999999999999998E-2</v>
      </c>
      <c r="Y41" s="132">
        <v>2.632E-2</v>
      </c>
      <c r="Z41" s="132">
        <v>2.5899999999999999E-3</v>
      </c>
      <c r="AA41" s="108"/>
    </row>
    <row r="42" spans="1:27">
      <c r="A42" t="s">
        <v>1214</v>
      </c>
      <c r="B42" t="s">
        <v>1239</v>
      </c>
      <c r="C42" s="109" t="s">
        <v>5229</v>
      </c>
      <c r="D42" t="s">
        <v>5230</v>
      </c>
      <c r="E42" t="s">
        <v>312</v>
      </c>
      <c r="F42" t="s">
        <v>5231</v>
      </c>
      <c r="G42" t="s">
        <v>5232</v>
      </c>
      <c r="H42" t="s">
        <v>315</v>
      </c>
      <c r="I42" t="s">
        <v>1005</v>
      </c>
      <c r="J42" t="s">
        <v>834</v>
      </c>
      <c r="K42" t="s">
        <v>206</v>
      </c>
      <c r="L42" t="s">
        <v>225</v>
      </c>
      <c r="M42" t="s">
        <v>225</v>
      </c>
      <c r="N42" t="s">
        <v>225</v>
      </c>
      <c r="O42" t="s">
        <v>340</v>
      </c>
      <c r="P42" s="145">
        <v>44186</v>
      </c>
      <c r="Q42" t="s">
        <v>1216</v>
      </c>
      <c r="R42" t="s">
        <v>886</v>
      </c>
      <c r="S42" t="s">
        <v>890</v>
      </c>
      <c r="T42" t="s">
        <v>5122</v>
      </c>
      <c r="U42" s="131">
        <v>3.3719999999999999</v>
      </c>
      <c r="V42" s="131">
        <v>45.582999999999998</v>
      </c>
      <c r="W42" s="131">
        <v>153.70500000000001</v>
      </c>
      <c r="X42" s="150">
        <v>4.7000000000000002E-3</v>
      </c>
      <c r="Y42" s="132">
        <v>2.1420000000000002E-2</v>
      </c>
      <c r="Z42" s="132">
        <v>2.1099999999999999E-3</v>
      </c>
      <c r="AA42" s="108"/>
    </row>
    <row r="43" spans="1:27">
      <c r="A43" t="s">
        <v>1214</v>
      </c>
      <c r="B43" t="s">
        <v>1239</v>
      </c>
      <c r="C43" s="109" t="s">
        <v>5233</v>
      </c>
      <c r="D43" t="s">
        <v>5234</v>
      </c>
      <c r="E43" t="s">
        <v>311</v>
      </c>
      <c r="F43" t="s">
        <v>5235</v>
      </c>
      <c r="G43" t="s">
        <v>5236</v>
      </c>
      <c r="H43" t="s">
        <v>315</v>
      </c>
      <c r="I43" t="s">
        <v>1004</v>
      </c>
      <c r="J43" t="s">
        <v>837</v>
      </c>
      <c r="K43" t="s">
        <v>206</v>
      </c>
      <c r="L43" t="s">
        <v>205</v>
      </c>
      <c r="M43" t="s">
        <v>205</v>
      </c>
      <c r="N43" t="s">
        <v>304</v>
      </c>
      <c r="O43" t="s">
        <v>340</v>
      </c>
      <c r="P43" s="145">
        <v>43571</v>
      </c>
      <c r="Q43" t="s">
        <v>1216</v>
      </c>
      <c r="R43" t="s">
        <v>886</v>
      </c>
      <c r="S43" t="s">
        <v>890</v>
      </c>
      <c r="T43" t="s">
        <v>5237</v>
      </c>
      <c r="U43" s="131">
        <v>3.3719999999999999</v>
      </c>
      <c r="V43" s="131">
        <v>7.2409999999999997</v>
      </c>
      <c r="W43" s="131">
        <v>24.416</v>
      </c>
      <c r="X43" s="150">
        <v>3.3300000000000003E-2</v>
      </c>
      <c r="Y43" s="132">
        <v>3.3999999999999998E-3</v>
      </c>
      <c r="Z43" s="132">
        <v>3.4000000000000002E-4</v>
      </c>
      <c r="AA43" s="108"/>
    </row>
    <row r="44" spans="1:27">
      <c r="A44" t="s">
        <v>1214</v>
      </c>
      <c r="B44" t="s">
        <v>1240</v>
      </c>
      <c r="C44" s="109" t="s">
        <v>5238</v>
      </c>
      <c r="D44" t="s">
        <v>5239</v>
      </c>
      <c r="E44" t="s">
        <v>310</v>
      </c>
      <c r="F44" t="s">
        <v>5240</v>
      </c>
      <c r="G44" t="s">
        <v>5241</v>
      </c>
      <c r="H44" t="s">
        <v>322</v>
      </c>
      <c r="I44" t="s">
        <v>1003</v>
      </c>
      <c r="J44" t="s">
        <v>570</v>
      </c>
      <c r="K44" t="s">
        <v>205</v>
      </c>
      <c r="L44" t="s">
        <v>218</v>
      </c>
      <c r="M44" t="s">
        <v>205</v>
      </c>
      <c r="N44" t="s">
        <v>205</v>
      </c>
      <c r="O44" t="s">
        <v>340</v>
      </c>
      <c r="P44" s="145"/>
      <c r="Q44" t="s">
        <v>1213</v>
      </c>
      <c r="R44" t="s">
        <v>886</v>
      </c>
      <c r="S44" t="s">
        <v>890</v>
      </c>
      <c r="T44" t="s">
        <v>5162</v>
      </c>
      <c r="U44" s="131">
        <v>1</v>
      </c>
      <c r="V44" s="131">
        <v>2438.527</v>
      </c>
      <c r="W44" s="131">
        <v>2438.527</v>
      </c>
      <c r="X44" s="150"/>
      <c r="Y44" s="132">
        <v>5.5599999999999998E-3</v>
      </c>
      <c r="Z44" s="132">
        <v>1.31E-3</v>
      </c>
      <c r="AA44" s="108"/>
    </row>
    <row r="45" spans="1:27">
      <c r="A45" t="s">
        <v>1214</v>
      </c>
      <c r="B45" t="s">
        <v>1240</v>
      </c>
      <c r="C45" s="109" t="s">
        <v>5242</v>
      </c>
      <c r="D45" t="s">
        <v>5243</v>
      </c>
      <c r="E45" t="s">
        <v>310</v>
      </c>
      <c r="F45" t="s">
        <v>5244</v>
      </c>
      <c r="G45" t="s">
        <v>5245</v>
      </c>
      <c r="H45" t="s">
        <v>315</v>
      </c>
      <c r="I45" t="s">
        <v>1006</v>
      </c>
      <c r="J45" t="s">
        <v>827</v>
      </c>
      <c r="K45" t="s">
        <v>205</v>
      </c>
      <c r="L45" t="s">
        <v>205</v>
      </c>
      <c r="M45" t="s">
        <v>205</v>
      </c>
      <c r="N45" t="s">
        <v>205</v>
      </c>
      <c r="O45" t="s">
        <v>340</v>
      </c>
      <c r="P45" s="145"/>
      <c r="Q45" t="s">
        <v>1213</v>
      </c>
      <c r="R45" t="s">
        <v>886</v>
      </c>
      <c r="S45" t="s">
        <v>890</v>
      </c>
      <c r="T45" t="s">
        <v>5217</v>
      </c>
      <c r="U45" s="131">
        <v>1</v>
      </c>
      <c r="V45" s="131">
        <v>62784.826999999997</v>
      </c>
      <c r="W45" s="131">
        <v>62784.826999999997</v>
      </c>
      <c r="X45" s="150"/>
      <c r="Y45" s="132">
        <v>0.14319000000000001</v>
      </c>
      <c r="Z45" s="132">
        <v>3.3849999999999998E-2</v>
      </c>
      <c r="AA45" s="108"/>
    </row>
    <row r="46" spans="1:27">
      <c r="A46" t="s">
        <v>1214</v>
      </c>
      <c r="B46" t="s">
        <v>1240</v>
      </c>
      <c r="C46" s="109" t="s">
        <v>5176</v>
      </c>
      <c r="D46" t="s">
        <v>5177</v>
      </c>
      <c r="E46" t="s">
        <v>311</v>
      </c>
      <c r="F46" t="s">
        <v>5178</v>
      </c>
      <c r="G46" t="s">
        <v>5179</v>
      </c>
      <c r="H46" t="s">
        <v>315</v>
      </c>
      <c r="I46" t="s">
        <v>1005</v>
      </c>
      <c r="J46" t="s">
        <v>834</v>
      </c>
      <c r="K46" t="s">
        <v>205</v>
      </c>
      <c r="L46" t="s">
        <v>205</v>
      </c>
      <c r="M46" t="s">
        <v>205</v>
      </c>
      <c r="N46" t="s">
        <v>205</v>
      </c>
      <c r="O46" t="s">
        <v>340</v>
      </c>
      <c r="P46" s="145">
        <v>43542</v>
      </c>
      <c r="Q46" t="s">
        <v>1213</v>
      </c>
      <c r="R46" t="s">
        <v>886</v>
      </c>
      <c r="S46" t="s">
        <v>890</v>
      </c>
      <c r="T46" t="s">
        <v>5180</v>
      </c>
      <c r="U46" s="131">
        <v>1</v>
      </c>
      <c r="V46" s="131">
        <v>31124.822</v>
      </c>
      <c r="W46" s="131">
        <v>31124.822</v>
      </c>
      <c r="X46" s="150">
        <v>7.8700000000000006E-2</v>
      </c>
      <c r="Y46" s="132">
        <v>7.0989999999999998E-2</v>
      </c>
      <c r="Z46" s="132">
        <v>1.678E-2</v>
      </c>
      <c r="AA46" s="108"/>
    </row>
    <row r="47" spans="1:27">
      <c r="A47" t="s">
        <v>1214</v>
      </c>
      <c r="B47" t="s">
        <v>1240</v>
      </c>
      <c r="C47" s="109" t="s">
        <v>5181</v>
      </c>
      <c r="D47" t="s">
        <v>5182</v>
      </c>
      <c r="E47" t="s">
        <v>310</v>
      </c>
      <c r="F47" t="s">
        <v>5183</v>
      </c>
      <c r="G47" t="s">
        <v>5184</v>
      </c>
      <c r="H47" t="s">
        <v>315</v>
      </c>
      <c r="I47" t="s">
        <v>1002</v>
      </c>
      <c r="J47" t="s">
        <v>832</v>
      </c>
      <c r="K47" t="s">
        <v>205</v>
      </c>
      <c r="L47" t="s">
        <v>205</v>
      </c>
      <c r="M47" t="s">
        <v>205</v>
      </c>
      <c r="N47" t="s">
        <v>205</v>
      </c>
      <c r="O47" t="s">
        <v>340</v>
      </c>
      <c r="P47" s="145"/>
      <c r="Q47" t="s">
        <v>1213</v>
      </c>
      <c r="R47" t="s">
        <v>886</v>
      </c>
      <c r="S47" t="s">
        <v>890</v>
      </c>
      <c r="T47" t="s">
        <v>5185</v>
      </c>
      <c r="U47" s="131">
        <v>1</v>
      </c>
      <c r="V47" s="131">
        <v>30458.387999999999</v>
      </c>
      <c r="W47" s="131">
        <v>30458.387999999999</v>
      </c>
      <c r="X47" s="150"/>
      <c r="Y47" s="132">
        <v>6.9470000000000004E-2</v>
      </c>
      <c r="Z47" s="132">
        <v>1.6420000000000001E-2</v>
      </c>
      <c r="AA47" s="108"/>
    </row>
    <row r="48" spans="1:27">
      <c r="A48" t="s">
        <v>1214</v>
      </c>
      <c r="B48" t="s">
        <v>1240</v>
      </c>
      <c r="C48" s="109" t="s">
        <v>5246</v>
      </c>
      <c r="D48" t="s">
        <v>5247</v>
      </c>
      <c r="E48" t="s">
        <v>310</v>
      </c>
      <c r="F48" t="s">
        <v>5248</v>
      </c>
      <c r="G48" t="s">
        <v>5249</v>
      </c>
      <c r="H48" t="s">
        <v>315</v>
      </c>
      <c r="I48" t="s">
        <v>1006</v>
      </c>
      <c r="J48" t="s">
        <v>843</v>
      </c>
      <c r="K48" t="s">
        <v>205</v>
      </c>
      <c r="L48" t="s">
        <v>205</v>
      </c>
      <c r="M48" t="s">
        <v>205</v>
      </c>
      <c r="N48" t="s">
        <v>205</v>
      </c>
      <c r="O48" t="s">
        <v>340</v>
      </c>
      <c r="P48" s="145">
        <v>42565</v>
      </c>
      <c r="Q48" t="s">
        <v>1216</v>
      </c>
      <c r="R48" t="s">
        <v>886</v>
      </c>
      <c r="S48" t="s">
        <v>890</v>
      </c>
      <c r="T48" t="s">
        <v>4835</v>
      </c>
      <c r="U48" s="131">
        <v>3.3719999999999999</v>
      </c>
      <c r="V48" s="131">
        <v>8225.1</v>
      </c>
      <c r="W48" s="131">
        <v>27735.036</v>
      </c>
      <c r="X48" s="150">
        <v>1.09E-2</v>
      </c>
      <c r="Y48" s="132">
        <v>6.3250000000000001E-2</v>
      </c>
      <c r="Z48" s="132">
        <v>1.495E-2</v>
      </c>
      <c r="AA48" s="108"/>
    </row>
    <row r="49" spans="1:27">
      <c r="A49" t="s">
        <v>1214</v>
      </c>
      <c r="B49" t="s">
        <v>1240</v>
      </c>
      <c r="C49" s="109" t="s">
        <v>5181</v>
      </c>
      <c r="D49" t="s">
        <v>5186</v>
      </c>
      <c r="E49" t="s">
        <v>310</v>
      </c>
      <c r="F49" t="s">
        <v>5187</v>
      </c>
      <c r="G49" t="s">
        <v>5188</v>
      </c>
      <c r="H49" t="s">
        <v>315</v>
      </c>
      <c r="I49" t="s">
        <v>1002</v>
      </c>
      <c r="J49" t="s">
        <v>832</v>
      </c>
      <c r="K49" t="s">
        <v>205</v>
      </c>
      <c r="L49" t="s">
        <v>205</v>
      </c>
      <c r="M49" t="s">
        <v>205</v>
      </c>
      <c r="N49" t="s">
        <v>205</v>
      </c>
      <c r="O49" t="s">
        <v>340</v>
      </c>
      <c r="P49" s="145"/>
      <c r="Q49" t="s">
        <v>1213</v>
      </c>
      <c r="R49" t="s">
        <v>886</v>
      </c>
      <c r="S49" t="s">
        <v>890</v>
      </c>
      <c r="T49" t="s">
        <v>5185</v>
      </c>
      <c r="U49" s="131">
        <v>1</v>
      </c>
      <c r="V49" s="131">
        <v>15643.448</v>
      </c>
      <c r="W49" s="131">
        <v>15643.448</v>
      </c>
      <c r="X49" s="150"/>
      <c r="Y49" s="132">
        <v>3.5680000000000003E-2</v>
      </c>
      <c r="Z49" s="132">
        <v>8.43E-3</v>
      </c>
      <c r="AA49" s="108"/>
    </row>
    <row r="50" spans="1:27">
      <c r="A50" t="s">
        <v>1214</v>
      </c>
      <c r="B50" t="s">
        <v>1240</v>
      </c>
      <c r="C50" s="109" t="s">
        <v>5189</v>
      </c>
      <c r="D50" t="s">
        <v>2185</v>
      </c>
      <c r="E50" t="s">
        <v>310</v>
      </c>
      <c r="F50" t="s">
        <v>5190</v>
      </c>
      <c r="G50" t="s">
        <v>5191</v>
      </c>
      <c r="H50" t="s">
        <v>315</v>
      </c>
      <c r="I50" t="s">
        <v>1006</v>
      </c>
      <c r="J50" t="s">
        <v>570</v>
      </c>
      <c r="K50" t="s">
        <v>205</v>
      </c>
      <c r="L50" t="s">
        <v>205</v>
      </c>
      <c r="M50" t="s">
        <v>205</v>
      </c>
      <c r="N50" t="s">
        <v>225</v>
      </c>
      <c r="O50" t="s">
        <v>340</v>
      </c>
      <c r="P50" s="145">
        <v>43691</v>
      </c>
      <c r="Q50" t="s">
        <v>1216</v>
      </c>
      <c r="R50" t="s">
        <v>886</v>
      </c>
      <c r="S50" t="s">
        <v>890</v>
      </c>
      <c r="T50" t="s">
        <v>5127</v>
      </c>
      <c r="U50" s="131">
        <v>3.3719999999999999</v>
      </c>
      <c r="V50" s="131">
        <v>4381.1310000000003</v>
      </c>
      <c r="W50" s="131">
        <v>14773.174999999999</v>
      </c>
      <c r="X50" s="150">
        <v>0.19869999999999999</v>
      </c>
      <c r="Y50" s="132">
        <v>3.3689999999999998E-2</v>
      </c>
      <c r="Z50" s="132">
        <v>7.9600000000000001E-3</v>
      </c>
      <c r="AA50" s="108"/>
    </row>
    <row r="51" spans="1:27">
      <c r="A51" t="s">
        <v>1214</v>
      </c>
      <c r="B51" t="s">
        <v>1240</v>
      </c>
      <c r="C51" s="109" t="s">
        <v>5192</v>
      </c>
      <c r="D51" t="s">
        <v>5193</v>
      </c>
      <c r="E51" t="s">
        <v>310</v>
      </c>
      <c r="F51" t="s">
        <v>5194</v>
      </c>
      <c r="G51" t="s">
        <v>5195</v>
      </c>
      <c r="H51" t="s">
        <v>315</v>
      </c>
      <c r="I51" t="s">
        <v>1003</v>
      </c>
      <c r="J51" t="s">
        <v>570</v>
      </c>
      <c r="K51" t="s">
        <v>205</v>
      </c>
      <c r="L51" t="s">
        <v>205</v>
      </c>
      <c r="M51" t="s">
        <v>205</v>
      </c>
      <c r="N51" t="s">
        <v>205</v>
      </c>
      <c r="O51" t="s">
        <v>340</v>
      </c>
      <c r="P51" s="145">
        <v>43306</v>
      </c>
      <c r="Q51" t="s">
        <v>1213</v>
      </c>
      <c r="R51" t="s">
        <v>886</v>
      </c>
      <c r="S51" t="s">
        <v>890</v>
      </c>
      <c r="T51" t="s">
        <v>5109</v>
      </c>
      <c r="U51" s="131">
        <v>1</v>
      </c>
      <c r="V51" s="131">
        <v>13103.561</v>
      </c>
      <c r="W51" s="131">
        <v>13103.561</v>
      </c>
      <c r="X51" s="150">
        <v>1.72E-2</v>
      </c>
      <c r="Y51" s="132">
        <v>2.988E-2</v>
      </c>
      <c r="Z51" s="132">
        <v>7.0600000000000003E-3</v>
      </c>
      <c r="AA51" s="108"/>
    </row>
    <row r="52" spans="1:27">
      <c r="A52" t="s">
        <v>1214</v>
      </c>
      <c r="B52" t="s">
        <v>1240</v>
      </c>
      <c r="C52" s="109" t="s">
        <v>5176</v>
      </c>
      <c r="D52" t="s">
        <v>5177</v>
      </c>
      <c r="E52" t="s">
        <v>311</v>
      </c>
      <c r="F52" t="s">
        <v>5250</v>
      </c>
      <c r="G52" t="s">
        <v>5251</v>
      </c>
      <c r="H52" t="s">
        <v>315</v>
      </c>
      <c r="I52" t="s">
        <v>1005</v>
      </c>
      <c r="J52" t="s">
        <v>834</v>
      </c>
      <c r="K52" t="s">
        <v>205</v>
      </c>
      <c r="L52" t="s">
        <v>205</v>
      </c>
      <c r="M52" t="s">
        <v>205</v>
      </c>
      <c r="N52" t="s">
        <v>205</v>
      </c>
      <c r="O52" t="s">
        <v>340</v>
      </c>
      <c r="P52" s="145"/>
      <c r="Q52" t="s">
        <v>1213</v>
      </c>
      <c r="R52" t="s">
        <v>886</v>
      </c>
      <c r="S52" t="s">
        <v>890</v>
      </c>
      <c r="T52" t="s">
        <v>5056</v>
      </c>
      <c r="U52" s="131">
        <v>1</v>
      </c>
      <c r="V52" s="131">
        <v>9409.6689999999999</v>
      </c>
      <c r="W52" s="131">
        <v>9409.6689999999999</v>
      </c>
      <c r="X52" s="150"/>
      <c r="Y52" s="132">
        <v>2.146E-2</v>
      </c>
      <c r="Z52" s="132">
        <v>5.0699999999999999E-3</v>
      </c>
      <c r="AA52" s="108"/>
    </row>
    <row r="53" spans="1:27">
      <c r="A53" t="s">
        <v>1214</v>
      </c>
      <c r="B53" t="s">
        <v>1240</v>
      </c>
      <c r="C53" s="109" t="s">
        <v>5252</v>
      </c>
      <c r="D53" t="s">
        <v>5253</v>
      </c>
      <c r="E53" t="s">
        <v>310</v>
      </c>
      <c r="F53" t="s">
        <v>5254</v>
      </c>
      <c r="G53" t="s">
        <v>5255</v>
      </c>
      <c r="H53" t="s">
        <v>315</v>
      </c>
      <c r="I53" t="s">
        <v>1004</v>
      </c>
      <c r="J53" t="s">
        <v>837</v>
      </c>
      <c r="K53" t="s">
        <v>205</v>
      </c>
      <c r="L53" t="s">
        <v>205</v>
      </c>
      <c r="M53" t="s">
        <v>205</v>
      </c>
      <c r="N53" t="s">
        <v>205</v>
      </c>
      <c r="O53" t="s">
        <v>340</v>
      </c>
      <c r="P53" s="145">
        <v>44370</v>
      </c>
      <c r="Q53" t="s">
        <v>1213</v>
      </c>
      <c r="R53" t="s">
        <v>886</v>
      </c>
      <c r="S53" t="s">
        <v>890</v>
      </c>
      <c r="T53" t="s">
        <v>5056</v>
      </c>
      <c r="U53" s="131">
        <v>1</v>
      </c>
      <c r="V53" s="131">
        <v>9184.277</v>
      </c>
      <c r="W53" s="131">
        <v>9184.277</v>
      </c>
      <c r="X53" s="150">
        <v>0.15770000000000001</v>
      </c>
      <c r="Y53" s="132">
        <v>2.095E-2</v>
      </c>
      <c r="Z53" s="132">
        <v>4.9500000000000004E-3</v>
      </c>
      <c r="AA53" s="108"/>
    </row>
    <row r="54" spans="1:27">
      <c r="A54" t="s">
        <v>1214</v>
      </c>
      <c r="B54" t="s">
        <v>1240</v>
      </c>
      <c r="C54" s="109" t="s">
        <v>5196</v>
      </c>
      <c r="D54" t="s">
        <v>5197</v>
      </c>
      <c r="E54" t="s">
        <v>310</v>
      </c>
      <c r="F54" t="s">
        <v>5198</v>
      </c>
      <c r="G54" t="s">
        <v>5199</v>
      </c>
      <c r="H54" t="s">
        <v>315</v>
      </c>
      <c r="I54" t="s">
        <v>1003</v>
      </c>
      <c r="J54" t="s">
        <v>570</v>
      </c>
      <c r="K54" t="s">
        <v>205</v>
      </c>
      <c r="L54" t="s">
        <v>205</v>
      </c>
      <c r="M54" t="s">
        <v>205</v>
      </c>
      <c r="N54" t="s">
        <v>205</v>
      </c>
      <c r="O54" t="s">
        <v>340</v>
      </c>
      <c r="P54" s="145">
        <v>43312</v>
      </c>
      <c r="Q54" t="s">
        <v>1213</v>
      </c>
      <c r="R54" t="s">
        <v>886</v>
      </c>
      <c r="S54" t="s">
        <v>890</v>
      </c>
      <c r="T54" t="s">
        <v>5096</v>
      </c>
      <c r="U54" s="131">
        <v>1</v>
      </c>
      <c r="V54" s="131">
        <v>7214.1490000000003</v>
      </c>
      <c r="W54" s="131">
        <v>7214.1490000000003</v>
      </c>
      <c r="X54" s="150">
        <v>3.1E-2</v>
      </c>
      <c r="Y54" s="132">
        <v>1.6449999999999999E-2</v>
      </c>
      <c r="Z54" s="132">
        <v>3.8899999999999998E-3</v>
      </c>
      <c r="AA54" s="108"/>
    </row>
    <row r="55" spans="1:27">
      <c r="A55" t="s">
        <v>1214</v>
      </c>
      <c r="B55" t="s">
        <v>1240</v>
      </c>
      <c r="C55" s="109"/>
      <c r="D55" t="s">
        <v>5256</v>
      </c>
      <c r="E55" t="s">
        <v>310</v>
      </c>
      <c r="F55" t="s">
        <v>5257</v>
      </c>
      <c r="G55" t="s">
        <v>5258</v>
      </c>
      <c r="H55" t="s">
        <v>315</v>
      </c>
      <c r="I55" t="s">
        <v>1006</v>
      </c>
      <c r="J55" t="s">
        <v>833</v>
      </c>
      <c r="K55" t="s">
        <v>205</v>
      </c>
      <c r="L55" t="s">
        <v>205</v>
      </c>
      <c r="M55" t="s">
        <v>205</v>
      </c>
      <c r="N55" t="s">
        <v>205</v>
      </c>
      <c r="O55" t="s">
        <v>340</v>
      </c>
      <c r="P55" s="145">
        <v>45006</v>
      </c>
      <c r="Q55" t="s">
        <v>1213</v>
      </c>
      <c r="R55" t="s">
        <v>886</v>
      </c>
      <c r="S55" t="s">
        <v>890</v>
      </c>
      <c r="T55" t="s">
        <v>4846</v>
      </c>
      <c r="U55" s="131">
        <v>1</v>
      </c>
      <c r="V55" s="131">
        <v>6580.9520000000002</v>
      </c>
      <c r="W55" s="131">
        <v>6580.9520000000002</v>
      </c>
      <c r="X55" s="150">
        <v>0.19600000000000001</v>
      </c>
      <c r="Y55" s="132">
        <v>1.5010000000000001E-2</v>
      </c>
      <c r="Z55" s="132">
        <v>3.5500000000000002E-3</v>
      </c>
      <c r="AA55" s="108"/>
    </row>
    <row r="56" spans="1:27">
      <c r="A56" t="s">
        <v>1214</v>
      </c>
      <c r="B56" t="s">
        <v>1240</v>
      </c>
      <c r="C56" s="109" t="s">
        <v>5259</v>
      </c>
      <c r="D56" t="s">
        <v>5260</v>
      </c>
      <c r="E56" t="s">
        <v>311</v>
      </c>
      <c r="F56" t="s">
        <v>5261</v>
      </c>
      <c r="G56" t="s">
        <v>5262</v>
      </c>
      <c r="H56" t="s">
        <v>315</v>
      </c>
      <c r="I56" t="s">
        <v>1005</v>
      </c>
      <c r="J56" t="s">
        <v>834</v>
      </c>
      <c r="K56" t="s">
        <v>205</v>
      </c>
      <c r="L56" t="s">
        <v>205</v>
      </c>
      <c r="M56" t="s">
        <v>205</v>
      </c>
      <c r="N56" t="s">
        <v>205</v>
      </c>
      <c r="O56" t="s">
        <v>340</v>
      </c>
      <c r="P56" s="145">
        <v>44721</v>
      </c>
      <c r="Q56" t="s">
        <v>1213</v>
      </c>
      <c r="R56" t="s">
        <v>886</v>
      </c>
      <c r="S56" t="s">
        <v>890</v>
      </c>
      <c r="T56" t="s">
        <v>5263</v>
      </c>
      <c r="U56" s="131">
        <v>1</v>
      </c>
      <c r="V56" s="131">
        <v>6137.0659999999998</v>
      </c>
      <c r="W56" s="131">
        <v>6137.0659999999998</v>
      </c>
      <c r="X56" s="150">
        <v>1.89E-2</v>
      </c>
      <c r="Y56" s="132">
        <v>1.4E-2</v>
      </c>
      <c r="Z56" s="132">
        <v>3.31E-3</v>
      </c>
      <c r="AA56" s="108"/>
    </row>
    <row r="57" spans="1:27">
      <c r="A57" t="s">
        <v>1214</v>
      </c>
      <c r="B57" t="s">
        <v>1240</v>
      </c>
      <c r="C57" s="109" t="s">
        <v>5264</v>
      </c>
      <c r="D57" t="s">
        <v>5265</v>
      </c>
      <c r="E57" t="s">
        <v>310</v>
      </c>
      <c r="F57" t="s">
        <v>5266</v>
      </c>
      <c r="G57" t="s">
        <v>5267</v>
      </c>
      <c r="H57" t="s">
        <v>315</v>
      </c>
      <c r="I57" t="s">
        <v>1004</v>
      </c>
      <c r="J57" t="s">
        <v>837</v>
      </c>
      <c r="K57" t="s">
        <v>205</v>
      </c>
      <c r="L57" t="s">
        <v>205</v>
      </c>
      <c r="M57" t="s">
        <v>205</v>
      </c>
      <c r="N57" t="s">
        <v>205</v>
      </c>
      <c r="O57" t="s">
        <v>340</v>
      </c>
      <c r="P57" s="145">
        <v>44591</v>
      </c>
      <c r="Q57" t="s">
        <v>1213</v>
      </c>
      <c r="R57" t="s">
        <v>886</v>
      </c>
      <c r="S57" t="s">
        <v>890</v>
      </c>
      <c r="T57" t="s">
        <v>5263</v>
      </c>
      <c r="U57" s="131">
        <v>1</v>
      </c>
      <c r="V57" s="131">
        <v>6089.9639999999999</v>
      </c>
      <c r="W57" s="131">
        <v>6089.9639999999999</v>
      </c>
      <c r="X57" s="150">
        <v>5.2600000000000001E-2</v>
      </c>
      <c r="Y57" s="132">
        <v>1.389E-2</v>
      </c>
      <c r="Z57" s="132">
        <v>3.2799999999999999E-3</v>
      </c>
      <c r="AA57" s="108"/>
    </row>
    <row r="58" spans="1:27">
      <c r="A58" t="s">
        <v>1214</v>
      </c>
      <c r="B58" t="s">
        <v>1240</v>
      </c>
      <c r="C58" s="109" t="s">
        <v>5268</v>
      </c>
      <c r="D58" t="s">
        <v>5269</v>
      </c>
      <c r="E58" t="s">
        <v>310</v>
      </c>
      <c r="F58" t="s">
        <v>5270</v>
      </c>
      <c r="G58" t="s">
        <v>5271</v>
      </c>
      <c r="H58" t="s">
        <v>315</v>
      </c>
      <c r="I58" t="s">
        <v>1004</v>
      </c>
      <c r="J58" t="s">
        <v>838</v>
      </c>
      <c r="K58" t="s">
        <v>205</v>
      </c>
      <c r="L58" t="s">
        <v>205</v>
      </c>
      <c r="M58" t="s">
        <v>205</v>
      </c>
      <c r="N58" t="s">
        <v>205</v>
      </c>
      <c r="O58" t="s">
        <v>340</v>
      </c>
      <c r="P58" s="145">
        <v>44752</v>
      </c>
      <c r="Q58" t="s">
        <v>1213</v>
      </c>
      <c r="R58" t="s">
        <v>886</v>
      </c>
      <c r="S58" t="s">
        <v>890</v>
      </c>
      <c r="T58" t="s">
        <v>5056</v>
      </c>
      <c r="U58" s="131">
        <v>1</v>
      </c>
      <c r="V58" s="131">
        <v>5426.1729999999998</v>
      </c>
      <c r="W58" s="131">
        <v>5426.1729999999998</v>
      </c>
      <c r="X58" s="150">
        <v>5.8299999999999998E-2</v>
      </c>
      <c r="Y58" s="132">
        <v>1.238E-2</v>
      </c>
      <c r="Z58" s="132">
        <v>2.9299999999999999E-3</v>
      </c>
      <c r="AA58" s="108"/>
    </row>
    <row r="59" spans="1:27">
      <c r="A59" t="s">
        <v>1214</v>
      </c>
      <c r="B59" t="s">
        <v>1240</v>
      </c>
      <c r="C59" s="109" t="s">
        <v>5272</v>
      </c>
      <c r="D59" t="s">
        <v>5273</v>
      </c>
      <c r="E59" t="s">
        <v>310</v>
      </c>
      <c r="F59" t="s">
        <v>5274</v>
      </c>
      <c r="G59" t="s">
        <v>5275</v>
      </c>
      <c r="H59" t="s">
        <v>315</v>
      </c>
      <c r="I59" t="s">
        <v>1001</v>
      </c>
      <c r="J59" t="s">
        <v>845</v>
      </c>
      <c r="K59" t="s">
        <v>205</v>
      </c>
      <c r="L59" t="s">
        <v>205</v>
      </c>
      <c r="M59" t="s">
        <v>205</v>
      </c>
      <c r="N59" t="s">
        <v>205</v>
      </c>
      <c r="O59" t="s">
        <v>340</v>
      </c>
      <c r="P59" s="145">
        <v>44560</v>
      </c>
      <c r="Q59" t="s">
        <v>1216</v>
      </c>
      <c r="R59" t="s">
        <v>886</v>
      </c>
      <c r="S59" t="s">
        <v>890</v>
      </c>
      <c r="T59" t="s">
        <v>5276</v>
      </c>
      <c r="U59" s="131">
        <v>3.3719999999999999</v>
      </c>
      <c r="V59" s="131">
        <v>1540.702</v>
      </c>
      <c r="W59" s="131">
        <v>5195.2460000000001</v>
      </c>
      <c r="X59" s="150">
        <v>5.9200000000000003E-2</v>
      </c>
      <c r="Y59" s="132">
        <v>1.1849999999999999E-2</v>
      </c>
      <c r="Z59" s="132">
        <v>2.8E-3</v>
      </c>
      <c r="AA59" s="108"/>
    </row>
    <row r="60" spans="1:27">
      <c r="A60" t="s">
        <v>1214</v>
      </c>
      <c r="B60" t="s">
        <v>1240</v>
      </c>
      <c r="C60" s="109" t="s">
        <v>5277</v>
      </c>
      <c r="D60" t="s">
        <v>5278</v>
      </c>
      <c r="E60" t="s">
        <v>310</v>
      </c>
      <c r="F60" t="s">
        <v>5279</v>
      </c>
      <c r="G60" t="s">
        <v>5280</v>
      </c>
      <c r="H60" t="s">
        <v>315</v>
      </c>
      <c r="I60" t="s">
        <v>1001</v>
      </c>
      <c r="J60" t="s">
        <v>845</v>
      </c>
      <c r="K60" t="s">
        <v>205</v>
      </c>
      <c r="L60" t="s">
        <v>205</v>
      </c>
      <c r="M60" t="s">
        <v>205</v>
      </c>
      <c r="N60" t="s">
        <v>297</v>
      </c>
      <c r="O60" t="s">
        <v>340</v>
      </c>
      <c r="P60" s="145">
        <v>44409</v>
      </c>
      <c r="Q60" t="s">
        <v>1216</v>
      </c>
      <c r="R60" t="s">
        <v>886</v>
      </c>
      <c r="S60" t="s">
        <v>890</v>
      </c>
      <c r="T60" t="s">
        <v>5131</v>
      </c>
      <c r="U60" s="131">
        <v>3.3719999999999999</v>
      </c>
      <c r="V60" s="131">
        <v>1447.5920000000001</v>
      </c>
      <c r="W60" s="131">
        <v>4881.2790000000005</v>
      </c>
      <c r="X60" s="150">
        <v>7.5700000000000003E-2</v>
      </c>
      <c r="Y60" s="132">
        <v>1.1129999999999999E-2</v>
      </c>
      <c r="Z60" s="132">
        <v>2.63E-3</v>
      </c>
      <c r="AA60" s="108"/>
    </row>
    <row r="61" spans="1:27">
      <c r="A61" t="s">
        <v>1214</v>
      </c>
      <c r="B61" t="s">
        <v>1240</v>
      </c>
      <c r="C61" s="109" t="s">
        <v>5200</v>
      </c>
      <c r="D61" t="s">
        <v>5201</v>
      </c>
      <c r="E61" t="s">
        <v>310</v>
      </c>
      <c r="F61" t="s">
        <v>5202</v>
      </c>
      <c r="G61" t="s">
        <v>5203</v>
      </c>
      <c r="H61" t="s">
        <v>315</v>
      </c>
      <c r="I61" t="s">
        <v>1001</v>
      </c>
      <c r="J61" t="s">
        <v>846</v>
      </c>
      <c r="K61" t="s">
        <v>205</v>
      </c>
      <c r="L61" t="s">
        <v>205</v>
      </c>
      <c r="M61" t="s">
        <v>205</v>
      </c>
      <c r="N61" t="s">
        <v>205</v>
      </c>
      <c r="O61" t="s">
        <v>340</v>
      </c>
      <c r="P61" s="145">
        <v>43157</v>
      </c>
      <c r="Q61" t="s">
        <v>1216</v>
      </c>
      <c r="R61" t="s">
        <v>886</v>
      </c>
      <c r="S61" t="s">
        <v>890</v>
      </c>
      <c r="T61" t="s">
        <v>5204</v>
      </c>
      <c r="U61" s="131">
        <v>3.3719999999999999</v>
      </c>
      <c r="V61" s="131">
        <v>1396.2280000000001</v>
      </c>
      <c r="W61" s="131">
        <v>4708.0789999999997</v>
      </c>
      <c r="X61" s="150">
        <v>0.10349999999999999</v>
      </c>
      <c r="Y61" s="132">
        <v>1.074E-2</v>
      </c>
      <c r="Z61" s="132">
        <v>2.5400000000000002E-3</v>
      </c>
      <c r="AA61" s="108"/>
    </row>
    <row r="62" spans="1:27">
      <c r="A62" t="s">
        <v>1214</v>
      </c>
      <c r="B62" t="s">
        <v>1240</v>
      </c>
      <c r="C62" s="109" t="s">
        <v>5281</v>
      </c>
      <c r="D62" t="s">
        <v>5282</v>
      </c>
      <c r="E62" t="s">
        <v>310</v>
      </c>
      <c r="F62" t="s">
        <v>5283</v>
      </c>
      <c r="G62" t="s">
        <v>5284</v>
      </c>
      <c r="H62" t="s">
        <v>315</v>
      </c>
      <c r="I62" t="s">
        <v>1004</v>
      </c>
      <c r="J62" t="s">
        <v>838</v>
      </c>
      <c r="K62" t="s">
        <v>205</v>
      </c>
      <c r="L62" t="s">
        <v>205</v>
      </c>
      <c r="M62" t="s">
        <v>205</v>
      </c>
      <c r="N62" t="s">
        <v>205</v>
      </c>
      <c r="O62" t="s">
        <v>340</v>
      </c>
      <c r="P62" s="145">
        <v>44741</v>
      </c>
      <c r="Q62" t="s">
        <v>1213</v>
      </c>
      <c r="R62" t="s">
        <v>886</v>
      </c>
      <c r="S62" t="s">
        <v>890</v>
      </c>
      <c r="T62" t="s">
        <v>5056</v>
      </c>
      <c r="U62" s="131">
        <v>1</v>
      </c>
      <c r="V62" s="131">
        <v>4423.8509999999997</v>
      </c>
      <c r="W62" s="131">
        <v>4423.8509999999997</v>
      </c>
      <c r="X62" s="150">
        <v>3.4090000000000002E-2</v>
      </c>
      <c r="Y62" s="132">
        <v>1.009E-2</v>
      </c>
      <c r="Z62" s="132">
        <v>2.3800000000000002E-3</v>
      </c>
      <c r="AA62" s="108"/>
    </row>
    <row r="63" spans="1:27">
      <c r="A63" t="s">
        <v>1214</v>
      </c>
      <c r="B63" t="s">
        <v>1240</v>
      </c>
      <c r="C63" s="109" t="s">
        <v>5285</v>
      </c>
      <c r="D63" t="s">
        <v>5286</v>
      </c>
      <c r="E63" t="s">
        <v>310</v>
      </c>
      <c r="F63" t="s">
        <v>5287</v>
      </c>
      <c r="G63" t="s">
        <v>5288</v>
      </c>
      <c r="H63" t="s">
        <v>315</v>
      </c>
      <c r="I63" t="s">
        <v>1003</v>
      </c>
      <c r="J63" t="s">
        <v>570</v>
      </c>
      <c r="K63" t="s">
        <v>205</v>
      </c>
      <c r="L63" t="s">
        <v>205</v>
      </c>
      <c r="M63" t="s">
        <v>205</v>
      </c>
      <c r="N63" t="s">
        <v>225</v>
      </c>
      <c r="O63" t="s">
        <v>340</v>
      </c>
      <c r="P63" s="145">
        <v>44622</v>
      </c>
      <c r="Q63" t="s">
        <v>1213</v>
      </c>
      <c r="R63" t="s">
        <v>886</v>
      </c>
      <c r="S63" t="s">
        <v>890</v>
      </c>
      <c r="T63" t="s">
        <v>5127</v>
      </c>
      <c r="U63" s="131">
        <v>1</v>
      </c>
      <c r="V63" s="131">
        <v>4415.107</v>
      </c>
      <c r="W63" s="131">
        <v>4415.107</v>
      </c>
      <c r="X63" s="150">
        <v>0.11</v>
      </c>
      <c r="Y63" s="132">
        <v>1.0070000000000001E-2</v>
      </c>
      <c r="Z63" s="132">
        <v>2.3800000000000002E-3</v>
      </c>
      <c r="AA63" s="108"/>
    </row>
    <row r="64" spans="1:27">
      <c r="A64" t="s">
        <v>1214</v>
      </c>
      <c r="B64" t="s">
        <v>1240</v>
      </c>
      <c r="C64" s="109" t="s">
        <v>5289</v>
      </c>
      <c r="D64" t="s">
        <v>5265</v>
      </c>
      <c r="E64" t="s">
        <v>311</v>
      </c>
      <c r="F64" t="s">
        <v>5290</v>
      </c>
      <c r="G64" t="s">
        <v>5291</v>
      </c>
      <c r="H64" t="s">
        <v>315</v>
      </c>
      <c r="I64" t="s">
        <v>1004</v>
      </c>
      <c r="J64" t="s">
        <v>837</v>
      </c>
      <c r="K64" t="s">
        <v>205</v>
      </c>
      <c r="L64" t="s">
        <v>205</v>
      </c>
      <c r="M64" t="s">
        <v>205</v>
      </c>
      <c r="N64" t="s">
        <v>205</v>
      </c>
      <c r="O64" t="s">
        <v>340</v>
      </c>
      <c r="P64" s="145">
        <v>42736</v>
      </c>
      <c r="Q64" t="s">
        <v>1213</v>
      </c>
      <c r="R64" t="s">
        <v>886</v>
      </c>
      <c r="S64" t="s">
        <v>890</v>
      </c>
      <c r="T64" t="s">
        <v>5263</v>
      </c>
      <c r="U64" s="131">
        <v>1</v>
      </c>
      <c r="V64" s="131">
        <v>4241.0730000000003</v>
      </c>
      <c r="W64" s="131">
        <v>4241.0730000000003</v>
      </c>
      <c r="X64" s="150">
        <v>8.1000000000000003E-2</v>
      </c>
      <c r="Y64" s="132">
        <v>9.6699999999999998E-3</v>
      </c>
      <c r="Z64" s="132">
        <v>2.2899999999999999E-3</v>
      </c>
      <c r="AA64" s="108"/>
    </row>
    <row r="65" spans="1:27">
      <c r="A65" t="s">
        <v>1214</v>
      </c>
      <c r="B65" t="s">
        <v>1240</v>
      </c>
      <c r="C65" s="109" t="s">
        <v>5292</v>
      </c>
      <c r="D65" t="s">
        <v>5293</v>
      </c>
      <c r="E65" t="s">
        <v>310</v>
      </c>
      <c r="F65" t="s">
        <v>5294</v>
      </c>
      <c r="G65" t="s">
        <v>5295</v>
      </c>
      <c r="H65" t="s">
        <v>315</v>
      </c>
      <c r="I65" t="s">
        <v>1002</v>
      </c>
      <c r="J65" t="s">
        <v>832</v>
      </c>
      <c r="K65" t="s">
        <v>205</v>
      </c>
      <c r="L65" t="s">
        <v>205</v>
      </c>
      <c r="M65" t="s">
        <v>205</v>
      </c>
      <c r="N65" t="s">
        <v>205</v>
      </c>
      <c r="O65" t="s">
        <v>340</v>
      </c>
      <c r="P65" s="145">
        <v>43394</v>
      </c>
      <c r="Q65" t="s">
        <v>1213</v>
      </c>
      <c r="R65" t="s">
        <v>886</v>
      </c>
      <c r="S65" t="s">
        <v>890</v>
      </c>
      <c r="T65" t="s">
        <v>5180</v>
      </c>
      <c r="U65" s="131">
        <v>1</v>
      </c>
      <c r="V65" s="131">
        <v>3097.97</v>
      </c>
      <c r="W65" s="131">
        <v>3097.97</v>
      </c>
      <c r="X65" s="150">
        <v>0.11990000000000001</v>
      </c>
      <c r="Y65" s="132">
        <v>7.0699999999999999E-3</v>
      </c>
      <c r="Z65" s="132">
        <v>1.67E-3</v>
      </c>
      <c r="AA65" s="108"/>
    </row>
    <row r="66" spans="1:27">
      <c r="A66" t="s">
        <v>1214</v>
      </c>
      <c r="B66" t="s">
        <v>1240</v>
      </c>
      <c r="C66" s="109" t="s">
        <v>5296</v>
      </c>
      <c r="D66" t="s">
        <v>5297</v>
      </c>
      <c r="E66" t="s">
        <v>310</v>
      </c>
      <c r="F66" t="s">
        <v>5298</v>
      </c>
      <c r="G66" t="s">
        <v>5299</v>
      </c>
      <c r="H66" t="s">
        <v>315</v>
      </c>
      <c r="I66" t="s">
        <v>1004</v>
      </c>
      <c r="J66" t="s">
        <v>837</v>
      </c>
      <c r="K66" t="s">
        <v>205</v>
      </c>
      <c r="L66" t="s">
        <v>205</v>
      </c>
      <c r="M66" t="s">
        <v>205</v>
      </c>
      <c r="N66" t="s">
        <v>205</v>
      </c>
      <c r="O66" t="s">
        <v>340</v>
      </c>
      <c r="P66" s="145">
        <v>42125</v>
      </c>
      <c r="Q66" t="s">
        <v>1213</v>
      </c>
      <c r="R66" t="s">
        <v>886</v>
      </c>
      <c r="S66" t="s">
        <v>890</v>
      </c>
      <c r="T66" t="s">
        <v>5300</v>
      </c>
      <c r="U66" s="131">
        <v>1</v>
      </c>
      <c r="V66" s="131">
        <v>2306.4520000000002</v>
      </c>
      <c r="W66" s="131">
        <v>2306.4520000000002</v>
      </c>
      <c r="X66" s="150">
        <v>0.30430000000000001</v>
      </c>
      <c r="Y66" s="132">
        <v>5.2599999999999999E-3</v>
      </c>
      <c r="Z66" s="132">
        <v>1.24E-3</v>
      </c>
      <c r="AA66" s="108"/>
    </row>
    <row r="67" spans="1:27">
      <c r="A67" t="s">
        <v>1214</v>
      </c>
      <c r="B67" t="s">
        <v>1240</v>
      </c>
      <c r="C67" s="109" t="s">
        <v>5301</v>
      </c>
      <c r="D67" t="s">
        <v>5302</v>
      </c>
      <c r="E67" t="s">
        <v>310</v>
      </c>
      <c r="F67" t="s">
        <v>5303</v>
      </c>
      <c r="G67" t="s">
        <v>5304</v>
      </c>
      <c r="H67" t="s">
        <v>315</v>
      </c>
      <c r="I67" t="s">
        <v>1004</v>
      </c>
      <c r="J67" t="s">
        <v>837</v>
      </c>
      <c r="K67" t="s">
        <v>205</v>
      </c>
      <c r="L67" t="s">
        <v>205</v>
      </c>
      <c r="M67" t="s">
        <v>205</v>
      </c>
      <c r="N67" t="s">
        <v>205</v>
      </c>
      <c r="O67" t="s">
        <v>340</v>
      </c>
      <c r="P67" s="145">
        <v>41334</v>
      </c>
      <c r="Q67" t="s">
        <v>1213</v>
      </c>
      <c r="R67" t="s">
        <v>886</v>
      </c>
      <c r="S67" t="s">
        <v>890</v>
      </c>
      <c r="T67" t="s">
        <v>5305</v>
      </c>
      <c r="U67" s="131">
        <v>1</v>
      </c>
      <c r="V67" s="131">
        <v>2189.9180000000001</v>
      </c>
      <c r="W67" s="131">
        <v>2189.9180000000001</v>
      </c>
      <c r="X67" s="150">
        <v>0.16389999999999999</v>
      </c>
      <c r="Y67" s="132">
        <v>4.9899999999999996E-3</v>
      </c>
      <c r="Z67" s="132">
        <v>1.1800000000000001E-3</v>
      </c>
      <c r="AA67" s="108"/>
    </row>
    <row r="68" spans="1:27">
      <c r="A68" t="s">
        <v>1214</v>
      </c>
      <c r="B68" t="s">
        <v>1240</v>
      </c>
      <c r="C68" s="109" t="s">
        <v>5085</v>
      </c>
      <c r="D68" t="s">
        <v>5086</v>
      </c>
      <c r="E68" t="s">
        <v>310</v>
      </c>
      <c r="F68" t="s">
        <v>5306</v>
      </c>
      <c r="G68" t="s">
        <v>5307</v>
      </c>
      <c r="H68" t="s">
        <v>315</v>
      </c>
      <c r="I68" t="s">
        <v>1004</v>
      </c>
      <c r="J68" t="s">
        <v>840</v>
      </c>
      <c r="K68" t="s">
        <v>205</v>
      </c>
      <c r="L68" t="s">
        <v>205</v>
      </c>
      <c r="M68" t="s">
        <v>205</v>
      </c>
      <c r="N68" t="s">
        <v>205</v>
      </c>
      <c r="O68" t="s">
        <v>340</v>
      </c>
      <c r="P68" s="145">
        <v>45036</v>
      </c>
      <c r="Q68" t="s">
        <v>1213</v>
      </c>
      <c r="R68" t="s">
        <v>886</v>
      </c>
      <c r="S68" t="s">
        <v>890</v>
      </c>
      <c r="T68" t="s">
        <v>4835</v>
      </c>
      <c r="U68" s="131">
        <v>1</v>
      </c>
      <c r="V68" s="131">
        <v>2045.1869999999999</v>
      </c>
      <c r="W68" s="131">
        <v>2045.1869999999999</v>
      </c>
      <c r="X68" s="150">
        <v>1.95E-2</v>
      </c>
      <c r="Y68" s="132">
        <v>4.6600000000000001E-3</v>
      </c>
      <c r="Z68" s="132">
        <v>1.1000000000000001E-3</v>
      </c>
      <c r="AA68" s="108"/>
    </row>
    <row r="69" spans="1:27">
      <c r="A69" t="s">
        <v>1214</v>
      </c>
      <c r="B69" t="s">
        <v>1240</v>
      </c>
      <c r="C69" s="109" t="s">
        <v>5308</v>
      </c>
      <c r="D69" t="s">
        <v>5309</v>
      </c>
      <c r="E69" t="s">
        <v>312</v>
      </c>
      <c r="F69" t="s">
        <v>5310</v>
      </c>
      <c r="G69" t="s">
        <v>5311</v>
      </c>
      <c r="H69" t="s">
        <v>315</v>
      </c>
      <c r="I69" t="s">
        <v>1001</v>
      </c>
      <c r="J69" t="s">
        <v>845</v>
      </c>
      <c r="K69" t="s">
        <v>205</v>
      </c>
      <c r="L69" t="s">
        <v>205</v>
      </c>
      <c r="M69" t="s">
        <v>205</v>
      </c>
      <c r="N69" t="s">
        <v>205</v>
      </c>
      <c r="O69" t="s">
        <v>340</v>
      </c>
      <c r="P69" s="145">
        <v>44823</v>
      </c>
      <c r="Q69" t="s">
        <v>1216</v>
      </c>
      <c r="R69" t="s">
        <v>886</v>
      </c>
      <c r="S69" t="s">
        <v>890</v>
      </c>
      <c r="T69" t="s">
        <v>5204</v>
      </c>
      <c r="U69" s="131">
        <v>3.3719999999999999</v>
      </c>
      <c r="V69" s="131">
        <v>562.49699999999996</v>
      </c>
      <c r="W69" s="131">
        <v>1896.739</v>
      </c>
      <c r="X69" s="150">
        <v>0.1371</v>
      </c>
      <c r="Y69" s="132">
        <v>4.3299999999999996E-3</v>
      </c>
      <c r="Z69" s="132">
        <v>1.0200000000000001E-3</v>
      </c>
      <c r="AA69" s="108"/>
    </row>
    <row r="70" spans="1:27">
      <c r="A70" t="s">
        <v>1214</v>
      </c>
      <c r="B70" t="s">
        <v>1240</v>
      </c>
      <c r="C70" s="109" t="s">
        <v>5312</v>
      </c>
      <c r="D70" t="s">
        <v>5313</v>
      </c>
      <c r="E70" t="s">
        <v>310</v>
      </c>
      <c r="F70" t="s">
        <v>5314</v>
      </c>
      <c r="G70" t="s">
        <v>5315</v>
      </c>
      <c r="H70" t="s">
        <v>315</v>
      </c>
      <c r="I70" t="s">
        <v>1004</v>
      </c>
      <c r="J70" t="s">
        <v>837</v>
      </c>
      <c r="K70" t="s">
        <v>205</v>
      </c>
      <c r="L70" t="s">
        <v>205</v>
      </c>
      <c r="M70" t="s">
        <v>205</v>
      </c>
      <c r="N70" t="s">
        <v>205</v>
      </c>
      <c r="O70" t="s">
        <v>340</v>
      </c>
      <c r="P70" s="145">
        <v>42583</v>
      </c>
      <c r="Q70" t="s">
        <v>1213</v>
      </c>
      <c r="R70" t="s">
        <v>886</v>
      </c>
      <c r="S70" t="s">
        <v>890</v>
      </c>
      <c r="T70" t="s">
        <v>5056</v>
      </c>
      <c r="U70" s="131">
        <v>1</v>
      </c>
      <c r="V70" s="131">
        <v>1246.7360000000001</v>
      </c>
      <c r="W70" s="131">
        <v>1246.7360000000001</v>
      </c>
      <c r="X70" s="150">
        <v>4.0399999999999998E-2</v>
      </c>
      <c r="Y70" s="132">
        <v>2.8400000000000001E-3</v>
      </c>
      <c r="Z70" s="132">
        <v>6.7000000000000002E-4</v>
      </c>
      <c r="AA70" s="108"/>
    </row>
    <row r="71" spans="1:27">
      <c r="A71" t="s">
        <v>1214</v>
      </c>
      <c r="B71" t="s">
        <v>1240</v>
      </c>
      <c r="C71" s="109"/>
      <c r="D71" t="s">
        <v>5089</v>
      </c>
      <c r="E71" t="s">
        <v>310</v>
      </c>
      <c r="F71" t="s">
        <v>5090</v>
      </c>
      <c r="G71" t="s">
        <v>5091</v>
      </c>
      <c r="H71" t="s">
        <v>315</v>
      </c>
      <c r="I71" t="s">
        <v>1001</v>
      </c>
      <c r="J71" t="s">
        <v>846</v>
      </c>
      <c r="K71" t="s">
        <v>205</v>
      </c>
      <c r="L71" t="s">
        <v>205</v>
      </c>
      <c r="M71" t="s">
        <v>205</v>
      </c>
      <c r="N71" t="s">
        <v>205</v>
      </c>
      <c r="O71" t="s">
        <v>340</v>
      </c>
      <c r="P71" s="145">
        <v>45124</v>
      </c>
      <c r="Q71" t="s">
        <v>1216</v>
      </c>
      <c r="R71" t="s">
        <v>886</v>
      </c>
      <c r="S71" t="s">
        <v>890</v>
      </c>
      <c r="T71" t="s">
        <v>5092</v>
      </c>
      <c r="U71" s="131">
        <v>3.3719999999999999</v>
      </c>
      <c r="V71" s="131">
        <v>149.607</v>
      </c>
      <c r="W71" s="131">
        <v>504.476</v>
      </c>
      <c r="X71" s="150">
        <v>7.0800000000000002E-2</v>
      </c>
      <c r="Y71" s="132">
        <v>1.15E-3</v>
      </c>
      <c r="Z71" s="132">
        <v>2.7E-4</v>
      </c>
      <c r="AA71" s="108"/>
    </row>
    <row r="72" spans="1:27">
      <c r="A72" t="s">
        <v>1214</v>
      </c>
      <c r="B72" t="s">
        <v>1240</v>
      </c>
      <c r="C72" s="109"/>
      <c r="D72" t="s">
        <v>5316</v>
      </c>
      <c r="E72" t="s">
        <v>312</v>
      </c>
      <c r="F72" t="s">
        <v>5317</v>
      </c>
      <c r="G72" t="s">
        <v>5318</v>
      </c>
      <c r="H72" t="s">
        <v>313</v>
      </c>
      <c r="I72" t="s">
        <v>1006</v>
      </c>
      <c r="J72" t="s">
        <v>846</v>
      </c>
      <c r="K72" t="s">
        <v>206</v>
      </c>
      <c r="L72" t="s">
        <v>244</v>
      </c>
      <c r="M72" t="s">
        <v>244</v>
      </c>
      <c r="N72" t="s">
        <v>244</v>
      </c>
      <c r="O72" t="s">
        <v>340</v>
      </c>
      <c r="P72" s="145">
        <v>39569</v>
      </c>
      <c r="Q72" t="s">
        <v>1216</v>
      </c>
      <c r="R72" t="s">
        <v>886</v>
      </c>
      <c r="S72" t="s">
        <v>890</v>
      </c>
      <c r="T72" t="s">
        <v>5319</v>
      </c>
      <c r="U72" s="131">
        <v>3.3719999999999999</v>
      </c>
      <c r="V72" s="131">
        <v>48.271000000000001</v>
      </c>
      <c r="W72" s="131">
        <v>162.768</v>
      </c>
      <c r="X72" s="150">
        <v>2.9499999999999998E-2</v>
      </c>
      <c r="Y72" s="132">
        <v>3.6999999999999999E-4</v>
      </c>
      <c r="Z72" s="132">
        <v>9.0000000000000006E-5</v>
      </c>
      <c r="AA72" s="108"/>
    </row>
    <row r="73" spans="1:27">
      <c r="A73" t="s">
        <v>1214</v>
      </c>
      <c r="B73" t="s">
        <v>1240</v>
      </c>
      <c r="C73" s="109"/>
      <c r="D73" t="s">
        <v>5205</v>
      </c>
      <c r="E73" t="s">
        <v>312</v>
      </c>
      <c r="F73" t="s">
        <v>5206</v>
      </c>
      <c r="G73" t="s">
        <v>5207</v>
      </c>
      <c r="H73" t="s">
        <v>315</v>
      </c>
      <c r="I73" t="s">
        <v>1001</v>
      </c>
      <c r="J73" t="s">
        <v>845</v>
      </c>
      <c r="K73" t="s">
        <v>206</v>
      </c>
      <c r="L73" t="s">
        <v>225</v>
      </c>
      <c r="M73" t="s">
        <v>225</v>
      </c>
      <c r="N73" t="s">
        <v>225</v>
      </c>
      <c r="O73" t="s">
        <v>340</v>
      </c>
      <c r="P73" s="145">
        <v>43411</v>
      </c>
      <c r="Q73" t="s">
        <v>1216</v>
      </c>
      <c r="R73" t="s">
        <v>886</v>
      </c>
      <c r="S73" t="s">
        <v>890</v>
      </c>
      <c r="T73" t="s">
        <v>5208</v>
      </c>
      <c r="U73" s="131">
        <v>3.3719999999999999</v>
      </c>
      <c r="V73" s="131">
        <v>3821.0259999999998</v>
      </c>
      <c r="W73" s="131">
        <v>12884.499</v>
      </c>
      <c r="X73" s="150">
        <v>5.8900000000000001E-2</v>
      </c>
      <c r="Y73" s="132">
        <v>2.9389999999999999E-2</v>
      </c>
      <c r="Z73" s="132">
        <v>6.9499999999999996E-3</v>
      </c>
      <c r="AA73" s="108"/>
    </row>
    <row r="74" spans="1:27">
      <c r="A74" t="s">
        <v>1214</v>
      </c>
      <c r="B74" t="s">
        <v>1240</v>
      </c>
      <c r="C74" s="109"/>
      <c r="D74" t="s">
        <v>5320</v>
      </c>
      <c r="E74" t="s">
        <v>310</v>
      </c>
      <c r="F74" t="s">
        <v>5321</v>
      </c>
      <c r="G74" t="s">
        <v>5322</v>
      </c>
      <c r="H74" t="s">
        <v>315</v>
      </c>
      <c r="I74" t="s">
        <v>1006</v>
      </c>
      <c r="J74" t="s">
        <v>833</v>
      </c>
      <c r="K74" t="s">
        <v>206</v>
      </c>
      <c r="L74" t="s">
        <v>205</v>
      </c>
      <c r="M74" t="s">
        <v>205</v>
      </c>
      <c r="N74" t="s">
        <v>304</v>
      </c>
      <c r="O74" t="s">
        <v>340</v>
      </c>
      <c r="P74" s="145">
        <v>44748</v>
      </c>
      <c r="Q74" t="s">
        <v>1217</v>
      </c>
      <c r="R74" t="s">
        <v>886</v>
      </c>
      <c r="S74" t="s">
        <v>890</v>
      </c>
      <c r="T74" t="s">
        <v>5056</v>
      </c>
      <c r="U74" s="131">
        <v>3.9550000000000001</v>
      </c>
      <c r="V74" s="131">
        <v>3013.578</v>
      </c>
      <c r="W74" s="131">
        <v>11919.303</v>
      </c>
      <c r="X74" s="150">
        <v>2.6239999999999999E-2</v>
      </c>
      <c r="Y74" s="132">
        <v>2.7179999999999999E-2</v>
      </c>
      <c r="Z74" s="132">
        <v>6.43E-3</v>
      </c>
      <c r="AA74" s="108"/>
    </row>
    <row r="75" spans="1:27">
      <c r="A75" t="s">
        <v>1214</v>
      </c>
      <c r="B75" t="s">
        <v>1240</v>
      </c>
      <c r="C75" s="109"/>
      <c r="D75" t="s">
        <v>5205</v>
      </c>
      <c r="E75" t="s">
        <v>312</v>
      </c>
      <c r="F75" t="s">
        <v>5323</v>
      </c>
      <c r="G75" t="s">
        <v>5324</v>
      </c>
      <c r="H75" t="s">
        <v>315</v>
      </c>
      <c r="I75" t="s">
        <v>1001</v>
      </c>
      <c r="J75" t="s">
        <v>845</v>
      </c>
      <c r="K75" t="s">
        <v>206</v>
      </c>
      <c r="L75" t="s">
        <v>225</v>
      </c>
      <c r="M75" t="s">
        <v>225</v>
      </c>
      <c r="N75" t="s">
        <v>225</v>
      </c>
      <c r="O75" t="s">
        <v>340</v>
      </c>
      <c r="P75" s="145">
        <v>43891</v>
      </c>
      <c r="Q75" t="s">
        <v>1216</v>
      </c>
      <c r="R75" t="s">
        <v>886</v>
      </c>
      <c r="S75" t="s">
        <v>890</v>
      </c>
      <c r="T75" t="s">
        <v>5208</v>
      </c>
      <c r="U75" s="131">
        <v>3.3719999999999999</v>
      </c>
      <c r="V75" s="131">
        <v>3518.63</v>
      </c>
      <c r="W75" s="131">
        <v>11864.82</v>
      </c>
      <c r="X75" s="150">
        <v>5.6800000000000003E-2</v>
      </c>
      <c r="Y75" s="132">
        <v>2.7060000000000001E-2</v>
      </c>
      <c r="Z75" s="132">
        <v>6.4000000000000003E-3</v>
      </c>
      <c r="AA75" s="108"/>
    </row>
    <row r="76" spans="1:27">
      <c r="A76" t="s">
        <v>1214</v>
      </c>
      <c r="B76" t="s">
        <v>1240</v>
      </c>
      <c r="C76" s="109"/>
      <c r="D76" t="s">
        <v>5325</v>
      </c>
      <c r="E76" t="s">
        <v>312</v>
      </c>
      <c r="F76" t="s">
        <v>5326</v>
      </c>
      <c r="G76" t="s">
        <v>5327</v>
      </c>
      <c r="H76" t="s">
        <v>315</v>
      </c>
      <c r="I76" t="s">
        <v>1005</v>
      </c>
      <c r="J76" t="s">
        <v>834</v>
      </c>
      <c r="K76" t="s">
        <v>206</v>
      </c>
      <c r="L76" t="s">
        <v>225</v>
      </c>
      <c r="M76" t="s">
        <v>225</v>
      </c>
      <c r="N76" t="s">
        <v>225</v>
      </c>
      <c r="O76" t="s">
        <v>340</v>
      </c>
      <c r="P76" s="145">
        <v>42583</v>
      </c>
      <c r="Q76" t="s">
        <v>1216</v>
      </c>
      <c r="R76" t="s">
        <v>886</v>
      </c>
      <c r="S76" t="s">
        <v>890</v>
      </c>
      <c r="T76" t="s">
        <v>5328</v>
      </c>
      <c r="U76" s="131">
        <v>3.3719999999999999</v>
      </c>
      <c r="V76" s="131">
        <v>3432.7510000000002</v>
      </c>
      <c r="W76" s="131">
        <v>11575.236000000001</v>
      </c>
      <c r="X76" s="150">
        <v>0.02</v>
      </c>
      <c r="Y76" s="132">
        <v>2.64E-2</v>
      </c>
      <c r="Z76" s="132">
        <v>6.2399999999999999E-3</v>
      </c>
      <c r="AA76" s="108"/>
    </row>
    <row r="77" spans="1:27">
      <c r="A77" t="s">
        <v>1214</v>
      </c>
      <c r="B77" t="s">
        <v>1240</v>
      </c>
      <c r="C77" s="109" t="s">
        <v>5209</v>
      </c>
      <c r="D77" t="s">
        <v>5210</v>
      </c>
      <c r="E77" t="s">
        <v>310</v>
      </c>
      <c r="F77" t="s">
        <v>5211</v>
      </c>
      <c r="G77" t="s">
        <v>5212</v>
      </c>
      <c r="H77" t="s">
        <v>315</v>
      </c>
      <c r="I77" t="s">
        <v>1003</v>
      </c>
      <c r="J77" t="s">
        <v>570</v>
      </c>
      <c r="K77" t="s">
        <v>206</v>
      </c>
      <c r="L77" t="s">
        <v>225</v>
      </c>
      <c r="M77" t="s">
        <v>225</v>
      </c>
      <c r="N77" t="s">
        <v>225</v>
      </c>
      <c r="O77" t="s">
        <v>340</v>
      </c>
      <c r="P77" s="145"/>
      <c r="Q77" t="s">
        <v>1216</v>
      </c>
      <c r="R77" t="s">
        <v>886</v>
      </c>
      <c r="S77" t="s">
        <v>890</v>
      </c>
      <c r="T77" t="s">
        <v>5213</v>
      </c>
      <c r="U77" s="131">
        <v>3.3719999999999999</v>
      </c>
      <c r="V77" s="131">
        <v>2720.973</v>
      </c>
      <c r="W77" s="131">
        <v>9175.1219999999994</v>
      </c>
      <c r="X77" s="150"/>
      <c r="Y77" s="132">
        <v>2.0930000000000001E-2</v>
      </c>
      <c r="Z77" s="132">
        <v>4.9500000000000004E-3</v>
      </c>
      <c r="AA77" s="108"/>
    </row>
    <row r="78" spans="1:27">
      <c r="A78" t="s">
        <v>1214</v>
      </c>
      <c r="B78" t="s">
        <v>1240</v>
      </c>
      <c r="C78" s="109"/>
      <c r="D78" t="s">
        <v>5150</v>
      </c>
      <c r="E78" t="s">
        <v>312</v>
      </c>
      <c r="F78" t="s">
        <v>5151</v>
      </c>
      <c r="G78" t="s">
        <v>5152</v>
      </c>
      <c r="H78" t="s">
        <v>315</v>
      </c>
      <c r="I78" t="s">
        <v>1004</v>
      </c>
      <c r="J78" t="s">
        <v>834</v>
      </c>
      <c r="K78" t="s">
        <v>206</v>
      </c>
      <c r="L78" t="s">
        <v>225</v>
      </c>
      <c r="M78" t="s">
        <v>225</v>
      </c>
      <c r="N78" t="s">
        <v>225</v>
      </c>
      <c r="O78" t="s">
        <v>340</v>
      </c>
      <c r="P78" s="145">
        <v>43770</v>
      </c>
      <c r="Q78" t="s">
        <v>1216</v>
      </c>
      <c r="R78" t="s">
        <v>886</v>
      </c>
      <c r="S78" t="s">
        <v>890</v>
      </c>
      <c r="T78" t="s">
        <v>5031</v>
      </c>
      <c r="U78" s="131">
        <v>3.3719999999999999</v>
      </c>
      <c r="V78" s="131">
        <v>2706.221</v>
      </c>
      <c r="W78" s="131">
        <v>9125.3770000000004</v>
      </c>
      <c r="X78" s="150">
        <v>6.3100000000000003E-2</v>
      </c>
      <c r="Y78" s="132">
        <v>2.0809999999999999E-2</v>
      </c>
      <c r="Z78" s="132">
        <v>4.9199999999999999E-3</v>
      </c>
      <c r="AA78" s="108"/>
    </row>
    <row r="79" spans="1:27">
      <c r="A79" t="s">
        <v>1214</v>
      </c>
      <c r="B79" t="s">
        <v>1240</v>
      </c>
      <c r="C79" s="109"/>
      <c r="D79" t="s">
        <v>5214</v>
      </c>
      <c r="E79" t="s">
        <v>310</v>
      </c>
      <c r="F79" t="s">
        <v>5215</v>
      </c>
      <c r="G79" t="s">
        <v>5216</v>
      </c>
      <c r="H79" t="s">
        <v>315</v>
      </c>
      <c r="I79" t="s">
        <v>1005</v>
      </c>
      <c r="J79" t="s">
        <v>834</v>
      </c>
      <c r="K79" t="s">
        <v>206</v>
      </c>
      <c r="L79" t="s">
        <v>205</v>
      </c>
      <c r="M79" t="s">
        <v>205</v>
      </c>
      <c r="N79" t="s">
        <v>225</v>
      </c>
      <c r="O79" t="s">
        <v>340</v>
      </c>
      <c r="P79" s="145">
        <v>43412</v>
      </c>
      <c r="Q79" t="s">
        <v>1216</v>
      </c>
      <c r="R79" t="s">
        <v>886</v>
      </c>
      <c r="S79" t="s">
        <v>890</v>
      </c>
      <c r="T79" t="s">
        <v>5217</v>
      </c>
      <c r="U79" s="131">
        <v>3.3719999999999999</v>
      </c>
      <c r="V79" s="131">
        <v>2617.0160000000001</v>
      </c>
      <c r="W79" s="131">
        <v>8824.5789999999997</v>
      </c>
      <c r="X79" s="150">
        <v>0.19900000000000001</v>
      </c>
      <c r="Y79" s="132">
        <v>2.0129999999999999E-2</v>
      </c>
      <c r="Z79" s="132">
        <v>4.7600000000000003E-3</v>
      </c>
      <c r="AA79" s="108"/>
    </row>
    <row r="80" spans="1:27">
      <c r="A80" t="s">
        <v>1214</v>
      </c>
      <c r="B80" t="s">
        <v>1240</v>
      </c>
      <c r="C80" s="109" t="s">
        <v>5329</v>
      </c>
      <c r="D80" t="s">
        <v>5330</v>
      </c>
      <c r="E80" t="s">
        <v>311</v>
      </c>
      <c r="F80" t="s">
        <v>5331</v>
      </c>
      <c r="G80" t="s">
        <v>5332</v>
      </c>
      <c r="H80" t="s">
        <v>315</v>
      </c>
      <c r="I80" t="s">
        <v>1002</v>
      </c>
      <c r="J80" t="s">
        <v>832</v>
      </c>
      <c r="K80" t="s">
        <v>206</v>
      </c>
      <c r="L80" t="s">
        <v>287</v>
      </c>
      <c r="M80" t="s">
        <v>287</v>
      </c>
      <c r="N80" t="s">
        <v>287</v>
      </c>
      <c r="O80" t="s">
        <v>340</v>
      </c>
      <c r="P80" s="145"/>
      <c r="Q80" t="s">
        <v>1217</v>
      </c>
      <c r="R80" t="s">
        <v>886</v>
      </c>
      <c r="S80" t="s">
        <v>890</v>
      </c>
      <c r="T80" t="s">
        <v>5333</v>
      </c>
      <c r="U80" s="131">
        <v>3.9550000000000001</v>
      </c>
      <c r="V80" s="131">
        <v>2162.0949999999998</v>
      </c>
      <c r="W80" s="131">
        <v>8551.5190000000002</v>
      </c>
      <c r="X80" s="150"/>
      <c r="Y80" s="132">
        <v>1.95E-2</v>
      </c>
      <c r="Z80" s="132">
        <v>4.6100000000000004E-3</v>
      </c>
      <c r="AA80" s="108"/>
    </row>
    <row r="81" spans="1:27">
      <c r="A81" t="s">
        <v>1214</v>
      </c>
      <c r="B81" t="s">
        <v>1240</v>
      </c>
      <c r="C81" s="109" t="s">
        <v>5218</v>
      </c>
      <c r="D81" t="s">
        <v>5219</v>
      </c>
      <c r="E81" t="s">
        <v>312</v>
      </c>
      <c r="F81" t="s">
        <v>5220</v>
      </c>
      <c r="G81" t="s">
        <v>5221</v>
      </c>
      <c r="H81" t="s">
        <v>315</v>
      </c>
      <c r="I81" t="s">
        <v>1005</v>
      </c>
      <c r="J81" t="s">
        <v>834</v>
      </c>
      <c r="K81" t="s">
        <v>206</v>
      </c>
      <c r="L81" t="s">
        <v>225</v>
      </c>
      <c r="M81" t="s">
        <v>225</v>
      </c>
      <c r="N81" t="s">
        <v>225</v>
      </c>
      <c r="O81" t="s">
        <v>340</v>
      </c>
      <c r="P81" s="145">
        <v>43321</v>
      </c>
      <c r="Q81" t="s">
        <v>1216</v>
      </c>
      <c r="R81" t="s">
        <v>886</v>
      </c>
      <c r="S81" t="s">
        <v>890</v>
      </c>
      <c r="T81" t="s">
        <v>5131</v>
      </c>
      <c r="U81" s="131">
        <v>3.3719999999999999</v>
      </c>
      <c r="V81" s="131">
        <v>2466.9490000000001</v>
      </c>
      <c r="W81" s="131">
        <v>8318.5509999999995</v>
      </c>
      <c r="X81" s="150">
        <v>3.4639999999999997E-2</v>
      </c>
      <c r="Y81" s="132">
        <v>1.8970000000000001E-2</v>
      </c>
      <c r="Z81" s="132">
        <v>4.4799999999999996E-3</v>
      </c>
      <c r="AA81" s="108"/>
    </row>
    <row r="82" spans="1:27">
      <c r="A82" t="s">
        <v>1214</v>
      </c>
      <c r="B82" t="s">
        <v>1240</v>
      </c>
      <c r="C82" s="109"/>
      <c r="D82" t="s">
        <v>5334</v>
      </c>
      <c r="E82" t="s">
        <v>312</v>
      </c>
      <c r="F82" t="s">
        <v>5335</v>
      </c>
      <c r="G82" t="s">
        <v>5336</v>
      </c>
      <c r="H82" t="s">
        <v>315</v>
      </c>
      <c r="I82" t="s">
        <v>1006</v>
      </c>
      <c r="J82" t="s">
        <v>570</v>
      </c>
      <c r="K82" t="s">
        <v>206</v>
      </c>
      <c r="L82" t="s">
        <v>234</v>
      </c>
      <c r="M82" t="s">
        <v>225</v>
      </c>
      <c r="N82" t="s">
        <v>297</v>
      </c>
      <c r="O82" t="s">
        <v>340</v>
      </c>
      <c r="P82" s="145">
        <v>44166</v>
      </c>
      <c r="Q82" t="s">
        <v>1216</v>
      </c>
      <c r="R82" t="s">
        <v>886</v>
      </c>
      <c r="S82" t="s">
        <v>890</v>
      </c>
      <c r="T82" t="s">
        <v>5337</v>
      </c>
      <c r="U82" s="131">
        <v>3.3719999999999999</v>
      </c>
      <c r="V82" s="131">
        <v>2080.337</v>
      </c>
      <c r="W82" s="131">
        <v>7014.8969999999999</v>
      </c>
      <c r="X82" s="150">
        <v>1.1000000000000001E-3</v>
      </c>
      <c r="Y82" s="132">
        <v>1.6E-2</v>
      </c>
      <c r="Z82" s="132">
        <v>3.7799999999999999E-3</v>
      </c>
      <c r="AA82" s="108"/>
    </row>
    <row r="83" spans="1:27">
      <c r="A83" t="s">
        <v>1214</v>
      </c>
      <c r="B83" t="s">
        <v>1240</v>
      </c>
      <c r="C83" s="109" t="s">
        <v>5338</v>
      </c>
      <c r="D83" t="s">
        <v>5339</v>
      </c>
      <c r="E83" t="s">
        <v>312</v>
      </c>
      <c r="F83" t="s">
        <v>5340</v>
      </c>
      <c r="G83" t="s">
        <v>5341</v>
      </c>
      <c r="H83" t="s">
        <v>315</v>
      </c>
      <c r="I83" t="s">
        <v>1004</v>
      </c>
      <c r="J83" t="s">
        <v>838</v>
      </c>
      <c r="K83" t="s">
        <v>206</v>
      </c>
      <c r="L83" t="s">
        <v>225</v>
      </c>
      <c r="M83" t="s">
        <v>225</v>
      </c>
      <c r="N83" t="s">
        <v>225</v>
      </c>
      <c r="O83" t="s">
        <v>340</v>
      </c>
      <c r="P83" s="145">
        <v>43881</v>
      </c>
      <c r="Q83" t="s">
        <v>1216</v>
      </c>
      <c r="R83" t="s">
        <v>886</v>
      </c>
      <c r="S83" t="s">
        <v>890</v>
      </c>
      <c r="T83" t="s">
        <v>5162</v>
      </c>
      <c r="U83" s="131">
        <v>3.3719999999999999</v>
      </c>
      <c r="V83" s="131">
        <v>1885.885</v>
      </c>
      <c r="W83" s="131">
        <v>6359.2039999999997</v>
      </c>
      <c r="X83" s="150">
        <v>2.63E-2</v>
      </c>
      <c r="Y83" s="132">
        <v>1.4500000000000001E-2</v>
      </c>
      <c r="Z83" s="132">
        <v>3.4299999999999999E-3</v>
      </c>
      <c r="AA83" s="108"/>
    </row>
    <row r="84" spans="1:27">
      <c r="A84" t="s">
        <v>1214</v>
      </c>
      <c r="B84" t="s">
        <v>1240</v>
      </c>
      <c r="C84" s="109"/>
      <c r="D84" t="s">
        <v>5222</v>
      </c>
      <c r="E84" t="s">
        <v>312</v>
      </c>
      <c r="F84" t="s">
        <v>5223</v>
      </c>
      <c r="G84" t="s">
        <v>5224</v>
      </c>
      <c r="H84" t="s">
        <v>315</v>
      </c>
      <c r="I84" t="s">
        <v>1004</v>
      </c>
      <c r="J84" t="s">
        <v>837</v>
      </c>
      <c r="K84" t="s">
        <v>206</v>
      </c>
      <c r="L84" t="s">
        <v>225</v>
      </c>
      <c r="M84" t="s">
        <v>225</v>
      </c>
      <c r="N84" t="s">
        <v>225</v>
      </c>
      <c r="O84" t="s">
        <v>340</v>
      </c>
      <c r="P84" s="145">
        <v>43857</v>
      </c>
      <c r="Q84" t="s">
        <v>1216</v>
      </c>
      <c r="R84" t="s">
        <v>886</v>
      </c>
      <c r="S84" t="s">
        <v>890</v>
      </c>
      <c r="T84" t="s">
        <v>5225</v>
      </c>
      <c r="U84" s="131">
        <v>3.3719999999999999</v>
      </c>
      <c r="V84" s="131">
        <v>1861.5889999999999</v>
      </c>
      <c r="W84" s="131">
        <v>6277.277</v>
      </c>
      <c r="X84" s="150">
        <v>2.53E-2</v>
      </c>
      <c r="Y84" s="132">
        <v>1.4319999999999999E-2</v>
      </c>
      <c r="Z84" s="132">
        <v>3.3800000000000002E-3</v>
      </c>
      <c r="AA84" s="108"/>
    </row>
    <row r="85" spans="1:27">
      <c r="A85" t="s">
        <v>1214</v>
      </c>
      <c r="B85" t="s">
        <v>1240</v>
      </c>
      <c r="C85" s="109" t="s">
        <v>5342</v>
      </c>
      <c r="D85" t="s">
        <v>5343</v>
      </c>
      <c r="E85" t="s">
        <v>311</v>
      </c>
      <c r="F85" t="s">
        <v>5344</v>
      </c>
      <c r="G85" t="s">
        <v>5345</v>
      </c>
      <c r="H85" t="s">
        <v>315</v>
      </c>
      <c r="I85" t="s">
        <v>1005</v>
      </c>
      <c r="J85" t="s">
        <v>833</v>
      </c>
      <c r="K85" t="s">
        <v>206</v>
      </c>
      <c r="L85" t="s">
        <v>273</v>
      </c>
      <c r="M85" t="s">
        <v>273</v>
      </c>
      <c r="N85" t="s">
        <v>273</v>
      </c>
      <c r="O85" t="s">
        <v>340</v>
      </c>
      <c r="P85" s="145">
        <v>45166</v>
      </c>
      <c r="Q85" t="s">
        <v>1217</v>
      </c>
      <c r="R85" t="s">
        <v>886</v>
      </c>
      <c r="S85" t="s">
        <v>890</v>
      </c>
      <c r="T85" t="s">
        <v>5346</v>
      </c>
      <c r="U85" s="131">
        <v>3.9550000000000001</v>
      </c>
      <c r="V85" s="131">
        <v>1227.4259999999999</v>
      </c>
      <c r="W85" s="131">
        <v>4854.7139999999999</v>
      </c>
      <c r="X85" s="150">
        <v>0.12</v>
      </c>
      <c r="Y85" s="132">
        <v>1.107E-2</v>
      </c>
      <c r="Z85" s="132">
        <v>2.6199999999999999E-3</v>
      </c>
      <c r="AA85" s="108"/>
    </row>
    <row r="86" spans="1:27">
      <c r="A86" t="s">
        <v>1214</v>
      </c>
      <c r="B86" t="s">
        <v>1240</v>
      </c>
      <c r="C86" s="109" t="s">
        <v>5347</v>
      </c>
      <c r="D86" t="s">
        <v>5348</v>
      </c>
      <c r="E86" t="s">
        <v>312</v>
      </c>
      <c r="F86" t="s">
        <v>5349</v>
      </c>
      <c r="G86" t="s">
        <v>5350</v>
      </c>
      <c r="H86" t="s">
        <v>315</v>
      </c>
      <c r="I86" t="s">
        <v>1005</v>
      </c>
      <c r="J86" t="s">
        <v>834</v>
      </c>
      <c r="K86" t="s">
        <v>206</v>
      </c>
      <c r="L86" t="s">
        <v>234</v>
      </c>
      <c r="M86" t="s">
        <v>234</v>
      </c>
      <c r="N86" t="s">
        <v>234</v>
      </c>
      <c r="O86" t="s">
        <v>340</v>
      </c>
      <c r="P86" s="145">
        <v>44721</v>
      </c>
      <c r="Q86" t="s">
        <v>1219</v>
      </c>
      <c r="R86" t="s">
        <v>886</v>
      </c>
      <c r="S86" t="s">
        <v>890</v>
      </c>
      <c r="T86" t="s">
        <v>5056</v>
      </c>
      <c r="U86" s="131">
        <v>4.6239999999999997</v>
      </c>
      <c r="V86" s="131">
        <v>1016.57</v>
      </c>
      <c r="W86" s="131">
        <v>4700.2110000000002</v>
      </c>
      <c r="X86" s="150">
        <v>4.4499999999999998E-2</v>
      </c>
      <c r="Y86" s="132">
        <v>1.072E-2</v>
      </c>
      <c r="Z86" s="132">
        <v>2.5300000000000001E-3</v>
      </c>
      <c r="AA86" s="108"/>
    </row>
    <row r="87" spans="1:27">
      <c r="A87" t="s">
        <v>1214</v>
      </c>
      <c r="B87" t="s">
        <v>1240</v>
      </c>
      <c r="C87" s="109"/>
      <c r="D87" t="s">
        <v>5226</v>
      </c>
      <c r="E87" t="s">
        <v>312</v>
      </c>
      <c r="F87" t="s">
        <v>5227</v>
      </c>
      <c r="G87" t="s">
        <v>5228</v>
      </c>
      <c r="H87" t="s">
        <v>315</v>
      </c>
      <c r="I87" t="s">
        <v>1001</v>
      </c>
      <c r="J87" t="s">
        <v>845</v>
      </c>
      <c r="K87" t="s">
        <v>206</v>
      </c>
      <c r="L87" t="s">
        <v>225</v>
      </c>
      <c r="M87" t="s">
        <v>225</v>
      </c>
      <c r="N87" t="s">
        <v>225</v>
      </c>
      <c r="O87" t="s">
        <v>340</v>
      </c>
      <c r="P87" s="145">
        <v>43482</v>
      </c>
      <c r="Q87" t="s">
        <v>1216</v>
      </c>
      <c r="R87" t="s">
        <v>886</v>
      </c>
      <c r="S87" t="s">
        <v>890</v>
      </c>
      <c r="T87" t="s">
        <v>4997</v>
      </c>
      <c r="U87" s="131">
        <v>3.3719999999999999</v>
      </c>
      <c r="V87" s="131">
        <v>1349.403</v>
      </c>
      <c r="W87" s="131">
        <v>4550.1850000000004</v>
      </c>
      <c r="X87" s="150">
        <v>5.1999999999999998E-2</v>
      </c>
      <c r="Y87" s="132">
        <v>1.038E-2</v>
      </c>
      <c r="Z87" s="132">
        <v>2.4499999999999999E-3</v>
      </c>
      <c r="AA87" s="108"/>
    </row>
    <row r="88" spans="1:27">
      <c r="A88" t="s">
        <v>1214</v>
      </c>
      <c r="B88" t="s">
        <v>1240</v>
      </c>
      <c r="C88" s="109"/>
      <c r="D88" t="s">
        <v>5205</v>
      </c>
      <c r="E88" t="s">
        <v>312</v>
      </c>
      <c r="F88" t="s">
        <v>5351</v>
      </c>
      <c r="G88" t="s">
        <v>5352</v>
      </c>
      <c r="H88" t="s">
        <v>315</v>
      </c>
      <c r="I88" t="s">
        <v>1001</v>
      </c>
      <c r="J88" t="s">
        <v>845</v>
      </c>
      <c r="K88" t="s">
        <v>206</v>
      </c>
      <c r="L88" t="s">
        <v>225</v>
      </c>
      <c r="M88" t="s">
        <v>225</v>
      </c>
      <c r="N88" t="s">
        <v>225</v>
      </c>
      <c r="O88" t="s">
        <v>340</v>
      </c>
      <c r="P88" s="145">
        <v>44712</v>
      </c>
      <c r="Q88" t="s">
        <v>1216</v>
      </c>
      <c r="R88" t="s">
        <v>886</v>
      </c>
      <c r="S88" t="s">
        <v>890</v>
      </c>
      <c r="T88" t="s">
        <v>5208</v>
      </c>
      <c r="U88" s="131">
        <v>3.3719999999999999</v>
      </c>
      <c r="V88" s="131">
        <v>1207.249</v>
      </c>
      <c r="W88" s="131">
        <v>4070.8440000000001</v>
      </c>
      <c r="X88" s="150">
        <v>5.7000000000000002E-2</v>
      </c>
      <c r="Y88" s="132">
        <v>9.2800000000000001E-3</v>
      </c>
      <c r="Z88" s="132">
        <v>2.1900000000000001E-3</v>
      </c>
      <c r="AA88" s="108"/>
    </row>
    <row r="89" spans="1:27">
      <c r="A89" t="s">
        <v>1214</v>
      </c>
      <c r="B89" t="s">
        <v>1240</v>
      </c>
      <c r="C89" s="109"/>
      <c r="D89" t="s">
        <v>5205</v>
      </c>
      <c r="E89" t="s">
        <v>312</v>
      </c>
      <c r="F89" t="s">
        <v>5353</v>
      </c>
      <c r="G89" t="s">
        <v>5354</v>
      </c>
      <c r="H89" t="s">
        <v>315</v>
      </c>
      <c r="I89" t="s">
        <v>1001</v>
      </c>
      <c r="J89" t="s">
        <v>845</v>
      </c>
      <c r="K89" t="s">
        <v>206</v>
      </c>
      <c r="L89" t="s">
        <v>225</v>
      </c>
      <c r="M89" t="s">
        <v>225</v>
      </c>
      <c r="N89" t="s">
        <v>225</v>
      </c>
      <c r="O89" t="s">
        <v>340</v>
      </c>
      <c r="P89" s="145">
        <v>44308</v>
      </c>
      <c r="Q89" t="s">
        <v>1216</v>
      </c>
      <c r="R89" t="s">
        <v>886</v>
      </c>
      <c r="S89" t="s">
        <v>890</v>
      </c>
      <c r="T89" t="s">
        <v>5208</v>
      </c>
      <c r="U89" s="131">
        <v>3.3719999999999999</v>
      </c>
      <c r="V89" s="131">
        <v>1064.0999999999999</v>
      </c>
      <c r="W89" s="131">
        <v>3588.1460000000002</v>
      </c>
      <c r="X89" s="150">
        <v>3.5400000000000001E-2</v>
      </c>
      <c r="Y89" s="132">
        <v>8.1799999999999998E-3</v>
      </c>
      <c r="Z89" s="132">
        <v>1.9300000000000001E-3</v>
      </c>
      <c r="AA89" s="108"/>
    </row>
    <row r="90" spans="1:27">
      <c r="A90" t="s">
        <v>1214</v>
      </c>
      <c r="B90" t="s">
        <v>1240</v>
      </c>
      <c r="C90" s="109"/>
      <c r="D90" t="s">
        <v>5226</v>
      </c>
      <c r="E90" t="s">
        <v>312</v>
      </c>
      <c r="F90" t="s">
        <v>5355</v>
      </c>
      <c r="G90" t="s">
        <v>5356</v>
      </c>
      <c r="H90" t="s">
        <v>315</v>
      </c>
      <c r="I90" t="s">
        <v>1001</v>
      </c>
      <c r="J90" t="s">
        <v>845</v>
      </c>
      <c r="K90" t="s">
        <v>206</v>
      </c>
      <c r="L90" t="s">
        <v>225</v>
      </c>
      <c r="M90" t="s">
        <v>225</v>
      </c>
      <c r="N90" t="s">
        <v>225</v>
      </c>
      <c r="O90" t="s">
        <v>340</v>
      </c>
      <c r="P90" s="145">
        <v>44371</v>
      </c>
      <c r="Q90" t="s">
        <v>1216</v>
      </c>
      <c r="R90" t="s">
        <v>886</v>
      </c>
      <c r="S90" t="s">
        <v>890</v>
      </c>
      <c r="T90" t="s">
        <v>4997</v>
      </c>
      <c r="U90" s="131">
        <v>3.3719999999999999</v>
      </c>
      <c r="V90" s="131">
        <v>1049.8499999999999</v>
      </c>
      <c r="W90" s="131">
        <v>3540.0949999999998</v>
      </c>
      <c r="X90" s="150">
        <v>1.6E-2</v>
      </c>
      <c r="Y90" s="132">
        <v>8.0700000000000008E-3</v>
      </c>
      <c r="Z90" s="132">
        <v>1.91E-3</v>
      </c>
      <c r="AA90" s="108"/>
    </row>
    <row r="91" spans="1:27">
      <c r="A91" t="s">
        <v>1214</v>
      </c>
      <c r="B91" t="s">
        <v>1240</v>
      </c>
      <c r="C91" s="109"/>
      <c r="D91" t="s">
        <v>3936</v>
      </c>
      <c r="E91" t="s">
        <v>312</v>
      </c>
      <c r="F91" t="s">
        <v>3935</v>
      </c>
      <c r="G91" t="s">
        <v>5357</v>
      </c>
      <c r="H91" t="s">
        <v>315</v>
      </c>
      <c r="I91" t="s">
        <v>1005</v>
      </c>
      <c r="J91" t="s">
        <v>834</v>
      </c>
      <c r="K91" t="s">
        <v>206</v>
      </c>
      <c r="L91" t="s">
        <v>273</v>
      </c>
      <c r="M91" t="s">
        <v>273</v>
      </c>
      <c r="N91" t="s">
        <v>273</v>
      </c>
      <c r="O91" t="s">
        <v>340</v>
      </c>
      <c r="P91" s="145"/>
      <c r="Q91" t="s">
        <v>1217</v>
      </c>
      <c r="R91" t="s">
        <v>886</v>
      </c>
      <c r="S91" t="s">
        <v>890</v>
      </c>
      <c r="T91" t="s">
        <v>5358</v>
      </c>
      <c r="U91" s="131">
        <v>3.9550000000000001</v>
      </c>
      <c r="V91" s="131">
        <v>726.68700000000001</v>
      </c>
      <c r="W91" s="131">
        <v>2874.192</v>
      </c>
      <c r="X91" s="150"/>
      <c r="Y91" s="132">
        <v>6.5599999999999999E-3</v>
      </c>
      <c r="Z91" s="132">
        <v>1.5499999999999999E-3</v>
      </c>
      <c r="AA91" s="108"/>
    </row>
    <row r="92" spans="1:27">
      <c r="A92" t="s">
        <v>1214</v>
      </c>
      <c r="B92" t="s">
        <v>1240</v>
      </c>
      <c r="C92" s="109" t="s">
        <v>5229</v>
      </c>
      <c r="D92" t="s">
        <v>5230</v>
      </c>
      <c r="E92" t="s">
        <v>312</v>
      </c>
      <c r="F92" t="s">
        <v>5231</v>
      </c>
      <c r="G92" t="s">
        <v>5232</v>
      </c>
      <c r="H92" t="s">
        <v>315</v>
      </c>
      <c r="I92" t="s">
        <v>1005</v>
      </c>
      <c r="J92" t="s">
        <v>834</v>
      </c>
      <c r="K92" t="s">
        <v>206</v>
      </c>
      <c r="L92" t="s">
        <v>225</v>
      </c>
      <c r="M92" t="s">
        <v>225</v>
      </c>
      <c r="N92" t="s">
        <v>225</v>
      </c>
      <c r="O92" t="s">
        <v>340</v>
      </c>
      <c r="P92" s="145">
        <v>44186</v>
      </c>
      <c r="Q92" t="s">
        <v>1216</v>
      </c>
      <c r="R92" t="s">
        <v>886</v>
      </c>
      <c r="S92" t="s">
        <v>890</v>
      </c>
      <c r="T92" t="s">
        <v>5122</v>
      </c>
      <c r="U92" s="131">
        <v>3.3719999999999999</v>
      </c>
      <c r="V92" s="131">
        <v>842.97199999999998</v>
      </c>
      <c r="W92" s="131">
        <v>2842.5</v>
      </c>
      <c r="X92" s="150">
        <v>4.7000000000000002E-3</v>
      </c>
      <c r="Y92" s="132">
        <v>6.4799999999999996E-3</v>
      </c>
      <c r="Z92" s="132">
        <v>1.5299999999999999E-3</v>
      </c>
      <c r="AA92" s="108"/>
    </row>
    <row r="93" spans="1:27">
      <c r="A93" t="s">
        <v>1214</v>
      </c>
      <c r="B93" t="s">
        <v>1240</v>
      </c>
      <c r="C93" s="109"/>
      <c r="D93" t="s">
        <v>5359</v>
      </c>
      <c r="E93" t="s">
        <v>312</v>
      </c>
      <c r="F93" t="s">
        <v>5360</v>
      </c>
      <c r="G93" t="s">
        <v>5361</v>
      </c>
      <c r="H93" t="s">
        <v>315</v>
      </c>
      <c r="I93" t="s">
        <v>1005</v>
      </c>
      <c r="J93" t="s">
        <v>834</v>
      </c>
      <c r="K93" t="s">
        <v>206</v>
      </c>
      <c r="L93" t="s">
        <v>234</v>
      </c>
      <c r="M93" t="s">
        <v>234</v>
      </c>
      <c r="N93" t="s">
        <v>234</v>
      </c>
      <c r="O93" t="s">
        <v>340</v>
      </c>
      <c r="P93" s="145">
        <v>44938</v>
      </c>
      <c r="Q93" t="s">
        <v>1219</v>
      </c>
      <c r="R93" t="s">
        <v>886</v>
      </c>
      <c r="S93" t="s">
        <v>890</v>
      </c>
      <c r="T93" t="s">
        <v>5162</v>
      </c>
      <c r="U93" s="131">
        <v>4.6239999999999997</v>
      </c>
      <c r="V93" s="131">
        <v>282.86599999999999</v>
      </c>
      <c r="W93" s="131">
        <v>1307.8589999999999</v>
      </c>
      <c r="X93" s="150">
        <v>2.8899999999999999E-2</v>
      </c>
      <c r="Y93" s="132">
        <v>2.98E-3</v>
      </c>
      <c r="Z93" s="132">
        <v>7.1000000000000002E-4</v>
      </c>
      <c r="AA93" s="108"/>
    </row>
    <row r="94" spans="1:27">
      <c r="A94" t="s">
        <v>1214</v>
      </c>
      <c r="B94" t="s">
        <v>1240</v>
      </c>
      <c r="C94" s="109" t="s">
        <v>5159</v>
      </c>
      <c r="D94" t="s">
        <v>5160</v>
      </c>
      <c r="E94" t="s">
        <v>312</v>
      </c>
      <c r="F94" t="s">
        <v>5159</v>
      </c>
      <c r="G94" t="s">
        <v>5161</v>
      </c>
      <c r="H94" t="s">
        <v>315</v>
      </c>
      <c r="I94" t="s">
        <v>1005</v>
      </c>
      <c r="J94" t="s">
        <v>833</v>
      </c>
      <c r="K94" t="s">
        <v>206</v>
      </c>
      <c r="L94" t="s">
        <v>218</v>
      </c>
      <c r="M94" t="s">
        <v>234</v>
      </c>
      <c r="N94" t="s">
        <v>234</v>
      </c>
      <c r="O94" t="s">
        <v>340</v>
      </c>
      <c r="P94" s="145">
        <v>45495</v>
      </c>
      <c r="Q94" t="s">
        <v>1219</v>
      </c>
      <c r="R94" t="s">
        <v>886</v>
      </c>
      <c r="S94" t="s">
        <v>890</v>
      </c>
      <c r="T94" t="s">
        <v>5162</v>
      </c>
      <c r="U94" s="131">
        <v>4.6239999999999997</v>
      </c>
      <c r="V94" s="131">
        <v>230.19399999999999</v>
      </c>
      <c r="W94" s="131">
        <v>1064.326</v>
      </c>
      <c r="X94" s="150">
        <v>3.3799999999999997E-2</v>
      </c>
      <c r="Y94" s="132">
        <v>2.4299999999999999E-3</v>
      </c>
      <c r="Z94" s="132">
        <v>5.6999999999999998E-4</v>
      </c>
      <c r="AA94" s="108"/>
    </row>
    <row r="95" spans="1:27">
      <c r="A95" t="s">
        <v>1214</v>
      </c>
      <c r="B95" t="s">
        <v>1240</v>
      </c>
      <c r="C95" s="109" t="s">
        <v>5163</v>
      </c>
      <c r="D95" t="s">
        <v>5164</v>
      </c>
      <c r="E95" t="s">
        <v>312</v>
      </c>
      <c r="F95" t="s">
        <v>5165</v>
      </c>
      <c r="G95" t="s">
        <v>5166</v>
      </c>
      <c r="H95" t="s">
        <v>315</v>
      </c>
      <c r="I95" t="s">
        <v>1005</v>
      </c>
      <c r="J95" t="s">
        <v>833</v>
      </c>
      <c r="K95" t="s">
        <v>206</v>
      </c>
      <c r="L95" t="s">
        <v>225</v>
      </c>
      <c r="M95" t="s">
        <v>225</v>
      </c>
      <c r="N95" t="s">
        <v>225</v>
      </c>
      <c r="O95" t="s">
        <v>340</v>
      </c>
      <c r="P95" s="145">
        <v>45505</v>
      </c>
      <c r="Q95" t="s">
        <v>1216</v>
      </c>
      <c r="R95" t="s">
        <v>886</v>
      </c>
      <c r="S95" t="s">
        <v>890</v>
      </c>
      <c r="T95" t="s">
        <v>5167</v>
      </c>
      <c r="U95" s="131">
        <v>3.3719999999999999</v>
      </c>
      <c r="V95" s="131">
        <v>259.28199999999998</v>
      </c>
      <c r="W95" s="131">
        <v>874.29899999999998</v>
      </c>
      <c r="X95" s="150">
        <v>0.34670000000000001</v>
      </c>
      <c r="Y95" s="132">
        <v>1.99E-3</v>
      </c>
      <c r="Z95" s="132">
        <v>4.6999999999999999E-4</v>
      </c>
      <c r="AA95" s="108"/>
    </row>
    <row r="96" spans="1:27">
      <c r="A96" t="s">
        <v>1214</v>
      </c>
      <c r="B96" t="s">
        <v>1240</v>
      </c>
      <c r="C96" s="109"/>
      <c r="D96" t="s">
        <v>5362</v>
      </c>
      <c r="E96" t="s">
        <v>312</v>
      </c>
      <c r="F96" t="s">
        <v>5363</v>
      </c>
      <c r="G96" t="s">
        <v>5364</v>
      </c>
      <c r="H96" t="s">
        <v>315</v>
      </c>
      <c r="I96" t="s">
        <v>1004</v>
      </c>
      <c r="J96" t="s">
        <v>837</v>
      </c>
      <c r="K96" t="s">
        <v>206</v>
      </c>
      <c r="L96" t="s">
        <v>225</v>
      </c>
      <c r="M96" t="s">
        <v>225</v>
      </c>
      <c r="N96" t="s">
        <v>225</v>
      </c>
      <c r="O96" t="s">
        <v>340</v>
      </c>
      <c r="P96" s="145">
        <v>43790</v>
      </c>
      <c r="Q96" t="s">
        <v>1216</v>
      </c>
      <c r="R96" t="s">
        <v>886</v>
      </c>
      <c r="S96" t="s">
        <v>890</v>
      </c>
      <c r="T96" t="s">
        <v>5167</v>
      </c>
      <c r="U96" s="131">
        <v>3.3719999999999999</v>
      </c>
      <c r="V96" s="131">
        <v>204.804</v>
      </c>
      <c r="W96" s="131">
        <v>690.59900000000005</v>
      </c>
      <c r="X96" s="150">
        <v>1.0200000000000001E-2</v>
      </c>
      <c r="Y96" s="132">
        <v>1.58E-3</v>
      </c>
      <c r="Z96" s="132">
        <v>3.6999999999999999E-4</v>
      </c>
      <c r="AA96" s="108"/>
    </row>
    <row r="97" spans="1:27">
      <c r="A97" t="s">
        <v>1214</v>
      </c>
      <c r="B97" t="s">
        <v>1240</v>
      </c>
      <c r="C97" s="109" t="s">
        <v>5365</v>
      </c>
      <c r="D97" t="s">
        <v>5366</v>
      </c>
      <c r="E97" t="s">
        <v>312</v>
      </c>
      <c r="F97" t="s">
        <v>5367</v>
      </c>
      <c r="G97" t="s">
        <v>5368</v>
      </c>
      <c r="H97" t="s">
        <v>315</v>
      </c>
      <c r="I97" t="s">
        <v>1005</v>
      </c>
      <c r="J97" t="s">
        <v>834</v>
      </c>
      <c r="K97" t="s">
        <v>206</v>
      </c>
      <c r="L97" t="s">
        <v>254</v>
      </c>
      <c r="M97" t="s">
        <v>254</v>
      </c>
      <c r="N97" t="s">
        <v>213</v>
      </c>
      <c r="O97" t="s">
        <v>340</v>
      </c>
      <c r="P97" s="145">
        <v>45484</v>
      </c>
      <c r="Q97" t="s">
        <v>1217</v>
      </c>
      <c r="R97" t="s">
        <v>886</v>
      </c>
      <c r="S97" t="s">
        <v>890</v>
      </c>
      <c r="T97" t="s">
        <v>5175</v>
      </c>
      <c r="U97" s="131">
        <v>3.9550000000000001</v>
      </c>
      <c r="V97" s="131">
        <v>173.72200000000001</v>
      </c>
      <c r="W97" s="131">
        <v>687.10599999999999</v>
      </c>
      <c r="X97" s="150">
        <v>0.1439</v>
      </c>
      <c r="Y97" s="132">
        <v>1.57E-3</v>
      </c>
      <c r="Z97" s="132">
        <v>3.6999999999999999E-4</v>
      </c>
      <c r="AA97" s="108"/>
    </row>
    <row r="98" spans="1:27">
      <c r="A98" t="s">
        <v>1214</v>
      </c>
      <c r="B98" t="s">
        <v>1240</v>
      </c>
      <c r="C98" t="s">
        <v>5163</v>
      </c>
      <c r="D98" t="s">
        <v>5164</v>
      </c>
      <c r="E98" t="s">
        <v>312</v>
      </c>
      <c r="F98" t="s">
        <v>5168</v>
      </c>
      <c r="G98" t="s">
        <v>5169</v>
      </c>
      <c r="H98" t="s">
        <v>315</v>
      </c>
      <c r="I98" t="s">
        <v>1005</v>
      </c>
      <c r="J98" t="s">
        <v>833</v>
      </c>
      <c r="K98" t="s">
        <v>206</v>
      </c>
      <c r="L98" t="s">
        <v>225</v>
      </c>
      <c r="M98" t="s">
        <v>225</v>
      </c>
      <c r="N98" t="s">
        <v>225</v>
      </c>
      <c r="O98" t="s">
        <v>340</v>
      </c>
      <c r="P98" s="145">
        <v>45400</v>
      </c>
      <c r="Q98" t="s">
        <v>1216</v>
      </c>
      <c r="R98" t="s">
        <v>886</v>
      </c>
      <c r="S98" t="s">
        <v>890</v>
      </c>
      <c r="T98" t="s">
        <v>5170</v>
      </c>
      <c r="U98" s="131">
        <v>3.3719999999999999</v>
      </c>
      <c r="V98" s="131">
        <v>195.69200000000001</v>
      </c>
      <c r="W98" s="131">
        <v>659.87199999999996</v>
      </c>
      <c r="X98" s="152">
        <v>0.4</v>
      </c>
      <c r="Y98" s="132">
        <v>1.5E-3</v>
      </c>
      <c r="Z98" s="132">
        <v>3.6000000000000002E-4</v>
      </c>
    </row>
    <row r="99" spans="1:27">
      <c r="A99" t="s">
        <v>1214</v>
      </c>
      <c r="B99" t="s">
        <v>1240</v>
      </c>
      <c r="C99" t="s">
        <v>5233</v>
      </c>
      <c r="D99" t="s">
        <v>5234</v>
      </c>
      <c r="E99" t="s">
        <v>311</v>
      </c>
      <c r="F99" t="s">
        <v>5235</v>
      </c>
      <c r="G99" t="s">
        <v>5236</v>
      </c>
      <c r="H99" t="s">
        <v>315</v>
      </c>
      <c r="I99" t="s">
        <v>1004</v>
      </c>
      <c r="J99" t="s">
        <v>837</v>
      </c>
      <c r="K99" t="s">
        <v>206</v>
      </c>
      <c r="L99" t="s">
        <v>205</v>
      </c>
      <c r="M99" t="s">
        <v>205</v>
      </c>
      <c r="N99" t="s">
        <v>304</v>
      </c>
      <c r="O99" t="s">
        <v>340</v>
      </c>
      <c r="P99" s="145">
        <v>43571</v>
      </c>
      <c r="Q99" t="s">
        <v>1216</v>
      </c>
      <c r="R99" t="s">
        <v>886</v>
      </c>
      <c r="S99" t="s">
        <v>890</v>
      </c>
      <c r="T99" t="s">
        <v>5237</v>
      </c>
      <c r="U99" s="131">
        <v>3.3719999999999999</v>
      </c>
      <c r="V99" s="131">
        <v>172.86</v>
      </c>
      <c r="W99" s="131">
        <v>582.88499999999999</v>
      </c>
      <c r="X99" s="146">
        <v>3.3300000000000003E-2</v>
      </c>
      <c r="Y99" s="132">
        <v>1.33E-3</v>
      </c>
      <c r="Z99" s="132">
        <v>3.1E-4</v>
      </c>
    </row>
    <row r="100" spans="1:27">
      <c r="A100" t="s">
        <v>1214</v>
      </c>
      <c r="B100" t="s">
        <v>1240</v>
      </c>
      <c r="D100" t="s">
        <v>5316</v>
      </c>
      <c r="E100" t="s">
        <v>312</v>
      </c>
      <c r="F100" t="s">
        <v>5369</v>
      </c>
      <c r="G100" t="s">
        <v>5370</v>
      </c>
      <c r="H100" t="s">
        <v>315</v>
      </c>
      <c r="I100" t="s">
        <v>1006</v>
      </c>
      <c r="J100" t="s">
        <v>846</v>
      </c>
      <c r="K100" t="s">
        <v>206</v>
      </c>
      <c r="L100" t="s">
        <v>244</v>
      </c>
      <c r="M100" t="s">
        <v>244</v>
      </c>
      <c r="N100" t="s">
        <v>244</v>
      </c>
      <c r="O100" t="s">
        <v>340</v>
      </c>
      <c r="P100" s="145">
        <v>40940</v>
      </c>
      <c r="Q100" t="s">
        <v>1216</v>
      </c>
      <c r="R100" t="s">
        <v>886</v>
      </c>
      <c r="S100" t="s">
        <v>890</v>
      </c>
      <c r="T100" t="s">
        <v>5319</v>
      </c>
      <c r="U100" s="131">
        <v>3.3719999999999999</v>
      </c>
      <c r="V100" s="131">
        <v>79.953000000000003</v>
      </c>
      <c r="W100" s="131">
        <v>269.60199999999998</v>
      </c>
      <c r="X100" s="146">
        <v>0.106</v>
      </c>
      <c r="Y100" s="132">
        <v>6.0999999999999997E-4</v>
      </c>
      <c r="Z100" s="132">
        <v>1.4999999999999999E-4</v>
      </c>
    </row>
    <row r="101" spans="1:27">
      <c r="A101" t="s">
        <v>1214</v>
      </c>
      <c r="B101" t="s">
        <v>1240</v>
      </c>
      <c r="C101" t="s">
        <v>5171</v>
      </c>
      <c r="D101" t="s">
        <v>5172</v>
      </c>
      <c r="E101" t="s">
        <v>310</v>
      </c>
      <c r="F101" t="s">
        <v>5173</v>
      </c>
      <c r="G101" t="s">
        <v>5174</v>
      </c>
      <c r="H101" t="s">
        <v>315</v>
      </c>
      <c r="I101" t="s">
        <v>1006</v>
      </c>
      <c r="J101" t="s">
        <v>832</v>
      </c>
      <c r="K101" t="s">
        <v>206</v>
      </c>
      <c r="L101" t="s">
        <v>234</v>
      </c>
      <c r="M101" t="s">
        <v>234</v>
      </c>
      <c r="N101" t="s">
        <v>234</v>
      </c>
      <c r="O101" t="s">
        <v>340</v>
      </c>
      <c r="P101" s="145">
        <v>45208</v>
      </c>
      <c r="Q101" t="s">
        <v>1219</v>
      </c>
      <c r="R101" t="s">
        <v>886</v>
      </c>
      <c r="S101" t="s">
        <v>890</v>
      </c>
      <c r="T101" t="s">
        <v>5175</v>
      </c>
      <c r="U101" s="131">
        <v>4.6239999999999997</v>
      </c>
      <c r="V101" s="131">
        <v>0</v>
      </c>
      <c r="W101" s="131">
        <v>0</v>
      </c>
      <c r="X101" s="148">
        <v>0.104</v>
      </c>
      <c r="Y101" s="151"/>
      <c r="Z101" s="151"/>
    </row>
    <row r="102" spans="1:27">
      <c r="A102" t="s">
        <v>1214</v>
      </c>
      <c r="B102" t="s">
        <v>1243</v>
      </c>
      <c r="C102" t="s">
        <v>5242</v>
      </c>
      <c r="D102" t="s">
        <v>5243</v>
      </c>
      <c r="E102" t="s">
        <v>310</v>
      </c>
      <c r="F102" t="s">
        <v>5244</v>
      </c>
      <c r="G102" t="s">
        <v>5245</v>
      </c>
      <c r="H102" t="s">
        <v>315</v>
      </c>
      <c r="I102" t="s">
        <v>1006</v>
      </c>
      <c r="J102" t="s">
        <v>827</v>
      </c>
      <c r="K102" t="s">
        <v>205</v>
      </c>
      <c r="L102" t="s">
        <v>205</v>
      </c>
      <c r="M102" t="s">
        <v>205</v>
      </c>
      <c r="N102" t="s">
        <v>205</v>
      </c>
      <c r="O102" t="s">
        <v>340</v>
      </c>
      <c r="Q102" t="s">
        <v>1213</v>
      </c>
      <c r="R102" t="s">
        <v>886</v>
      </c>
      <c r="S102" t="s">
        <v>890</v>
      </c>
      <c r="T102" t="s">
        <v>5217</v>
      </c>
      <c r="U102" s="131">
        <v>1</v>
      </c>
      <c r="V102" s="131">
        <v>9052.3850000000002</v>
      </c>
      <c r="W102" s="131">
        <v>9052.3850000000002</v>
      </c>
      <c r="Y102" s="132">
        <v>0.30497000000000002</v>
      </c>
      <c r="Z102" s="132">
        <v>2.5590000000000002E-2</v>
      </c>
    </row>
    <row r="103" spans="1:27">
      <c r="A103" t="s">
        <v>1214</v>
      </c>
      <c r="B103" t="s">
        <v>1243</v>
      </c>
      <c r="C103" t="s">
        <v>5268</v>
      </c>
      <c r="D103" t="s">
        <v>5269</v>
      </c>
      <c r="E103" t="s">
        <v>310</v>
      </c>
      <c r="F103" t="s">
        <v>5270</v>
      </c>
      <c r="G103" t="s">
        <v>5271</v>
      </c>
      <c r="H103" t="s">
        <v>315</v>
      </c>
      <c r="I103" t="s">
        <v>1004</v>
      </c>
      <c r="J103" t="s">
        <v>838</v>
      </c>
      <c r="K103" t="s">
        <v>205</v>
      </c>
      <c r="L103" t="s">
        <v>205</v>
      </c>
      <c r="M103" t="s">
        <v>205</v>
      </c>
      <c r="N103" t="s">
        <v>205</v>
      </c>
      <c r="O103" t="s">
        <v>340</v>
      </c>
      <c r="P103" s="145">
        <v>44752</v>
      </c>
      <c r="Q103" t="s">
        <v>1213</v>
      </c>
      <c r="R103" t="s">
        <v>886</v>
      </c>
      <c r="S103" t="s">
        <v>890</v>
      </c>
      <c r="T103" t="s">
        <v>5056</v>
      </c>
      <c r="U103" s="131">
        <v>1</v>
      </c>
      <c r="V103" s="131">
        <v>2880.2979999999998</v>
      </c>
      <c r="W103" s="131">
        <v>2880.2979999999998</v>
      </c>
      <c r="X103" s="146">
        <v>5.8299999999999998E-2</v>
      </c>
      <c r="Y103" s="132">
        <v>9.7040000000000001E-2</v>
      </c>
      <c r="Z103" s="132">
        <v>8.1399999999999997E-3</v>
      </c>
    </row>
    <row r="104" spans="1:27">
      <c r="A104" t="s">
        <v>1214</v>
      </c>
      <c r="B104" t="s">
        <v>1243</v>
      </c>
      <c r="C104" t="s">
        <v>5281</v>
      </c>
      <c r="D104" t="s">
        <v>5282</v>
      </c>
      <c r="E104" t="s">
        <v>310</v>
      </c>
      <c r="F104" t="s">
        <v>5283</v>
      </c>
      <c r="G104" t="s">
        <v>5284</v>
      </c>
      <c r="H104" t="s">
        <v>315</v>
      </c>
      <c r="I104" t="s">
        <v>1004</v>
      </c>
      <c r="J104" t="s">
        <v>838</v>
      </c>
      <c r="K104" t="s">
        <v>205</v>
      </c>
      <c r="L104" t="s">
        <v>205</v>
      </c>
      <c r="M104" t="s">
        <v>205</v>
      </c>
      <c r="N104" t="s">
        <v>205</v>
      </c>
      <c r="O104" t="s">
        <v>340</v>
      </c>
      <c r="P104" s="145">
        <v>44741</v>
      </c>
      <c r="Q104" t="s">
        <v>1213</v>
      </c>
      <c r="R104" t="s">
        <v>886</v>
      </c>
      <c r="S104" t="s">
        <v>890</v>
      </c>
      <c r="T104" t="s">
        <v>5056</v>
      </c>
      <c r="U104" s="131">
        <v>1</v>
      </c>
      <c r="V104" s="131">
        <v>2348.2510000000002</v>
      </c>
      <c r="W104" s="131">
        <v>2348.2510000000002</v>
      </c>
      <c r="X104" s="149">
        <v>3.4090000000000002E-2</v>
      </c>
      <c r="Y104" s="132">
        <v>7.911E-2</v>
      </c>
      <c r="Z104" s="132">
        <v>6.6400000000000001E-3</v>
      </c>
    </row>
    <row r="105" spans="1:27">
      <c r="A105" t="s">
        <v>1214</v>
      </c>
      <c r="B105" t="s">
        <v>1243</v>
      </c>
      <c r="C105" t="s">
        <v>5252</v>
      </c>
      <c r="D105" t="s">
        <v>5253</v>
      </c>
      <c r="E105" t="s">
        <v>310</v>
      </c>
      <c r="F105" t="s">
        <v>5254</v>
      </c>
      <c r="G105" t="s">
        <v>5255</v>
      </c>
      <c r="H105" t="s">
        <v>315</v>
      </c>
      <c r="I105" t="s">
        <v>1004</v>
      </c>
      <c r="J105" t="s">
        <v>837</v>
      </c>
      <c r="K105" t="s">
        <v>205</v>
      </c>
      <c r="L105" t="s">
        <v>205</v>
      </c>
      <c r="M105" t="s">
        <v>205</v>
      </c>
      <c r="N105" t="s">
        <v>205</v>
      </c>
      <c r="O105" t="s">
        <v>340</v>
      </c>
      <c r="P105" s="145">
        <v>44370</v>
      </c>
      <c r="Q105" t="s">
        <v>1213</v>
      </c>
      <c r="R105" t="s">
        <v>886</v>
      </c>
      <c r="S105" t="s">
        <v>890</v>
      </c>
      <c r="T105" t="s">
        <v>5056</v>
      </c>
      <c r="U105" s="131">
        <v>1</v>
      </c>
      <c r="V105" s="131">
        <v>2211.6889999999999</v>
      </c>
      <c r="W105" s="131">
        <v>2211.6889999999999</v>
      </c>
      <c r="X105" s="146">
        <v>0.15770000000000001</v>
      </c>
      <c r="Y105" s="132">
        <v>7.4510000000000007E-2</v>
      </c>
      <c r="Z105" s="132">
        <v>6.2500000000000003E-3</v>
      </c>
    </row>
    <row r="106" spans="1:27">
      <c r="A106" t="s">
        <v>1214</v>
      </c>
      <c r="B106" t="s">
        <v>1243</v>
      </c>
      <c r="C106" t="s">
        <v>5264</v>
      </c>
      <c r="D106" t="s">
        <v>5265</v>
      </c>
      <c r="E106" t="s">
        <v>310</v>
      </c>
      <c r="F106" t="s">
        <v>5266</v>
      </c>
      <c r="G106" t="s">
        <v>5267</v>
      </c>
      <c r="H106" t="s">
        <v>315</v>
      </c>
      <c r="I106" t="s">
        <v>1004</v>
      </c>
      <c r="J106" t="s">
        <v>837</v>
      </c>
      <c r="K106" t="s">
        <v>205</v>
      </c>
      <c r="L106" t="s">
        <v>205</v>
      </c>
      <c r="M106" t="s">
        <v>205</v>
      </c>
      <c r="N106" t="s">
        <v>205</v>
      </c>
      <c r="O106" t="s">
        <v>340</v>
      </c>
      <c r="P106" s="145">
        <v>44591</v>
      </c>
      <c r="Q106" t="s">
        <v>1213</v>
      </c>
      <c r="R106" t="s">
        <v>886</v>
      </c>
      <c r="S106" t="s">
        <v>890</v>
      </c>
      <c r="T106" t="s">
        <v>5263</v>
      </c>
      <c r="U106" s="131">
        <v>1</v>
      </c>
      <c r="V106" s="131">
        <v>1667.4110000000001</v>
      </c>
      <c r="W106" s="131">
        <v>1667.4110000000001</v>
      </c>
      <c r="X106" s="146">
        <v>5.2600000000000001E-2</v>
      </c>
      <c r="Y106" s="132">
        <v>5.6169999999999998E-2</v>
      </c>
      <c r="Z106" s="132">
        <v>4.7099999999999998E-3</v>
      </c>
    </row>
    <row r="107" spans="1:27">
      <c r="A107" t="s">
        <v>1214</v>
      </c>
      <c r="B107" t="s">
        <v>1243</v>
      </c>
      <c r="C107" t="s">
        <v>5176</v>
      </c>
      <c r="D107" t="s">
        <v>5177</v>
      </c>
      <c r="E107" t="s">
        <v>311</v>
      </c>
      <c r="F107" t="s">
        <v>5250</v>
      </c>
      <c r="G107" t="s">
        <v>5251</v>
      </c>
      <c r="H107" t="s">
        <v>315</v>
      </c>
      <c r="I107" t="s">
        <v>1005</v>
      </c>
      <c r="J107" t="s">
        <v>834</v>
      </c>
      <c r="K107" t="s">
        <v>205</v>
      </c>
      <c r="L107" t="s">
        <v>205</v>
      </c>
      <c r="M107" t="s">
        <v>205</v>
      </c>
      <c r="N107" t="s">
        <v>205</v>
      </c>
      <c r="O107" t="s">
        <v>340</v>
      </c>
      <c r="Q107" t="s">
        <v>1213</v>
      </c>
      <c r="R107" t="s">
        <v>886</v>
      </c>
      <c r="S107" t="s">
        <v>890</v>
      </c>
      <c r="T107" t="s">
        <v>5056</v>
      </c>
      <c r="U107" s="131">
        <v>1</v>
      </c>
      <c r="V107" s="131">
        <v>1599.7560000000001</v>
      </c>
      <c r="W107" s="131">
        <v>1599.7560000000001</v>
      </c>
      <c r="Y107" s="132">
        <v>5.389E-2</v>
      </c>
      <c r="Z107" s="132">
        <v>4.5199999999999997E-3</v>
      </c>
    </row>
    <row r="108" spans="1:27">
      <c r="A108" t="s">
        <v>1214</v>
      </c>
      <c r="B108" t="s">
        <v>1243</v>
      </c>
      <c r="C108" t="s">
        <v>5285</v>
      </c>
      <c r="D108" t="s">
        <v>5286</v>
      </c>
      <c r="E108" t="s">
        <v>310</v>
      </c>
      <c r="F108" t="s">
        <v>5287</v>
      </c>
      <c r="G108" t="s">
        <v>5288</v>
      </c>
      <c r="H108" t="s">
        <v>315</v>
      </c>
      <c r="I108" t="s">
        <v>1003</v>
      </c>
      <c r="J108" t="s">
        <v>570</v>
      </c>
      <c r="K108" t="s">
        <v>205</v>
      </c>
      <c r="L108" t="s">
        <v>205</v>
      </c>
      <c r="M108" t="s">
        <v>205</v>
      </c>
      <c r="N108" t="s">
        <v>225</v>
      </c>
      <c r="O108" t="s">
        <v>340</v>
      </c>
      <c r="P108" s="145">
        <v>44622</v>
      </c>
      <c r="Q108" t="s">
        <v>1213</v>
      </c>
      <c r="R108" t="s">
        <v>886</v>
      </c>
      <c r="S108" t="s">
        <v>890</v>
      </c>
      <c r="T108" t="s">
        <v>5127</v>
      </c>
      <c r="U108" s="131">
        <v>1</v>
      </c>
      <c r="V108" s="131">
        <v>1422.13</v>
      </c>
      <c r="W108" s="131">
        <v>1422.13</v>
      </c>
      <c r="X108" s="147">
        <v>0.11</v>
      </c>
      <c r="Y108" s="132">
        <v>4.7910000000000001E-2</v>
      </c>
      <c r="Z108" s="132">
        <v>4.0200000000000001E-3</v>
      </c>
    </row>
    <row r="109" spans="1:27">
      <c r="A109" t="s">
        <v>1214</v>
      </c>
      <c r="B109" t="s">
        <v>1243</v>
      </c>
      <c r="C109" t="s">
        <v>5085</v>
      </c>
      <c r="D109" t="s">
        <v>5086</v>
      </c>
      <c r="E109" t="s">
        <v>310</v>
      </c>
      <c r="F109" t="s">
        <v>5306</v>
      </c>
      <c r="G109" t="s">
        <v>5307</v>
      </c>
      <c r="H109" t="s">
        <v>315</v>
      </c>
      <c r="I109" t="s">
        <v>1004</v>
      </c>
      <c r="J109" t="s">
        <v>840</v>
      </c>
      <c r="K109" t="s">
        <v>205</v>
      </c>
      <c r="L109" t="s">
        <v>205</v>
      </c>
      <c r="M109" t="s">
        <v>205</v>
      </c>
      <c r="N109" t="s">
        <v>205</v>
      </c>
      <c r="O109" t="s">
        <v>340</v>
      </c>
      <c r="P109" s="145">
        <v>45036</v>
      </c>
      <c r="Q109" t="s">
        <v>1213</v>
      </c>
      <c r="R109" t="s">
        <v>886</v>
      </c>
      <c r="S109" t="s">
        <v>890</v>
      </c>
      <c r="T109" t="s">
        <v>4835</v>
      </c>
      <c r="U109" s="131">
        <v>1</v>
      </c>
      <c r="V109" s="131">
        <v>787.92100000000005</v>
      </c>
      <c r="W109" s="131">
        <v>787.92100000000005</v>
      </c>
      <c r="X109" s="150">
        <v>1.95E-2</v>
      </c>
      <c r="Y109" s="132">
        <v>2.6540000000000001E-2</v>
      </c>
      <c r="Z109" s="132">
        <v>2.2300000000000002E-3</v>
      </c>
    </row>
    <row r="110" spans="1:27">
      <c r="A110" t="s">
        <v>1214</v>
      </c>
      <c r="B110" t="s">
        <v>1243</v>
      </c>
      <c r="C110" t="s">
        <v>5329</v>
      </c>
      <c r="D110" t="s">
        <v>5330</v>
      </c>
      <c r="E110" t="s">
        <v>311</v>
      </c>
      <c r="F110" t="s">
        <v>5331</v>
      </c>
      <c r="G110" t="s">
        <v>5332</v>
      </c>
      <c r="H110" t="s">
        <v>315</v>
      </c>
      <c r="I110" t="s">
        <v>1002</v>
      </c>
      <c r="J110" t="s">
        <v>832</v>
      </c>
      <c r="K110" t="s">
        <v>206</v>
      </c>
      <c r="L110" t="s">
        <v>287</v>
      </c>
      <c r="M110" t="s">
        <v>287</v>
      </c>
      <c r="N110" t="s">
        <v>287</v>
      </c>
      <c r="O110" t="s">
        <v>340</v>
      </c>
      <c r="Q110" t="s">
        <v>1217</v>
      </c>
      <c r="R110" t="s">
        <v>886</v>
      </c>
      <c r="S110" t="s">
        <v>890</v>
      </c>
      <c r="T110" t="s">
        <v>5333</v>
      </c>
      <c r="U110" s="131">
        <v>3.9550000000000001</v>
      </c>
      <c r="V110" s="131">
        <v>503.97199999999998</v>
      </c>
      <c r="W110" s="131">
        <v>1993.308</v>
      </c>
      <c r="Y110" s="132">
        <v>6.7150000000000001E-2</v>
      </c>
      <c r="Z110" s="132">
        <v>5.64E-3</v>
      </c>
    </row>
    <row r="111" spans="1:27">
      <c r="A111" t="s">
        <v>1214</v>
      </c>
      <c r="B111" t="s">
        <v>1243</v>
      </c>
      <c r="D111" t="s">
        <v>5334</v>
      </c>
      <c r="E111" t="s">
        <v>312</v>
      </c>
      <c r="F111" t="s">
        <v>5335</v>
      </c>
      <c r="G111" t="s">
        <v>5336</v>
      </c>
      <c r="H111" t="s">
        <v>315</v>
      </c>
      <c r="I111" t="s">
        <v>1006</v>
      </c>
      <c r="J111" t="s">
        <v>570</v>
      </c>
      <c r="K111" t="s">
        <v>206</v>
      </c>
      <c r="L111" t="s">
        <v>234</v>
      </c>
      <c r="M111" t="s">
        <v>225</v>
      </c>
      <c r="N111" t="s">
        <v>297</v>
      </c>
      <c r="O111" t="s">
        <v>340</v>
      </c>
      <c r="P111" s="145">
        <v>44166</v>
      </c>
      <c r="Q111" t="s">
        <v>1216</v>
      </c>
      <c r="R111" t="s">
        <v>886</v>
      </c>
      <c r="S111" t="s">
        <v>890</v>
      </c>
      <c r="T111" t="s">
        <v>5337</v>
      </c>
      <c r="U111" s="131">
        <v>3.3719999999999999</v>
      </c>
      <c r="V111" s="131">
        <v>473.99799999999999</v>
      </c>
      <c r="W111" s="131">
        <v>1598.32</v>
      </c>
      <c r="X111" s="146">
        <v>1.1000000000000001E-3</v>
      </c>
      <c r="Y111" s="132">
        <v>5.3850000000000002E-2</v>
      </c>
      <c r="Z111" s="132">
        <v>4.5199999999999997E-3</v>
      </c>
    </row>
    <row r="112" spans="1:27">
      <c r="A112" t="s">
        <v>1214</v>
      </c>
      <c r="B112" t="s">
        <v>1243</v>
      </c>
      <c r="D112" t="s">
        <v>3936</v>
      </c>
      <c r="E112" t="s">
        <v>312</v>
      </c>
      <c r="F112" t="s">
        <v>3935</v>
      </c>
      <c r="G112" t="s">
        <v>5357</v>
      </c>
      <c r="H112" t="s">
        <v>315</v>
      </c>
      <c r="I112" t="s">
        <v>1005</v>
      </c>
      <c r="J112" t="s">
        <v>834</v>
      </c>
      <c r="K112" t="s">
        <v>206</v>
      </c>
      <c r="L112" t="s">
        <v>273</v>
      </c>
      <c r="M112" t="s">
        <v>273</v>
      </c>
      <c r="N112" t="s">
        <v>273</v>
      </c>
      <c r="O112" t="s">
        <v>340</v>
      </c>
      <c r="Q112" t="s">
        <v>1217</v>
      </c>
      <c r="R112" t="s">
        <v>886</v>
      </c>
      <c r="S112" t="s">
        <v>890</v>
      </c>
      <c r="T112" t="s">
        <v>5358</v>
      </c>
      <c r="U112" s="131">
        <v>3.9550000000000001</v>
      </c>
      <c r="V112" s="131">
        <v>375.428</v>
      </c>
      <c r="W112" s="131">
        <v>1484.893</v>
      </c>
      <c r="Y112" s="132">
        <v>5.0029999999999998E-2</v>
      </c>
      <c r="Z112" s="132">
        <v>4.1999999999999997E-3</v>
      </c>
    </row>
    <row r="113" spans="1:26">
      <c r="A113" t="s">
        <v>1214</v>
      </c>
      <c r="B113" t="s">
        <v>1243</v>
      </c>
      <c r="D113" t="s">
        <v>5222</v>
      </c>
      <c r="E113" t="s">
        <v>312</v>
      </c>
      <c r="F113" t="s">
        <v>5223</v>
      </c>
      <c r="G113" t="s">
        <v>5224</v>
      </c>
      <c r="H113" t="s">
        <v>315</v>
      </c>
      <c r="I113" t="s">
        <v>1004</v>
      </c>
      <c r="J113" t="s">
        <v>837</v>
      </c>
      <c r="K113" t="s">
        <v>206</v>
      </c>
      <c r="L113" t="s">
        <v>225</v>
      </c>
      <c r="M113" t="s">
        <v>225</v>
      </c>
      <c r="N113" t="s">
        <v>225</v>
      </c>
      <c r="O113" t="s">
        <v>340</v>
      </c>
      <c r="P113" s="145">
        <v>43857</v>
      </c>
      <c r="Q113" t="s">
        <v>1216</v>
      </c>
      <c r="R113" t="s">
        <v>886</v>
      </c>
      <c r="S113" t="s">
        <v>890</v>
      </c>
      <c r="T113" t="s">
        <v>5225</v>
      </c>
      <c r="U113" s="131">
        <v>3.3719999999999999</v>
      </c>
      <c r="V113" s="131">
        <v>275.428</v>
      </c>
      <c r="W113" s="131">
        <v>928.74400000000003</v>
      </c>
      <c r="X113" s="146">
        <v>2.53E-2</v>
      </c>
      <c r="Y113" s="132">
        <v>3.1289999999999998E-2</v>
      </c>
      <c r="Z113" s="132">
        <v>2.63E-3</v>
      </c>
    </row>
    <row r="114" spans="1:26">
      <c r="A114" t="s">
        <v>1214</v>
      </c>
      <c r="B114" t="s">
        <v>1243</v>
      </c>
      <c r="D114" t="s">
        <v>5205</v>
      </c>
      <c r="E114" t="s">
        <v>312</v>
      </c>
      <c r="F114" t="s">
        <v>5353</v>
      </c>
      <c r="G114" t="s">
        <v>5354</v>
      </c>
      <c r="H114" t="s">
        <v>315</v>
      </c>
      <c r="I114" t="s">
        <v>1001</v>
      </c>
      <c r="J114" t="s">
        <v>845</v>
      </c>
      <c r="K114" t="s">
        <v>206</v>
      </c>
      <c r="L114" t="s">
        <v>225</v>
      </c>
      <c r="M114" t="s">
        <v>225</v>
      </c>
      <c r="N114" t="s">
        <v>225</v>
      </c>
      <c r="O114" t="s">
        <v>340</v>
      </c>
      <c r="P114" s="145">
        <v>44308</v>
      </c>
      <c r="Q114" t="s">
        <v>1216</v>
      </c>
      <c r="R114" t="s">
        <v>886</v>
      </c>
      <c r="S114" t="s">
        <v>890</v>
      </c>
      <c r="T114" t="s">
        <v>5208</v>
      </c>
      <c r="U114" s="131">
        <v>3.3719999999999999</v>
      </c>
      <c r="V114" s="131">
        <v>267.25400000000002</v>
      </c>
      <c r="W114" s="131">
        <v>901.18</v>
      </c>
      <c r="X114" s="146">
        <v>3.5400000000000001E-2</v>
      </c>
      <c r="Y114" s="132">
        <v>3.0360000000000002E-2</v>
      </c>
      <c r="Z114" s="132">
        <v>2.5500000000000002E-3</v>
      </c>
    </row>
    <row r="115" spans="1:26">
      <c r="A115" t="s">
        <v>1214</v>
      </c>
      <c r="B115" t="s">
        <v>1243</v>
      </c>
      <c r="D115" t="s">
        <v>5359</v>
      </c>
      <c r="E115" t="s">
        <v>312</v>
      </c>
      <c r="F115" t="s">
        <v>5360</v>
      </c>
      <c r="G115" t="s">
        <v>5361</v>
      </c>
      <c r="H115" t="s">
        <v>315</v>
      </c>
      <c r="I115" t="s">
        <v>1005</v>
      </c>
      <c r="J115" t="s">
        <v>834</v>
      </c>
      <c r="K115" t="s">
        <v>206</v>
      </c>
      <c r="L115" t="s">
        <v>234</v>
      </c>
      <c r="M115" t="s">
        <v>234</v>
      </c>
      <c r="N115" t="s">
        <v>234</v>
      </c>
      <c r="O115" t="s">
        <v>340</v>
      </c>
      <c r="P115" s="145">
        <v>44938</v>
      </c>
      <c r="Q115" t="s">
        <v>1219</v>
      </c>
      <c r="R115" t="s">
        <v>886</v>
      </c>
      <c r="S115" t="s">
        <v>890</v>
      </c>
      <c r="T115" t="s">
        <v>5162</v>
      </c>
      <c r="U115" s="131">
        <v>4.6239999999999997</v>
      </c>
      <c r="V115" s="131">
        <v>152.38800000000001</v>
      </c>
      <c r="W115" s="131">
        <v>704.58299999999997</v>
      </c>
      <c r="X115" s="146">
        <v>2.8899999999999999E-2</v>
      </c>
      <c r="Y115" s="132">
        <v>2.3740000000000001E-2</v>
      </c>
      <c r="Z115" s="132">
        <v>1.99E-3</v>
      </c>
    </row>
    <row r="116" spans="1:26">
      <c r="A116" t="s">
        <v>1214</v>
      </c>
      <c r="B116" t="s">
        <v>1243</v>
      </c>
      <c r="D116" t="s">
        <v>5362</v>
      </c>
      <c r="E116" t="s">
        <v>312</v>
      </c>
      <c r="F116" t="s">
        <v>5363</v>
      </c>
      <c r="G116" t="s">
        <v>5364</v>
      </c>
      <c r="H116" t="s">
        <v>315</v>
      </c>
      <c r="I116" t="s">
        <v>1004</v>
      </c>
      <c r="J116" t="s">
        <v>837</v>
      </c>
      <c r="K116" t="s">
        <v>206</v>
      </c>
      <c r="L116" t="s">
        <v>225</v>
      </c>
      <c r="M116" t="s">
        <v>225</v>
      </c>
      <c r="N116" t="s">
        <v>225</v>
      </c>
      <c r="O116" t="s">
        <v>340</v>
      </c>
      <c r="P116" s="145">
        <v>43790</v>
      </c>
      <c r="Q116" t="s">
        <v>1216</v>
      </c>
      <c r="R116" t="s">
        <v>886</v>
      </c>
      <c r="S116" t="s">
        <v>890</v>
      </c>
      <c r="T116" t="s">
        <v>5167</v>
      </c>
      <c r="U116" s="131">
        <v>3.3719999999999999</v>
      </c>
      <c r="V116" s="131">
        <v>30.241</v>
      </c>
      <c r="W116" s="131">
        <v>101.971</v>
      </c>
      <c r="X116" s="146">
        <v>1.0200000000000001E-2</v>
      </c>
      <c r="Y116" s="132">
        <v>3.4399999999999999E-3</v>
      </c>
      <c r="Z116" s="132">
        <v>2.9E-4</v>
      </c>
    </row>
    <row r="117" spans="1:26">
      <c r="A117" t="s">
        <v>1214</v>
      </c>
      <c r="B117" t="s">
        <v>1244</v>
      </c>
      <c r="C117" t="s">
        <v>5238</v>
      </c>
      <c r="D117" t="s">
        <v>5239</v>
      </c>
      <c r="E117" t="s">
        <v>310</v>
      </c>
      <c r="F117" t="s">
        <v>5240</v>
      </c>
      <c r="G117" t="s">
        <v>5241</v>
      </c>
      <c r="H117" t="s">
        <v>322</v>
      </c>
      <c r="I117" t="s">
        <v>1003</v>
      </c>
      <c r="J117" t="s">
        <v>570</v>
      </c>
      <c r="K117" t="s">
        <v>205</v>
      </c>
      <c r="L117" t="s">
        <v>218</v>
      </c>
      <c r="M117" t="s">
        <v>205</v>
      </c>
      <c r="N117" t="s">
        <v>205</v>
      </c>
      <c r="O117" t="s">
        <v>340</v>
      </c>
      <c r="Q117" t="s">
        <v>1213</v>
      </c>
      <c r="R117" t="s">
        <v>886</v>
      </c>
      <c r="S117" t="s">
        <v>890</v>
      </c>
      <c r="T117" t="s">
        <v>5162</v>
      </c>
      <c r="U117" s="131">
        <v>1</v>
      </c>
      <c r="V117" s="131">
        <v>1027.1790000000001</v>
      </c>
      <c r="W117" s="131">
        <v>1027.1790000000001</v>
      </c>
      <c r="Y117" s="132">
        <v>3.5409999999999997E-2</v>
      </c>
      <c r="Z117" s="132">
        <v>2.0400000000000001E-3</v>
      </c>
    </row>
    <row r="118" spans="1:26">
      <c r="A118" t="s">
        <v>1214</v>
      </c>
      <c r="B118" t="s">
        <v>1244</v>
      </c>
      <c r="D118" t="s">
        <v>5256</v>
      </c>
      <c r="E118" t="s">
        <v>310</v>
      </c>
      <c r="F118" t="s">
        <v>5257</v>
      </c>
      <c r="G118" t="s">
        <v>5258</v>
      </c>
      <c r="H118" t="s">
        <v>315</v>
      </c>
      <c r="I118" t="s">
        <v>1006</v>
      </c>
      <c r="J118" t="s">
        <v>833</v>
      </c>
      <c r="K118" t="s">
        <v>205</v>
      </c>
      <c r="L118" t="s">
        <v>205</v>
      </c>
      <c r="M118" t="s">
        <v>205</v>
      </c>
      <c r="N118" t="s">
        <v>205</v>
      </c>
      <c r="O118" t="s">
        <v>340</v>
      </c>
      <c r="P118" s="145">
        <v>45006</v>
      </c>
      <c r="Q118" t="s">
        <v>1213</v>
      </c>
      <c r="R118" t="s">
        <v>886</v>
      </c>
      <c r="S118" t="s">
        <v>890</v>
      </c>
      <c r="T118" t="s">
        <v>4846</v>
      </c>
      <c r="U118" s="131">
        <v>1</v>
      </c>
      <c r="V118" s="131">
        <v>2390.9490000000001</v>
      </c>
      <c r="W118" s="131">
        <v>2390.9490000000001</v>
      </c>
      <c r="X118" s="146">
        <v>0.19600000000000001</v>
      </c>
      <c r="Y118" s="132">
        <v>8.2419999999999993E-2</v>
      </c>
      <c r="Z118" s="132">
        <v>4.7400000000000003E-3</v>
      </c>
    </row>
    <row r="119" spans="1:26">
      <c r="A119" t="s">
        <v>1214</v>
      </c>
      <c r="B119" t="s">
        <v>1244</v>
      </c>
      <c r="C119" t="s">
        <v>5242</v>
      </c>
      <c r="D119" t="s">
        <v>5243</v>
      </c>
      <c r="E119" t="s">
        <v>310</v>
      </c>
      <c r="F119" t="s">
        <v>5244</v>
      </c>
      <c r="G119" t="s">
        <v>5245</v>
      </c>
      <c r="H119" t="s">
        <v>315</v>
      </c>
      <c r="I119" t="s">
        <v>1006</v>
      </c>
      <c r="J119" t="s">
        <v>827</v>
      </c>
      <c r="K119" t="s">
        <v>205</v>
      </c>
      <c r="L119" t="s">
        <v>205</v>
      </c>
      <c r="M119" t="s">
        <v>205</v>
      </c>
      <c r="N119" t="s">
        <v>205</v>
      </c>
      <c r="O119" t="s">
        <v>340</v>
      </c>
      <c r="Q119" t="s">
        <v>1213</v>
      </c>
      <c r="R119" t="s">
        <v>886</v>
      </c>
      <c r="S119" t="s">
        <v>890</v>
      </c>
      <c r="T119" t="s">
        <v>5217</v>
      </c>
      <c r="U119" s="131">
        <v>1</v>
      </c>
      <c r="V119" s="131">
        <v>2108.3150000000001</v>
      </c>
      <c r="W119" s="131">
        <v>2108.3150000000001</v>
      </c>
      <c r="Y119" s="132">
        <v>7.2669999999999998E-2</v>
      </c>
      <c r="Z119" s="132">
        <v>4.1799999999999997E-3</v>
      </c>
    </row>
    <row r="120" spans="1:26">
      <c r="A120" t="s">
        <v>1214</v>
      </c>
      <c r="B120" t="s">
        <v>1244</v>
      </c>
      <c r="C120" t="s">
        <v>5268</v>
      </c>
      <c r="D120" t="s">
        <v>5269</v>
      </c>
      <c r="E120" t="s">
        <v>310</v>
      </c>
      <c r="F120" t="s">
        <v>5270</v>
      </c>
      <c r="G120" t="s">
        <v>5271</v>
      </c>
      <c r="H120" t="s">
        <v>315</v>
      </c>
      <c r="I120" t="s">
        <v>1004</v>
      </c>
      <c r="J120" t="s">
        <v>838</v>
      </c>
      <c r="K120" t="s">
        <v>205</v>
      </c>
      <c r="L120" t="s">
        <v>205</v>
      </c>
      <c r="M120" t="s">
        <v>205</v>
      </c>
      <c r="N120" t="s">
        <v>205</v>
      </c>
      <c r="O120" t="s">
        <v>340</v>
      </c>
      <c r="P120" s="145">
        <v>44752</v>
      </c>
      <c r="Q120" t="s">
        <v>1213</v>
      </c>
      <c r="R120" t="s">
        <v>886</v>
      </c>
      <c r="S120" t="s">
        <v>890</v>
      </c>
      <c r="T120" t="s">
        <v>5056</v>
      </c>
      <c r="U120" s="131">
        <v>1</v>
      </c>
      <c r="V120" s="131">
        <v>2048.75</v>
      </c>
      <c r="W120" s="131">
        <v>2048.75</v>
      </c>
      <c r="X120" s="146">
        <v>5.8299999999999998E-2</v>
      </c>
      <c r="Y120" s="132">
        <v>7.0620000000000002E-2</v>
      </c>
      <c r="Z120" s="132">
        <v>4.0600000000000002E-3</v>
      </c>
    </row>
    <row r="121" spans="1:26">
      <c r="A121" t="s">
        <v>1214</v>
      </c>
      <c r="B121" t="s">
        <v>1244</v>
      </c>
      <c r="C121" t="s">
        <v>5259</v>
      </c>
      <c r="D121" t="s">
        <v>5260</v>
      </c>
      <c r="E121" t="s">
        <v>311</v>
      </c>
      <c r="F121" t="s">
        <v>5261</v>
      </c>
      <c r="G121" t="s">
        <v>5262</v>
      </c>
      <c r="H121" t="s">
        <v>315</v>
      </c>
      <c r="I121" t="s">
        <v>1005</v>
      </c>
      <c r="J121" t="s">
        <v>834</v>
      </c>
      <c r="K121" t="s">
        <v>205</v>
      </c>
      <c r="L121" t="s">
        <v>205</v>
      </c>
      <c r="M121" t="s">
        <v>205</v>
      </c>
      <c r="N121" t="s">
        <v>205</v>
      </c>
      <c r="O121" t="s">
        <v>340</v>
      </c>
      <c r="P121" s="145">
        <v>44721</v>
      </c>
      <c r="Q121" t="s">
        <v>1213</v>
      </c>
      <c r="R121" t="s">
        <v>886</v>
      </c>
      <c r="S121" t="s">
        <v>890</v>
      </c>
      <c r="T121" t="s">
        <v>5263</v>
      </c>
      <c r="U121" s="131">
        <v>1</v>
      </c>
      <c r="V121" s="131">
        <v>1683.9259999999999</v>
      </c>
      <c r="W121" s="131">
        <v>1683.9259999999999</v>
      </c>
      <c r="X121" s="146">
        <v>1.89E-2</v>
      </c>
      <c r="Y121" s="132">
        <v>5.8049999999999997E-2</v>
      </c>
      <c r="Z121" s="132">
        <v>3.3400000000000001E-3</v>
      </c>
    </row>
    <row r="122" spans="1:26">
      <c r="A122" t="s">
        <v>1214</v>
      </c>
      <c r="B122" t="s">
        <v>1244</v>
      </c>
      <c r="C122" t="s">
        <v>5281</v>
      </c>
      <c r="D122" t="s">
        <v>5282</v>
      </c>
      <c r="E122" t="s">
        <v>310</v>
      </c>
      <c r="F122" t="s">
        <v>5283</v>
      </c>
      <c r="G122" t="s">
        <v>5284</v>
      </c>
      <c r="H122" t="s">
        <v>315</v>
      </c>
      <c r="I122" t="s">
        <v>1004</v>
      </c>
      <c r="J122" t="s">
        <v>838</v>
      </c>
      <c r="K122" t="s">
        <v>205</v>
      </c>
      <c r="L122" t="s">
        <v>205</v>
      </c>
      <c r="M122" t="s">
        <v>205</v>
      </c>
      <c r="N122" t="s">
        <v>205</v>
      </c>
      <c r="O122" t="s">
        <v>340</v>
      </c>
      <c r="P122" s="145">
        <v>44741</v>
      </c>
      <c r="Q122" t="s">
        <v>1213</v>
      </c>
      <c r="R122" t="s">
        <v>886</v>
      </c>
      <c r="S122" t="s">
        <v>890</v>
      </c>
      <c r="T122" t="s">
        <v>5056</v>
      </c>
      <c r="U122" s="131">
        <v>1</v>
      </c>
      <c r="V122" s="131">
        <v>1670.3050000000001</v>
      </c>
      <c r="W122" s="131">
        <v>1670.3050000000001</v>
      </c>
      <c r="X122" s="149">
        <v>3.4090000000000002E-2</v>
      </c>
      <c r="Y122" s="132">
        <v>5.7579999999999999E-2</v>
      </c>
      <c r="Z122" s="132">
        <v>3.31E-3</v>
      </c>
    </row>
    <row r="123" spans="1:26">
      <c r="A123" t="s">
        <v>1214</v>
      </c>
      <c r="B123" t="s">
        <v>1244</v>
      </c>
      <c r="C123" t="s">
        <v>5272</v>
      </c>
      <c r="D123" t="s">
        <v>5273</v>
      </c>
      <c r="E123" t="s">
        <v>310</v>
      </c>
      <c r="F123" t="s">
        <v>5274</v>
      </c>
      <c r="G123" t="s">
        <v>5275</v>
      </c>
      <c r="H123" t="s">
        <v>315</v>
      </c>
      <c r="I123" t="s">
        <v>1001</v>
      </c>
      <c r="J123" t="s">
        <v>845</v>
      </c>
      <c r="K123" t="s">
        <v>205</v>
      </c>
      <c r="L123" t="s">
        <v>205</v>
      </c>
      <c r="M123" t="s">
        <v>205</v>
      </c>
      <c r="N123" t="s">
        <v>205</v>
      </c>
      <c r="O123" t="s">
        <v>340</v>
      </c>
      <c r="P123" s="145">
        <v>44560</v>
      </c>
      <c r="Q123" t="s">
        <v>1216</v>
      </c>
      <c r="R123" t="s">
        <v>886</v>
      </c>
      <c r="S123" t="s">
        <v>890</v>
      </c>
      <c r="T123" t="s">
        <v>5276</v>
      </c>
      <c r="U123" s="131">
        <v>3.3719999999999999</v>
      </c>
      <c r="V123" s="131">
        <v>425.923</v>
      </c>
      <c r="W123" s="131">
        <v>1436.2139999999999</v>
      </c>
      <c r="X123" s="146">
        <v>5.9200000000000003E-2</v>
      </c>
      <c r="Y123" s="132">
        <v>4.9509999999999998E-2</v>
      </c>
      <c r="Z123" s="132">
        <v>2.8500000000000001E-3</v>
      </c>
    </row>
    <row r="124" spans="1:26">
      <c r="A124" t="s">
        <v>1214</v>
      </c>
      <c r="B124" t="s">
        <v>1244</v>
      </c>
      <c r="C124" t="s">
        <v>5285</v>
      </c>
      <c r="D124" t="s">
        <v>5286</v>
      </c>
      <c r="E124" t="s">
        <v>310</v>
      </c>
      <c r="F124" t="s">
        <v>5287</v>
      </c>
      <c r="G124" t="s">
        <v>5288</v>
      </c>
      <c r="H124" t="s">
        <v>315</v>
      </c>
      <c r="I124" t="s">
        <v>1003</v>
      </c>
      <c r="J124" t="s">
        <v>570</v>
      </c>
      <c r="K124" t="s">
        <v>205</v>
      </c>
      <c r="L124" t="s">
        <v>205</v>
      </c>
      <c r="M124" t="s">
        <v>205</v>
      </c>
      <c r="N124" t="s">
        <v>225</v>
      </c>
      <c r="O124" t="s">
        <v>340</v>
      </c>
      <c r="P124" s="145">
        <v>44622</v>
      </c>
      <c r="Q124" t="s">
        <v>1213</v>
      </c>
      <c r="R124" t="s">
        <v>886</v>
      </c>
      <c r="S124" t="s">
        <v>890</v>
      </c>
      <c r="T124" t="s">
        <v>5127</v>
      </c>
      <c r="U124" s="131">
        <v>1</v>
      </c>
      <c r="V124" s="131">
        <v>1174.2629999999999</v>
      </c>
      <c r="W124" s="131">
        <v>1174.2629999999999</v>
      </c>
      <c r="X124" s="147">
        <v>0.11</v>
      </c>
      <c r="Y124" s="132">
        <v>4.0480000000000002E-2</v>
      </c>
      <c r="Z124" s="132">
        <v>2.33E-3</v>
      </c>
    </row>
    <row r="125" spans="1:26">
      <c r="A125" t="s">
        <v>1214</v>
      </c>
      <c r="B125" t="s">
        <v>1244</v>
      </c>
      <c r="C125" t="s">
        <v>5277</v>
      </c>
      <c r="D125" t="s">
        <v>5278</v>
      </c>
      <c r="E125" t="s">
        <v>310</v>
      </c>
      <c r="F125" t="s">
        <v>5279</v>
      </c>
      <c r="G125" t="s">
        <v>5280</v>
      </c>
      <c r="H125" t="s">
        <v>315</v>
      </c>
      <c r="I125" t="s">
        <v>1001</v>
      </c>
      <c r="J125" t="s">
        <v>845</v>
      </c>
      <c r="K125" t="s">
        <v>205</v>
      </c>
      <c r="L125" t="s">
        <v>205</v>
      </c>
      <c r="M125" t="s">
        <v>205</v>
      </c>
      <c r="N125" t="s">
        <v>297</v>
      </c>
      <c r="O125" t="s">
        <v>340</v>
      </c>
      <c r="P125" s="145">
        <v>44409</v>
      </c>
      <c r="Q125" t="s">
        <v>1216</v>
      </c>
      <c r="R125" t="s">
        <v>886</v>
      </c>
      <c r="S125" t="s">
        <v>890</v>
      </c>
      <c r="T125" t="s">
        <v>5131</v>
      </c>
      <c r="U125" s="131">
        <v>3.3719999999999999</v>
      </c>
      <c r="V125" s="131">
        <v>303.60199999999998</v>
      </c>
      <c r="W125" s="131">
        <v>1023.746</v>
      </c>
      <c r="X125" s="146">
        <v>7.5700000000000003E-2</v>
      </c>
      <c r="Y125" s="132">
        <v>3.5290000000000002E-2</v>
      </c>
      <c r="Z125" s="132">
        <v>2.0300000000000001E-3</v>
      </c>
    </row>
    <row r="126" spans="1:26">
      <c r="A126" t="s">
        <v>1214</v>
      </c>
      <c r="B126" t="s">
        <v>1244</v>
      </c>
      <c r="C126" t="s">
        <v>5085</v>
      </c>
      <c r="D126" t="s">
        <v>5086</v>
      </c>
      <c r="E126" t="s">
        <v>310</v>
      </c>
      <c r="F126" t="s">
        <v>5306</v>
      </c>
      <c r="G126" t="s">
        <v>5307</v>
      </c>
      <c r="H126" t="s">
        <v>315</v>
      </c>
      <c r="I126" t="s">
        <v>1004</v>
      </c>
      <c r="J126" t="s">
        <v>840</v>
      </c>
      <c r="K126" t="s">
        <v>205</v>
      </c>
      <c r="L126" t="s">
        <v>205</v>
      </c>
      <c r="M126" t="s">
        <v>205</v>
      </c>
      <c r="N126" t="s">
        <v>205</v>
      </c>
      <c r="O126" t="s">
        <v>340</v>
      </c>
      <c r="P126" s="145">
        <v>45036</v>
      </c>
      <c r="Q126" t="s">
        <v>1213</v>
      </c>
      <c r="R126" t="s">
        <v>886</v>
      </c>
      <c r="S126" t="s">
        <v>890</v>
      </c>
      <c r="T126" t="s">
        <v>4835</v>
      </c>
      <c r="U126" s="131">
        <v>1</v>
      </c>
      <c r="V126" s="131">
        <v>785.48800000000006</v>
      </c>
      <c r="W126" s="131">
        <v>785.48800000000006</v>
      </c>
      <c r="X126" s="150">
        <v>1.95E-2</v>
      </c>
      <c r="Y126" s="132">
        <v>2.708E-2</v>
      </c>
      <c r="Z126" s="132">
        <v>1.56E-3</v>
      </c>
    </row>
    <row r="127" spans="1:26">
      <c r="A127" t="s">
        <v>1214</v>
      </c>
      <c r="B127" t="s">
        <v>1244</v>
      </c>
      <c r="C127" t="s">
        <v>5308</v>
      </c>
      <c r="D127" t="s">
        <v>5309</v>
      </c>
      <c r="E127" t="s">
        <v>312</v>
      </c>
      <c r="F127" t="s">
        <v>5310</v>
      </c>
      <c r="G127" t="s">
        <v>5311</v>
      </c>
      <c r="H127" t="s">
        <v>315</v>
      </c>
      <c r="I127" t="s">
        <v>1001</v>
      </c>
      <c r="J127" t="s">
        <v>845</v>
      </c>
      <c r="K127" t="s">
        <v>205</v>
      </c>
      <c r="L127" t="s">
        <v>205</v>
      </c>
      <c r="M127" t="s">
        <v>205</v>
      </c>
      <c r="N127" t="s">
        <v>205</v>
      </c>
      <c r="O127" t="s">
        <v>340</v>
      </c>
      <c r="P127" s="145">
        <v>44823</v>
      </c>
      <c r="Q127" t="s">
        <v>1216</v>
      </c>
      <c r="R127" t="s">
        <v>886</v>
      </c>
      <c r="S127" t="s">
        <v>890</v>
      </c>
      <c r="T127" t="s">
        <v>5204</v>
      </c>
      <c r="U127" s="131">
        <v>3.3719999999999999</v>
      </c>
      <c r="V127" s="131">
        <v>210.93700000000001</v>
      </c>
      <c r="W127" s="131">
        <v>711.28</v>
      </c>
      <c r="X127" s="146">
        <v>0.1371</v>
      </c>
      <c r="Y127" s="132">
        <v>2.452E-2</v>
      </c>
      <c r="Z127" s="132">
        <v>1.41E-3</v>
      </c>
    </row>
    <row r="128" spans="1:26">
      <c r="A128" t="s">
        <v>1214</v>
      </c>
      <c r="B128" t="s">
        <v>1244</v>
      </c>
      <c r="C128" t="s">
        <v>5176</v>
      </c>
      <c r="D128" t="s">
        <v>5177</v>
      </c>
      <c r="E128" t="s">
        <v>311</v>
      </c>
      <c r="F128" t="s">
        <v>5250</v>
      </c>
      <c r="G128" t="s">
        <v>5251</v>
      </c>
      <c r="H128" t="s">
        <v>315</v>
      </c>
      <c r="I128" t="s">
        <v>1005</v>
      </c>
      <c r="J128" t="s">
        <v>834</v>
      </c>
      <c r="K128" t="s">
        <v>205</v>
      </c>
      <c r="L128" t="s">
        <v>205</v>
      </c>
      <c r="M128" t="s">
        <v>205</v>
      </c>
      <c r="N128" t="s">
        <v>205</v>
      </c>
      <c r="O128" t="s">
        <v>340</v>
      </c>
      <c r="Q128" t="s">
        <v>1213</v>
      </c>
      <c r="R128" t="s">
        <v>886</v>
      </c>
      <c r="S128" t="s">
        <v>890</v>
      </c>
      <c r="T128" t="s">
        <v>5056</v>
      </c>
      <c r="U128" s="131">
        <v>1</v>
      </c>
      <c r="V128" s="131">
        <v>483.26</v>
      </c>
      <c r="W128" s="131">
        <v>483.26</v>
      </c>
      <c r="Y128" s="132">
        <v>1.6660000000000001E-2</v>
      </c>
      <c r="Z128" s="132">
        <v>9.6000000000000002E-4</v>
      </c>
    </row>
    <row r="129" spans="1:26">
      <c r="A129" t="s">
        <v>1214</v>
      </c>
      <c r="B129" t="s">
        <v>1244</v>
      </c>
      <c r="C129" t="s">
        <v>5196</v>
      </c>
      <c r="D129" t="s">
        <v>5197</v>
      </c>
      <c r="E129" t="s">
        <v>310</v>
      </c>
      <c r="F129" t="s">
        <v>5198</v>
      </c>
      <c r="G129" t="s">
        <v>5199</v>
      </c>
      <c r="H129" t="s">
        <v>315</v>
      </c>
      <c r="I129" t="s">
        <v>1003</v>
      </c>
      <c r="J129" t="s">
        <v>570</v>
      </c>
      <c r="K129" t="s">
        <v>205</v>
      </c>
      <c r="L129" t="s">
        <v>205</v>
      </c>
      <c r="M129" t="s">
        <v>205</v>
      </c>
      <c r="N129" t="s">
        <v>205</v>
      </c>
      <c r="O129" t="s">
        <v>340</v>
      </c>
      <c r="P129" s="145">
        <v>43312</v>
      </c>
      <c r="Q129" t="s">
        <v>1213</v>
      </c>
      <c r="R129" t="s">
        <v>886</v>
      </c>
      <c r="S129" t="s">
        <v>890</v>
      </c>
      <c r="T129" t="s">
        <v>5096</v>
      </c>
      <c r="U129" s="131">
        <v>1</v>
      </c>
      <c r="V129" s="131">
        <v>210.88800000000001</v>
      </c>
      <c r="W129" s="131">
        <v>210.88800000000001</v>
      </c>
      <c r="X129" s="146">
        <v>3.1E-2</v>
      </c>
      <c r="Y129" s="132">
        <v>7.2700000000000004E-3</v>
      </c>
      <c r="Z129" s="132">
        <v>4.2000000000000002E-4</v>
      </c>
    </row>
    <row r="130" spans="1:26">
      <c r="A130" t="s">
        <v>1214</v>
      </c>
      <c r="B130" t="s">
        <v>1244</v>
      </c>
      <c r="D130" t="s">
        <v>5089</v>
      </c>
      <c r="E130" t="s">
        <v>310</v>
      </c>
      <c r="F130" t="s">
        <v>5090</v>
      </c>
      <c r="G130" t="s">
        <v>5091</v>
      </c>
      <c r="H130" t="s">
        <v>315</v>
      </c>
      <c r="I130" t="s">
        <v>1001</v>
      </c>
      <c r="J130" t="s">
        <v>846</v>
      </c>
      <c r="K130" t="s">
        <v>205</v>
      </c>
      <c r="L130" t="s">
        <v>205</v>
      </c>
      <c r="M130" t="s">
        <v>205</v>
      </c>
      <c r="N130" t="s">
        <v>205</v>
      </c>
      <c r="O130" t="s">
        <v>340</v>
      </c>
      <c r="P130" s="145">
        <v>45124</v>
      </c>
      <c r="Q130" t="s">
        <v>1216</v>
      </c>
      <c r="R130" t="s">
        <v>886</v>
      </c>
      <c r="S130" t="s">
        <v>890</v>
      </c>
      <c r="T130" t="s">
        <v>5092</v>
      </c>
      <c r="U130" s="131">
        <v>3.3719999999999999</v>
      </c>
      <c r="V130" s="131">
        <v>58.725000000000001</v>
      </c>
      <c r="W130" s="131">
        <v>198.02</v>
      </c>
      <c r="X130" s="150">
        <v>7.0800000000000002E-2</v>
      </c>
      <c r="Y130" s="132">
        <v>6.8300000000000001E-3</v>
      </c>
      <c r="Z130" s="132">
        <v>3.8999999999999999E-4</v>
      </c>
    </row>
    <row r="131" spans="1:26">
      <c r="A131" t="s">
        <v>1214</v>
      </c>
      <c r="B131" t="s">
        <v>1244</v>
      </c>
      <c r="C131" t="s">
        <v>5200</v>
      </c>
      <c r="D131" t="s">
        <v>5201</v>
      </c>
      <c r="E131" t="s">
        <v>310</v>
      </c>
      <c r="F131" t="s">
        <v>5202</v>
      </c>
      <c r="G131" t="s">
        <v>5203</v>
      </c>
      <c r="H131" t="s">
        <v>315</v>
      </c>
      <c r="I131" t="s">
        <v>1001</v>
      </c>
      <c r="J131" t="s">
        <v>846</v>
      </c>
      <c r="K131" t="s">
        <v>205</v>
      </c>
      <c r="L131" t="s">
        <v>205</v>
      </c>
      <c r="M131" t="s">
        <v>205</v>
      </c>
      <c r="N131" t="s">
        <v>205</v>
      </c>
      <c r="O131" t="s">
        <v>340</v>
      </c>
      <c r="P131" s="145">
        <v>43157</v>
      </c>
      <c r="Q131" t="s">
        <v>1216</v>
      </c>
      <c r="R131" t="s">
        <v>886</v>
      </c>
      <c r="S131" t="s">
        <v>890</v>
      </c>
      <c r="T131" t="s">
        <v>5204</v>
      </c>
      <c r="U131" s="131">
        <v>3.3719999999999999</v>
      </c>
      <c r="V131" s="131">
        <v>38.734999999999999</v>
      </c>
      <c r="W131" s="131">
        <v>130.614</v>
      </c>
      <c r="X131" s="146">
        <v>0.10349999999999999</v>
      </c>
      <c r="Y131" s="132">
        <v>4.4999999999999997E-3</v>
      </c>
      <c r="Z131" s="132">
        <v>2.5999999999999998E-4</v>
      </c>
    </row>
    <row r="132" spans="1:26">
      <c r="A132" t="s">
        <v>1214</v>
      </c>
      <c r="B132" t="s">
        <v>1244</v>
      </c>
      <c r="D132" t="s">
        <v>5320</v>
      </c>
      <c r="E132" t="s">
        <v>310</v>
      </c>
      <c r="F132" t="s">
        <v>5321</v>
      </c>
      <c r="G132" t="s">
        <v>5322</v>
      </c>
      <c r="H132" t="s">
        <v>315</v>
      </c>
      <c r="I132" t="s">
        <v>1006</v>
      </c>
      <c r="J132" t="s">
        <v>833</v>
      </c>
      <c r="K132" t="s">
        <v>206</v>
      </c>
      <c r="L132" t="s">
        <v>205</v>
      </c>
      <c r="M132" t="s">
        <v>205</v>
      </c>
      <c r="N132" t="s">
        <v>304</v>
      </c>
      <c r="O132" t="s">
        <v>340</v>
      </c>
      <c r="P132" s="145">
        <v>44748</v>
      </c>
      <c r="Q132" t="s">
        <v>1217</v>
      </c>
      <c r="R132" t="s">
        <v>886</v>
      </c>
      <c r="S132" t="s">
        <v>890</v>
      </c>
      <c r="T132" t="s">
        <v>5056</v>
      </c>
      <c r="U132" s="131">
        <v>3.9550000000000001</v>
      </c>
      <c r="V132" s="131">
        <v>548.83500000000004</v>
      </c>
      <c r="W132" s="131">
        <v>2170.752</v>
      </c>
      <c r="X132" s="149">
        <v>2.6239999999999999E-2</v>
      </c>
      <c r="Y132" s="132">
        <v>7.4829999999999994E-2</v>
      </c>
      <c r="Z132" s="132">
        <v>4.3099999999999996E-3</v>
      </c>
    </row>
    <row r="133" spans="1:26">
      <c r="A133" t="s">
        <v>1214</v>
      </c>
      <c r="B133" t="s">
        <v>1244</v>
      </c>
      <c r="C133" t="s">
        <v>5342</v>
      </c>
      <c r="D133" t="s">
        <v>5343</v>
      </c>
      <c r="E133" t="s">
        <v>311</v>
      </c>
      <c r="F133" t="s">
        <v>5344</v>
      </c>
      <c r="G133" t="s">
        <v>5345</v>
      </c>
      <c r="H133" t="s">
        <v>315</v>
      </c>
      <c r="I133" t="s">
        <v>1005</v>
      </c>
      <c r="J133" t="s">
        <v>833</v>
      </c>
      <c r="K133" t="s">
        <v>206</v>
      </c>
      <c r="L133" t="s">
        <v>273</v>
      </c>
      <c r="M133" t="s">
        <v>273</v>
      </c>
      <c r="N133" t="s">
        <v>273</v>
      </c>
      <c r="O133" t="s">
        <v>340</v>
      </c>
      <c r="P133" s="145">
        <v>45166</v>
      </c>
      <c r="Q133" t="s">
        <v>1217</v>
      </c>
      <c r="R133" t="s">
        <v>886</v>
      </c>
      <c r="S133" t="s">
        <v>890</v>
      </c>
      <c r="T133" t="s">
        <v>5346</v>
      </c>
      <c r="U133" s="131">
        <v>3.9550000000000001</v>
      </c>
      <c r="V133" s="131">
        <v>469.61099999999999</v>
      </c>
      <c r="W133" s="131">
        <v>1857.4059999999999</v>
      </c>
      <c r="X133" s="146">
        <v>0.12</v>
      </c>
      <c r="Y133" s="132">
        <v>6.4030000000000004E-2</v>
      </c>
      <c r="Z133" s="132">
        <v>3.6900000000000001E-3</v>
      </c>
    </row>
    <row r="134" spans="1:26">
      <c r="A134" t="s">
        <v>1214</v>
      </c>
      <c r="B134" t="s">
        <v>1244</v>
      </c>
      <c r="D134" t="s">
        <v>5205</v>
      </c>
      <c r="E134" t="s">
        <v>312</v>
      </c>
      <c r="F134" t="s">
        <v>5351</v>
      </c>
      <c r="G134" t="s">
        <v>5352</v>
      </c>
      <c r="H134" t="s">
        <v>315</v>
      </c>
      <c r="I134" t="s">
        <v>1001</v>
      </c>
      <c r="J134" t="s">
        <v>845</v>
      </c>
      <c r="K134" t="s">
        <v>206</v>
      </c>
      <c r="L134" t="s">
        <v>225</v>
      </c>
      <c r="M134" t="s">
        <v>225</v>
      </c>
      <c r="N134" t="s">
        <v>225</v>
      </c>
      <c r="O134" t="s">
        <v>340</v>
      </c>
      <c r="P134" s="145">
        <v>44712</v>
      </c>
      <c r="Q134" t="s">
        <v>1216</v>
      </c>
      <c r="R134" t="s">
        <v>886</v>
      </c>
      <c r="S134" t="s">
        <v>890</v>
      </c>
      <c r="T134" t="s">
        <v>5208</v>
      </c>
      <c r="U134" s="131">
        <v>3.3719999999999999</v>
      </c>
      <c r="V134" s="131">
        <v>438.39</v>
      </c>
      <c r="W134" s="131">
        <v>1478.25</v>
      </c>
      <c r="X134" s="146">
        <v>5.7000000000000002E-2</v>
      </c>
      <c r="Y134" s="132">
        <v>5.0959999999999998E-2</v>
      </c>
      <c r="Z134" s="132">
        <v>2.9299999999999999E-3</v>
      </c>
    </row>
    <row r="135" spans="1:26">
      <c r="A135" t="s">
        <v>1214</v>
      </c>
      <c r="B135" t="s">
        <v>1244</v>
      </c>
      <c r="C135" t="s">
        <v>5347</v>
      </c>
      <c r="D135" t="s">
        <v>5348</v>
      </c>
      <c r="E135" t="s">
        <v>312</v>
      </c>
      <c r="F135" t="s">
        <v>5349</v>
      </c>
      <c r="G135" t="s">
        <v>5350</v>
      </c>
      <c r="H135" t="s">
        <v>315</v>
      </c>
      <c r="I135" t="s">
        <v>1005</v>
      </c>
      <c r="J135" t="s">
        <v>834</v>
      </c>
      <c r="K135" t="s">
        <v>206</v>
      </c>
      <c r="L135" t="s">
        <v>234</v>
      </c>
      <c r="M135" t="s">
        <v>234</v>
      </c>
      <c r="N135" t="s">
        <v>234</v>
      </c>
      <c r="O135" t="s">
        <v>340</v>
      </c>
      <c r="P135" s="145">
        <v>44721</v>
      </c>
      <c r="Q135" t="s">
        <v>1219</v>
      </c>
      <c r="R135" t="s">
        <v>886</v>
      </c>
      <c r="S135" t="s">
        <v>890</v>
      </c>
      <c r="T135" t="s">
        <v>5056</v>
      </c>
      <c r="U135" s="131">
        <v>4.6239999999999997</v>
      </c>
      <c r="V135" s="131">
        <v>282.47000000000003</v>
      </c>
      <c r="W135" s="131">
        <v>1306.028</v>
      </c>
      <c r="X135" s="146">
        <v>4.4499999999999998E-2</v>
      </c>
      <c r="Y135" s="132">
        <v>4.5019999999999998E-2</v>
      </c>
      <c r="Z135" s="132">
        <v>2.5899999999999999E-3</v>
      </c>
    </row>
    <row r="136" spans="1:26">
      <c r="A136" t="s">
        <v>1214</v>
      </c>
      <c r="B136" t="s">
        <v>1244</v>
      </c>
      <c r="D136" t="s">
        <v>3936</v>
      </c>
      <c r="E136" t="s">
        <v>312</v>
      </c>
      <c r="F136" t="s">
        <v>3935</v>
      </c>
      <c r="G136" t="s">
        <v>5357</v>
      </c>
      <c r="H136" t="s">
        <v>315</v>
      </c>
      <c r="I136" t="s">
        <v>1005</v>
      </c>
      <c r="J136" t="s">
        <v>834</v>
      </c>
      <c r="K136" t="s">
        <v>206</v>
      </c>
      <c r="L136" t="s">
        <v>273</v>
      </c>
      <c r="M136" t="s">
        <v>273</v>
      </c>
      <c r="N136" t="s">
        <v>273</v>
      </c>
      <c r="O136" t="s">
        <v>340</v>
      </c>
      <c r="Q136" t="s">
        <v>1217</v>
      </c>
      <c r="R136" t="s">
        <v>886</v>
      </c>
      <c r="S136" t="s">
        <v>890</v>
      </c>
      <c r="T136" t="s">
        <v>5358</v>
      </c>
      <c r="U136" s="131">
        <v>3.9550000000000001</v>
      </c>
      <c r="V136" s="131">
        <v>247.33099999999999</v>
      </c>
      <c r="W136" s="131">
        <v>978.24400000000003</v>
      </c>
      <c r="Y136" s="132">
        <v>3.372E-2</v>
      </c>
      <c r="Z136" s="132">
        <v>1.9400000000000001E-3</v>
      </c>
    </row>
    <row r="137" spans="1:26">
      <c r="A137" t="s">
        <v>1214</v>
      </c>
      <c r="B137" t="s">
        <v>1244</v>
      </c>
      <c r="C137" t="s">
        <v>5329</v>
      </c>
      <c r="D137" t="s">
        <v>5330</v>
      </c>
      <c r="E137" t="s">
        <v>311</v>
      </c>
      <c r="F137" t="s">
        <v>5331</v>
      </c>
      <c r="G137" t="s">
        <v>5332</v>
      </c>
      <c r="H137" t="s">
        <v>315</v>
      </c>
      <c r="I137" t="s">
        <v>1002</v>
      </c>
      <c r="J137" t="s">
        <v>832</v>
      </c>
      <c r="K137" t="s">
        <v>206</v>
      </c>
      <c r="L137" t="s">
        <v>287</v>
      </c>
      <c r="M137" t="s">
        <v>287</v>
      </c>
      <c r="N137" t="s">
        <v>287</v>
      </c>
      <c r="O137" t="s">
        <v>340</v>
      </c>
      <c r="Q137" t="s">
        <v>1217</v>
      </c>
      <c r="R137" t="s">
        <v>886</v>
      </c>
      <c r="S137" t="s">
        <v>890</v>
      </c>
      <c r="T137" t="s">
        <v>5333</v>
      </c>
      <c r="U137" s="131">
        <v>3.9550000000000001</v>
      </c>
      <c r="V137" s="131">
        <v>154.804</v>
      </c>
      <c r="W137" s="131">
        <v>612.28099999999995</v>
      </c>
      <c r="Y137" s="132">
        <v>2.111E-2</v>
      </c>
      <c r="Z137" s="132">
        <v>1.2099999999999999E-3</v>
      </c>
    </row>
    <row r="138" spans="1:26">
      <c r="A138" t="s">
        <v>1214</v>
      </c>
      <c r="B138" t="s">
        <v>1244</v>
      </c>
      <c r="D138" t="s">
        <v>5205</v>
      </c>
      <c r="E138" t="s">
        <v>312</v>
      </c>
      <c r="F138" t="s">
        <v>5353</v>
      </c>
      <c r="G138" t="s">
        <v>5354</v>
      </c>
      <c r="H138" t="s">
        <v>315</v>
      </c>
      <c r="I138" t="s">
        <v>1001</v>
      </c>
      <c r="J138" t="s">
        <v>845</v>
      </c>
      <c r="K138" t="s">
        <v>206</v>
      </c>
      <c r="L138" t="s">
        <v>225</v>
      </c>
      <c r="M138" t="s">
        <v>225</v>
      </c>
      <c r="N138" t="s">
        <v>225</v>
      </c>
      <c r="O138" t="s">
        <v>340</v>
      </c>
      <c r="P138" s="145">
        <v>44308</v>
      </c>
      <c r="Q138" t="s">
        <v>1216</v>
      </c>
      <c r="R138" t="s">
        <v>886</v>
      </c>
      <c r="S138" t="s">
        <v>890</v>
      </c>
      <c r="T138" t="s">
        <v>5208</v>
      </c>
      <c r="U138" s="131">
        <v>3.3719999999999999</v>
      </c>
      <c r="V138" s="131">
        <v>175.29</v>
      </c>
      <c r="W138" s="131">
        <v>591.07899999999995</v>
      </c>
      <c r="X138" s="146">
        <v>3.5400000000000001E-2</v>
      </c>
      <c r="Y138" s="132">
        <v>2.0369999999999999E-2</v>
      </c>
      <c r="Z138" s="132">
        <v>1.17E-3</v>
      </c>
    </row>
    <row r="139" spans="1:26">
      <c r="A139" t="s">
        <v>1214</v>
      </c>
      <c r="B139" t="s">
        <v>1244</v>
      </c>
      <c r="D139" t="s">
        <v>5334</v>
      </c>
      <c r="E139" t="s">
        <v>312</v>
      </c>
      <c r="F139" t="s">
        <v>5335</v>
      </c>
      <c r="G139" t="s">
        <v>5336</v>
      </c>
      <c r="H139" t="s">
        <v>315</v>
      </c>
      <c r="I139" t="s">
        <v>1006</v>
      </c>
      <c r="J139" t="s">
        <v>570</v>
      </c>
      <c r="K139" t="s">
        <v>206</v>
      </c>
      <c r="L139" t="s">
        <v>234</v>
      </c>
      <c r="M139" t="s">
        <v>225</v>
      </c>
      <c r="N139" t="s">
        <v>297</v>
      </c>
      <c r="O139" t="s">
        <v>340</v>
      </c>
      <c r="P139" s="145">
        <v>44166</v>
      </c>
      <c r="Q139" t="s">
        <v>1216</v>
      </c>
      <c r="R139" t="s">
        <v>886</v>
      </c>
      <c r="S139" t="s">
        <v>890</v>
      </c>
      <c r="T139" t="s">
        <v>5337</v>
      </c>
      <c r="U139" s="131">
        <v>3.3719999999999999</v>
      </c>
      <c r="V139" s="131">
        <v>170.76599999999999</v>
      </c>
      <c r="W139" s="131">
        <v>575.822</v>
      </c>
      <c r="X139" s="146">
        <v>1.1000000000000001E-3</v>
      </c>
      <c r="Y139" s="132">
        <v>1.985E-2</v>
      </c>
      <c r="Z139" s="132">
        <v>1.14E-3</v>
      </c>
    </row>
    <row r="140" spans="1:26">
      <c r="A140" t="s">
        <v>1214</v>
      </c>
      <c r="B140" t="s">
        <v>1244</v>
      </c>
      <c r="D140" t="s">
        <v>5226</v>
      </c>
      <c r="E140" t="s">
        <v>312</v>
      </c>
      <c r="F140" t="s">
        <v>5355</v>
      </c>
      <c r="G140" t="s">
        <v>5356</v>
      </c>
      <c r="H140" t="s">
        <v>315</v>
      </c>
      <c r="I140" t="s">
        <v>1001</v>
      </c>
      <c r="J140" t="s">
        <v>845</v>
      </c>
      <c r="K140" t="s">
        <v>206</v>
      </c>
      <c r="L140" t="s">
        <v>225</v>
      </c>
      <c r="M140" t="s">
        <v>225</v>
      </c>
      <c r="N140" t="s">
        <v>225</v>
      </c>
      <c r="O140" t="s">
        <v>340</v>
      </c>
      <c r="P140" s="145">
        <v>44371</v>
      </c>
      <c r="Q140" t="s">
        <v>1216</v>
      </c>
      <c r="R140" t="s">
        <v>886</v>
      </c>
      <c r="S140" t="s">
        <v>890</v>
      </c>
      <c r="T140" t="s">
        <v>4997</v>
      </c>
      <c r="U140" s="131">
        <v>3.3719999999999999</v>
      </c>
      <c r="V140" s="131">
        <v>167.511</v>
      </c>
      <c r="W140" s="131">
        <v>564.84900000000005</v>
      </c>
      <c r="X140" s="146">
        <v>1.6E-2</v>
      </c>
      <c r="Y140" s="132">
        <v>1.9470000000000001E-2</v>
      </c>
      <c r="Z140" s="132">
        <v>1.1199999999999999E-3</v>
      </c>
    </row>
    <row r="141" spans="1:26">
      <c r="A141" t="s">
        <v>1214</v>
      </c>
      <c r="B141" t="s">
        <v>1244</v>
      </c>
      <c r="D141" t="s">
        <v>5359</v>
      </c>
      <c r="E141" t="s">
        <v>312</v>
      </c>
      <c r="F141" t="s">
        <v>5360</v>
      </c>
      <c r="G141" t="s">
        <v>5361</v>
      </c>
      <c r="H141" t="s">
        <v>315</v>
      </c>
      <c r="I141" t="s">
        <v>1005</v>
      </c>
      <c r="J141" t="s">
        <v>834</v>
      </c>
      <c r="K141" t="s">
        <v>206</v>
      </c>
      <c r="L141" t="s">
        <v>234</v>
      </c>
      <c r="M141" t="s">
        <v>234</v>
      </c>
      <c r="N141" t="s">
        <v>234</v>
      </c>
      <c r="O141" t="s">
        <v>340</v>
      </c>
      <c r="P141" s="145">
        <v>44938</v>
      </c>
      <c r="Q141" t="s">
        <v>1219</v>
      </c>
      <c r="R141" t="s">
        <v>886</v>
      </c>
      <c r="S141" t="s">
        <v>890</v>
      </c>
      <c r="T141" t="s">
        <v>5162</v>
      </c>
      <c r="U141" s="131">
        <v>4.6239999999999997</v>
      </c>
      <c r="V141" s="131">
        <v>110.53100000000001</v>
      </c>
      <c r="W141" s="131">
        <v>511.05099999999999</v>
      </c>
      <c r="X141" s="146">
        <v>2.8899999999999999E-2</v>
      </c>
      <c r="Y141" s="132">
        <v>1.762E-2</v>
      </c>
      <c r="Z141" s="132">
        <v>1.01E-3</v>
      </c>
    </row>
    <row r="142" spans="1:26">
      <c r="A142" t="s">
        <v>1214</v>
      </c>
      <c r="B142" t="s">
        <v>1244</v>
      </c>
      <c r="C142" t="s">
        <v>5209</v>
      </c>
      <c r="D142" t="s">
        <v>5210</v>
      </c>
      <c r="E142" t="s">
        <v>310</v>
      </c>
      <c r="F142" t="s">
        <v>5211</v>
      </c>
      <c r="G142" t="s">
        <v>5212</v>
      </c>
      <c r="H142" t="s">
        <v>315</v>
      </c>
      <c r="I142" t="s">
        <v>1003</v>
      </c>
      <c r="J142" t="s">
        <v>570</v>
      </c>
      <c r="K142" t="s">
        <v>206</v>
      </c>
      <c r="L142" t="s">
        <v>225</v>
      </c>
      <c r="M142" t="s">
        <v>225</v>
      </c>
      <c r="N142" t="s">
        <v>225</v>
      </c>
      <c r="O142" t="s">
        <v>340</v>
      </c>
      <c r="Q142" t="s">
        <v>1216</v>
      </c>
      <c r="R142" t="s">
        <v>886</v>
      </c>
      <c r="S142" t="s">
        <v>890</v>
      </c>
      <c r="T142" t="s">
        <v>5213</v>
      </c>
      <c r="U142" s="131">
        <v>3.3719999999999999</v>
      </c>
      <c r="V142" s="131">
        <v>112.179</v>
      </c>
      <c r="W142" s="131">
        <v>378.26600000000002</v>
      </c>
      <c r="Y142" s="132">
        <v>1.304E-2</v>
      </c>
      <c r="Z142" s="132">
        <v>7.5000000000000002E-4</v>
      </c>
    </row>
    <row r="143" spans="1:26">
      <c r="A143" t="s">
        <v>1214</v>
      </c>
      <c r="B143" t="s">
        <v>1244</v>
      </c>
      <c r="C143" t="s">
        <v>5163</v>
      </c>
      <c r="D143" t="s">
        <v>5164</v>
      </c>
      <c r="E143" t="s">
        <v>312</v>
      </c>
      <c r="F143" t="s">
        <v>5165</v>
      </c>
      <c r="G143" t="s">
        <v>5166</v>
      </c>
      <c r="H143" t="s">
        <v>315</v>
      </c>
      <c r="I143" t="s">
        <v>1005</v>
      </c>
      <c r="J143" t="s">
        <v>833</v>
      </c>
      <c r="K143" t="s">
        <v>206</v>
      </c>
      <c r="L143" t="s">
        <v>225</v>
      </c>
      <c r="M143" t="s">
        <v>225</v>
      </c>
      <c r="N143" t="s">
        <v>225</v>
      </c>
      <c r="O143" t="s">
        <v>340</v>
      </c>
      <c r="P143" s="145">
        <v>45505</v>
      </c>
      <c r="Q143" t="s">
        <v>1216</v>
      </c>
      <c r="R143" t="s">
        <v>886</v>
      </c>
      <c r="S143" t="s">
        <v>890</v>
      </c>
      <c r="T143" t="s">
        <v>5167</v>
      </c>
      <c r="U143" s="131">
        <v>3.3719999999999999</v>
      </c>
      <c r="V143" s="131">
        <v>109.416</v>
      </c>
      <c r="W143" s="131">
        <v>368.952</v>
      </c>
      <c r="X143" s="148">
        <v>0.34670000000000001</v>
      </c>
      <c r="Y143" s="132">
        <v>1.272E-2</v>
      </c>
      <c r="Z143" s="132">
        <v>7.2999999999999996E-4</v>
      </c>
    </row>
    <row r="144" spans="1:26">
      <c r="A144" t="s">
        <v>1214</v>
      </c>
      <c r="B144" t="s">
        <v>1244</v>
      </c>
      <c r="C144" t="s">
        <v>5365</v>
      </c>
      <c r="D144" t="s">
        <v>5366</v>
      </c>
      <c r="E144" t="s">
        <v>312</v>
      </c>
      <c r="F144" t="s">
        <v>5367</v>
      </c>
      <c r="G144" t="s">
        <v>5368</v>
      </c>
      <c r="H144" t="s">
        <v>315</v>
      </c>
      <c r="I144" t="s">
        <v>1005</v>
      </c>
      <c r="J144" t="s">
        <v>834</v>
      </c>
      <c r="K144" t="s">
        <v>206</v>
      </c>
      <c r="L144" t="s">
        <v>254</v>
      </c>
      <c r="M144" t="s">
        <v>254</v>
      </c>
      <c r="N144" t="s">
        <v>213</v>
      </c>
      <c r="O144" t="s">
        <v>340</v>
      </c>
      <c r="P144" s="145">
        <v>45484</v>
      </c>
      <c r="Q144" t="s">
        <v>1217</v>
      </c>
      <c r="R144" t="s">
        <v>886</v>
      </c>
      <c r="S144" t="s">
        <v>890</v>
      </c>
      <c r="T144" t="s">
        <v>5175</v>
      </c>
      <c r="U144" s="131">
        <v>3.9550000000000001</v>
      </c>
      <c r="V144" s="131">
        <v>67.725999999999999</v>
      </c>
      <c r="W144" s="131">
        <v>267.86900000000003</v>
      </c>
      <c r="X144" s="146">
        <v>0.1439</v>
      </c>
      <c r="Y144" s="132">
        <v>9.2300000000000004E-3</v>
      </c>
      <c r="Z144" s="132">
        <v>5.2999999999999998E-4</v>
      </c>
    </row>
    <row r="145" spans="1:26">
      <c r="A145" t="s">
        <v>1214</v>
      </c>
      <c r="B145" t="s">
        <v>1244</v>
      </c>
      <c r="C145" t="s">
        <v>5163</v>
      </c>
      <c r="D145" t="s">
        <v>5164</v>
      </c>
      <c r="E145" t="s">
        <v>312</v>
      </c>
      <c r="F145" t="s">
        <v>5168</v>
      </c>
      <c r="G145" t="s">
        <v>5169</v>
      </c>
      <c r="H145" t="s">
        <v>315</v>
      </c>
      <c r="I145" t="s">
        <v>1005</v>
      </c>
      <c r="J145" t="s">
        <v>833</v>
      </c>
      <c r="K145" t="s">
        <v>206</v>
      </c>
      <c r="L145" t="s">
        <v>225</v>
      </c>
      <c r="M145" t="s">
        <v>225</v>
      </c>
      <c r="N145" t="s">
        <v>225</v>
      </c>
      <c r="O145" t="s">
        <v>340</v>
      </c>
      <c r="P145" s="145">
        <v>45400</v>
      </c>
      <c r="Q145" t="s">
        <v>1216</v>
      </c>
      <c r="R145" t="s">
        <v>886</v>
      </c>
      <c r="S145" t="s">
        <v>890</v>
      </c>
      <c r="T145" t="s">
        <v>5170</v>
      </c>
      <c r="U145" s="131">
        <v>3.3719999999999999</v>
      </c>
      <c r="V145" s="131">
        <v>79.057000000000002</v>
      </c>
      <c r="W145" s="131">
        <v>266.57900000000001</v>
      </c>
      <c r="X145" s="152">
        <v>0.4</v>
      </c>
      <c r="Y145" s="132">
        <v>9.1900000000000003E-3</v>
      </c>
      <c r="Z145" s="132">
        <v>5.2999999999999998E-4</v>
      </c>
    </row>
    <row r="146" spans="1:26">
      <c r="A146" t="s">
        <v>1214</v>
      </c>
      <c r="B146" t="s">
        <v>1244</v>
      </c>
      <c r="C146" t="s">
        <v>5171</v>
      </c>
      <c r="D146" t="s">
        <v>5172</v>
      </c>
      <c r="E146" t="s">
        <v>310</v>
      </c>
      <c r="F146" t="s">
        <v>5173</v>
      </c>
      <c r="G146" t="s">
        <v>5174</v>
      </c>
      <c r="H146" t="s">
        <v>315</v>
      </c>
      <c r="I146" t="s">
        <v>1006</v>
      </c>
      <c r="J146" t="s">
        <v>832</v>
      </c>
      <c r="K146" t="s">
        <v>206</v>
      </c>
      <c r="L146" t="s">
        <v>234</v>
      </c>
      <c r="M146" t="s">
        <v>234</v>
      </c>
      <c r="N146" t="s">
        <v>234</v>
      </c>
      <c r="O146" t="s">
        <v>340</v>
      </c>
      <c r="P146" s="145">
        <v>45208</v>
      </c>
      <c r="Q146" t="s">
        <v>1219</v>
      </c>
      <c r="R146" t="s">
        <v>886</v>
      </c>
      <c r="S146" t="s">
        <v>890</v>
      </c>
      <c r="T146" t="s">
        <v>5175</v>
      </c>
      <c r="U146" s="131">
        <v>4.6239999999999997</v>
      </c>
      <c r="V146" s="131">
        <v>0</v>
      </c>
      <c r="W146" s="131">
        <v>0</v>
      </c>
      <c r="X146" s="148">
        <v>0.104</v>
      </c>
      <c r="Y146" s="151"/>
      <c r="Z146" s="151"/>
    </row>
    <row r="147" spans="1:26">
      <c r="A147" t="s">
        <v>1214</v>
      </c>
      <c r="B147" t="s">
        <v>1245</v>
      </c>
      <c r="C147" t="s">
        <v>5238</v>
      </c>
      <c r="D147" t="s">
        <v>5239</v>
      </c>
      <c r="E147" t="s">
        <v>310</v>
      </c>
      <c r="F147" t="s">
        <v>5240</v>
      </c>
      <c r="G147" t="s">
        <v>5241</v>
      </c>
      <c r="H147" t="s">
        <v>322</v>
      </c>
      <c r="I147" t="s">
        <v>1003</v>
      </c>
      <c r="J147" t="s">
        <v>570</v>
      </c>
      <c r="K147" t="s">
        <v>205</v>
      </c>
      <c r="L147" t="s">
        <v>218</v>
      </c>
      <c r="M147" t="s">
        <v>205</v>
      </c>
      <c r="N147" t="s">
        <v>205</v>
      </c>
      <c r="O147" t="s">
        <v>340</v>
      </c>
      <c r="Q147" t="s">
        <v>1213</v>
      </c>
      <c r="R147" t="s">
        <v>886</v>
      </c>
      <c r="S147" t="s">
        <v>890</v>
      </c>
      <c r="T147" t="s">
        <v>5162</v>
      </c>
      <c r="U147" s="131">
        <v>1</v>
      </c>
      <c r="V147" s="131">
        <v>12135.423000000001</v>
      </c>
      <c r="W147" s="131">
        <v>12135.423000000001</v>
      </c>
      <c r="Y147" s="132">
        <v>1.478E-2</v>
      </c>
      <c r="Z147" s="132">
        <v>2.6199999999999999E-3</v>
      </c>
    </row>
    <row r="148" spans="1:26">
      <c r="A148" t="s">
        <v>1214</v>
      </c>
      <c r="B148" t="s">
        <v>1245</v>
      </c>
      <c r="C148" t="s">
        <v>5242</v>
      </c>
      <c r="D148" t="s">
        <v>5243</v>
      </c>
      <c r="E148" t="s">
        <v>310</v>
      </c>
      <c r="F148" t="s">
        <v>5244</v>
      </c>
      <c r="G148" t="s">
        <v>5245</v>
      </c>
      <c r="H148" t="s">
        <v>315</v>
      </c>
      <c r="I148" t="s">
        <v>1006</v>
      </c>
      <c r="J148" t="s">
        <v>827</v>
      </c>
      <c r="K148" t="s">
        <v>205</v>
      </c>
      <c r="L148" t="s">
        <v>205</v>
      </c>
      <c r="M148" t="s">
        <v>205</v>
      </c>
      <c r="N148" t="s">
        <v>205</v>
      </c>
      <c r="O148" t="s">
        <v>340</v>
      </c>
      <c r="Q148" t="s">
        <v>1213</v>
      </c>
      <c r="R148" t="s">
        <v>886</v>
      </c>
      <c r="S148" t="s">
        <v>890</v>
      </c>
      <c r="T148" t="s">
        <v>5217</v>
      </c>
      <c r="U148" s="131">
        <v>1</v>
      </c>
      <c r="V148" s="131">
        <v>76526.130999999994</v>
      </c>
      <c r="W148" s="131">
        <v>76526.130999999994</v>
      </c>
      <c r="Y148" s="132">
        <v>9.3200000000000005E-2</v>
      </c>
      <c r="Z148" s="132">
        <v>1.651E-2</v>
      </c>
    </row>
    <row r="149" spans="1:26">
      <c r="A149" t="s">
        <v>1214</v>
      </c>
      <c r="B149" t="s">
        <v>1245</v>
      </c>
      <c r="C149" t="s">
        <v>5176</v>
      </c>
      <c r="D149" t="s">
        <v>5177</v>
      </c>
      <c r="E149" t="s">
        <v>311</v>
      </c>
      <c r="F149" t="s">
        <v>5178</v>
      </c>
      <c r="G149" t="s">
        <v>5179</v>
      </c>
      <c r="H149" t="s">
        <v>315</v>
      </c>
      <c r="I149" t="s">
        <v>1005</v>
      </c>
      <c r="J149" t="s">
        <v>834</v>
      </c>
      <c r="K149" t="s">
        <v>205</v>
      </c>
      <c r="L149" t="s">
        <v>205</v>
      </c>
      <c r="M149" t="s">
        <v>205</v>
      </c>
      <c r="N149" t="s">
        <v>205</v>
      </c>
      <c r="O149" t="s">
        <v>340</v>
      </c>
      <c r="P149" s="145">
        <v>43542</v>
      </c>
      <c r="Q149" t="s">
        <v>1213</v>
      </c>
      <c r="R149" t="s">
        <v>886</v>
      </c>
      <c r="S149" t="s">
        <v>890</v>
      </c>
      <c r="T149" t="s">
        <v>5180</v>
      </c>
      <c r="U149" s="131">
        <v>1</v>
      </c>
      <c r="V149" s="131">
        <v>36386.970999999998</v>
      </c>
      <c r="W149" s="131">
        <v>36386.970999999998</v>
      </c>
      <c r="X149" s="148">
        <v>7.8700000000000006E-2</v>
      </c>
      <c r="Y149" s="132">
        <v>4.4319999999999998E-2</v>
      </c>
      <c r="Z149" s="132">
        <v>7.8499999999999993E-3</v>
      </c>
    </row>
    <row r="150" spans="1:26">
      <c r="A150" t="s">
        <v>1214</v>
      </c>
      <c r="B150" t="s">
        <v>1245</v>
      </c>
      <c r="C150" t="s">
        <v>5181</v>
      </c>
      <c r="D150" t="s">
        <v>5182</v>
      </c>
      <c r="E150" t="s">
        <v>310</v>
      </c>
      <c r="F150" t="s">
        <v>5183</v>
      </c>
      <c r="G150" t="s">
        <v>5184</v>
      </c>
      <c r="H150" t="s">
        <v>315</v>
      </c>
      <c r="I150" t="s">
        <v>1002</v>
      </c>
      <c r="J150" t="s">
        <v>832</v>
      </c>
      <c r="K150" t="s">
        <v>205</v>
      </c>
      <c r="L150" t="s">
        <v>205</v>
      </c>
      <c r="M150" t="s">
        <v>205</v>
      </c>
      <c r="N150" t="s">
        <v>205</v>
      </c>
      <c r="O150" t="s">
        <v>340</v>
      </c>
      <c r="Q150" t="s">
        <v>1213</v>
      </c>
      <c r="R150" t="s">
        <v>886</v>
      </c>
      <c r="S150" t="s">
        <v>890</v>
      </c>
      <c r="T150" t="s">
        <v>5185</v>
      </c>
      <c r="U150" s="131">
        <v>1</v>
      </c>
      <c r="V150" s="131">
        <v>35583.247000000003</v>
      </c>
      <c r="W150" s="131">
        <v>35583.247000000003</v>
      </c>
      <c r="Y150" s="132">
        <v>4.3339999999999997E-2</v>
      </c>
      <c r="Z150" s="132">
        <v>7.6699999999999997E-3</v>
      </c>
    </row>
    <row r="151" spans="1:26">
      <c r="A151" t="s">
        <v>1214</v>
      </c>
      <c r="B151" t="s">
        <v>1245</v>
      </c>
      <c r="D151" t="s">
        <v>5256</v>
      </c>
      <c r="E151" t="s">
        <v>310</v>
      </c>
      <c r="F151" t="s">
        <v>5257</v>
      </c>
      <c r="G151" t="s">
        <v>5258</v>
      </c>
      <c r="H151" t="s">
        <v>315</v>
      </c>
      <c r="I151" t="s">
        <v>1006</v>
      </c>
      <c r="J151" t="s">
        <v>833</v>
      </c>
      <c r="K151" t="s">
        <v>205</v>
      </c>
      <c r="L151" t="s">
        <v>205</v>
      </c>
      <c r="M151" t="s">
        <v>205</v>
      </c>
      <c r="N151" t="s">
        <v>205</v>
      </c>
      <c r="O151" t="s">
        <v>340</v>
      </c>
      <c r="P151" s="145">
        <v>45006</v>
      </c>
      <c r="Q151" t="s">
        <v>1213</v>
      </c>
      <c r="R151" t="s">
        <v>886</v>
      </c>
      <c r="S151" t="s">
        <v>890</v>
      </c>
      <c r="T151" t="s">
        <v>4846</v>
      </c>
      <c r="U151" s="131">
        <v>1</v>
      </c>
      <c r="V151" s="131">
        <v>34041.82</v>
      </c>
      <c r="W151" s="131">
        <v>34041.82</v>
      </c>
      <c r="X151" s="146">
        <v>0.19600000000000001</v>
      </c>
      <c r="Y151" s="132">
        <v>4.1459999999999997E-2</v>
      </c>
      <c r="Z151" s="132">
        <v>7.3400000000000002E-3</v>
      </c>
    </row>
    <row r="152" spans="1:26">
      <c r="A152" t="s">
        <v>1214</v>
      </c>
      <c r="B152" t="s">
        <v>1245</v>
      </c>
      <c r="C152" t="s">
        <v>5246</v>
      </c>
      <c r="D152" t="s">
        <v>5247</v>
      </c>
      <c r="E152" t="s">
        <v>310</v>
      </c>
      <c r="F152" t="s">
        <v>5248</v>
      </c>
      <c r="G152" t="s">
        <v>5249</v>
      </c>
      <c r="H152" t="s">
        <v>315</v>
      </c>
      <c r="I152" t="s">
        <v>1006</v>
      </c>
      <c r="J152" t="s">
        <v>843</v>
      </c>
      <c r="K152" t="s">
        <v>205</v>
      </c>
      <c r="L152" t="s">
        <v>205</v>
      </c>
      <c r="M152" t="s">
        <v>205</v>
      </c>
      <c r="N152" t="s">
        <v>205</v>
      </c>
      <c r="O152" t="s">
        <v>340</v>
      </c>
      <c r="P152" s="145">
        <v>42565</v>
      </c>
      <c r="Q152" t="s">
        <v>1216</v>
      </c>
      <c r="R152" t="s">
        <v>886</v>
      </c>
      <c r="S152" t="s">
        <v>890</v>
      </c>
      <c r="T152" t="s">
        <v>4835</v>
      </c>
      <c r="U152" s="131">
        <v>3.3719999999999999</v>
      </c>
      <c r="V152" s="131">
        <v>8225.1</v>
      </c>
      <c r="W152" s="131">
        <v>27735.036</v>
      </c>
      <c r="X152" s="146">
        <v>1.09E-2</v>
      </c>
      <c r="Y152" s="132">
        <v>3.3779999999999998E-2</v>
      </c>
      <c r="Z152" s="132">
        <v>5.9800000000000001E-3</v>
      </c>
    </row>
    <row r="153" spans="1:26">
      <c r="A153" t="s">
        <v>1214</v>
      </c>
      <c r="B153" t="s">
        <v>1245</v>
      </c>
      <c r="C153" t="s">
        <v>5268</v>
      </c>
      <c r="D153" t="s">
        <v>5269</v>
      </c>
      <c r="E153" t="s">
        <v>310</v>
      </c>
      <c r="F153" t="s">
        <v>5270</v>
      </c>
      <c r="G153" t="s">
        <v>5271</v>
      </c>
      <c r="H153" t="s">
        <v>315</v>
      </c>
      <c r="I153" t="s">
        <v>1004</v>
      </c>
      <c r="J153" t="s">
        <v>838</v>
      </c>
      <c r="K153" t="s">
        <v>205</v>
      </c>
      <c r="L153" t="s">
        <v>205</v>
      </c>
      <c r="M153" t="s">
        <v>205</v>
      </c>
      <c r="N153" t="s">
        <v>205</v>
      </c>
      <c r="O153" t="s">
        <v>340</v>
      </c>
      <c r="P153" s="145">
        <v>44752</v>
      </c>
      <c r="Q153" t="s">
        <v>1213</v>
      </c>
      <c r="R153" t="s">
        <v>886</v>
      </c>
      <c r="S153" t="s">
        <v>890</v>
      </c>
      <c r="T153" t="s">
        <v>5056</v>
      </c>
      <c r="U153" s="131">
        <v>1</v>
      </c>
      <c r="V153" s="131">
        <v>26519.25</v>
      </c>
      <c r="W153" s="131">
        <v>26519.25</v>
      </c>
      <c r="X153" s="146">
        <v>5.8299999999999998E-2</v>
      </c>
      <c r="Y153" s="132">
        <v>3.2300000000000002E-2</v>
      </c>
      <c r="Z153" s="132">
        <v>5.7200000000000003E-3</v>
      </c>
    </row>
    <row r="154" spans="1:26">
      <c r="A154" t="s">
        <v>1214</v>
      </c>
      <c r="B154" t="s">
        <v>1245</v>
      </c>
      <c r="C154" t="s">
        <v>5252</v>
      </c>
      <c r="D154" t="s">
        <v>5253</v>
      </c>
      <c r="E154" t="s">
        <v>310</v>
      </c>
      <c r="F154" t="s">
        <v>5254</v>
      </c>
      <c r="G154" t="s">
        <v>5255</v>
      </c>
      <c r="H154" t="s">
        <v>315</v>
      </c>
      <c r="I154" t="s">
        <v>1004</v>
      </c>
      <c r="J154" t="s">
        <v>837</v>
      </c>
      <c r="K154" t="s">
        <v>205</v>
      </c>
      <c r="L154" t="s">
        <v>205</v>
      </c>
      <c r="M154" t="s">
        <v>205</v>
      </c>
      <c r="N154" t="s">
        <v>205</v>
      </c>
      <c r="O154" t="s">
        <v>340</v>
      </c>
      <c r="P154" s="145">
        <v>44370</v>
      </c>
      <c r="Q154" t="s">
        <v>1213</v>
      </c>
      <c r="R154" t="s">
        <v>886</v>
      </c>
      <c r="S154" t="s">
        <v>890</v>
      </c>
      <c r="T154" t="s">
        <v>5056</v>
      </c>
      <c r="U154" s="131">
        <v>1</v>
      </c>
      <c r="V154" s="131">
        <v>22469.681</v>
      </c>
      <c r="W154" s="131">
        <v>22469.681</v>
      </c>
      <c r="X154" s="146">
        <v>0.15770000000000001</v>
      </c>
      <c r="Y154" s="132">
        <v>2.7369999999999998E-2</v>
      </c>
      <c r="Z154" s="132">
        <v>4.8500000000000001E-3</v>
      </c>
    </row>
    <row r="155" spans="1:26">
      <c r="A155" t="s">
        <v>1214</v>
      </c>
      <c r="B155" t="s">
        <v>1245</v>
      </c>
      <c r="C155" t="s">
        <v>5281</v>
      </c>
      <c r="D155" t="s">
        <v>5282</v>
      </c>
      <c r="E155" t="s">
        <v>310</v>
      </c>
      <c r="F155" t="s">
        <v>5283</v>
      </c>
      <c r="G155" t="s">
        <v>5284</v>
      </c>
      <c r="H155" t="s">
        <v>315</v>
      </c>
      <c r="I155" t="s">
        <v>1004</v>
      </c>
      <c r="J155" t="s">
        <v>838</v>
      </c>
      <c r="K155" t="s">
        <v>205</v>
      </c>
      <c r="L155" t="s">
        <v>205</v>
      </c>
      <c r="M155" t="s">
        <v>205</v>
      </c>
      <c r="N155" t="s">
        <v>205</v>
      </c>
      <c r="O155" t="s">
        <v>340</v>
      </c>
      <c r="P155" s="145">
        <v>44741</v>
      </c>
      <c r="Q155" t="s">
        <v>1213</v>
      </c>
      <c r="R155" t="s">
        <v>886</v>
      </c>
      <c r="S155" t="s">
        <v>890</v>
      </c>
      <c r="T155" t="s">
        <v>5056</v>
      </c>
      <c r="U155" s="131">
        <v>1</v>
      </c>
      <c r="V155" s="131">
        <v>21620.616000000002</v>
      </c>
      <c r="W155" s="131">
        <v>21620.616000000002</v>
      </c>
      <c r="X155" s="149">
        <v>3.4090000000000002E-2</v>
      </c>
      <c r="Y155" s="132">
        <v>2.6329999999999999E-2</v>
      </c>
      <c r="Z155" s="132">
        <v>4.6600000000000001E-3</v>
      </c>
    </row>
    <row r="156" spans="1:26">
      <c r="A156" t="s">
        <v>1214</v>
      </c>
      <c r="B156" t="s">
        <v>1245</v>
      </c>
      <c r="C156" t="s">
        <v>5259</v>
      </c>
      <c r="D156" t="s">
        <v>5260</v>
      </c>
      <c r="E156" t="s">
        <v>311</v>
      </c>
      <c r="F156" t="s">
        <v>5261</v>
      </c>
      <c r="G156" t="s">
        <v>5262</v>
      </c>
      <c r="H156" t="s">
        <v>315</v>
      </c>
      <c r="I156" t="s">
        <v>1005</v>
      </c>
      <c r="J156" t="s">
        <v>834</v>
      </c>
      <c r="K156" t="s">
        <v>205</v>
      </c>
      <c r="L156" t="s">
        <v>205</v>
      </c>
      <c r="M156" t="s">
        <v>205</v>
      </c>
      <c r="N156" t="s">
        <v>205</v>
      </c>
      <c r="O156" t="s">
        <v>340</v>
      </c>
      <c r="P156" s="145">
        <v>44721</v>
      </c>
      <c r="Q156" t="s">
        <v>1213</v>
      </c>
      <c r="R156" t="s">
        <v>886</v>
      </c>
      <c r="S156" t="s">
        <v>890</v>
      </c>
      <c r="T156" t="s">
        <v>5263</v>
      </c>
      <c r="U156" s="131">
        <v>1</v>
      </c>
      <c r="V156" s="131">
        <v>19810.882000000001</v>
      </c>
      <c r="W156" s="131">
        <v>19810.882000000001</v>
      </c>
      <c r="X156" s="146">
        <v>1.89E-2</v>
      </c>
      <c r="Y156" s="132">
        <v>2.4129999999999999E-2</v>
      </c>
      <c r="Z156" s="132">
        <v>4.2700000000000004E-3</v>
      </c>
    </row>
    <row r="157" spans="1:26">
      <c r="A157" t="s">
        <v>1214</v>
      </c>
      <c r="B157" t="s">
        <v>1245</v>
      </c>
      <c r="C157" t="s">
        <v>5181</v>
      </c>
      <c r="D157" t="s">
        <v>5186</v>
      </c>
      <c r="E157" t="s">
        <v>310</v>
      </c>
      <c r="F157" t="s">
        <v>5187</v>
      </c>
      <c r="G157" t="s">
        <v>5188</v>
      </c>
      <c r="H157" t="s">
        <v>315</v>
      </c>
      <c r="I157" t="s">
        <v>1002</v>
      </c>
      <c r="J157" t="s">
        <v>832</v>
      </c>
      <c r="K157" t="s">
        <v>205</v>
      </c>
      <c r="L157" t="s">
        <v>205</v>
      </c>
      <c r="M157" t="s">
        <v>205</v>
      </c>
      <c r="N157" t="s">
        <v>205</v>
      </c>
      <c r="O157" t="s">
        <v>340</v>
      </c>
      <c r="Q157" t="s">
        <v>1213</v>
      </c>
      <c r="R157" t="s">
        <v>886</v>
      </c>
      <c r="S157" t="s">
        <v>890</v>
      </c>
      <c r="T157" t="s">
        <v>5185</v>
      </c>
      <c r="U157" s="131">
        <v>1</v>
      </c>
      <c r="V157" s="131">
        <v>19617.78</v>
      </c>
      <c r="W157" s="131">
        <v>19617.78</v>
      </c>
      <c r="Y157" s="132">
        <v>2.3890000000000002E-2</v>
      </c>
      <c r="Z157" s="132">
        <v>4.2300000000000003E-3</v>
      </c>
    </row>
    <row r="158" spans="1:26">
      <c r="A158" t="s">
        <v>1214</v>
      </c>
      <c r="B158" t="s">
        <v>1245</v>
      </c>
      <c r="C158" t="s">
        <v>5264</v>
      </c>
      <c r="D158" t="s">
        <v>5265</v>
      </c>
      <c r="E158" t="s">
        <v>310</v>
      </c>
      <c r="F158" t="s">
        <v>5266</v>
      </c>
      <c r="G158" t="s">
        <v>5267</v>
      </c>
      <c r="H158" t="s">
        <v>315</v>
      </c>
      <c r="I158" t="s">
        <v>1004</v>
      </c>
      <c r="J158" t="s">
        <v>837</v>
      </c>
      <c r="K158" t="s">
        <v>205</v>
      </c>
      <c r="L158" t="s">
        <v>205</v>
      </c>
      <c r="M158" t="s">
        <v>205</v>
      </c>
      <c r="N158" t="s">
        <v>205</v>
      </c>
      <c r="O158" t="s">
        <v>340</v>
      </c>
      <c r="P158" s="145">
        <v>44591</v>
      </c>
      <c r="Q158" t="s">
        <v>1213</v>
      </c>
      <c r="R158" t="s">
        <v>886</v>
      </c>
      <c r="S158" t="s">
        <v>890</v>
      </c>
      <c r="T158" t="s">
        <v>5263</v>
      </c>
      <c r="U158" s="131">
        <v>1</v>
      </c>
      <c r="V158" s="131">
        <v>17803.096000000001</v>
      </c>
      <c r="W158" s="131">
        <v>17803.096000000001</v>
      </c>
      <c r="X158" s="146">
        <v>5.2600000000000001E-2</v>
      </c>
      <c r="Y158" s="132">
        <v>2.1680000000000001E-2</v>
      </c>
      <c r="Z158" s="132">
        <v>3.8400000000000001E-3</v>
      </c>
    </row>
    <row r="159" spans="1:26">
      <c r="A159" t="s">
        <v>1214</v>
      </c>
      <c r="B159" t="s">
        <v>1245</v>
      </c>
      <c r="C159" t="s">
        <v>5189</v>
      </c>
      <c r="D159" t="s">
        <v>2185</v>
      </c>
      <c r="E159" t="s">
        <v>310</v>
      </c>
      <c r="F159" t="s">
        <v>5190</v>
      </c>
      <c r="G159" t="s">
        <v>5191</v>
      </c>
      <c r="H159" t="s">
        <v>315</v>
      </c>
      <c r="I159" t="s">
        <v>1006</v>
      </c>
      <c r="J159" t="s">
        <v>570</v>
      </c>
      <c r="K159" t="s">
        <v>205</v>
      </c>
      <c r="L159" t="s">
        <v>205</v>
      </c>
      <c r="M159" t="s">
        <v>205</v>
      </c>
      <c r="N159" t="s">
        <v>225</v>
      </c>
      <c r="O159" t="s">
        <v>340</v>
      </c>
      <c r="P159" s="145">
        <v>43691</v>
      </c>
      <c r="Q159" t="s">
        <v>1216</v>
      </c>
      <c r="R159" t="s">
        <v>886</v>
      </c>
      <c r="S159" t="s">
        <v>890</v>
      </c>
      <c r="T159" t="s">
        <v>5127</v>
      </c>
      <c r="U159" s="131">
        <v>3.3719999999999999</v>
      </c>
      <c r="V159" s="131">
        <v>5121.8109999999997</v>
      </c>
      <c r="W159" s="131">
        <v>17270.744999999999</v>
      </c>
      <c r="X159" s="148">
        <v>0.19869999999999999</v>
      </c>
      <c r="Y159" s="132">
        <v>2.103E-2</v>
      </c>
      <c r="Z159" s="132">
        <v>3.7200000000000002E-3</v>
      </c>
    </row>
    <row r="160" spans="1:26">
      <c r="A160" t="s">
        <v>1214</v>
      </c>
      <c r="B160" t="s">
        <v>1245</v>
      </c>
      <c r="C160" t="s">
        <v>5272</v>
      </c>
      <c r="D160" t="s">
        <v>5273</v>
      </c>
      <c r="E160" t="s">
        <v>310</v>
      </c>
      <c r="F160" t="s">
        <v>5274</v>
      </c>
      <c r="G160" t="s">
        <v>5275</v>
      </c>
      <c r="H160" t="s">
        <v>315</v>
      </c>
      <c r="I160" t="s">
        <v>1001</v>
      </c>
      <c r="J160" t="s">
        <v>845</v>
      </c>
      <c r="K160" t="s">
        <v>205</v>
      </c>
      <c r="L160" t="s">
        <v>205</v>
      </c>
      <c r="M160" t="s">
        <v>205</v>
      </c>
      <c r="N160" t="s">
        <v>205</v>
      </c>
      <c r="O160" t="s">
        <v>340</v>
      </c>
      <c r="P160" s="145">
        <v>44560</v>
      </c>
      <c r="Q160" t="s">
        <v>1216</v>
      </c>
      <c r="R160" t="s">
        <v>886</v>
      </c>
      <c r="S160" t="s">
        <v>890</v>
      </c>
      <c r="T160" t="s">
        <v>5276</v>
      </c>
      <c r="U160" s="131">
        <v>3.3719999999999999</v>
      </c>
      <c r="V160" s="131">
        <v>4959.2910000000002</v>
      </c>
      <c r="W160" s="131">
        <v>16722.728999999999</v>
      </c>
      <c r="X160" s="146">
        <v>5.9200000000000003E-2</v>
      </c>
      <c r="Y160" s="132">
        <v>2.0369999999999999E-2</v>
      </c>
      <c r="Z160" s="132">
        <v>3.6099999999999999E-3</v>
      </c>
    </row>
    <row r="161" spans="1:26">
      <c r="A161" t="s">
        <v>1214</v>
      </c>
      <c r="B161" t="s">
        <v>1245</v>
      </c>
      <c r="C161" t="s">
        <v>5192</v>
      </c>
      <c r="D161" t="s">
        <v>5193</v>
      </c>
      <c r="E161" t="s">
        <v>310</v>
      </c>
      <c r="F161" t="s">
        <v>5194</v>
      </c>
      <c r="G161" t="s">
        <v>5195</v>
      </c>
      <c r="H161" t="s">
        <v>315</v>
      </c>
      <c r="I161" t="s">
        <v>1003</v>
      </c>
      <c r="J161" t="s">
        <v>570</v>
      </c>
      <c r="K161" t="s">
        <v>205</v>
      </c>
      <c r="L161" t="s">
        <v>205</v>
      </c>
      <c r="M161" t="s">
        <v>205</v>
      </c>
      <c r="N161" t="s">
        <v>205</v>
      </c>
      <c r="O161" t="s">
        <v>340</v>
      </c>
      <c r="P161" s="145">
        <v>43306</v>
      </c>
      <c r="Q161" t="s">
        <v>1213</v>
      </c>
      <c r="R161" t="s">
        <v>886</v>
      </c>
      <c r="S161" t="s">
        <v>890</v>
      </c>
      <c r="T161" t="s">
        <v>5109</v>
      </c>
      <c r="U161" s="131">
        <v>1</v>
      </c>
      <c r="V161" s="131">
        <v>15234.722</v>
      </c>
      <c r="W161" s="131">
        <v>15234.722</v>
      </c>
      <c r="X161" s="146">
        <v>1.72E-2</v>
      </c>
      <c r="Y161" s="132">
        <v>1.8550000000000001E-2</v>
      </c>
      <c r="Z161" s="132">
        <v>3.29E-3</v>
      </c>
    </row>
    <row r="162" spans="1:26">
      <c r="A162" t="s">
        <v>1214</v>
      </c>
      <c r="B162" t="s">
        <v>1245</v>
      </c>
      <c r="C162" t="s">
        <v>5285</v>
      </c>
      <c r="D162" t="s">
        <v>5286</v>
      </c>
      <c r="E162" t="s">
        <v>310</v>
      </c>
      <c r="F162" t="s">
        <v>5287</v>
      </c>
      <c r="G162" t="s">
        <v>5288</v>
      </c>
      <c r="H162" t="s">
        <v>315</v>
      </c>
      <c r="I162" t="s">
        <v>1003</v>
      </c>
      <c r="J162" t="s">
        <v>570</v>
      </c>
      <c r="K162" t="s">
        <v>205</v>
      </c>
      <c r="L162" t="s">
        <v>205</v>
      </c>
      <c r="M162" t="s">
        <v>205</v>
      </c>
      <c r="N162" t="s">
        <v>225</v>
      </c>
      <c r="O162" t="s">
        <v>340</v>
      </c>
      <c r="P162" s="145">
        <v>44622</v>
      </c>
      <c r="Q162" t="s">
        <v>1213</v>
      </c>
      <c r="R162" t="s">
        <v>886</v>
      </c>
      <c r="S162" t="s">
        <v>890</v>
      </c>
      <c r="T162" t="s">
        <v>5127</v>
      </c>
      <c r="U162" s="131">
        <v>1</v>
      </c>
      <c r="V162" s="131">
        <v>14078.769</v>
      </c>
      <c r="W162" s="131">
        <v>14078.769</v>
      </c>
      <c r="X162" s="147">
        <v>0.11</v>
      </c>
      <c r="Y162" s="132">
        <v>1.7149999999999999E-2</v>
      </c>
      <c r="Z162" s="132">
        <v>3.0400000000000002E-3</v>
      </c>
    </row>
    <row r="163" spans="1:26">
      <c r="A163" t="s">
        <v>1214</v>
      </c>
      <c r="B163" t="s">
        <v>1245</v>
      </c>
      <c r="C163" t="s">
        <v>5277</v>
      </c>
      <c r="D163" t="s">
        <v>5278</v>
      </c>
      <c r="E163" t="s">
        <v>310</v>
      </c>
      <c r="F163" t="s">
        <v>5279</v>
      </c>
      <c r="G163" t="s">
        <v>5280</v>
      </c>
      <c r="H163" t="s">
        <v>315</v>
      </c>
      <c r="I163" t="s">
        <v>1001</v>
      </c>
      <c r="J163" t="s">
        <v>845</v>
      </c>
      <c r="K163" t="s">
        <v>205</v>
      </c>
      <c r="L163" t="s">
        <v>205</v>
      </c>
      <c r="M163" t="s">
        <v>205</v>
      </c>
      <c r="N163" t="s">
        <v>297</v>
      </c>
      <c r="O163" t="s">
        <v>340</v>
      </c>
      <c r="P163" s="145">
        <v>44409</v>
      </c>
      <c r="Q163" t="s">
        <v>1216</v>
      </c>
      <c r="R163" t="s">
        <v>886</v>
      </c>
      <c r="S163" t="s">
        <v>890</v>
      </c>
      <c r="T163" t="s">
        <v>5131</v>
      </c>
      <c r="U163" s="131">
        <v>3.3719999999999999</v>
      </c>
      <c r="V163" s="131">
        <v>3942.6660000000002</v>
      </c>
      <c r="W163" s="131">
        <v>13294.669</v>
      </c>
      <c r="X163" s="146">
        <v>7.5700000000000003E-2</v>
      </c>
      <c r="Y163" s="132">
        <v>1.619E-2</v>
      </c>
      <c r="Z163" s="132">
        <v>2.8700000000000002E-3</v>
      </c>
    </row>
    <row r="164" spans="1:26">
      <c r="A164" t="s">
        <v>1214</v>
      </c>
      <c r="B164" t="s">
        <v>1245</v>
      </c>
      <c r="C164" t="s">
        <v>5176</v>
      </c>
      <c r="D164" t="s">
        <v>5177</v>
      </c>
      <c r="E164" t="s">
        <v>311</v>
      </c>
      <c r="F164" t="s">
        <v>5250</v>
      </c>
      <c r="G164" t="s">
        <v>5251</v>
      </c>
      <c r="H164" t="s">
        <v>315</v>
      </c>
      <c r="I164" t="s">
        <v>1005</v>
      </c>
      <c r="J164" t="s">
        <v>834</v>
      </c>
      <c r="K164" t="s">
        <v>205</v>
      </c>
      <c r="L164" t="s">
        <v>205</v>
      </c>
      <c r="M164" t="s">
        <v>205</v>
      </c>
      <c r="N164" t="s">
        <v>205</v>
      </c>
      <c r="O164" t="s">
        <v>340</v>
      </c>
      <c r="Q164" t="s">
        <v>1213</v>
      </c>
      <c r="R164" t="s">
        <v>886</v>
      </c>
      <c r="S164" t="s">
        <v>890</v>
      </c>
      <c r="T164" t="s">
        <v>5056</v>
      </c>
      <c r="U164" s="131">
        <v>1</v>
      </c>
      <c r="V164" s="131">
        <v>13025.784</v>
      </c>
      <c r="W164" s="131">
        <v>13025.784</v>
      </c>
      <c r="Y164" s="132">
        <v>1.5859999999999999E-2</v>
      </c>
      <c r="Z164" s="132">
        <v>2.81E-3</v>
      </c>
    </row>
    <row r="165" spans="1:26">
      <c r="A165" t="s">
        <v>1214</v>
      </c>
      <c r="B165" t="s">
        <v>1245</v>
      </c>
      <c r="C165" t="s">
        <v>5085</v>
      </c>
      <c r="D165" t="s">
        <v>5086</v>
      </c>
      <c r="E165" t="s">
        <v>310</v>
      </c>
      <c r="F165" t="s">
        <v>5306</v>
      </c>
      <c r="G165" t="s">
        <v>5307</v>
      </c>
      <c r="H165" t="s">
        <v>315</v>
      </c>
      <c r="I165" t="s">
        <v>1004</v>
      </c>
      <c r="J165" t="s">
        <v>840</v>
      </c>
      <c r="K165" t="s">
        <v>205</v>
      </c>
      <c r="L165" t="s">
        <v>205</v>
      </c>
      <c r="M165" t="s">
        <v>205</v>
      </c>
      <c r="N165" t="s">
        <v>205</v>
      </c>
      <c r="O165" t="s">
        <v>340</v>
      </c>
      <c r="P165" s="145">
        <v>45036</v>
      </c>
      <c r="Q165" t="s">
        <v>1213</v>
      </c>
      <c r="R165" t="s">
        <v>886</v>
      </c>
      <c r="S165" t="s">
        <v>890</v>
      </c>
      <c r="T165" t="s">
        <v>4835</v>
      </c>
      <c r="U165" s="131">
        <v>1</v>
      </c>
      <c r="V165" s="131">
        <v>10989.537</v>
      </c>
      <c r="W165" s="131">
        <v>10989.537</v>
      </c>
      <c r="X165" s="150">
        <v>1.95E-2</v>
      </c>
      <c r="Y165" s="132">
        <v>1.338E-2</v>
      </c>
      <c r="Z165" s="132">
        <v>2.3700000000000001E-3</v>
      </c>
    </row>
    <row r="166" spans="1:26">
      <c r="A166" t="s">
        <v>1214</v>
      </c>
      <c r="B166" t="s">
        <v>1245</v>
      </c>
      <c r="C166" t="s">
        <v>5308</v>
      </c>
      <c r="D166" t="s">
        <v>5309</v>
      </c>
      <c r="E166" t="s">
        <v>312</v>
      </c>
      <c r="F166" t="s">
        <v>5310</v>
      </c>
      <c r="G166" t="s">
        <v>5311</v>
      </c>
      <c r="H166" t="s">
        <v>315</v>
      </c>
      <c r="I166" t="s">
        <v>1001</v>
      </c>
      <c r="J166" t="s">
        <v>845</v>
      </c>
      <c r="K166" t="s">
        <v>205</v>
      </c>
      <c r="L166" t="s">
        <v>205</v>
      </c>
      <c r="M166" t="s">
        <v>205</v>
      </c>
      <c r="N166" t="s">
        <v>205</v>
      </c>
      <c r="O166" t="s">
        <v>340</v>
      </c>
      <c r="P166" s="145">
        <v>44823</v>
      </c>
      <c r="Q166" t="s">
        <v>1216</v>
      </c>
      <c r="R166" t="s">
        <v>886</v>
      </c>
      <c r="S166" t="s">
        <v>890</v>
      </c>
      <c r="T166" t="s">
        <v>5204</v>
      </c>
      <c r="U166" s="131">
        <v>3.3719999999999999</v>
      </c>
      <c r="V166" s="131">
        <v>2836.7919999999999</v>
      </c>
      <c r="W166" s="131">
        <v>9565.6630000000005</v>
      </c>
      <c r="X166" s="146">
        <v>0.1371</v>
      </c>
      <c r="Y166" s="132">
        <v>1.1650000000000001E-2</v>
      </c>
      <c r="Z166" s="132">
        <v>2.0600000000000002E-3</v>
      </c>
    </row>
    <row r="167" spans="1:26">
      <c r="A167" t="s">
        <v>1214</v>
      </c>
      <c r="B167" t="s">
        <v>1245</v>
      </c>
      <c r="C167" t="s">
        <v>5196</v>
      </c>
      <c r="D167" t="s">
        <v>5197</v>
      </c>
      <c r="E167" t="s">
        <v>310</v>
      </c>
      <c r="F167" t="s">
        <v>5198</v>
      </c>
      <c r="G167" t="s">
        <v>5199</v>
      </c>
      <c r="H167" t="s">
        <v>315</v>
      </c>
      <c r="I167" t="s">
        <v>1003</v>
      </c>
      <c r="J167" t="s">
        <v>570</v>
      </c>
      <c r="K167" t="s">
        <v>205</v>
      </c>
      <c r="L167" t="s">
        <v>205</v>
      </c>
      <c r="M167" t="s">
        <v>205</v>
      </c>
      <c r="N167" t="s">
        <v>205</v>
      </c>
      <c r="O167" t="s">
        <v>340</v>
      </c>
      <c r="P167" s="145">
        <v>43312</v>
      </c>
      <c r="Q167" t="s">
        <v>1213</v>
      </c>
      <c r="R167" t="s">
        <v>886</v>
      </c>
      <c r="S167" t="s">
        <v>890</v>
      </c>
      <c r="T167" t="s">
        <v>5096</v>
      </c>
      <c r="U167" s="131">
        <v>1</v>
      </c>
      <c r="V167" s="131">
        <v>8251.018</v>
      </c>
      <c r="W167" s="131">
        <v>8251.018</v>
      </c>
      <c r="X167" s="146">
        <v>3.1E-2</v>
      </c>
      <c r="Y167" s="132">
        <v>1.005E-2</v>
      </c>
      <c r="Z167" s="132">
        <v>1.7799999999999999E-3</v>
      </c>
    </row>
    <row r="168" spans="1:26">
      <c r="A168" t="s">
        <v>1214</v>
      </c>
      <c r="B168" t="s">
        <v>1245</v>
      </c>
      <c r="C168" t="s">
        <v>5200</v>
      </c>
      <c r="D168" t="s">
        <v>5201</v>
      </c>
      <c r="E168" t="s">
        <v>310</v>
      </c>
      <c r="F168" t="s">
        <v>5202</v>
      </c>
      <c r="G168" t="s">
        <v>5203</v>
      </c>
      <c r="H168" t="s">
        <v>315</v>
      </c>
      <c r="I168" t="s">
        <v>1001</v>
      </c>
      <c r="J168" t="s">
        <v>846</v>
      </c>
      <c r="K168" t="s">
        <v>205</v>
      </c>
      <c r="L168" t="s">
        <v>205</v>
      </c>
      <c r="M168" t="s">
        <v>205</v>
      </c>
      <c r="N168" t="s">
        <v>205</v>
      </c>
      <c r="O168" t="s">
        <v>340</v>
      </c>
      <c r="P168" s="145">
        <v>43157</v>
      </c>
      <c r="Q168" t="s">
        <v>1216</v>
      </c>
      <c r="R168" t="s">
        <v>886</v>
      </c>
      <c r="S168" t="s">
        <v>890</v>
      </c>
      <c r="T168" t="s">
        <v>5204</v>
      </c>
      <c r="U168" s="131">
        <v>3.3719999999999999</v>
      </c>
      <c r="V168" s="131">
        <v>1589.7449999999999</v>
      </c>
      <c r="W168" s="131">
        <v>5360.62</v>
      </c>
      <c r="X168" s="146">
        <v>0.10349999999999999</v>
      </c>
      <c r="Y168" s="132">
        <v>6.5300000000000002E-3</v>
      </c>
      <c r="Z168" s="132">
        <v>1.16E-3</v>
      </c>
    </row>
    <row r="169" spans="1:26">
      <c r="A169" t="s">
        <v>1214</v>
      </c>
      <c r="B169" t="s">
        <v>1245</v>
      </c>
      <c r="C169" t="s">
        <v>5289</v>
      </c>
      <c r="D169" t="s">
        <v>5265</v>
      </c>
      <c r="E169" t="s">
        <v>311</v>
      </c>
      <c r="F169" t="s">
        <v>5290</v>
      </c>
      <c r="G169" t="s">
        <v>5291</v>
      </c>
      <c r="H169" t="s">
        <v>315</v>
      </c>
      <c r="I169" t="s">
        <v>1004</v>
      </c>
      <c r="J169" t="s">
        <v>837</v>
      </c>
      <c r="K169" t="s">
        <v>205</v>
      </c>
      <c r="L169" t="s">
        <v>205</v>
      </c>
      <c r="M169" t="s">
        <v>205</v>
      </c>
      <c r="N169" t="s">
        <v>205</v>
      </c>
      <c r="O169" t="s">
        <v>340</v>
      </c>
      <c r="P169" s="145">
        <v>42736</v>
      </c>
      <c r="Q169" t="s">
        <v>1213</v>
      </c>
      <c r="R169" t="s">
        <v>886</v>
      </c>
      <c r="S169" t="s">
        <v>890</v>
      </c>
      <c r="T169" t="s">
        <v>5263</v>
      </c>
      <c r="U169" s="131">
        <v>1</v>
      </c>
      <c r="V169" s="131">
        <v>4241.0730000000003</v>
      </c>
      <c r="W169" s="131">
        <v>4241.0730000000003</v>
      </c>
      <c r="X169" s="146">
        <v>8.1000000000000003E-2</v>
      </c>
      <c r="Y169" s="132">
        <v>5.1700000000000001E-3</v>
      </c>
      <c r="Z169" s="132">
        <v>9.1E-4</v>
      </c>
    </row>
    <row r="170" spans="1:26">
      <c r="A170" t="s">
        <v>1214</v>
      </c>
      <c r="B170" t="s">
        <v>1245</v>
      </c>
      <c r="C170" t="s">
        <v>5292</v>
      </c>
      <c r="D170" t="s">
        <v>5293</v>
      </c>
      <c r="E170" t="s">
        <v>310</v>
      </c>
      <c r="F170" t="s">
        <v>5294</v>
      </c>
      <c r="G170" t="s">
        <v>5295</v>
      </c>
      <c r="H170" t="s">
        <v>315</v>
      </c>
      <c r="I170" t="s">
        <v>1002</v>
      </c>
      <c r="J170" t="s">
        <v>832</v>
      </c>
      <c r="K170" t="s">
        <v>205</v>
      </c>
      <c r="L170" t="s">
        <v>205</v>
      </c>
      <c r="M170" t="s">
        <v>205</v>
      </c>
      <c r="N170" t="s">
        <v>205</v>
      </c>
      <c r="O170" t="s">
        <v>340</v>
      </c>
      <c r="P170" s="145">
        <v>43394</v>
      </c>
      <c r="Q170" t="s">
        <v>1213</v>
      </c>
      <c r="R170" t="s">
        <v>886</v>
      </c>
      <c r="S170" t="s">
        <v>890</v>
      </c>
      <c r="T170" t="s">
        <v>5180</v>
      </c>
      <c r="U170" s="131">
        <v>1</v>
      </c>
      <c r="V170" s="131">
        <v>3570.5120000000002</v>
      </c>
      <c r="W170" s="131">
        <v>3570.5120000000002</v>
      </c>
      <c r="X170" s="146">
        <v>0.11990000000000001</v>
      </c>
      <c r="Y170" s="132">
        <v>4.3499999999999997E-3</v>
      </c>
      <c r="Z170" s="132">
        <v>7.6999999999999996E-4</v>
      </c>
    </row>
    <row r="171" spans="1:26">
      <c r="A171" t="s">
        <v>1214</v>
      </c>
      <c r="B171" t="s">
        <v>1245</v>
      </c>
      <c r="D171" t="s">
        <v>5089</v>
      </c>
      <c r="E171" t="s">
        <v>310</v>
      </c>
      <c r="F171" t="s">
        <v>5090</v>
      </c>
      <c r="G171" t="s">
        <v>5091</v>
      </c>
      <c r="H171" t="s">
        <v>315</v>
      </c>
      <c r="I171" t="s">
        <v>1001</v>
      </c>
      <c r="J171" t="s">
        <v>846</v>
      </c>
      <c r="K171" t="s">
        <v>205</v>
      </c>
      <c r="L171" t="s">
        <v>205</v>
      </c>
      <c r="M171" t="s">
        <v>205</v>
      </c>
      <c r="N171" t="s">
        <v>205</v>
      </c>
      <c r="O171" t="s">
        <v>340</v>
      </c>
      <c r="P171" s="145">
        <v>45124</v>
      </c>
      <c r="Q171" t="s">
        <v>1216</v>
      </c>
      <c r="R171" t="s">
        <v>886</v>
      </c>
      <c r="S171" t="s">
        <v>890</v>
      </c>
      <c r="T171" t="s">
        <v>5092</v>
      </c>
      <c r="U171" s="131">
        <v>3.3719999999999999</v>
      </c>
      <c r="V171" s="131">
        <v>783.34100000000001</v>
      </c>
      <c r="W171" s="131">
        <v>2641.4259999999999</v>
      </c>
      <c r="X171" s="150">
        <v>7.0800000000000002E-2</v>
      </c>
      <c r="Y171" s="132">
        <v>3.2200000000000002E-3</v>
      </c>
      <c r="Z171" s="132">
        <v>5.6999999999999998E-4</v>
      </c>
    </row>
    <row r="172" spans="1:26">
      <c r="A172" t="s">
        <v>1214</v>
      </c>
      <c r="B172" t="s">
        <v>1245</v>
      </c>
      <c r="C172" t="s">
        <v>5301</v>
      </c>
      <c r="D172" t="s">
        <v>5302</v>
      </c>
      <c r="E172" t="s">
        <v>310</v>
      </c>
      <c r="F172" t="s">
        <v>5303</v>
      </c>
      <c r="G172" t="s">
        <v>5304</v>
      </c>
      <c r="H172" t="s">
        <v>315</v>
      </c>
      <c r="I172" t="s">
        <v>1004</v>
      </c>
      <c r="J172" t="s">
        <v>837</v>
      </c>
      <c r="K172" t="s">
        <v>205</v>
      </c>
      <c r="L172" t="s">
        <v>205</v>
      </c>
      <c r="M172" t="s">
        <v>205</v>
      </c>
      <c r="N172" t="s">
        <v>205</v>
      </c>
      <c r="O172" t="s">
        <v>340</v>
      </c>
      <c r="P172" s="145">
        <v>41334</v>
      </c>
      <c r="Q172" t="s">
        <v>1213</v>
      </c>
      <c r="R172" t="s">
        <v>886</v>
      </c>
      <c r="S172" t="s">
        <v>890</v>
      </c>
      <c r="T172" t="s">
        <v>5305</v>
      </c>
      <c r="U172" s="131">
        <v>1</v>
      </c>
      <c r="V172" s="131">
        <v>2189.9180000000001</v>
      </c>
      <c r="W172" s="131">
        <v>2189.9180000000001</v>
      </c>
      <c r="X172" s="146">
        <v>0.16389999999999999</v>
      </c>
      <c r="Y172" s="132">
        <v>2.6700000000000001E-3</v>
      </c>
      <c r="Z172" s="132">
        <v>4.6999999999999999E-4</v>
      </c>
    </row>
    <row r="173" spans="1:26">
      <c r="A173" t="s">
        <v>1214</v>
      </c>
      <c r="B173" t="s">
        <v>1245</v>
      </c>
      <c r="C173" t="s">
        <v>5296</v>
      </c>
      <c r="D173" t="s">
        <v>5297</v>
      </c>
      <c r="E173" t="s">
        <v>310</v>
      </c>
      <c r="F173" t="s">
        <v>5298</v>
      </c>
      <c r="G173" t="s">
        <v>5299</v>
      </c>
      <c r="H173" t="s">
        <v>315</v>
      </c>
      <c r="I173" t="s">
        <v>1004</v>
      </c>
      <c r="J173" t="s">
        <v>837</v>
      </c>
      <c r="K173" t="s">
        <v>205</v>
      </c>
      <c r="L173" t="s">
        <v>205</v>
      </c>
      <c r="M173" t="s">
        <v>205</v>
      </c>
      <c r="N173" t="s">
        <v>205</v>
      </c>
      <c r="O173" t="s">
        <v>340</v>
      </c>
      <c r="P173" s="145">
        <v>42125</v>
      </c>
      <c r="Q173" t="s">
        <v>1213</v>
      </c>
      <c r="R173" t="s">
        <v>886</v>
      </c>
      <c r="S173" t="s">
        <v>890</v>
      </c>
      <c r="T173" t="s">
        <v>5300</v>
      </c>
      <c r="U173" s="131">
        <v>1</v>
      </c>
      <c r="V173" s="131">
        <v>1942.2750000000001</v>
      </c>
      <c r="W173" s="131">
        <v>1942.2750000000001</v>
      </c>
      <c r="X173" s="146">
        <v>0.30430000000000001</v>
      </c>
      <c r="Y173" s="132">
        <v>2.3700000000000001E-3</v>
      </c>
      <c r="Z173" s="132">
        <v>4.2000000000000002E-4</v>
      </c>
    </row>
    <row r="174" spans="1:26">
      <c r="A174" t="s">
        <v>1214</v>
      </c>
      <c r="B174" t="s">
        <v>1245</v>
      </c>
      <c r="C174" t="s">
        <v>5312</v>
      </c>
      <c r="D174" t="s">
        <v>5313</v>
      </c>
      <c r="E174" t="s">
        <v>310</v>
      </c>
      <c r="F174" t="s">
        <v>5314</v>
      </c>
      <c r="G174" t="s">
        <v>5315</v>
      </c>
      <c r="H174" t="s">
        <v>315</v>
      </c>
      <c r="I174" t="s">
        <v>1004</v>
      </c>
      <c r="J174" t="s">
        <v>837</v>
      </c>
      <c r="K174" t="s">
        <v>205</v>
      </c>
      <c r="L174" t="s">
        <v>205</v>
      </c>
      <c r="M174" t="s">
        <v>205</v>
      </c>
      <c r="N174" t="s">
        <v>205</v>
      </c>
      <c r="O174" t="s">
        <v>340</v>
      </c>
      <c r="P174" s="145">
        <v>42583</v>
      </c>
      <c r="Q174" t="s">
        <v>1213</v>
      </c>
      <c r="R174" t="s">
        <v>886</v>
      </c>
      <c r="S174" t="s">
        <v>890</v>
      </c>
      <c r="T174" t="s">
        <v>5056</v>
      </c>
      <c r="U174" s="131">
        <v>1</v>
      </c>
      <c r="V174" s="131">
        <v>1246.7360000000001</v>
      </c>
      <c r="W174" s="131">
        <v>1246.7360000000001</v>
      </c>
      <c r="X174" s="146">
        <v>4.0399999999999998E-2</v>
      </c>
      <c r="Y174" s="132">
        <v>1.5200000000000001E-3</v>
      </c>
      <c r="Z174" s="132">
        <v>2.7E-4</v>
      </c>
    </row>
    <row r="175" spans="1:26">
      <c r="A175" t="s">
        <v>1214</v>
      </c>
      <c r="B175" t="s">
        <v>1245</v>
      </c>
      <c r="C175" t="s">
        <v>5371</v>
      </c>
      <c r="D175" t="s">
        <v>5372</v>
      </c>
      <c r="E175" t="s">
        <v>312</v>
      </c>
      <c r="F175" t="s">
        <v>5373</v>
      </c>
      <c r="G175" t="s">
        <v>5374</v>
      </c>
      <c r="H175" t="s">
        <v>315</v>
      </c>
      <c r="I175" t="s">
        <v>1005</v>
      </c>
      <c r="J175" t="s">
        <v>834</v>
      </c>
      <c r="K175" t="s">
        <v>206</v>
      </c>
      <c r="L175" t="s">
        <v>225</v>
      </c>
      <c r="M175" t="s">
        <v>225</v>
      </c>
      <c r="N175" t="s">
        <v>225</v>
      </c>
      <c r="O175" t="s">
        <v>340</v>
      </c>
      <c r="P175" s="145">
        <v>44881</v>
      </c>
      <c r="Q175" t="s">
        <v>1216</v>
      </c>
      <c r="R175" t="s">
        <v>886</v>
      </c>
      <c r="S175" t="s">
        <v>890</v>
      </c>
      <c r="T175" t="s">
        <v>5131</v>
      </c>
      <c r="U175" s="131">
        <v>3.3719999999999999</v>
      </c>
      <c r="V175" s="131">
        <v>8753.4689999999991</v>
      </c>
      <c r="W175" s="131">
        <v>29516.698</v>
      </c>
      <c r="X175" s="146">
        <v>2.4199999999999999E-2</v>
      </c>
      <c r="Y175" s="132">
        <v>3.5950000000000003E-2</v>
      </c>
      <c r="Z175" s="132">
        <v>6.3699999999999998E-3</v>
      </c>
    </row>
    <row r="176" spans="1:26">
      <c r="A176" t="s">
        <v>1214</v>
      </c>
      <c r="B176" t="s">
        <v>1245</v>
      </c>
      <c r="D176" t="s">
        <v>5320</v>
      </c>
      <c r="E176" t="s">
        <v>310</v>
      </c>
      <c r="F176" t="s">
        <v>5321</v>
      </c>
      <c r="G176" t="s">
        <v>5322</v>
      </c>
      <c r="H176" t="s">
        <v>315</v>
      </c>
      <c r="I176" t="s">
        <v>1006</v>
      </c>
      <c r="J176" t="s">
        <v>833</v>
      </c>
      <c r="K176" t="s">
        <v>206</v>
      </c>
      <c r="L176" t="s">
        <v>205</v>
      </c>
      <c r="M176" t="s">
        <v>205</v>
      </c>
      <c r="N176" t="s">
        <v>304</v>
      </c>
      <c r="O176" t="s">
        <v>340</v>
      </c>
      <c r="P176" s="145">
        <v>44748</v>
      </c>
      <c r="Q176" t="s">
        <v>1217</v>
      </c>
      <c r="R176" t="s">
        <v>886</v>
      </c>
      <c r="S176" t="s">
        <v>890</v>
      </c>
      <c r="T176" t="s">
        <v>5056</v>
      </c>
      <c r="U176" s="131">
        <v>3.9550000000000001</v>
      </c>
      <c r="V176" s="131">
        <v>7295.5069999999996</v>
      </c>
      <c r="W176" s="131">
        <v>28855.188999999998</v>
      </c>
      <c r="X176" s="149">
        <v>2.6239999999999999E-2</v>
      </c>
      <c r="Y176" s="132">
        <v>3.5139999999999998E-2</v>
      </c>
      <c r="Z176" s="132">
        <v>6.2199999999999998E-3</v>
      </c>
    </row>
    <row r="177" spans="1:26">
      <c r="A177" t="s">
        <v>1214</v>
      </c>
      <c r="B177" t="s">
        <v>1245</v>
      </c>
      <c r="C177" t="s">
        <v>5342</v>
      </c>
      <c r="D177" t="s">
        <v>5343</v>
      </c>
      <c r="E177" t="s">
        <v>311</v>
      </c>
      <c r="F177" t="s">
        <v>5344</v>
      </c>
      <c r="G177" t="s">
        <v>5345</v>
      </c>
      <c r="H177" t="s">
        <v>315</v>
      </c>
      <c r="I177" t="s">
        <v>1005</v>
      </c>
      <c r="J177" t="s">
        <v>833</v>
      </c>
      <c r="K177" t="s">
        <v>206</v>
      </c>
      <c r="L177" t="s">
        <v>273</v>
      </c>
      <c r="M177" t="s">
        <v>273</v>
      </c>
      <c r="N177" t="s">
        <v>273</v>
      </c>
      <c r="O177" t="s">
        <v>340</v>
      </c>
      <c r="P177" s="145">
        <v>45166</v>
      </c>
      <c r="Q177" t="s">
        <v>1217</v>
      </c>
      <c r="R177" t="s">
        <v>886</v>
      </c>
      <c r="S177" t="s">
        <v>890</v>
      </c>
      <c r="T177" t="s">
        <v>5346</v>
      </c>
      <c r="U177" s="131">
        <v>3.9550000000000001</v>
      </c>
      <c r="V177" s="131">
        <v>6454.5929999999998</v>
      </c>
      <c r="W177" s="131">
        <v>25529.205999999998</v>
      </c>
      <c r="X177" s="146">
        <v>0.12</v>
      </c>
      <c r="Y177" s="132">
        <v>3.109E-2</v>
      </c>
      <c r="Z177" s="132">
        <v>5.5100000000000001E-3</v>
      </c>
    </row>
    <row r="178" spans="1:26">
      <c r="A178" t="s">
        <v>1214</v>
      </c>
      <c r="B178" t="s">
        <v>1245</v>
      </c>
      <c r="D178" t="s">
        <v>5150</v>
      </c>
      <c r="E178" t="s">
        <v>312</v>
      </c>
      <c r="F178" t="s">
        <v>5151</v>
      </c>
      <c r="G178" t="s">
        <v>5152</v>
      </c>
      <c r="H178" t="s">
        <v>315</v>
      </c>
      <c r="I178" t="s">
        <v>1004</v>
      </c>
      <c r="J178" t="s">
        <v>834</v>
      </c>
      <c r="K178" t="s">
        <v>206</v>
      </c>
      <c r="L178" t="s">
        <v>225</v>
      </c>
      <c r="M178" t="s">
        <v>225</v>
      </c>
      <c r="N178" t="s">
        <v>225</v>
      </c>
      <c r="O178" t="s">
        <v>340</v>
      </c>
      <c r="P178" s="145">
        <v>43770</v>
      </c>
      <c r="Q178" t="s">
        <v>1216</v>
      </c>
      <c r="R178" t="s">
        <v>886</v>
      </c>
      <c r="S178" t="s">
        <v>890</v>
      </c>
      <c r="T178" t="s">
        <v>5031</v>
      </c>
      <c r="U178" s="131">
        <v>3.3719999999999999</v>
      </c>
      <c r="V178" s="131">
        <v>6184.6180000000004</v>
      </c>
      <c r="W178" s="131">
        <v>20854.531999999999</v>
      </c>
      <c r="X178" s="148">
        <v>6.3100000000000003E-2</v>
      </c>
      <c r="Y178" s="132">
        <v>2.5399999999999999E-2</v>
      </c>
      <c r="Z178" s="132">
        <v>4.4999999999999997E-3</v>
      </c>
    </row>
    <row r="179" spans="1:26">
      <c r="A179" t="s">
        <v>1214</v>
      </c>
      <c r="B179" t="s">
        <v>1245</v>
      </c>
      <c r="D179" t="s">
        <v>5205</v>
      </c>
      <c r="E179" t="s">
        <v>312</v>
      </c>
      <c r="F179" t="s">
        <v>5351</v>
      </c>
      <c r="G179" t="s">
        <v>5352</v>
      </c>
      <c r="H179" t="s">
        <v>315</v>
      </c>
      <c r="I179" t="s">
        <v>1001</v>
      </c>
      <c r="J179" t="s">
        <v>845</v>
      </c>
      <c r="K179" t="s">
        <v>206</v>
      </c>
      <c r="L179" t="s">
        <v>225</v>
      </c>
      <c r="M179" t="s">
        <v>225</v>
      </c>
      <c r="N179" t="s">
        <v>225</v>
      </c>
      <c r="O179" t="s">
        <v>340</v>
      </c>
      <c r="P179" s="145">
        <v>44712</v>
      </c>
      <c r="Q179" t="s">
        <v>1216</v>
      </c>
      <c r="R179" t="s">
        <v>886</v>
      </c>
      <c r="S179" t="s">
        <v>890</v>
      </c>
      <c r="T179" t="s">
        <v>5208</v>
      </c>
      <c r="U179" s="131">
        <v>3.3719999999999999</v>
      </c>
      <c r="V179" s="131">
        <v>5833.1279999999997</v>
      </c>
      <c r="W179" s="131">
        <v>19669.306</v>
      </c>
      <c r="X179" s="146">
        <v>5.7000000000000002E-2</v>
      </c>
      <c r="Y179" s="132">
        <v>2.3959999999999999E-2</v>
      </c>
      <c r="Z179" s="132">
        <v>4.2399999999999998E-3</v>
      </c>
    </row>
    <row r="180" spans="1:26">
      <c r="A180" t="s">
        <v>1214</v>
      </c>
      <c r="B180" t="s">
        <v>1245</v>
      </c>
      <c r="C180" t="s">
        <v>5329</v>
      </c>
      <c r="D180" t="s">
        <v>5330</v>
      </c>
      <c r="E180" t="s">
        <v>311</v>
      </c>
      <c r="F180" t="s">
        <v>5331</v>
      </c>
      <c r="G180" t="s">
        <v>5332</v>
      </c>
      <c r="H180" t="s">
        <v>315</v>
      </c>
      <c r="I180" t="s">
        <v>1002</v>
      </c>
      <c r="J180" t="s">
        <v>832</v>
      </c>
      <c r="K180" t="s">
        <v>206</v>
      </c>
      <c r="L180" t="s">
        <v>287</v>
      </c>
      <c r="M180" t="s">
        <v>287</v>
      </c>
      <c r="N180" t="s">
        <v>287</v>
      </c>
      <c r="O180" t="s">
        <v>340</v>
      </c>
      <c r="Q180" t="s">
        <v>1217</v>
      </c>
      <c r="R180" t="s">
        <v>886</v>
      </c>
      <c r="S180" t="s">
        <v>890</v>
      </c>
      <c r="T180" t="s">
        <v>5333</v>
      </c>
      <c r="U180" s="131">
        <v>3.9550000000000001</v>
      </c>
      <c r="V180" s="131">
        <v>4105.7439999999997</v>
      </c>
      <c r="W180" s="131">
        <v>16239.038</v>
      </c>
      <c r="Y180" s="132">
        <v>1.9779999999999999E-2</v>
      </c>
      <c r="Z180" s="132">
        <v>3.5000000000000001E-3</v>
      </c>
    </row>
    <row r="181" spans="1:26">
      <c r="A181" t="s">
        <v>1214</v>
      </c>
      <c r="B181" t="s">
        <v>1245</v>
      </c>
      <c r="D181" t="s">
        <v>5205</v>
      </c>
      <c r="E181" t="s">
        <v>312</v>
      </c>
      <c r="F181" t="s">
        <v>5353</v>
      </c>
      <c r="G181" t="s">
        <v>5354</v>
      </c>
      <c r="H181" t="s">
        <v>315</v>
      </c>
      <c r="I181" t="s">
        <v>1001</v>
      </c>
      <c r="J181" t="s">
        <v>845</v>
      </c>
      <c r="K181" t="s">
        <v>206</v>
      </c>
      <c r="L181" t="s">
        <v>225</v>
      </c>
      <c r="M181" t="s">
        <v>225</v>
      </c>
      <c r="N181" t="s">
        <v>225</v>
      </c>
      <c r="O181" t="s">
        <v>340</v>
      </c>
      <c r="P181" s="145">
        <v>44308</v>
      </c>
      <c r="Q181" t="s">
        <v>1216</v>
      </c>
      <c r="R181" t="s">
        <v>886</v>
      </c>
      <c r="S181" t="s">
        <v>890</v>
      </c>
      <c r="T181" t="s">
        <v>5208</v>
      </c>
      <c r="U181" s="131">
        <v>3.3719999999999999</v>
      </c>
      <c r="V181" s="131">
        <v>4517.402</v>
      </c>
      <c r="W181" s="131">
        <v>15232.681</v>
      </c>
      <c r="X181" s="146">
        <v>3.5400000000000001E-2</v>
      </c>
      <c r="Y181" s="132">
        <v>1.8550000000000001E-2</v>
      </c>
      <c r="Z181" s="132">
        <v>3.29E-3</v>
      </c>
    </row>
    <row r="182" spans="1:26">
      <c r="A182" t="s">
        <v>1214</v>
      </c>
      <c r="B182" t="s">
        <v>1245</v>
      </c>
      <c r="C182" t="s">
        <v>5347</v>
      </c>
      <c r="D182" t="s">
        <v>5348</v>
      </c>
      <c r="E182" t="s">
        <v>312</v>
      </c>
      <c r="F182" t="s">
        <v>5349</v>
      </c>
      <c r="G182" t="s">
        <v>5350</v>
      </c>
      <c r="H182" t="s">
        <v>315</v>
      </c>
      <c r="I182" t="s">
        <v>1005</v>
      </c>
      <c r="J182" t="s">
        <v>834</v>
      </c>
      <c r="K182" t="s">
        <v>206</v>
      </c>
      <c r="L182" t="s">
        <v>234</v>
      </c>
      <c r="M182" t="s">
        <v>234</v>
      </c>
      <c r="N182" t="s">
        <v>234</v>
      </c>
      <c r="O182" t="s">
        <v>340</v>
      </c>
      <c r="P182" s="145">
        <v>44721</v>
      </c>
      <c r="Q182" t="s">
        <v>1219</v>
      </c>
      <c r="R182" t="s">
        <v>886</v>
      </c>
      <c r="S182" t="s">
        <v>890</v>
      </c>
      <c r="T182" t="s">
        <v>5056</v>
      </c>
      <c r="U182" s="131">
        <v>4.6239999999999997</v>
      </c>
      <c r="V182" s="131">
        <v>3265.7049999999999</v>
      </c>
      <c r="W182" s="131">
        <v>15099.313</v>
      </c>
      <c r="X182" s="146">
        <v>4.4499999999999998E-2</v>
      </c>
      <c r="Y182" s="132">
        <v>1.839E-2</v>
      </c>
      <c r="Z182" s="132">
        <v>3.2599999999999999E-3</v>
      </c>
    </row>
    <row r="183" spans="1:26">
      <c r="A183" t="s">
        <v>1214</v>
      </c>
      <c r="B183" t="s">
        <v>1245</v>
      </c>
      <c r="D183" t="s">
        <v>5205</v>
      </c>
      <c r="E183" t="s">
        <v>312</v>
      </c>
      <c r="F183" t="s">
        <v>5206</v>
      </c>
      <c r="G183" t="s">
        <v>5207</v>
      </c>
      <c r="H183" t="s">
        <v>315</v>
      </c>
      <c r="I183" t="s">
        <v>1001</v>
      </c>
      <c r="J183" t="s">
        <v>845</v>
      </c>
      <c r="K183" t="s">
        <v>206</v>
      </c>
      <c r="L183" t="s">
        <v>225</v>
      </c>
      <c r="M183" t="s">
        <v>225</v>
      </c>
      <c r="N183" t="s">
        <v>225</v>
      </c>
      <c r="O183" t="s">
        <v>340</v>
      </c>
      <c r="P183" s="145">
        <v>43411</v>
      </c>
      <c r="Q183" t="s">
        <v>1216</v>
      </c>
      <c r="R183" t="s">
        <v>886</v>
      </c>
      <c r="S183" t="s">
        <v>890</v>
      </c>
      <c r="T183" t="s">
        <v>5208</v>
      </c>
      <c r="U183" s="131">
        <v>3.3719999999999999</v>
      </c>
      <c r="V183" s="131">
        <v>4450.098</v>
      </c>
      <c r="W183" s="131">
        <v>15005.728999999999</v>
      </c>
      <c r="X183" s="146">
        <v>5.8900000000000001E-2</v>
      </c>
      <c r="Y183" s="132">
        <v>1.8280000000000001E-2</v>
      </c>
      <c r="Z183" s="132">
        <v>3.2399999999999998E-3</v>
      </c>
    </row>
    <row r="184" spans="1:26">
      <c r="A184" t="s">
        <v>1214</v>
      </c>
      <c r="B184" t="s">
        <v>1245</v>
      </c>
      <c r="D184" t="s">
        <v>5205</v>
      </c>
      <c r="E184" t="s">
        <v>312</v>
      </c>
      <c r="F184" t="s">
        <v>5323</v>
      </c>
      <c r="G184" t="s">
        <v>5324</v>
      </c>
      <c r="H184" t="s">
        <v>315</v>
      </c>
      <c r="I184" t="s">
        <v>1001</v>
      </c>
      <c r="J184" t="s">
        <v>845</v>
      </c>
      <c r="K184" t="s">
        <v>206</v>
      </c>
      <c r="L184" t="s">
        <v>225</v>
      </c>
      <c r="M184" t="s">
        <v>225</v>
      </c>
      <c r="N184" t="s">
        <v>225</v>
      </c>
      <c r="O184" t="s">
        <v>340</v>
      </c>
      <c r="P184" s="145">
        <v>43891</v>
      </c>
      <c r="Q184" t="s">
        <v>1216</v>
      </c>
      <c r="R184" t="s">
        <v>886</v>
      </c>
      <c r="S184" t="s">
        <v>890</v>
      </c>
      <c r="T184" t="s">
        <v>5208</v>
      </c>
      <c r="U184" s="131">
        <v>3.3719999999999999</v>
      </c>
      <c r="V184" s="131">
        <v>4439.3029999999999</v>
      </c>
      <c r="W184" s="131">
        <v>14969.33</v>
      </c>
      <c r="X184" s="146">
        <v>5.6800000000000003E-2</v>
      </c>
      <c r="Y184" s="132">
        <v>1.823E-2</v>
      </c>
      <c r="Z184" s="132">
        <v>3.2299999999999998E-3</v>
      </c>
    </row>
    <row r="185" spans="1:26">
      <c r="A185" t="s">
        <v>1214</v>
      </c>
      <c r="B185" t="s">
        <v>1245</v>
      </c>
      <c r="D185" t="s">
        <v>5334</v>
      </c>
      <c r="E185" t="s">
        <v>312</v>
      </c>
      <c r="F185" t="s">
        <v>5335</v>
      </c>
      <c r="G185" t="s">
        <v>5336</v>
      </c>
      <c r="H185" t="s">
        <v>315</v>
      </c>
      <c r="I185" t="s">
        <v>1006</v>
      </c>
      <c r="J185" t="s">
        <v>570</v>
      </c>
      <c r="K185" t="s">
        <v>206</v>
      </c>
      <c r="L185" t="s">
        <v>234</v>
      </c>
      <c r="M185" t="s">
        <v>225</v>
      </c>
      <c r="N185" t="s">
        <v>297</v>
      </c>
      <c r="O185" t="s">
        <v>340</v>
      </c>
      <c r="P185" s="145">
        <v>44166</v>
      </c>
      <c r="Q185" t="s">
        <v>1216</v>
      </c>
      <c r="R185" t="s">
        <v>886</v>
      </c>
      <c r="S185" t="s">
        <v>890</v>
      </c>
      <c r="T185" t="s">
        <v>5337</v>
      </c>
      <c r="U185" s="131">
        <v>3.3719999999999999</v>
      </c>
      <c r="V185" s="131">
        <v>4163.8639999999996</v>
      </c>
      <c r="W185" s="131">
        <v>14040.550999999999</v>
      </c>
      <c r="X185" s="146">
        <v>1.1000000000000001E-3</v>
      </c>
      <c r="Y185" s="132">
        <v>1.7100000000000001E-2</v>
      </c>
      <c r="Z185" s="132">
        <v>3.0300000000000001E-3</v>
      </c>
    </row>
    <row r="186" spans="1:26">
      <c r="A186" t="s">
        <v>1214</v>
      </c>
      <c r="B186" t="s">
        <v>1245</v>
      </c>
      <c r="D186" t="s">
        <v>3936</v>
      </c>
      <c r="E186" t="s">
        <v>312</v>
      </c>
      <c r="F186" t="s">
        <v>3935</v>
      </c>
      <c r="G186" t="s">
        <v>5357</v>
      </c>
      <c r="H186" t="s">
        <v>315</v>
      </c>
      <c r="I186" t="s">
        <v>1005</v>
      </c>
      <c r="J186" t="s">
        <v>834</v>
      </c>
      <c r="K186" t="s">
        <v>206</v>
      </c>
      <c r="L186" t="s">
        <v>273</v>
      </c>
      <c r="M186" t="s">
        <v>273</v>
      </c>
      <c r="N186" t="s">
        <v>273</v>
      </c>
      <c r="O186" t="s">
        <v>340</v>
      </c>
      <c r="Q186" t="s">
        <v>1217</v>
      </c>
      <c r="R186" t="s">
        <v>886</v>
      </c>
      <c r="S186" t="s">
        <v>890</v>
      </c>
      <c r="T186" t="s">
        <v>5358</v>
      </c>
      <c r="U186" s="131">
        <v>3.9550000000000001</v>
      </c>
      <c r="V186" s="131">
        <v>3394.1590000000001</v>
      </c>
      <c r="W186" s="131">
        <v>13424.578</v>
      </c>
      <c r="Y186" s="132">
        <v>1.635E-2</v>
      </c>
      <c r="Z186" s="132">
        <v>2.8999999999999998E-3</v>
      </c>
    </row>
    <row r="187" spans="1:26">
      <c r="A187" t="s">
        <v>1214</v>
      </c>
      <c r="B187" t="s">
        <v>1245</v>
      </c>
      <c r="D187" t="s">
        <v>5325</v>
      </c>
      <c r="E187" t="s">
        <v>312</v>
      </c>
      <c r="F187" t="s">
        <v>5326</v>
      </c>
      <c r="G187" t="s">
        <v>5327</v>
      </c>
      <c r="H187" t="s">
        <v>315</v>
      </c>
      <c r="I187" t="s">
        <v>1005</v>
      </c>
      <c r="J187" t="s">
        <v>834</v>
      </c>
      <c r="K187" t="s">
        <v>206</v>
      </c>
      <c r="L187" t="s">
        <v>225</v>
      </c>
      <c r="M187" t="s">
        <v>225</v>
      </c>
      <c r="N187" t="s">
        <v>225</v>
      </c>
      <c r="O187" t="s">
        <v>340</v>
      </c>
      <c r="P187" s="145">
        <v>42583</v>
      </c>
      <c r="Q187" t="s">
        <v>1216</v>
      </c>
      <c r="R187" t="s">
        <v>886</v>
      </c>
      <c r="S187" t="s">
        <v>890</v>
      </c>
      <c r="T187" t="s">
        <v>5328</v>
      </c>
      <c r="U187" s="131">
        <v>3.3719999999999999</v>
      </c>
      <c r="V187" s="131">
        <v>3432.7570000000001</v>
      </c>
      <c r="W187" s="131">
        <v>11575.257</v>
      </c>
      <c r="X187" s="146">
        <v>0.02</v>
      </c>
      <c r="Y187" s="132">
        <v>1.41E-2</v>
      </c>
      <c r="Z187" s="132">
        <v>2.5000000000000001E-3</v>
      </c>
    </row>
    <row r="188" spans="1:26">
      <c r="A188" t="s">
        <v>1214</v>
      </c>
      <c r="B188" t="s">
        <v>1245</v>
      </c>
      <c r="C188" t="s">
        <v>5209</v>
      </c>
      <c r="D188" t="s">
        <v>5210</v>
      </c>
      <c r="E188" t="s">
        <v>310</v>
      </c>
      <c r="F188" t="s">
        <v>5211</v>
      </c>
      <c r="G188" t="s">
        <v>5212</v>
      </c>
      <c r="H188" t="s">
        <v>315</v>
      </c>
      <c r="I188" t="s">
        <v>1003</v>
      </c>
      <c r="J188" t="s">
        <v>570</v>
      </c>
      <c r="K188" t="s">
        <v>206</v>
      </c>
      <c r="L188" t="s">
        <v>225</v>
      </c>
      <c r="M188" t="s">
        <v>225</v>
      </c>
      <c r="N188" t="s">
        <v>225</v>
      </c>
      <c r="O188" t="s">
        <v>340</v>
      </c>
      <c r="Q188" t="s">
        <v>1216</v>
      </c>
      <c r="R188" t="s">
        <v>886</v>
      </c>
      <c r="S188" t="s">
        <v>890</v>
      </c>
      <c r="T188" t="s">
        <v>5213</v>
      </c>
      <c r="U188" s="131">
        <v>3.3719999999999999</v>
      </c>
      <c r="V188" s="131">
        <v>3149.5540000000001</v>
      </c>
      <c r="W188" s="131">
        <v>10620.296</v>
      </c>
      <c r="Y188" s="132">
        <v>1.2930000000000001E-2</v>
      </c>
      <c r="Z188" s="132">
        <v>2.2899999999999999E-3</v>
      </c>
    </row>
    <row r="189" spans="1:26">
      <c r="A189" t="s">
        <v>1214</v>
      </c>
      <c r="B189" t="s">
        <v>1245</v>
      </c>
      <c r="D189" t="s">
        <v>5214</v>
      </c>
      <c r="E189" t="s">
        <v>310</v>
      </c>
      <c r="F189" t="s">
        <v>5215</v>
      </c>
      <c r="G189" t="s">
        <v>5216</v>
      </c>
      <c r="H189" t="s">
        <v>315</v>
      </c>
      <c r="I189" t="s">
        <v>1005</v>
      </c>
      <c r="J189" t="s">
        <v>834</v>
      </c>
      <c r="K189" t="s">
        <v>206</v>
      </c>
      <c r="L189" t="s">
        <v>205</v>
      </c>
      <c r="M189" t="s">
        <v>205</v>
      </c>
      <c r="N189" t="s">
        <v>225</v>
      </c>
      <c r="O189" t="s">
        <v>340</v>
      </c>
      <c r="P189" s="145">
        <v>43412</v>
      </c>
      <c r="Q189" t="s">
        <v>1216</v>
      </c>
      <c r="R189" t="s">
        <v>886</v>
      </c>
      <c r="S189" t="s">
        <v>890</v>
      </c>
      <c r="T189" t="s">
        <v>5217</v>
      </c>
      <c r="U189" s="131">
        <v>3.3719999999999999</v>
      </c>
      <c r="V189" s="131">
        <v>3037.3820000000001</v>
      </c>
      <c r="W189" s="131">
        <v>10242.052</v>
      </c>
      <c r="X189" s="146">
        <v>0.19900000000000001</v>
      </c>
      <c r="Y189" s="132">
        <v>1.247E-2</v>
      </c>
      <c r="Z189" s="132">
        <v>2.2100000000000002E-3</v>
      </c>
    </row>
    <row r="190" spans="1:26">
      <c r="A190" t="s">
        <v>1214</v>
      </c>
      <c r="B190" t="s">
        <v>1245</v>
      </c>
      <c r="C190" t="s">
        <v>5218</v>
      </c>
      <c r="D190" t="s">
        <v>5219</v>
      </c>
      <c r="E190" t="s">
        <v>312</v>
      </c>
      <c r="F190" t="s">
        <v>5220</v>
      </c>
      <c r="G190" t="s">
        <v>5221</v>
      </c>
      <c r="H190" t="s">
        <v>315</v>
      </c>
      <c r="I190" t="s">
        <v>1005</v>
      </c>
      <c r="J190" t="s">
        <v>834</v>
      </c>
      <c r="K190" t="s">
        <v>206</v>
      </c>
      <c r="L190" t="s">
        <v>225</v>
      </c>
      <c r="M190" t="s">
        <v>225</v>
      </c>
      <c r="N190" t="s">
        <v>225</v>
      </c>
      <c r="O190" t="s">
        <v>340</v>
      </c>
      <c r="P190" s="145">
        <v>43321</v>
      </c>
      <c r="Q190" t="s">
        <v>1216</v>
      </c>
      <c r="R190" t="s">
        <v>886</v>
      </c>
      <c r="S190" t="s">
        <v>890</v>
      </c>
      <c r="T190" t="s">
        <v>5131</v>
      </c>
      <c r="U190" s="131">
        <v>3.3719999999999999</v>
      </c>
      <c r="V190" s="131">
        <v>2846.8969999999999</v>
      </c>
      <c r="W190" s="131">
        <v>9599.7369999999992</v>
      </c>
      <c r="X190" s="146">
        <v>3.4639999999999997E-2</v>
      </c>
      <c r="Y190" s="132">
        <v>1.1690000000000001E-2</v>
      </c>
      <c r="Z190" s="132">
        <v>2.0699999999999998E-3</v>
      </c>
    </row>
    <row r="191" spans="1:26">
      <c r="A191" t="s">
        <v>1214</v>
      </c>
      <c r="B191" t="s">
        <v>1245</v>
      </c>
      <c r="D191" t="s">
        <v>5226</v>
      </c>
      <c r="E191" t="s">
        <v>312</v>
      </c>
      <c r="F191" t="s">
        <v>5355</v>
      </c>
      <c r="G191" t="s">
        <v>5356</v>
      </c>
      <c r="H191" t="s">
        <v>315</v>
      </c>
      <c r="I191" t="s">
        <v>1001</v>
      </c>
      <c r="J191" t="s">
        <v>845</v>
      </c>
      <c r="K191" t="s">
        <v>206</v>
      </c>
      <c r="L191" t="s">
        <v>225</v>
      </c>
      <c r="M191" t="s">
        <v>225</v>
      </c>
      <c r="N191" t="s">
        <v>225</v>
      </c>
      <c r="O191" t="s">
        <v>340</v>
      </c>
      <c r="P191" s="145">
        <v>44371</v>
      </c>
      <c r="Q191" t="s">
        <v>1216</v>
      </c>
      <c r="R191" t="s">
        <v>886</v>
      </c>
      <c r="S191" t="s">
        <v>890</v>
      </c>
      <c r="T191" t="s">
        <v>4997</v>
      </c>
      <c r="U191" s="131">
        <v>3.3719999999999999</v>
      </c>
      <c r="V191" s="131">
        <v>2636.7449999999999</v>
      </c>
      <c r="W191" s="131">
        <v>8891.1029999999992</v>
      </c>
      <c r="X191" s="146">
        <v>1.6E-2</v>
      </c>
      <c r="Y191" s="132">
        <v>1.0829999999999999E-2</v>
      </c>
      <c r="Z191" s="132">
        <v>1.92E-3</v>
      </c>
    </row>
    <row r="192" spans="1:26">
      <c r="A192" t="s">
        <v>1214</v>
      </c>
      <c r="B192" t="s">
        <v>1245</v>
      </c>
      <c r="C192" t="s">
        <v>5338</v>
      </c>
      <c r="D192" t="s">
        <v>5339</v>
      </c>
      <c r="E192" t="s">
        <v>312</v>
      </c>
      <c r="F192" t="s">
        <v>5340</v>
      </c>
      <c r="G192" t="s">
        <v>5341</v>
      </c>
      <c r="H192" t="s">
        <v>315</v>
      </c>
      <c r="I192" t="s">
        <v>1004</v>
      </c>
      <c r="J192" t="s">
        <v>838</v>
      </c>
      <c r="K192" t="s">
        <v>206</v>
      </c>
      <c r="L192" t="s">
        <v>225</v>
      </c>
      <c r="M192" t="s">
        <v>225</v>
      </c>
      <c r="N192" t="s">
        <v>225</v>
      </c>
      <c r="O192" t="s">
        <v>340</v>
      </c>
      <c r="P192" s="145">
        <v>43881</v>
      </c>
      <c r="Q192" t="s">
        <v>1216</v>
      </c>
      <c r="R192" t="s">
        <v>886</v>
      </c>
      <c r="S192" t="s">
        <v>890</v>
      </c>
      <c r="T192" t="s">
        <v>5162</v>
      </c>
      <c r="U192" s="131">
        <v>3.3719999999999999</v>
      </c>
      <c r="V192" s="131">
        <v>2264.9319999999998</v>
      </c>
      <c r="W192" s="131">
        <v>7637.3519999999999</v>
      </c>
      <c r="X192" s="146">
        <v>2.63E-2</v>
      </c>
      <c r="Y192" s="132">
        <v>9.2999999999999992E-3</v>
      </c>
      <c r="Z192" s="132">
        <v>1.65E-3</v>
      </c>
    </row>
    <row r="193" spans="1:26">
      <c r="A193" t="s">
        <v>1214</v>
      </c>
      <c r="B193" t="s">
        <v>1245</v>
      </c>
      <c r="D193" t="s">
        <v>5222</v>
      </c>
      <c r="E193" t="s">
        <v>312</v>
      </c>
      <c r="F193" t="s">
        <v>5223</v>
      </c>
      <c r="G193" t="s">
        <v>5224</v>
      </c>
      <c r="H193" t="s">
        <v>315</v>
      </c>
      <c r="I193" t="s">
        <v>1004</v>
      </c>
      <c r="J193" t="s">
        <v>837</v>
      </c>
      <c r="K193" t="s">
        <v>206</v>
      </c>
      <c r="L193" t="s">
        <v>225</v>
      </c>
      <c r="M193" t="s">
        <v>225</v>
      </c>
      <c r="N193" t="s">
        <v>225</v>
      </c>
      <c r="O193" t="s">
        <v>340</v>
      </c>
      <c r="P193" s="145">
        <v>43857</v>
      </c>
      <c r="Q193" t="s">
        <v>1216</v>
      </c>
      <c r="R193" t="s">
        <v>886</v>
      </c>
      <c r="S193" t="s">
        <v>890</v>
      </c>
      <c r="T193" t="s">
        <v>5225</v>
      </c>
      <c r="U193" s="131">
        <v>3.3719999999999999</v>
      </c>
      <c r="V193" s="131">
        <v>2184.9189999999999</v>
      </c>
      <c r="W193" s="131">
        <v>7367.5479999999998</v>
      </c>
      <c r="X193" s="146">
        <v>2.53E-2</v>
      </c>
      <c r="Y193" s="132">
        <v>8.9700000000000005E-3</v>
      </c>
      <c r="Z193" s="132">
        <v>1.5900000000000001E-3</v>
      </c>
    </row>
    <row r="194" spans="1:26">
      <c r="A194" t="s">
        <v>1214</v>
      </c>
      <c r="B194" t="s">
        <v>1245</v>
      </c>
      <c r="C194" t="s">
        <v>5229</v>
      </c>
      <c r="D194" t="s">
        <v>5230</v>
      </c>
      <c r="E194" t="s">
        <v>312</v>
      </c>
      <c r="F194" t="s">
        <v>5231</v>
      </c>
      <c r="G194" t="s">
        <v>5232</v>
      </c>
      <c r="H194" t="s">
        <v>315</v>
      </c>
      <c r="I194" t="s">
        <v>1005</v>
      </c>
      <c r="J194" t="s">
        <v>834</v>
      </c>
      <c r="K194" t="s">
        <v>206</v>
      </c>
      <c r="L194" t="s">
        <v>225</v>
      </c>
      <c r="M194" t="s">
        <v>225</v>
      </c>
      <c r="N194" t="s">
        <v>225</v>
      </c>
      <c r="O194" t="s">
        <v>340</v>
      </c>
      <c r="P194" s="145">
        <v>44186</v>
      </c>
      <c r="Q194" t="s">
        <v>1216</v>
      </c>
      <c r="R194" t="s">
        <v>886</v>
      </c>
      <c r="S194" t="s">
        <v>890</v>
      </c>
      <c r="T194" t="s">
        <v>5122</v>
      </c>
      <c r="U194" s="131">
        <v>3.3719999999999999</v>
      </c>
      <c r="V194" s="131">
        <v>2060.5940000000001</v>
      </c>
      <c r="W194" s="131">
        <v>6948.3239999999996</v>
      </c>
      <c r="X194" s="146">
        <v>4.7000000000000002E-3</v>
      </c>
      <c r="Y194" s="132">
        <v>8.4600000000000005E-3</v>
      </c>
      <c r="Z194" s="132">
        <v>1.5E-3</v>
      </c>
    </row>
    <row r="195" spans="1:26">
      <c r="A195" t="s">
        <v>1214</v>
      </c>
      <c r="B195" t="s">
        <v>1245</v>
      </c>
      <c r="D195" t="s">
        <v>5359</v>
      </c>
      <c r="E195" t="s">
        <v>312</v>
      </c>
      <c r="F195" t="s">
        <v>5360</v>
      </c>
      <c r="G195" t="s">
        <v>5361</v>
      </c>
      <c r="H195" t="s">
        <v>315</v>
      </c>
      <c r="I195" t="s">
        <v>1005</v>
      </c>
      <c r="J195" t="s">
        <v>834</v>
      </c>
      <c r="K195" t="s">
        <v>206</v>
      </c>
      <c r="L195" t="s">
        <v>234</v>
      </c>
      <c r="M195" t="s">
        <v>234</v>
      </c>
      <c r="N195" t="s">
        <v>234</v>
      </c>
      <c r="O195" t="s">
        <v>340</v>
      </c>
      <c r="P195" s="145">
        <v>44938</v>
      </c>
      <c r="Q195" t="s">
        <v>1219</v>
      </c>
      <c r="R195" t="s">
        <v>886</v>
      </c>
      <c r="S195" t="s">
        <v>890</v>
      </c>
      <c r="T195" t="s">
        <v>5162</v>
      </c>
      <c r="U195" s="131">
        <v>4.6239999999999997</v>
      </c>
      <c r="V195" s="131">
        <v>1447.3620000000001</v>
      </c>
      <c r="W195" s="131">
        <v>6692.0249999999996</v>
      </c>
      <c r="X195" s="146">
        <v>2.8899999999999999E-2</v>
      </c>
      <c r="Y195" s="132">
        <v>8.1499999999999993E-3</v>
      </c>
      <c r="Z195" s="132">
        <v>1.4400000000000001E-3</v>
      </c>
    </row>
    <row r="196" spans="1:26">
      <c r="A196" t="s">
        <v>1214</v>
      </c>
      <c r="B196" t="s">
        <v>1245</v>
      </c>
      <c r="D196" t="s">
        <v>5226</v>
      </c>
      <c r="E196" t="s">
        <v>312</v>
      </c>
      <c r="F196" t="s">
        <v>5227</v>
      </c>
      <c r="G196" t="s">
        <v>5228</v>
      </c>
      <c r="H196" t="s">
        <v>315</v>
      </c>
      <c r="I196" t="s">
        <v>1001</v>
      </c>
      <c r="J196" t="s">
        <v>845</v>
      </c>
      <c r="K196" t="s">
        <v>206</v>
      </c>
      <c r="L196" t="s">
        <v>225</v>
      </c>
      <c r="M196" t="s">
        <v>225</v>
      </c>
      <c r="N196" t="s">
        <v>225</v>
      </c>
      <c r="O196" t="s">
        <v>340</v>
      </c>
      <c r="P196" s="145">
        <v>43482</v>
      </c>
      <c r="Q196" t="s">
        <v>1216</v>
      </c>
      <c r="R196" t="s">
        <v>886</v>
      </c>
      <c r="S196" t="s">
        <v>890</v>
      </c>
      <c r="T196" t="s">
        <v>4997</v>
      </c>
      <c r="U196" s="131">
        <v>3.3719999999999999</v>
      </c>
      <c r="V196" s="131">
        <v>1577.6469999999999</v>
      </c>
      <c r="W196" s="131">
        <v>5319.8270000000002</v>
      </c>
      <c r="X196" s="146">
        <v>5.1999999999999998E-2</v>
      </c>
      <c r="Y196" s="132">
        <v>6.4799999999999996E-3</v>
      </c>
      <c r="Z196" s="132">
        <v>1.15E-3</v>
      </c>
    </row>
    <row r="197" spans="1:26">
      <c r="A197" t="s">
        <v>1214</v>
      </c>
      <c r="B197" t="s">
        <v>1245</v>
      </c>
      <c r="C197" t="s">
        <v>5159</v>
      </c>
      <c r="D197" t="s">
        <v>5160</v>
      </c>
      <c r="E197" t="s">
        <v>312</v>
      </c>
      <c r="F197" t="s">
        <v>5159</v>
      </c>
      <c r="G197" t="s">
        <v>5161</v>
      </c>
      <c r="H197" t="s">
        <v>315</v>
      </c>
      <c r="I197" t="s">
        <v>1005</v>
      </c>
      <c r="J197" t="s">
        <v>833</v>
      </c>
      <c r="K197" t="s">
        <v>206</v>
      </c>
      <c r="L197" t="s">
        <v>218</v>
      </c>
      <c r="M197" t="s">
        <v>234</v>
      </c>
      <c r="N197" t="s">
        <v>234</v>
      </c>
      <c r="O197" t="s">
        <v>340</v>
      </c>
      <c r="P197" s="145">
        <v>45495</v>
      </c>
      <c r="Q197" t="s">
        <v>1219</v>
      </c>
      <c r="R197" t="s">
        <v>886</v>
      </c>
      <c r="S197" t="s">
        <v>890</v>
      </c>
      <c r="T197" t="s">
        <v>5162</v>
      </c>
      <c r="U197" s="131">
        <v>4.6239999999999997</v>
      </c>
      <c r="V197" s="131">
        <v>1134.23</v>
      </c>
      <c r="W197" s="131">
        <v>5244.2250000000004</v>
      </c>
      <c r="X197" s="148">
        <v>3.3799999999999997E-2</v>
      </c>
      <c r="Y197" s="132">
        <v>6.3899999999999998E-3</v>
      </c>
      <c r="Z197" s="132">
        <v>1.1299999999999999E-3</v>
      </c>
    </row>
    <row r="198" spans="1:26">
      <c r="A198" t="s">
        <v>1214</v>
      </c>
      <c r="B198" t="s">
        <v>1245</v>
      </c>
      <c r="C198" t="s">
        <v>5163</v>
      </c>
      <c r="D198" t="s">
        <v>5164</v>
      </c>
      <c r="E198" t="s">
        <v>312</v>
      </c>
      <c r="F198" t="s">
        <v>5165</v>
      </c>
      <c r="G198" t="s">
        <v>5166</v>
      </c>
      <c r="H198" t="s">
        <v>315</v>
      </c>
      <c r="I198" t="s">
        <v>1005</v>
      </c>
      <c r="J198" t="s">
        <v>833</v>
      </c>
      <c r="K198" t="s">
        <v>206</v>
      </c>
      <c r="L198" t="s">
        <v>225</v>
      </c>
      <c r="M198" t="s">
        <v>225</v>
      </c>
      <c r="N198" t="s">
        <v>225</v>
      </c>
      <c r="O198" t="s">
        <v>340</v>
      </c>
      <c r="P198" s="145">
        <v>45505</v>
      </c>
      <c r="Q198" t="s">
        <v>1216</v>
      </c>
      <c r="R198" t="s">
        <v>886</v>
      </c>
      <c r="S198" t="s">
        <v>890</v>
      </c>
      <c r="T198" t="s">
        <v>5167</v>
      </c>
      <c r="U198" s="131">
        <v>3.3719999999999999</v>
      </c>
      <c r="V198" s="131">
        <v>1293.2080000000001</v>
      </c>
      <c r="W198" s="131">
        <v>4360.6980000000003</v>
      </c>
      <c r="X198" s="148">
        <v>0.34670000000000001</v>
      </c>
      <c r="Y198" s="132">
        <v>5.3099999999999996E-3</v>
      </c>
      <c r="Z198" s="132">
        <v>9.3999999999999997E-4</v>
      </c>
    </row>
    <row r="199" spans="1:26">
      <c r="A199" t="s">
        <v>1214</v>
      </c>
      <c r="B199" t="s">
        <v>1245</v>
      </c>
      <c r="C199" t="s">
        <v>5365</v>
      </c>
      <c r="D199" t="s">
        <v>5366</v>
      </c>
      <c r="E199" t="s">
        <v>312</v>
      </c>
      <c r="F199" t="s">
        <v>5367</v>
      </c>
      <c r="G199" t="s">
        <v>5368</v>
      </c>
      <c r="H199" t="s">
        <v>315</v>
      </c>
      <c r="I199" t="s">
        <v>1005</v>
      </c>
      <c r="J199" t="s">
        <v>834</v>
      </c>
      <c r="K199" t="s">
        <v>206</v>
      </c>
      <c r="L199" t="s">
        <v>254</v>
      </c>
      <c r="M199" t="s">
        <v>254</v>
      </c>
      <c r="N199" t="s">
        <v>213</v>
      </c>
      <c r="O199" t="s">
        <v>340</v>
      </c>
      <c r="P199" s="145">
        <v>45484</v>
      </c>
      <c r="Q199" t="s">
        <v>1217</v>
      </c>
      <c r="R199" t="s">
        <v>886</v>
      </c>
      <c r="S199" t="s">
        <v>890</v>
      </c>
      <c r="T199" t="s">
        <v>5175</v>
      </c>
      <c r="U199" s="131">
        <v>3.9550000000000001</v>
      </c>
      <c r="V199" s="131">
        <v>894.58600000000001</v>
      </c>
      <c r="W199" s="131">
        <v>3538.2660000000001</v>
      </c>
      <c r="X199" s="146">
        <v>0.1439</v>
      </c>
      <c r="Y199" s="132">
        <v>4.3099999999999996E-3</v>
      </c>
      <c r="Z199" s="132">
        <v>7.6000000000000004E-4</v>
      </c>
    </row>
    <row r="200" spans="1:26">
      <c r="A200" t="s">
        <v>1214</v>
      </c>
      <c r="B200" t="s">
        <v>1245</v>
      </c>
      <c r="C200" t="s">
        <v>5163</v>
      </c>
      <c r="D200" t="s">
        <v>5164</v>
      </c>
      <c r="E200" t="s">
        <v>312</v>
      </c>
      <c r="F200" t="s">
        <v>5168</v>
      </c>
      <c r="G200" t="s">
        <v>5169</v>
      </c>
      <c r="H200" t="s">
        <v>315</v>
      </c>
      <c r="I200" t="s">
        <v>1005</v>
      </c>
      <c r="J200" t="s">
        <v>833</v>
      </c>
      <c r="K200" t="s">
        <v>206</v>
      </c>
      <c r="L200" t="s">
        <v>225</v>
      </c>
      <c r="M200" t="s">
        <v>225</v>
      </c>
      <c r="N200" t="s">
        <v>225</v>
      </c>
      <c r="O200" t="s">
        <v>340</v>
      </c>
      <c r="P200" s="145">
        <v>45400</v>
      </c>
      <c r="Q200" t="s">
        <v>1216</v>
      </c>
      <c r="R200" t="s">
        <v>886</v>
      </c>
      <c r="S200" t="s">
        <v>890</v>
      </c>
      <c r="T200" t="s">
        <v>5170</v>
      </c>
      <c r="U200" s="131">
        <v>3.3719999999999999</v>
      </c>
      <c r="V200" s="131">
        <v>955.17200000000003</v>
      </c>
      <c r="W200" s="131">
        <v>3220.8389999999999</v>
      </c>
      <c r="X200" s="152">
        <v>0.4</v>
      </c>
      <c r="Y200" s="132">
        <v>3.9199999999999999E-3</v>
      </c>
      <c r="Z200" s="132">
        <v>6.8999999999999997E-4</v>
      </c>
    </row>
    <row r="201" spans="1:26">
      <c r="A201" t="s">
        <v>1214</v>
      </c>
      <c r="B201" t="s">
        <v>1245</v>
      </c>
      <c r="D201" t="s">
        <v>5362</v>
      </c>
      <c r="E201" t="s">
        <v>312</v>
      </c>
      <c r="F201" t="s">
        <v>5363</v>
      </c>
      <c r="G201" t="s">
        <v>5364</v>
      </c>
      <c r="H201" t="s">
        <v>315</v>
      </c>
      <c r="I201" t="s">
        <v>1004</v>
      </c>
      <c r="J201" t="s">
        <v>837</v>
      </c>
      <c r="K201" t="s">
        <v>206</v>
      </c>
      <c r="L201" t="s">
        <v>225</v>
      </c>
      <c r="M201" t="s">
        <v>225</v>
      </c>
      <c r="N201" t="s">
        <v>225</v>
      </c>
      <c r="O201" t="s">
        <v>340</v>
      </c>
      <c r="P201" s="145">
        <v>43790</v>
      </c>
      <c r="Q201" t="s">
        <v>1216</v>
      </c>
      <c r="R201" t="s">
        <v>886</v>
      </c>
      <c r="S201" t="s">
        <v>890</v>
      </c>
      <c r="T201" t="s">
        <v>5167</v>
      </c>
      <c r="U201" s="131">
        <v>3.3719999999999999</v>
      </c>
      <c r="V201" s="131">
        <v>242.39699999999999</v>
      </c>
      <c r="W201" s="131">
        <v>817.36300000000006</v>
      </c>
      <c r="X201" s="146">
        <v>1.0200000000000001E-2</v>
      </c>
      <c r="Y201" s="132">
        <v>1E-3</v>
      </c>
      <c r="Z201" s="132">
        <v>1.8000000000000001E-4</v>
      </c>
    </row>
    <row r="202" spans="1:26">
      <c r="A202" t="s">
        <v>1214</v>
      </c>
      <c r="B202" t="s">
        <v>1245</v>
      </c>
      <c r="C202" t="s">
        <v>5233</v>
      </c>
      <c r="D202" t="s">
        <v>5234</v>
      </c>
      <c r="E202" t="s">
        <v>311</v>
      </c>
      <c r="F202" t="s">
        <v>5235</v>
      </c>
      <c r="G202" t="s">
        <v>5236</v>
      </c>
      <c r="H202" t="s">
        <v>315</v>
      </c>
      <c r="I202" t="s">
        <v>1004</v>
      </c>
      <c r="J202" t="s">
        <v>837</v>
      </c>
      <c r="K202" t="s">
        <v>206</v>
      </c>
      <c r="L202" t="s">
        <v>205</v>
      </c>
      <c r="M202" t="s">
        <v>205</v>
      </c>
      <c r="N202" t="s">
        <v>304</v>
      </c>
      <c r="O202" t="s">
        <v>340</v>
      </c>
      <c r="P202" s="145">
        <v>43571</v>
      </c>
      <c r="Q202" t="s">
        <v>1216</v>
      </c>
      <c r="R202" t="s">
        <v>886</v>
      </c>
      <c r="S202" t="s">
        <v>890</v>
      </c>
      <c r="T202" t="s">
        <v>5237</v>
      </c>
      <c r="U202" s="131">
        <v>3.3719999999999999</v>
      </c>
      <c r="V202" s="131">
        <v>202.43600000000001</v>
      </c>
      <c r="W202" s="131">
        <v>682.61500000000001</v>
      </c>
      <c r="X202" s="146">
        <v>3.3300000000000003E-2</v>
      </c>
      <c r="Y202" s="132">
        <v>8.3000000000000001E-4</v>
      </c>
      <c r="Z202" s="132">
        <v>1.4999999999999999E-4</v>
      </c>
    </row>
    <row r="203" spans="1:26">
      <c r="A203" t="s">
        <v>1214</v>
      </c>
      <c r="B203" t="s">
        <v>1245</v>
      </c>
      <c r="C203" t="s">
        <v>5171</v>
      </c>
      <c r="D203" t="s">
        <v>5172</v>
      </c>
      <c r="E203" t="s">
        <v>310</v>
      </c>
      <c r="F203" t="s">
        <v>5173</v>
      </c>
      <c r="G203" t="s">
        <v>5174</v>
      </c>
      <c r="H203" t="s">
        <v>315</v>
      </c>
      <c r="I203" t="s">
        <v>1006</v>
      </c>
      <c r="J203" t="s">
        <v>832</v>
      </c>
      <c r="K203" t="s">
        <v>206</v>
      </c>
      <c r="L203" t="s">
        <v>234</v>
      </c>
      <c r="M203" t="s">
        <v>234</v>
      </c>
      <c r="N203" t="s">
        <v>234</v>
      </c>
      <c r="O203" t="s">
        <v>340</v>
      </c>
      <c r="P203" s="145">
        <v>45208</v>
      </c>
      <c r="Q203" t="s">
        <v>1219</v>
      </c>
      <c r="R203" t="s">
        <v>886</v>
      </c>
      <c r="S203" t="s">
        <v>890</v>
      </c>
      <c r="T203" t="s">
        <v>5175</v>
      </c>
      <c r="U203" s="131">
        <v>4.6239999999999997</v>
      </c>
      <c r="V203" s="131">
        <v>0</v>
      </c>
      <c r="W203" s="131">
        <v>0</v>
      </c>
      <c r="X203" s="148">
        <v>0.104</v>
      </c>
      <c r="Y203" s="151"/>
      <c r="Z203" s="151"/>
    </row>
    <row r="204" spans="1:26">
      <c r="A204" t="s">
        <v>1214</v>
      </c>
      <c r="B204" t="s">
        <v>1249</v>
      </c>
      <c r="D204" t="s">
        <v>5375</v>
      </c>
      <c r="E204" t="s">
        <v>310</v>
      </c>
      <c r="F204" t="s">
        <v>5376</v>
      </c>
      <c r="G204" t="s">
        <v>5377</v>
      </c>
      <c r="H204" t="s">
        <v>315</v>
      </c>
      <c r="I204" t="s">
        <v>1004</v>
      </c>
      <c r="J204" t="s">
        <v>837</v>
      </c>
      <c r="K204" t="s">
        <v>205</v>
      </c>
      <c r="L204" t="s">
        <v>205</v>
      </c>
      <c r="M204" t="s">
        <v>205</v>
      </c>
      <c r="N204" t="s">
        <v>205</v>
      </c>
      <c r="O204" t="s">
        <v>340</v>
      </c>
      <c r="P204" s="145">
        <v>43858</v>
      </c>
      <c r="Q204" t="s">
        <v>1213</v>
      </c>
      <c r="R204" t="s">
        <v>886</v>
      </c>
      <c r="S204" t="s">
        <v>890</v>
      </c>
      <c r="T204" t="s">
        <v>5056</v>
      </c>
      <c r="U204" s="131">
        <v>1</v>
      </c>
      <c r="V204" s="131">
        <v>1527.0609999999999</v>
      </c>
      <c r="W204" s="131">
        <v>1527.0609999999999</v>
      </c>
      <c r="X204" s="146">
        <v>2.24E-2</v>
      </c>
      <c r="Y204" s="132">
        <v>1</v>
      </c>
      <c r="Z204" s="132">
        <v>5.1900000000000002E-3</v>
      </c>
    </row>
    <row r="205" spans="1:26">
      <c r="A205" t="s">
        <v>1214</v>
      </c>
      <c r="B205" t="s">
        <v>1252</v>
      </c>
      <c r="D205" t="s">
        <v>5375</v>
      </c>
      <c r="E205" t="s">
        <v>310</v>
      </c>
      <c r="F205" t="s">
        <v>5376</v>
      </c>
      <c r="G205" t="s">
        <v>5377</v>
      </c>
      <c r="H205" t="s">
        <v>315</v>
      </c>
      <c r="I205" t="s">
        <v>1004</v>
      </c>
      <c r="J205" t="s">
        <v>837</v>
      </c>
      <c r="K205" t="s">
        <v>205</v>
      </c>
      <c r="L205" t="s">
        <v>205</v>
      </c>
      <c r="M205" t="s">
        <v>205</v>
      </c>
      <c r="N205" t="s">
        <v>205</v>
      </c>
      <c r="O205" t="s">
        <v>340</v>
      </c>
      <c r="P205" s="145">
        <v>43858</v>
      </c>
      <c r="Q205" t="s">
        <v>1213</v>
      </c>
      <c r="R205" t="s">
        <v>886</v>
      </c>
      <c r="S205" t="s">
        <v>890</v>
      </c>
      <c r="T205" t="s">
        <v>5056</v>
      </c>
      <c r="U205" s="131">
        <v>1</v>
      </c>
      <c r="V205" s="131">
        <v>15440.287</v>
      </c>
      <c r="W205" s="131">
        <v>15440.287</v>
      </c>
      <c r="X205" s="146">
        <v>2.24E-2</v>
      </c>
      <c r="Y205" s="132">
        <v>1</v>
      </c>
      <c r="Z205" s="132">
        <v>4.0899999999999999E-3</v>
      </c>
    </row>
    <row r="206" spans="1:26">
      <c r="A206" t="s">
        <v>1214</v>
      </c>
      <c r="B206" t="s">
        <v>1253</v>
      </c>
      <c r="C206" t="s">
        <v>5238</v>
      </c>
      <c r="D206" t="s">
        <v>5239</v>
      </c>
      <c r="E206" t="s">
        <v>310</v>
      </c>
      <c r="F206" t="s">
        <v>5240</v>
      </c>
      <c r="G206" t="s">
        <v>5241</v>
      </c>
      <c r="H206" t="s">
        <v>322</v>
      </c>
      <c r="I206" t="s">
        <v>1003</v>
      </c>
      <c r="J206" t="s">
        <v>570</v>
      </c>
      <c r="K206" t="s">
        <v>205</v>
      </c>
      <c r="L206" t="s">
        <v>218</v>
      </c>
      <c r="M206" t="s">
        <v>205</v>
      </c>
      <c r="N206" t="s">
        <v>205</v>
      </c>
      <c r="O206" t="s">
        <v>340</v>
      </c>
      <c r="Q206" t="s">
        <v>1213</v>
      </c>
      <c r="R206" t="s">
        <v>886</v>
      </c>
      <c r="S206" t="s">
        <v>890</v>
      </c>
      <c r="T206" t="s">
        <v>5162</v>
      </c>
      <c r="U206" s="131">
        <v>1</v>
      </c>
      <c r="V206" s="131">
        <v>754.71699999999998</v>
      </c>
      <c r="W206" s="131">
        <v>754.71699999999998</v>
      </c>
      <c r="Y206" s="132">
        <v>1.1480000000000001E-2</v>
      </c>
      <c r="Z206" s="132">
        <v>2.5999999999999999E-3</v>
      </c>
    </row>
    <row r="207" spans="1:26">
      <c r="A207" t="s">
        <v>1214</v>
      </c>
      <c r="B207" t="s">
        <v>1253</v>
      </c>
      <c r="C207" t="s">
        <v>5242</v>
      </c>
      <c r="D207" t="s">
        <v>5243</v>
      </c>
      <c r="E207" t="s">
        <v>310</v>
      </c>
      <c r="F207" t="s">
        <v>5244</v>
      </c>
      <c r="G207" t="s">
        <v>5245</v>
      </c>
      <c r="H207" t="s">
        <v>315</v>
      </c>
      <c r="I207" t="s">
        <v>1006</v>
      </c>
      <c r="J207" t="s">
        <v>827</v>
      </c>
      <c r="K207" t="s">
        <v>205</v>
      </c>
      <c r="L207" t="s">
        <v>205</v>
      </c>
      <c r="M207" t="s">
        <v>205</v>
      </c>
      <c r="N207" t="s">
        <v>205</v>
      </c>
      <c r="O207" t="s">
        <v>340</v>
      </c>
      <c r="Q207" t="s">
        <v>1213</v>
      </c>
      <c r="R207" t="s">
        <v>886</v>
      </c>
      <c r="S207" t="s">
        <v>890</v>
      </c>
      <c r="T207" t="s">
        <v>5217</v>
      </c>
      <c r="U207" s="131">
        <v>1</v>
      </c>
      <c r="V207" s="131">
        <v>9598.0920000000006</v>
      </c>
      <c r="W207" s="131">
        <v>9598.0920000000006</v>
      </c>
      <c r="Y207" s="132">
        <v>0.14598</v>
      </c>
      <c r="Z207" s="132">
        <v>3.3020000000000001E-2</v>
      </c>
    </row>
    <row r="208" spans="1:26">
      <c r="A208" t="s">
        <v>1214</v>
      </c>
      <c r="B208" t="s">
        <v>1253</v>
      </c>
      <c r="C208" t="s">
        <v>5176</v>
      </c>
      <c r="D208" t="s">
        <v>5177</v>
      </c>
      <c r="E208" t="s">
        <v>311</v>
      </c>
      <c r="F208" t="s">
        <v>5178</v>
      </c>
      <c r="G208" t="s">
        <v>5179</v>
      </c>
      <c r="H208" t="s">
        <v>315</v>
      </c>
      <c r="I208" t="s">
        <v>1005</v>
      </c>
      <c r="J208" t="s">
        <v>834</v>
      </c>
      <c r="K208" t="s">
        <v>205</v>
      </c>
      <c r="L208" t="s">
        <v>205</v>
      </c>
      <c r="M208" t="s">
        <v>205</v>
      </c>
      <c r="N208" t="s">
        <v>205</v>
      </c>
      <c r="O208" t="s">
        <v>340</v>
      </c>
      <c r="P208" s="145">
        <v>43542</v>
      </c>
      <c r="Q208" t="s">
        <v>1213</v>
      </c>
      <c r="R208" t="s">
        <v>886</v>
      </c>
      <c r="S208" t="s">
        <v>890</v>
      </c>
      <c r="T208" t="s">
        <v>5180</v>
      </c>
      <c r="U208" s="131">
        <v>1</v>
      </c>
      <c r="V208" s="131">
        <v>4538.13</v>
      </c>
      <c r="W208" s="131">
        <v>4538.13</v>
      </c>
      <c r="X208" s="148">
        <v>7.8700000000000006E-2</v>
      </c>
      <c r="Y208" s="132">
        <v>6.9019999999999998E-2</v>
      </c>
      <c r="Z208" s="132">
        <v>1.5610000000000001E-2</v>
      </c>
    </row>
    <row r="209" spans="1:26">
      <c r="A209" t="s">
        <v>1214</v>
      </c>
      <c r="B209" t="s">
        <v>1253</v>
      </c>
      <c r="C209" t="s">
        <v>5181</v>
      </c>
      <c r="D209" t="s">
        <v>5182</v>
      </c>
      <c r="E209" t="s">
        <v>310</v>
      </c>
      <c r="F209" t="s">
        <v>5183</v>
      </c>
      <c r="G209" t="s">
        <v>5184</v>
      </c>
      <c r="H209" t="s">
        <v>315</v>
      </c>
      <c r="I209" t="s">
        <v>1002</v>
      </c>
      <c r="J209" t="s">
        <v>832</v>
      </c>
      <c r="K209" t="s">
        <v>205</v>
      </c>
      <c r="L209" t="s">
        <v>205</v>
      </c>
      <c r="M209" t="s">
        <v>205</v>
      </c>
      <c r="N209" t="s">
        <v>205</v>
      </c>
      <c r="O209" t="s">
        <v>340</v>
      </c>
      <c r="Q209" t="s">
        <v>1213</v>
      </c>
      <c r="R209" t="s">
        <v>886</v>
      </c>
      <c r="S209" t="s">
        <v>890</v>
      </c>
      <c r="T209" t="s">
        <v>5185</v>
      </c>
      <c r="U209" s="131">
        <v>1</v>
      </c>
      <c r="V209" s="131">
        <v>4434.2749999999996</v>
      </c>
      <c r="W209" s="131">
        <v>4434.2749999999996</v>
      </c>
      <c r="Y209" s="132">
        <v>6.744E-2</v>
      </c>
      <c r="Z209" s="132">
        <v>1.525E-2</v>
      </c>
    </row>
    <row r="210" spans="1:26">
      <c r="A210" t="s">
        <v>1214</v>
      </c>
      <c r="B210" t="s">
        <v>1253</v>
      </c>
      <c r="C210" t="s">
        <v>5181</v>
      </c>
      <c r="D210" t="s">
        <v>5186</v>
      </c>
      <c r="E210" t="s">
        <v>310</v>
      </c>
      <c r="F210" t="s">
        <v>5187</v>
      </c>
      <c r="G210" t="s">
        <v>5188</v>
      </c>
      <c r="H210" t="s">
        <v>315</v>
      </c>
      <c r="I210" t="s">
        <v>1002</v>
      </c>
      <c r="J210" t="s">
        <v>832</v>
      </c>
      <c r="K210" t="s">
        <v>205</v>
      </c>
      <c r="L210" t="s">
        <v>205</v>
      </c>
      <c r="M210" t="s">
        <v>205</v>
      </c>
      <c r="N210" t="s">
        <v>205</v>
      </c>
      <c r="O210" t="s">
        <v>340</v>
      </c>
      <c r="Q210" t="s">
        <v>1213</v>
      </c>
      <c r="R210" t="s">
        <v>886</v>
      </c>
      <c r="S210" t="s">
        <v>890</v>
      </c>
      <c r="T210" t="s">
        <v>5185</v>
      </c>
      <c r="U210" s="131">
        <v>1</v>
      </c>
      <c r="V210" s="131">
        <v>2216.6439999999998</v>
      </c>
      <c r="W210" s="131">
        <v>2216.6439999999998</v>
      </c>
      <c r="Y210" s="132">
        <v>3.3709999999999997E-2</v>
      </c>
      <c r="Z210" s="132">
        <v>7.62E-3</v>
      </c>
    </row>
    <row r="211" spans="1:26">
      <c r="A211" t="s">
        <v>1214</v>
      </c>
      <c r="B211" t="s">
        <v>1253</v>
      </c>
      <c r="C211" t="s">
        <v>5189</v>
      </c>
      <c r="D211" t="s">
        <v>2185</v>
      </c>
      <c r="E211" t="s">
        <v>310</v>
      </c>
      <c r="F211" t="s">
        <v>5190</v>
      </c>
      <c r="G211" t="s">
        <v>5191</v>
      </c>
      <c r="H211" t="s">
        <v>315</v>
      </c>
      <c r="I211" t="s">
        <v>1006</v>
      </c>
      <c r="J211" t="s">
        <v>570</v>
      </c>
      <c r="K211" t="s">
        <v>205</v>
      </c>
      <c r="L211" t="s">
        <v>205</v>
      </c>
      <c r="M211" t="s">
        <v>205</v>
      </c>
      <c r="N211" t="s">
        <v>225</v>
      </c>
      <c r="O211" t="s">
        <v>340</v>
      </c>
      <c r="P211" s="145">
        <v>43691</v>
      </c>
      <c r="Q211" t="s">
        <v>1216</v>
      </c>
      <c r="R211" t="s">
        <v>886</v>
      </c>
      <c r="S211" t="s">
        <v>890</v>
      </c>
      <c r="T211" t="s">
        <v>5127</v>
      </c>
      <c r="U211" s="131">
        <v>3.3719999999999999</v>
      </c>
      <c r="V211" s="131">
        <v>638.55700000000002</v>
      </c>
      <c r="W211" s="131">
        <v>2153.2139999999999</v>
      </c>
      <c r="X211" s="148">
        <v>0.19869999999999999</v>
      </c>
      <c r="Y211" s="132">
        <v>3.2750000000000001E-2</v>
      </c>
      <c r="Z211" s="132">
        <v>7.4099999999999999E-3</v>
      </c>
    </row>
    <row r="212" spans="1:26">
      <c r="A212" t="s">
        <v>1214</v>
      </c>
      <c r="B212" t="s">
        <v>1253</v>
      </c>
      <c r="D212" t="s">
        <v>5256</v>
      </c>
      <c r="E212" t="s">
        <v>310</v>
      </c>
      <c r="F212" t="s">
        <v>5257</v>
      </c>
      <c r="G212" t="s">
        <v>5258</v>
      </c>
      <c r="H212" t="s">
        <v>315</v>
      </c>
      <c r="I212" t="s">
        <v>1006</v>
      </c>
      <c r="J212" t="s">
        <v>833</v>
      </c>
      <c r="K212" t="s">
        <v>205</v>
      </c>
      <c r="L212" t="s">
        <v>205</v>
      </c>
      <c r="M212" t="s">
        <v>205</v>
      </c>
      <c r="N212" t="s">
        <v>205</v>
      </c>
      <c r="O212" t="s">
        <v>340</v>
      </c>
      <c r="P212" s="145">
        <v>45006</v>
      </c>
      <c r="Q212" t="s">
        <v>1213</v>
      </c>
      <c r="R212" t="s">
        <v>886</v>
      </c>
      <c r="S212" t="s">
        <v>890</v>
      </c>
      <c r="T212" t="s">
        <v>4846</v>
      </c>
      <c r="U212" s="131">
        <v>1</v>
      </c>
      <c r="V212" s="131">
        <v>1978.1790000000001</v>
      </c>
      <c r="W212" s="131">
        <v>1978.1790000000001</v>
      </c>
      <c r="X212" s="146">
        <v>0.19600000000000001</v>
      </c>
      <c r="Y212" s="132">
        <v>3.0089999999999999E-2</v>
      </c>
      <c r="Z212" s="132">
        <v>6.7999999999999996E-3</v>
      </c>
    </row>
    <row r="213" spans="1:26">
      <c r="A213" t="s">
        <v>1214</v>
      </c>
      <c r="B213" t="s">
        <v>1253</v>
      </c>
      <c r="C213" t="s">
        <v>5252</v>
      </c>
      <c r="D213" t="s">
        <v>5253</v>
      </c>
      <c r="E213" t="s">
        <v>310</v>
      </c>
      <c r="F213" t="s">
        <v>5254</v>
      </c>
      <c r="G213" t="s">
        <v>5255</v>
      </c>
      <c r="H213" t="s">
        <v>315</v>
      </c>
      <c r="I213" t="s">
        <v>1004</v>
      </c>
      <c r="J213" t="s">
        <v>837</v>
      </c>
      <c r="K213" t="s">
        <v>205</v>
      </c>
      <c r="L213" t="s">
        <v>205</v>
      </c>
      <c r="M213" t="s">
        <v>205</v>
      </c>
      <c r="N213" t="s">
        <v>205</v>
      </c>
      <c r="O213" t="s">
        <v>340</v>
      </c>
      <c r="P213" s="145">
        <v>44370</v>
      </c>
      <c r="Q213" t="s">
        <v>1213</v>
      </c>
      <c r="R213" t="s">
        <v>886</v>
      </c>
      <c r="S213" t="s">
        <v>890</v>
      </c>
      <c r="T213" t="s">
        <v>5056</v>
      </c>
      <c r="U213" s="131">
        <v>1</v>
      </c>
      <c r="V213" s="131">
        <v>1967.454</v>
      </c>
      <c r="W213" s="131">
        <v>1967.454</v>
      </c>
      <c r="X213" s="146">
        <v>0.15770000000000001</v>
      </c>
      <c r="Y213" s="132">
        <v>2.9919999999999999E-2</v>
      </c>
      <c r="Z213" s="132">
        <v>6.77E-3</v>
      </c>
    </row>
    <row r="214" spans="1:26">
      <c r="A214" t="s">
        <v>1214</v>
      </c>
      <c r="B214" t="s">
        <v>1253</v>
      </c>
      <c r="C214" t="s">
        <v>5192</v>
      </c>
      <c r="D214" t="s">
        <v>5193</v>
      </c>
      <c r="E214" t="s">
        <v>310</v>
      </c>
      <c r="F214" t="s">
        <v>5194</v>
      </c>
      <c r="G214" t="s">
        <v>5195</v>
      </c>
      <c r="H214" t="s">
        <v>315</v>
      </c>
      <c r="I214" t="s">
        <v>1003</v>
      </c>
      <c r="J214" t="s">
        <v>570</v>
      </c>
      <c r="K214" t="s">
        <v>205</v>
      </c>
      <c r="L214" t="s">
        <v>205</v>
      </c>
      <c r="M214" t="s">
        <v>205</v>
      </c>
      <c r="N214" t="s">
        <v>205</v>
      </c>
      <c r="O214" t="s">
        <v>340</v>
      </c>
      <c r="P214" s="145">
        <v>43306</v>
      </c>
      <c r="Q214" t="s">
        <v>1213</v>
      </c>
      <c r="R214" t="s">
        <v>886</v>
      </c>
      <c r="S214" t="s">
        <v>890</v>
      </c>
      <c r="T214" t="s">
        <v>5109</v>
      </c>
      <c r="U214" s="131">
        <v>1</v>
      </c>
      <c r="V214" s="131">
        <v>1797.57</v>
      </c>
      <c r="W214" s="131">
        <v>1797.57</v>
      </c>
      <c r="X214" s="146">
        <v>1.72E-2</v>
      </c>
      <c r="Y214" s="132">
        <v>2.734E-2</v>
      </c>
      <c r="Z214" s="132">
        <v>6.1799999999999997E-3</v>
      </c>
    </row>
    <row r="215" spans="1:26">
      <c r="A215" t="s">
        <v>1214</v>
      </c>
      <c r="B215" t="s">
        <v>1253</v>
      </c>
      <c r="C215" t="s">
        <v>5176</v>
      </c>
      <c r="D215" t="s">
        <v>5177</v>
      </c>
      <c r="E215" t="s">
        <v>311</v>
      </c>
      <c r="F215" t="s">
        <v>5250</v>
      </c>
      <c r="G215" t="s">
        <v>5251</v>
      </c>
      <c r="H215" t="s">
        <v>315</v>
      </c>
      <c r="I215" t="s">
        <v>1005</v>
      </c>
      <c r="J215" t="s">
        <v>834</v>
      </c>
      <c r="K215" t="s">
        <v>205</v>
      </c>
      <c r="L215" t="s">
        <v>205</v>
      </c>
      <c r="M215" t="s">
        <v>205</v>
      </c>
      <c r="N215" t="s">
        <v>205</v>
      </c>
      <c r="O215" t="s">
        <v>340</v>
      </c>
      <c r="Q215" t="s">
        <v>1213</v>
      </c>
      <c r="R215" t="s">
        <v>886</v>
      </c>
      <c r="S215" t="s">
        <v>890</v>
      </c>
      <c r="T215" t="s">
        <v>5056</v>
      </c>
      <c r="U215" s="131">
        <v>1</v>
      </c>
      <c r="V215" s="131">
        <v>1488.6610000000001</v>
      </c>
      <c r="W215" s="131">
        <v>1488.6610000000001</v>
      </c>
      <c r="Y215" s="132">
        <v>2.264E-2</v>
      </c>
      <c r="Z215" s="132">
        <v>5.1200000000000004E-3</v>
      </c>
    </row>
    <row r="216" spans="1:26">
      <c r="A216" t="s">
        <v>1214</v>
      </c>
      <c r="B216" t="s">
        <v>1253</v>
      </c>
      <c r="C216" t="s">
        <v>5264</v>
      </c>
      <c r="D216" t="s">
        <v>5265</v>
      </c>
      <c r="E216" t="s">
        <v>310</v>
      </c>
      <c r="F216" t="s">
        <v>5266</v>
      </c>
      <c r="G216" t="s">
        <v>5267</v>
      </c>
      <c r="H216" t="s">
        <v>315</v>
      </c>
      <c r="I216" t="s">
        <v>1004</v>
      </c>
      <c r="J216" t="s">
        <v>837</v>
      </c>
      <c r="K216" t="s">
        <v>205</v>
      </c>
      <c r="L216" t="s">
        <v>205</v>
      </c>
      <c r="M216" t="s">
        <v>205</v>
      </c>
      <c r="N216" t="s">
        <v>205</v>
      </c>
      <c r="O216" t="s">
        <v>340</v>
      </c>
      <c r="P216" s="145">
        <v>44591</v>
      </c>
      <c r="Q216" t="s">
        <v>1213</v>
      </c>
      <c r="R216" t="s">
        <v>886</v>
      </c>
      <c r="S216" t="s">
        <v>890</v>
      </c>
      <c r="T216" t="s">
        <v>5263</v>
      </c>
      <c r="U216" s="131">
        <v>1</v>
      </c>
      <c r="V216" s="131">
        <v>1259.2429999999999</v>
      </c>
      <c r="W216" s="131">
        <v>1259.2429999999999</v>
      </c>
      <c r="X216" s="146">
        <v>5.2600000000000001E-2</v>
      </c>
      <c r="Y216" s="132">
        <v>1.915E-2</v>
      </c>
      <c r="Z216" s="132">
        <v>4.3299999999999996E-3</v>
      </c>
    </row>
    <row r="217" spans="1:26">
      <c r="A217" t="s">
        <v>1214</v>
      </c>
      <c r="B217" t="s">
        <v>1253</v>
      </c>
      <c r="C217" t="s">
        <v>5259</v>
      </c>
      <c r="D217" t="s">
        <v>5260</v>
      </c>
      <c r="E217" t="s">
        <v>311</v>
      </c>
      <c r="F217" t="s">
        <v>5261</v>
      </c>
      <c r="G217" t="s">
        <v>5262</v>
      </c>
      <c r="H217" t="s">
        <v>315</v>
      </c>
      <c r="I217" t="s">
        <v>1005</v>
      </c>
      <c r="J217" t="s">
        <v>834</v>
      </c>
      <c r="K217" t="s">
        <v>205</v>
      </c>
      <c r="L217" t="s">
        <v>205</v>
      </c>
      <c r="M217" t="s">
        <v>205</v>
      </c>
      <c r="N217" t="s">
        <v>205</v>
      </c>
      <c r="O217" t="s">
        <v>340</v>
      </c>
      <c r="P217" s="145">
        <v>44721</v>
      </c>
      <c r="Q217" t="s">
        <v>1213</v>
      </c>
      <c r="R217" t="s">
        <v>886</v>
      </c>
      <c r="S217" t="s">
        <v>890</v>
      </c>
      <c r="T217" t="s">
        <v>5263</v>
      </c>
      <c r="U217" s="131">
        <v>1</v>
      </c>
      <c r="V217" s="131">
        <v>1188.652</v>
      </c>
      <c r="W217" s="131">
        <v>1188.652</v>
      </c>
      <c r="X217" s="146">
        <v>1.89E-2</v>
      </c>
      <c r="Y217" s="132">
        <v>1.8079999999999999E-2</v>
      </c>
      <c r="Z217" s="132">
        <v>4.0899999999999999E-3</v>
      </c>
    </row>
    <row r="218" spans="1:26">
      <c r="A218" t="s">
        <v>1214</v>
      </c>
      <c r="B218" t="s">
        <v>1253</v>
      </c>
      <c r="C218" t="s">
        <v>5272</v>
      </c>
      <c r="D218" t="s">
        <v>5273</v>
      </c>
      <c r="E218" t="s">
        <v>310</v>
      </c>
      <c r="F218" t="s">
        <v>5274</v>
      </c>
      <c r="G218" t="s">
        <v>5275</v>
      </c>
      <c r="H218" t="s">
        <v>315</v>
      </c>
      <c r="I218" t="s">
        <v>1001</v>
      </c>
      <c r="J218" t="s">
        <v>845</v>
      </c>
      <c r="K218" t="s">
        <v>205</v>
      </c>
      <c r="L218" t="s">
        <v>205</v>
      </c>
      <c r="M218" t="s">
        <v>205</v>
      </c>
      <c r="N218" t="s">
        <v>205</v>
      </c>
      <c r="O218" t="s">
        <v>340</v>
      </c>
      <c r="P218" s="145">
        <v>44560</v>
      </c>
      <c r="Q218" t="s">
        <v>1216</v>
      </c>
      <c r="R218" t="s">
        <v>886</v>
      </c>
      <c r="S218" t="s">
        <v>890</v>
      </c>
      <c r="T218" t="s">
        <v>5276</v>
      </c>
      <c r="U218" s="131">
        <v>3.3719999999999999</v>
      </c>
      <c r="V218" s="131">
        <v>307.97699999999998</v>
      </c>
      <c r="W218" s="131">
        <v>1038.498</v>
      </c>
      <c r="X218" s="146">
        <v>5.9200000000000003E-2</v>
      </c>
      <c r="Y218" s="132">
        <v>1.5800000000000002E-2</v>
      </c>
      <c r="Z218" s="132">
        <v>3.5699999999999998E-3</v>
      </c>
    </row>
    <row r="219" spans="1:26">
      <c r="A219" t="s">
        <v>1214</v>
      </c>
      <c r="B219" t="s">
        <v>1253</v>
      </c>
      <c r="C219" t="s">
        <v>5277</v>
      </c>
      <c r="D219" t="s">
        <v>5278</v>
      </c>
      <c r="E219" t="s">
        <v>310</v>
      </c>
      <c r="F219" t="s">
        <v>5279</v>
      </c>
      <c r="G219" t="s">
        <v>5280</v>
      </c>
      <c r="H219" t="s">
        <v>315</v>
      </c>
      <c r="I219" t="s">
        <v>1001</v>
      </c>
      <c r="J219" t="s">
        <v>845</v>
      </c>
      <c r="K219" t="s">
        <v>205</v>
      </c>
      <c r="L219" t="s">
        <v>205</v>
      </c>
      <c r="M219" t="s">
        <v>205</v>
      </c>
      <c r="N219" t="s">
        <v>297</v>
      </c>
      <c r="O219" t="s">
        <v>340</v>
      </c>
      <c r="P219" s="145">
        <v>44409</v>
      </c>
      <c r="Q219" t="s">
        <v>1216</v>
      </c>
      <c r="R219" t="s">
        <v>886</v>
      </c>
      <c r="S219" t="s">
        <v>890</v>
      </c>
      <c r="T219" t="s">
        <v>5131</v>
      </c>
      <c r="U219" s="131">
        <v>3.3719999999999999</v>
      </c>
      <c r="V219" s="131">
        <v>304.64600000000002</v>
      </c>
      <c r="W219" s="131">
        <v>1027.2660000000001</v>
      </c>
      <c r="X219" s="146">
        <v>7.5700000000000003E-2</v>
      </c>
      <c r="Y219" s="132">
        <v>1.562E-2</v>
      </c>
      <c r="Z219" s="132">
        <v>3.5300000000000002E-3</v>
      </c>
    </row>
    <row r="220" spans="1:26">
      <c r="A220" t="s">
        <v>1214</v>
      </c>
      <c r="B220" t="s">
        <v>1253</v>
      </c>
      <c r="C220" t="s">
        <v>5196</v>
      </c>
      <c r="D220" t="s">
        <v>5197</v>
      </c>
      <c r="E220" t="s">
        <v>310</v>
      </c>
      <c r="F220" t="s">
        <v>5198</v>
      </c>
      <c r="G220" t="s">
        <v>5199</v>
      </c>
      <c r="H220" t="s">
        <v>315</v>
      </c>
      <c r="I220" t="s">
        <v>1003</v>
      </c>
      <c r="J220" t="s">
        <v>570</v>
      </c>
      <c r="K220" t="s">
        <v>205</v>
      </c>
      <c r="L220" t="s">
        <v>205</v>
      </c>
      <c r="M220" t="s">
        <v>205</v>
      </c>
      <c r="N220" t="s">
        <v>205</v>
      </c>
      <c r="O220" t="s">
        <v>340</v>
      </c>
      <c r="P220" s="145">
        <v>43312</v>
      </c>
      <c r="Q220" t="s">
        <v>1213</v>
      </c>
      <c r="R220" t="s">
        <v>886</v>
      </c>
      <c r="S220" t="s">
        <v>890</v>
      </c>
      <c r="T220" t="s">
        <v>5096</v>
      </c>
      <c r="U220" s="131">
        <v>1</v>
      </c>
      <c r="V220" s="131">
        <v>966.57299999999998</v>
      </c>
      <c r="W220" s="131">
        <v>966.57299999999998</v>
      </c>
      <c r="X220" s="146">
        <v>3.1E-2</v>
      </c>
      <c r="Y220" s="132">
        <v>1.47E-2</v>
      </c>
      <c r="Z220" s="132">
        <v>3.32E-3</v>
      </c>
    </row>
    <row r="221" spans="1:26">
      <c r="A221" t="s">
        <v>1214</v>
      </c>
      <c r="B221" t="s">
        <v>1253</v>
      </c>
      <c r="C221" t="s">
        <v>5285</v>
      </c>
      <c r="D221" t="s">
        <v>5286</v>
      </c>
      <c r="E221" t="s">
        <v>310</v>
      </c>
      <c r="F221" t="s">
        <v>5287</v>
      </c>
      <c r="G221" t="s">
        <v>5288</v>
      </c>
      <c r="H221" t="s">
        <v>315</v>
      </c>
      <c r="I221" t="s">
        <v>1003</v>
      </c>
      <c r="J221" t="s">
        <v>570</v>
      </c>
      <c r="K221" t="s">
        <v>205</v>
      </c>
      <c r="L221" t="s">
        <v>205</v>
      </c>
      <c r="M221" t="s">
        <v>205</v>
      </c>
      <c r="N221" t="s">
        <v>225</v>
      </c>
      <c r="O221" t="s">
        <v>340</v>
      </c>
      <c r="P221" s="145">
        <v>44622</v>
      </c>
      <c r="Q221" t="s">
        <v>1213</v>
      </c>
      <c r="R221" t="s">
        <v>886</v>
      </c>
      <c r="S221" t="s">
        <v>890</v>
      </c>
      <c r="T221" t="s">
        <v>5127</v>
      </c>
      <c r="U221" s="131">
        <v>1</v>
      </c>
      <c r="V221" s="131">
        <v>845.84199999999998</v>
      </c>
      <c r="W221" s="131">
        <v>845.84199999999998</v>
      </c>
      <c r="X221" s="147">
        <v>0.11</v>
      </c>
      <c r="Y221" s="132">
        <v>1.286E-2</v>
      </c>
      <c r="Z221" s="132">
        <v>2.9099999999999998E-3</v>
      </c>
    </row>
    <row r="222" spans="1:26">
      <c r="A222" t="s">
        <v>1214</v>
      </c>
      <c r="B222" t="s">
        <v>1253</v>
      </c>
      <c r="C222" t="s">
        <v>5268</v>
      </c>
      <c r="D222" t="s">
        <v>5269</v>
      </c>
      <c r="E222" t="s">
        <v>310</v>
      </c>
      <c r="F222" t="s">
        <v>5270</v>
      </c>
      <c r="G222" t="s">
        <v>5271</v>
      </c>
      <c r="H222" t="s">
        <v>315</v>
      </c>
      <c r="I222" t="s">
        <v>1004</v>
      </c>
      <c r="J222" t="s">
        <v>838</v>
      </c>
      <c r="K222" t="s">
        <v>205</v>
      </c>
      <c r="L222" t="s">
        <v>205</v>
      </c>
      <c r="M222" t="s">
        <v>205</v>
      </c>
      <c r="N222" t="s">
        <v>205</v>
      </c>
      <c r="O222" t="s">
        <v>340</v>
      </c>
      <c r="P222" s="145">
        <v>44752</v>
      </c>
      <c r="Q222" t="s">
        <v>1213</v>
      </c>
      <c r="R222" t="s">
        <v>886</v>
      </c>
      <c r="S222" t="s">
        <v>890</v>
      </c>
      <c r="T222" t="s">
        <v>5056</v>
      </c>
      <c r="U222" s="131">
        <v>1</v>
      </c>
      <c r="V222" s="131">
        <v>786.35699999999997</v>
      </c>
      <c r="W222" s="131">
        <v>786.35699999999997</v>
      </c>
      <c r="X222" s="146">
        <v>5.8299999999999998E-2</v>
      </c>
      <c r="Y222" s="132">
        <v>1.196E-2</v>
      </c>
      <c r="Z222" s="132">
        <v>2.7000000000000001E-3</v>
      </c>
    </row>
    <row r="223" spans="1:26">
      <c r="A223" t="s">
        <v>1214</v>
      </c>
      <c r="B223" t="s">
        <v>1253</v>
      </c>
      <c r="C223" t="s">
        <v>5281</v>
      </c>
      <c r="D223" t="s">
        <v>5282</v>
      </c>
      <c r="E223" t="s">
        <v>310</v>
      </c>
      <c r="F223" t="s">
        <v>5283</v>
      </c>
      <c r="G223" t="s">
        <v>5284</v>
      </c>
      <c r="H223" t="s">
        <v>315</v>
      </c>
      <c r="I223" t="s">
        <v>1004</v>
      </c>
      <c r="J223" t="s">
        <v>838</v>
      </c>
      <c r="K223" t="s">
        <v>205</v>
      </c>
      <c r="L223" t="s">
        <v>205</v>
      </c>
      <c r="M223" t="s">
        <v>205</v>
      </c>
      <c r="N223" t="s">
        <v>205</v>
      </c>
      <c r="O223" t="s">
        <v>340</v>
      </c>
      <c r="P223" s="145">
        <v>44741</v>
      </c>
      <c r="Q223" t="s">
        <v>1213</v>
      </c>
      <c r="R223" t="s">
        <v>886</v>
      </c>
      <c r="S223" t="s">
        <v>890</v>
      </c>
      <c r="T223" t="s">
        <v>5056</v>
      </c>
      <c r="U223" s="131">
        <v>1</v>
      </c>
      <c r="V223" s="131">
        <v>641.101</v>
      </c>
      <c r="W223" s="131">
        <v>641.101</v>
      </c>
      <c r="X223" s="149">
        <v>3.4090000000000002E-2</v>
      </c>
      <c r="Y223" s="132">
        <v>9.75E-3</v>
      </c>
      <c r="Z223" s="132">
        <v>2.2100000000000002E-3</v>
      </c>
    </row>
    <row r="224" spans="1:26">
      <c r="A224" t="s">
        <v>1214</v>
      </c>
      <c r="B224" t="s">
        <v>1253</v>
      </c>
      <c r="C224" t="s">
        <v>5085</v>
      </c>
      <c r="D224" t="s">
        <v>5086</v>
      </c>
      <c r="E224" t="s">
        <v>310</v>
      </c>
      <c r="F224" t="s">
        <v>5306</v>
      </c>
      <c r="G224" t="s">
        <v>5307</v>
      </c>
      <c r="H224" t="s">
        <v>315</v>
      </c>
      <c r="I224" t="s">
        <v>1004</v>
      </c>
      <c r="J224" t="s">
        <v>840</v>
      </c>
      <c r="K224" t="s">
        <v>205</v>
      </c>
      <c r="L224" t="s">
        <v>205</v>
      </c>
      <c r="M224" t="s">
        <v>205</v>
      </c>
      <c r="N224" t="s">
        <v>205</v>
      </c>
      <c r="O224" t="s">
        <v>340</v>
      </c>
      <c r="P224" s="145">
        <v>45036</v>
      </c>
      <c r="Q224" t="s">
        <v>1213</v>
      </c>
      <c r="R224" t="s">
        <v>886</v>
      </c>
      <c r="S224" t="s">
        <v>890</v>
      </c>
      <c r="T224" t="s">
        <v>4835</v>
      </c>
      <c r="U224" s="131">
        <v>1</v>
      </c>
      <c r="V224" s="131">
        <v>622.55499999999995</v>
      </c>
      <c r="W224" s="131">
        <v>622.55499999999995</v>
      </c>
      <c r="X224" s="150">
        <v>1.95E-2</v>
      </c>
      <c r="Y224" s="132">
        <v>9.4699999999999993E-3</v>
      </c>
      <c r="Z224" s="132">
        <v>2.14E-3</v>
      </c>
    </row>
    <row r="225" spans="1:26">
      <c r="A225" t="s">
        <v>1214</v>
      </c>
      <c r="B225" t="s">
        <v>1253</v>
      </c>
      <c r="C225" t="s">
        <v>5200</v>
      </c>
      <c r="D225" t="s">
        <v>5201</v>
      </c>
      <c r="E225" t="s">
        <v>310</v>
      </c>
      <c r="F225" t="s">
        <v>5202</v>
      </c>
      <c r="G225" t="s">
        <v>5203</v>
      </c>
      <c r="H225" t="s">
        <v>315</v>
      </c>
      <c r="I225" t="s">
        <v>1001</v>
      </c>
      <c r="J225" t="s">
        <v>846</v>
      </c>
      <c r="K225" t="s">
        <v>205</v>
      </c>
      <c r="L225" t="s">
        <v>205</v>
      </c>
      <c r="M225" t="s">
        <v>205</v>
      </c>
      <c r="N225" t="s">
        <v>205</v>
      </c>
      <c r="O225" t="s">
        <v>340</v>
      </c>
      <c r="P225" s="145">
        <v>43157</v>
      </c>
      <c r="Q225" t="s">
        <v>1216</v>
      </c>
      <c r="R225" t="s">
        <v>886</v>
      </c>
      <c r="S225" t="s">
        <v>890</v>
      </c>
      <c r="T225" t="s">
        <v>5204</v>
      </c>
      <c r="U225" s="131">
        <v>3.3719999999999999</v>
      </c>
      <c r="V225" s="131">
        <v>168.97200000000001</v>
      </c>
      <c r="W225" s="131">
        <v>569.77300000000002</v>
      </c>
      <c r="X225" s="146">
        <v>0.10349999999999999</v>
      </c>
      <c r="Y225" s="132">
        <v>8.6700000000000006E-3</v>
      </c>
      <c r="Z225" s="132">
        <v>1.9599999999999999E-3</v>
      </c>
    </row>
    <row r="226" spans="1:26">
      <c r="A226" t="s">
        <v>1214</v>
      </c>
      <c r="B226" t="s">
        <v>1253</v>
      </c>
      <c r="C226" t="s">
        <v>5308</v>
      </c>
      <c r="D226" t="s">
        <v>5309</v>
      </c>
      <c r="E226" t="s">
        <v>312</v>
      </c>
      <c r="F226" t="s">
        <v>5310</v>
      </c>
      <c r="G226" t="s">
        <v>5311</v>
      </c>
      <c r="H226" t="s">
        <v>315</v>
      </c>
      <c r="I226" t="s">
        <v>1001</v>
      </c>
      <c r="J226" t="s">
        <v>845</v>
      </c>
      <c r="K226" t="s">
        <v>205</v>
      </c>
      <c r="L226" t="s">
        <v>205</v>
      </c>
      <c r="M226" t="s">
        <v>205</v>
      </c>
      <c r="N226" t="s">
        <v>205</v>
      </c>
      <c r="O226" t="s">
        <v>340</v>
      </c>
      <c r="P226" s="145">
        <v>44823</v>
      </c>
      <c r="Q226" t="s">
        <v>1216</v>
      </c>
      <c r="R226" t="s">
        <v>886</v>
      </c>
      <c r="S226" t="s">
        <v>890</v>
      </c>
      <c r="T226" t="s">
        <v>5204</v>
      </c>
      <c r="U226" s="131">
        <v>3.3719999999999999</v>
      </c>
      <c r="V226" s="131">
        <v>160.33799999999999</v>
      </c>
      <c r="W226" s="131">
        <v>540.65800000000002</v>
      </c>
      <c r="X226" s="146">
        <v>0.1371</v>
      </c>
      <c r="Y226" s="132">
        <v>8.2199999999999999E-3</v>
      </c>
      <c r="Z226" s="132">
        <v>1.8600000000000001E-3</v>
      </c>
    </row>
    <row r="227" spans="1:26">
      <c r="A227" t="s">
        <v>1214</v>
      </c>
      <c r="B227" t="s">
        <v>1253</v>
      </c>
      <c r="C227" t="s">
        <v>5292</v>
      </c>
      <c r="D227" t="s">
        <v>5293</v>
      </c>
      <c r="E227" t="s">
        <v>310</v>
      </c>
      <c r="F227" t="s">
        <v>5294</v>
      </c>
      <c r="G227" t="s">
        <v>5295</v>
      </c>
      <c r="H227" t="s">
        <v>315</v>
      </c>
      <c r="I227" t="s">
        <v>1002</v>
      </c>
      <c r="J227" t="s">
        <v>832</v>
      </c>
      <c r="K227" t="s">
        <v>205</v>
      </c>
      <c r="L227" t="s">
        <v>205</v>
      </c>
      <c r="M227" t="s">
        <v>205</v>
      </c>
      <c r="N227" t="s">
        <v>205</v>
      </c>
      <c r="O227" t="s">
        <v>340</v>
      </c>
      <c r="P227" s="145">
        <v>43394</v>
      </c>
      <c r="Q227" t="s">
        <v>1213</v>
      </c>
      <c r="R227" t="s">
        <v>886</v>
      </c>
      <c r="S227" t="s">
        <v>890</v>
      </c>
      <c r="T227" t="s">
        <v>5180</v>
      </c>
      <c r="U227" s="131">
        <v>1</v>
      </c>
      <c r="V227" s="131">
        <v>412.887</v>
      </c>
      <c r="W227" s="131">
        <v>412.887</v>
      </c>
      <c r="X227" s="146">
        <v>0.11990000000000001</v>
      </c>
      <c r="Y227" s="132">
        <v>6.28E-3</v>
      </c>
      <c r="Z227" s="132">
        <v>1.42E-3</v>
      </c>
    </row>
    <row r="228" spans="1:26">
      <c r="A228" t="s">
        <v>1214</v>
      </c>
      <c r="B228" t="s">
        <v>1253</v>
      </c>
      <c r="D228" t="s">
        <v>5089</v>
      </c>
      <c r="E228" t="s">
        <v>310</v>
      </c>
      <c r="F228" t="s">
        <v>5090</v>
      </c>
      <c r="G228" t="s">
        <v>5091</v>
      </c>
      <c r="H228" t="s">
        <v>315</v>
      </c>
      <c r="I228" t="s">
        <v>1001</v>
      </c>
      <c r="J228" t="s">
        <v>846</v>
      </c>
      <c r="K228" t="s">
        <v>205</v>
      </c>
      <c r="L228" t="s">
        <v>205</v>
      </c>
      <c r="M228" t="s">
        <v>205</v>
      </c>
      <c r="N228" t="s">
        <v>205</v>
      </c>
      <c r="O228" t="s">
        <v>340</v>
      </c>
      <c r="P228" s="145">
        <v>45124</v>
      </c>
      <c r="Q228" t="s">
        <v>1216</v>
      </c>
      <c r="R228" t="s">
        <v>886</v>
      </c>
      <c r="S228" t="s">
        <v>890</v>
      </c>
      <c r="T228" t="s">
        <v>5092</v>
      </c>
      <c r="U228" s="131">
        <v>3.3719999999999999</v>
      </c>
      <c r="V228" s="131">
        <v>46.316000000000003</v>
      </c>
      <c r="W228" s="131">
        <v>156.17699999999999</v>
      </c>
      <c r="X228" s="150">
        <v>7.0800000000000002E-2</v>
      </c>
      <c r="Y228" s="132">
        <v>2.3800000000000002E-3</v>
      </c>
      <c r="Z228" s="132">
        <v>5.4000000000000001E-4</v>
      </c>
    </row>
    <row r="229" spans="1:26">
      <c r="A229" t="s">
        <v>1214</v>
      </c>
      <c r="B229" t="s">
        <v>1253</v>
      </c>
      <c r="C229" t="s">
        <v>5329</v>
      </c>
      <c r="D229" t="s">
        <v>5330</v>
      </c>
      <c r="E229" t="s">
        <v>311</v>
      </c>
      <c r="F229" t="s">
        <v>5331</v>
      </c>
      <c r="G229" t="s">
        <v>5332</v>
      </c>
      <c r="H229" t="s">
        <v>315</v>
      </c>
      <c r="I229" t="s">
        <v>1002</v>
      </c>
      <c r="J229" t="s">
        <v>832</v>
      </c>
      <c r="K229" t="s">
        <v>206</v>
      </c>
      <c r="L229" t="s">
        <v>287</v>
      </c>
      <c r="M229" t="s">
        <v>287</v>
      </c>
      <c r="N229" t="s">
        <v>287</v>
      </c>
      <c r="O229" t="s">
        <v>340</v>
      </c>
      <c r="Q229" t="s">
        <v>1217</v>
      </c>
      <c r="R229" t="s">
        <v>886</v>
      </c>
      <c r="S229" t="s">
        <v>890</v>
      </c>
      <c r="T229" t="s">
        <v>5333</v>
      </c>
      <c r="U229" s="131">
        <v>3.9550000000000001</v>
      </c>
      <c r="V229" s="131">
        <v>464.41199999999998</v>
      </c>
      <c r="W229" s="131">
        <v>1836.8430000000001</v>
      </c>
      <c r="Y229" s="132">
        <v>2.794E-2</v>
      </c>
      <c r="Z229" s="132">
        <v>6.3200000000000001E-3</v>
      </c>
    </row>
    <row r="230" spans="1:26">
      <c r="A230" t="s">
        <v>1214</v>
      </c>
      <c r="B230" t="s">
        <v>1253</v>
      </c>
      <c r="D230" t="s">
        <v>5205</v>
      </c>
      <c r="E230" t="s">
        <v>312</v>
      </c>
      <c r="F230" t="s">
        <v>5206</v>
      </c>
      <c r="G230" t="s">
        <v>5207</v>
      </c>
      <c r="H230" t="s">
        <v>315</v>
      </c>
      <c r="I230" t="s">
        <v>1001</v>
      </c>
      <c r="J230" t="s">
        <v>845</v>
      </c>
      <c r="K230" t="s">
        <v>206</v>
      </c>
      <c r="L230" t="s">
        <v>225</v>
      </c>
      <c r="M230" t="s">
        <v>225</v>
      </c>
      <c r="N230" t="s">
        <v>225</v>
      </c>
      <c r="O230" t="s">
        <v>340</v>
      </c>
      <c r="P230" s="145">
        <v>43411</v>
      </c>
      <c r="Q230" t="s">
        <v>1216</v>
      </c>
      <c r="R230" t="s">
        <v>886</v>
      </c>
      <c r="S230" t="s">
        <v>890</v>
      </c>
      <c r="T230" t="s">
        <v>5208</v>
      </c>
      <c r="U230" s="131">
        <v>3.3719999999999999</v>
      </c>
      <c r="V230" s="131">
        <v>535.875</v>
      </c>
      <c r="W230" s="131">
        <v>1806.971</v>
      </c>
      <c r="X230" s="146">
        <v>5.8900000000000001E-2</v>
      </c>
      <c r="Y230" s="132">
        <v>2.7480000000000001E-2</v>
      </c>
      <c r="Z230" s="132">
        <v>6.2199999999999998E-3</v>
      </c>
    </row>
    <row r="231" spans="1:26">
      <c r="A231" t="s">
        <v>1214</v>
      </c>
      <c r="B231" t="s">
        <v>1253</v>
      </c>
      <c r="D231" t="s">
        <v>5205</v>
      </c>
      <c r="E231" t="s">
        <v>312</v>
      </c>
      <c r="F231" t="s">
        <v>5323</v>
      </c>
      <c r="G231" t="s">
        <v>5324</v>
      </c>
      <c r="H231" t="s">
        <v>315</v>
      </c>
      <c r="I231" t="s">
        <v>1001</v>
      </c>
      <c r="J231" t="s">
        <v>845</v>
      </c>
      <c r="K231" t="s">
        <v>206</v>
      </c>
      <c r="L231" t="s">
        <v>225</v>
      </c>
      <c r="M231" t="s">
        <v>225</v>
      </c>
      <c r="N231" t="s">
        <v>225</v>
      </c>
      <c r="O231" t="s">
        <v>340</v>
      </c>
      <c r="P231" s="145">
        <v>43891</v>
      </c>
      <c r="Q231" t="s">
        <v>1216</v>
      </c>
      <c r="R231" t="s">
        <v>886</v>
      </c>
      <c r="S231" t="s">
        <v>890</v>
      </c>
      <c r="T231" t="s">
        <v>5208</v>
      </c>
      <c r="U231" s="131">
        <v>3.3719999999999999</v>
      </c>
      <c r="V231" s="131">
        <v>515.34799999999996</v>
      </c>
      <c r="W231" s="131">
        <v>1737.7529999999999</v>
      </c>
      <c r="X231" s="146">
        <v>5.6800000000000003E-2</v>
      </c>
      <c r="Y231" s="132">
        <v>2.6429999999999999E-2</v>
      </c>
      <c r="Z231" s="132">
        <v>5.9800000000000001E-3</v>
      </c>
    </row>
    <row r="232" spans="1:26">
      <c r="A232" t="s">
        <v>1214</v>
      </c>
      <c r="B232" t="s">
        <v>1253</v>
      </c>
      <c r="D232" t="s">
        <v>5150</v>
      </c>
      <c r="E232" t="s">
        <v>312</v>
      </c>
      <c r="F232" t="s">
        <v>5151</v>
      </c>
      <c r="G232" t="s">
        <v>5152</v>
      </c>
      <c r="H232" t="s">
        <v>315</v>
      </c>
      <c r="I232" t="s">
        <v>1004</v>
      </c>
      <c r="J232" t="s">
        <v>834</v>
      </c>
      <c r="K232" t="s">
        <v>206</v>
      </c>
      <c r="L232" t="s">
        <v>225</v>
      </c>
      <c r="M232" t="s">
        <v>225</v>
      </c>
      <c r="N232" t="s">
        <v>225</v>
      </c>
      <c r="O232" t="s">
        <v>340</v>
      </c>
      <c r="P232" s="145">
        <v>43770</v>
      </c>
      <c r="Q232" t="s">
        <v>1216</v>
      </c>
      <c r="R232" t="s">
        <v>886</v>
      </c>
      <c r="S232" t="s">
        <v>890</v>
      </c>
      <c r="T232" t="s">
        <v>5031</v>
      </c>
      <c r="U232" s="131">
        <v>3.3719999999999999</v>
      </c>
      <c r="V232" s="131">
        <v>499.93099999999998</v>
      </c>
      <c r="W232" s="131">
        <v>1685.7670000000001</v>
      </c>
      <c r="X232" s="148">
        <v>6.3100000000000003E-2</v>
      </c>
      <c r="Y232" s="132">
        <v>2.564E-2</v>
      </c>
      <c r="Z232" s="132">
        <v>5.7999999999999996E-3</v>
      </c>
    </row>
    <row r="233" spans="1:26">
      <c r="A233" t="s">
        <v>1214</v>
      </c>
      <c r="B233" t="s">
        <v>1253</v>
      </c>
      <c r="D233" t="s">
        <v>5320</v>
      </c>
      <c r="E233" t="s">
        <v>310</v>
      </c>
      <c r="F233" t="s">
        <v>5321</v>
      </c>
      <c r="G233" t="s">
        <v>5322</v>
      </c>
      <c r="H233" t="s">
        <v>315</v>
      </c>
      <c r="I233" t="s">
        <v>1006</v>
      </c>
      <c r="J233" t="s">
        <v>833</v>
      </c>
      <c r="K233" t="s">
        <v>206</v>
      </c>
      <c r="L233" t="s">
        <v>205</v>
      </c>
      <c r="M233" t="s">
        <v>205</v>
      </c>
      <c r="N233" t="s">
        <v>304</v>
      </c>
      <c r="O233" t="s">
        <v>340</v>
      </c>
      <c r="P233" s="145">
        <v>44748</v>
      </c>
      <c r="Q233" t="s">
        <v>1217</v>
      </c>
      <c r="R233" t="s">
        <v>886</v>
      </c>
      <c r="S233" t="s">
        <v>890</v>
      </c>
      <c r="T233" t="s">
        <v>5056</v>
      </c>
      <c r="U233" s="131">
        <v>3.9550000000000001</v>
      </c>
      <c r="V233" s="131">
        <v>421.67</v>
      </c>
      <c r="W233" s="131">
        <v>1667.788</v>
      </c>
      <c r="X233" s="149">
        <v>2.6239999999999999E-2</v>
      </c>
      <c r="Y233" s="132">
        <v>2.537E-2</v>
      </c>
      <c r="Z233" s="132">
        <v>5.7400000000000003E-3</v>
      </c>
    </row>
    <row r="234" spans="1:26">
      <c r="A234" t="s">
        <v>1214</v>
      </c>
      <c r="B234" t="s">
        <v>1253</v>
      </c>
      <c r="C234" t="s">
        <v>5342</v>
      </c>
      <c r="D234" t="s">
        <v>5343</v>
      </c>
      <c r="E234" t="s">
        <v>311</v>
      </c>
      <c r="F234" t="s">
        <v>5344</v>
      </c>
      <c r="G234" t="s">
        <v>5345</v>
      </c>
      <c r="H234" t="s">
        <v>315</v>
      </c>
      <c r="I234" t="s">
        <v>1005</v>
      </c>
      <c r="J234" t="s">
        <v>833</v>
      </c>
      <c r="K234" t="s">
        <v>206</v>
      </c>
      <c r="L234" t="s">
        <v>273</v>
      </c>
      <c r="M234" t="s">
        <v>273</v>
      </c>
      <c r="N234" t="s">
        <v>273</v>
      </c>
      <c r="O234" t="s">
        <v>340</v>
      </c>
      <c r="P234" s="145">
        <v>45166</v>
      </c>
      <c r="Q234" t="s">
        <v>1217</v>
      </c>
      <c r="R234" t="s">
        <v>886</v>
      </c>
      <c r="S234" t="s">
        <v>890</v>
      </c>
      <c r="T234" t="s">
        <v>5346</v>
      </c>
      <c r="U234" s="131">
        <v>3.9550000000000001</v>
      </c>
      <c r="V234" s="131">
        <v>380.37</v>
      </c>
      <c r="W234" s="131">
        <v>1504.441</v>
      </c>
      <c r="X234" s="146">
        <v>0.12</v>
      </c>
      <c r="Y234" s="132">
        <v>2.2880000000000001E-2</v>
      </c>
      <c r="Z234" s="132">
        <v>5.1799999999999997E-3</v>
      </c>
    </row>
    <row r="235" spans="1:26">
      <c r="A235" t="s">
        <v>1214</v>
      </c>
      <c r="B235" t="s">
        <v>1253</v>
      </c>
      <c r="D235" t="s">
        <v>5334</v>
      </c>
      <c r="E235" t="s">
        <v>312</v>
      </c>
      <c r="F235" t="s">
        <v>5335</v>
      </c>
      <c r="G235" t="s">
        <v>5336</v>
      </c>
      <c r="H235" t="s">
        <v>315</v>
      </c>
      <c r="I235" t="s">
        <v>1006</v>
      </c>
      <c r="J235" t="s">
        <v>570</v>
      </c>
      <c r="K235" t="s">
        <v>206</v>
      </c>
      <c r="L235" t="s">
        <v>234</v>
      </c>
      <c r="M235" t="s">
        <v>225</v>
      </c>
      <c r="N235" t="s">
        <v>297</v>
      </c>
      <c r="O235" t="s">
        <v>340</v>
      </c>
      <c r="P235" s="145">
        <v>44166</v>
      </c>
      <c r="Q235" t="s">
        <v>1216</v>
      </c>
      <c r="R235" t="s">
        <v>886</v>
      </c>
      <c r="S235" t="s">
        <v>890</v>
      </c>
      <c r="T235" t="s">
        <v>5337</v>
      </c>
      <c r="U235" s="131">
        <v>3.3719999999999999</v>
      </c>
      <c r="V235" s="131">
        <v>443.67899999999997</v>
      </c>
      <c r="W235" s="131">
        <v>1496.085</v>
      </c>
      <c r="X235" s="146">
        <v>1.1000000000000001E-3</v>
      </c>
      <c r="Y235" s="132">
        <v>2.2749999999999999E-2</v>
      </c>
      <c r="Z235" s="132">
        <v>5.1500000000000001E-3</v>
      </c>
    </row>
    <row r="236" spans="1:26">
      <c r="A236" t="s">
        <v>1214</v>
      </c>
      <c r="B236" t="s">
        <v>1253</v>
      </c>
      <c r="C236" t="s">
        <v>5209</v>
      </c>
      <c r="D236" t="s">
        <v>5210</v>
      </c>
      <c r="E236" t="s">
        <v>310</v>
      </c>
      <c r="F236" t="s">
        <v>5211</v>
      </c>
      <c r="G236" t="s">
        <v>5212</v>
      </c>
      <c r="H236" t="s">
        <v>315</v>
      </c>
      <c r="I236" t="s">
        <v>1003</v>
      </c>
      <c r="J236" t="s">
        <v>570</v>
      </c>
      <c r="K236" t="s">
        <v>206</v>
      </c>
      <c r="L236" t="s">
        <v>225</v>
      </c>
      <c r="M236" t="s">
        <v>225</v>
      </c>
      <c r="N236" t="s">
        <v>225</v>
      </c>
      <c r="O236" t="s">
        <v>340</v>
      </c>
      <c r="Q236" t="s">
        <v>1216</v>
      </c>
      <c r="R236" t="s">
        <v>886</v>
      </c>
      <c r="S236" t="s">
        <v>890</v>
      </c>
      <c r="T236" t="s">
        <v>5213</v>
      </c>
      <c r="U236" s="131">
        <v>3.3719999999999999</v>
      </c>
      <c r="V236" s="131">
        <v>396.786</v>
      </c>
      <c r="W236" s="131">
        <v>1337.962</v>
      </c>
      <c r="Y236" s="132">
        <v>2.035E-2</v>
      </c>
      <c r="Z236" s="132">
        <v>4.5999999999999999E-3</v>
      </c>
    </row>
    <row r="237" spans="1:26">
      <c r="A237" t="s">
        <v>1214</v>
      </c>
      <c r="B237" t="s">
        <v>1253</v>
      </c>
      <c r="D237" t="s">
        <v>5214</v>
      </c>
      <c r="E237" t="s">
        <v>310</v>
      </c>
      <c r="F237" t="s">
        <v>5215</v>
      </c>
      <c r="G237" t="s">
        <v>5216</v>
      </c>
      <c r="H237" t="s">
        <v>315</v>
      </c>
      <c r="I237" t="s">
        <v>1005</v>
      </c>
      <c r="J237" t="s">
        <v>834</v>
      </c>
      <c r="K237" t="s">
        <v>206</v>
      </c>
      <c r="L237" t="s">
        <v>205</v>
      </c>
      <c r="M237" t="s">
        <v>205</v>
      </c>
      <c r="N237" t="s">
        <v>225</v>
      </c>
      <c r="O237" t="s">
        <v>340</v>
      </c>
      <c r="P237" s="145">
        <v>43412</v>
      </c>
      <c r="Q237" t="s">
        <v>1216</v>
      </c>
      <c r="R237" t="s">
        <v>886</v>
      </c>
      <c r="S237" t="s">
        <v>890</v>
      </c>
      <c r="T237" t="s">
        <v>5217</v>
      </c>
      <c r="U237" s="131">
        <v>3.3719999999999999</v>
      </c>
      <c r="V237" s="131">
        <v>374.53699999999998</v>
      </c>
      <c r="W237" s="131">
        <v>1262.9390000000001</v>
      </c>
      <c r="X237" s="146">
        <v>0.19900000000000001</v>
      </c>
      <c r="Y237" s="132">
        <v>1.9210000000000001E-2</v>
      </c>
      <c r="Z237" s="132">
        <v>4.3400000000000001E-3</v>
      </c>
    </row>
    <row r="238" spans="1:26">
      <c r="A238" t="s">
        <v>1214</v>
      </c>
      <c r="B238" t="s">
        <v>1253</v>
      </c>
      <c r="C238" t="s">
        <v>5371</v>
      </c>
      <c r="D238" t="s">
        <v>5372</v>
      </c>
      <c r="E238" t="s">
        <v>312</v>
      </c>
      <c r="F238" t="s">
        <v>5373</v>
      </c>
      <c r="G238" t="s">
        <v>5374</v>
      </c>
      <c r="H238" t="s">
        <v>315</v>
      </c>
      <c r="I238" t="s">
        <v>1005</v>
      </c>
      <c r="J238" t="s">
        <v>834</v>
      </c>
      <c r="K238" t="s">
        <v>206</v>
      </c>
      <c r="L238" t="s">
        <v>225</v>
      </c>
      <c r="M238" t="s">
        <v>225</v>
      </c>
      <c r="N238" t="s">
        <v>225</v>
      </c>
      <c r="O238" t="s">
        <v>340</v>
      </c>
      <c r="P238" s="145">
        <v>44881</v>
      </c>
      <c r="Q238" t="s">
        <v>1216</v>
      </c>
      <c r="R238" t="s">
        <v>886</v>
      </c>
      <c r="S238" t="s">
        <v>890</v>
      </c>
      <c r="T238" t="s">
        <v>5131</v>
      </c>
      <c r="U238" s="131">
        <v>3.3719999999999999</v>
      </c>
      <c r="V238" s="131">
        <v>370.62799999999999</v>
      </c>
      <c r="W238" s="131">
        <v>1249.7560000000001</v>
      </c>
      <c r="X238" s="146">
        <v>2.4199999999999999E-2</v>
      </c>
      <c r="Y238" s="132">
        <v>1.9009999999999999E-2</v>
      </c>
      <c r="Z238" s="132">
        <v>4.3E-3</v>
      </c>
    </row>
    <row r="239" spans="1:26">
      <c r="A239" t="s">
        <v>1214</v>
      </c>
      <c r="B239" t="s">
        <v>1253</v>
      </c>
      <c r="C239" t="s">
        <v>5218</v>
      </c>
      <c r="D239" t="s">
        <v>5219</v>
      </c>
      <c r="E239" t="s">
        <v>312</v>
      </c>
      <c r="F239" t="s">
        <v>5220</v>
      </c>
      <c r="G239" t="s">
        <v>5221</v>
      </c>
      <c r="H239" t="s">
        <v>315</v>
      </c>
      <c r="I239" t="s">
        <v>1005</v>
      </c>
      <c r="J239" t="s">
        <v>834</v>
      </c>
      <c r="K239" t="s">
        <v>206</v>
      </c>
      <c r="L239" t="s">
        <v>225</v>
      </c>
      <c r="M239" t="s">
        <v>225</v>
      </c>
      <c r="N239" t="s">
        <v>225</v>
      </c>
      <c r="O239" t="s">
        <v>340</v>
      </c>
      <c r="P239" s="145">
        <v>43321</v>
      </c>
      <c r="Q239" t="s">
        <v>1216</v>
      </c>
      <c r="R239" t="s">
        <v>886</v>
      </c>
      <c r="S239" t="s">
        <v>890</v>
      </c>
      <c r="T239" t="s">
        <v>5131</v>
      </c>
      <c r="U239" s="131">
        <v>3.3719999999999999</v>
      </c>
      <c r="V239" s="131">
        <v>336.52600000000001</v>
      </c>
      <c r="W239" s="131">
        <v>1134.7639999999999</v>
      </c>
      <c r="X239" s="146">
        <v>3.4639999999999997E-2</v>
      </c>
      <c r="Y239" s="132">
        <v>1.7260000000000001E-2</v>
      </c>
      <c r="Z239" s="132">
        <v>3.8999999999999998E-3</v>
      </c>
    </row>
    <row r="240" spans="1:26">
      <c r="A240" t="s">
        <v>1214</v>
      </c>
      <c r="B240" t="s">
        <v>1253</v>
      </c>
      <c r="C240" t="s">
        <v>5347</v>
      </c>
      <c r="D240" t="s">
        <v>5348</v>
      </c>
      <c r="E240" t="s">
        <v>312</v>
      </c>
      <c r="F240" t="s">
        <v>5349</v>
      </c>
      <c r="G240" t="s">
        <v>5350</v>
      </c>
      <c r="H240" t="s">
        <v>315</v>
      </c>
      <c r="I240" t="s">
        <v>1005</v>
      </c>
      <c r="J240" t="s">
        <v>834</v>
      </c>
      <c r="K240" t="s">
        <v>206</v>
      </c>
      <c r="L240" t="s">
        <v>234</v>
      </c>
      <c r="M240" t="s">
        <v>234</v>
      </c>
      <c r="N240" t="s">
        <v>234</v>
      </c>
      <c r="O240" t="s">
        <v>340</v>
      </c>
      <c r="P240" s="145">
        <v>44721</v>
      </c>
      <c r="Q240" t="s">
        <v>1219</v>
      </c>
      <c r="R240" t="s">
        <v>886</v>
      </c>
      <c r="S240" t="s">
        <v>890</v>
      </c>
      <c r="T240" t="s">
        <v>5056</v>
      </c>
      <c r="U240" s="131">
        <v>4.6239999999999997</v>
      </c>
      <c r="V240" s="131">
        <v>203.20599999999999</v>
      </c>
      <c r="W240" s="131">
        <v>939.54300000000001</v>
      </c>
      <c r="X240" s="146">
        <v>4.4499999999999998E-2</v>
      </c>
      <c r="Y240" s="132">
        <v>1.4290000000000001E-2</v>
      </c>
      <c r="Z240" s="132">
        <v>3.2299999999999998E-3</v>
      </c>
    </row>
    <row r="241" spans="1:26">
      <c r="A241" t="s">
        <v>1214</v>
      </c>
      <c r="B241" t="s">
        <v>1253</v>
      </c>
      <c r="C241" t="s">
        <v>5338</v>
      </c>
      <c r="D241" t="s">
        <v>5339</v>
      </c>
      <c r="E241" t="s">
        <v>312</v>
      </c>
      <c r="F241" t="s">
        <v>5340</v>
      </c>
      <c r="G241" t="s">
        <v>5341</v>
      </c>
      <c r="H241" t="s">
        <v>315</v>
      </c>
      <c r="I241" t="s">
        <v>1004</v>
      </c>
      <c r="J241" t="s">
        <v>838</v>
      </c>
      <c r="K241" t="s">
        <v>206</v>
      </c>
      <c r="L241" t="s">
        <v>225</v>
      </c>
      <c r="M241" t="s">
        <v>225</v>
      </c>
      <c r="N241" t="s">
        <v>225</v>
      </c>
      <c r="O241" t="s">
        <v>340</v>
      </c>
      <c r="P241" s="145">
        <v>43881</v>
      </c>
      <c r="Q241" t="s">
        <v>1216</v>
      </c>
      <c r="R241" t="s">
        <v>886</v>
      </c>
      <c r="S241" t="s">
        <v>890</v>
      </c>
      <c r="T241" t="s">
        <v>5162</v>
      </c>
      <c r="U241" s="131">
        <v>3.3719999999999999</v>
      </c>
      <c r="V241" s="131">
        <v>277.27499999999998</v>
      </c>
      <c r="W241" s="131">
        <v>934.97</v>
      </c>
      <c r="X241" s="146">
        <v>2.63E-2</v>
      </c>
      <c r="Y241" s="132">
        <v>1.422E-2</v>
      </c>
      <c r="Z241" s="132">
        <v>3.2200000000000002E-3</v>
      </c>
    </row>
    <row r="242" spans="1:26">
      <c r="A242" t="s">
        <v>1214</v>
      </c>
      <c r="B242" t="s">
        <v>1253</v>
      </c>
      <c r="D242" t="s">
        <v>5222</v>
      </c>
      <c r="E242" t="s">
        <v>312</v>
      </c>
      <c r="F242" t="s">
        <v>5223</v>
      </c>
      <c r="G242" t="s">
        <v>5224</v>
      </c>
      <c r="H242" t="s">
        <v>315</v>
      </c>
      <c r="I242" t="s">
        <v>1004</v>
      </c>
      <c r="J242" t="s">
        <v>837</v>
      </c>
      <c r="K242" t="s">
        <v>206</v>
      </c>
      <c r="L242" t="s">
        <v>225</v>
      </c>
      <c r="M242" t="s">
        <v>225</v>
      </c>
      <c r="N242" t="s">
        <v>225</v>
      </c>
      <c r="O242" t="s">
        <v>340</v>
      </c>
      <c r="P242" s="145">
        <v>43857</v>
      </c>
      <c r="Q242" t="s">
        <v>1216</v>
      </c>
      <c r="R242" t="s">
        <v>886</v>
      </c>
      <c r="S242" t="s">
        <v>890</v>
      </c>
      <c r="T242" t="s">
        <v>5225</v>
      </c>
      <c r="U242" s="131">
        <v>3.3719999999999999</v>
      </c>
      <c r="V242" s="131">
        <v>275.428</v>
      </c>
      <c r="W242" s="131">
        <v>928.74400000000003</v>
      </c>
      <c r="X242" s="146">
        <v>2.53E-2</v>
      </c>
      <c r="Y242" s="132">
        <v>1.413E-2</v>
      </c>
      <c r="Z242" s="132">
        <v>3.1900000000000001E-3</v>
      </c>
    </row>
    <row r="243" spans="1:26">
      <c r="A243" t="s">
        <v>1214</v>
      </c>
      <c r="B243" t="s">
        <v>1253</v>
      </c>
      <c r="D243" t="s">
        <v>5205</v>
      </c>
      <c r="E243" t="s">
        <v>312</v>
      </c>
      <c r="F243" t="s">
        <v>5353</v>
      </c>
      <c r="G243" t="s">
        <v>5354</v>
      </c>
      <c r="H243" t="s">
        <v>315</v>
      </c>
      <c r="I243" t="s">
        <v>1001</v>
      </c>
      <c r="J243" t="s">
        <v>845</v>
      </c>
      <c r="K243" t="s">
        <v>206</v>
      </c>
      <c r="L243" t="s">
        <v>225</v>
      </c>
      <c r="M243" t="s">
        <v>225</v>
      </c>
      <c r="N243" t="s">
        <v>225</v>
      </c>
      <c r="O243" t="s">
        <v>340</v>
      </c>
      <c r="P243" s="145">
        <v>44308</v>
      </c>
      <c r="Q243" t="s">
        <v>1216</v>
      </c>
      <c r="R243" t="s">
        <v>886</v>
      </c>
      <c r="S243" t="s">
        <v>890</v>
      </c>
      <c r="T243" t="s">
        <v>5208</v>
      </c>
      <c r="U243" s="131">
        <v>3.3719999999999999</v>
      </c>
      <c r="V243" s="131">
        <v>227.16399999999999</v>
      </c>
      <c r="W243" s="131">
        <v>765.99800000000005</v>
      </c>
      <c r="X243" s="146">
        <v>3.5400000000000001E-2</v>
      </c>
      <c r="Y243" s="132">
        <v>1.1650000000000001E-2</v>
      </c>
      <c r="Z243" s="132">
        <v>2.63E-3</v>
      </c>
    </row>
    <row r="244" spans="1:26">
      <c r="A244" t="s">
        <v>1214</v>
      </c>
      <c r="B244" t="s">
        <v>1253</v>
      </c>
      <c r="D244" t="s">
        <v>5226</v>
      </c>
      <c r="E244" t="s">
        <v>312</v>
      </c>
      <c r="F244" t="s">
        <v>5355</v>
      </c>
      <c r="G244" t="s">
        <v>5356</v>
      </c>
      <c r="H244" t="s">
        <v>315</v>
      </c>
      <c r="I244" t="s">
        <v>1001</v>
      </c>
      <c r="J244" t="s">
        <v>845</v>
      </c>
      <c r="K244" t="s">
        <v>206</v>
      </c>
      <c r="L244" t="s">
        <v>225</v>
      </c>
      <c r="M244" t="s">
        <v>225</v>
      </c>
      <c r="N244" t="s">
        <v>225</v>
      </c>
      <c r="O244" t="s">
        <v>340</v>
      </c>
      <c r="P244" s="145">
        <v>44371</v>
      </c>
      <c r="Q244" t="s">
        <v>1216</v>
      </c>
      <c r="R244" t="s">
        <v>886</v>
      </c>
      <c r="S244" t="s">
        <v>890</v>
      </c>
      <c r="T244" t="s">
        <v>4997</v>
      </c>
      <c r="U244" s="131">
        <v>3.3719999999999999</v>
      </c>
      <c r="V244" s="131">
        <v>221.02099999999999</v>
      </c>
      <c r="W244" s="131">
        <v>745.28399999999999</v>
      </c>
      <c r="X244" s="146">
        <v>1.6E-2</v>
      </c>
      <c r="Y244" s="132">
        <v>1.1339999999999999E-2</v>
      </c>
      <c r="Z244" s="132">
        <v>2.5600000000000002E-3</v>
      </c>
    </row>
    <row r="245" spans="1:26">
      <c r="A245" t="s">
        <v>1214</v>
      </c>
      <c r="B245" t="s">
        <v>1253</v>
      </c>
      <c r="C245" t="s">
        <v>5229</v>
      </c>
      <c r="D245" t="s">
        <v>5230</v>
      </c>
      <c r="E245" t="s">
        <v>312</v>
      </c>
      <c r="F245" t="s">
        <v>5231</v>
      </c>
      <c r="G245" t="s">
        <v>5232</v>
      </c>
      <c r="H245" t="s">
        <v>315</v>
      </c>
      <c r="I245" t="s">
        <v>1005</v>
      </c>
      <c r="J245" t="s">
        <v>834</v>
      </c>
      <c r="K245" t="s">
        <v>206</v>
      </c>
      <c r="L245" t="s">
        <v>225</v>
      </c>
      <c r="M245" t="s">
        <v>225</v>
      </c>
      <c r="N245" t="s">
        <v>225</v>
      </c>
      <c r="O245" t="s">
        <v>340</v>
      </c>
      <c r="P245" s="145">
        <v>44186</v>
      </c>
      <c r="Q245" t="s">
        <v>1216</v>
      </c>
      <c r="R245" t="s">
        <v>886</v>
      </c>
      <c r="S245" t="s">
        <v>890</v>
      </c>
      <c r="T245" t="s">
        <v>5122</v>
      </c>
      <c r="U245" s="131">
        <v>3.3719999999999999</v>
      </c>
      <c r="V245" s="131">
        <v>211.41800000000001</v>
      </c>
      <c r="W245" s="131">
        <v>712.90099999999995</v>
      </c>
      <c r="X245" s="146">
        <v>4.7000000000000002E-3</v>
      </c>
      <c r="Y245" s="132">
        <v>1.0840000000000001E-2</v>
      </c>
      <c r="Z245" s="132">
        <v>2.4499999999999999E-3</v>
      </c>
    </row>
    <row r="246" spans="1:26">
      <c r="A246" t="s">
        <v>1214</v>
      </c>
      <c r="B246" t="s">
        <v>1253</v>
      </c>
      <c r="D246" t="s">
        <v>5226</v>
      </c>
      <c r="E246" t="s">
        <v>312</v>
      </c>
      <c r="F246" t="s">
        <v>5227</v>
      </c>
      <c r="G246" t="s">
        <v>5228</v>
      </c>
      <c r="H246" t="s">
        <v>315</v>
      </c>
      <c r="I246" t="s">
        <v>1001</v>
      </c>
      <c r="J246" t="s">
        <v>845</v>
      </c>
      <c r="K246" t="s">
        <v>206</v>
      </c>
      <c r="L246" t="s">
        <v>225</v>
      </c>
      <c r="M246" t="s">
        <v>225</v>
      </c>
      <c r="N246" t="s">
        <v>225</v>
      </c>
      <c r="O246" t="s">
        <v>340</v>
      </c>
      <c r="P246" s="145">
        <v>43482</v>
      </c>
      <c r="Q246" t="s">
        <v>1216</v>
      </c>
      <c r="R246" t="s">
        <v>886</v>
      </c>
      <c r="S246" t="s">
        <v>890</v>
      </c>
      <c r="T246" t="s">
        <v>4997</v>
      </c>
      <c r="U246" s="131">
        <v>3.3719999999999999</v>
      </c>
      <c r="V246" s="131">
        <v>195.64</v>
      </c>
      <c r="W246" s="131">
        <v>659.69799999999998</v>
      </c>
      <c r="X246" s="146">
        <v>5.1999999999999998E-2</v>
      </c>
      <c r="Y246" s="132">
        <v>1.0030000000000001E-2</v>
      </c>
      <c r="Z246" s="132">
        <v>2.2699999999999999E-3</v>
      </c>
    </row>
    <row r="247" spans="1:26">
      <c r="A247" t="s">
        <v>1214</v>
      </c>
      <c r="B247" t="s">
        <v>1253</v>
      </c>
      <c r="D247" t="s">
        <v>5205</v>
      </c>
      <c r="E247" t="s">
        <v>312</v>
      </c>
      <c r="F247" t="s">
        <v>5351</v>
      </c>
      <c r="G247" t="s">
        <v>5352</v>
      </c>
      <c r="H247" t="s">
        <v>315</v>
      </c>
      <c r="I247" t="s">
        <v>1001</v>
      </c>
      <c r="J247" t="s">
        <v>845</v>
      </c>
      <c r="K247" t="s">
        <v>206</v>
      </c>
      <c r="L247" t="s">
        <v>225</v>
      </c>
      <c r="M247" t="s">
        <v>225</v>
      </c>
      <c r="N247" t="s">
        <v>225</v>
      </c>
      <c r="O247" t="s">
        <v>340</v>
      </c>
      <c r="P247" s="145">
        <v>44712</v>
      </c>
      <c r="Q247" t="s">
        <v>1216</v>
      </c>
      <c r="R247" t="s">
        <v>886</v>
      </c>
      <c r="S247" t="s">
        <v>890</v>
      </c>
      <c r="T247" t="s">
        <v>5208</v>
      </c>
      <c r="U247" s="131">
        <v>3.3719999999999999</v>
      </c>
      <c r="V247" s="131">
        <v>168.251</v>
      </c>
      <c r="W247" s="131">
        <v>567.34400000000005</v>
      </c>
      <c r="X247" s="146">
        <v>5.7000000000000002E-2</v>
      </c>
      <c r="Y247" s="132">
        <v>8.6300000000000005E-3</v>
      </c>
      <c r="Z247" s="132">
        <v>1.9499999999999999E-3</v>
      </c>
    </row>
    <row r="248" spans="1:26">
      <c r="A248" t="s">
        <v>1214</v>
      </c>
      <c r="B248" t="s">
        <v>1253</v>
      </c>
      <c r="D248" t="s">
        <v>3936</v>
      </c>
      <c r="E248" t="s">
        <v>312</v>
      </c>
      <c r="F248" t="s">
        <v>3935</v>
      </c>
      <c r="G248" t="s">
        <v>5357</v>
      </c>
      <c r="H248" t="s">
        <v>315</v>
      </c>
      <c r="I248" t="s">
        <v>1005</v>
      </c>
      <c r="J248" t="s">
        <v>834</v>
      </c>
      <c r="K248" t="s">
        <v>206</v>
      </c>
      <c r="L248" t="s">
        <v>273</v>
      </c>
      <c r="M248" t="s">
        <v>273</v>
      </c>
      <c r="N248" t="s">
        <v>273</v>
      </c>
      <c r="O248" t="s">
        <v>340</v>
      </c>
      <c r="Q248" t="s">
        <v>1217</v>
      </c>
      <c r="R248" t="s">
        <v>886</v>
      </c>
      <c r="S248" t="s">
        <v>890</v>
      </c>
      <c r="T248" t="s">
        <v>5358</v>
      </c>
      <c r="U248" s="131">
        <v>3.9550000000000001</v>
      </c>
      <c r="V248" s="131">
        <v>98.691000000000003</v>
      </c>
      <c r="W248" s="131">
        <v>390.34300000000002</v>
      </c>
      <c r="Y248" s="132">
        <v>5.94E-3</v>
      </c>
      <c r="Z248" s="132">
        <v>1.34E-3</v>
      </c>
    </row>
    <row r="249" spans="1:26">
      <c r="A249" t="s">
        <v>1214</v>
      </c>
      <c r="B249" t="s">
        <v>1253</v>
      </c>
      <c r="C249" t="s">
        <v>5159</v>
      </c>
      <c r="D249" t="s">
        <v>5160</v>
      </c>
      <c r="E249" t="s">
        <v>312</v>
      </c>
      <c r="F249" t="s">
        <v>5159</v>
      </c>
      <c r="G249" t="s">
        <v>5161</v>
      </c>
      <c r="H249" t="s">
        <v>315</v>
      </c>
      <c r="I249" t="s">
        <v>1005</v>
      </c>
      <c r="J249" t="s">
        <v>833</v>
      </c>
      <c r="K249" t="s">
        <v>206</v>
      </c>
      <c r="L249" t="s">
        <v>218</v>
      </c>
      <c r="M249" t="s">
        <v>234</v>
      </c>
      <c r="N249" t="s">
        <v>234</v>
      </c>
      <c r="O249" t="s">
        <v>340</v>
      </c>
      <c r="P249" s="145">
        <v>45495</v>
      </c>
      <c r="Q249" t="s">
        <v>1219</v>
      </c>
      <c r="R249" t="s">
        <v>886</v>
      </c>
      <c r="S249" t="s">
        <v>890</v>
      </c>
      <c r="T249" t="s">
        <v>5162</v>
      </c>
      <c r="U249" s="131">
        <v>4.6239999999999997</v>
      </c>
      <c r="V249" s="131">
        <v>71.150999999999996</v>
      </c>
      <c r="W249" s="131">
        <v>328.97399999999999</v>
      </c>
      <c r="X249" s="148">
        <v>3.3799999999999997E-2</v>
      </c>
      <c r="Y249" s="132">
        <v>5.0000000000000001E-3</v>
      </c>
      <c r="Z249" s="132">
        <v>1.1299999999999999E-3</v>
      </c>
    </row>
    <row r="250" spans="1:26">
      <c r="A250" t="s">
        <v>1214</v>
      </c>
      <c r="B250" t="s">
        <v>1253</v>
      </c>
      <c r="C250" t="s">
        <v>5163</v>
      </c>
      <c r="D250" t="s">
        <v>5164</v>
      </c>
      <c r="E250" t="s">
        <v>312</v>
      </c>
      <c r="F250" t="s">
        <v>5165</v>
      </c>
      <c r="G250" t="s">
        <v>5166</v>
      </c>
      <c r="H250" t="s">
        <v>315</v>
      </c>
      <c r="I250" t="s">
        <v>1005</v>
      </c>
      <c r="J250" t="s">
        <v>833</v>
      </c>
      <c r="K250" t="s">
        <v>206</v>
      </c>
      <c r="L250" t="s">
        <v>225</v>
      </c>
      <c r="M250" t="s">
        <v>225</v>
      </c>
      <c r="N250" t="s">
        <v>225</v>
      </c>
      <c r="O250" t="s">
        <v>340</v>
      </c>
      <c r="P250" s="145">
        <v>45505</v>
      </c>
      <c r="Q250" t="s">
        <v>1216</v>
      </c>
      <c r="R250" t="s">
        <v>886</v>
      </c>
      <c r="S250" t="s">
        <v>890</v>
      </c>
      <c r="T250" t="s">
        <v>5167</v>
      </c>
      <c r="U250" s="131">
        <v>3.3719999999999999</v>
      </c>
      <c r="V250" s="131">
        <v>81.480999999999995</v>
      </c>
      <c r="W250" s="131">
        <v>274.75200000000001</v>
      </c>
      <c r="X250" s="148">
        <v>0.34670000000000001</v>
      </c>
      <c r="Y250" s="132">
        <v>4.1799999999999997E-3</v>
      </c>
      <c r="Z250" s="132">
        <v>9.5E-4</v>
      </c>
    </row>
    <row r="251" spans="1:26">
      <c r="A251" t="s">
        <v>1214</v>
      </c>
      <c r="B251" t="s">
        <v>1253</v>
      </c>
      <c r="C251" t="s">
        <v>5365</v>
      </c>
      <c r="D251" t="s">
        <v>5366</v>
      </c>
      <c r="E251" t="s">
        <v>312</v>
      </c>
      <c r="F251" t="s">
        <v>5367</v>
      </c>
      <c r="G251" t="s">
        <v>5368</v>
      </c>
      <c r="H251" t="s">
        <v>315</v>
      </c>
      <c r="I251" t="s">
        <v>1005</v>
      </c>
      <c r="J251" t="s">
        <v>834</v>
      </c>
      <c r="K251" t="s">
        <v>206</v>
      </c>
      <c r="L251" t="s">
        <v>254</v>
      </c>
      <c r="M251" t="s">
        <v>254</v>
      </c>
      <c r="N251" t="s">
        <v>213</v>
      </c>
      <c r="O251" t="s">
        <v>340</v>
      </c>
      <c r="P251" s="145">
        <v>45484</v>
      </c>
      <c r="Q251" t="s">
        <v>1217</v>
      </c>
      <c r="R251" t="s">
        <v>886</v>
      </c>
      <c r="S251" t="s">
        <v>890</v>
      </c>
      <c r="T251" t="s">
        <v>5175</v>
      </c>
      <c r="U251" s="131">
        <v>3.9550000000000001</v>
      </c>
      <c r="V251" s="131">
        <v>55.283000000000001</v>
      </c>
      <c r="W251" s="131">
        <v>218.655</v>
      </c>
      <c r="X251" s="146">
        <v>0.1439</v>
      </c>
      <c r="Y251" s="132">
        <v>3.3300000000000001E-3</v>
      </c>
      <c r="Z251" s="132">
        <v>7.5000000000000002E-4</v>
      </c>
    </row>
    <row r="252" spans="1:26">
      <c r="A252" t="s">
        <v>1214</v>
      </c>
      <c r="B252" t="s">
        <v>1253</v>
      </c>
      <c r="C252" t="s">
        <v>5163</v>
      </c>
      <c r="D252" t="s">
        <v>5164</v>
      </c>
      <c r="E252" t="s">
        <v>312</v>
      </c>
      <c r="F252" t="s">
        <v>5168</v>
      </c>
      <c r="G252" t="s">
        <v>5169</v>
      </c>
      <c r="H252" t="s">
        <v>315</v>
      </c>
      <c r="I252" t="s">
        <v>1005</v>
      </c>
      <c r="J252" t="s">
        <v>833</v>
      </c>
      <c r="K252" t="s">
        <v>206</v>
      </c>
      <c r="L252" t="s">
        <v>225</v>
      </c>
      <c r="M252" t="s">
        <v>225</v>
      </c>
      <c r="N252" t="s">
        <v>225</v>
      </c>
      <c r="O252" t="s">
        <v>340</v>
      </c>
      <c r="P252" s="145">
        <v>45400</v>
      </c>
      <c r="Q252" t="s">
        <v>1216</v>
      </c>
      <c r="R252" t="s">
        <v>886</v>
      </c>
      <c r="S252" t="s">
        <v>890</v>
      </c>
      <c r="T252" t="s">
        <v>5170</v>
      </c>
      <c r="U252" s="131">
        <v>3.3719999999999999</v>
      </c>
      <c r="V252" s="131">
        <v>59.779000000000003</v>
      </c>
      <c r="W252" s="131">
        <v>201.57599999999999</v>
      </c>
      <c r="X252" s="152">
        <v>0.4</v>
      </c>
      <c r="Y252" s="132">
        <v>3.0699999999999998E-3</v>
      </c>
      <c r="Z252" s="132">
        <v>6.8999999999999997E-4</v>
      </c>
    </row>
    <row r="253" spans="1:26">
      <c r="A253" t="s">
        <v>1214</v>
      </c>
      <c r="B253" t="s">
        <v>1253</v>
      </c>
      <c r="D253" t="s">
        <v>5359</v>
      </c>
      <c r="E253" t="s">
        <v>312</v>
      </c>
      <c r="F253" t="s">
        <v>5360</v>
      </c>
      <c r="G253" t="s">
        <v>5361</v>
      </c>
      <c r="H253" t="s">
        <v>315</v>
      </c>
      <c r="I253" t="s">
        <v>1005</v>
      </c>
      <c r="J253" t="s">
        <v>834</v>
      </c>
      <c r="K253" t="s">
        <v>206</v>
      </c>
      <c r="L253" t="s">
        <v>234</v>
      </c>
      <c r="M253" t="s">
        <v>234</v>
      </c>
      <c r="N253" t="s">
        <v>234</v>
      </c>
      <c r="O253" t="s">
        <v>340</v>
      </c>
      <c r="P253" s="145">
        <v>44938</v>
      </c>
      <c r="Q253" t="s">
        <v>1219</v>
      </c>
      <c r="R253" t="s">
        <v>886</v>
      </c>
      <c r="S253" t="s">
        <v>890</v>
      </c>
      <c r="T253" t="s">
        <v>5162</v>
      </c>
      <c r="U253" s="131">
        <v>4.6239999999999997</v>
      </c>
      <c r="V253" s="131">
        <v>41.04</v>
      </c>
      <c r="W253" s="131">
        <v>189.755</v>
      </c>
      <c r="X253" s="146">
        <v>2.8899999999999999E-2</v>
      </c>
      <c r="Y253" s="132">
        <v>2.8900000000000002E-3</v>
      </c>
      <c r="Z253" s="132">
        <v>6.4999999999999997E-4</v>
      </c>
    </row>
    <row r="254" spans="1:26">
      <c r="A254" t="s">
        <v>1214</v>
      </c>
      <c r="B254" t="s">
        <v>1253</v>
      </c>
      <c r="D254" t="s">
        <v>5362</v>
      </c>
      <c r="E254" t="s">
        <v>312</v>
      </c>
      <c r="F254" t="s">
        <v>5363</v>
      </c>
      <c r="G254" t="s">
        <v>5364</v>
      </c>
      <c r="H254" t="s">
        <v>315</v>
      </c>
      <c r="I254" t="s">
        <v>1004</v>
      </c>
      <c r="J254" t="s">
        <v>837</v>
      </c>
      <c r="K254" t="s">
        <v>206</v>
      </c>
      <c r="L254" t="s">
        <v>225</v>
      </c>
      <c r="M254" t="s">
        <v>225</v>
      </c>
      <c r="N254" t="s">
        <v>225</v>
      </c>
      <c r="O254" t="s">
        <v>340</v>
      </c>
      <c r="P254" s="145">
        <v>43790</v>
      </c>
      <c r="Q254" t="s">
        <v>1216</v>
      </c>
      <c r="R254" t="s">
        <v>886</v>
      </c>
      <c r="S254" t="s">
        <v>890</v>
      </c>
      <c r="T254" t="s">
        <v>5167</v>
      </c>
      <c r="U254" s="131">
        <v>3.3719999999999999</v>
      </c>
      <c r="V254" s="131">
        <v>30.003</v>
      </c>
      <c r="W254" s="131">
        <v>101.17100000000001</v>
      </c>
      <c r="X254" s="146">
        <v>1.0200000000000001E-2</v>
      </c>
      <c r="Y254" s="132">
        <v>1.5399999999999999E-3</v>
      </c>
      <c r="Z254" s="132">
        <v>3.5E-4</v>
      </c>
    </row>
    <row r="255" spans="1:26">
      <c r="A255" t="s">
        <v>1214</v>
      </c>
      <c r="B255" t="s">
        <v>1253</v>
      </c>
      <c r="C255" t="s">
        <v>5233</v>
      </c>
      <c r="D255" t="s">
        <v>5234</v>
      </c>
      <c r="E255" t="s">
        <v>311</v>
      </c>
      <c r="F255" t="s">
        <v>5235</v>
      </c>
      <c r="G255" t="s">
        <v>5236</v>
      </c>
      <c r="H255" t="s">
        <v>315</v>
      </c>
      <c r="I255" t="s">
        <v>1004</v>
      </c>
      <c r="J255" t="s">
        <v>837</v>
      </c>
      <c r="K255" t="s">
        <v>206</v>
      </c>
      <c r="L255" t="s">
        <v>205</v>
      </c>
      <c r="M255" t="s">
        <v>205</v>
      </c>
      <c r="N255" t="s">
        <v>304</v>
      </c>
      <c r="O255" t="s">
        <v>340</v>
      </c>
      <c r="P255" s="145">
        <v>43571</v>
      </c>
      <c r="Q255" t="s">
        <v>1216</v>
      </c>
      <c r="R255" t="s">
        <v>886</v>
      </c>
      <c r="S255" t="s">
        <v>890</v>
      </c>
      <c r="T255" t="s">
        <v>5237</v>
      </c>
      <c r="U255" s="131">
        <v>3.3719999999999999</v>
      </c>
      <c r="V255" s="131">
        <v>25.088000000000001</v>
      </c>
      <c r="W255" s="131">
        <v>84.596000000000004</v>
      </c>
      <c r="X255" s="146">
        <v>3.3300000000000003E-2</v>
      </c>
      <c r="Y255" s="132">
        <v>1.2899999999999999E-3</v>
      </c>
      <c r="Z255" s="132">
        <v>2.9E-4</v>
      </c>
    </row>
    <row r="256" spans="1:26">
      <c r="A256" t="s">
        <v>1214</v>
      </c>
      <c r="B256" t="s">
        <v>1253</v>
      </c>
      <c r="C256" t="s">
        <v>5171</v>
      </c>
      <c r="D256" t="s">
        <v>5172</v>
      </c>
      <c r="E256" t="s">
        <v>310</v>
      </c>
      <c r="F256" t="s">
        <v>5173</v>
      </c>
      <c r="G256" t="s">
        <v>5174</v>
      </c>
      <c r="H256" t="s">
        <v>315</v>
      </c>
      <c r="I256" t="s">
        <v>1006</v>
      </c>
      <c r="J256" t="s">
        <v>832</v>
      </c>
      <c r="K256" t="s">
        <v>206</v>
      </c>
      <c r="L256" t="s">
        <v>234</v>
      </c>
      <c r="M256" t="s">
        <v>234</v>
      </c>
      <c r="N256" t="s">
        <v>234</v>
      </c>
      <c r="O256" t="s">
        <v>340</v>
      </c>
      <c r="P256" s="145">
        <v>45208</v>
      </c>
      <c r="Q256" t="s">
        <v>1219</v>
      </c>
      <c r="R256" t="s">
        <v>886</v>
      </c>
      <c r="S256" t="s">
        <v>890</v>
      </c>
      <c r="T256" t="s">
        <v>5175</v>
      </c>
      <c r="U256" s="131">
        <v>4.6239999999999997</v>
      </c>
      <c r="V256" s="131">
        <v>0</v>
      </c>
      <c r="W256" s="131">
        <v>0</v>
      </c>
      <c r="X256" s="148">
        <v>0.104</v>
      </c>
      <c r="Y256" s="151"/>
      <c r="Z256" s="151"/>
    </row>
    <row r="257" spans="1:26">
      <c r="A257" t="s">
        <v>1214</v>
      </c>
      <c r="B257" t="s">
        <v>1254</v>
      </c>
      <c r="C257" t="s">
        <v>5238</v>
      </c>
      <c r="D257" t="s">
        <v>5239</v>
      </c>
      <c r="E257" t="s">
        <v>310</v>
      </c>
      <c r="F257" t="s">
        <v>5240</v>
      </c>
      <c r="G257" t="s">
        <v>5241</v>
      </c>
      <c r="H257" t="s">
        <v>322</v>
      </c>
      <c r="I257" t="s">
        <v>1003</v>
      </c>
      <c r="J257" t="s">
        <v>570</v>
      </c>
      <c r="K257" t="s">
        <v>205</v>
      </c>
      <c r="L257" t="s">
        <v>218</v>
      </c>
      <c r="M257" t="s">
        <v>205</v>
      </c>
      <c r="N257" t="s">
        <v>205</v>
      </c>
      <c r="O257" t="s">
        <v>340</v>
      </c>
      <c r="Q257" t="s">
        <v>1213</v>
      </c>
      <c r="R257" t="s">
        <v>886</v>
      </c>
      <c r="S257" t="s">
        <v>890</v>
      </c>
      <c r="T257" t="s">
        <v>5162</v>
      </c>
      <c r="U257" s="131">
        <v>1</v>
      </c>
      <c r="V257" s="131">
        <v>463.18400000000003</v>
      </c>
      <c r="W257" s="131">
        <v>463.18400000000003</v>
      </c>
      <c r="Y257" s="132">
        <v>1.7739999999999999E-2</v>
      </c>
      <c r="Z257" s="132">
        <v>2.0600000000000002E-3</v>
      </c>
    </row>
    <row r="258" spans="1:26">
      <c r="A258" t="s">
        <v>1214</v>
      </c>
      <c r="B258" t="s">
        <v>1254</v>
      </c>
      <c r="C258" t="s">
        <v>5242</v>
      </c>
      <c r="D258" t="s">
        <v>5243</v>
      </c>
      <c r="E258" t="s">
        <v>310</v>
      </c>
      <c r="F258" t="s">
        <v>5244</v>
      </c>
      <c r="G258" t="s">
        <v>5245</v>
      </c>
      <c r="H258" t="s">
        <v>315</v>
      </c>
      <c r="I258" t="s">
        <v>1006</v>
      </c>
      <c r="J258" t="s">
        <v>827</v>
      </c>
      <c r="K258" t="s">
        <v>205</v>
      </c>
      <c r="L258" t="s">
        <v>205</v>
      </c>
      <c r="M258" t="s">
        <v>205</v>
      </c>
      <c r="N258" t="s">
        <v>205</v>
      </c>
      <c r="O258" t="s">
        <v>340</v>
      </c>
      <c r="Q258" t="s">
        <v>1213</v>
      </c>
      <c r="R258" t="s">
        <v>886</v>
      </c>
      <c r="S258" t="s">
        <v>890</v>
      </c>
      <c r="T258" t="s">
        <v>5217</v>
      </c>
      <c r="U258" s="131">
        <v>1</v>
      </c>
      <c r="V258" s="131">
        <v>3162.4720000000002</v>
      </c>
      <c r="W258" s="131">
        <v>3162.4720000000002</v>
      </c>
      <c r="Y258" s="132">
        <v>0.12112000000000001</v>
      </c>
      <c r="Z258" s="132">
        <v>1.405E-2</v>
      </c>
    </row>
    <row r="259" spans="1:26">
      <c r="A259" t="s">
        <v>1214</v>
      </c>
      <c r="B259" t="s">
        <v>1254</v>
      </c>
      <c r="C259" t="s">
        <v>5176</v>
      </c>
      <c r="D259" t="s">
        <v>5177</v>
      </c>
      <c r="E259" t="s">
        <v>311</v>
      </c>
      <c r="F259" t="s">
        <v>5178</v>
      </c>
      <c r="G259" t="s">
        <v>5179</v>
      </c>
      <c r="H259" t="s">
        <v>315</v>
      </c>
      <c r="I259" t="s">
        <v>1005</v>
      </c>
      <c r="J259" t="s">
        <v>834</v>
      </c>
      <c r="K259" t="s">
        <v>205</v>
      </c>
      <c r="L259" t="s">
        <v>205</v>
      </c>
      <c r="M259" t="s">
        <v>205</v>
      </c>
      <c r="N259" t="s">
        <v>205</v>
      </c>
      <c r="O259" t="s">
        <v>340</v>
      </c>
      <c r="P259" s="145">
        <v>43542</v>
      </c>
      <c r="Q259" t="s">
        <v>1213</v>
      </c>
      <c r="R259" t="s">
        <v>886</v>
      </c>
      <c r="S259" t="s">
        <v>890</v>
      </c>
      <c r="T259" t="s">
        <v>5180</v>
      </c>
      <c r="U259" s="131">
        <v>1</v>
      </c>
      <c r="V259" s="131">
        <v>1431.7380000000001</v>
      </c>
      <c r="W259" s="131">
        <v>1431.7380000000001</v>
      </c>
      <c r="X259" s="148">
        <v>7.8700000000000006E-2</v>
      </c>
      <c r="Y259" s="132">
        <v>5.4829999999999997E-2</v>
      </c>
      <c r="Z259" s="132">
        <v>6.3600000000000002E-3</v>
      </c>
    </row>
    <row r="260" spans="1:26">
      <c r="A260" t="s">
        <v>1214</v>
      </c>
      <c r="B260" t="s">
        <v>1254</v>
      </c>
      <c r="C260" t="s">
        <v>5181</v>
      </c>
      <c r="D260" t="s">
        <v>5182</v>
      </c>
      <c r="E260" t="s">
        <v>310</v>
      </c>
      <c r="F260" t="s">
        <v>5183</v>
      </c>
      <c r="G260" t="s">
        <v>5184</v>
      </c>
      <c r="H260" t="s">
        <v>315</v>
      </c>
      <c r="I260" t="s">
        <v>1002</v>
      </c>
      <c r="J260" t="s">
        <v>832</v>
      </c>
      <c r="K260" t="s">
        <v>205</v>
      </c>
      <c r="L260" t="s">
        <v>205</v>
      </c>
      <c r="M260" t="s">
        <v>205</v>
      </c>
      <c r="N260" t="s">
        <v>205</v>
      </c>
      <c r="O260" t="s">
        <v>340</v>
      </c>
      <c r="Q260" t="s">
        <v>1213</v>
      </c>
      <c r="R260" t="s">
        <v>886</v>
      </c>
      <c r="S260" t="s">
        <v>890</v>
      </c>
      <c r="T260" t="s">
        <v>5185</v>
      </c>
      <c r="U260" s="131">
        <v>1</v>
      </c>
      <c r="V260" s="131">
        <v>1399.3409999999999</v>
      </c>
      <c r="W260" s="131">
        <v>1399.3409999999999</v>
      </c>
      <c r="Y260" s="132">
        <v>5.3589999999999999E-2</v>
      </c>
      <c r="Z260" s="132">
        <v>6.2199999999999998E-3</v>
      </c>
    </row>
    <row r="261" spans="1:26">
      <c r="A261" t="s">
        <v>1214</v>
      </c>
      <c r="B261" t="s">
        <v>1254</v>
      </c>
      <c r="D261" t="s">
        <v>5256</v>
      </c>
      <c r="E261" t="s">
        <v>310</v>
      </c>
      <c r="F261" t="s">
        <v>5257</v>
      </c>
      <c r="G261" t="s">
        <v>5258</v>
      </c>
      <c r="H261" t="s">
        <v>315</v>
      </c>
      <c r="I261" t="s">
        <v>1006</v>
      </c>
      <c r="J261" t="s">
        <v>833</v>
      </c>
      <c r="K261" t="s">
        <v>205</v>
      </c>
      <c r="L261" t="s">
        <v>205</v>
      </c>
      <c r="M261" t="s">
        <v>205</v>
      </c>
      <c r="N261" t="s">
        <v>205</v>
      </c>
      <c r="O261" t="s">
        <v>340</v>
      </c>
      <c r="P261" s="145">
        <v>45006</v>
      </c>
      <c r="Q261" t="s">
        <v>1213</v>
      </c>
      <c r="R261" t="s">
        <v>886</v>
      </c>
      <c r="S261" t="s">
        <v>890</v>
      </c>
      <c r="T261" t="s">
        <v>4846</v>
      </c>
      <c r="U261" s="131">
        <v>1</v>
      </c>
      <c r="V261" s="131">
        <v>973.51300000000003</v>
      </c>
      <c r="W261" s="131">
        <v>973.51300000000003</v>
      </c>
      <c r="X261" s="146">
        <v>0.19600000000000001</v>
      </c>
      <c r="Y261" s="132">
        <v>3.7280000000000001E-2</v>
      </c>
      <c r="Z261" s="132">
        <v>4.3299999999999996E-3</v>
      </c>
    </row>
    <row r="262" spans="1:26">
      <c r="A262" t="s">
        <v>1214</v>
      </c>
      <c r="B262" t="s">
        <v>1254</v>
      </c>
      <c r="C262" t="s">
        <v>5181</v>
      </c>
      <c r="D262" t="s">
        <v>5186</v>
      </c>
      <c r="E262" t="s">
        <v>310</v>
      </c>
      <c r="F262" t="s">
        <v>5187</v>
      </c>
      <c r="G262" t="s">
        <v>5188</v>
      </c>
      <c r="H262" t="s">
        <v>315</v>
      </c>
      <c r="I262" t="s">
        <v>1002</v>
      </c>
      <c r="J262" t="s">
        <v>832</v>
      </c>
      <c r="K262" t="s">
        <v>205</v>
      </c>
      <c r="L262" t="s">
        <v>205</v>
      </c>
      <c r="M262" t="s">
        <v>205</v>
      </c>
      <c r="N262" t="s">
        <v>205</v>
      </c>
      <c r="O262" t="s">
        <v>340</v>
      </c>
      <c r="Q262" t="s">
        <v>1213</v>
      </c>
      <c r="R262" t="s">
        <v>886</v>
      </c>
      <c r="S262" t="s">
        <v>890</v>
      </c>
      <c r="T262" t="s">
        <v>5185</v>
      </c>
      <c r="U262" s="131">
        <v>1</v>
      </c>
      <c r="V262" s="131">
        <v>800.726</v>
      </c>
      <c r="W262" s="131">
        <v>800.726</v>
      </c>
      <c r="Y262" s="132">
        <v>3.0669999999999999E-2</v>
      </c>
      <c r="Z262" s="132">
        <v>3.5599999999999998E-3</v>
      </c>
    </row>
    <row r="263" spans="1:26">
      <c r="A263" t="s">
        <v>1214</v>
      </c>
      <c r="B263" t="s">
        <v>1254</v>
      </c>
      <c r="C263" t="s">
        <v>5252</v>
      </c>
      <c r="D263" t="s">
        <v>5253</v>
      </c>
      <c r="E263" t="s">
        <v>310</v>
      </c>
      <c r="F263" t="s">
        <v>5254</v>
      </c>
      <c r="G263" t="s">
        <v>5255</v>
      </c>
      <c r="H263" t="s">
        <v>315</v>
      </c>
      <c r="I263" t="s">
        <v>1004</v>
      </c>
      <c r="J263" t="s">
        <v>837</v>
      </c>
      <c r="K263" t="s">
        <v>205</v>
      </c>
      <c r="L263" t="s">
        <v>205</v>
      </c>
      <c r="M263" t="s">
        <v>205</v>
      </c>
      <c r="N263" t="s">
        <v>205</v>
      </c>
      <c r="O263" t="s">
        <v>340</v>
      </c>
      <c r="P263" s="145">
        <v>44370</v>
      </c>
      <c r="Q263" t="s">
        <v>1213</v>
      </c>
      <c r="R263" t="s">
        <v>886</v>
      </c>
      <c r="S263" t="s">
        <v>890</v>
      </c>
      <c r="T263" t="s">
        <v>5056</v>
      </c>
      <c r="U263" s="131">
        <v>1</v>
      </c>
      <c r="V263" s="131">
        <v>766.62900000000002</v>
      </c>
      <c r="W263" s="131">
        <v>766.62900000000002</v>
      </c>
      <c r="X263" s="146">
        <v>0.15770000000000001</v>
      </c>
      <c r="Y263" s="132">
        <v>2.9360000000000001E-2</v>
      </c>
      <c r="Z263" s="132">
        <v>3.4099999999999998E-3</v>
      </c>
    </row>
    <row r="264" spans="1:26">
      <c r="A264" t="s">
        <v>1214</v>
      </c>
      <c r="B264" t="s">
        <v>1254</v>
      </c>
      <c r="C264" t="s">
        <v>5268</v>
      </c>
      <c r="D264" t="s">
        <v>5269</v>
      </c>
      <c r="E264" t="s">
        <v>310</v>
      </c>
      <c r="F264" t="s">
        <v>5270</v>
      </c>
      <c r="G264" t="s">
        <v>5271</v>
      </c>
      <c r="H264" t="s">
        <v>315</v>
      </c>
      <c r="I264" t="s">
        <v>1004</v>
      </c>
      <c r="J264" t="s">
        <v>838</v>
      </c>
      <c r="K264" t="s">
        <v>205</v>
      </c>
      <c r="L264" t="s">
        <v>205</v>
      </c>
      <c r="M264" t="s">
        <v>205</v>
      </c>
      <c r="N264" t="s">
        <v>205</v>
      </c>
      <c r="O264" t="s">
        <v>340</v>
      </c>
      <c r="P264" s="145">
        <v>44752</v>
      </c>
      <c r="Q264" t="s">
        <v>1213</v>
      </c>
      <c r="R264" t="s">
        <v>886</v>
      </c>
      <c r="S264" t="s">
        <v>890</v>
      </c>
      <c r="T264" t="s">
        <v>5056</v>
      </c>
      <c r="U264" s="131">
        <v>1</v>
      </c>
      <c r="V264" s="131">
        <v>692.96</v>
      </c>
      <c r="W264" s="131">
        <v>692.96</v>
      </c>
      <c r="X264" s="146">
        <v>5.8299999999999998E-2</v>
      </c>
      <c r="Y264" s="132">
        <v>2.6540000000000001E-2</v>
      </c>
      <c r="Z264" s="132">
        <v>3.0799999999999998E-3</v>
      </c>
    </row>
    <row r="265" spans="1:26">
      <c r="A265" t="s">
        <v>1214</v>
      </c>
      <c r="B265" t="s">
        <v>1254</v>
      </c>
      <c r="C265" t="s">
        <v>5189</v>
      </c>
      <c r="D265" t="s">
        <v>2185</v>
      </c>
      <c r="E265" t="s">
        <v>310</v>
      </c>
      <c r="F265" t="s">
        <v>5190</v>
      </c>
      <c r="G265" t="s">
        <v>5191</v>
      </c>
      <c r="H265" t="s">
        <v>315</v>
      </c>
      <c r="I265" t="s">
        <v>1006</v>
      </c>
      <c r="J265" t="s">
        <v>570</v>
      </c>
      <c r="K265" t="s">
        <v>205</v>
      </c>
      <c r="L265" t="s">
        <v>205</v>
      </c>
      <c r="M265" t="s">
        <v>205</v>
      </c>
      <c r="N265" t="s">
        <v>225</v>
      </c>
      <c r="O265" t="s">
        <v>340</v>
      </c>
      <c r="P265" s="145">
        <v>43691</v>
      </c>
      <c r="Q265" t="s">
        <v>1216</v>
      </c>
      <c r="R265" t="s">
        <v>886</v>
      </c>
      <c r="S265" t="s">
        <v>890</v>
      </c>
      <c r="T265" t="s">
        <v>5127</v>
      </c>
      <c r="U265" s="131">
        <v>3.3719999999999999</v>
      </c>
      <c r="V265" s="131">
        <v>201.55600000000001</v>
      </c>
      <c r="W265" s="131">
        <v>679.64800000000002</v>
      </c>
      <c r="X265" s="148">
        <v>0.19869999999999999</v>
      </c>
      <c r="Y265" s="132">
        <v>2.6030000000000001E-2</v>
      </c>
      <c r="Z265" s="132">
        <v>3.0200000000000001E-3</v>
      </c>
    </row>
    <row r="266" spans="1:26">
      <c r="A266" t="s">
        <v>1214</v>
      </c>
      <c r="B266" t="s">
        <v>1254</v>
      </c>
      <c r="C266" t="s">
        <v>5281</v>
      </c>
      <c r="D266" t="s">
        <v>5282</v>
      </c>
      <c r="E266" t="s">
        <v>310</v>
      </c>
      <c r="F266" t="s">
        <v>5283</v>
      </c>
      <c r="G266" t="s">
        <v>5284</v>
      </c>
      <c r="H266" t="s">
        <v>315</v>
      </c>
      <c r="I266" t="s">
        <v>1004</v>
      </c>
      <c r="J266" t="s">
        <v>838</v>
      </c>
      <c r="K266" t="s">
        <v>205</v>
      </c>
      <c r="L266" t="s">
        <v>205</v>
      </c>
      <c r="M266" t="s">
        <v>205</v>
      </c>
      <c r="N266" t="s">
        <v>205</v>
      </c>
      <c r="O266" t="s">
        <v>340</v>
      </c>
      <c r="P266" s="145">
        <v>44741</v>
      </c>
      <c r="Q266" t="s">
        <v>1213</v>
      </c>
      <c r="R266" t="s">
        <v>886</v>
      </c>
      <c r="S266" t="s">
        <v>890</v>
      </c>
      <c r="T266" t="s">
        <v>5056</v>
      </c>
      <c r="U266" s="131">
        <v>1</v>
      </c>
      <c r="V266" s="131">
        <v>564.95500000000004</v>
      </c>
      <c r="W266" s="131">
        <v>564.95500000000004</v>
      </c>
      <c r="X266" s="149">
        <v>3.4090000000000002E-2</v>
      </c>
      <c r="Y266" s="132">
        <v>2.164E-2</v>
      </c>
      <c r="Z266" s="132">
        <v>2.5100000000000001E-3</v>
      </c>
    </row>
    <row r="267" spans="1:26">
      <c r="A267" t="s">
        <v>1214</v>
      </c>
      <c r="B267" t="s">
        <v>1254</v>
      </c>
      <c r="C267" t="s">
        <v>5176</v>
      </c>
      <c r="D267" t="s">
        <v>5177</v>
      </c>
      <c r="E267" t="s">
        <v>311</v>
      </c>
      <c r="F267" t="s">
        <v>5250</v>
      </c>
      <c r="G267" t="s">
        <v>5251</v>
      </c>
      <c r="H267" t="s">
        <v>315</v>
      </c>
      <c r="I267" t="s">
        <v>1005</v>
      </c>
      <c r="J267" t="s">
        <v>834</v>
      </c>
      <c r="K267" t="s">
        <v>205</v>
      </c>
      <c r="L267" t="s">
        <v>205</v>
      </c>
      <c r="M267" t="s">
        <v>205</v>
      </c>
      <c r="N267" t="s">
        <v>205</v>
      </c>
      <c r="O267" t="s">
        <v>340</v>
      </c>
      <c r="Q267" t="s">
        <v>1213</v>
      </c>
      <c r="R267" t="s">
        <v>886</v>
      </c>
      <c r="S267" t="s">
        <v>890</v>
      </c>
      <c r="T267" t="s">
        <v>5056</v>
      </c>
      <c r="U267" s="131">
        <v>1</v>
      </c>
      <c r="V267" s="131">
        <v>561.02300000000002</v>
      </c>
      <c r="W267" s="131">
        <v>561.02300000000002</v>
      </c>
      <c r="Y267" s="132">
        <v>2.1489999999999999E-2</v>
      </c>
      <c r="Z267" s="132">
        <v>2.49E-3</v>
      </c>
    </row>
    <row r="268" spans="1:26">
      <c r="A268" t="s">
        <v>1214</v>
      </c>
      <c r="B268" t="s">
        <v>1254</v>
      </c>
      <c r="C268" t="s">
        <v>5192</v>
      </c>
      <c r="D268" t="s">
        <v>5193</v>
      </c>
      <c r="E268" t="s">
        <v>310</v>
      </c>
      <c r="F268" t="s">
        <v>5194</v>
      </c>
      <c r="G268" t="s">
        <v>5195</v>
      </c>
      <c r="H268" t="s">
        <v>315</v>
      </c>
      <c r="I268" t="s">
        <v>1003</v>
      </c>
      <c r="J268" t="s">
        <v>570</v>
      </c>
      <c r="K268" t="s">
        <v>205</v>
      </c>
      <c r="L268" t="s">
        <v>205</v>
      </c>
      <c r="M268" t="s">
        <v>205</v>
      </c>
      <c r="N268" t="s">
        <v>205</v>
      </c>
      <c r="O268" t="s">
        <v>340</v>
      </c>
      <c r="P268" s="145">
        <v>43306</v>
      </c>
      <c r="Q268" t="s">
        <v>1213</v>
      </c>
      <c r="R268" t="s">
        <v>886</v>
      </c>
      <c r="S268" t="s">
        <v>890</v>
      </c>
      <c r="T268" t="s">
        <v>5109</v>
      </c>
      <c r="U268" s="131">
        <v>1</v>
      </c>
      <c r="V268" s="131">
        <v>558.81899999999996</v>
      </c>
      <c r="W268" s="131">
        <v>558.81899999999996</v>
      </c>
      <c r="X268" s="146">
        <v>1.72E-2</v>
      </c>
      <c r="Y268" s="132">
        <v>2.1399999999999999E-2</v>
      </c>
      <c r="Z268" s="132">
        <v>2.48E-3</v>
      </c>
    </row>
    <row r="269" spans="1:26">
      <c r="A269" t="s">
        <v>1214</v>
      </c>
      <c r="B269" t="s">
        <v>1254</v>
      </c>
      <c r="C269" t="s">
        <v>5259</v>
      </c>
      <c r="D269" t="s">
        <v>5260</v>
      </c>
      <c r="E269" t="s">
        <v>311</v>
      </c>
      <c r="F269" t="s">
        <v>5261</v>
      </c>
      <c r="G269" t="s">
        <v>5262</v>
      </c>
      <c r="H269" t="s">
        <v>315</v>
      </c>
      <c r="I269" t="s">
        <v>1005</v>
      </c>
      <c r="J269" t="s">
        <v>834</v>
      </c>
      <c r="K269" t="s">
        <v>205</v>
      </c>
      <c r="L269" t="s">
        <v>205</v>
      </c>
      <c r="M269" t="s">
        <v>205</v>
      </c>
      <c r="N269" t="s">
        <v>205</v>
      </c>
      <c r="O269" t="s">
        <v>340</v>
      </c>
      <c r="P269" s="145">
        <v>44721</v>
      </c>
      <c r="Q269" t="s">
        <v>1213</v>
      </c>
      <c r="R269" t="s">
        <v>886</v>
      </c>
      <c r="S269" t="s">
        <v>890</v>
      </c>
      <c r="T269" t="s">
        <v>5263</v>
      </c>
      <c r="U269" s="131">
        <v>1</v>
      </c>
      <c r="V269" s="131">
        <v>516.80499999999995</v>
      </c>
      <c r="W269" s="131">
        <v>516.80499999999995</v>
      </c>
      <c r="X269" s="146">
        <v>1.89E-2</v>
      </c>
      <c r="Y269" s="132">
        <v>1.9789999999999999E-2</v>
      </c>
      <c r="Z269" s="132">
        <v>2.3E-3</v>
      </c>
    </row>
    <row r="270" spans="1:26">
      <c r="A270" t="s">
        <v>1214</v>
      </c>
      <c r="B270" t="s">
        <v>1254</v>
      </c>
      <c r="C270" t="s">
        <v>5264</v>
      </c>
      <c r="D270" t="s">
        <v>5265</v>
      </c>
      <c r="E270" t="s">
        <v>310</v>
      </c>
      <c r="F270" t="s">
        <v>5266</v>
      </c>
      <c r="G270" t="s">
        <v>5267</v>
      </c>
      <c r="H270" t="s">
        <v>315</v>
      </c>
      <c r="I270" t="s">
        <v>1004</v>
      </c>
      <c r="J270" t="s">
        <v>837</v>
      </c>
      <c r="K270" t="s">
        <v>205</v>
      </c>
      <c r="L270" t="s">
        <v>205</v>
      </c>
      <c r="M270" t="s">
        <v>205</v>
      </c>
      <c r="N270" t="s">
        <v>205</v>
      </c>
      <c r="O270" t="s">
        <v>340</v>
      </c>
      <c r="P270" s="145">
        <v>44591</v>
      </c>
      <c r="Q270" t="s">
        <v>1213</v>
      </c>
      <c r="R270" t="s">
        <v>886</v>
      </c>
      <c r="S270" t="s">
        <v>890</v>
      </c>
      <c r="T270" t="s">
        <v>5263</v>
      </c>
      <c r="U270" s="131">
        <v>1</v>
      </c>
      <c r="V270" s="131">
        <v>516.72400000000005</v>
      </c>
      <c r="W270" s="131">
        <v>516.72400000000005</v>
      </c>
      <c r="X270" s="146">
        <v>5.2600000000000001E-2</v>
      </c>
      <c r="Y270" s="132">
        <v>1.9789999999999999E-2</v>
      </c>
      <c r="Z270" s="132">
        <v>2.3E-3</v>
      </c>
    </row>
    <row r="271" spans="1:26">
      <c r="A271" t="s">
        <v>1214</v>
      </c>
      <c r="B271" t="s">
        <v>1254</v>
      </c>
      <c r="C271" t="s">
        <v>5272</v>
      </c>
      <c r="D271" t="s">
        <v>5273</v>
      </c>
      <c r="E271" t="s">
        <v>310</v>
      </c>
      <c r="F271" t="s">
        <v>5274</v>
      </c>
      <c r="G271" t="s">
        <v>5275</v>
      </c>
      <c r="H271" t="s">
        <v>315</v>
      </c>
      <c r="I271" t="s">
        <v>1001</v>
      </c>
      <c r="J271" t="s">
        <v>845</v>
      </c>
      <c r="K271" t="s">
        <v>205</v>
      </c>
      <c r="L271" t="s">
        <v>205</v>
      </c>
      <c r="M271" t="s">
        <v>205</v>
      </c>
      <c r="N271" t="s">
        <v>205</v>
      </c>
      <c r="O271" t="s">
        <v>340</v>
      </c>
      <c r="P271" s="145">
        <v>44560</v>
      </c>
      <c r="Q271" t="s">
        <v>1216</v>
      </c>
      <c r="R271" t="s">
        <v>886</v>
      </c>
      <c r="S271" t="s">
        <v>890</v>
      </c>
      <c r="T271" t="s">
        <v>5276</v>
      </c>
      <c r="U271" s="131">
        <v>3.3719999999999999</v>
      </c>
      <c r="V271" s="131">
        <v>124.502</v>
      </c>
      <c r="W271" s="131">
        <v>419.82100000000003</v>
      </c>
      <c r="X271" s="146">
        <v>5.9200000000000003E-2</v>
      </c>
      <c r="Y271" s="132">
        <v>1.6080000000000001E-2</v>
      </c>
      <c r="Z271" s="132">
        <v>1.8699999999999999E-3</v>
      </c>
    </row>
    <row r="272" spans="1:26">
      <c r="A272" t="s">
        <v>1214</v>
      </c>
      <c r="B272" t="s">
        <v>1254</v>
      </c>
      <c r="C272" t="s">
        <v>5277</v>
      </c>
      <c r="D272" t="s">
        <v>5278</v>
      </c>
      <c r="E272" t="s">
        <v>310</v>
      </c>
      <c r="F272" t="s">
        <v>5279</v>
      </c>
      <c r="G272" t="s">
        <v>5280</v>
      </c>
      <c r="H272" t="s">
        <v>315</v>
      </c>
      <c r="I272" t="s">
        <v>1001</v>
      </c>
      <c r="J272" t="s">
        <v>845</v>
      </c>
      <c r="K272" t="s">
        <v>205</v>
      </c>
      <c r="L272" t="s">
        <v>205</v>
      </c>
      <c r="M272" t="s">
        <v>205</v>
      </c>
      <c r="N272" t="s">
        <v>297</v>
      </c>
      <c r="O272" t="s">
        <v>340</v>
      </c>
      <c r="P272" s="145">
        <v>44409</v>
      </c>
      <c r="Q272" t="s">
        <v>1216</v>
      </c>
      <c r="R272" t="s">
        <v>886</v>
      </c>
      <c r="S272" t="s">
        <v>890</v>
      </c>
      <c r="T272" t="s">
        <v>5131</v>
      </c>
      <c r="U272" s="131">
        <v>3.3719999999999999</v>
      </c>
      <c r="V272" s="131">
        <v>118.938</v>
      </c>
      <c r="W272" s="131">
        <v>401.05900000000003</v>
      </c>
      <c r="X272" s="146">
        <v>7.5700000000000003E-2</v>
      </c>
      <c r="Y272" s="132">
        <v>1.536E-2</v>
      </c>
      <c r="Z272" s="132">
        <v>1.7799999999999999E-3</v>
      </c>
    </row>
    <row r="273" spans="1:26">
      <c r="A273" t="s">
        <v>1214</v>
      </c>
      <c r="B273" t="s">
        <v>1254</v>
      </c>
      <c r="C273" t="s">
        <v>5285</v>
      </c>
      <c r="D273" t="s">
        <v>5286</v>
      </c>
      <c r="E273" t="s">
        <v>310</v>
      </c>
      <c r="F273" t="s">
        <v>5287</v>
      </c>
      <c r="G273" t="s">
        <v>5288</v>
      </c>
      <c r="H273" t="s">
        <v>315</v>
      </c>
      <c r="I273" t="s">
        <v>1003</v>
      </c>
      <c r="J273" t="s">
        <v>570</v>
      </c>
      <c r="K273" t="s">
        <v>205</v>
      </c>
      <c r="L273" t="s">
        <v>205</v>
      </c>
      <c r="M273" t="s">
        <v>205</v>
      </c>
      <c r="N273" t="s">
        <v>225</v>
      </c>
      <c r="O273" t="s">
        <v>340</v>
      </c>
      <c r="P273" s="145">
        <v>44622</v>
      </c>
      <c r="Q273" t="s">
        <v>1213</v>
      </c>
      <c r="R273" t="s">
        <v>886</v>
      </c>
      <c r="S273" t="s">
        <v>890</v>
      </c>
      <c r="T273" t="s">
        <v>5127</v>
      </c>
      <c r="U273" s="131">
        <v>1</v>
      </c>
      <c r="V273" s="131">
        <v>365.601</v>
      </c>
      <c r="W273" s="131">
        <v>365.601</v>
      </c>
      <c r="X273" s="147">
        <v>0.11</v>
      </c>
      <c r="Y273" s="132">
        <v>1.4E-2</v>
      </c>
      <c r="Z273" s="132">
        <v>1.6199999999999999E-3</v>
      </c>
    </row>
    <row r="274" spans="1:26">
      <c r="A274" t="s">
        <v>1214</v>
      </c>
      <c r="B274" t="s">
        <v>1254</v>
      </c>
      <c r="C274" t="s">
        <v>5085</v>
      </c>
      <c r="D274" t="s">
        <v>5086</v>
      </c>
      <c r="E274" t="s">
        <v>310</v>
      </c>
      <c r="F274" t="s">
        <v>5306</v>
      </c>
      <c r="G274" t="s">
        <v>5307</v>
      </c>
      <c r="H274" t="s">
        <v>315</v>
      </c>
      <c r="I274" t="s">
        <v>1004</v>
      </c>
      <c r="J274" t="s">
        <v>840</v>
      </c>
      <c r="K274" t="s">
        <v>205</v>
      </c>
      <c r="L274" t="s">
        <v>205</v>
      </c>
      <c r="M274" t="s">
        <v>205</v>
      </c>
      <c r="N274" t="s">
        <v>205</v>
      </c>
      <c r="O274" t="s">
        <v>340</v>
      </c>
      <c r="P274" s="145">
        <v>45036</v>
      </c>
      <c r="Q274" t="s">
        <v>1213</v>
      </c>
      <c r="R274" t="s">
        <v>886</v>
      </c>
      <c r="S274" t="s">
        <v>890</v>
      </c>
      <c r="T274" t="s">
        <v>4835</v>
      </c>
      <c r="U274" s="131">
        <v>1</v>
      </c>
      <c r="V274" s="131">
        <v>325.86799999999999</v>
      </c>
      <c r="W274" s="131">
        <v>325.86799999999999</v>
      </c>
      <c r="X274" s="150">
        <v>1.95E-2</v>
      </c>
      <c r="Y274" s="132">
        <v>1.248E-2</v>
      </c>
      <c r="Z274" s="132">
        <v>1.4499999999999999E-3</v>
      </c>
    </row>
    <row r="275" spans="1:26">
      <c r="A275" t="s">
        <v>1214</v>
      </c>
      <c r="B275" t="s">
        <v>1254</v>
      </c>
      <c r="C275" t="s">
        <v>5196</v>
      </c>
      <c r="D275" t="s">
        <v>5197</v>
      </c>
      <c r="E275" t="s">
        <v>310</v>
      </c>
      <c r="F275" t="s">
        <v>5198</v>
      </c>
      <c r="G275" t="s">
        <v>5199</v>
      </c>
      <c r="H275" t="s">
        <v>315</v>
      </c>
      <c r="I275" t="s">
        <v>1003</v>
      </c>
      <c r="J275" t="s">
        <v>570</v>
      </c>
      <c r="K275" t="s">
        <v>205</v>
      </c>
      <c r="L275" t="s">
        <v>205</v>
      </c>
      <c r="M275" t="s">
        <v>205</v>
      </c>
      <c r="N275" t="s">
        <v>205</v>
      </c>
      <c r="O275" t="s">
        <v>340</v>
      </c>
      <c r="P275" s="145">
        <v>43312</v>
      </c>
      <c r="Q275" t="s">
        <v>1213</v>
      </c>
      <c r="R275" t="s">
        <v>886</v>
      </c>
      <c r="S275" t="s">
        <v>890</v>
      </c>
      <c r="T275" t="s">
        <v>5096</v>
      </c>
      <c r="U275" s="131">
        <v>1</v>
      </c>
      <c r="V275" s="131">
        <v>298.75799999999998</v>
      </c>
      <c r="W275" s="131">
        <v>298.75799999999998</v>
      </c>
      <c r="X275" s="146">
        <v>3.1E-2</v>
      </c>
      <c r="Y275" s="132">
        <v>1.1440000000000001E-2</v>
      </c>
      <c r="Z275" s="132">
        <v>1.33E-3</v>
      </c>
    </row>
    <row r="276" spans="1:26">
      <c r="A276" t="s">
        <v>1214</v>
      </c>
      <c r="B276" t="s">
        <v>1254</v>
      </c>
      <c r="C276" t="s">
        <v>5308</v>
      </c>
      <c r="D276" t="s">
        <v>5309</v>
      </c>
      <c r="E276" t="s">
        <v>312</v>
      </c>
      <c r="F276" t="s">
        <v>5310</v>
      </c>
      <c r="G276" t="s">
        <v>5311</v>
      </c>
      <c r="H276" t="s">
        <v>315</v>
      </c>
      <c r="I276" t="s">
        <v>1001</v>
      </c>
      <c r="J276" t="s">
        <v>845</v>
      </c>
      <c r="K276" t="s">
        <v>205</v>
      </c>
      <c r="L276" t="s">
        <v>205</v>
      </c>
      <c r="M276" t="s">
        <v>205</v>
      </c>
      <c r="N276" t="s">
        <v>205</v>
      </c>
      <c r="O276" t="s">
        <v>340</v>
      </c>
      <c r="P276" s="145">
        <v>44823</v>
      </c>
      <c r="Q276" t="s">
        <v>1216</v>
      </c>
      <c r="R276" t="s">
        <v>886</v>
      </c>
      <c r="S276" t="s">
        <v>890</v>
      </c>
      <c r="T276" t="s">
        <v>5204</v>
      </c>
      <c r="U276" s="131">
        <v>3.3719999999999999</v>
      </c>
      <c r="V276" s="131">
        <v>74.909000000000006</v>
      </c>
      <c r="W276" s="131">
        <v>252.59399999999999</v>
      </c>
      <c r="X276" s="146">
        <v>0.1371</v>
      </c>
      <c r="Y276" s="132">
        <v>9.6699999999999998E-3</v>
      </c>
      <c r="Z276" s="132">
        <v>1.1199999999999999E-3</v>
      </c>
    </row>
    <row r="277" spans="1:26">
      <c r="A277" t="s">
        <v>1214</v>
      </c>
      <c r="B277" t="s">
        <v>1254</v>
      </c>
      <c r="C277" t="s">
        <v>5200</v>
      </c>
      <c r="D277" t="s">
        <v>5201</v>
      </c>
      <c r="E277" t="s">
        <v>310</v>
      </c>
      <c r="F277" t="s">
        <v>5202</v>
      </c>
      <c r="G277" t="s">
        <v>5203</v>
      </c>
      <c r="H277" t="s">
        <v>315</v>
      </c>
      <c r="I277" t="s">
        <v>1001</v>
      </c>
      <c r="J277" t="s">
        <v>846</v>
      </c>
      <c r="K277" t="s">
        <v>205</v>
      </c>
      <c r="L277" t="s">
        <v>205</v>
      </c>
      <c r="M277" t="s">
        <v>205</v>
      </c>
      <c r="N277" t="s">
        <v>205</v>
      </c>
      <c r="O277" t="s">
        <v>340</v>
      </c>
      <c r="P277" s="145">
        <v>43157</v>
      </c>
      <c r="Q277" t="s">
        <v>1216</v>
      </c>
      <c r="R277" t="s">
        <v>886</v>
      </c>
      <c r="S277" t="s">
        <v>890</v>
      </c>
      <c r="T277" t="s">
        <v>5204</v>
      </c>
      <c r="U277" s="131">
        <v>3.3719999999999999</v>
      </c>
      <c r="V277" s="131">
        <v>51.386000000000003</v>
      </c>
      <c r="W277" s="131">
        <v>173.273</v>
      </c>
      <c r="X277" s="146">
        <v>0.10349999999999999</v>
      </c>
      <c r="Y277" s="132">
        <v>6.6400000000000001E-3</v>
      </c>
      <c r="Z277" s="132">
        <v>7.6999999999999996E-4</v>
      </c>
    </row>
    <row r="278" spans="1:26">
      <c r="A278" t="s">
        <v>1214</v>
      </c>
      <c r="B278" t="s">
        <v>1254</v>
      </c>
      <c r="C278" t="s">
        <v>5292</v>
      </c>
      <c r="D278" t="s">
        <v>5293</v>
      </c>
      <c r="E278" t="s">
        <v>310</v>
      </c>
      <c r="F278" t="s">
        <v>5294</v>
      </c>
      <c r="G278" t="s">
        <v>5295</v>
      </c>
      <c r="H278" t="s">
        <v>315</v>
      </c>
      <c r="I278" t="s">
        <v>1002</v>
      </c>
      <c r="J278" t="s">
        <v>832</v>
      </c>
      <c r="K278" t="s">
        <v>205</v>
      </c>
      <c r="L278" t="s">
        <v>205</v>
      </c>
      <c r="M278" t="s">
        <v>205</v>
      </c>
      <c r="N278" t="s">
        <v>205</v>
      </c>
      <c r="O278" t="s">
        <v>340</v>
      </c>
      <c r="P278" s="145">
        <v>43394</v>
      </c>
      <c r="Q278" t="s">
        <v>1213</v>
      </c>
      <c r="R278" t="s">
        <v>886</v>
      </c>
      <c r="S278" t="s">
        <v>890</v>
      </c>
      <c r="T278" t="s">
        <v>5180</v>
      </c>
      <c r="U278" s="131">
        <v>1</v>
      </c>
      <c r="V278" s="131">
        <v>117.989</v>
      </c>
      <c r="W278" s="131">
        <v>117.989</v>
      </c>
      <c r="X278" s="146">
        <v>0.11990000000000001</v>
      </c>
      <c r="Y278" s="132">
        <v>4.5199999999999997E-3</v>
      </c>
      <c r="Z278" s="132">
        <v>5.1999999999999995E-4</v>
      </c>
    </row>
    <row r="279" spans="1:26">
      <c r="A279" t="s">
        <v>1214</v>
      </c>
      <c r="B279" t="s">
        <v>1254</v>
      </c>
      <c r="D279" t="s">
        <v>5089</v>
      </c>
      <c r="E279" t="s">
        <v>310</v>
      </c>
      <c r="F279" t="s">
        <v>5090</v>
      </c>
      <c r="G279" t="s">
        <v>5091</v>
      </c>
      <c r="H279" t="s">
        <v>315</v>
      </c>
      <c r="I279" t="s">
        <v>1001</v>
      </c>
      <c r="J279" t="s">
        <v>846</v>
      </c>
      <c r="K279" t="s">
        <v>205</v>
      </c>
      <c r="L279" t="s">
        <v>205</v>
      </c>
      <c r="M279" t="s">
        <v>205</v>
      </c>
      <c r="N279" t="s">
        <v>205</v>
      </c>
      <c r="O279" t="s">
        <v>340</v>
      </c>
      <c r="P279" s="145">
        <v>45124</v>
      </c>
      <c r="Q279" t="s">
        <v>1216</v>
      </c>
      <c r="R279" t="s">
        <v>886</v>
      </c>
      <c r="S279" t="s">
        <v>890</v>
      </c>
      <c r="T279" t="s">
        <v>5092</v>
      </c>
      <c r="U279" s="131">
        <v>3.3719999999999999</v>
      </c>
      <c r="V279" s="131">
        <v>27.265000000000001</v>
      </c>
      <c r="W279" s="131">
        <v>91.936000000000007</v>
      </c>
      <c r="X279" s="150">
        <v>7.0800000000000002E-2</v>
      </c>
      <c r="Y279" s="132">
        <v>3.5200000000000001E-3</v>
      </c>
      <c r="Z279" s="132">
        <v>4.0999999999999999E-4</v>
      </c>
    </row>
    <row r="280" spans="1:26">
      <c r="A280" t="s">
        <v>1214</v>
      </c>
      <c r="B280" t="s">
        <v>1254</v>
      </c>
      <c r="C280" t="s">
        <v>5342</v>
      </c>
      <c r="D280" t="s">
        <v>5343</v>
      </c>
      <c r="E280" t="s">
        <v>311</v>
      </c>
      <c r="F280" t="s">
        <v>5344</v>
      </c>
      <c r="G280" t="s">
        <v>5345</v>
      </c>
      <c r="H280" t="s">
        <v>315</v>
      </c>
      <c r="I280" t="s">
        <v>1005</v>
      </c>
      <c r="J280" t="s">
        <v>833</v>
      </c>
      <c r="K280" t="s">
        <v>206</v>
      </c>
      <c r="L280" t="s">
        <v>273</v>
      </c>
      <c r="M280" t="s">
        <v>273</v>
      </c>
      <c r="N280" t="s">
        <v>273</v>
      </c>
      <c r="O280" t="s">
        <v>340</v>
      </c>
      <c r="P280" s="145">
        <v>45166</v>
      </c>
      <c r="Q280" t="s">
        <v>1217</v>
      </c>
      <c r="R280" t="s">
        <v>886</v>
      </c>
      <c r="S280" t="s">
        <v>890</v>
      </c>
      <c r="T280" t="s">
        <v>5346</v>
      </c>
      <c r="U280" s="131">
        <v>3.9550000000000001</v>
      </c>
      <c r="V280" s="131">
        <v>204.815</v>
      </c>
      <c r="W280" s="131">
        <v>810.08500000000004</v>
      </c>
      <c r="X280" s="146">
        <v>0.12</v>
      </c>
      <c r="Y280" s="132">
        <v>3.1019999999999999E-2</v>
      </c>
      <c r="Z280" s="132">
        <v>3.5999999999999999E-3</v>
      </c>
    </row>
    <row r="281" spans="1:26">
      <c r="A281" t="s">
        <v>1214</v>
      </c>
      <c r="B281" t="s">
        <v>1254</v>
      </c>
      <c r="D281" t="s">
        <v>5320</v>
      </c>
      <c r="E281" t="s">
        <v>310</v>
      </c>
      <c r="F281" t="s">
        <v>5321</v>
      </c>
      <c r="G281" t="s">
        <v>5322</v>
      </c>
      <c r="H281" t="s">
        <v>315</v>
      </c>
      <c r="I281" t="s">
        <v>1006</v>
      </c>
      <c r="J281" t="s">
        <v>833</v>
      </c>
      <c r="K281" t="s">
        <v>206</v>
      </c>
      <c r="L281" t="s">
        <v>205</v>
      </c>
      <c r="M281" t="s">
        <v>205</v>
      </c>
      <c r="N281" t="s">
        <v>304</v>
      </c>
      <c r="O281" t="s">
        <v>340</v>
      </c>
      <c r="P281" s="145">
        <v>44748</v>
      </c>
      <c r="Q281" t="s">
        <v>1217</v>
      </c>
      <c r="R281" t="s">
        <v>886</v>
      </c>
      <c r="S281" t="s">
        <v>890</v>
      </c>
      <c r="T281" t="s">
        <v>5056</v>
      </c>
      <c r="U281" s="131">
        <v>3.9550000000000001</v>
      </c>
      <c r="V281" s="131">
        <v>190.75700000000001</v>
      </c>
      <c r="W281" s="131">
        <v>754.48099999999999</v>
      </c>
      <c r="X281" s="149">
        <v>2.6239999999999999E-2</v>
      </c>
      <c r="Y281" s="132">
        <v>2.8899999999999999E-2</v>
      </c>
      <c r="Z281" s="132">
        <v>3.3500000000000001E-3</v>
      </c>
    </row>
    <row r="282" spans="1:26">
      <c r="A282" t="s">
        <v>1214</v>
      </c>
      <c r="B282" t="s">
        <v>1254</v>
      </c>
      <c r="C282" t="s">
        <v>5329</v>
      </c>
      <c r="D282" t="s">
        <v>5330</v>
      </c>
      <c r="E282" t="s">
        <v>311</v>
      </c>
      <c r="F282" t="s">
        <v>5331</v>
      </c>
      <c r="G282" t="s">
        <v>5332</v>
      </c>
      <c r="H282" t="s">
        <v>315</v>
      </c>
      <c r="I282" t="s">
        <v>1002</v>
      </c>
      <c r="J282" t="s">
        <v>832</v>
      </c>
      <c r="K282" t="s">
        <v>206</v>
      </c>
      <c r="L282" t="s">
        <v>287</v>
      </c>
      <c r="M282" t="s">
        <v>287</v>
      </c>
      <c r="N282" t="s">
        <v>287</v>
      </c>
      <c r="O282" t="s">
        <v>340</v>
      </c>
      <c r="Q282" t="s">
        <v>1217</v>
      </c>
      <c r="R282" t="s">
        <v>886</v>
      </c>
      <c r="S282" t="s">
        <v>890</v>
      </c>
      <c r="T282" t="s">
        <v>5333</v>
      </c>
      <c r="U282" s="131">
        <v>3.9550000000000001</v>
      </c>
      <c r="V282" s="131">
        <v>173.72399999999999</v>
      </c>
      <c r="W282" s="131">
        <v>687.11300000000006</v>
      </c>
      <c r="Y282" s="132">
        <v>2.632E-2</v>
      </c>
      <c r="Z282" s="132">
        <v>3.0500000000000002E-3</v>
      </c>
    </row>
    <row r="283" spans="1:26">
      <c r="A283" t="s">
        <v>1214</v>
      </c>
      <c r="B283" t="s">
        <v>1254</v>
      </c>
      <c r="D283" t="s">
        <v>5150</v>
      </c>
      <c r="E283" t="s">
        <v>312</v>
      </c>
      <c r="F283" t="s">
        <v>5151</v>
      </c>
      <c r="G283" t="s">
        <v>5152</v>
      </c>
      <c r="H283" t="s">
        <v>315</v>
      </c>
      <c r="I283" t="s">
        <v>1004</v>
      </c>
      <c r="J283" t="s">
        <v>834</v>
      </c>
      <c r="K283" t="s">
        <v>206</v>
      </c>
      <c r="L283" t="s">
        <v>225</v>
      </c>
      <c r="M283" t="s">
        <v>225</v>
      </c>
      <c r="N283" t="s">
        <v>225</v>
      </c>
      <c r="O283" t="s">
        <v>340</v>
      </c>
      <c r="P283" s="145">
        <v>43770</v>
      </c>
      <c r="Q283" t="s">
        <v>1216</v>
      </c>
      <c r="R283" t="s">
        <v>886</v>
      </c>
      <c r="S283" t="s">
        <v>890</v>
      </c>
      <c r="T283" t="s">
        <v>5031</v>
      </c>
      <c r="U283" s="131">
        <v>3.3719999999999999</v>
      </c>
      <c r="V283" s="131">
        <v>202.489</v>
      </c>
      <c r="W283" s="131">
        <v>682.79300000000001</v>
      </c>
      <c r="X283" s="148">
        <v>6.3100000000000003E-2</v>
      </c>
      <c r="Y283" s="132">
        <v>2.615E-2</v>
      </c>
      <c r="Z283" s="132">
        <v>3.0300000000000001E-3</v>
      </c>
    </row>
    <row r="284" spans="1:26">
      <c r="A284" t="s">
        <v>1214</v>
      </c>
      <c r="B284" t="s">
        <v>1254</v>
      </c>
      <c r="D284" t="s">
        <v>5205</v>
      </c>
      <c r="E284" t="s">
        <v>312</v>
      </c>
      <c r="F284" t="s">
        <v>5323</v>
      </c>
      <c r="G284" t="s">
        <v>5324</v>
      </c>
      <c r="H284" t="s">
        <v>315</v>
      </c>
      <c r="I284" t="s">
        <v>1001</v>
      </c>
      <c r="J284" t="s">
        <v>845</v>
      </c>
      <c r="K284" t="s">
        <v>206</v>
      </c>
      <c r="L284" t="s">
        <v>225</v>
      </c>
      <c r="M284" t="s">
        <v>225</v>
      </c>
      <c r="N284" t="s">
        <v>225</v>
      </c>
      <c r="O284" t="s">
        <v>340</v>
      </c>
      <c r="P284" s="145">
        <v>43891</v>
      </c>
      <c r="Q284" t="s">
        <v>1216</v>
      </c>
      <c r="R284" t="s">
        <v>886</v>
      </c>
      <c r="S284" t="s">
        <v>890</v>
      </c>
      <c r="T284" t="s">
        <v>5208</v>
      </c>
      <c r="U284" s="131">
        <v>3.3719999999999999</v>
      </c>
      <c r="V284" s="131">
        <v>181.43299999999999</v>
      </c>
      <c r="W284" s="131">
        <v>611.79399999999998</v>
      </c>
      <c r="X284" s="146">
        <v>5.6800000000000003E-2</v>
      </c>
      <c r="Y284" s="132">
        <v>2.3429999999999999E-2</v>
      </c>
      <c r="Z284" s="132">
        <v>2.7200000000000002E-3</v>
      </c>
    </row>
    <row r="285" spans="1:26">
      <c r="A285" t="s">
        <v>1214</v>
      </c>
      <c r="B285" t="s">
        <v>1254</v>
      </c>
      <c r="C285" t="s">
        <v>5371</v>
      </c>
      <c r="D285" t="s">
        <v>5372</v>
      </c>
      <c r="E285" t="s">
        <v>312</v>
      </c>
      <c r="F285" t="s">
        <v>5373</v>
      </c>
      <c r="G285" t="s">
        <v>5374</v>
      </c>
      <c r="H285" t="s">
        <v>315</v>
      </c>
      <c r="I285" t="s">
        <v>1005</v>
      </c>
      <c r="J285" t="s">
        <v>834</v>
      </c>
      <c r="K285" t="s">
        <v>206</v>
      </c>
      <c r="L285" t="s">
        <v>225</v>
      </c>
      <c r="M285" t="s">
        <v>225</v>
      </c>
      <c r="N285" t="s">
        <v>225</v>
      </c>
      <c r="O285" t="s">
        <v>340</v>
      </c>
      <c r="P285" s="145">
        <v>44881</v>
      </c>
      <c r="Q285" t="s">
        <v>1216</v>
      </c>
      <c r="R285" t="s">
        <v>886</v>
      </c>
      <c r="S285" t="s">
        <v>890</v>
      </c>
      <c r="T285" t="s">
        <v>5131</v>
      </c>
      <c r="U285" s="131">
        <v>3.3719999999999999</v>
      </c>
      <c r="V285" s="131">
        <v>180.79400000000001</v>
      </c>
      <c r="W285" s="131">
        <v>609.63699999999994</v>
      </c>
      <c r="X285" s="146">
        <v>2.4199999999999999E-2</v>
      </c>
      <c r="Y285" s="132">
        <v>2.3349999999999999E-2</v>
      </c>
      <c r="Z285" s="132">
        <v>2.7100000000000002E-3</v>
      </c>
    </row>
    <row r="286" spans="1:26">
      <c r="A286" t="s">
        <v>1214</v>
      </c>
      <c r="B286" t="s">
        <v>1254</v>
      </c>
      <c r="D286" t="s">
        <v>5334</v>
      </c>
      <c r="E286" t="s">
        <v>312</v>
      </c>
      <c r="F286" t="s">
        <v>5335</v>
      </c>
      <c r="G286" t="s">
        <v>5336</v>
      </c>
      <c r="H286" t="s">
        <v>315</v>
      </c>
      <c r="I286" t="s">
        <v>1006</v>
      </c>
      <c r="J286" t="s">
        <v>570</v>
      </c>
      <c r="K286" t="s">
        <v>206</v>
      </c>
      <c r="L286" t="s">
        <v>234</v>
      </c>
      <c r="M286" t="s">
        <v>225</v>
      </c>
      <c r="N286" t="s">
        <v>297</v>
      </c>
      <c r="O286" t="s">
        <v>340</v>
      </c>
      <c r="P286" s="145">
        <v>44166</v>
      </c>
      <c r="Q286" t="s">
        <v>1216</v>
      </c>
      <c r="R286" t="s">
        <v>886</v>
      </c>
      <c r="S286" t="s">
        <v>890</v>
      </c>
      <c r="T286" t="s">
        <v>5337</v>
      </c>
      <c r="U286" s="131">
        <v>3.3719999999999999</v>
      </c>
      <c r="V286" s="131">
        <v>164.38300000000001</v>
      </c>
      <c r="W286" s="131">
        <v>554.30100000000004</v>
      </c>
      <c r="X286" s="146">
        <v>1.1000000000000001E-3</v>
      </c>
      <c r="Y286" s="132">
        <v>2.1229999999999999E-2</v>
      </c>
      <c r="Z286" s="132">
        <v>2.4599999999999999E-3</v>
      </c>
    </row>
    <row r="287" spans="1:26">
      <c r="A287" t="s">
        <v>1214</v>
      </c>
      <c r="B287" t="s">
        <v>1254</v>
      </c>
      <c r="D287" t="s">
        <v>5205</v>
      </c>
      <c r="E287" t="s">
        <v>312</v>
      </c>
      <c r="F287" t="s">
        <v>5206</v>
      </c>
      <c r="G287" t="s">
        <v>5207</v>
      </c>
      <c r="H287" t="s">
        <v>315</v>
      </c>
      <c r="I287" t="s">
        <v>1001</v>
      </c>
      <c r="J287" t="s">
        <v>845</v>
      </c>
      <c r="K287" t="s">
        <v>206</v>
      </c>
      <c r="L287" t="s">
        <v>225</v>
      </c>
      <c r="M287" t="s">
        <v>225</v>
      </c>
      <c r="N287" t="s">
        <v>225</v>
      </c>
      <c r="O287" t="s">
        <v>340</v>
      </c>
      <c r="P287" s="145">
        <v>43411</v>
      </c>
      <c r="Q287" t="s">
        <v>1216</v>
      </c>
      <c r="R287" t="s">
        <v>886</v>
      </c>
      <c r="S287" t="s">
        <v>890</v>
      </c>
      <c r="T287" t="s">
        <v>5208</v>
      </c>
      <c r="U287" s="131">
        <v>3.3719999999999999</v>
      </c>
      <c r="V287" s="131">
        <v>163.09200000000001</v>
      </c>
      <c r="W287" s="131">
        <v>549.94600000000003</v>
      </c>
      <c r="X287" s="146">
        <v>5.8900000000000001E-2</v>
      </c>
      <c r="Y287" s="132">
        <v>2.1059999999999999E-2</v>
      </c>
      <c r="Z287" s="132">
        <v>2.4399999999999999E-3</v>
      </c>
    </row>
    <row r="288" spans="1:26">
      <c r="A288" t="s">
        <v>1214</v>
      </c>
      <c r="B288" t="s">
        <v>1254</v>
      </c>
      <c r="C288" t="s">
        <v>5229</v>
      </c>
      <c r="D288" t="s">
        <v>5230</v>
      </c>
      <c r="E288" t="s">
        <v>312</v>
      </c>
      <c r="F288" t="s">
        <v>5231</v>
      </c>
      <c r="G288" t="s">
        <v>5232</v>
      </c>
      <c r="H288" t="s">
        <v>315</v>
      </c>
      <c r="I288" t="s">
        <v>1005</v>
      </c>
      <c r="J288" t="s">
        <v>834</v>
      </c>
      <c r="K288" t="s">
        <v>206</v>
      </c>
      <c r="L288" t="s">
        <v>225</v>
      </c>
      <c r="M288" t="s">
        <v>225</v>
      </c>
      <c r="N288" t="s">
        <v>225</v>
      </c>
      <c r="O288" t="s">
        <v>340</v>
      </c>
      <c r="P288" s="145">
        <v>44186</v>
      </c>
      <c r="Q288" t="s">
        <v>1216</v>
      </c>
      <c r="R288" t="s">
        <v>886</v>
      </c>
      <c r="S288" t="s">
        <v>890</v>
      </c>
      <c r="T288" t="s">
        <v>5122</v>
      </c>
      <c r="U288" s="131">
        <v>3.3719999999999999</v>
      </c>
      <c r="V288" s="131">
        <v>152.19800000000001</v>
      </c>
      <c r="W288" s="131">
        <v>513.21100000000001</v>
      </c>
      <c r="X288" s="146">
        <v>4.7000000000000002E-3</v>
      </c>
      <c r="Y288" s="132">
        <v>1.966E-2</v>
      </c>
      <c r="Z288" s="132">
        <v>2.2799999999999999E-3</v>
      </c>
    </row>
    <row r="289" spans="1:26">
      <c r="A289" t="s">
        <v>1214</v>
      </c>
      <c r="B289" t="s">
        <v>1254</v>
      </c>
      <c r="D289" t="s">
        <v>5205</v>
      </c>
      <c r="E289" t="s">
        <v>312</v>
      </c>
      <c r="F289" t="s">
        <v>5351</v>
      </c>
      <c r="G289" t="s">
        <v>5352</v>
      </c>
      <c r="H289" t="s">
        <v>315</v>
      </c>
      <c r="I289" t="s">
        <v>1001</v>
      </c>
      <c r="J289" t="s">
        <v>845</v>
      </c>
      <c r="K289" t="s">
        <v>206</v>
      </c>
      <c r="L289" t="s">
        <v>225</v>
      </c>
      <c r="M289" t="s">
        <v>225</v>
      </c>
      <c r="N289" t="s">
        <v>225</v>
      </c>
      <c r="O289" t="s">
        <v>340</v>
      </c>
      <c r="P289" s="145">
        <v>44712</v>
      </c>
      <c r="Q289" t="s">
        <v>1216</v>
      </c>
      <c r="R289" t="s">
        <v>886</v>
      </c>
      <c r="S289" t="s">
        <v>890</v>
      </c>
      <c r="T289" t="s">
        <v>5208</v>
      </c>
      <c r="U289" s="131">
        <v>3.3719999999999999</v>
      </c>
      <c r="V289" s="131">
        <v>151.49100000000001</v>
      </c>
      <c r="W289" s="131">
        <v>510.82900000000001</v>
      </c>
      <c r="X289" s="146">
        <v>5.7000000000000002E-2</v>
      </c>
      <c r="Y289" s="132">
        <v>1.9560000000000001E-2</v>
      </c>
      <c r="Z289" s="132">
        <v>2.2699999999999999E-3</v>
      </c>
    </row>
    <row r="290" spans="1:26">
      <c r="A290" t="s">
        <v>1214</v>
      </c>
      <c r="B290" t="s">
        <v>1254</v>
      </c>
      <c r="C290" t="s">
        <v>5209</v>
      </c>
      <c r="D290" t="s">
        <v>5210</v>
      </c>
      <c r="E290" t="s">
        <v>310</v>
      </c>
      <c r="F290" t="s">
        <v>5211</v>
      </c>
      <c r="G290" t="s">
        <v>5212</v>
      </c>
      <c r="H290" t="s">
        <v>315</v>
      </c>
      <c r="I290" t="s">
        <v>1003</v>
      </c>
      <c r="J290" t="s">
        <v>570</v>
      </c>
      <c r="K290" t="s">
        <v>206</v>
      </c>
      <c r="L290" t="s">
        <v>225</v>
      </c>
      <c r="M290" t="s">
        <v>225</v>
      </c>
      <c r="N290" t="s">
        <v>225</v>
      </c>
      <c r="O290" t="s">
        <v>340</v>
      </c>
      <c r="Q290" t="s">
        <v>1216</v>
      </c>
      <c r="R290" t="s">
        <v>886</v>
      </c>
      <c r="S290" t="s">
        <v>890</v>
      </c>
      <c r="T290" t="s">
        <v>5213</v>
      </c>
      <c r="U290" s="131">
        <v>3.3719999999999999</v>
      </c>
      <c r="V290" s="131">
        <v>125.215</v>
      </c>
      <c r="W290" s="131">
        <v>422.22500000000002</v>
      </c>
      <c r="Y290" s="132">
        <v>1.617E-2</v>
      </c>
      <c r="Z290" s="132">
        <v>1.8799999999999999E-3</v>
      </c>
    </row>
    <row r="291" spans="1:26">
      <c r="A291" t="s">
        <v>1214</v>
      </c>
      <c r="B291" t="s">
        <v>1254</v>
      </c>
      <c r="D291" t="s">
        <v>5214</v>
      </c>
      <c r="E291" t="s">
        <v>310</v>
      </c>
      <c r="F291" t="s">
        <v>5215</v>
      </c>
      <c r="G291" t="s">
        <v>5216</v>
      </c>
      <c r="H291" t="s">
        <v>315</v>
      </c>
      <c r="I291" t="s">
        <v>1005</v>
      </c>
      <c r="J291" t="s">
        <v>834</v>
      </c>
      <c r="K291" t="s">
        <v>206</v>
      </c>
      <c r="L291" t="s">
        <v>205</v>
      </c>
      <c r="M291" t="s">
        <v>205</v>
      </c>
      <c r="N291" t="s">
        <v>225</v>
      </c>
      <c r="O291" t="s">
        <v>340</v>
      </c>
      <c r="P291" s="145">
        <v>43412</v>
      </c>
      <c r="Q291" t="s">
        <v>1216</v>
      </c>
      <c r="R291" t="s">
        <v>886</v>
      </c>
      <c r="S291" t="s">
        <v>890</v>
      </c>
      <c r="T291" t="s">
        <v>5217</v>
      </c>
      <c r="U291" s="131">
        <v>3.3719999999999999</v>
      </c>
      <c r="V291" s="131">
        <v>123.265</v>
      </c>
      <c r="W291" s="131">
        <v>415.649</v>
      </c>
      <c r="X291" s="146">
        <v>0.19900000000000001</v>
      </c>
      <c r="Y291" s="132">
        <v>1.592E-2</v>
      </c>
      <c r="Z291" s="132">
        <v>1.8500000000000001E-3</v>
      </c>
    </row>
    <row r="292" spans="1:26">
      <c r="A292" t="s">
        <v>1214</v>
      </c>
      <c r="B292" t="s">
        <v>1254</v>
      </c>
      <c r="D292" t="s">
        <v>5205</v>
      </c>
      <c r="E292" t="s">
        <v>312</v>
      </c>
      <c r="F292" t="s">
        <v>5353</v>
      </c>
      <c r="G292" t="s">
        <v>5354</v>
      </c>
      <c r="H292" t="s">
        <v>315</v>
      </c>
      <c r="I292" t="s">
        <v>1001</v>
      </c>
      <c r="J292" t="s">
        <v>845</v>
      </c>
      <c r="K292" t="s">
        <v>206</v>
      </c>
      <c r="L292" t="s">
        <v>225</v>
      </c>
      <c r="M292" t="s">
        <v>225</v>
      </c>
      <c r="N292" t="s">
        <v>225</v>
      </c>
      <c r="O292" t="s">
        <v>340</v>
      </c>
      <c r="P292" s="145">
        <v>44308</v>
      </c>
      <c r="Q292" t="s">
        <v>1216</v>
      </c>
      <c r="R292" t="s">
        <v>886</v>
      </c>
      <c r="S292" t="s">
        <v>890</v>
      </c>
      <c r="T292" t="s">
        <v>5208</v>
      </c>
      <c r="U292" s="131">
        <v>3.3719999999999999</v>
      </c>
      <c r="V292" s="131">
        <v>113.89400000000001</v>
      </c>
      <c r="W292" s="131">
        <v>384.05099999999999</v>
      </c>
      <c r="X292" s="146">
        <v>3.5400000000000001E-2</v>
      </c>
      <c r="Y292" s="132">
        <v>1.4710000000000001E-2</v>
      </c>
      <c r="Z292" s="132">
        <v>1.7099999999999999E-3</v>
      </c>
    </row>
    <row r="293" spans="1:26">
      <c r="A293" t="s">
        <v>1214</v>
      </c>
      <c r="B293" t="s">
        <v>1254</v>
      </c>
      <c r="C293" t="s">
        <v>5347</v>
      </c>
      <c r="D293" t="s">
        <v>5348</v>
      </c>
      <c r="E293" t="s">
        <v>312</v>
      </c>
      <c r="F293" t="s">
        <v>5349</v>
      </c>
      <c r="G293" t="s">
        <v>5350</v>
      </c>
      <c r="H293" t="s">
        <v>315</v>
      </c>
      <c r="I293" t="s">
        <v>1005</v>
      </c>
      <c r="J293" t="s">
        <v>834</v>
      </c>
      <c r="K293" t="s">
        <v>206</v>
      </c>
      <c r="L293" t="s">
        <v>234</v>
      </c>
      <c r="M293" t="s">
        <v>234</v>
      </c>
      <c r="N293" t="s">
        <v>234</v>
      </c>
      <c r="O293" t="s">
        <v>340</v>
      </c>
      <c r="P293" s="145">
        <v>44721</v>
      </c>
      <c r="Q293" t="s">
        <v>1219</v>
      </c>
      <c r="R293" t="s">
        <v>886</v>
      </c>
      <c r="S293" t="s">
        <v>890</v>
      </c>
      <c r="T293" t="s">
        <v>5056</v>
      </c>
      <c r="U293" s="131">
        <v>4.6239999999999997</v>
      </c>
      <c r="V293" s="131">
        <v>82.867000000000004</v>
      </c>
      <c r="W293" s="131">
        <v>383.14600000000002</v>
      </c>
      <c r="X293" s="146">
        <v>4.4499999999999998E-2</v>
      </c>
      <c r="Y293" s="132">
        <v>1.4670000000000001E-2</v>
      </c>
      <c r="Z293" s="132">
        <v>1.6999999999999999E-3</v>
      </c>
    </row>
    <row r="294" spans="1:26">
      <c r="A294" t="s">
        <v>1214</v>
      </c>
      <c r="B294" t="s">
        <v>1254</v>
      </c>
      <c r="D294" t="s">
        <v>3936</v>
      </c>
      <c r="E294" t="s">
        <v>312</v>
      </c>
      <c r="F294" t="s">
        <v>3935</v>
      </c>
      <c r="G294" t="s">
        <v>5357</v>
      </c>
      <c r="H294" t="s">
        <v>315</v>
      </c>
      <c r="I294" t="s">
        <v>1005</v>
      </c>
      <c r="J294" t="s">
        <v>834</v>
      </c>
      <c r="K294" t="s">
        <v>206</v>
      </c>
      <c r="L294" t="s">
        <v>273</v>
      </c>
      <c r="M294" t="s">
        <v>273</v>
      </c>
      <c r="N294" t="s">
        <v>273</v>
      </c>
      <c r="O294" t="s">
        <v>340</v>
      </c>
      <c r="Q294" t="s">
        <v>1217</v>
      </c>
      <c r="R294" t="s">
        <v>886</v>
      </c>
      <c r="S294" t="s">
        <v>890</v>
      </c>
      <c r="T294" t="s">
        <v>5358</v>
      </c>
      <c r="U294" s="131">
        <v>3.9550000000000001</v>
      </c>
      <c r="V294" s="131">
        <v>88.62</v>
      </c>
      <c r="W294" s="131">
        <v>350.51</v>
      </c>
      <c r="Y294" s="132">
        <v>1.342E-2</v>
      </c>
      <c r="Z294" s="132">
        <v>1.56E-3</v>
      </c>
    </row>
    <row r="295" spans="1:26">
      <c r="A295" t="s">
        <v>1214</v>
      </c>
      <c r="B295" t="s">
        <v>1254</v>
      </c>
      <c r="C295" t="s">
        <v>5218</v>
      </c>
      <c r="D295" t="s">
        <v>5219</v>
      </c>
      <c r="E295" t="s">
        <v>312</v>
      </c>
      <c r="F295" t="s">
        <v>5220</v>
      </c>
      <c r="G295" t="s">
        <v>5221</v>
      </c>
      <c r="H295" t="s">
        <v>315</v>
      </c>
      <c r="I295" t="s">
        <v>1005</v>
      </c>
      <c r="J295" t="s">
        <v>834</v>
      </c>
      <c r="K295" t="s">
        <v>206</v>
      </c>
      <c r="L295" t="s">
        <v>225</v>
      </c>
      <c r="M295" t="s">
        <v>225</v>
      </c>
      <c r="N295" t="s">
        <v>225</v>
      </c>
      <c r="O295" t="s">
        <v>340</v>
      </c>
      <c r="P295" s="145">
        <v>43321</v>
      </c>
      <c r="Q295" t="s">
        <v>1216</v>
      </c>
      <c r="R295" t="s">
        <v>886</v>
      </c>
      <c r="S295" t="s">
        <v>890</v>
      </c>
      <c r="T295" t="s">
        <v>5131</v>
      </c>
      <c r="U295" s="131">
        <v>3.3719999999999999</v>
      </c>
      <c r="V295" s="131">
        <v>103.129</v>
      </c>
      <c r="W295" s="131">
        <v>347.75</v>
      </c>
      <c r="X295" s="146">
        <v>3.4639999999999997E-2</v>
      </c>
      <c r="Y295" s="132">
        <v>1.332E-2</v>
      </c>
      <c r="Z295" s="132">
        <v>1.5499999999999999E-3</v>
      </c>
    </row>
    <row r="296" spans="1:26">
      <c r="A296" t="s">
        <v>1214</v>
      </c>
      <c r="B296" t="s">
        <v>1254</v>
      </c>
      <c r="C296" t="s">
        <v>5338</v>
      </c>
      <c r="D296" t="s">
        <v>5339</v>
      </c>
      <c r="E296" t="s">
        <v>312</v>
      </c>
      <c r="F296" t="s">
        <v>5340</v>
      </c>
      <c r="G296" t="s">
        <v>5341</v>
      </c>
      <c r="H296" t="s">
        <v>315</v>
      </c>
      <c r="I296" t="s">
        <v>1004</v>
      </c>
      <c r="J296" t="s">
        <v>838</v>
      </c>
      <c r="K296" t="s">
        <v>206</v>
      </c>
      <c r="L296" t="s">
        <v>225</v>
      </c>
      <c r="M296" t="s">
        <v>225</v>
      </c>
      <c r="N296" t="s">
        <v>225</v>
      </c>
      <c r="O296" t="s">
        <v>340</v>
      </c>
      <c r="P296" s="145">
        <v>43881</v>
      </c>
      <c r="Q296" t="s">
        <v>1216</v>
      </c>
      <c r="R296" t="s">
        <v>886</v>
      </c>
      <c r="S296" t="s">
        <v>890</v>
      </c>
      <c r="T296" t="s">
        <v>5162</v>
      </c>
      <c r="U296" s="131">
        <v>3.3719999999999999</v>
      </c>
      <c r="V296" s="131">
        <v>97.619</v>
      </c>
      <c r="W296" s="131">
        <v>329.17</v>
      </c>
      <c r="X296" s="146">
        <v>2.63E-2</v>
      </c>
      <c r="Y296" s="132">
        <v>1.261E-2</v>
      </c>
      <c r="Z296" s="132">
        <v>1.4599999999999999E-3</v>
      </c>
    </row>
    <row r="297" spans="1:26">
      <c r="A297" t="s">
        <v>1214</v>
      </c>
      <c r="B297" t="s">
        <v>1254</v>
      </c>
      <c r="D297" t="s">
        <v>5222</v>
      </c>
      <c r="E297" t="s">
        <v>312</v>
      </c>
      <c r="F297" t="s">
        <v>5223</v>
      </c>
      <c r="G297" t="s">
        <v>5224</v>
      </c>
      <c r="H297" t="s">
        <v>315</v>
      </c>
      <c r="I297" t="s">
        <v>1004</v>
      </c>
      <c r="J297" t="s">
        <v>837</v>
      </c>
      <c r="K297" t="s">
        <v>206</v>
      </c>
      <c r="L297" t="s">
        <v>225</v>
      </c>
      <c r="M297" t="s">
        <v>225</v>
      </c>
      <c r="N297" t="s">
        <v>225</v>
      </c>
      <c r="O297" t="s">
        <v>340</v>
      </c>
      <c r="P297" s="145">
        <v>43857</v>
      </c>
      <c r="Q297" t="s">
        <v>1216</v>
      </c>
      <c r="R297" t="s">
        <v>886</v>
      </c>
      <c r="S297" t="s">
        <v>890</v>
      </c>
      <c r="T297" t="s">
        <v>5225</v>
      </c>
      <c r="U297" s="131">
        <v>3.3719999999999999</v>
      </c>
      <c r="V297" s="131">
        <v>87.093000000000004</v>
      </c>
      <c r="W297" s="131">
        <v>293.67599999999999</v>
      </c>
      <c r="X297" s="146">
        <v>2.53E-2</v>
      </c>
      <c r="Y297" s="132">
        <v>1.125E-2</v>
      </c>
      <c r="Z297" s="132">
        <v>1.2999999999999999E-3</v>
      </c>
    </row>
    <row r="298" spans="1:26">
      <c r="A298" t="s">
        <v>1214</v>
      </c>
      <c r="B298" t="s">
        <v>1254</v>
      </c>
      <c r="D298" t="s">
        <v>5226</v>
      </c>
      <c r="E298" t="s">
        <v>312</v>
      </c>
      <c r="F298" t="s">
        <v>5355</v>
      </c>
      <c r="G298" t="s">
        <v>5356</v>
      </c>
      <c r="H298" t="s">
        <v>315</v>
      </c>
      <c r="I298" t="s">
        <v>1001</v>
      </c>
      <c r="J298" t="s">
        <v>845</v>
      </c>
      <c r="K298" t="s">
        <v>206</v>
      </c>
      <c r="L298" t="s">
        <v>225</v>
      </c>
      <c r="M298" t="s">
        <v>225</v>
      </c>
      <c r="N298" t="s">
        <v>225</v>
      </c>
      <c r="O298" t="s">
        <v>340</v>
      </c>
      <c r="P298" s="145">
        <v>44371</v>
      </c>
      <c r="Q298" t="s">
        <v>1216</v>
      </c>
      <c r="R298" t="s">
        <v>886</v>
      </c>
      <c r="S298" t="s">
        <v>890</v>
      </c>
      <c r="T298" t="s">
        <v>4997</v>
      </c>
      <c r="U298" s="131">
        <v>3.3719999999999999</v>
      </c>
      <c r="V298" s="131">
        <v>86.856999999999999</v>
      </c>
      <c r="W298" s="131">
        <v>292.88299999999998</v>
      </c>
      <c r="X298" s="146">
        <v>1.6E-2</v>
      </c>
      <c r="Y298" s="132">
        <v>1.1220000000000001E-2</v>
      </c>
      <c r="Z298" s="132">
        <v>1.2999999999999999E-3</v>
      </c>
    </row>
    <row r="299" spans="1:26">
      <c r="A299" t="s">
        <v>1214</v>
      </c>
      <c r="B299" t="s">
        <v>1254</v>
      </c>
      <c r="D299" t="s">
        <v>5226</v>
      </c>
      <c r="E299" t="s">
        <v>312</v>
      </c>
      <c r="F299" t="s">
        <v>5227</v>
      </c>
      <c r="G299" t="s">
        <v>5228</v>
      </c>
      <c r="H299" t="s">
        <v>315</v>
      </c>
      <c r="I299" t="s">
        <v>1001</v>
      </c>
      <c r="J299" t="s">
        <v>845</v>
      </c>
      <c r="K299" t="s">
        <v>206</v>
      </c>
      <c r="L299" t="s">
        <v>225</v>
      </c>
      <c r="M299" t="s">
        <v>225</v>
      </c>
      <c r="N299" t="s">
        <v>225</v>
      </c>
      <c r="O299" t="s">
        <v>340</v>
      </c>
      <c r="P299" s="145">
        <v>43482</v>
      </c>
      <c r="Q299" t="s">
        <v>1216</v>
      </c>
      <c r="R299" t="s">
        <v>886</v>
      </c>
      <c r="S299" t="s">
        <v>890</v>
      </c>
      <c r="T299" t="s">
        <v>4997</v>
      </c>
      <c r="U299" s="131">
        <v>3.3719999999999999</v>
      </c>
      <c r="V299" s="131">
        <v>62.707000000000001</v>
      </c>
      <c r="W299" s="131">
        <v>211.44900000000001</v>
      </c>
      <c r="X299" s="146">
        <v>5.1999999999999998E-2</v>
      </c>
      <c r="Y299" s="132">
        <v>8.0999999999999996E-3</v>
      </c>
      <c r="Z299" s="132">
        <v>9.3999999999999997E-4</v>
      </c>
    </row>
    <row r="300" spans="1:26">
      <c r="A300" t="s">
        <v>1214</v>
      </c>
      <c r="B300" t="s">
        <v>1254</v>
      </c>
      <c r="C300" t="s">
        <v>5159</v>
      </c>
      <c r="D300" t="s">
        <v>5160</v>
      </c>
      <c r="E300" t="s">
        <v>312</v>
      </c>
      <c r="F300" t="s">
        <v>5159</v>
      </c>
      <c r="G300" t="s">
        <v>5161</v>
      </c>
      <c r="H300" t="s">
        <v>315</v>
      </c>
      <c r="I300" t="s">
        <v>1005</v>
      </c>
      <c r="J300" t="s">
        <v>833</v>
      </c>
      <c r="K300" t="s">
        <v>206</v>
      </c>
      <c r="L300" t="s">
        <v>218</v>
      </c>
      <c r="M300" t="s">
        <v>234</v>
      </c>
      <c r="N300" t="s">
        <v>234</v>
      </c>
      <c r="O300" t="s">
        <v>340</v>
      </c>
      <c r="P300" s="145">
        <v>45495</v>
      </c>
      <c r="Q300" t="s">
        <v>1219</v>
      </c>
      <c r="R300" t="s">
        <v>886</v>
      </c>
      <c r="S300" t="s">
        <v>890</v>
      </c>
      <c r="T300" t="s">
        <v>5162</v>
      </c>
      <c r="U300" s="131">
        <v>4.6239999999999997</v>
      </c>
      <c r="V300" s="131">
        <v>43.109000000000002</v>
      </c>
      <c r="W300" s="131">
        <v>199.31899999999999</v>
      </c>
      <c r="X300" s="148">
        <v>3.3799999999999997E-2</v>
      </c>
      <c r="Y300" s="132">
        <v>7.6299999999999996E-3</v>
      </c>
      <c r="Z300" s="132">
        <v>8.8999999999999995E-4</v>
      </c>
    </row>
    <row r="301" spans="1:26">
      <c r="A301" t="s">
        <v>1214</v>
      </c>
      <c r="B301" t="s">
        <v>1254</v>
      </c>
      <c r="D301" t="s">
        <v>5359</v>
      </c>
      <c r="E301" t="s">
        <v>312</v>
      </c>
      <c r="F301" t="s">
        <v>5360</v>
      </c>
      <c r="G301" t="s">
        <v>5361</v>
      </c>
      <c r="H301" t="s">
        <v>315</v>
      </c>
      <c r="I301" t="s">
        <v>1005</v>
      </c>
      <c r="J301" t="s">
        <v>834</v>
      </c>
      <c r="K301" t="s">
        <v>206</v>
      </c>
      <c r="L301" t="s">
        <v>234</v>
      </c>
      <c r="M301" t="s">
        <v>234</v>
      </c>
      <c r="N301" t="s">
        <v>234</v>
      </c>
      <c r="O301" t="s">
        <v>340</v>
      </c>
      <c r="P301" s="145">
        <v>44938</v>
      </c>
      <c r="Q301" t="s">
        <v>1219</v>
      </c>
      <c r="R301" t="s">
        <v>886</v>
      </c>
      <c r="S301" t="s">
        <v>890</v>
      </c>
      <c r="T301" t="s">
        <v>5162</v>
      </c>
      <c r="U301" s="131">
        <v>4.6239999999999997</v>
      </c>
      <c r="V301" s="131">
        <v>38.587000000000003</v>
      </c>
      <c r="W301" s="131">
        <v>178.41300000000001</v>
      </c>
      <c r="X301" s="146">
        <v>2.8899999999999999E-2</v>
      </c>
      <c r="Y301" s="132">
        <v>6.8300000000000001E-3</v>
      </c>
      <c r="Z301" s="132">
        <v>7.9000000000000001E-4</v>
      </c>
    </row>
    <row r="302" spans="1:26">
      <c r="A302" t="s">
        <v>1214</v>
      </c>
      <c r="B302" t="s">
        <v>1254</v>
      </c>
      <c r="C302" t="s">
        <v>5163</v>
      </c>
      <c r="D302" t="s">
        <v>5164</v>
      </c>
      <c r="E302" t="s">
        <v>312</v>
      </c>
      <c r="F302" t="s">
        <v>5165</v>
      </c>
      <c r="G302" t="s">
        <v>5166</v>
      </c>
      <c r="H302" t="s">
        <v>315</v>
      </c>
      <c r="I302" t="s">
        <v>1005</v>
      </c>
      <c r="J302" t="s">
        <v>833</v>
      </c>
      <c r="K302" t="s">
        <v>206</v>
      </c>
      <c r="L302" t="s">
        <v>225</v>
      </c>
      <c r="M302" t="s">
        <v>225</v>
      </c>
      <c r="N302" t="s">
        <v>225</v>
      </c>
      <c r="O302" t="s">
        <v>340</v>
      </c>
      <c r="P302" s="145">
        <v>45505</v>
      </c>
      <c r="Q302" t="s">
        <v>1216</v>
      </c>
      <c r="R302" t="s">
        <v>886</v>
      </c>
      <c r="S302" t="s">
        <v>890</v>
      </c>
      <c r="T302" t="s">
        <v>5167</v>
      </c>
      <c r="U302" s="131">
        <v>3.3719999999999999</v>
      </c>
      <c r="V302" s="131">
        <v>49.47</v>
      </c>
      <c r="W302" s="131">
        <v>166.81399999999999</v>
      </c>
      <c r="X302" s="148">
        <v>0.34670000000000001</v>
      </c>
      <c r="Y302" s="132">
        <v>6.3899999999999998E-3</v>
      </c>
      <c r="Z302" s="132">
        <v>7.3999999999999999E-4</v>
      </c>
    </row>
    <row r="303" spans="1:26">
      <c r="A303" t="s">
        <v>1214</v>
      </c>
      <c r="B303" t="s">
        <v>1254</v>
      </c>
      <c r="C303" t="s">
        <v>5365</v>
      </c>
      <c r="D303" t="s">
        <v>5366</v>
      </c>
      <c r="E303" t="s">
        <v>312</v>
      </c>
      <c r="F303" t="s">
        <v>5367</v>
      </c>
      <c r="G303" t="s">
        <v>5368</v>
      </c>
      <c r="H303" t="s">
        <v>315</v>
      </c>
      <c r="I303" t="s">
        <v>1005</v>
      </c>
      <c r="J303" t="s">
        <v>834</v>
      </c>
      <c r="K303" t="s">
        <v>206</v>
      </c>
      <c r="L303" t="s">
        <v>254</v>
      </c>
      <c r="M303" t="s">
        <v>254</v>
      </c>
      <c r="N303" t="s">
        <v>213</v>
      </c>
      <c r="O303" t="s">
        <v>340</v>
      </c>
      <c r="P303" s="145">
        <v>45484</v>
      </c>
      <c r="Q303" t="s">
        <v>1217</v>
      </c>
      <c r="R303" t="s">
        <v>886</v>
      </c>
      <c r="S303" t="s">
        <v>890</v>
      </c>
      <c r="T303" t="s">
        <v>5175</v>
      </c>
      <c r="U303" s="131">
        <v>3.9550000000000001</v>
      </c>
      <c r="V303" s="131">
        <v>33.661999999999999</v>
      </c>
      <c r="W303" s="131">
        <v>133.13999999999999</v>
      </c>
      <c r="X303" s="146">
        <v>0.1439</v>
      </c>
      <c r="Y303" s="132">
        <v>5.1000000000000004E-3</v>
      </c>
      <c r="Z303" s="132">
        <v>5.9000000000000003E-4</v>
      </c>
    </row>
    <row r="304" spans="1:26">
      <c r="A304" t="s">
        <v>1214</v>
      </c>
      <c r="B304" t="s">
        <v>1254</v>
      </c>
      <c r="C304" t="s">
        <v>5163</v>
      </c>
      <c r="D304" t="s">
        <v>5164</v>
      </c>
      <c r="E304" t="s">
        <v>312</v>
      </c>
      <c r="F304" t="s">
        <v>5168</v>
      </c>
      <c r="G304" t="s">
        <v>5169</v>
      </c>
      <c r="H304" t="s">
        <v>315</v>
      </c>
      <c r="I304" t="s">
        <v>1005</v>
      </c>
      <c r="J304" t="s">
        <v>833</v>
      </c>
      <c r="K304" t="s">
        <v>206</v>
      </c>
      <c r="L304" t="s">
        <v>225</v>
      </c>
      <c r="M304" t="s">
        <v>225</v>
      </c>
      <c r="N304" t="s">
        <v>225</v>
      </c>
      <c r="O304" t="s">
        <v>340</v>
      </c>
      <c r="P304" s="145">
        <v>45400</v>
      </c>
      <c r="Q304" t="s">
        <v>1216</v>
      </c>
      <c r="R304" t="s">
        <v>886</v>
      </c>
      <c r="S304" t="s">
        <v>890</v>
      </c>
      <c r="T304" t="s">
        <v>5170</v>
      </c>
      <c r="U304" s="131">
        <v>3.3719999999999999</v>
      </c>
      <c r="V304" s="131">
        <v>36.387</v>
      </c>
      <c r="W304" s="131">
        <v>122.696</v>
      </c>
      <c r="X304" s="152">
        <v>0.4</v>
      </c>
      <c r="Y304" s="132">
        <v>4.7000000000000002E-3</v>
      </c>
      <c r="Z304" s="132">
        <v>5.5000000000000003E-4</v>
      </c>
    </row>
    <row r="305" spans="1:26">
      <c r="A305" t="s">
        <v>1214</v>
      </c>
      <c r="B305" t="s">
        <v>1254</v>
      </c>
      <c r="D305" t="s">
        <v>5362</v>
      </c>
      <c r="E305" t="s">
        <v>312</v>
      </c>
      <c r="F305" t="s">
        <v>5363</v>
      </c>
      <c r="G305" t="s">
        <v>5364</v>
      </c>
      <c r="H305" t="s">
        <v>315</v>
      </c>
      <c r="I305" t="s">
        <v>1004</v>
      </c>
      <c r="J305" t="s">
        <v>837</v>
      </c>
      <c r="K305" t="s">
        <v>206</v>
      </c>
      <c r="L305" t="s">
        <v>225</v>
      </c>
      <c r="M305" t="s">
        <v>225</v>
      </c>
      <c r="N305" t="s">
        <v>225</v>
      </c>
      <c r="O305" t="s">
        <v>340</v>
      </c>
      <c r="P305" s="145">
        <v>43790</v>
      </c>
      <c r="Q305" t="s">
        <v>1216</v>
      </c>
      <c r="R305" t="s">
        <v>886</v>
      </c>
      <c r="S305" t="s">
        <v>890</v>
      </c>
      <c r="T305" t="s">
        <v>5167</v>
      </c>
      <c r="U305" s="131">
        <v>3.3719999999999999</v>
      </c>
      <c r="V305" s="131">
        <v>9.9619999999999997</v>
      </c>
      <c r="W305" s="131">
        <v>33.591999999999999</v>
      </c>
      <c r="X305" s="146">
        <v>1.0200000000000001E-2</v>
      </c>
      <c r="Y305" s="132">
        <v>1.2899999999999999E-3</v>
      </c>
      <c r="Z305" s="132">
        <v>1.4999999999999999E-4</v>
      </c>
    </row>
    <row r="306" spans="1:26">
      <c r="A306" t="s">
        <v>1214</v>
      </c>
      <c r="B306" t="s">
        <v>1254</v>
      </c>
      <c r="C306" t="s">
        <v>5233</v>
      </c>
      <c r="D306" t="s">
        <v>5234</v>
      </c>
      <c r="E306" t="s">
        <v>311</v>
      </c>
      <c r="F306" t="s">
        <v>5235</v>
      </c>
      <c r="G306" t="s">
        <v>5236</v>
      </c>
      <c r="H306" t="s">
        <v>315</v>
      </c>
      <c r="I306" t="s">
        <v>1004</v>
      </c>
      <c r="J306" t="s">
        <v>837</v>
      </c>
      <c r="K306" t="s">
        <v>206</v>
      </c>
      <c r="L306" t="s">
        <v>205</v>
      </c>
      <c r="M306" t="s">
        <v>205</v>
      </c>
      <c r="N306" t="s">
        <v>304</v>
      </c>
      <c r="O306" t="s">
        <v>340</v>
      </c>
      <c r="P306" s="145">
        <v>43571</v>
      </c>
      <c r="Q306" t="s">
        <v>1216</v>
      </c>
      <c r="R306" t="s">
        <v>886</v>
      </c>
      <c r="S306" t="s">
        <v>890</v>
      </c>
      <c r="T306" t="s">
        <v>5237</v>
      </c>
      <c r="U306" s="131">
        <v>3.3719999999999999</v>
      </c>
      <c r="V306" s="131">
        <v>7.9539999999999997</v>
      </c>
      <c r="W306" s="131">
        <v>26.821999999999999</v>
      </c>
      <c r="X306" s="146">
        <v>3.3300000000000003E-2</v>
      </c>
      <c r="Y306" s="132">
        <v>1.0300000000000001E-3</v>
      </c>
      <c r="Z306" s="132">
        <v>1.2E-4</v>
      </c>
    </row>
    <row r="307" spans="1:26">
      <c r="A307" t="s">
        <v>1214</v>
      </c>
      <c r="B307" t="s">
        <v>1254</v>
      </c>
      <c r="C307" t="s">
        <v>5171</v>
      </c>
      <c r="D307" t="s">
        <v>5172</v>
      </c>
      <c r="E307" t="s">
        <v>310</v>
      </c>
      <c r="F307" t="s">
        <v>5173</v>
      </c>
      <c r="G307" t="s">
        <v>5174</v>
      </c>
      <c r="H307" t="s">
        <v>315</v>
      </c>
      <c r="I307" t="s">
        <v>1006</v>
      </c>
      <c r="J307" t="s">
        <v>832</v>
      </c>
      <c r="K307" t="s">
        <v>206</v>
      </c>
      <c r="L307" t="s">
        <v>234</v>
      </c>
      <c r="M307" t="s">
        <v>234</v>
      </c>
      <c r="N307" t="s">
        <v>234</v>
      </c>
      <c r="O307" t="s">
        <v>340</v>
      </c>
      <c r="P307" s="145">
        <v>45208</v>
      </c>
      <c r="Q307" t="s">
        <v>1219</v>
      </c>
      <c r="R307" t="s">
        <v>886</v>
      </c>
      <c r="S307" t="s">
        <v>890</v>
      </c>
      <c r="T307" t="s">
        <v>5175</v>
      </c>
      <c r="U307" s="131">
        <v>4.6239999999999997</v>
      </c>
      <c r="V307" s="131">
        <v>0</v>
      </c>
      <c r="W307" s="131">
        <v>0</v>
      </c>
      <c r="X307" s="148">
        <v>0.104</v>
      </c>
      <c r="Y307" s="151"/>
      <c r="Z307" s="151"/>
    </row>
    <row r="308" spans="1:26">
      <c r="A308" t="s">
        <v>1214</v>
      </c>
      <c r="B308" t="s">
        <v>1255</v>
      </c>
      <c r="C308" t="s">
        <v>5238</v>
      </c>
      <c r="D308" t="s">
        <v>5239</v>
      </c>
      <c r="E308" t="s">
        <v>310</v>
      </c>
      <c r="F308" t="s">
        <v>5240</v>
      </c>
      <c r="G308" t="s">
        <v>5241</v>
      </c>
      <c r="H308" t="s">
        <v>322</v>
      </c>
      <c r="I308" t="s">
        <v>1003</v>
      </c>
      <c r="J308" t="s">
        <v>570</v>
      </c>
      <c r="K308" t="s">
        <v>205</v>
      </c>
      <c r="L308" t="s">
        <v>218</v>
      </c>
      <c r="M308" t="s">
        <v>205</v>
      </c>
      <c r="N308" t="s">
        <v>205</v>
      </c>
      <c r="O308" t="s">
        <v>340</v>
      </c>
      <c r="Q308" t="s">
        <v>1213</v>
      </c>
      <c r="R308" t="s">
        <v>886</v>
      </c>
      <c r="S308" t="s">
        <v>890</v>
      </c>
      <c r="T308" t="s">
        <v>5162</v>
      </c>
      <c r="U308" s="131">
        <v>1</v>
      </c>
      <c r="V308" s="131">
        <v>321.505</v>
      </c>
      <c r="W308" s="131">
        <v>321.505</v>
      </c>
      <c r="Y308" s="132">
        <v>1.6590000000000001E-2</v>
      </c>
      <c r="Z308" s="132">
        <v>1.7799999999999999E-3</v>
      </c>
    </row>
    <row r="309" spans="1:26">
      <c r="A309" t="s">
        <v>1214</v>
      </c>
      <c r="B309" t="s">
        <v>1255</v>
      </c>
      <c r="C309" t="s">
        <v>5242</v>
      </c>
      <c r="D309" t="s">
        <v>5243</v>
      </c>
      <c r="E309" t="s">
        <v>310</v>
      </c>
      <c r="F309" t="s">
        <v>5244</v>
      </c>
      <c r="G309" t="s">
        <v>5245</v>
      </c>
      <c r="H309" t="s">
        <v>315</v>
      </c>
      <c r="I309" t="s">
        <v>1006</v>
      </c>
      <c r="J309" t="s">
        <v>827</v>
      </c>
      <c r="K309" t="s">
        <v>205</v>
      </c>
      <c r="L309" t="s">
        <v>205</v>
      </c>
      <c r="M309" t="s">
        <v>205</v>
      </c>
      <c r="N309" t="s">
        <v>205</v>
      </c>
      <c r="O309" t="s">
        <v>340</v>
      </c>
      <c r="Q309" t="s">
        <v>1213</v>
      </c>
      <c r="R309" t="s">
        <v>886</v>
      </c>
      <c r="S309" t="s">
        <v>890</v>
      </c>
      <c r="T309" t="s">
        <v>5217</v>
      </c>
      <c r="U309" s="131">
        <v>1</v>
      </c>
      <c r="V309" s="131">
        <v>2290.2170000000001</v>
      </c>
      <c r="W309" s="131">
        <v>2290.2170000000001</v>
      </c>
      <c r="Y309" s="132">
        <v>0.1182</v>
      </c>
      <c r="Z309" s="132">
        <v>1.2710000000000001E-2</v>
      </c>
    </row>
    <row r="310" spans="1:26">
      <c r="A310" t="s">
        <v>1214</v>
      </c>
      <c r="B310" t="s">
        <v>1255</v>
      </c>
      <c r="C310" t="s">
        <v>5181</v>
      </c>
      <c r="D310" t="s">
        <v>5182</v>
      </c>
      <c r="E310" t="s">
        <v>310</v>
      </c>
      <c r="F310" t="s">
        <v>5183</v>
      </c>
      <c r="G310" t="s">
        <v>5184</v>
      </c>
      <c r="H310" t="s">
        <v>315</v>
      </c>
      <c r="I310" t="s">
        <v>1002</v>
      </c>
      <c r="J310" t="s">
        <v>832</v>
      </c>
      <c r="K310" t="s">
        <v>205</v>
      </c>
      <c r="L310" t="s">
        <v>205</v>
      </c>
      <c r="M310" t="s">
        <v>205</v>
      </c>
      <c r="N310" t="s">
        <v>205</v>
      </c>
      <c r="O310" t="s">
        <v>340</v>
      </c>
      <c r="Q310" t="s">
        <v>1213</v>
      </c>
      <c r="R310" t="s">
        <v>886</v>
      </c>
      <c r="S310" t="s">
        <v>890</v>
      </c>
      <c r="T310" t="s">
        <v>5185</v>
      </c>
      <c r="U310" s="131">
        <v>1</v>
      </c>
      <c r="V310" s="131">
        <v>1163.0889999999999</v>
      </c>
      <c r="W310" s="131">
        <v>1163.0889999999999</v>
      </c>
      <c r="Y310" s="132">
        <v>6.003E-2</v>
      </c>
      <c r="Z310" s="132">
        <v>6.4599999999999996E-3</v>
      </c>
    </row>
    <row r="311" spans="1:26">
      <c r="A311" t="s">
        <v>1214</v>
      </c>
      <c r="B311" t="s">
        <v>1255</v>
      </c>
      <c r="C311" t="s">
        <v>5176</v>
      </c>
      <c r="D311" t="s">
        <v>5177</v>
      </c>
      <c r="E311" t="s">
        <v>311</v>
      </c>
      <c r="F311" t="s">
        <v>5178</v>
      </c>
      <c r="G311" t="s">
        <v>5179</v>
      </c>
      <c r="H311" t="s">
        <v>315</v>
      </c>
      <c r="I311" t="s">
        <v>1005</v>
      </c>
      <c r="J311" t="s">
        <v>834</v>
      </c>
      <c r="K311" t="s">
        <v>205</v>
      </c>
      <c r="L311" t="s">
        <v>205</v>
      </c>
      <c r="M311" t="s">
        <v>205</v>
      </c>
      <c r="N311" t="s">
        <v>205</v>
      </c>
      <c r="O311" t="s">
        <v>340</v>
      </c>
      <c r="P311" s="145">
        <v>43542</v>
      </c>
      <c r="Q311" t="s">
        <v>1213</v>
      </c>
      <c r="R311" t="s">
        <v>886</v>
      </c>
      <c r="S311" t="s">
        <v>890</v>
      </c>
      <c r="T311" t="s">
        <v>5180</v>
      </c>
      <c r="U311" s="131">
        <v>1</v>
      </c>
      <c r="V311" s="131">
        <v>1154.249</v>
      </c>
      <c r="W311" s="131">
        <v>1154.249</v>
      </c>
      <c r="X311" s="148">
        <v>7.8700000000000006E-2</v>
      </c>
      <c r="Y311" s="132">
        <v>5.9569999999999998E-2</v>
      </c>
      <c r="Z311" s="132">
        <v>6.4099999999999999E-3</v>
      </c>
    </row>
    <row r="312" spans="1:26">
      <c r="A312" t="s">
        <v>1214</v>
      </c>
      <c r="B312" t="s">
        <v>1255</v>
      </c>
      <c r="D312" t="s">
        <v>5256</v>
      </c>
      <c r="E312" t="s">
        <v>310</v>
      </c>
      <c r="F312" t="s">
        <v>5257</v>
      </c>
      <c r="G312" t="s">
        <v>5258</v>
      </c>
      <c r="H312" t="s">
        <v>315</v>
      </c>
      <c r="I312" t="s">
        <v>1006</v>
      </c>
      <c r="J312" t="s">
        <v>833</v>
      </c>
      <c r="K312" t="s">
        <v>205</v>
      </c>
      <c r="L312" t="s">
        <v>205</v>
      </c>
      <c r="M312" t="s">
        <v>205</v>
      </c>
      <c r="N312" t="s">
        <v>205</v>
      </c>
      <c r="O312" t="s">
        <v>340</v>
      </c>
      <c r="P312" s="145">
        <v>45006</v>
      </c>
      <c r="Q312" t="s">
        <v>1213</v>
      </c>
      <c r="R312" t="s">
        <v>886</v>
      </c>
      <c r="S312" t="s">
        <v>890</v>
      </c>
      <c r="T312" t="s">
        <v>4846</v>
      </c>
      <c r="U312" s="131">
        <v>1</v>
      </c>
      <c r="V312" s="131">
        <v>771.02300000000002</v>
      </c>
      <c r="W312" s="131">
        <v>771.02300000000002</v>
      </c>
      <c r="X312" s="146">
        <v>0.19600000000000001</v>
      </c>
      <c r="Y312" s="132">
        <v>3.9789999999999999E-2</v>
      </c>
      <c r="Z312" s="132">
        <v>4.28E-3</v>
      </c>
    </row>
    <row r="313" spans="1:26">
      <c r="A313" t="s">
        <v>1214</v>
      </c>
      <c r="B313" t="s">
        <v>1255</v>
      </c>
      <c r="C313" t="s">
        <v>5189</v>
      </c>
      <c r="D313" t="s">
        <v>2185</v>
      </c>
      <c r="E313" t="s">
        <v>310</v>
      </c>
      <c r="F313" t="s">
        <v>5190</v>
      </c>
      <c r="G313" t="s">
        <v>5191</v>
      </c>
      <c r="H313" t="s">
        <v>315</v>
      </c>
      <c r="I313" t="s">
        <v>1006</v>
      </c>
      <c r="J313" t="s">
        <v>570</v>
      </c>
      <c r="K313" t="s">
        <v>205</v>
      </c>
      <c r="L313" t="s">
        <v>205</v>
      </c>
      <c r="M313" t="s">
        <v>205</v>
      </c>
      <c r="N313" t="s">
        <v>225</v>
      </c>
      <c r="O313" t="s">
        <v>340</v>
      </c>
      <c r="P313" s="145">
        <v>43691</v>
      </c>
      <c r="Q313" t="s">
        <v>1216</v>
      </c>
      <c r="R313" t="s">
        <v>886</v>
      </c>
      <c r="S313" t="s">
        <v>890</v>
      </c>
      <c r="T313" t="s">
        <v>5127</v>
      </c>
      <c r="U313" s="131">
        <v>3.3719999999999999</v>
      </c>
      <c r="V313" s="131">
        <v>167.48400000000001</v>
      </c>
      <c r="W313" s="131">
        <v>564.75699999999995</v>
      </c>
      <c r="X313" s="148">
        <v>0.19869999999999999</v>
      </c>
      <c r="Y313" s="132">
        <v>2.9149999999999999E-2</v>
      </c>
      <c r="Z313" s="132">
        <v>3.14E-3</v>
      </c>
    </row>
    <row r="314" spans="1:26">
      <c r="A314" t="s">
        <v>1214</v>
      </c>
      <c r="B314" t="s">
        <v>1255</v>
      </c>
      <c r="C314" t="s">
        <v>5181</v>
      </c>
      <c r="D314" t="s">
        <v>5186</v>
      </c>
      <c r="E314" t="s">
        <v>310</v>
      </c>
      <c r="F314" t="s">
        <v>5187</v>
      </c>
      <c r="G314" t="s">
        <v>5188</v>
      </c>
      <c r="H314" t="s">
        <v>315</v>
      </c>
      <c r="I314" t="s">
        <v>1002</v>
      </c>
      <c r="J314" t="s">
        <v>832</v>
      </c>
      <c r="K314" t="s">
        <v>205</v>
      </c>
      <c r="L314" t="s">
        <v>205</v>
      </c>
      <c r="M314" t="s">
        <v>205</v>
      </c>
      <c r="N314" t="s">
        <v>205</v>
      </c>
      <c r="O314" t="s">
        <v>340</v>
      </c>
      <c r="Q314" t="s">
        <v>1213</v>
      </c>
      <c r="R314" t="s">
        <v>886</v>
      </c>
      <c r="S314" t="s">
        <v>890</v>
      </c>
      <c r="T314" t="s">
        <v>5185</v>
      </c>
      <c r="U314" s="131">
        <v>1</v>
      </c>
      <c r="V314" s="131">
        <v>556.60199999999998</v>
      </c>
      <c r="W314" s="131">
        <v>556.60199999999998</v>
      </c>
      <c r="Y314" s="132">
        <v>2.8729999999999999E-2</v>
      </c>
      <c r="Z314" s="132">
        <v>3.0899999999999999E-3</v>
      </c>
    </row>
    <row r="315" spans="1:26">
      <c r="A315" t="s">
        <v>1214</v>
      </c>
      <c r="B315" t="s">
        <v>1255</v>
      </c>
      <c r="C315" t="s">
        <v>5252</v>
      </c>
      <c r="D315" t="s">
        <v>5253</v>
      </c>
      <c r="E315" t="s">
        <v>310</v>
      </c>
      <c r="F315" t="s">
        <v>5254</v>
      </c>
      <c r="G315" t="s">
        <v>5255</v>
      </c>
      <c r="H315" t="s">
        <v>315</v>
      </c>
      <c r="I315" t="s">
        <v>1004</v>
      </c>
      <c r="J315" t="s">
        <v>837</v>
      </c>
      <c r="K315" t="s">
        <v>205</v>
      </c>
      <c r="L315" t="s">
        <v>205</v>
      </c>
      <c r="M315" t="s">
        <v>205</v>
      </c>
      <c r="N315" t="s">
        <v>205</v>
      </c>
      <c r="O315" t="s">
        <v>340</v>
      </c>
      <c r="P315" s="145">
        <v>44370</v>
      </c>
      <c r="Q315" t="s">
        <v>1213</v>
      </c>
      <c r="R315" t="s">
        <v>886</v>
      </c>
      <c r="S315" t="s">
        <v>890</v>
      </c>
      <c r="T315" t="s">
        <v>5056</v>
      </c>
      <c r="U315" s="131">
        <v>1</v>
      </c>
      <c r="V315" s="131">
        <v>535.96299999999997</v>
      </c>
      <c r="W315" s="131">
        <v>535.96299999999997</v>
      </c>
      <c r="X315" s="146">
        <v>0.15770000000000001</v>
      </c>
      <c r="Y315" s="132">
        <v>2.7660000000000001E-2</v>
      </c>
      <c r="Z315" s="132">
        <v>2.98E-3</v>
      </c>
    </row>
    <row r="316" spans="1:26">
      <c r="A316" t="s">
        <v>1214</v>
      </c>
      <c r="B316" t="s">
        <v>1255</v>
      </c>
      <c r="C316" t="s">
        <v>5268</v>
      </c>
      <c r="D316" t="s">
        <v>5269</v>
      </c>
      <c r="E316" t="s">
        <v>310</v>
      </c>
      <c r="F316" t="s">
        <v>5270</v>
      </c>
      <c r="G316" t="s">
        <v>5271</v>
      </c>
      <c r="H316" t="s">
        <v>315</v>
      </c>
      <c r="I316" t="s">
        <v>1004</v>
      </c>
      <c r="J316" t="s">
        <v>838</v>
      </c>
      <c r="K316" t="s">
        <v>205</v>
      </c>
      <c r="L316" t="s">
        <v>205</v>
      </c>
      <c r="M316" t="s">
        <v>205</v>
      </c>
      <c r="N316" t="s">
        <v>205</v>
      </c>
      <c r="O316" t="s">
        <v>340</v>
      </c>
      <c r="P316" s="145">
        <v>44752</v>
      </c>
      <c r="Q316" t="s">
        <v>1213</v>
      </c>
      <c r="R316" t="s">
        <v>886</v>
      </c>
      <c r="S316" t="s">
        <v>890</v>
      </c>
      <c r="T316" t="s">
        <v>5056</v>
      </c>
      <c r="U316" s="131">
        <v>1</v>
      </c>
      <c r="V316" s="131">
        <v>512.18600000000004</v>
      </c>
      <c r="W316" s="131">
        <v>512.18600000000004</v>
      </c>
      <c r="X316" s="146">
        <v>5.8299999999999998E-2</v>
      </c>
      <c r="Y316" s="132">
        <v>2.6440000000000002E-2</v>
      </c>
      <c r="Z316" s="132">
        <v>2.8400000000000001E-3</v>
      </c>
    </row>
    <row r="317" spans="1:26">
      <c r="A317" t="s">
        <v>1214</v>
      </c>
      <c r="B317" t="s">
        <v>1255</v>
      </c>
      <c r="C317" t="s">
        <v>5192</v>
      </c>
      <c r="D317" t="s">
        <v>5193</v>
      </c>
      <c r="E317" t="s">
        <v>310</v>
      </c>
      <c r="F317" t="s">
        <v>5194</v>
      </c>
      <c r="G317" t="s">
        <v>5195</v>
      </c>
      <c r="H317" t="s">
        <v>315</v>
      </c>
      <c r="I317" t="s">
        <v>1003</v>
      </c>
      <c r="J317" t="s">
        <v>570</v>
      </c>
      <c r="K317" t="s">
        <v>205</v>
      </c>
      <c r="L317" t="s">
        <v>205</v>
      </c>
      <c r="M317" t="s">
        <v>205</v>
      </c>
      <c r="N317" t="s">
        <v>205</v>
      </c>
      <c r="O317" t="s">
        <v>340</v>
      </c>
      <c r="P317" s="145">
        <v>43306</v>
      </c>
      <c r="Q317" t="s">
        <v>1213</v>
      </c>
      <c r="R317" t="s">
        <v>886</v>
      </c>
      <c r="S317" t="s">
        <v>890</v>
      </c>
      <c r="T317" t="s">
        <v>5109</v>
      </c>
      <c r="U317" s="131">
        <v>1</v>
      </c>
      <c r="V317" s="131">
        <v>482.327</v>
      </c>
      <c r="W317" s="131">
        <v>482.327</v>
      </c>
      <c r="X317" s="146">
        <v>1.72E-2</v>
      </c>
      <c r="Y317" s="132">
        <v>2.4889999999999999E-2</v>
      </c>
      <c r="Z317" s="132">
        <v>2.6800000000000001E-3</v>
      </c>
    </row>
    <row r="318" spans="1:26">
      <c r="A318" t="s">
        <v>1214</v>
      </c>
      <c r="B318" t="s">
        <v>1255</v>
      </c>
      <c r="C318" t="s">
        <v>5281</v>
      </c>
      <c r="D318" t="s">
        <v>5282</v>
      </c>
      <c r="E318" t="s">
        <v>310</v>
      </c>
      <c r="F318" t="s">
        <v>5283</v>
      </c>
      <c r="G318" t="s">
        <v>5284</v>
      </c>
      <c r="H318" t="s">
        <v>315</v>
      </c>
      <c r="I318" t="s">
        <v>1004</v>
      </c>
      <c r="J318" t="s">
        <v>838</v>
      </c>
      <c r="K318" t="s">
        <v>205</v>
      </c>
      <c r="L318" t="s">
        <v>205</v>
      </c>
      <c r="M318" t="s">
        <v>205</v>
      </c>
      <c r="N318" t="s">
        <v>205</v>
      </c>
      <c r="O318" t="s">
        <v>340</v>
      </c>
      <c r="P318" s="145">
        <v>44741</v>
      </c>
      <c r="Q318" t="s">
        <v>1213</v>
      </c>
      <c r="R318" t="s">
        <v>886</v>
      </c>
      <c r="S318" t="s">
        <v>890</v>
      </c>
      <c r="T318" t="s">
        <v>5056</v>
      </c>
      <c r="U318" s="131">
        <v>1</v>
      </c>
      <c r="V318" s="131">
        <v>417.57799999999997</v>
      </c>
      <c r="W318" s="131">
        <v>417.57799999999997</v>
      </c>
      <c r="X318" s="149">
        <v>3.4090000000000002E-2</v>
      </c>
      <c r="Y318" s="132">
        <v>2.155E-2</v>
      </c>
      <c r="Z318" s="132">
        <v>2.32E-3</v>
      </c>
    </row>
    <row r="319" spans="1:26">
      <c r="A319" t="s">
        <v>1214</v>
      </c>
      <c r="B319" t="s">
        <v>1255</v>
      </c>
      <c r="C319" t="s">
        <v>5259</v>
      </c>
      <c r="D319" t="s">
        <v>5260</v>
      </c>
      <c r="E319" t="s">
        <v>311</v>
      </c>
      <c r="F319" t="s">
        <v>5261</v>
      </c>
      <c r="G319" t="s">
        <v>5262</v>
      </c>
      <c r="H319" t="s">
        <v>315</v>
      </c>
      <c r="I319" t="s">
        <v>1005</v>
      </c>
      <c r="J319" t="s">
        <v>834</v>
      </c>
      <c r="K319" t="s">
        <v>205</v>
      </c>
      <c r="L319" t="s">
        <v>205</v>
      </c>
      <c r="M319" t="s">
        <v>205</v>
      </c>
      <c r="N319" t="s">
        <v>205</v>
      </c>
      <c r="O319" t="s">
        <v>340</v>
      </c>
      <c r="P319" s="145">
        <v>44721</v>
      </c>
      <c r="Q319" t="s">
        <v>1213</v>
      </c>
      <c r="R319" t="s">
        <v>886</v>
      </c>
      <c r="S319" t="s">
        <v>890</v>
      </c>
      <c r="T319" t="s">
        <v>5263</v>
      </c>
      <c r="U319" s="131">
        <v>1</v>
      </c>
      <c r="V319" s="131">
        <v>378.99200000000002</v>
      </c>
      <c r="W319" s="131">
        <v>378.99200000000002</v>
      </c>
      <c r="X319" s="146">
        <v>1.89E-2</v>
      </c>
      <c r="Y319" s="132">
        <v>1.9560000000000001E-2</v>
      </c>
      <c r="Z319" s="132">
        <v>2.0999999999999999E-3</v>
      </c>
    </row>
    <row r="320" spans="1:26">
      <c r="A320" t="s">
        <v>1214</v>
      </c>
      <c r="B320" t="s">
        <v>1255</v>
      </c>
      <c r="C320" t="s">
        <v>5176</v>
      </c>
      <c r="D320" t="s">
        <v>5177</v>
      </c>
      <c r="E320" t="s">
        <v>311</v>
      </c>
      <c r="F320" t="s">
        <v>5250</v>
      </c>
      <c r="G320" t="s">
        <v>5251</v>
      </c>
      <c r="H320" t="s">
        <v>315</v>
      </c>
      <c r="I320" t="s">
        <v>1005</v>
      </c>
      <c r="J320" t="s">
        <v>834</v>
      </c>
      <c r="K320" t="s">
        <v>205</v>
      </c>
      <c r="L320" t="s">
        <v>205</v>
      </c>
      <c r="M320" t="s">
        <v>205</v>
      </c>
      <c r="N320" t="s">
        <v>205</v>
      </c>
      <c r="O320" t="s">
        <v>340</v>
      </c>
      <c r="Q320" t="s">
        <v>1213</v>
      </c>
      <c r="R320" t="s">
        <v>886</v>
      </c>
      <c r="S320" t="s">
        <v>890</v>
      </c>
      <c r="T320" t="s">
        <v>5056</v>
      </c>
      <c r="U320" s="131">
        <v>1</v>
      </c>
      <c r="V320" s="131">
        <v>366.61099999999999</v>
      </c>
      <c r="W320" s="131">
        <v>366.61099999999999</v>
      </c>
      <c r="Y320" s="132">
        <v>1.8919999999999999E-2</v>
      </c>
      <c r="Z320" s="132">
        <v>2.0400000000000001E-3</v>
      </c>
    </row>
    <row r="321" spans="1:26">
      <c r="A321" t="s">
        <v>1214</v>
      </c>
      <c r="B321" t="s">
        <v>1255</v>
      </c>
      <c r="C321" t="s">
        <v>5264</v>
      </c>
      <c r="D321" t="s">
        <v>5265</v>
      </c>
      <c r="E321" t="s">
        <v>310</v>
      </c>
      <c r="F321" t="s">
        <v>5266</v>
      </c>
      <c r="G321" t="s">
        <v>5267</v>
      </c>
      <c r="H321" t="s">
        <v>315</v>
      </c>
      <c r="I321" t="s">
        <v>1004</v>
      </c>
      <c r="J321" t="s">
        <v>837</v>
      </c>
      <c r="K321" t="s">
        <v>205</v>
      </c>
      <c r="L321" t="s">
        <v>205</v>
      </c>
      <c r="M321" t="s">
        <v>205</v>
      </c>
      <c r="N321" t="s">
        <v>205</v>
      </c>
      <c r="O321" t="s">
        <v>340</v>
      </c>
      <c r="P321" s="145">
        <v>44591</v>
      </c>
      <c r="Q321" t="s">
        <v>1213</v>
      </c>
      <c r="R321" t="s">
        <v>886</v>
      </c>
      <c r="S321" t="s">
        <v>890</v>
      </c>
      <c r="T321" t="s">
        <v>5263</v>
      </c>
      <c r="U321" s="131">
        <v>1</v>
      </c>
      <c r="V321" s="131">
        <v>364.74599999999998</v>
      </c>
      <c r="W321" s="131">
        <v>364.74599999999998</v>
      </c>
      <c r="X321" s="146">
        <v>5.2600000000000001E-2</v>
      </c>
      <c r="Y321" s="132">
        <v>1.883E-2</v>
      </c>
      <c r="Z321" s="132">
        <v>2.0200000000000001E-3</v>
      </c>
    </row>
    <row r="322" spans="1:26">
      <c r="A322" t="s">
        <v>1214</v>
      </c>
      <c r="B322" t="s">
        <v>1255</v>
      </c>
      <c r="C322" t="s">
        <v>5272</v>
      </c>
      <c r="D322" t="s">
        <v>5273</v>
      </c>
      <c r="E322" t="s">
        <v>310</v>
      </c>
      <c r="F322" t="s">
        <v>5274</v>
      </c>
      <c r="G322" t="s">
        <v>5275</v>
      </c>
      <c r="H322" t="s">
        <v>315</v>
      </c>
      <c r="I322" t="s">
        <v>1001</v>
      </c>
      <c r="J322" t="s">
        <v>845</v>
      </c>
      <c r="K322" t="s">
        <v>205</v>
      </c>
      <c r="L322" t="s">
        <v>205</v>
      </c>
      <c r="M322" t="s">
        <v>205</v>
      </c>
      <c r="N322" t="s">
        <v>205</v>
      </c>
      <c r="O322" t="s">
        <v>340</v>
      </c>
      <c r="P322" s="145">
        <v>44560</v>
      </c>
      <c r="Q322" t="s">
        <v>1216</v>
      </c>
      <c r="R322" t="s">
        <v>886</v>
      </c>
      <c r="S322" t="s">
        <v>890</v>
      </c>
      <c r="T322" t="s">
        <v>5276</v>
      </c>
      <c r="U322" s="131">
        <v>3.3719999999999999</v>
      </c>
      <c r="V322" s="131">
        <v>92.831000000000003</v>
      </c>
      <c r="W322" s="131">
        <v>313.02699999999999</v>
      </c>
      <c r="X322" s="146">
        <v>5.9200000000000003E-2</v>
      </c>
      <c r="Y322" s="132">
        <v>1.6160000000000001E-2</v>
      </c>
      <c r="Z322" s="132">
        <v>1.74E-3</v>
      </c>
    </row>
    <row r="323" spans="1:26">
      <c r="A323" t="s">
        <v>1214</v>
      </c>
      <c r="B323" t="s">
        <v>1255</v>
      </c>
      <c r="C323" t="s">
        <v>5277</v>
      </c>
      <c r="D323" t="s">
        <v>5278</v>
      </c>
      <c r="E323" t="s">
        <v>310</v>
      </c>
      <c r="F323" t="s">
        <v>5279</v>
      </c>
      <c r="G323" t="s">
        <v>5280</v>
      </c>
      <c r="H323" t="s">
        <v>315</v>
      </c>
      <c r="I323" t="s">
        <v>1001</v>
      </c>
      <c r="J323" t="s">
        <v>845</v>
      </c>
      <c r="K323" t="s">
        <v>205</v>
      </c>
      <c r="L323" t="s">
        <v>205</v>
      </c>
      <c r="M323" t="s">
        <v>205</v>
      </c>
      <c r="N323" t="s">
        <v>297</v>
      </c>
      <c r="O323" t="s">
        <v>340</v>
      </c>
      <c r="P323" s="145">
        <v>44409</v>
      </c>
      <c r="Q323" t="s">
        <v>1216</v>
      </c>
      <c r="R323" t="s">
        <v>886</v>
      </c>
      <c r="S323" t="s">
        <v>890</v>
      </c>
      <c r="T323" t="s">
        <v>5131</v>
      </c>
      <c r="U323" s="131">
        <v>3.3719999999999999</v>
      </c>
      <c r="V323" s="131">
        <v>83.465999999999994</v>
      </c>
      <c r="W323" s="131">
        <v>281.44799999999998</v>
      </c>
      <c r="X323" s="146">
        <v>7.5700000000000003E-2</v>
      </c>
      <c r="Y323" s="132">
        <v>1.453E-2</v>
      </c>
      <c r="Z323" s="132">
        <v>1.56E-3</v>
      </c>
    </row>
    <row r="324" spans="1:26">
      <c r="A324" t="s">
        <v>1214</v>
      </c>
      <c r="B324" t="s">
        <v>1255</v>
      </c>
      <c r="C324" t="s">
        <v>5285</v>
      </c>
      <c r="D324" t="s">
        <v>5286</v>
      </c>
      <c r="E324" t="s">
        <v>310</v>
      </c>
      <c r="F324" t="s">
        <v>5287</v>
      </c>
      <c r="G324" t="s">
        <v>5288</v>
      </c>
      <c r="H324" t="s">
        <v>315</v>
      </c>
      <c r="I324" t="s">
        <v>1003</v>
      </c>
      <c r="J324" t="s">
        <v>570</v>
      </c>
      <c r="K324" t="s">
        <v>205</v>
      </c>
      <c r="L324" t="s">
        <v>205</v>
      </c>
      <c r="M324" t="s">
        <v>205</v>
      </c>
      <c r="N324" t="s">
        <v>225</v>
      </c>
      <c r="O324" t="s">
        <v>340</v>
      </c>
      <c r="P324" s="145">
        <v>44622</v>
      </c>
      <c r="Q324" t="s">
        <v>1213</v>
      </c>
      <c r="R324" t="s">
        <v>886</v>
      </c>
      <c r="S324" t="s">
        <v>890</v>
      </c>
      <c r="T324" t="s">
        <v>5127</v>
      </c>
      <c r="U324" s="131">
        <v>1</v>
      </c>
      <c r="V324" s="131">
        <v>269.553</v>
      </c>
      <c r="W324" s="131">
        <v>269.553</v>
      </c>
      <c r="X324" s="147">
        <v>0.11</v>
      </c>
      <c r="Y324" s="132">
        <v>1.391E-2</v>
      </c>
      <c r="Z324" s="132">
        <v>1.5E-3</v>
      </c>
    </row>
    <row r="325" spans="1:26">
      <c r="A325" t="s">
        <v>1214</v>
      </c>
      <c r="B325" t="s">
        <v>1255</v>
      </c>
      <c r="C325" t="s">
        <v>5085</v>
      </c>
      <c r="D325" t="s">
        <v>5086</v>
      </c>
      <c r="E325" t="s">
        <v>310</v>
      </c>
      <c r="F325" t="s">
        <v>5306</v>
      </c>
      <c r="G325" t="s">
        <v>5307</v>
      </c>
      <c r="H325" t="s">
        <v>315</v>
      </c>
      <c r="I325" t="s">
        <v>1004</v>
      </c>
      <c r="J325" t="s">
        <v>840</v>
      </c>
      <c r="K325" t="s">
        <v>205</v>
      </c>
      <c r="L325" t="s">
        <v>205</v>
      </c>
      <c r="M325" t="s">
        <v>205</v>
      </c>
      <c r="N325" t="s">
        <v>205</v>
      </c>
      <c r="O325" t="s">
        <v>340</v>
      </c>
      <c r="P325" s="145">
        <v>45036</v>
      </c>
      <c r="Q325" t="s">
        <v>1213</v>
      </c>
      <c r="R325" t="s">
        <v>886</v>
      </c>
      <c r="S325" t="s">
        <v>890</v>
      </c>
      <c r="T325" t="s">
        <v>4835</v>
      </c>
      <c r="U325" s="131">
        <v>1</v>
      </c>
      <c r="V325" s="131">
        <v>267.50200000000001</v>
      </c>
      <c r="W325" s="131">
        <v>267.50200000000001</v>
      </c>
      <c r="X325" s="150">
        <v>1.95E-2</v>
      </c>
      <c r="Y325" s="132">
        <v>1.3809999999999999E-2</v>
      </c>
      <c r="Z325" s="132">
        <v>1.48E-3</v>
      </c>
    </row>
    <row r="326" spans="1:26">
      <c r="A326" t="s">
        <v>1214</v>
      </c>
      <c r="B326" t="s">
        <v>1255</v>
      </c>
      <c r="C326" t="s">
        <v>5196</v>
      </c>
      <c r="D326" t="s">
        <v>5197</v>
      </c>
      <c r="E326" t="s">
        <v>310</v>
      </c>
      <c r="F326" t="s">
        <v>5198</v>
      </c>
      <c r="G326" t="s">
        <v>5199</v>
      </c>
      <c r="H326" t="s">
        <v>315</v>
      </c>
      <c r="I326" t="s">
        <v>1003</v>
      </c>
      <c r="J326" t="s">
        <v>570</v>
      </c>
      <c r="K326" t="s">
        <v>205</v>
      </c>
      <c r="L326" t="s">
        <v>205</v>
      </c>
      <c r="M326" t="s">
        <v>205</v>
      </c>
      <c r="N326" t="s">
        <v>205</v>
      </c>
      <c r="O326" t="s">
        <v>340</v>
      </c>
      <c r="P326" s="145">
        <v>43312</v>
      </c>
      <c r="Q326" t="s">
        <v>1213</v>
      </c>
      <c r="R326" t="s">
        <v>886</v>
      </c>
      <c r="S326" t="s">
        <v>890</v>
      </c>
      <c r="T326" t="s">
        <v>5096</v>
      </c>
      <c r="U326" s="131">
        <v>1</v>
      </c>
      <c r="V326" s="131">
        <v>254.82400000000001</v>
      </c>
      <c r="W326" s="131">
        <v>254.82400000000001</v>
      </c>
      <c r="X326" s="146">
        <v>3.1E-2</v>
      </c>
      <c r="Y326" s="132">
        <v>1.315E-2</v>
      </c>
      <c r="Z326" s="132">
        <v>1.41E-3</v>
      </c>
    </row>
    <row r="327" spans="1:26">
      <c r="A327" t="s">
        <v>1214</v>
      </c>
      <c r="B327" t="s">
        <v>1255</v>
      </c>
      <c r="C327" t="s">
        <v>5308</v>
      </c>
      <c r="D327" t="s">
        <v>5309</v>
      </c>
      <c r="E327" t="s">
        <v>312</v>
      </c>
      <c r="F327" t="s">
        <v>5310</v>
      </c>
      <c r="G327" t="s">
        <v>5311</v>
      </c>
      <c r="H327" t="s">
        <v>315</v>
      </c>
      <c r="I327" t="s">
        <v>1001</v>
      </c>
      <c r="J327" t="s">
        <v>845</v>
      </c>
      <c r="K327" t="s">
        <v>205</v>
      </c>
      <c r="L327" t="s">
        <v>205</v>
      </c>
      <c r="M327" t="s">
        <v>205</v>
      </c>
      <c r="N327" t="s">
        <v>205</v>
      </c>
      <c r="O327" t="s">
        <v>340</v>
      </c>
      <c r="P327" s="145">
        <v>44823</v>
      </c>
      <c r="Q327" t="s">
        <v>1216</v>
      </c>
      <c r="R327" t="s">
        <v>886</v>
      </c>
      <c r="S327" t="s">
        <v>890</v>
      </c>
      <c r="T327" t="s">
        <v>5204</v>
      </c>
      <c r="U327" s="131">
        <v>3.3719999999999999</v>
      </c>
      <c r="V327" s="131">
        <v>58.484999999999999</v>
      </c>
      <c r="W327" s="131">
        <v>197.21</v>
      </c>
      <c r="X327" s="146">
        <v>0.1371</v>
      </c>
      <c r="Y327" s="132">
        <v>1.018E-2</v>
      </c>
      <c r="Z327" s="132">
        <v>1.09E-3</v>
      </c>
    </row>
    <row r="328" spans="1:26">
      <c r="A328" t="s">
        <v>1214</v>
      </c>
      <c r="B328" t="s">
        <v>1255</v>
      </c>
      <c r="C328" t="s">
        <v>5292</v>
      </c>
      <c r="D328" t="s">
        <v>5293</v>
      </c>
      <c r="E328" t="s">
        <v>310</v>
      </c>
      <c r="F328" t="s">
        <v>5294</v>
      </c>
      <c r="G328" t="s">
        <v>5295</v>
      </c>
      <c r="H328" t="s">
        <v>315</v>
      </c>
      <c r="I328" t="s">
        <v>1002</v>
      </c>
      <c r="J328" t="s">
        <v>832</v>
      </c>
      <c r="K328" t="s">
        <v>205</v>
      </c>
      <c r="L328" t="s">
        <v>205</v>
      </c>
      <c r="M328" t="s">
        <v>205</v>
      </c>
      <c r="N328" t="s">
        <v>205</v>
      </c>
      <c r="O328" t="s">
        <v>340</v>
      </c>
      <c r="P328" s="145">
        <v>43394</v>
      </c>
      <c r="Q328" t="s">
        <v>1213</v>
      </c>
      <c r="R328" t="s">
        <v>886</v>
      </c>
      <c r="S328" t="s">
        <v>890</v>
      </c>
      <c r="T328" t="s">
        <v>5180</v>
      </c>
      <c r="U328" s="131">
        <v>1</v>
      </c>
      <c r="V328" s="131">
        <v>117.989</v>
      </c>
      <c r="W328" s="131">
        <v>117.989</v>
      </c>
      <c r="X328" s="146">
        <v>0.11990000000000001</v>
      </c>
      <c r="Y328" s="132">
        <v>6.0899999999999999E-3</v>
      </c>
      <c r="Z328" s="132">
        <v>6.4999999999999997E-4</v>
      </c>
    </row>
    <row r="329" spans="1:26">
      <c r="A329" t="s">
        <v>1214</v>
      </c>
      <c r="B329" t="s">
        <v>1255</v>
      </c>
      <c r="D329" t="s">
        <v>5089</v>
      </c>
      <c r="E329" t="s">
        <v>310</v>
      </c>
      <c r="F329" t="s">
        <v>5090</v>
      </c>
      <c r="G329" t="s">
        <v>5091</v>
      </c>
      <c r="H329" t="s">
        <v>315</v>
      </c>
      <c r="I329" t="s">
        <v>1001</v>
      </c>
      <c r="J329" t="s">
        <v>846</v>
      </c>
      <c r="K329" t="s">
        <v>205</v>
      </c>
      <c r="L329" t="s">
        <v>205</v>
      </c>
      <c r="M329" t="s">
        <v>205</v>
      </c>
      <c r="N329" t="s">
        <v>205</v>
      </c>
      <c r="O329" t="s">
        <v>340</v>
      </c>
      <c r="P329" s="145">
        <v>45124</v>
      </c>
      <c r="Q329" t="s">
        <v>1216</v>
      </c>
      <c r="R329" t="s">
        <v>886</v>
      </c>
      <c r="S329" t="s">
        <v>890</v>
      </c>
      <c r="T329" t="s">
        <v>5092</v>
      </c>
      <c r="U329" s="131">
        <v>3.3719999999999999</v>
      </c>
      <c r="V329" s="131">
        <v>21.323</v>
      </c>
      <c r="W329" s="131">
        <v>71.900999999999996</v>
      </c>
      <c r="X329" s="150">
        <v>7.0800000000000002E-2</v>
      </c>
      <c r="Y329" s="132">
        <v>3.7100000000000002E-3</v>
      </c>
      <c r="Z329" s="132">
        <v>4.0000000000000002E-4</v>
      </c>
    </row>
    <row r="330" spans="1:26">
      <c r="A330" t="s">
        <v>1214</v>
      </c>
      <c r="B330" t="s">
        <v>1255</v>
      </c>
      <c r="C330" t="s">
        <v>5342</v>
      </c>
      <c r="D330" t="s">
        <v>5343</v>
      </c>
      <c r="E330" t="s">
        <v>311</v>
      </c>
      <c r="F330" t="s">
        <v>5344</v>
      </c>
      <c r="G330" t="s">
        <v>5345</v>
      </c>
      <c r="H330" t="s">
        <v>315</v>
      </c>
      <c r="I330" t="s">
        <v>1005</v>
      </c>
      <c r="J330" t="s">
        <v>833</v>
      </c>
      <c r="K330" t="s">
        <v>206</v>
      </c>
      <c r="L330" t="s">
        <v>273</v>
      </c>
      <c r="M330" t="s">
        <v>273</v>
      </c>
      <c r="N330" t="s">
        <v>273</v>
      </c>
      <c r="O330" t="s">
        <v>340</v>
      </c>
      <c r="P330" s="145">
        <v>45166</v>
      </c>
      <c r="Q330" t="s">
        <v>1217</v>
      </c>
      <c r="R330" t="s">
        <v>886</v>
      </c>
      <c r="S330" t="s">
        <v>890</v>
      </c>
      <c r="T330" t="s">
        <v>5346</v>
      </c>
      <c r="U330" s="131">
        <v>3.9550000000000001</v>
      </c>
      <c r="V330" s="131">
        <v>168.24100000000001</v>
      </c>
      <c r="W330" s="131">
        <v>665.42600000000004</v>
      </c>
      <c r="X330" s="146">
        <v>0.12</v>
      </c>
      <c r="Y330" s="132">
        <v>3.4340000000000002E-2</v>
      </c>
      <c r="Z330" s="132">
        <v>3.6900000000000001E-3</v>
      </c>
    </row>
    <row r="331" spans="1:26">
      <c r="A331" t="s">
        <v>1214</v>
      </c>
      <c r="B331" t="s">
        <v>1255</v>
      </c>
      <c r="D331" t="s">
        <v>5320</v>
      </c>
      <c r="E331" t="s">
        <v>310</v>
      </c>
      <c r="F331" t="s">
        <v>5321</v>
      </c>
      <c r="G331" t="s">
        <v>5322</v>
      </c>
      <c r="H331" t="s">
        <v>315</v>
      </c>
      <c r="I331" t="s">
        <v>1006</v>
      </c>
      <c r="J331" t="s">
        <v>833</v>
      </c>
      <c r="K331" t="s">
        <v>206</v>
      </c>
      <c r="L331" t="s">
        <v>205</v>
      </c>
      <c r="M331" t="s">
        <v>205</v>
      </c>
      <c r="N331" t="s">
        <v>304</v>
      </c>
      <c r="O331" t="s">
        <v>340</v>
      </c>
      <c r="P331" s="145">
        <v>44748</v>
      </c>
      <c r="Q331" t="s">
        <v>1217</v>
      </c>
      <c r="R331" t="s">
        <v>886</v>
      </c>
      <c r="S331" t="s">
        <v>890</v>
      </c>
      <c r="T331" t="s">
        <v>5056</v>
      </c>
      <c r="U331" s="131">
        <v>3.9550000000000001</v>
      </c>
      <c r="V331" s="131">
        <v>142.22800000000001</v>
      </c>
      <c r="W331" s="131">
        <v>562.54200000000003</v>
      </c>
      <c r="X331" s="149">
        <v>2.6239999999999999E-2</v>
      </c>
      <c r="Y331" s="132">
        <v>2.903E-2</v>
      </c>
      <c r="Z331" s="132">
        <v>3.1199999999999999E-3</v>
      </c>
    </row>
    <row r="332" spans="1:26">
      <c r="A332" t="s">
        <v>1214</v>
      </c>
      <c r="B332" t="s">
        <v>1255</v>
      </c>
      <c r="C332" t="s">
        <v>5371</v>
      </c>
      <c r="D332" t="s">
        <v>5372</v>
      </c>
      <c r="E332" t="s">
        <v>312</v>
      </c>
      <c r="F332" t="s">
        <v>5373</v>
      </c>
      <c r="G332" t="s">
        <v>5374</v>
      </c>
      <c r="H332" t="s">
        <v>315</v>
      </c>
      <c r="I332" t="s">
        <v>1005</v>
      </c>
      <c r="J332" t="s">
        <v>834</v>
      </c>
      <c r="K332" t="s">
        <v>206</v>
      </c>
      <c r="L332" t="s">
        <v>225</v>
      </c>
      <c r="M332" t="s">
        <v>225</v>
      </c>
      <c r="N332" t="s">
        <v>225</v>
      </c>
      <c r="O332" t="s">
        <v>340</v>
      </c>
      <c r="P332" s="145">
        <v>44881</v>
      </c>
      <c r="Q332" t="s">
        <v>1216</v>
      </c>
      <c r="R332" t="s">
        <v>886</v>
      </c>
      <c r="S332" t="s">
        <v>890</v>
      </c>
      <c r="T332" t="s">
        <v>5131</v>
      </c>
      <c r="U332" s="131">
        <v>3.3719999999999999</v>
      </c>
      <c r="V332" s="131">
        <v>163.577</v>
      </c>
      <c r="W332" s="131">
        <v>551.58100000000002</v>
      </c>
      <c r="X332" s="146">
        <v>2.4199999999999999E-2</v>
      </c>
      <c r="Y332" s="132">
        <v>2.8469999999999999E-2</v>
      </c>
      <c r="Z332" s="132">
        <v>3.0599999999999998E-3</v>
      </c>
    </row>
    <row r="333" spans="1:26">
      <c r="A333" t="s">
        <v>1214</v>
      </c>
      <c r="B333" t="s">
        <v>1255</v>
      </c>
      <c r="D333" t="s">
        <v>5150</v>
      </c>
      <c r="E333" t="s">
        <v>312</v>
      </c>
      <c r="F333" t="s">
        <v>5151</v>
      </c>
      <c r="G333" t="s">
        <v>5152</v>
      </c>
      <c r="H333" t="s">
        <v>315</v>
      </c>
      <c r="I333" t="s">
        <v>1004</v>
      </c>
      <c r="J333" t="s">
        <v>834</v>
      </c>
      <c r="K333" t="s">
        <v>206</v>
      </c>
      <c r="L333" t="s">
        <v>225</v>
      </c>
      <c r="M333" t="s">
        <v>225</v>
      </c>
      <c r="N333" t="s">
        <v>225</v>
      </c>
      <c r="O333" t="s">
        <v>340</v>
      </c>
      <c r="P333" s="145">
        <v>43770</v>
      </c>
      <c r="Q333" t="s">
        <v>1216</v>
      </c>
      <c r="R333" t="s">
        <v>886</v>
      </c>
      <c r="S333" t="s">
        <v>890</v>
      </c>
      <c r="T333" t="s">
        <v>5031</v>
      </c>
      <c r="U333" s="131">
        <v>3.3719999999999999</v>
      </c>
      <c r="V333" s="131">
        <v>146.82900000000001</v>
      </c>
      <c r="W333" s="131">
        <v>495.10700000000003</v>
      </c>
      <c r="X333" s="148">
        <v>6.3100000000000003E-2</v>
      </c>
      <c r="Y333" s="132">
        <v>2.555E-2</v>
      </c>
      <c r="Z333" s="132">
        <v>2.7499999999999998E-3</v>
      </c>
    </row>
    <row r="334" spans="1:26">
      <c r="A334" t="s">
        <v>1214</v>
      </c>
      <c r="B334" t="s">
        <v>1255</v>
      </c>
      <c r="D334" t="s">
        <v>5205</v>
      </c>
      <c r="E334" t="s">
        <v>312</v>
      </c>
      <c r="F334" t="s">
        <v>5206</v>
      </c>
      <c r="G334" t="s">
        <v>5207</v>
      </c>
      <c r="H334" t="s">
        <v>315</v>
      </c>
      <c r="I334" t="s">
        <v>1001</v>
      </c>
      <c r="J334" t="s">
        <v>845</v>
      </c>
      <c r="K334" t="s">
        <v>206</v>
      </c>
      <c r="L334" t="s">
        <v>225</v>
      </c>
      <c r="M334" t="s">
        <v>225</v>
      </c>
      <c r="N334" t="s">
        <v>225</v>
      </c>
      <c r="O334" t="s">
        <v>340</v>
      </c>
      <c r="P334" s="145">
        <v>43411</v>
      </c>
      <c r="Q334" t="s">
        <v>1216</v>
      </c>
      <c r="R334" t="s">
        <v>886</v>
      </c>
      <c r="S334" t="s">
        <v>890</v>
      </c>
      <c r="T334" t="s">
        <v>5208</v>
      </c>
      <c r="U334" s="131">
        <v>3.3719999999999999</v>
      </c>
      <c r="V334" s="131">
        <v>139.79300000000001</v>
      </c>
      <c r="W334" s="131">
        <v>471.38200000000001</v>
      </c>
      <c r="X334" s="146">
        <v>5.8900000000000001E-2</v>
      </c>
      <c r="Y334" s="132">
        <v>2.4330000000000001E-2</v>
      </c>
      <c r="Z334" s="132">
        <v>2.6199999999999999E-3</v>
      </c>
    </row>
    <row r="335" spans="1:26">
      <c r="A335" t="s">
        <v>1214</v>
      </c>
      <c r="B335" t="s">
        <v>1255</v>
      </c>
      <c r="C335" t="s">
        <v>5329</v>
      </c>
      <c r="D335" t="s">
        <v>5330</v>
      </c>
      <c r="E335" t="s">
        <v>311</v>
      </c>
      <c r="F335" t="s">
        <v>5331</v>
      </c>
      <c r="G335" t="s">
        <v>5332</v>
      </c>
      <c r="H335" t="s">
        <v>315</v>
      </c>
      <c r="I335" t="s">
        <v>1002</v>
      </c>
      <c r="J335" t="s">
        <v>832</v>
      </c>
      <c r="K335" t="s">
        <v>206</v>
      </c>
      <c r="L335" t="s">
        <v>287</v>
      </c>
      <c r="M335" t="s">
        <v>287</v>
      </c>
      <c r="N335" t="s">
        <v>287</v>
      </c>
      <c r="O335" t="s">
        <v>340</v>
      </c>
      <c r="Q335" t="s">
        <v>1217</v>
      </c>
      <c r="R335" t="s">
        <v>886</v>
      </c>
      <c r="S335" t="s">
        <v>890</v>
      </c>
      <c r="T335" t="s">
        <v>5333</v>
      </c>
      <c r="U335" s="131">
        <v>3.9550000000000001</v>
      </c>
      <c r="V335" s="131">
        <v>111.803</v>
      </c>
      <c r="W335" s="131">
        <v>442.20299999999997</v>
      </c>
      <c r="Y335" s="132">
        <v>2.282E-2</v>
      </c>
      <c r="Z335" s="132">
        <v>2.4499999999999999E-3</v>
      </c>
    </row>
    <row r="336" spans="1:26">
      <c r="A336" t="s">
        <v>1214</v>
      </c>
      <c r="B336" t="s">
        <v>1255</v>
      </c>
      <c r="D336" t="s">
        <v>5205</v>
      </c>
      <c r="E336" t="s">
        <v>312</v>
      </c>
      <c r="F336" t="s">
        <v>5323</v>
      </c>
      <c r="G336" t="s">
        <v>5324</v>
      </c>
      <c r="H336" t="s">
        <v>315</v>
      </c>
      <c r="I336" t="s">
        <v>1001</v>
      </c>
      <c r="J336" t="s">
        <v>845</v>
      </c>
      <c r="K336" t="s">
        <v>206</v>
      </c>
      <c r="L336" t="s">
        <v>225</v>
      </c>
      <c r="M336" t="s">
        <v>225</v>
      </c>
      <c r="N336" t="s">
        <v>225</v>
      </c>
      <c r="O336" t="s">
        <v>340</v>
      </c>
      <c r="P336" s="145">
        <v>43891</v>
      </c>
      <c r="Q336" t="s">
        <v>1216</v>
      </c>
      <c r="R336" t="s">
        <v>886</v>
      </c>
      <c r="S336" t="s">
        <v>890</v>
      </c>
      <c r="T336" t="s">
        <v>5208</v>
      </c>
      <c r="U336" s="131">
        <v>3.3719999999999999</v>
      </c>
      <c r="V336" s="131">
        <v>123.526</v>
      </c>
      <c r="W336" s="131">
        <v>416.52800000000002</v>
      </c>
      <c r="X336" s="146">
        <v>5.6800000000000003E-2</v>
      </c>
      <c r="Y336" s="132">
        <v>2.1499999999999998E-2</v>
      </c>
      <c r="Z336" s="132">
        <v>2.31E-3</v>
      </c>
    </row>
    <row r="337" spans="1:26">
      <c r="A337" t="s">
        <v>1214</v>
      </c>
      <c r="B337" t="s">
        <v>1255</v>
      </c>
      <c r="D337" t="s">
        <v>5205</v>
      </c>
      <c r="E337" t="s">
        <v>312</v>
      </c>
      <c r="F337" t="s">
        <v>5351</v>
      </c>
      <c r="G337" t="s">
        <v>5352</v>
      </c>
      <c r="H337" t="s">
        <v>315</v>
      </c>
      <c r="I337" t="s">
        <v>1001</v>
      </c>
      <c r="J337" t="s">
        <v>845</v>
      </c>
      <c r="K337" t="s">
        <v>206</v>
      </c>
      <c r="L337" t="s">
        <v>225</v>
      </c>
      <c r="M337" t="s">
        <v>225</v>
      </c>
      <c r="N337" t="s">
        <v>225</v>
      </c>
      <c r="O337" t="s">
        <v>340</v>
      </c>
      <c r="P337" s="145">
        <v>44712</v>
      </c>
      <c r="Q337" t="s">
        <v>1216</v>
      </c>
      <c r="R337" t="s">
        <v>886</v>
      </c>
      <c r="S337" t="s">
        <v>890</v>
      </c>
      <c r="T337" t="s">
        <v>5208</v>
      </c>
      <c r="U337" s="131">
        <v>3.3719999999999999</v>
      </c>
      <c r="V337" s="131">
        <v>113.95</v>
      </c>
      <c r="W337" s="131">
        <v>384.24</v>
      </c>
      <c r="X337" s="146">
        <v>5.7000000000000002E-2</v>
      </c>
      <c r="Y337" s="132">
        <v>1.983E-2</v>
      </c>
      <c r="Z337" s="132">
        <v>2.1299999999999999E-3</v>
      </c>
    </row>
    <row r="338" spans="1:26">
      <c r="A338" t="s">
        <v>1214</v>
      </c>
      <c r="B338" t="s">
        <v>1255</v>
      </c>
      <c r="C338" t="s">
        <v>5209</v>
      </c>
      <c r="D338" t="s">
        <v>5210</v>
      </c>
      <c r="E338" t="s">
        <v>310</v>
      </c>
      <c r="F338" t="s">
        <v>5211</v>
      </c>
      <c r="G338" t="s">
        <v>5212</v>
      </c>
      <c r="H338" t="s">
        <v>315</v>
      </c>
      <c r="I338" t="s">
        <v>1003</v>
      </c>
      <c r="J338" t="s">
        <v>570</v>
      </c>
      <c r="K338" t="s">
        <v>206</v>
      </c>
      <c r="L338" t="s">
        <v>225</v>
      </c>
      <c r="M338" t="s">
        <v>225</v>
      </c>
      <c r="N338" t="s">
        <v>225</v>
      </c>
      <c r="O338" t="s">
        <v>340</v>
      </c>
      <c r="Q338" t="s">
        <v>1216</v>
      </c>
      <c r="R338" t="s">
        <v>886</v>
      </c>
      <c r="S338" t="s">
        <v>890</v>
      </c>
      <c r="T338" t="s">
        <v>5213</v>
      </c>
      <c r="U338" s="131">
        <v>3.3719999999999999</v>
      </c>
      <c r="V338" s="131">
        <v>112.179</v>
      </c>
      <c r="W338" s="131">
        <v>378.26600000000002</v>
      </c>
      <c r="Y338" s="132">
        <v>1.9519999999999999E-2</v>
      </c>
      <c r="Z338" s="132">
        <v>2.0999999999999999E-3</v>
      </c>
    </row>
    <row r="339" spans="1:26">
      <c r="A339" t="s">
        <v>1214</v>
      </c>
      <c r="B339" t="s">
        <v>1255</v>
      </c>
      <c r="D339" t="s">
        <v>5334</v>
      </c>
      <c r="E339" t="s">
        <v>312</v>
      </c>
      <c r="F339" t="s">
        <v>5335</v>
      </c>
      <c r="G339" t="s">
        <v>5336</v>
      </c>
      <c r="H339" t="s">
        <v>315</v>
      </c>
      <c r="I339" t="s">
        <v>1006</v>
      </c>
      <c r="J339" t="s">
        <v>570</v>
      </c>
      <c r="K339" t="s">
        <v>206</v>
      </c>
      <c r="L339" t="s">
        <v>234</v>
      </c>
      <c r="M339" t="s">
        <v>225</v>
      </c>
      <c r="N339" t="s">
        <v>297</v>
      </c>
      <c r="O339" t="s">
        <v>340</v>
      </c>
      <c r="P339" s="145">
        <v>44166</v>
      </c>
      <c r="Q339" t="s">
        <v>1216</v>
      </c>
      <c r="R339" t="s">
        <v>886</v>
      </c>
      <c r="S339" t="s">
        <v>890</v>
      </c>
      <c r="T339" t="s">
        <v>5337</v>
      </c>
      <c r="U339" s="131">
        <v>3.3719999999999999</v>
      </c>
      <c r="V339" s="131">
        <v>108.529</v>
      </c>
      <c r="W339" s="131">
        <v>365.96</v>
      </c>
      <c r="X339" s="146">
        <v>1.1000000000000001E-3</v>
      </c>
      <c r="Y339" s="132">
        <v>1.8890000000000001E-2</v>
      </c>
      <c r="Z339" s="132">
        <v>2.0300000000000001E-3</v>
      </c>
    </row>
    <row r="340" spans="1:26">
      <c r="A340" t="s">
        <v>1214</v>
      </c>
      <c r="B340" t="s">
        <v>1255</v>
      </c>
      <c r="D340" t="s">
        <v>5214</v>
      </c>
      <c r="E340" t="s">
        <v>310</v>
      </c>
      <c r="F340" t="s">
        <v>5215</v>
      </c>
      <c r="G340" t="s">
        <v>5216</v>
      </c>
      <c r="H340" t="s">
        <v>315</v>
      </c>
      <c r="I340" t="s">
        <v>1005</v>
      </c>
      <c r="J340" t="s">
        <v>834</v>
      </c>
      <c r="K340" t="s">
        <v>206</v>
      </c>
      <c r="L340" t="s">
        <v>205</v>
      </c>
      <c r="M340" t="s">
        <v>205</v>
      </c>
      <c r="N340" t="s">
        <v>225</v>
      </c>
      <c r="O340" t="s">
        <v>340</v>
      </c>
      <c r="P340" s="145">
        <v>43412</v>
      </c>
      <c r="Q340" t="s">
        <v>1216</v>
      </c>
      <c r="R340" t="s">
        <v>886</v>
      </c>
      <c r="S340" t="s">
        <v>890</v>
      </c>
      <c r="T340" t="s">
        <v>5217</v>
      </c>
      <c r="U340" s="131">
        <v>3.3719999999999999</v>
      </c>
      <c r="V340" s="131">
        <v>86.918000000000006</v>
      </c>
      <c r="W340" s="131">
        <v>293.089</v>
      </c>
      <c r="X340" s="146">
        <v>0.19900000000000001</v>
      </c>
      <c r="Y340" s="132">
        <v>1.5129999999999999E-2</v>
      </c>
      <c r="Z340" s="132">
        <v>1.6299999999999999E-3</v>
      </c>
    </row>
    <row r="341" spans="1:26">
      <c r="A341" t="s">
        <v>1214</v>
      </c>
      <c r="B341" t="s">
        <v>1255</v>
      </c>
      <c r="C341" t="s">
        <v>5218</v>
      </c>
      <c r="D341" t="s">
        <v>5219</v>
      </c>
      <c r="E341" t="s">
        <v>312</v>
      </c>
      <c r="F341" t="s">
        <v>5220</v>
      </c>
      <c r="G341" t="s">
        <v>5221</v>
      </c>
      <c r="H341" t="s">
        <v>315</v>
      </c>
      <c r="I341" t="s">
        <v>1005</v>
      </c>
      <c r="J341" t="s">
        <v>834</v>
      </c>
      <c r="K341" t="s">
        <v>206</v>
      </c>
      <c r="L341" t="s">
        <v>225</v>
      </c>
      <c r="M341" t="s">
        <v>225</v>
      </c>
      <c r="N341" t="s">
        <v>225</v>
      </c>
      <c r="O341" t="s">
        <v>340</v>
      </c>
      <c r="P341" s="145">
        <v>43321</v>
      </c>
      <c r="Q341" t="s">
        <v>1216</v>
      </c>
      <c r="R341" t="s">
        <v>886</v>
      </c>
      <c r="S341" t="s">
        <v>890</v>
      </c>
      <c r="T341" t="s">
        <v>5131</v>
      </c>
      <c r="U341" s="131">
        <v>3.3719999999999999</v>
      </c>
      <c r="V341" s="131">
        <v>86.844999999999999</v>
      </c>
      <c r="W341" s="131">
        <v>292.84199999999998</v>
      </c>
      <c r="X341" s="146">
        <v>3.4639999999999997E-2</v>
      </c>
      <c r="Y341" s="132">
        <v>1.511E-2</v>
      </c>
      <c r="Z341" s="132">
        <v>1.6299999999999999E-3</v>
      </c>
    </row>
    <row r="342" spans="1:26">
      <c r="A342" t="s">
        <v>1214</v>
      </c>
      <c r="B342" t="s">
        <v>1255</v>
      </c>
      <c r="C342" t="s">
        <v>5347</v>
      </c>
      <c r="D342" t="s">
        <v>5348</v>
      </c>
      <c r="E342" t="s">
        <v>312</v>
      </c>
      <c r="F342" t="s">
        <v>5349</v>
      </c>
      <c r="G342" t="s">
        <v>5350</v>
      </c>
      <c r="H342" t="s">
        <v>315</v>
      </c>
      <c r="I342" t="s">
        <v>1005</v>
      </c>
      <c r="J342" t="s">
        <v>834</v>
      </c>
      <c r="K342" t="s">
        <v>206</v>
      </c>
      <c r="L342" t="s">
        <v>234</v>
      </c>
      <c r="M342" t="s">
        <v>234</v>
      </c>
      <c r="N342" t="s">
        <v>234</v>
      </c>
      <c r="O342" t="s">
        <v>340</v>
      </c>
      <c r="P342" s="145">
        <v>44721</v>
      </c>
      <c r="Q342" t="s">
        <v>1219</v>
      </c>
      <c r="R342" t="s">
        <v>886</v>
      </c>
      <c r="S342" t="s">
        <v>890</v>
      </c>
      <c r="T342" t="s">
        <v>5056</v>
      </c>
      <c r="U342" s="131">
        <v>4.6239999999999997</v>
      </c>
      <c r="V342" s="131">
        <v>61.250999999999998</v>
      </c>
      <c r="W342" s="131">
        <v>283.19799999999998</v>
      </c>
      <c r="X342" s="146">
        <v>4.4499999999999998E-2</v>
      </c>
      <c r="Y342" s="132">
        <v>1.4619999999999999E-2</v>
      </c>
      <c r="Z342" s="132">
        <v>1.57E-3</v>
      </c>
    </row>
    <row r="343" spans="1:26">
      <c r="A343" t="s">
        <v>1214</v>
      </c>
      <c r="B343" t="s">
        <v>1255</v>
      </c>
      <c r="D343" t="s">
        <v>3936</v>
      </c>
      <c r="E343" t="s">
        <v>312</v>
      </c>
      <c r="F343" t="s">
        <v>3935</v>
      </c>
      <c r="G343" t="s">
        <v>5357</v>
      </c>
      <c r="H343" t="s">
        <v>315</v>
      </c>
      <c r="I343" t="s">
        <v>1005</v>
      </c>
      <c r="J343" t="s">
        <v>834</v>
      </c>
      <c r="K343" t="s">
        <v>206</v>
      </c>
      <c r="L343" t="s">
        <v>273</v>
      </c>
      <c r="M343" t="s">
        <v>273</v>
      </c>
      <c r="N343" t="s">
        <v>273</v>
      </c>
      <c r="O343" t="s">
        <v>340</v>
      </c>
      <c r="Q343" t="s">
        <v>1217</v>
      </c>
      <c r="R343" t="s">
        <v>886</v>
      </c>
      <c r="S343" t="s">
        <v>890</v>
      </c>
      <c r="T343" t="s">
        <v>5358</v>
      </c>
      <c r="U343" s="131">
        <v>3.9550000000000001</v>
      </c>
      <c r="V343" s="131">
        <v>67.674000000000007</v>
      </c>
      <c r="W343" s="131">
        <v>267.66399999999999</v>
      </c>
      <c r="Y343" s="132">
        <v>1.3809999999999999E-2</v>
      </c>
      <c r="Z343" s="132">
        <v>1.49E-3</v>
      </c>
    </row>
    <row r="344" spans="1:26">
      <c r="A344" t="s">
        <v>1214</v>
      </c>
      <c r="B344" t="s">
        <v>1255</v>
      </c>
      <c r="D344" t="s">
        <v>5205</v>
      </c>
      <c r="E344" t="s">
        <v>312</v>
      </c>
      <c r="F344" t="s">
        <v>5353</v>
      </c>
      <c r="G344" t="s">
        <v>5354</v>
      </c>
      <c r="H344" t="s">
        <v>315</v>
      </c>
      <c r="I344" t="s">
        <v>1001</v>
      </c>
      <c r="J344" t="s">
        <v>845</v>
      </c>
      <c r="K344" t="s">
        <v>206</v>
      </c>
      <c r="L344" t="s">
        <v>225</v>
      </c>
      <c r="M344" t="s">
        <v>225</v>
      </c>
      <c r="N344" t="s">
        <v>225</v>
      </c>
      <c r="O344" t="s">
        <v>340</v>
      </c>
      <c r="P344" s="145">
        <v>44308</v>
      </c>
      <c r="Q344" t="s">
        <v>1216</v>
      </c>
      <c r="R344" t="s">
        <v>886</v>
      </c>
      <c r="S344" t="s">
        <v>890</v>
      </c>
      <c r="T344" t="s">
        <v>5208</v>
      </c>
      <c r="U344" s="131">
        <v>3.3719999999999999</v>
      </c>
      <c r="V344" s="131">
        <v>73.846999999999994</v>
      </c>
      <c r="W344" s="131">
        <v>249.011</v>
      </c>
      <c r="X344" s="146">
        <v>3.5400000000000001E-2</v>
      </c>
      <c r="Y344" s="132">
        <v>1.285E-2</v>
      </c>
      <c r="Z344" s="132">
        <v>1.3799999999999999E-3</v>
      </c>
    </row>
    <row r="345" spans="1:26">
      <c r="A345" t="s">
        <v>1214</v>
      </c>
      <c r="B345" t="s">
        <v>1255</v>
      </c>
      <c r="C345" t="s">
        <v>5338</v>
      </c>
      <c r="D345" t="s">
        <v>5339</v>
      </c>
      <c r="E345" t="s">
        <v>312</v>
      </c>
      <c r="F345" t="s">
        <v>5340</v>
      </c>
      <c r="G345" t="s">
        <v>5341</v>
      </c>
      <c r="H345" t="s">
        <v>315</v>
      </c>
      <c r="I345" t="s">
        <v>1004</v>
      </c>
      <c r="J345" t="s">
        <v>838</v>
      </c>
      <c r="K345" t="s">
        <v>206</v>
      </c>
      <c r="L345" t="s">
        <v>225</v>
      </c>
      <c r="M345" t="s">
        <v>225</v>
      </c>
      <c r="N345" t="s">
        <v>225</v>
      </c>
      <c r="O345" t="s">
        <v>340</v>
      </c>
      <c r="P345" s="145">
        <v>43881</v>
      </c>
      <c r="Q345" t="s">
        <v>1216</v>
      </c>
      <c r="R345" t="s">
        <v>886</v>
      </c>
      <c r="S345" t="s">
        <v>890</v>
      </c>
      <c r="T345" t="s">
        <v>5162</v>
      </c>
      <c r="U345" s="131">
        <v>3.3719999999999999</v>
      </c>
      <c r="V345" s="131">
        <v>66.462999999999994</v>
      </c>
      <c r="W345" s="131">
        <v>224.11199999999999</v>
      </c>
      <c r="X345" s="146">
        <v>2.63E-2</v>
      </c>
      <c r="Y345" s="132">
        <v>1.157E-2</v>
      </c>
      <c r="Z345" s="132">
        <v>1.24E-3</v>
      </c>
    </row>
    <row r="346" spans="1:26">
      <c r="A346" t="s">
        <v>1214</v>
      </c>
      <c r="B346" t="s">
        <v>1255</v>
      </c>
      <c r="D346" t="s">
        <v>5222</v>
      </c>
      <c r="E346" t="s">
        <v>312</v>
      </c>
      <c r="F346" t="s">
        <v>5223</v>
      </c>
      <c r="G346" t="s">
        <v>5224</v>
      </c>
      <c r="H346" t="s">
        <v>315</v>
      </c>
      <c r="I346" t="s">
        <v>1004</v>
      </c>
      <c r="J346" t="s">
        <v>837</v>
      </c>
      <c r="K346" t="s">
        <v>206</v>
      </c>
      <c r="L346" t="s">
        <v>225</v>
      </c>
      <c r="M346" t="s">
        <v>225</v>
      </c>
      <c r="N346" t="s">
        <v>225</v>
      </c>
      <c r="O346" t="s">
        <v>340</v>
      </c>
      <c r="P346" s="145">
        <v>43857</v>
      </c>
      <c r="Q346" t="s">
        <v>1216</v>
      </c>
      <c r="R346" t="s">
        <v>886</v>
      </c>
      <c r="S346" t="s">
        <v>890</v>
      </c>
      <c r="T346" t="s">
        <v>5225</v>
      </c>
      <c r="U346" s="131">
        <v>3.3719999999999999</v>
      </c>
      <c r="V346" s="131">
        <v>65.319000000000003</v>
      </c>
      <c r="W346" s="131">
        <v>220.255</v>
      </c>
      <c r="X346" s="146">
        <v>2.53E-2</v>
      </c>
      <c r="Y346" s="132">
        <v>1.137E-2</v>
      </c>
      <c r="Z346" s="132">
        <v>1.2199999999999999E-3</v>
      </c>
    </row>
    <row r="347" spans="1:26">
      <c r="A347" t="s">
        <v>1214</v>
      </c>
      <c r="B347" t="s">
        <v>1255</v>
      </c>
      <c r="D347" t="s">
        <v>5226</v>
      </c>
      <c r="E347" t="s">
        <v>312</v>
      </c>
      <c r="F347" t="s">
        <v>5355</v>
      </c>
      <c r="G347" t="s">
        <v>5356</v>
      </c>
      <c r="H347" t="s">
        <v>315</v>
      </c>
      <c r="I347" t="s">
        <v>1001</v>
      </c>
      <c r="J347" t="s">
        <v>845</v>
      </c>
      <c r="K347" t="s">
        <v>206</v>
      </c>
      <c r="L347" t="s">
        <v>225</v>
      </c>
      <c r="M347" t="s">
        <v>225</v>
      </c>
      <c r="N347" t="s">
        <v>225</v>
      </c>
      <c r="O347" t="s">
        <v>340</v>
      </c>
      <c r="P347" s="145">
        <v>44371</v>
      </c>
      <c r="Q347" t="s">
        <v>1216</v>
      </c>
      <c r="R347" t="s">
        <v>886</v>
      </c>
      <c r="S347" t="s">
        <v>890</v>
      </c>
      <c r="T347" t="s">
        <v>4997</v>
      </c>
      <c r="U347" s="131">
        <v>3.3719999999999999</v>
      </c>
      <c r="V347" s="131">
        <v>59.716000000000001</v>
      </c>
      <c r="W347" s="131">
        <v>201.363</v>
      </c>
      <c r="X347" s="146">
        <v>1.6E-2</v>
      </c>
      <c r="Y347" s="132">
        <v>1.039E-2</v>
      </c>
      <c r="Z347" s="132">
        <v>1.1199999999999999E-3</v>
      </c>
    </row>
    <row r="348" spans="1:26">
      <c r="A348" t="s">
        <v>1214</v>
      </c>
      <c r="B348" t="s">
        <v>1255</v>
      </c>
      <c r="C348" t="s">
        <v>5229</v>
      </c>
      <c r="D348" t="s">
        <v>5230</v>
      </c>
      <c r="E348" t="s">
        <v>312</v>
      </c>
      <c r="F348" t="s">
        <v>5231</v>
      </c>
      <c r="G348" t="s">
        <v>5232</v>
      </c>
      <c r="H348" t="s">
        <v>315</v>
      </c>
      <c r="I348" t="s">
        <v>1005</v>
      </c>
      <c r="J348" t="s">
        <v>834</v>
      </c>
      <c r="K348" t="s">
        <v>206</v>
      </c>
      <c r="L348" t="s">
        <v>225</v>
      </c>
      <c r="M348" t="s">
        <v>225</v>
      </c>
      <c r="N348" t="s">
        <v>225</v>
      </c>
      <c r="O348" t="s">
        <v>340</v>
      </c>
      <c r="P348" s="145">
        <v>44186</v>
      </c>
      <c r="Q348" t="s">
        <v>1216</v>
      </c>
      <c r="R348" t="s">
        <v>886</v>
      </c>
      <c r="S348" t="s">
        <v>890</v>
      </c>
      <c r="T348" t="s">
        <v>5122</v>
      </c>
      <c r="U348" s="131">
        <v>3.3719999999999999</v>
      </c>
      <c r="V348" s="131">
        <v>49.33</v>
      </c>
      <c r="W348" s="131">
        <v>166.34</v>
      </c>
      <c r="X348" s="146">
        <v>4.7000000000000002E-3</v>
      </c>
      <c r="Y348" s="132">
        <v>8.5900000000000004E-3</v>
      </c>
      <c r="Z348" s="132">
        <v>9.2000000000000003E-4</v>
      </c>
    </row>
    <row r="349" spans="1:26">
      <c r="A349" t="s">
        <v>1214</v>
      </c>
      <c r="B349" t="s">
        <v>1255</v>
      </c>
      <c r="D349" t="s">
        <v>5226</v>
      </c>
      <c r="E349" t="s">
        <v>312</v>
      </c>
      <c r="F349" t="s">
        <v>5227</v>
      </c>
      <c r="G349" t="s">
        <v>5228</v>
      </c>
      <c r="H349" t="s">
        <v>315</v>
      </c>
      <c r="I349" t="s">
        <v>1001</v>
      </c>
      <c r="J349" t="s">
        <v>845</v>
      </c>
      <c r="K349" t="s">
        <v>206</v>
      </c>
      <c r="L349" t="s">
        <v>225</v>
      </c>
      <c r="M349" t="s">
        <v>225</v>
      </c>
      <c r="N349" t="s">
        <v>225</v>
      </c>
      <c r="O349" t="s">
        <v>340</v>
      </c>
      <c r="P349" s="145">
        <v>43482</v>
      </c>
      <c r="Q349" t="s">
        <v>1216</v>
      </c>
      <c r="R349" t="s">
        <v>886</v>
      </c>
      <c r="S349" t="s">
        <v>890</v>
      </c>
      <c r="T349" t="s">
        <v>4997</v>
      </c>
      <c r="U349" s="131">
        <v>3.3719999999999999</v>
      </c>
      <c r="V349" s="131">
        <v>46.820999999999998</v>
      </c>
      <c r="W349" s="131">
        <v>157.88200000000001</v>
      </c>
      <c r="X349" s="146">
        <v>5.1999999999999998E-2</v>
      </c>
      <c r="Y349" s="132">
        <v>8.1499999999999993E-3</v>
      </c>
      <c r="Z349" s="132">
        <v>8.8000000000000003E-4</v>
      </c>
    </row>
    <row r="350" spans="1:26">
      <c r="A350" t="s">
        <v>1214</v>
      </c>
      <c r="B350" t="s">
        <v>1255</v>
      </c>
      <c r="C350" t="s">
        <v>5159</v>
      </c>
      <c r="D350" t="s">
        <v>5160</v>
      </c>
      <c r="E350" t="s">
        <v>312</v>
      </c>
      <c r="F350" t="s">
        <v>5159</v>
      </c>
      <c r="G350" t="s">
        <v>5161</v>
      </c>
      <c r="H350" t="s">
        <v>315</v>
      </c>
      <c r="I350" t="s">
        <v>1005</v>
      </c>
      <c r="J350" t="s">
        <v>833</v>
      </c>
      <c r="K350" t="s">
        <v>206</v>
      </c>
      <c r="L350" t="s">
        <v>218</v>
      </c>
      <c r="M350" t="s">
        <v>234</v>
      </c>
      <c r="N350" t="s">
        <v>234</v>
      </c>
      <c r="O350" t="s">
        <v>340</v>
      </c>
      <c r="P350" s="145">
        <v>45495</v>
      </c>
      <c r="Q350" t="s">
        <v>1219</v>
      </c>
      <c r="R350" t="s">
        <v>886</v>
      </c>
      <c r="S350" t="s">
        <v>890</v>
      </c>
      <c r="T350" t="s">
        <v>5162</v>
      </c>
      <c r="U350" s="131">
        <v>4.6239999999999997</v>
      </c>
      <c r="V350" s="131">
        <v>30.553000000000001</v>
      </c>
      <c r="W350" s="131">
        <v>141.26499999999999</v>
      </c>
      <c r="X350" s="148">
        <v>3.3799999999999997E-2</v>
      </c>
      <c r="Y350" s="132">
        <v>7.2899999999999996E-3</v>
      </c>
      <c r="Z350" s="132">
        <v>7.7999999999999999E-4</v>
      </c>
    </row>
    <row r="351" spans="1:26">
      <c r="A351" t="s">
        <v>1214</v>
      </c>
      <c r="B351" t="s">
        <v>1255</v>
      </c>
      <c r="D351" t="s">
        <v>5359</v>
      </c>
      <c r="E351" t="s">
        <v>312</v>
      </c>
      <c r="F351" t="s">
        <v>5360</v>
      </c>
      <c r="G351" t="s">
        <v>5361</v>
      </c>
      <c r="H351" t="s">
        <v>315</v>
      </c>
      <c r="I351" t="s">
        <v>1005</v>
      </c>
      <c r="J351" t="s">
        <v>834</v>
      </c>
      <c r="K351" t="s">
        <v>206</v>
      </c>
      <c r="L351" t="s">
        <v>234</v>
      </c>
      <c r="M351" t="s">
        <v>234</v>
      </c>
      <c r="N351" t="s">
        <v>234</v>
      </c>
      <c r="O351" t="s">
        <v>340</v>
      </c>
      <c r="P351" s="145">
        <v>44938</v>
      </c>
      <c r="Q351" t="s">
        <v>1219</v>
      </c>
      <c r="R351" t="s">
        <v>886</v>
      </c>
      <c r="S351" t="s">
        <v>890</v>
      </c>
      <c r="T351" t="s">
        <v>5162</v>
      </c>
      <c r="U351" s="131">
        <v>4.6239999999999997</v>
      </c>
      <c r="V351" s="131">
        <v>30.411999999999999</v>
      </c>
      <c r="W351" s="131">
        <v>140.61500000000001</v>
      </c>
      <c r="X351" s="146">
        <v>2.8899999999999999E-2</v>
      </c>
      <c r="Y351" s="132">
        <v>7.26E-3</v>
      </c>
      <c r="Z351" s="132">
        <v>7.7999999999999999E-4</v>
      </c>
    </row>
    <row r="352" spans="1:26">
      <c r="A352" t="s">
        <v>1214</v>
      </c>
      <c r="B352" t="s">
        <v>1255</v>
      </c>
      <c r="C352" t="s">
        <v>5163</v>
      </c>
      <c r="D352" t="s">
        <v>5164</v>
      </c>
      <c r="E352" t="s">
        <v>312</v>
      </c>
      <c r="F352" t="s">
        <v>5165</v>
      </c>
      <c r="G352" t="s">
        <v>5166</v>
      </c>
      <c r="H352" t="s">
        <v>315</v>
      </c>
      <c r="I352" t="s">
        <v>1005</v>
      </c>
      <c r="J352" t="s">
        <v>833</v>
      </c>
      <c r="K352" t="s">
        <v>206</v>
      </c>
      <c r="L352" t="s">
        <v>225</v>
      </c>
      <c r="M352" t="s">
        <v>225</v>
      </c>
      <c r="N352" t="s">
        <v>225</v>
      </c>
      <c r="O352" t="s">
        <v>340</v>
      </c>
      <c r="P352" s="145">
        <v>45505</v>
      </c>
      <c r="Q352" t="s">
        <v>1216</v>
      </c>
      <c r="R352" t="s">
        <v>886</v>
      </c>
      <c r="S352" t="s">
        <v>890</v>
      </c>
      <c r="T352" t="s">
        <v>5167</v>
      </c>
      <c r="U352" s="131">
        <v>3.3719999999999999</v>
      </c>
      <c r="V352" s="131">
        <v>34.338000000000001</v>
      </c>
      <c r="W352" s="131">
        <v>115.789</v>
      </c>
      <c r="X352" s="148">
        <v>0.34670000000000001</v>
      </c>
      <c r="Y352" s="132">
        <v>5.9800000000000001E-3</v>
      </c>
      <c r="Z352" s="132">
        <v>6.4000000000000005E-4</v>
      </c>
    </row>
    <row r="353" spans="1:26">
      <c r="A353" t="s">
        <v>1214</v>
      </c>
      <c r="B353" t="s">
        <v>1255</v>
      </c>
      <c r="C353" t="s">
        <v>5365</v>
      </c>
      <c r="D353" t="s">
        <v>5366</v>
      </c>
      <c r="E353" t="s">
        <v>312</v>
      </c>
      <c r="F353" t="s">
        <v>5367</v>
      </c>
      <c r="G353" t="s">
        <v>5368</v>
      </c>
      <c r="H353" t="s">
        <v>315</v>
      </c>
      <c r="I353" t="s">
        <v>1005</v>
      </c>
      <c r="J353" t="s">
        <v>834</v>
      </c>
      <c r="K353" t="s">
        <v>206</v>
      </c>
      <c r="L353" t="s">
        <v>254</v>
      </c>
      <c r="M353" t="s">
        <v>254</v>
      </c>
      <c r="N353" t="s">
        <v>213</v>
      </c>
      <c r="O353" t="s">
        <v>340</v>
      </c>
      <c r="P353" s="145">
        <v>45484</v>
      </c>
      <c r="Q353" t="s">
        <v>1217</v>
      </c>
      <c r="R353" t="s">
        <v>886</v>
      </c>
      <c r="S353" t="s">
        <v>890</v>
      </c>
      <c r="T353" t="s">
        <v>5175</v>
      </c>
      <c r="U353" s="131">
        <v>3.9550000000000001</v>
      </c>
      <c r="V353" s="131">
        <v>25.091999999999999</v>
      </c>
      <c r="W353" s="131">
        <v>99.244</v>
      </c>
      <c r="X353" s="146">
        <v>0.1439</v>
      </c>
      <c r="Y353" s="132">
        <v>5.1200000000000004E-3</v>
      </c>
      <c r="Z353" s="132">
        <v>5.5000000000000003E-4</v>
      </c>
    </row>
    <row r="354" spans="1:26">
      <c r="A354" t="s">
        <v>1214</v>
      </c>
      <c r="B354" t="s">
        <v>1255</v>
      </c>
      <c r="C354" t="s">
        <v>5163</v>
      </c>
      <c r="D354" t="s">
        <v>5164</v>
      </c>
      <c r="E354" t="s">
        <v>312</v>
      </c>
      <c r="F354" t="s">
        <v>5168</v>
      </c>
      <c r="G354" t="s">
        <v>5169</v>
      </c>
      <c r="H354" t="s">
        <v>315</v>
      </c>
      <c r="I354" t="s">
        <v>1005</v>
      </c>
      <c r="J354" t="s">
        <v>833</v>
      </c>
      <c r="K354" t="s">
        <v>206</v>
      </c>
      <c r="L354" t="s">
        <v>225</v>
      </c>
      <c r="M354" t="s">
        <v>225</v>
      </c>
      <c r="N354" t="s">
        <v>225</v>
      </c>
      <c r="O354" t="s">
        <v>340</v>
      </c>
      <c r="P354" s="145">
        <v>45400</v>
      </c>
      <c r="Q354" t="s">
        <v>1216</v>
      </c>
      <c r="R354" t="s">
        <v>886</v>
      </c>
      <c r="S354" t="s">
        <v>890</v>
      </c>
      <c r="T354" t="s">
        <v>5170</v>
      </c>
      <c r="U354" s="131">
        <v>3.3719999999999999</v>
      </c>
      <c r="V354" s="131">
        <v>26.422999999999998</v>
      </c>
      <c r="W354" s="131">
        <v>89.1</v>
      </c>
      <c r="X354" s="152">
        <v>0.4</v>
      </c>
      <c r="Y354" s="132">
        <v>4.5999999999999999E-3</v>
      </c>
      <c r="Z354" s="132">
        <v>4.8999999999999998E-4</v>
      </c>
    </row>
    <row r="355" spans="1:26">
      <c r="A355" t="s">
        <v>1214</v>
      </c>
      <c r="B355" t="s">
        <v>1255</v>
      </c>
      <c r="D355" t="s">
        <v>5362</v>
      </c>
      <c r="E355" t="s">
        <v>312</v>
      </c>
      <c r="F355" t="s">
        <v>5363</v>
      </c>
      <c r="G355" t="s">
        <v>5364</v>
      </c>
      <c r="H355" t="s">
        <v>315</v>
      </c>
      <c r="I355" t="s">
        <v>1004</v>
      </c>
      <c r="J355" t="s">
        <v>837</v>
      </c>
      <c r="K355" t="s">
        <v>206</v>
      </c>
      <c r="L355" t="s">
        <v>225</v>
      </c>
      <c r="M355" t="s">
        <v>225</v>
      </c>
      <c r="N355" t="s">
        <v>225</v>
      </c>
      <c r="O355" t="s">
        <v>340</v>
      </c>
      <c r="P355" s="145">
        <v>43790</v>
      </c>
      <c r="Q355" t="s">
        <v>1216</v>
      </c>
      <c r="R355" t="s">
        <v>886</v>
      </c>
      <c r="S355" t="s">
        <v>890</v>
      </c>
      <c r="T355" t="s">
        <v>5167</v>
      </c>
      <c r="U355" s="131">
        <v>3.3719999999999999</v>
      </c>
      <c r="V355" s="131">
        <v>7.59</v>
      </c>
      <c r="W355" s="131">
        <v>25.591999999999999</v>
      </c>
      <c r="X355" s="146">
        <v>1.0200000000000001E-2</v>
      </c>
      <c r="Y355" s="132">
        <v>1.32E-3</v>
      </c>
      <c r="Z355" s="132">
        <v>1.3999999999999999E-4</v>
      </c>
    </row>
    <row r="356" spans="1:26">
      <c r="A356" t="s">
        <v>1214</v>
      </c>
      <c r="B356" t="s">
        <v>1255</v>
      </c>
      <c r="C356" t="s">
        <v>5233</v>
      </c>
      <c r="D356" t="s">
        <v>5234</v>
      </c>
      <c r="E356" t="s">
        <v>311</v>
      </c>
      <c r="F356" t="s">
        <v>5235</v>
      </c>
      <c r="G356" t="s">
        <v>5236</v>
      </c>
      <c r="H356" t="s">
        <v>315</v>
      </c>
      <c r="I356" t="s">
        <v>1004</v>
      </c>
      <c r="J356" t="s">
        <v>837</v>
      </c>
      <c r="K356" t="s">
        <v>206</v>
      </c>
      <c r="L356" t="s">
        <v>205</v>
      </c>
      <c r="M356" t="s">
        <v>205</v>
      </c>
      <c r="N356" t="s">
        <v>304</v>
      </c>
      <c r="O356" t="s">
        <v>340</v>
      </c>
      <c r="P356" s="145">
        <v>43571</v>
      </c>
      <c r="Q356" t="s">
        <v>1216</v>
      </c>
      <c r="R356" t="s">
        <v>886</v>
      </c>
      <c r="S356" t="s">
        <v>890</v>
      </c>
      <c r="T356" t="s">
        <v>5237</v>
      </c>
      <c r="U356" s="131">
        <v>3.3719999999999999</v>
      </c>
      <c r="V356" s="131">
        <v>6.3230000000000004</v>
      </c>
      <c r="W356" s="131">
        <v>21.321999999999999</v>
      </c>
      <c r="X356" s="146">
        <v>3.3300000000000003E-2</v>
      </c>
      <c r="Y356" s="132">
        <v>1.1000000000000001E-3</v>
      </c>
      <c r="Z356" s="132">
        <v>1.2E-4</v>
      </c>
    </row>
    <row r="357" spans="1:26">
      <c r="A357" t="s">
        <v>1214</v>
      </c>
      <c r="B357" t="s">
        <v>1255</v>
      </c>
      <c r="C357" t="s">
        <v>5171</v>
      </c>
      <c r="D357" t="s">
        <v>5172</v>
      </c>
      <c r="E357" t="s">
        <v>310</v>
      </c>
      <c r="F357" t="s">
        <v>5173</v>
      </c>
      <c r="G357" t="s">
        <v>5174</v>
      </c>
      <c r="H357" t="s">
        <v>315</v>
      </c>
      <c r="I357" t="s">
        <v>1006</v>
      </c>
      <c r="J357" t="s">
        <v>832</v>
      </c>
      <c r="K357" t="s">
        <v>206</v>
      </c>
      <c r="L357" t="s">
        <v>234</v>
      </c>
      <c r="M357" t="s">
        <v>234</v>
      </c>
      <c r="N357" t="s">
        <v>234</v>
      </c>
      <c r="O357" t="s">
        <v>340</v>
      </c>
      <c r="P357" s="145">
        <v>45208</v>
      </c>
      <c r="Q357" t="s">
        <v>1219</v>
      </c>
      <c r="R357" t="s">
        <v>886</v>
      </c>
      <c r="S357" t="s">
        <v>890</v>
      </c>
      <c r="T357" t="s">
        <v>5175</v>
      </c>
      <c r="U357" s="131">
        <v>4.6239999999999997</v>
      </c>
      <c r="V357" s="131">
        <v>0</v>
      </c>
      <c r="W357" s="131">
        <v>0</v>
      </c>
      <c r="X357" s="148">
        <v>0.104</v>
      </c>
      <c r="Y357" s="151"/>
      <c r="Z357" s="151"/>
    </row>
    <row r="358" spans="1:26">
      <c r="A358" t="s">
        <v>1214</v>
      </c>
      <c r="B358" t="s">
        <v>1259</v>
      </c>
      <c r="C358" t="s">
        <v>5238</v>
      </c>
      <c r="D358" t="s">
        <v>5239</v>
      </c>
      <c r="E358" t="s">
        <v>310</v>
      </c>
      <c r="F358" t="s">
        <v>5240</v>
      </c>
      <c r="G358" t="s">
        <v>5241</v>
      </c>
      <c r="H358" t="s">
        <v>322</v>
      </c>
      <c r="I358" t="s">
        <v>1003</v>
      </c>
      <c r="J358" t="s">
        <v>570</v>
      </c>
      <c r="K358" t="s">
        <v>205</v>
      </c>
      <c r="L358" t="s">
        <v>218</v>
      </c>
      <c r="M358" t="s">
        <v>205</v>
      </c>
      <c r="N358" t="s">
        <v>205</v>
      </c>
      <c r="O358" t="s">
        <v>340</v>
      </c>
      <c r="Q358" t="s">
        <v>1213</v>
      </c>
      <c r="R358" t="s">
        <v>886</v>
      </c>
      <c r="S358" t="s">
        <v>890</v>
      </c>
      <c r="T358" t="s">
        <v>5162</v>
      </c>
      <c r="U358" s="131">
        <v>1</v>
      </c>
      <c r="V358" s="131">
        <v>817.38300000000004</v>
      </c>
      <c r="W358" s="131">
        <v>817.38300000000004</v>
      </c>
      <c r="Y358" s="132">
        <v>2.359E-2</v>
      </c>
      <c r="Z358" s="132">
        <v>2.5699999999999998E-3</v>
      </c>
    </row>
    <row r="359" spans="1:26">
      <c r="A359" t="s">
        <v>1214</v>
      </c>
      <c r="B359" t="s">
        <v>1259</v>
      </c>
      <c r="D359" t="s">
        <v>5256</v>
      </c>
      <c r="E359" t="s">
        <v>310</v>
      </c>
      <c r="F359" t="s">
        <v>5257</v>
      </c>
      <c r="G359" t="s">
        <v>5258</v>
      </c>
      <c r="H359" t="s">
        <v>315</v>
      </c>
      <c r="I359" t="s">
        <v>1006</v>
      </c>
      <c r="J359" t="s">
        <v>833</v>
      </c>
      <c r="K359" t="s">
        <v>205</v>
      </c>
      <c r="L359" t="s">
        <v>205</v>
      </c>
      <c r="M359" t="s">
        <v>205</v>
      </c>
      <c r="N359" t="s">
        <v>205</v>
      </c>
      <c r="O359" t="s">
        <v>340</v>
      </c>
      <c r="P359" s="145">
        <v>45006</v>
      </c>
      <c r="Q359" t="s">
        <v>1213</v>
      </c>
      <c r="R359" t="s">
        <v>886</v>
      </c>
      <c r="S359" t="s">
        <v>890</v>
      </c>
      <c r="T359" t="s">
        <v>4846</v>
      </c>
      <c r="U359" s="131">
        <v>1</v>
      </c>
      <c r="V359" s="131">
        <v>1947.027</v>
      </c>
      <c r="W359" s="131">
        <v>1947.027</v>
      </c>
      <c r="X359" s="146">
        <v>0.19600000000000001</v>
      </c>
      <c r="Y359" s="132">
        <v>5.62E-2</v>
      </c>
      <c r="Z359" s="132">
        <v>6.13E-3</v>
      </c>
    </row>
    <row r="360" spans="1:26">
      <c r="A360" t="s">
        <v>1214</v>
      </c>
      <c r="B360" t="s">
        <v>1259</v>
      </c>
      <c r="C360" t="s">
        <v>5252</v>
      </c>
      <c r="D360" t="s">
        <v>5253</v>
      </c>
      <c r="E360" t="s">
        <v>310</v>
      </c>
      <c r="F360" t="s">
        <v>5254</v>
      </c>
      <c r="G360" t="s">
        <v>5255</v>
      </c>
      <c r="H360" t="s">
        <v>315</v>
      </c>
      <c r="I360" t="s">
        <v>1004</v>
      </c>
      <c r="J360" t="s">
        <v>837</v>
      </c>
      <c r="K360" t="s">
        <v>205</v>
      </c>
      <c r="L360" t="s">
        <v>205</v>
      </c>
      <c r="M360" t="s">
        <v>205</v>
      </c>
      <c r="N360" t="s">
        <v>205</v>
      </c>
      <c r="O360" t="s">
        <v>340</v>
      </c>
      <c r="P360" s="145">
        <v>44370</v>
      </c>
      <c r="Q360" t="s">
        <v>1213</v>
      </c>
      <c r="R360" t="s">
        <v>886</v>
      </c>
      <c r="S360" t="s">
        <v>890</v>
      </c>
      <c r="T360" t="s">
        <v>5056</v>
      </c>
      <c r="U360" s="131">
        <v>1</v>
      </c>
      <c r="V360" s="131">
        <v>1696.0809999999999</v>
      </c>
      <c r="W360" s="131">
        <v>1696.0809999999999</v>
      </c>
      <c r="X360" s="146">
        <v>0.15770000000000001</v>
      </c>
      <c r="Y360" s="132">
        <v>4.895E-2</v>
      </c>
      <c r="Z360" s="132">
        <v>5.3400000000000001E-3</v>
      </c>
    </row>
    <row r="361" spans="1:26">
      <c r="A361" t="s">
        <v>1214</v>
      </c>
      <c r="B361" t="s">
        <v>1259</v>
      </c>
      <c r="C361" t="s">
        <v>5268</v>
      </c>
      <c r="D361" t="s">
        <v>5269</v>
      </c>
      <c r="E361" t="s">
        <v>310</v>
      </c>
      <c r="F361" t="s">
        <v>5270</v>
      </c>
      <c r="G361" t="s">
        <v>5271</v>
      </c>
      <c r="H361" t="s">
        <v>315</v>
      </c>
      <c r="I361" t="s">
        <v>1004</v>
      </c>
      <c r="J361" t="s">
        <v>838</v>
      </c>
      <c r="K361" t="s">
        <v>205</v>
      </c>
      <c r="L361" t="s">
        <v>205</v>
      </c>
      <c r="M361" t="s">
        <v>205</v>
      </c>
      <c r="N361" t="s">
        <v>205</v>
      </c>
      <c r="O361" t="s">
        <v>340</v>
      </c>
      <c r="P361" s="145">
        <v>44752</v>
      </c>
      <c r="Q361" t="s">
        <v>1213</v>
      </c>
      <c r="R361" t="s">
        <v>886</v>
      </c>
      <c r="S361" t="s">
        <v>890</v>
      </c>
      <c r="T361" t="s">
        <v>5056</v>
      </c>
      <c r="U361" s="131">
        <v>1</v>
      </c>
      <c r="V361" s="131">
        <v>1506.433</v>
      </c>
      <c r="W361" s="131">
        <v>1506.433</v>
      </c>
      <c r="X361" s="146">
        <v>5.8299999999999998E-2</v>
      </c>
      <c r="Y361" s="132">
        <v>4.3479999999999998E-2</v>
      </c>
      <c r="Z361" s="132">
        <v>4.7400000000000003E-3</v>
      </c>
    </row>
    <row r="362" spans="1:26">
      <c r="A362" t="s">
        <v>1214</v>
      </c>
      <c r="B362" t="s">
        <v>1259</v>
      </c>
      <c r="C362" t="s">
        <v>5242</v>
      </c>
      <c r="D362" t="s">
        <v>5243</v>
      </c>
      <c r="E362" t="s">
        <v>310</v>
      </c>
      <c r="F362" t="s">
        <v>5244</v>
      </c>
      <c r="G362" t="s">
        <v>5245</v>
      </c>
      <c r="H362" t="s">
        <v>315</v>
      </c>
      <c r="I362" t="s">
        <v>1006</v>
      </c>
      <c r="J362" t="s">
        <v>827</v>
      </c>
      <c r="K362" t="s">
        <v>205</v>
      </c>
      <c r="L362" t="s">
        <v>205</v>
      </c>
      <c r="M362" t="s">
        <v>205</v>
      </c>
      <c r="N362" t="s">
        <v>205</v>
      </c>
      <c r="O362" t="s">
        <v>340</v>
      </c>
      <c r="Q362" t="s">
        <v>1213</v>
      </c>
      <c r="R362" t="s">
        <v>886</v>
      </c>
      <c r="S362" t="s">
        <v>890</v>
      </c>
      <c r="T362" t="s">
        <v>5217</v>
      </c>
      <c r="U362" s="131">
        <v>1</v>
      </c>
      <c r="V362" s="131">
        <v>1236.06</v>
      </c>
      <c r="W362" s="131">
        <v>1236.06</v>
      </c>
      <c r="Y362" s="132">
        <v>3.5680000000000003E-2</v>
      </c>
      <c r="Z362" s="132">
        <v>3.8899999999999998E-3</v>
      </c>
    </row>
    <row r="363" spans="1:26">
      <c r="A363" t="s">
        <v>1214</v>
      </c>
      <c r="B363" t="s">
        <v>1259</v>
      </c>
      <c r="C363" t="s">
        <v>5281</v>
      </c>
      <c r="D363" t="s">
        <v>5282</v>
      </c>
      <c r="E363" t="s">
        <v>310</v>
      </c>
      <c r="F363" t="s">
        <v>5283</v>
      </c>
      <c r="G363" t="s">
        <v>5284</v>
      </c>
      <c r="H363" t="s">
        <v>315</v>
      </c>
      <c r="I363" t="s">
        <v>1004</v>
      </c>
      <c r="J363" t="s">
        <v>838</v>
      </c>
      <c r="K363" t="s">
        <v>205</v>
      </c>
      <c r="L363" t="s">
        <v>205</v>
      </c>
      <c r="M363" t="s">
        <v>205</v>
      </c>
      <c r="N363" t="s">
        <v>205</v>
      </c>
      <c r="O363" t="s">
        <v>340</v>
      </c>
      <c r="P363" s="145">
        <v>44741</v>
      </c>
      <c r="Q363" t="s">
        <v>1213</v>
      </c>
      <c r="R363" t="s">
        <v>886</v>
      </c>
      <c r="S363" t="s">
        <v>890</v>
      </c>
      <c r="T363" t="s">
        <v>5056</v>
      </c>
      <c r="U363" s="131">
        <v>1</v>
      </c>
      <c r="V363" s="131">
        <v>1228.165</v>
      </c>
      <c r="W363" s="131">
        <v>1228.165</v>
      </c>
      <c r="X363" s="149">
        <v>3.4090000000000002E-2</v>
      </c>
      <c r="Y363" s="132">
        <v>3.5450000000000002E-2</v>
      </c>
      <c r="Z363" s="132">
        <v>3.8700000000000002E-3</v>
      </c>
    </row>
    <row r="364" spans="1:26">
      <c r="A364" t="s">
        <v>1214</v>
      </c>
      <c r="B364" t="s">
        <v>1259</v>
      </c>
      <c r="C364" t="s">
        <v>5264</v>
      </c>
      <c r="D364" t="s">
        <v>5265</v>
      </c>
      <c r="E364" t="s">
        <v>310</v>
      </c>
      <c r="F364" t="s">
        <v>5266</v>
      </c>
      <c r="G364" t="s">
        <v>5267</v>
      </c>
      <c r="H364" t="s">
        <v>315</v>
      </c>
      <c r="I364" t="s">
        <v>1004</v>
      </c>
      <c r="J364" t="s">
        <v>837</v>
      </c>
      <c r="K364" t="s">
        <v>205</v>
      </c>
      <c r="L364" t="s">
        <v>205</v>
      </c>
      <c r="M364" t="s">
        <v>205</v>
      </c>
      <c r="N364" t="s">
        <v>205</v>
      </c>
      <c r="O364" t="s">
        <v>340</v>
      </c>
      <c r="P364" s="145">
        <v>44591</v>
      </c>
      <c r="Q364" t="s">
        <v>1213</v>
      </c>
      <c r="R364" t="s">
        <v>886</v>
      </c>
      <c r="S364" t="s">
        <v>890</v>
      </c>
      <c r="T364" t="s">
        <v>5263</v>
      </c>
      <c r="U364" s="131">
        <v>1</v>
      </c>
      <c r="V364" s="131">
        <v>1085.5550000000001</v>
      </c>
      <c r="W364" s="131">
        <v>1085.5550000000001</v>
      </c>
      <c r="X364" s="146">
        <v>5.2600000000000001E-2</v>
      </c>
      <c r="Y364" s="132">
        <v>3.1329999999999997E-2</v>
      </c>
      <c r="Z364" s="132">
        <v>3.4199999999999999E-3</v>
      </c>
    </row>
    <row r="365" spans="1:26">
      <c r="A365" t="s">
        <v>1214</v>
      </c>
      <c r="B365" t="s">
        <v>1259</v>
      </c>
      <c r="C365" t="s">
        <v>5259</v>
      </c>
      <c r="D365" t="s">
        <v>5260</v>
      </c>
      <c r="E365" t="s">
        <v>311</v>
      </c>
      <c r="F365" t="s">
        <v>5261</v>
      </c>
      <c r="G365" t="s">
        <v>5262</v>
      </c>
      <c r="H365" t="s">
        <v>315</v>
      </c>
      <c r="I365" t="s">
        <v>1005</v>
      </c>
      <c r="J365" t="s">
        <v>834</v>
      </c>
      <c r="K365" t="s">
        <v>205</v>
      </c>
      <c r="L365" t="s">
        <v>205</v>
      </c>
      <c r="M365" t="s">
        <v>205</v>
      </c>
      <c r="N365" t="s">
        <v>205</v>
      </c>
      <c r="O365" t="s">
        <v>340</v>
      </c>
      <c r="P365" s="145">
        <v>44721</v>
      </c>
      <c r="Q365" t="s">
        <v>1213</v>
      </c>
      <c r="R365" t="s">
        <v>886</v>
      </c>
      <c r="S365" t="s">
        <v>890</v>
      </c>
      <c r="T365" t="s">
        <v>5263</v>
      </c>
      <c r="U365" s="131">
        <v>1</v>
      </c>
      <c r="V365" s="131">
        <v>1076.6769999999999</v>
      </c>
      <c r="W365" s="131">
        <v>1076.6769999999999</v>
      </c>
      <c r="X365" s="146">
        <v>1.89E-2</v>
      </c>
      <c r="Y365" s="132">
        <v>3.108E-2</v>
      </c>
      <c r="Z365" s="132">
        <v>3.3899999999999998E-3</v>
      </c>
    </row>
    <row r="366" spans="1:26">
      <c r="A366" t="s">
        <v>1214</v>
      </c>
      <c r="B366" t="s">
        <v>1259</v>
      </c>
      <c r="C366" t="s">
        <v>5272</v>
      </c>
      <c r="D366" t="s">
        <v>5273</v>
      </c>
      <c r="E366" t="s">
        <v>310</v>
      </c>
      <c r="F366" t="s">
        <v>5274</v>
      </c>
      <c r="G366" t="s">
        <v>5275</v>
      </c>
      <c r="H366" t="s">
        <v>315</v>
      </c>
      <c r="I366" t="s">
        <v>1001</v>
      </c>
      <c r="J366" t="s">
        <v>845</v>
      </c>
      <c r="K366" t="s">
        <v>205</v>
      </c>
      <c r="L366" t="s">
        <v>205</v>
      </c>
      <c r="M366" t="s">
        <v>205</v>
      </c>
      <c r="N366" t="s">
        <v>205</v>
      </c>
      <c r="O366" t="s">
        <v>340</v>
      </c>
      <c r="P366" s="145">
        <v>44560</v>
      </c>
      <c r="Q366" t="s">
        <v>1216</v>
      </c>
      <c r="R366" t="s">
        <v>886</v>
      </c>
      <c r="S366" t="s">
        <v>890</v>
      </c>
      <c r="T366" t="s">
        <v>5276</v>
      </c>
      <c r="U366" s="131">
        <v>3.3719999999999999</v>
      </c>
      <c r="V366" s="131">
        <v>273.02800000000002</v>
      </c>
      <c r="W366" s="131">
        <v>920.65</v>
      </c>
      <c r="X366" s="146">
        <v>5.9200000000000003E-2</v>
      </c>
      <c r="Y366" s="132">
        <v>2.657E-2</v>
      </c>
      <c r="Z366" s="132">
        <v>2.8999999999999998E-3</v>
      </c>
    </row>
    <row r="367" spans="1:26">
      <c r="A367" t="s">
        <v>1214</v>
      </c>
      <c r="B367" t="s">
        <v>1259</v>
      </c>
      <c r="C367" t="s">
        <v>5277</v>
      </c>
      <c r="D367" t="s">
        <v>5278</v>
      </c>
      <c r="E367" t="s">
        <v>310</v>
      </c>
      <c r="F367" t="s">
        <v>5279</v>
      </c>
      <c r="G367" t="s">
        <v>5280</v>
      </c>
      <c r="H367" t="s">
        <v>315</v>
      </c>
      <c r="I367" t="s">
        <v>1001</v>
      </c>
      <c r="J367" t="s">
        <v>845</v>
      </c>
      <c r="K367" t="s">
        <v>205</v>
      </c>
      <c r="L367" t="s">
        <v>205</v>
      </c>
      <c r="M367" t="s">
        <v>205</v>
      </c>
      <c r="N367" t="s">
        <v>297</v>
      </c>
      <c r="O367" t="s">
        <v>340</v>
      </c>
      <c r="P367" s="145">
        <v>44409</v>
      </c>
      <c r="Q367" t="s">
        <v>1216</v>
      </c>
      <c r="R367" t="s">
        <v>886</v>
      </c>
      <c r="S367" t="s">
        <v>890</v>
      </c>
      <c r="T367" t="s">
        <v>5131</v>
      </c>
      <c r="U367" s="131">
        <v>3.3719999999999999</v>
      </c>
      <c r="V367" s="131">
        <v>260.82799999999997</v>
      </c>
      <c r="W367" s="131">
        <v>879.51199999999994</v>
      </c>
      <c r="X367" s="146">
        <v>7.5700000000000003E-2</v>
      </c>
      <c r="Y367" s="132">
        <v>2.538E-2</v>
      </c>
      <c r="Z367" s="132">
        <v>2.7699999999999999E-3</v>
      </c>
    </row>
    <row r="368" spans="1:26">
      <c r="A368" t="s">
        <v>1214</v>
      </c>
      <c r="B368" t="s">
        <v>1259</v>
      </c>
      <c r="C368" t="s">
        <v>5285</v>
      </c>
      <c r="D368" t="s">
        <v>5286</v>
      </c>
      <c r="E368" t="s">
        <v>310</v>
      </c>
      <c r="F368" t="s">
        <v>5287</v>
      </c>
      <c r="G368" t="s">
        <v>5288</v>
      </c>
      <c r="H368" t="s">
        <v>315</v>
      </c>
      <c r="I368" t="s">
        <v>1003</v>
      </c>
      <c r="J368" t="s">
        <v>570</v>
      </c>
      <c r="K368" t="s">
        <v>205</v>
      </c>
      <c r="L368" t="s">
        <v>205</v>
      </c>
      <c r="M368" t="s">
        <v>205</v>
      </c>
      <c r="N368" t="s">
        <v>225</v>
      </c>
      <c r="O368" t="s">
        <v>340</v>
      </c>
      <c r="P368" s="145">
        <v>44622</v>
      </c>
      <c r="Q368" t="s">
        <v>1213</v>
      </c>
      <c r="R368" t="s">
        <v>886</v>
      </c>
      <c r="S368" t="s">
        <v>890</v>
      </c>
      <c r="T368" t="s">
        <v>5127</v>
      </c>
      <c r="U368" s="131">
        <v>1</v>
      </c>
      <c r="V368" s="131">
        <v>774.58</v>
      </c>
      <c r="W368" s="131">
        <v>774.58</v>
      </c>
      <c r="X368" s="147">
        <v>0.11</v>
      </c>
      <c r="Y368" s="132">
        <v>2.2360000000000001E-2</v>
      </c>
      <c r="Z368" s="132">
        <v>2.4399999999999999E-3</v>
      </c>
    </row>
    <row r="369" spans="1:26">
      <c r="A369" t="s">
        <v>1214</v>
      </c>
      <c r="B369" t="s">
        <v>1259</v>
      </c>
      <c r="C369" t="s">
        <v>5085</v>
      </c>
      <c r="D369" t="s">
        <v>5086</v>
      </c>
      <c r="E369" t="s">
        <v>310</v>
      </c>
      <c r="F369" t="s">
        <v>5306</v>
      </c>
      <c r="G369" t="s">
        <v>5307</v>
      </c>
      <c r="H369" t="s">
        <v>315</v>
      </c>
      <c r="I369" t="s">
        <v>1004</v>
      </c>
      <c r="J369" t="s">
        <v>840</v>
      </c>
      <c r="K369" t="s">
        <v>205</v>
      </c>
      <c r="L369" t="s">
        <v>205</v>
      </c>
      <c r="M369" t="s">
        <v>205</v>
      </c>
      <c r="N369" t="s">
        <v>205</v>
      </c>
      <c r="O369" t="s">
        <v>340</v>
      </c>
      <c r="P369" s="145">
        <v>45036</v>
      </c>
      <c r="Q369" t="s">
        <v>1213</v>
      </c>
      <c r="R369" t="s">
        <v>886</v>
      </c>
      <c r="S369" t="s">
        <v>890</v>
      </c>
      <c r="T369" t="s">
        <v>4835</v>
      </c>
      <c r="U369" s="131">
        <v>1</v>
      </c>
      <c r="V369" s="131">
        <v>607.96199999999999</v>
      </c>
      <c r="W369" s="131">
        <v>607.96199999999999</v>
      </c>
      <c r="X369" s="150">
        <v>1.95E-2</v>
      </c>
      <c r="Y369" s="132">
        <v>1.755E-2</v>
      </c>
      <c r="Z369" s="132">
        <v>1.91E-3</v>
      </c>
    </row>
    <row r="370" spans="1:26">
      <c r="A370" t="s">
        <v>1214</v>
      </c>
      <c r="B370" t="s">
        <v>1259</v>
      </c>
      <c r="C370" t="s">
        <v>5176</v>
      </c>
      <c r="D370" t="s">
        <v>5177</v>
      </c>
      <c r="E370" t="s">
        <v>311</v>
      </c>
      <c r="F370" t="s">
        <v>5250</v>
      </c>
      <c r="G370" t="s">
        <v>5251</v>
      </c>
      <c r="H370" t="s">
        <v>315</v>
      </c>
      <c r="I370" t="s">
        <v>1005</v>
      </c>
      <c r="J370" t="s">
        <v>834</v>
      </c>
      <c r="K370" t="s">
        <v>205</v>
      </c>
      <c r="L370" t="s">
        <v>205</v>
      </c>
      <c r="M370" t="s">
        <v>205</v>
      </c>
      <c r="N370" t="s">
        <v>205</v>
      </c>
      <c r="O370" t="s">
        <v>340</v>
      </c>
      <c r="Q370" t="s">
        <v>1213</v>
      </c>
      <c r="R370" t="s">
        <v>886</v>
      </c>
      <c r="S370" t="s">
        <v>890</v>
      </c>
      <c r="T370" t="s">
        <v>5056</v>
      </c>
      <c r="U370" s="131">
        <v>1</v>
      </c>
      <c r="V370" s="131">
        <v>572.13499999999999</v>
      </c>
      <c r="W370" s="131">
        <v>572.13499999999999</v>
      </c>
      <c r="Y370" s="132">
        <v>1.651E-2</v>
      </c>
      <c r="Z370" s="132">
        <v>1.8E-3</v>
      </c>
    </row>
    <row r="371" spans="1:26">
      <c r="A371" t="s">
        <v>1214</v>
      </c>
      <c r="B371" t="s">
        <v>1259</v>
      </c>
      <c r="C371" t="s">
        <v>5308</v>
      </c>
      <c r="D371" t="s">
        <v>5309</v>
      </c>
      <c r="E371" t="s">
        <v>312</v>
      </c>
      <c r="F371" t="s">
        <v>5310</v>
      </c>
      <c r="G371" t="s">
        <v>5311</v>
      </c>
      <c r="H371" t="s">
        <v>315</v>
      </c>
      <c r="I371" t="s">
        <v>1001</v>
      </c>
      <c r="J371" t="s">
        <v>845</v>
      </c>
      <c r="K371" t="s">
        <v>205</v>
      </c>
      <c r="L371" t="s">
        <v>205</v>
      </c>
      <c r="M371" t="s">
        <v>205</v>
      </c>
      <c r="N371" t="s">
        <v>205</v>
      </c>
      <c r="O371" t="s">
        <v>340</v>
      </c>
      <c r="P371" s="145">
        <v>44823</v>
      </c>
      <c r="Q371" t="s">
        <v>1216</v>
      </c>
      <c r="R371" t="s">
        <v>886</v>
      </c>
      <c r="S371" t="s">
        <v>890</v>
      </c>
      <c r="T371" t="s">
        <v>5204</v>
      </c>
      <c r="U371" s="131">
        <v>3.3719999999999999</v>
      </c>
      <c r="V371" s="131">
        <v>164.279</v>
      </c>
      <c r="W371" s="131">
        <v>553.95000000000005</v>
      </c>
      <c r="X371" s="146">
        <v>0.1371</v>
      </c>
      <c r="Y371" s="132">
        <v>1.5990000000000001E-2</v>
      </c>
      <c r="Z371" s="132">
        <v>1.74E-3</v>
      </c>
    </row>
    <row r="372" spans="1:26">
      <c r="A372" t="s">
        <v>1214</v>
      </c>
      <c r="B372" t="s">
        <v>1259</v>
      </c>
      <c r="C372" t="s">
        <v>5176</v>
      </c>
      <c r="D372" t="s">
        <v>5177</v>
      </c>
      <c r="E372" t="s">
        <v>311</v>
      </c>
      <c r="F372" t="s">
        <v>5178</v>
      </c>
      <c r="G372" t="s">
        <v>5179</v>
      </c>
      <c r="H372" t="s">
        <v>315</v>
      </c>
      <c r="I372" t="s">
        <v>1005</v>
      </c>
      <c r="J372" t="s">
        <v>834</v>
      </c>
      <c r="K372" t="s">
        <v>205</v>
      </c>
      <c r="L372" t="s">
        <v>205</v>
      </c>
      <c r="M372" t="s">
        <v>205</v>
      </c>
      <c r="N372" t="s">
        <v>205</v>
      </c>
      <c r="O372" t="s">
        <v>340</v>
      </c>
      <c r="P372" s="145">
        <v>43542</v>
      </c>
      <c r="Q372" t="s">
        <v>1213</v>
      </c>
      <c r="R372" t="s">
        <v>886</v>
      </c>
      <c r="S372" t="s">
        <v>890</v>
      </c>
      <c r="T372" t="s">
        <v>5180</v>
      </c>
      <c r="U372" s="131">
        <v>1</v>
      </c>
      <c r="V372" s="131">
        <v>484.36900000000003</v>
      </c>
      <c r="W372" s="131">
        <v>484.36900000000003</v>
      </c>
      <c r="X372" s="148">
        <v>7.8700000000000006E-2</v>
      </c>
      <c r="Y372" s="132">
        <v>1.3979999999999999E-2</v>
      </c>
      <c r="Z372" s="132">
        <v>1.5200000000000001E-3</v>
      </c>
    </row>
    <row r="373" spans="1:26">
      <c r="A373" t="s">
        <v>1214</v>
      </c>
      <c r="B373" t="s">
        <v>1259</v>
      </c>
      <c r="C373" t="s">
        <v>5181</v>
      </c>
      <c r="D373" t="s">
        <v>5182</v>
      </c>
      <c r="E373" t="s">
        <v>310</v>
      </c>
      <c r="F373" t="s">
        <v>5183</v>
      </c>
      <c r="G373" t="s">
        <v>5184</v>
      </c>
      <c r="H373" t="s">
        <v>315</v>
      </c>
      <c r="I373" t="s">
        <v>1002</v>
      </c>
      <c r="J373" t="s">
        <v>832</v>
      </c>
      <c r="K373" t="s">
        <v>205</v>
      </c>
      <c r="L373" t="s">
        <v>205</v>
      </c>
      <c r="M373" t="s">
        <v>205</v>
      </c>
      <c r="N373" t="s">
        <v>205</v>
      </c>
      <c r="O373" t="s">
        <v>340</v>
      </c>
      <c r="Q373" t="s">
        <v>1213</v>
      </c>
      <c r="R373" t="s">
        <v>886</v>
      </c>
      <c r="S373" t="s">
        <v>890</v>
      </c>
      <c r="T373" t="s">
        <v>5185</v>
      </c>
      <c r="U373" s="131">
        <v>1</v>
      </c>
      <c r="V373" s="131">
        <v>454.33100000000002</v>
      </c>
      <c r="W373" s="131">
        <v>454.33100000000002</v>
      </c>
      <c r="Y373" s="132">
        <v>1.311E-2</v>
      </c>
      <c r="Z373" s="132">
        <v>1.4300000000000001E-3</v>
      </c>
    </row>
    <row r="374" spans="1:26">
      <c r="A374" t="s">
        <v>1214</v>
      </c>
      <c r="B374" t="s">
        <v>1259</v>
      </c>
      <c r="C374" t="s">
        <v>5181</v>
      </c>
      <c r="D374" t="s">
        <v>5186</v>
      </c>
      <c r="E374" t="s">
        <v>310</v>
      </c>
      <c r="F374" t="s">
        <v>5187</v>
      </c>
      <c r="G374" t="s">
        <v>5188</v>
      </c>
      <c r="H374" t="s">
        <v>315</v>
      </c>
      <c r="I374" t="s">
        <v>1002</v>
      </c>
      <c r="J374" t="s">
        <v>832</v>
      </c>
      <c r="K374" t="s">
        <v>205</v>
      </c>
      <c r="L374" t="s">
        <v>205</v>
      </c>
      <c r="M374" t="s">
        <v>205</v>
      </c>
      <c r="N374" t="s">
        <v>205</v>
      </c>
      <c r="O374" t="s">
        <v>340</v>
      </c>
      <c r="Q374" t="s">
        <v>1213</v>
      </c>
      <c r="R374" t="s">
        <v>886</v>
      </c>
      <c r="S374" t="s">
        <v>890</v>
      </c>
      <c r="T374" t="s">
        <v>5185</v>
      </c>
      <c r="U374" s="131">
        <v>1</v>
      </c>
      <c r="V374" s="131">
        <v>322.24299999999999</v>
      </c>
      <c r="W374" s="131">
        <v>322.24299999999999</v>
      </c>
      <c r="Y374" s="132">
        <v>9.2999999999999992E-3</v>
      </c>
      <c r="Z374" s="132">
        <v>1.01E-3</v>
      </c>
    </row>
    <row r="375" spans="1:26">
      <c r="A375" t="s">
        <v>1214</v>
      </c>
      <c r="B375" t="s">
        <v>1259</v>
      </c>
      <c r="C375" t="s">
        <v>5189</v>
      </c>
      <c r="D375" t="s">
        <v>2185</v>
      </c>
      <c r="E375" t="s">
        <v>310</v>
      </c>
      <c r="F375" t="s">
        <v>5190</v>
      </c>
      <c r="G375" t="s">
        <v>5191</v>
      </c>
      <c r="H375" t="s">
        <v>315</v>
      </c>
      <c r="I375" t="s">
        <v>1006</v>
      </c>
      <c r="J375" t="s">
        <v>570</v>
      </c>
      <c r="K375" t="s">
        <v>205</v>
      </c>
      <c r="L375" t="s">
        <v>205</v>
      </c>
      <c r="M375" t="s">
        <v>205</v>
      </c>
      <c r="N375" t="s">
        <v>225</v>
      </c>
      <c r="O375" t="s">
        <v>340</v>
      </c>
      <c r="P375" s="145">
        <v>43691</v>
      </c>
      <c r="Q375" t="s">
        <v>1216</v>
      </c>
      <c r="R375" t="s">
        <v>886</v>
      </c>
      <c r="S375" t="s">
        <v>890</v>
      </c>
      <c r="T375" t="s">
        <v>5127</v>
      </c>
      <c r="U375" s="131">
        <v>3.3719999999999999</v>
      </c>
      <c r="V375" s="131">
        <v>65.453000000000003</v>
      </c>
      <c r="W375" s="131">
        <v>220.70699999999999</v>
      </c>
      <c r="X375" s="148">
        <v>0.19869999999999999</v>
      </c>
      <c r="Y375" s="132">
        <v>6.3699999999999998E-3</v>
      </c>
      <c r="Z375" s="132">
        <v>6.8999999999999997E-4</v>
      </c>
    </row>
    <row r="376" spans="1:26">
      <c r="A376" t="s">
        <v>1214</v>
      </c>
      <c r="B376" t="s">
        <v>1259</v>
      </c>
      <c r="D376" t="s">
        <v>5089</v>
      </c>
      <c r="E376" t="s">
        <v>310</v>
      </c>
      <c r="F376" t="s">
        <v>5090</v>
      </c>
      <c r="G376" t="s">
        <v>5091</v>
      </c>
      <c r="H376" t="s">
        <v>315</v>
      </c>
      <c r="I376" t="s">
        <v>1001</v>
      </c>
      <c r="J376" t="s">
        <v>846</v>
      </c>
      <c r="K376" t="s">
        <v>205</v>
      </c>
      <c r="L376" t="s">
        <v>205</v>
      </c>
      <c r="M376" t="s">
        <v>205</v>
      </c>
      <c r="N376" t="s">
        <v>205</v>
      </c>
      <c r="O376" t="s">
        <v>340</v>
      </c>
      <c r="P376" s="145">
        <v>45124</v>
      </c>
      <c r="Q376" t="s">
        <v>1216</v>
      </c>
      <c r="R376" t="s">
        <v>886</v>
      </c>
      <c r="S376" t="s">
        <v>890</v>
      </c>
      <c r="T376" t="s">
        <v>5092</v>
      </c>
      <c r="U376" s="131">
        <v>3.3719999999999999</v>
      </c>
      <c r="V376" s="131">
        <v>43.694000000000003</v>
      </c>
      <c r="W376" s="131">
        <v>147.334</v>
      </c>
      <c r="X376" s="150">
        <v>7.0800000000000002E-2</v>
      </c>
      <c r="Y376" s="132">
        <v>4.2500000000000003E-3</v>
      </c>
      <c r="Z376" s="132">
        <v>4.6000000000000001E-4</v>
      </c>
    </row>
    <row r="377" spans="1:26">
      <c r="A377" t="s">
        <v>1214</v>
      </c>
      <c r="B377" t="s">
        <v>1259</v>
      </c>
      <c r="C377" t="s">
        <v>5192</v>
      </c>
      <c r="D377" t="s">
        <v>5193</v>
      </c>
      <c r="E377" t="s">
        <v>310</v>
      </c>
      <c r="F377" t="s">
        <v>5194</v>
      </c>
      <c r="G377" t="s">
        <v>5195</v>
      </c>
      <c r="H377" t="s">
        <v>315</v>
      </c>
      <c r="I377" t="s">
        <v>1003</v>
      </c>
      <c r="J377" t="s">
        <v>570</v>
      </c>
      <c r="K377" t="s">
        <v>205</v>
      </c>
      <c r="L377" t="s">
        <v>205</v>
      </c>
      <c r="M377" t="s">
        <v>205</v>
      </c>
      <c r="N377" t="s">
        <v>205</v>
      </c>
      <c r="O377" t="s">
        <v>340</v>
      </c>
      <c r="P377" s="145">
        <v>43306</v>
      </c>
      <c r="Q377" t="s">
        <v>1213</v>
      </c>
      <c r="R377" t="s">
        <v>886</v>
      </c>
      <c r="S377" t="s">
        <v>890</v>
      </c>
      <c r="T377" t="s">
        <v>5109</v>
      </c>
      <c r="U377" s="131">
        <v>1</v>
      </c>
      <c r="V377" s="131">
        <v>142.36099999999999</v>
      </c>
      <c r="W377" s="131">
        <v>142.36099999999999</v>
      </c>
      <c r="X377" s="146">
        <v>1.72E-2</v>
      </c>
      <c r="Y377" s="132">
        <v>4.1099999999999999E-3</v>
      </c>
      <c r="Z377" s="132">
        <v>4.4999999999999999E-4</v>
      </c>
    </row>
    <row r="378" spans="1:26">
      <c r="A378" t="s">
        <v>1214</v>
      </c>
      <c r="B378" t="s">
        <v>1259</v>
      </c>
      <c r="C378" t="s">
        <v>5196</v>
      </c>
      <c r="D378" t="s">
        <v>5197</v>
      </c>
      <c r="E378" t="s">
        <v>310</v>
      </c>
      <c r="F378" t="s">
        <v>5198</v>
      </c>
      <c r="G378" t="s">
        <v>5199</v>
      </c>
      <c r="H378" t="s">
        <v>315</v>
      </c>
      <c r="I378" t="s">
        <v>1003</v>
      </c>
      <c r="J378" t="s">
        <v>570</v>
      </c>
      <c r="K378" t="s">
        <v>205</v>
      </c>
      <c r="L378" t="s">
        <v>205</v>
      </c>
      <c r="M378" t="s">
        <v>205</v>
      </c>
      <c r="N378" t="s">
        <v>205</v>
      </c>
      <c r="O378" t="s">
        <v>340</v>
      </c>
      <c r="P378" s="145">
        <v>43312</v>
      </c>
      <c r="Q378" t="s">
        <v>1213</v>
      </c>
      <c r="R378" t="s">
        <v>886</v>
      </c>
      <c r="S378" t="s">
        <v>890</v>
      </c>
      <c r="T378" t="s">
        <v>5096</v>
      </c>
      <c r="U378" s="131">
        <v>1</v>
      </c>
      <c r="V378" s="131">
        <v>70.296999999999997</v>
      </c>
      <c r="W378" s="131">
        <v>70.296999999999997</v>
      </c>
      <c r="X378" s="146">
        <v>3.1E-2</v>
      </c>
      <c r="Y378" s="132">
        <v>2.0300000000000001E-3</v>
      </c>
      <c r="Z378" s="132">
        <v>2.2000000000000001E-4</v>
      </c>
    </row>
    <row r="379" spans="1:26">
      <c r="A379" t="s">
        <v>1214</v>
      </c>
      <c r="B379" t="s">
        <v>1259</v>
      </c>
      <c r="C379" t="s">
        <v>5200</v>
      </c>
      <c r="D379" t="s">
        <v>5201</v>
      </c>
      <c r="E379" t="s">
        <v>310</v>
      </c>
      <c r="F379" t="s">
        <v>5202</v>
      </c>
      <c r="G379" t="s">
        <v>5203</v>
      </c>
      <c r="H379" t="s">
        <v>315</v>
      </c>
      <c r="I379" t="s">
        <v>1001</v>
      </c>
      <c r="J379" t="s">
        <v>846</v>
      </c>
      <c r="K379" t="s">
        <v>205</v>
      </c>
      <c r="L379" t="s">
        <v>205</v>
      </c>
      <c r="M379" t="s">
        <v>205</v>
      </c>
      <c r="N379" t="s">
        <v>205</v>
      </c>
      <c r="O379" t="s">
        <v>340</v>
      </c>
      <c r="P379" s="145">
        <v>43157</v>
      </c>
      <c r="Q379" t="s">
        <v>1216</v>
      </c>
      <c r="R379" t="s">
        <v>886</v>
      </c>
      <c r="S379" t="s">
        <v>890</v>
      </c>
      <c r="T379" t="s">
        <v>5204</v>
      </c>
      <c r="U379" s="131">
        <v>3.3719999999999999</v>
      </c>
      <c r="V379" s="131">
        <v>14.824</v>
      </c>
      <c r="W379" s="131">
        <v>49.987000000000002</v>
      </c>
      <c r="X379" s="146">
        <v>0.10349999999999999</v>
      </c>
      <c r="Y379" s="132">
        <v>1.4400000000000001E-3</v>
      </c>
      <c r="Z379" s="132">
        <v>1.6000000000000001E-4</v>
      </c>
    </row>
    <row r="380" spans="1:26">
      <c r="A380" t="s">
        <v>1214</v>
      </c>
      <c r="B380" t="s">
        <v>1259</v>
      </c>
      <c r="C380" t="s">
        <v>5292</v>
      </c>
      <c r="D380" t="s">
        <v>5293</v>
      </c>
      <c r="E380" t="s">
        <v>310</v>
      </c>
      <c r="F380" t="s">
        <v>5294</v>
      </c>
      <c r="G380" t="s">
        <v>5295</v>
      </c>
      <c r="H380" t="s">
        <v>315</v>
      </c>
      <c r="I380" t="s">
        <v>1002</v>
      </c>
      <c r="J380" t="s">
        <v>832</v>
      </c>
      <c r="K380" t="s">
        <v>205</v>
      </c>
      <c r="L380" t="s">
        <v>205</v>
      </c>
      <c r="M380" t="s">
        <v>205</v>
      </c>
      <c r="N380" t="s">
        <v>205</v>
      </c>
      <c r="O380" t="s">
        <v>340</v>
      </c>
      <c r="P380" s="145">
        <v>43394</v>
      </c>
      <c r="Q380" t="s">
        <v>1213</v>
      </c>
      <c r="R380" t="s">
        <v>886</v>
      </c>
      <c r="S380" t="s">
        <v>890</v>
      </c>
      <c r="T380" t="s">
        <v>5180</v>
      </c>
      <c r="U380" s="131">
        <v>1</v>
      </c>
      <c r="V380" s="131">
        <v>29.388000000000002</v>
      </c>
      <c r="W380" s="131">
        <v>29.388000000000002</v>
      </c>
      <c r="X380" s="146">
        <v>0.11990000000000001</v>
      </c>
      <c r="Y380" s="132">
        <v>8.4999999999999995E-4</v>
      </c>
      <c r="Z380" s="132">
        <v>9.0000000000000006E-5</v>
      </c>
    </row>
    <row r="381" spans="1:26">
      <c r="A381" t="s">
        <v>1214</v>
      </c>
      <c r="B381" t="s">
        <v>1259</v>
      </c>
      <c r="C381" t="s">
        <v>5229</v>
      </c>
      <c r="D381" t="s">
        <v>5230</v>
      </c>
      <c r="E381" t="s">
        <v>312</v>
      </c>
      <c r="F381" t="s">
        <v>5231</v>
      </c>
      <c r="G381" t="s">
        <v>5232</v>
      </c>
      <c r="H381" t="s">
        <v>315</v>
      </c>
      <c r="I381" t="s">
        <v>1005</v>
      </c>
      <c r="J381" t="s">
        <v>834</v>
      </c>
      <c r="K381" t="s">
        <v>206</v>
      </c>
      <c r="L381" t="s">
        <v>225</v>
      </c>
      <c r="M381" t="s">
        <v>225</v>
      </c>
      <c r="N381" t="s">
        <v>225</v>
      </c>
      <c r="O381" t="s">
        <v>340</v>
      </c>
      <c r="P381" s="145">
        <v>44186</v>
      </c>
      <c r="Q381" t="s">
        <v>1216</v>
      </c>
      <c r="R381" t="s">
        <v>886</v>
      </c>
      <c r="S381" t="s">
        <v>890</v>
      </c>
      <c r="T381" t="s">
        <v>5122</v>
      </c>
      <c r="U381" s="131">
        <v>3.3719999999999999</v>
      </c>
      <c r="V381" s="131">
        <v>1073.0360000000001</v>
      </c>
      <c r="W381" s="131">
        <v>3618.2759999999998</v>
      </c>
      <c r="X381" s="146">
        <v>4.7000000000000002E-3</v>
      </c>
      <c r="Y381" s="132">
        <v>0.10443</v>
      </c>
      <c r="Z381" s="132">
        <v>1.1390000000000001E-2</v>
      </c>
    </row>
    <row r="382" spans="1:26">
      <c r="A382" t="s">
        <v>1214</v>
      </c>
      <c r="B382" t="s">
        <v>1259</v>
      </c>
      <c r="D382" t="s">
        <v>5320</v>
      </c>
      <c r="E382" t="s">
        <v>310</v>
      </c>
      <c r="F382" t="s">
        <v>5321</v>
      </c>
      <c r="G382" t="s">
        <v>5322</v>
      </c>
      <c r="H382" t="s">
        <v>315</v>
      </c>
      <c r="I382" t="s">
        <v>1006</v>
      </c>
      <c r="J382" t="s">
        <v>833</v>
      </c>
      <c r="K382" t="s">
        <v>206</v>
      </c>
      <c r="L382" t="s">
        <v>205</v>
      </c>
      <c r="M382" t="s">
        <v>205</v>
      </c>
      <c r="N382" t="s">
        <v>304</v>
      </c>
      <c r="O382" t="s">
        <v>340</v>
      </c>
      <c r="P382" s="145">
        <v>44748</v>
      </c>
      <c r="Q382" t="s">
        <v>1217</v>
      </c>
      <c r="R382" t="s">
        <v>886</v>
      </c>
      <c r="S382" t="s">
        <v>890</v>
      </c>
      <c r="T382" t="s">
        <v>5056</v>
      </c>
      <c r="U382" s="131">
        <v>3.9550000000000001</v>
      </c>
      <c r="V382" s="131">
        <v>418.32</v>
      </c>
      <c r="W382" s="131">
        <v>1654.538</v>
      </c>
      <c r="X382" s="149">
        <v>2.6239999999999999E-2</v>
      </c>
      <c r="Y382" s="132">
        <v>4.7750000000000001E-2</v>
      </c>
      <c r="Z382" s="132">
        <v>5.2100000000000002E-3</v>
      </c>
    </row>
    <row r="383" spans="1:26">
      <c r="A383" t="s">
        <v>1214</v>
      </c>
      <c r="B383" t="s">
        <v>1259</v>
      </c>
      <c r="C383" t="s">
        <v>5342</v>
      </c>
      <c r="D383" t="s">
        <v>5343</v>
      </c>
      <c r="E383" t="s">
        <v>311</v>
      </c>
      <c r="F383" t="s">
        <v>5344</v>
      </c>
      <c r="G383" t="s">
        <v>5345</v>
      </c>
      <c r="H383" t="s">
        <v>315</v>
      </c>
      <c r="I383" t="s">
        <v>1005</v>
      </c>
      <c r="J383" t="s">
        <v>833</v>
      </c>
      <c r="K383" t="s">
        <v>206</v>
      </c>
      <c r="L383" t="s">
        <v>273</v>
      </c>
      <c r="M383" t="s">
        <v>273</v>
      </c>
      <c r="N383" t="s">
        <v>273</v>
      </c>
      <c r="O383" t="s">
        <v>340</v>
      </c>
      <c r="P383" s="145">
        <v>45166</v>
      </c>
      <c r="Q383" t="s">
        <v>1217</v>
      </c>
      <c r="R383" t="s">
        <v>886</v>
      </c>
      <c r="S383" t="s">
        <v>890</v>
      </c>
      <c r="T383" t="s">
        <v>5346</v>
      </c>
      <c r="U383" s="131">
        <v>3.9550000000000001</v>
      </c>
      <c r="V383" s="131">
        <v>365.74099999999999</v>
      </c>
      <c r="W383" s="131">
        <v>1446.579</v>
      </c>
      <c r="X383" s="146">
        <v>0.12</v>
      </c>
      <c r="Y383" s="132">
        <v>4.1750000000000002E-2</v>
      </c>
      <c r="Z383" s="132">
        <v>4.5500000000000002E-3</v>
      </c>
    </row>
    <row r="384" spans="1:26">
      <c r="A384" t="s">
        <v>1214</v>
      </c>
      <c r="B384" t="s">
        <v>1259</v>
      </c>
      <c r="D384" t="s">
        <v>5334</v>
      </c>
      <c r="E384" t="s">
        <v>312</v>
      </c>
      <c r="F384" t="s">
        <v>5335</v>
      </c>
      <c r="G384" t="s">
        <v>5336</v>
      </c>
      <c r="H384" t="s">
        <v>315</v>
      </c>
      <c r="I384" t="s">
        <v>1006</v>
      </c>
      <c r="J384" t="s">
        <v>570</v>
      </c>
      <c r="K384" t="s">
        <v>206</v>
      </c>
      <c r="L384" t="s">
        <v>234</v>
      </c>
      <c r="M384" t="s">
        <v>225</v>
      </c>
      <c r="N384" t="s">
        <v>297</v>
      </c>
      <c r="O384" t="s">
        <v>340</v>
      </c>
      <c r="P384" s="145">
        <v>44166</v>
      </c>
      <c r="Q384" t="s">
        <v>1216</v>
      </c>
      <c r="R384" t="s">
        <v>886</v>
      </c>
      <c r="S384" t="s">
        <v>890</v>
      </c>
      <c r="T384" t="s">
        <v>5337</v>
      </c>
      <c r="U384" s="131">
        <v>3.3719999999999999</v>
      </c>
      <c r="V384" s="131">
        <v>398.99</v>
      </c>
      <c r="W384" s="131">
        <v>1345.394</v>
      </c>
      <c r="X384" s="146">
        <v>1.1000000000000001E-3</v>
      </c>
      <c r="Y384" s="132">
        <v>3.8830000000000003E-2</v>
      </c>
      <c r="Z384" s="132">
        <v>4.2300000000000003E-3</v>
      </c>
    </row>
    <row r="385" spans="1:26">
      <c r="A385" t="s">
        <v>1214</v>
      </c>
      <c r="B385" t="s">
        <v>1259</v>
      </c>
      <c r="D385" t="s">
        <v>5205</v>
      </c>
      <c r="E385" t="s">
        <v>312</v>
      </c>
      <c r="F385" t="s">
        <v>5351</v>
      </c>
      <c r="G385" t="s">
        <v>5352</v>
      </c>
      <c r="H385" t="s">
        <v>315</v>
      </c>
      <c r="I385" t="s">
        <v>1001</v>
      </c>
      <c r="J385" t="s">
        <v>845</v>
      </c>
      <c r="K385" t="s">
        <v>206</v>
      </c>
      <c r="L385" t="s">
        <v>225</v>
      </c>
      <c r="M385" t="s">
        <v>225</v>
      </c>
      <c r="N385" t="s">
        <v>225</v>
      </c>
      <c r="O385" t="s">
        <v>340</v>
      </c>
      <c r="P385" s="145">
        <v>44712</v>
      </c>
      <c r="Q385" t="s">
        <v>1216</v>
      </c>
      <c r="R385" t="s">
        <v>886</v>
      </c>
      <c r="S385" t="s">
        <v>890</v>
      </c>
      <c r="T385" t="s">
        <v>5208</v>
      </c>
      <c r="U385" s="131">
        <v>3.3719999999999999</v>
      </c>
      <c r="V385" s="131">
        <v>335.15899999999999</v>
      </c>
      <c r="W385" s="131">
        <v>1130.1579999999999</v>
      </c>
      <c r="X385" s="146">
        <v>5.7000000000000002E-2</v>
      </c>
      <c r="Y385" s="132">
        <v>3.2620000000000003E-2</v>
      </c>
      <c r="Z385" s="132">
        <v>3.5599999999999998E-3</v>
      </c>
    </row>
    <row r="386" spans="1:26">
      <c r="A386" t="s">
        <v>1214</v>
      </c>
      <c r="B386" t="s">
        <v>1259</v>
      </c>
      <c r="C386" t="s">
        <v>5329</v>
      </c>
      <c r="D386" t="s">
        <v>5330</v>
      </c>
      <c r="E386" t="s">
        <v>311</v>
      </c>
      <c r="F386" t="s">
        <v>5331</v>
      </c>
      <c r="G386" t="s">
        <v>5332</v>
      </c>
      <c r="H386" t="s">
        <v>315</v>
      </c>
      <c r="I386" t="s">
        <v>1002</v>
      </c>
      <c r="J386" t="s">
        <v>832</v>
      </c>
      <c r="K386" t="s">
        <v>206</v>
      </c>
      <c r="L386" t="s">
        <v>287</v>
      </c>
      <c r="M386" t="s">
        <v>287</v>
      </c>
      <c r="N386" t="s">
        <v>287</v>
      </c>
      <c r="O386" t="s">
        <v>340</v>
      </c>
      <c r="Q386" t="s">
        <v>1217</v>
      </c>
      <c r="R386" t="s">
        <v>886</v>
      </c>
      <c r="S386" t="s">
        <v>890</v>
      </c>
      <c r="T386" t="s">
        <v>5333</v>
      </c>
      <c r="U386" s="131">
        <v>3.9550000000000001</v>
      </c>
      <c r="V386" s="131">
        <v>258.00599999999997</v>
      </c>
      <c r="W386" s="131">
        <v>1020.466</v>
      </c>
      <c r="Y386" s="132">
        <v>2.945E-2</v>
      </c>
      <c r="Z386" s="132">
        <v>3.2100000000000002E-3</v>
      </c>
    </row>
    <row r="387" spans="1:26">
      <c r="A387" t="s">
        <v>1214</v>
      </c>
      <c r="B387" t="s">
        <v>1259</v>
      </c>
      <c r="D387" t="s">
        <v>5205</v>
      </c>
      <c r="E387" t="s">
        <v>312</v>
      </c>
      <c r="F387" t="s">
        <v>5353</v>
      </c>
      <c r="G387" t="s">
        <v>5354</v>
      </c>
      <c r="H387" t="s">
        <v>315</v>
      </c>
      <c r="I387" t="s">
        <v>1001</v>
      </c>
      <c r="J387" t="s">
        <v>845</v>
      </c>
      <c r="K387" t="s">
        <v>206</v>
      </c>
      <c r="L387" t="s">
        <v>225</v>
      </c>
      <c r="M387" t="s">
        <v>225</v>
      </c>
      <c r="N387" t="s">
        <v>225</v>
      </c>
      <c r="O387" t="s">
        <v>340</v>
      </c>
      <c r="P387" s="145">
        <v>44308</v>
      </c>
      <c r="Q387" t="s">
        <v>1216</v>
      </c>
      <c r="R387" t="s">
        <v>886</v>
      </c>
      <c r="S387" t="s">
        <v>890</v>
      </c>
      <c r="T387" t="s">
        <v>5208</v>
      </c>
      <c r="U387" s="131">
        <v>3.3719999999999999</v>
      </c>
      <c r="V387" s="131">
        <v>280.40499999999997</v>
      </c>
      <c r="W387" s="131">
        <v>945.52700000000004</v>
      </c>
      <c r="X387" s="146">
        <v>3.5400000000000001E-2</v>
      </c>
      <c r="Y387" s="132">
        <v>2.7289999999999998E-2</v>
      </c>
      <c r="Z387" s="132">
        <v>2.98E-3</v>
      </c>
    </row>
    <row r="388" spans="1:26">
      <c r="A388" t="s">
        <v>1214</v>
      </c>
      <c r="B388" t="s">
        <v>1259</v>
      </c>
      <c r="C388" t="s">
        <v>5209</v>
      </c>
      <c r="D388" t="s">
        <v>5210</v>
      </c>
      <c r="E388" t="s">
        <v>310</v>
      </c>
      <c r="F388" t="s">
        <v>5211</v>
      </c>
      <c r="G388" t="s">
        <v>5212</v>
      </c>
      <c r="H388" t="s">
        <v>315</v>
      </c>
      <c r="I388" t="s">
        <v>1003</v>
      </c>
      <c r="J388" t="s">
        <v>570</v>
      </c>
      <c r="K388" t="s">
        <v>206</v>
      </c>
      <c r="L388" t="s">
        <v>225</v>
      </c>
      <c r="M388" t="s">
        <v>225</v>
      </c>
      <c r="N388" t="s">
        <v>225</v>
      </c>
      <c r="O388" t="s">
        <v>340</v>
      </c>
      <c r="Q388" t="s">
        <v>1216</v>
      </c>
      <c r="R388" t="s">
        <v>886</v>
      </c>
      <c r="S388" t="s">
        <v>890</v>
      </c>
      <c r="T388" t="s">
        <v>5213</v>
      </c>
      <c r="U388" s="131">
        <v>3.3719999999999999</v>
      </c>
      <c r="V388" s="131">
        <v>264.15300000000002</v>
      </c>
      <c r="W388" s="131">
        <v>890.72400000000005</v>
      </c>
      <c r="Y388" s="132">
        <v>2.571E-2</v>
      </c>
      <c r="Z388" s="132">
        <v>2.8E-3</v>
      </c>
    </row>
    <row r="389" spans="1:26">
      <c r="A389" t="s">
        <v>1214</v>
      </c>
      <c r="B389" t="s">
        <v>1259</v>
      </c>
      <c r="D389" t="s">
        <v>5150</v>
      </c>
      <c r="E389" t="s">
        <v>312</v>
      </c>
      <c r="F389" t="s">
        <v>5151</v>
      </c>
      <c r="G389" t="s">
        <v>5152</v>
      </c>
      <c r="H389" t="s">
        <v>315</v>
      </c>
      <c r="I389" t="s">
        <v>1004</v>
      </c>
      <c r="J389" t="s">
        <v>834</v>
      </c>
      <c r="K389" t="s">
        <v>206</v>
      </c>
      <c r="L389" t="s">
        <v>225</v>
      </c>
      <c r="M389" t="s">
        <v>225</v>
      </c>
      <c r="N389" t="s">
        <v>225</v>
      </c>
      <c r="O389" t="s">
        <v>340</v>
      </c>
      <c r="P389" s="145">
        <v>43770</v>
      </c>
      <c r="Q389" t="s">
        <v>1216</v>
      </c>
      <c r="R389" t="s">
        <v>886</v>
      </c>
      <c r="S389" t="s">
        <v>890</v>
      </c>
      <c r="T389" t="s">
        <v>5031</v>
      </c>
      <c r="U389" s="131">
        <v>3.3719999999999999</v>
      </c>
      <c r="V389" s="131">
        <v>259.91199999999998</v>
      </c>
      <c r="W389" s="131">
        <v>876.423</v>
      </c>
      <c r="X389" s="148">
        <v>6.3100000000000003E-2</v>
      </c>
      <c r="Y389" s="132">
        <v>2.53E-2</v>
      </c>
      <c r="Z389" s="132">
        <v>2.7599999999999999E-3</v>
      </c>
    </row>
    <row r="390" spans="1:26">
      <c r="A390" t="s">
        <v>1214</v>
      </c>
      <c r="B390" t="s">
        <v>1259</v>
      </c>
      <c r="C390" t="s">
        <v>5347</v>
      </c>
      <c r="D390" t="s">
        <v>5348</v>
      </c>
      <c r="E390" t="s">
        <v>312</v>
      </c>
      <c r="F390" t="s">
        <v>5349</v>
      </c>
      <c r="G390" t="s">
        <v>5350</v>
      </c>
      <c r="H390" t="s">
        <v>315</v>
      </c>
      <c r="I390" t="s">
        <v>1005</v>
      </c>
      <c r="J390" t="s">
        <v>834</v>
      </c>
      <c r="K390" t="s">
        <v>206</v>
      </c>
      <c r="L390" t="s">
        <v>234</v>
      </c>
      <c r="M390" t="s">
        <v>234</v>
      </c>
      <c r="N390" t="s">
        <v>234</v>
      </c>
      <c r="O390" t="s">
        <v>340</v>
      </c>
      <c r="P390" s="145">
        <v>44721</v>
      </c>
      <c r="Q390" t="s">
        <v>1219</v>
      </c>
      <c r="R390" t="s">
        <v>886</v>
      </c>
      <c r="S390" t="s">
        <v>890</v>
      </c>
      <c r="T390" t="s">
        <v>5056</v>
      </c>
      <c r="U390" s="131">
        <v>4.6239999999999997</v>
      </c>
      <c r="V390" s="131">
        <v>180.148</v>
      </c>
      <c r="W390" s="131">
        <v>832.93100000000004</v>
      </c>
      <c r="X390" s="146">
        <v>4.4499999999999998E-2</v>
      </c>
      <c r="Y390" s="132">
        <v>2.4039999999999999E-2</v>
      </c>
      <c r="Z390" s="132">
        <v>2.6199999999999999E-3</v>
      </c>
    </row>
    <row r="391" spans="1:26">
      <c r="A391" t="s">
        <v>1214</v>
      </c>
      <c r="B391" t="s">
        <v>1259</v>
      </c>
      <c r="D391" t="s">
        <v>3936</v>
      </c>
      <c r="E391" t="s">
        <v>312</v>
      </c>
      <c r="F391" t="s">
        <v>3935</v>
      </c>
      <c r="G391" t="s">
        <v>5357</v>
      </c>
      <c r="H391" t="s">
        <v>315</v>
      </c>
      <c r="I391" t="s">
        <v>1005</v>
      </c>
      <c r="J391" t="s">
        <v>834</v>
      </c>
      <c r="K391" t="s">
        <v>206</v>
      </c>
      <c r="L391" t="s">
        <v>273</v>
      </c>
      <c r="M391" t="s">
        <v>273</v>
      </c>
      <c r="N391" t="s">
        <v>273</v>
      </c>
      <c r="O391" t="s">
        <v>340</v>
      </c>
      <c r="Q391" t="s">
        <v>1217</v>
      </c>
      <c r="R391" t="s">
        <v>886</v>
      </c>
      <c r="S391" t="s">
        <v>890</v>
      </c>
      <c r="T391" t="s">
        <v>5358</v>
      </c>
      <c r="U391" s="131">
        <v>3.9550000000000001</v>
      </c>
      <c r="V391" s="131">
        <v>201.41</v>
      </c>
      <c r="W391" s="131">
        <v>796.61699999999996</v>
      </c>
      <c r="Y391" s="132">
        <v>2.299E-2</v>
      </c>
      <c r="Z391" s="132">
        <v>2.5100000000000001E-3</v>
      </c>
    </row>
    <row r="392" spans="1:26">
      <c r="A392" t="s">
        <v>1214</v>
      </c>
      <c r="B392" t="s">
        <v>1259</v>
      </c>
      <c r="D392" t="s">
        <v>5226</v>
      </c>
      <c r="E392" t="s">
        <v>312</v>
      </c>
      <c r="F392" t="s">
        <v>5355</v>
      </c>
      <c r="G392" t="s">
        <v>5356</v>
      </c>
      <c r="H392" t="s">
        <v>315</v>
      </c>
      <c r="I392" t="s">
        <v>1001</v>
      </c>
      <c r="J392" t="s">
        <v>845</v>
      </c>
      <c r="K392" t="s">
        <v>206</v>
      </c>
      <c r="L392" t="s">
        <v>225</v>
      </c>
      <c r="M392" t="s">
        <v>225</v>
      </c>
      <c r="N392" t="s">
        <v>225</v>
      </c>
      <c r="O392" t="s">
        <v>340</v>
      </c>
      <c r="P392" s="145">
        <v>44371</v>
      </c>
      <c r="Q392" t="s">
        <v>1216</v>
      </c>
      <c r="R392" t="s">
        <v>886</v>
      </c>
      <c r="S392" t="s">
        <v>890</v>
      </c>
      <c r="T392" t="s">
        <v>4997</v>
      </c>
      <c r="U392" s="131">
        <v>3.3719999999999999</v>
      </c>
      <c r="V392" s="131">
        <v>193.87700000000001</v>
      </c>
      <c r="W392" s="131">
        <v>653.75199999999995</v>
      </c>
      <c r="X392" s="146">
        <v>1.6E-2</v>
      </c>
      <c r="Y392" s="132">
        <v>1.8870000000000001E-2</v>
      </c>
      <c r="Z392" s="132">
        <v>2.0600000000000002E-3</v>
      </c>
    </row>
    <row r="393" spans="1:26">
      <c r="A393" t="s">
        <v>1214</v>
      </c>
      <c r="B393" t="s">
        <v>1259</v>
      </c>
      <c r="D393" t="s">
        <v>5359</v>
      </c>
      <c r="E393" t="s">
        <v>312</v>
      </c>
      <c r="F393" t="s">
        <v>5360</v>
      </c>
      <c r="G393" t="s">
        <v>5361</v>
      </c>
      <c r="H393" t="s">
        <v>315</v>
      </c>
      <c r="I393" t="s">
        <v>1005</v>
      </c>
      <c r="J393" t="s">
        <v>834</v>
      </c>
      <c r="K393" t="s">
        <v>206</v>
      </c>
      <c r="L393" t="s">
        <v>234</v>
      </c>
      <c r="M393" t="s">
        <v>234</v>
      </c>
      <c r="N393" t="s">
        <v>234</v>
      </c>
      <c r="O393" t="s">
        <v>340</v>
      </c>
      <c r="P393" s="145">
        <v>44938</v>
      </c>
      <c r="Q393" t="s">
        <v>1219</v>
      </c>
      <c r="R393" t="s">
        <v>886</v>
      </c>
      <c r="S393" t="s">
        <v>890</v>
      </c>
      <c r="T393" t="s">
        <v>5162</v>
      </c>
      <c r="U393" s="131">
        <v>4.6239999999999997</v>
      </c>
      <c r="V393" s="131">
        <v>81.754000000000005</v>
      </c>
      <c r="W393" s="131">
        <v>377.99799999999999</v>
      </c>
      <c r="X393" s="146">
        <v>2.8899999999999999E-2</v>
      </c>
      <c r="Y393" s="132">
        <v>1.091E-2</v>
      </c>
      <c r="Z393" s="132">
        <v>1.1900000000000001E-3</v>
      </c>
    </row>
    <row r="394" spans="1:26">
      <c r="A394" t="s">
        <v>1214</v>
      </c>
      <c r="B394" t="s">
        <v>1259</v>
      </c>
      <c r="C394" t="s">
        <v>5159</v>
      </c>
      <c r="D394" t="s">
        <v>5160</v>
      </c>
      <c r="E394" t="s">
        <v>312</v>
      </c>
      <c r="F394" t="s">
        <v>5159</v>
      </c>
      <c r="G394" t="s">
        <v>5161</v>
      </c>
      <c r="H394" t="s">
        <v>315</v>
      </c>
      <c r="I394" t="s">
        <v>1005</v>
      </c>
      <c r="J394" t="s">
        <v>833</v>
      </c>
      <c r="K394" t="s">
        <v>206</v>
      </c>
      <c r="L394" t="s">
        <v>218</v>
      </c>
      <c r="M394" t="s">
        <v>234</v>
      </c>
      <c r="N394" t="s">
        <v>234</v>
      </c>
      <c r="O394" t="s">
        <v>340</v>
      </c>
      <c r="P394" s="145">
        <v>45495</v>
      </c>
      <c r="Q394" t="s">
        <v>1219</v>
      </c>
      <c r="R394" t="s">
        <v>886</v>
      </c>
      <c r="S394" t="s">
        <v>890</v>
      </c>
      <c r="T394" t="s">
        <v>5162</v>
      </c>
      <c r="U394" s="131">
        <v>4.6239999999999997</v>
      </c>
      <c r="V394" s="131">
        <v>75.335999999999999</v>
      </c>
      <c r="W394" s="131">
        <v>348.32499999999999</v>
      </c>
      <c r="X394" s="148">
        <v>3.3799999999999997E-2</v>
      </c>
      <c r="Y394" s="132">
        <v>1.005E-2</v>
      </c>
      <c r="Z394" s="132">
        <v>1.1000000000000001E-3</v>
      </c>
    </row>
    <row r="395" spans="1:26">
      <c r="A395" t="s">
        <v>1214</v>
      </c>
      <c r="B395" t="s">
        <v>1259</v>
      </c>
      <c r="C395" t="s">
        <v>5163</v>
      </c>
      <c r="D395" t="s">
        <v>5164</v>
      </c>
      <c r="E395" t="s">
        <v>312</v>
      </c>
      <c r="F395" t="s">
        <v>5165</v>
      </c>
      <c r="G395" t="s">
        <v>5166</v>
      </c>
      <c r="H395" t="s">
        <v>315</v>
      </c>
      <c r="I395" t="s">
        <v>1005</v>
      </c>
      <c r="J395" t="s">
        <v>833</v>
      </c>
      <c r="K395" t="s">
        <v>206</v>
      </c>
      <c r="L395" t="s">
        <v>225</v>
      </c>
      <c r="M395" t="s">
        <v>225</v>
      </c>
      <c r="N395" t="s">
        <v>225</v>
      </c>
      <c r="O395" t="s">
        <v>340</v>
      </c>
      <c r="P395" s="145">
        <v>45505</v>
      </c>
      <c r="Q395" t="s">
        <v>1216</v>
      </c>
      <c r="R395" t="s">
        <v>886</v>
      </c>
      <c r="S395" t="s">
        <v>890</v>
      </c>
      <c r="T395" t="s">
        <v>5167</v>
      </c>
      <c r="U395" s="131">
        <v>3.3719999999999999</v>
      </c>
      <c r="V395" s="131">
        <v>87.3</v>
      </c>
      <c r="W395" s="131">
        <v>294.37599999999998</v>
      </c>
      <c r="X395" s="148">
        <v>0.34670000000000001</v>
      </c>
      <c r="Y395" s="132">
        <v>8.5000000000000006E-3</v>
      </c>
      <c r="Z395" s="132">
        <v>9.3000000000000005E-4</v>
      </c>
    </row>
    <row r="396" spans="1:26">
      <c r="A396" t="s">
        <v>1214</v>
      </c>
      <c r="B396" t="s">
        <v>1259</v>
      </c>
      <c r="C396" t="s">
        <v>5371</v>
      </c>
      <c r="D396" t="s">
        <v>5372</v>
      </c>
      <c r="E396" t="s">
        <v>312</v>
      </c>
      <c r="F396" t="s">
        <v>5373</v>
      </c>
      <c r="G396" t="s">
        <v>5374</v>
      </c>
      <c r="H396" t="s">
        <v>315</v>
      </c>
      <c r="I396" t="s">
        <v>1005</v>
      </c>
      <c r="J396" t="s">
        <v>834</v>
      </c>
      <c r="K396" t="s">
        <v>206</v>
      </c>
      <c r="L396" t="s">
        <v>225</v>
      </c>
      <c r="M396" t="s">
        <v>225</v>
      </c>
      <c r="N396" t="s">
        <v>225</v>
      </c>
      <c r="O396" t="s">
        <v>340</v>
      </c>
      <c r="P396" s="145">
        <v>44881</v>
      </c>
      <c r="Q396" t="s">
        <v>1216</v>
      </c>
      <c r="R396" t="s">
        <v>886</v>
      </c>
      <c r="S396" t="s">
        <v>890</v>
      </c>
      <c r="T396" t="s">
        <v>5131</v>
      </c>
      <c r="U396" s="131">
        <v>3.3719999999999999</v>
      </c>
      <c r="V396" s="131">
        <v>80.710999999999999</v>
      </c>
      <c r="W396" s="131">
        <v>272.15899999999999</v>
      </c>
      <c r="X396" s="146">
        <v>2.4199999999999999E-2</v>
      </c>
      <c r="Y396" s="132">
        <v>7.8600000000000007E-3</v>
      </c>
      <c r="Z396" s="132">
        <v>8.5999999999999998E-4</v>
      </c>
    </row>
    <row r="397" spans="1:26">
      <c r="A397" t="s">
        <v>1214</v>
      </c>
      <c r="B397" t="s">
        <v>1259</v>
      </c>
      <c r="D397" t="s">
        <v>5205</v>
      </c>
      <c r="E397" t="s">
        <v>312</v>
      </c>
      <c r="F397" t="s">
        <v>5323</v>
      </c>
      <c r="G397" t="s">
        <v>5324</v>
      </c>
      <c r="H397" t="s">
        <v>315</v>
      </c>
      <c r="I397" t="s">
        <v>1001</v>
      </c>
      <c r="J397" t="s">
        <v>845</v>
      </c>
      <c r="K397" t="s">
        <v>206</v>
      </c>
      <c r="L397" t="s">
        <v>225</v>
      </c>
      <c r="M397" t="s">
        <v>225</v>
      </c>
      <c r="N397" t="s">
        <v>225</v>
      </c>
      <c r="O397" t="s">
        <v>340</v>
      </c>
      <c r="P397" s="145">
        <v>43891</v>
      </c>
      <c r="Q397" t="s">
        <v>1216</v>
      </c>
      <c r="R397" t="s">
        <v>886</v>
      </c>
      <c r="S397" t="s">
        <v>890</v>
      </c>
      <c r="T397" t="s">
        <v>5208</v>
      </c>
      <c r="U397" s="131">
        <v>3.3719999999999999</v>
      </c>
      <c r="V397" s="131">
        <v>69.484999999999999</v>
      </c>
      <c r="W397" s="131">
        <v>234.30199999999999</v>
      </c>
      <c r="X397" s="146">
        <v>5.6800000000000003E-2</v>
      </c>
      <c r="Y397" s="132">
        <v>6.7600000000000004E-3</v>
      </c>
      <c r="Z397" s="132">
        <v>7.3999999999999999E-4</v>
      </c>
    </row>
    <row r="398" spans="1:26">
      <c r="A398" t="s">
        <v>1214</v>
      </c>
      <c r="B398" t="s">
        <v>1259</v>
      </c>
      <c r="C398" t="s">
        <v>5163</v>
      </c>
      <c r="D398" t="s">
        <v>5164</v>
      </c>
      <c r="E398" t="s">
        <v>312</v>
      </c>
      <c r="F398" t="s">
        <v>5168</v>
      </c>
      <c r="G398" t="s">
        <v>5169</v>
      </c>
      <c r="H398" t="s">
        <v>315</v>
      </c>
      <c r="I398" t="s">
        <v>1005</v>
      </c>
      <c r="J398" t="s">
        <v>833</v>
      </c>
      <c r="K398" t="s">
        <v>206</v>
      </c>
      <c r="L398" t="s">
        <v>225</v>
      </c>
      <c r="M398" t="s">
        <v>225</v>
      </c>
      <c r="N398" t="s">
        <v>225</v>
      </c>
      <c r="O398" t="s">
        <v>340</v>
      </c>
      <c r="P398" s="145">
        <v>45400</v>
      </c>
      <c r="Q398" t="s">
        <v>1216</v>
      </c>
      <c r="R398" t="s">
        <v>886</v>
      </c>
      <c r="S398" t="s">
        <v>890</v>
      </c>
      <c r="T398" t="s">
        <v>5170</v>
      </c>
      <c r="U398" s="131">
        <v>3.3719999999999999</v>
      </c>
      <c r="V398" s="131">
        <v>64.977999999999994</v>
      </c>
      <c r="W398" s="131">
        <v>219.10499999999999</v>
      </c>
      <c r="X398" s="152">
        <v>0.4</v>
      </c>
      <c r="Y398" s="132">
        <v>6.3200000000000001E-3</v>
      </c>
      <c r="Z398" s="132">
        <v>6.8999999999999997E-4</v>
      </c>
    </row>
    <row r="399" spans="1:26">
      <c r="A399" t="s">
        <v>1214</v>
      </c>
      <c r="B399" t="s">
        <v>1259</v>
      </c>
      <c r="C399" t="s">
        <v>5365</v>
      </c>
      <c r="D399" t="s">
        <v>5366</v>
      </c>
      <c r="E399" t="s">
        <v>312</v>
      </c>
      <c r="F399" t="s">
        <v>5367</v>
      </c>
      <c r="G399" t="s">
        <v>5368</v>
      </c>
      <c r="H399" t="s">
        <v>315</v>
      </c>
      <c r="I399" t="s">
        <v>1005</v>
      </c>
      <c r="J399" t="s">
        <v>834</v>
      </c>
      <c r="K399" t="s">
        <v>206</v>
      </c>
      <c r="L399" t="s">
        <v>254</v>
      </c>
      <c r="M399" t="s">
        <v>254</v>
      </c>
      <c r="N399" t="s">
        <v>213</v>
      </c>
      <c r="O399" t="s">
        <v>340</v>
      </c>
      <c r="P399" s="145">
        <v>45484</v>
      </c>
      <c r="Q399" t="s">
        <v>1217</v>
      </c>
      <c r="R399" t="s">
        <v>886</v>
      </c>
      <c r="S399" t="s">
        <v>890</v>
      </c>
      <c r="T399" t="s">
        <v>5175</v>
      </c>
      <c r="U399" s="131">
        <v>3.9550000000000001</v>
      </c>
      <c r="V399" s="131">
        <v>50.997999999999998</v>
      </c>
      <c r="W399" s="131">
        <v>201.70699999999999</v>
      </c>
      <c r="X399" s="146">
        <v>0.1439</v>
      </c>
      <c r="Y399" s="132">
        <v>5.8199999999999997E-3</v>
      </c>
      <c r="Z399" s="132">
        <v>6.3000000000000003E-4</v>
      </c>
    </row>
    <row r="400" spans="1:26">
      <c r="A400" t="s">
        <v>1214</v>
      </c>
      <c r="B400" t="s">
        <v>1259</v>
      </c>
      <c r="D400" t="s">
        <v>5205</v>
      </c>
      <c r="E400" t="s">
        <v>312</v>
      </c>
      <c r="F400" t="s">
        <v>5206</v>
      </c>
      <c r="G400" t="s">
        <v>5207</v>
      </c>
      <c r="H400" t="s">
        <v>315</v>
      </c>
      <c r="I400" t="s">
        <v>1001</v>
      </c>
      <c r="J400" t="s">
        <v>845</v>
      </c>
      <c r="K400" t="s">
        <v>206</v>
      </c>
      <c r="L400" t="s">
        <v>225</v>
      </c>
      <c r="M400" t="s">
        <v>225</v>
      </c>
      <c r="N400" t="s">
        <v>225</v>
      </c>
      <c r="O400" t="s">
        <v>340</v>
      </c>
      <c r="P400" s="145">
        <v>43411</v>
      </c>
      <c r="Q400" t="s">
        <v>1216</v>
      </c>
      <c r="R400" t="s">
        <v>886</v>
      </c>
      <c r="S400" t="s">
        <v>890</v>
      </c>
      <c r="T400" t="s">
        <v>5208</v>
      </c>
      <c r="U400" s="131">
        <v>3.3719999999999999</v>
      </c>
      <c r="V400" s="131">
        <v>46.597999999999999</v>
      </c>
      <c r="W400" s="131">
        <v>157.12700000000001</v>
      </c>
      <c r="X400" s="146">
        <v>5.8900000000000001E-2</v>
      </c>
      <c r="Y400" s="132">
        <v>4.5399999999999998E-3</v>
      </c>
      <c r="Z400" s="132">
        <v>4.8999999999999998E-4</v>
      </c>
    </row>
    <row r="401" spans="1:26">
      <c r="A401" t="s">
        <v>1214</v>
      </c>
      <c r="B401" t="s">
        <v>1259</v>
      </c>
      <c r="C401" t="s">
        <v>5338</v>
      </c>
      <c r="D401" t="s">
        <v>5339</v>
      </c>
      <c r="E401" t="s">
        <v>312</v>
      </c>
      <c r="F401" t="s">
        <v>5340</v>
      </c>
      <c r="G401" t="s">
        <v>5341</v>
      </c>
      <c r="H401" t="s">
        <v>315</v>
      </c>
      <c r="I401" t="s">
        <v>1004</v>
      </c>
      <c r="J401" t="s">
        <v>838</v>
      </c>
      <c r="K401" t="s">
        <v>206</v>
      </c>
      <c r="L401" t="s">
        <v>225</v>
      </c>
      <c r="M401" t="s">
        <v>225</v>
      </c>
      <c r="N401" t="s">
        <v>225</v>
      </c>
      <c r="O401" t="s">
        <v>340</v>
      </c>
      <c r="P401" s="145">
        <v>43881</v>
      </c>
      <c r="Q401" t="s">
        <v>1216</v>
      </c>
      <c r="R401" t="s">
        <v>886</v>
      </c>
      <c r="S401" t="s">
        <v>890</v>
      </c>
      <c r="T401" t="s">
        <v>5162</v>
      </c>
      <c r="U401" s="131">
        <v>3.3719999999999999</v>
      </c>
      <c r="V401" s="131">
        <v>36.347000000000001</v>
      </c>
      <c r="W401" s="131">
        <v>122.56100000000001</v>
      </c>
      <c r="X401" s="146">
        <v>2.63E-2</v>
      </c>
      <c r="Y401" s="132">
        <v>3.5400000000000002E-3</v>
      </c>
      <c r="Z401" s="132">
        <v>3.8999999999999999E-4</v>
      </c>
    </row>
    <row r="402" spans="1:26">
      <c r="A402" t="s">
        <v>1214</v>
      </c>
      <c r="B402" t="s">
        <v>1259</v>
      </c>
      <c r="D402" t="s">
        <v>5222</v>
      </c>
      <c r="E402" t="s">
        <v>312</v>
      </c>
      <c r="F402" t="s">
        <v>5223</v>
      </c>
      <c r="G402" t="s">
        <v>5224</v>
      </c>
      <c r="H402" t="s">
        <v>315</v>
      </c>
      <c r="I402" t="s">
        <v>1004</v>
      </c>
      <c r="J402" t="s">
        <v>837</v>
      </c>
      <c r="K402" t="s">
        <v>206</v>
      </c>
      <c r="L402" t="s">
        <v>225</v>
      </c>
      <c r="M402" t="s">
        <v>225</v>
      </c>
      <c r="N402" t="s">
        <v>225</v>
      </c>
      <c r="O402" t="s">
        <v>340</v>
      </c>
      <c r="P402" s="145">
        <v>43857</v>
      </c>
      <c r="Q402" t="s">
        <v>1216</v>
      </c>
      <c r="R402" t="s">
        <v>886</v>
      </c>
      <c r="S402" t="s">
        <v>890</v>
      </c>
      <c r="T402" t="s">
        <v>5225</v>
      </c>
      <c r="U402" s="131">
        <v>3.3719999999999999</v>
      </c>
      <c r="V402" s="131">
        <v>30.481999999999999</v>
      </c>
      <c r="W402" s="131">
        <v>102.786</v>
      </c>
      <c r="X402" s="146">
        <v>2.53E-2</v>
      </c>
      <c r="Y402" s="132">
        <v>2.97E-3</v>
      </c>
      <c r="Z402" s="132">
        <v>3.2000000000000003E-4</v>
      </c>
    </row>
    <row r="403" spans="1:26">
      <c r="A403" t="s">
        <v>1214</v>
      </c>
      <c r="B403" t="s">
        <v>1259</v>
      </c>
      <c r="D403" t="s">
        <v>5214</v>
      </c>
      <c r="E403" t="s">
        <v>310</v>
      </c>
      <c r="F403" t="s">
        <v>5215</v>
      </c>
      <c r="G403" t="s">
        <v>5216</v>
      </c>
      <c r="H403" t="s">
        <v>315</v>
      </c>
      <c r="I403" t="s">
        <v>1005</v>
      </c>
      <c r="J403" t="s">
        <v>834</v>
      </c>
      <c r="K403" t="s">
        <v>206</v>
      </c>
      <c r="L403" t="s">
        <v>205</v>
      </c>
      <c r="M403" t="s">
        <v>205</v>
      </c>
      <c r="N403" t="s">
        <v>225</v>
      </c>
      <c r="O403" t="s">
        <v>340</v>
      </c>
      <c r="P403" s="145">
        <v>43412</v>
      </c>
      <c r="Q403" t="s">
        <v>1216</v>
      </c>
      <c r="R403" t="s">
        <v>886</v>
      </c>
      <c r="S403" t="s">
        <v>890</v>
      </c>
      <c r="T403" t="s">
        <v>5217</v>
      </c>
      <c r="U403" s="131">
        <v>3.3719999999999999</v>
      </c>
      <c r="V403" s="131">
        <v>30.026</v>
      </c>
      <c r="W403" s="131">
        <v>101.247</v>
      </c>
      <c r="X403" s="146">
        <v>0.19900000000000001</v>
      </c>
      <c r="Y403" s="132">
        <v>2.9199999999999999E-3</v>
      </c>
      <c r="Z403" s="132">
        <v>3.2000000000000003E-4</v>
      </c>
    </row>
    <row r="404" spans="1:26">
      <c r="A404" t="s">
        <v>1214</v>
      </c>
      <c r="B404" t="s">
        <v>1259</v>
      </c>
      <c r="C404" t="s">
        <v>5218</v>
      </c>
      <c r="D404" t="s">
        <v>5219</v>
      </c>
      <c r="E404" t="s">
        <v>312</v>
      </c>
      <c r="F404" t="s">
        <v>5220</v>
      </c>
      <c r="G404" t="s">
        <v>5221</v>
      </c>
      <c r="H404" t="s">
        <v>315</v>
      </c>
      <c r="I404" t="s">
        <v>1005</v>
      </c>
      <c r="J404" t="s">
        <v>834</v>
      </c>
      <c r="K404" t="s">
        <v>206</v>
      </c>
      <c r="L404" t="s">
        <v>225</v>
      </c>
      <c r="M404" t="s">
        <v>225</v>
      </c>
      <c r="N404" t="s">
        <v>225</v>
      </c>
      <c r="O404" t="s">
        <v>340</v>
      </c>
      <c r="P404" s="145">
        <v>43321</v>
      </c>
      <c r="Q404" t="s">
        <v>1216</v>
      </c>
      <c r="R404" t="s">
        <v>886</v>
      </c>
      <c r="S404" t="s">
        <v>890</v>
      </c>
      <c r="T404" t="s">
        <v>5131</v>
      </c>
      <c r="U404" s="131">
        <v>3.3719999999999999</v>
      </c>
      <c r="V404" s="131">
        <v>27.138999999999999</v>
      </c>
      <c r="W404" s="131">
        <v>91.513000000000005</v>
      </c>
      <c r="X404" s="146">
        <v>3.4639999999999997E-2</v>
      </c>
      <c r="Y404" s="132">
        <v>2.64E-3</v>
      </c>
      <c r="Z404" s="132">
        <v>2.9E-4</v>
      </c>
    </row>
    <row r="405" spans="1:26">
      <c r="A405" t="s">
        <v>1214</v>
      </c>
      <c r="B405" t="s">
        <v>1259</v>
      </c>
      <c r="D405" t="s">
        <v>5226</v>
      </c>
      <c r="E405" t="s">
        <v>312</v>
      </c>
      <c r="F405" t="s">
        <v>5227</v>
      </c>
      <c r="G405" t="s">
        <v>5228</v>
      </c>
      <c r="H405" t="s">
        <v>315</v>
      </c>
      <c r="I405" t="s">
        <v>1001</v>
      </c>
      <c r="J405" t="s">
        <v>845</v>
      </c>
      <c r="K405" t="s">
        <v>206</v>
      </c>
      <c r="L405" t="s">
        <v>225</v>
      </c>
      <c r="M405" t="s">
        <v>225</v>
      </c>
      <c r="N405" t="s">
        <v>225</v>
      </c>
      <c r="O405" t="s">
        <v>340</v>
      </c>
      <c r="P405" s="145">
        <v>43482</v>
      </c>
      <c r="Q405" t="s">
        <v>1216</v>
      </c>
      <c r="R405" t="s">
        <v>886</v>
      </c>
      <c r="S405" t="s">
        <v>890</v>
      </c>
      <c r="T405" t="s">
        <v>4997</v>
      </c>
      <c r="U405" s="131">
        <v>3.3719999999999999</v>
      </c>
      <c r="V405" s="131">
        <v>20.07</v>
      </c>
      <c r="W405" s="131">
        <v>67.674999999999997</v>
      </c>
      <c r="X405" s="146">
        <v>5.1999999999999998E-2</v>
      </c>
      <c r="Y405" s="132">
        <v>1.9499999999999999E-3</v>
      </c>
      <c r="Z405" s="132">
        <v>2.1000000000000001E-4</v>
      </c>
    </row>
    <row r="406" spans="1:26">
      <c r="A406" t="s">
        <v>1214</v>
      </c>
      <c r="B406" t="s">
        <v>1259</v>
      </c>
      <c r="D406" t="s">
        <v>5362</v>
      </c>
      <c r="E406" t="s">
        <v>312</v>
      </c>
      <c r="F406" t="s">
        <v>5363</v>
      </c>
      <c r="G406" t="s">
        <v>5364</v>
      </c>
      <c r="H406" t="s">
        <v>315</v>
      </c>
      <c r="I406" t="s">
        <v>1004</v>
      </c>
      <c r="J406" t="s">
        <v>837</v>
      </c>
      <c r="K406" t="s">
        <v>206</v>
      </c>
      <c r="L406" t="s">
        <v>225</v>
      </c>
      <c r="M406" t="s">
        <v>225</v>
      </c>
      <c r="N406" t="s">
        <v>225</v>
      </c>
      <c r="O406" t="s">
        <v>340</v>
      </c>
      <c r="P406" s="145">
        <v>43790</v>
      </c>
      <c r="Q406" t="s">
        <v>1216</v>
      </c>
      <c r="R406" t="s">
        <v>886</v>
      </c>
      <c r="S406" t="s">
        <v>890</v>
      </c>
      <c r="T406" t="s">
        <v>5167</v>
      </c>
      <c r="U406" s="131">
        <v>3.3719999999999999</v>
      </c>
      <c r="V406" s="131">
        <v>3.794</v>
      </c>
      <c r="W406" s="131">
        <v>12.792</v>
      </c>
      <c r="X406" s="146">
        <v>1.0200000000000001E-2</v>
      </c>
      <c r="Y406" s="132">
        <v>3.6999999999999999E-4</v>
      </c>
      <c r="Z406" s="132">
        <v>4.0000000000000003E-5</v>
      </c>
    </row>
    <row r="407" spans="1:26">
      <c r="A407" t="s">
        <v>1214</v>
      </c>
      <c r="B407" t="s">
        <v>1259</v>
      </c>
      <c r="C407" t="s">
        <v>5233</v>
      </c>
      <c r="D407" t="s">
        <v>5234</v>
      </c>
      <c r="E407" t="s">
        <v>311</v>
      </c>
      <c r="F407" t="s">
        <v>5235</v>
      </c>
      <c r="G407" t="s">
        <v>5236</v>
      </c>
      <c r="H407" t="s">
        <v>315</v>
      </c>
      <c r="I407" t="s">
        <v>1004</v>
      </c>
      <c r="J407" t="s">
        <v>837</v>
      </c>
      <c r="K407" t="s">
        <v>206</v>
      </c>
      <c r="L407" t="s">
        <v>205</v>
      </c>
      <c r="M407" t="s">
        <v>205</v>
      </c>
      <c r="N407" t="s">
        <v>304</v>
      </c>
      <c r="O407" t="s">
        <v>340</v>
      </c>
      <c r="P407" s="145">
        <v>43571</v>
      </c>
      <c r="Q407" t="s">
        <v>1216</v>
      </c>
      <c r="R407" t="s">
        <v>886</v>
      </c>
      <c r="S407" t="s">
        <v>890</v>
      </c>
      <c r="T407" t="s">
        <v>5237</v>
      </c>
      <c r="U407" s="131">
        <v>3.3719999999999999</v>
      </c>
      <c r="V407" s="131">
        <v>2.7530000000000001</v>
      </c>
      <c r="W407" s="131">
        <v>9.2840000000000007</v>
      </c>
      <c r="X407" s="146">
        <v>3.3300000000000003E-2</v>
      </c>
      <c r="Y407" s="132">
        <v>2.7E-4</v>
      </c>
      <c r="Z407" s="132">
        <v>3.0000000000000001E-5</v>
      </c>
    </row>
    <row r="408" spans="1:26">
      <c r="A408" t="s">
        <v>1214</v>
      </c>
      <c r="B408" t="s">
        <v>1259</v>
      </c>
      <c r="C408" t="s">
        <v>5171</v>
      </c>
      <c r="D408" t="s">
        <v>5172</v>
      </c>
      <c r="E408" t="s">
        <v>310</v>
      </c>
      <c r="F408" t="s">
        <v>5173</v>
      </c>
      <c r="G408" t="s">
        <v>5174</v>
      </c>
      <c r="H408" t="s">
        <v>315</v>
      </c>
      <c r="I408" t="s">
        <v>1006</v>
      </c>
      <c r="J408" t="s">
        <v>832</v>
      </c>
      <c r="K408" t="s">
        <v>206</v>
      </c>
      <c r="L408" t="s">
        <v>234</v>
      </c>
      <c r="M408" t="s">
        <v>234</v>
      </c>
      <c r="N408" t="s">
        <v>234</v>
      </c>
      <c r="O408" t="s">
        <v>340</v>
      </c>
      <c r="P408" s="145">
        <v>45208</v>
      </c>
      <c r="Q408" t="s">
        <v>1219</v>
      </c>
      <c r="R408" t="s">
        <v>886</v>
      </c>
      <c r="S408" t="s">
        <v>890</v>
      </c>
      <c r="T408" t="s">
        <v>5175</v>
      </c>
      <c r="U408" s="131">
        <v>4.6239999999999997</v>
      </c>
      <c r="V408" s="131">
        <v>0</v>
      </c>
      <c r="W408" s="131">
        <v>0</v>
      </c>
      <c r="X408" s="148">
        <v>0.104</v>
      </c>
      <c r="Y408" s="151"/>
      <c r="Z408" s="151"/>
    </row>
    <row r="409" spans="1:26">
      <c r="A409" t="s">
        <v>1209</v>
      </c>
    </row>
    <row r="410" spans="1:26">
      <c r="A410" t="s">
        <v>1214</v>
      </c>
      <c r="B410" t="s">
        <v>1221</v>
      </c>
    </row>
    <row r="411" spans="1:26">
      <c r="A411" t="s">
        <v>1214</v>
      </c>
      <c r="B411" t="s">
        <v>1222</v>
      </c>
    </row>
    <row r="412" spans="1:26">
      <c r="A412" t="s">
        <v>1214</v>
      </c>
      <c r="B412" t="s">
        <v>1223</v>
      </c>
    </row>
    <row r="413" spans="1:26">
      <c r="A413" t="s">
        <v>1214</v>
      </c>
      <c r="B413" t="s">
        <v>1224</v>
      </c>
    </row>
    <row r="414" spans="1:26">
      <c r="A414" t="s">
        <v>1214</v>
      </c>
      <c r="B414" t="s">
        <v>1225</v>
      </c>
    </row>
    <row r="415" spans="1:26">
      <c r="A415" t="s">
        <v>1214</v>
      </c>
      <c r="B415" t="s">
        <v>1231</v>
      </c>
    </row>
    <row r="416" spans="1:26">
      <c r="A416" t="s">
        <v>1214</v>
      </c>
      <c r="B416" t="s">
        <v>1232</v>
      </c>
    </row>
    <row r="417" spans="1:24">
      <c r="A417" t="s">
        <v>1214</v>
      </c>
      <c r="B417" t="s">
        <v>1233</v>
      </c>
    </row>
    <row r="418" spans="1:24">
      <c r="A418" t="s">
        <v>1214</v>
      </c>
      <c r="B418" t="s">
        <v>1235</v>
      </c>
    </row>
    <row r="419" spans="1:24">
      <c r="A419" t="s">
        <v>1214</v>
      </c>
      <c r="B419" t="s">
        <v>1238</v>
      </c>
    </row>
    <row r="420" spans="1:24">
      <c r="A420" t="s">
        <v>1214</v>
      </c>
      <c r="B420" t="s">
        <v>1246</v>
      </c>
    </row>
    <row r="421" spans="1:24">
      <c r="A421" t="s">
        <v>1214</v>
      </c>
      <c r="B421" t="s">
        <v>1250</v>
      </c>
    </row>
    <row r="422" spans="1:24">
      <c r="A422" t="s">
        <v>1214</v>
      </c>
      <c r="B422" t="s">
        <v>1256</v>
      </c>
    </row>
    <row r="423" spans="1:24">
      <c r="A423" t="s">
        <v>1214</v>
      </c>
      <c r="B423" t="s">
        <v>1257</v>
      </c>
    </row>
    <row r="424" spans="1:24">
      <c r="A424" t="s">
        <v>1214</v>
      </c>
      <c r="B424" t="s">
        <v>1258</v>
      </c>
    </row>
    <row r="425" spans="1:24">
      <c r="X425" s="146"/>
    </row>
    <row r="1048574" spans="12:12">
      <c r="L1048574" s="109"/>
    </row>
  </sheetData>
  <sheetProtection formatColumns="0"/>
  <autoFilter ref="A1:AA424"/>
  <customSheetViews>
    <customSheetView guid="{AE318230-F718-49FC-82EB-7CAC3DCD05F1}" showGridLines="0" hiddenRows="1" topLeftCell="P1">
      <selection activeCell="Z2" sqref="Z2"/>
      <pageMargins left="0" right="0" top="0" bottom="0" header="0" footer="0"/>
    </customSheetView>
  </customSheetViews>
  <dataValidations count="10">
    <dataValidation type="list" allowBlank="1" showInputMessage="1" showErrorMessage="1" sqref="J2:J20">
      <formula1>Fund_Strategy</formula1>
    </dataValidation>
    <dataValidation type="list" allowBlank="1" showInputMessage="1" showErrorMessage="1" sqref="K2:K20">
      <formula1>israel_abroad</formula1>
    </dataValidation>
    <dataValidation type="list" allowBlank="1" showInputMessage="1" showErrorMessage="1" sqref="O2:O20">
      <formula1>Holding_interest</formula1>
    </dataValidation>
    <dataValidation type="list" allowBlank="1" showInputMessage="1" showErrorMessage="1" sqref="R2:R20">
      <formula1>Valuation</formula1>
    </dataValidation>
    <dataValidation type="list" allowBlank="1" showInputMessage="1" showErrorMessage="1" sqref="S2:S20">
      <formula1>Dependence_Independence</formula1>
    </dataValidation>
    <dataValidation type="list" allowBlank="1" showInputMessage="1" showErrorMessage="1" sqref="L2:M20">
      <formula1>Country_list</formula1>
    </dataValidation>
    <dataValidation type="list" allowBlank="1" showInputMessage="1" showErrorMessage="1" sqref="L1048574:L1048576">
      <formula1>Country</formula1>
    </dataValidation>
    <dataValidation type="list" allowBlank="1" showInputMessage="1" showErrorMessage="1" sqref="E2:E20">
      <formula1>Issuer_Number_Fund</formula1>
    </dataValidation>
    <dataValidation type="list" allowBlank="1" showInputMessage="1" showErrorMessage="1" sqref="H2:H20">
      <formula1>Type_of_Security_ID_Fund</formula1>
    </dataValidation>
    <dataValidation type="list" allowBlank="1" showInputMessage="1" showErrorMessage="1" sqref="N2:N20">
      <formula1>Country_list_funds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בחירה'!$C$956:$C$963</xm:f>
          </x14:formula1>
          <xm:sqref>I2:I24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B40"/>
  <sheetViews>
    <sheetView rightToLeft="1" topLeftCell="N1" workbookViewId="0">
      <selection activeCell="T23" sqref="T23"/>
    </sheetView>
  </sheetViews>
  <sheetFormatPr defaultColWidth="9" defaultRowHeight="14.25"/>
  <cols>
    <col min="1" max="4" width="11.625" style="2" customWidth="1"/>
    <col min="5" max="5" width="11.625" style="4" customWidth="1"/>
    <col min="6" max="10" width="11.625" style="2" customWidth="1"/>
    <col min="11" max="11" width="11.625" style="4" customWidth="1"/>
    <col min="12" max="29" width="11.625" style="2" customWidth="1"/>
    <col min="30" max="16384" width="9" style="2"/>
  </cols>
  <sheetData>
    <row r="1" spans="1:28" ht="66.75" customHeight="1">
      <c r="A1" s="17" t="s">
        <v>49</v>
      </c>
      <c r="B1" s="17" t="s">
        <v>50</v>
      </c>
      <c r="C1" s="17" t="s">
        <v>66</v>
      </c>
      <c r="D1" s="17" t="s">
        <v>80</v>
      </c>
      <c r="E1" s="17" t="s">
        <v>81</v>
      </c>
      <c r="F1" s="17" t="s">
        <v>67</v>
      </c>
      <c r="G1" s="17" t="s">
        <v>68</v>
      </c>
      <c r="H1" s="17" t="s">
        <v>82</v>
      </c>
      <c r="I1" s="17" t="s">
        <v>55</v>
      </c>
      <c r="J1" s="17" t="s">
        <v>69</v>
      </c>
      <c r="K1" s="17" t="s">
        <v>89</v>
      </c>
      <c r="L1" s="17" t="s">
        <v>92</v>
      </c>
      <c r="M1" s="17" t="s">
        <v>83</v>
      </c>
      <c r="N1" s="17" t="s">
        <v>93</v>
      </c>
      <c r="O1" s="17" t="s">
        <v>56</v>
      </c>
      <c r="P1" s="17" t="s">
        <v>97</v>
      </c>
      <c r="Q1" s="17" t="s">
        <v>59</v>
      </c>
      <c r="R1" s="17" t="s">
        <v>103</v>
      </c>
      <c r="S1" s="17" t="s">
        <v>104</v>
      </c>
      <c r="T1" s="17" t="s">
        <v>106</v>
      </c>
      <c r="U1" s="17" t="s">
        <v>94</v>
      </c>
      <c r="V1" s="17" t="s">
        <v>95</v>
      </c>
      <c r="W1" s="17" t="s">
        <v>76</v>
      </c>
      <c r="X1" s="17" t="s">
        <v>77</v>
      </c>
      <c r="Y1" s="17" t="s">
        <v>61</v>
      </c>
      <c r="Z1" s="17" t="s">
        <v>63</v>
      </c>
      <c r="AA1" s="17" t="s">
        <v>64</v>
      </c>
      <c r="AB1" s="17" t="s">
        <v>65</v>
      </c>
    </row>
    <row r="2" spans="1:28">
      <c r="A2" t="s">
        <v>1214</v>
      </c>
      <c r="B2" t="s">
        <v>1218</v>
      </c>
      <c r="C2" t="s">
        <v>3528</v>
      </c>
      <c r="D2" t="s">
        <v>3529</v>
      </c>
      <c r="E2" t="s">
        <v>310</v>
      </c>
      <c r="F2" t="s">
        <v>5378</v>
      </c>
      <c r="G2" t="s">
        <v>5379</v>
      </c>
      <c r="H2" t="s">
        <v>313</v>
      </c>
      <c r="I2" t="s">
        <v>205</v>
      </c>
      <c r="J2" t="s">
        <v>205</v>
      </c>
      <c r="K2" s="109" t="s">
        <v>327</v>
      </c>
      <c r="L2" t="s">
        <v>3530</v>
      </c>
      <c r="M2" t="s">
        <v>446</v>
      </c>
      <c r="N2" t="s">
        <v>5380</v>
      </c>
      <c r="O2" t="s">
        <v>340</v>
      </c>
      <c r="P2" t="s">
        <v>5381</v>
      </c>
      <c r="Q2" t="s">
        <v>1213</v>
      </c>
      <c r="R2" t="s">
        <v>315</v>
      </c>
      <c r="S2" t="s">
        <v>890</v>
      </c>
      <c r="T2" t="s">
        <v>4835</v>
      </c>
      <c r="U2" s="131">
        <v>3700</v>
      </c>
      <c r="V2" s="131">
        <v>1</v>
      </c>
      <c r="W2" s="131">
        <v>17530</v>
      </c>
      <c r="X2" s="131">
        <v>2513.674</v>
      </c>
      <c r="Y2" s="131">
        <v>1</v>
      </c>
      <c r="Z2" s="131">
        <v>440.64699999999999</v>
      </c>
      <c r="AA2" s="132">
        <v>0.82279000000000002</v>
      </c>
      <c r="AB2" s="132">
        <v>2.7E-4</v>
      </c>
    </row>
    <row r="3" spans="1:28">
      <c r="A3" t="s">
        <v>1214</v>
      </c>
      <c r="B3" t="s">
        <v>1218</v>
      </c>
      <c r="C3" t="s">
        <v>2224</v>
      </c>
      <c r="D3" t="s">
        <v>2225</v>
      </c>
      <c r="E3" t="s">
        <v>310</v>
      </c>
      <c r="F3" t="s">
        <v>5382</v>
      </c>
      <c r="G3" t="s">
        <v>5383</v>
      </c>
      <c r="H3" t="s">
        <v>313</v>
      </c>
      <c r="I3" t="s">
        <v>205</v>
      </c>
      <c r="J3" t="s">
        <v>205</v>
      </c>
      <c r="K3" s="109" t="s">
        <v>327</v>
      </c>
      <c r="L3" t="s">
        <v>3636</v>
      </c>
      <c r="M3" t="s">
        <v>448</v>
      </c>
      <c r="N3" t="s">
        <v>5384</v>
      </c>
      <c r="O3" t="s">
        <v>340</v>
      </c>
      <c r="P3" t="s">
        <v>5385</v>
      </c>
      <c r="Q3" t="s">
        <v>1213</v>
      </c>
      <c r="R3" t="s">
        <v>315</v>
      </c>
      <c r="S3" t="s">
        <v>890</v>
      </c>
      <c r="T3" t="s">
        <v>4835</v>
      </c>
      <c r="U3" s="131">
        <v>36000</v>
      </c>
      <c r="V3" s="131">
        <v>1</v>
      </c>
      <c r="W3" s="131">
        <v>2145</v>
      </c>
      <c r="X3" s="131">
        <v>2746.2260000000001</v>
      </c>
      <c r="Y3" s="131">
        <v>1</v>
      </c>
      <c r="Z3" s="131">
        <v>58.906999999999996</v>
      </c>
      <c r="AA3" s="132">
        <v>0.10999</v>
      </c>
      <c r="AB3" s="132">
        <v>4.0000000000000003E-5</v>
      </c>
    </row>
    <row r="4" spans="1:28">
      <c r="A4" t="s">
        <v>1214</v>
      </c>
      <c r="B4" t="s">
        <v>1218</v>
      </c>
      <c r="C4" t="s">
        <v>4032</v>
      </c>
      <c r="D4" t="s">
        <v>4033</v>
      </c>
      <c r="E4" t="s">
        <v>310</v>
      </c>
      <c r="F4" t="s">
        <v>5386</v>
      </c>
      <c r="G4" t="s">
        <v>5387</v>
      </c>
      <c r="H4" t="s">
        <v>313</v>
      </c>
      <c r="I4" t="s">
        <v>205</v>
      </c>
      <c r="J4" t="s">
        <v>205</v>
      </c>
      <c r="K4" s="109" t="s">
        <v>327</v>
      </c>
      <c r="L4" t="s">
        <v>4034</v>
      </c>
      <c r="M4" t="s">
        <v>448</v>
      </c>
      <c r="N4" t="s">
        <v>1636</v>
      </c>
      <c r="O4" t="s">
        <v>340</v>
      </c>
      <c r="P4" t="s">
        <v>5388</v>
      </c>
      <c r="Q4" t="s">
        <v>1213</v>
      </c>
      <c r="R4" t="s">
        <v>315</v>
      </c>
      <c r="S4" t="s">
        <v>890</v>
      </c>
      <c r="T4" t="s">
        <v>4835</v>
      </c>
      <c r="U4" s="131">
        <v>27250</v>
      </c>
      <c r="V4" s="131">
        <v>1</v>
      </c>
      <c r="W4" s="131">
        <v>9000</v>
      </c>
      <c r="X4" s="131">
        <v>399.99200000000002</v>
      </c>
      <c r="Y4" s="131">
        <v>1</v>
      </c>
      <c r="Z4" s="131">
        <v>35.999000000000002</v>
      </c>
      <c r="AA4" s="132">
        <v>6.7220000000000002E-2</v>
      </c>
      <c r="AB4" s="132">
        <v>2.0000000000000002E-5</v>
      </c>
    </row>
    <row r="5" spans="1:28">
      <c r="A5" t="s">
        <v>1214</v>
      </c>
      <c r="B5" t="s">
        <v>1220</v>
      </c>
      <c r="C5" t="s">
        <v>3528</v>
      </c>
      <c r="D5" t="s">
        <v>3529</v>
      </c>
      <c r="E5" t="s">
        <v>310</v>
      </c>
      <c r="F5" t="s">
        <v>5378</v>
      </c>
      <c r="G5" t="s">
        <v>5379</v>
      </c>
      <c r="H5" t="s">
        <v>313</v>
      </c>
      <c r="I5" t="s">
        <v>205</v>
      </c>
      <c r="J5" t="s">
        <v>205</v>
      </c>
      <c r="K5" s="109" t="s">
        <v>327</v>
      </c>
      <c r="L5" t="s">
        <v>3530</v>
      </c>
      <c r="M5" t="s">
        <v>446</v>
      </c>
      <c r="N5" t="s">
        <v>5380</v>
      </c>
      <c r="O5" t="s">
        <v>340</v>
      </c>
      <c r="P5" t="s">
        <v>5381</v>
      </c>
      <c r="Q5" t="s">
        <v>1213</v>
      </c>
      <c r="R5" t="s">
        <v>315</v>
      </c>
      <c r="S5" t="s">
        <v>890</v>
      </c>
      <c r="T5" t="s">
        <v>4835</v>
      </c>
      <c r="U5" s="131">
        <v>3700</v>
      </c>
      <c r="V5" s="131">
        <v>1</v>
      </c>
      <c r="W5" s="131">
        <v>9500</v>
      </c>
      <c r="X5" s="131">
        <v>2513.674</v>
      </c>
      <c r="Y5" s="131">
        <v>1</v>
      </c>
      <c r="Z5" s="131">
        <v>238.79900000000001</v>
      </c>
      <c r="AA5" s="132">
        <v>0.85201000000000005</v>
      </c>
      <c r="AB5" s="132">
        <v>6.0999999999999997E-4</v>
      </c>
    </row>
    <row r="6" spans="1:28">
      <c r="A6" t="s">
        <v>1214</v>
      </c>
      <c r="B6" t="s">
        <v>1220</v>
      </c>
      <c r="C6" t="s">
        <v>2224</v>
      </c>
      <c r="D6" t="s">
        <v>2225</v>
      </c>
      <c r="E6" t="s">
        <v>310</v>
      </c>
      <c r="F6" t="s">
        <v>5382</v>
      </c>
      <c r="G6" t="s">
        <v>5383</v>
      </c>
      <c r="H6" t="s">
        <v>313</v>
      </c>
      <c r="I6" t="s">
        <v>205</v>
      </c>
      <c r="J6" t="s">
        <v>205</v>
      </c>
      <c r="K6" s="109" t="s">
        <v>327</v>
      </c>
      <c r="L6" t="s">
        <v>3636</v>
      </c>
      <c r="M6" t="s">
        <v>448</v>
      </c>
      <c r="N6" t="s">
        <v>5384</v>
      </c>
      <c r="O6" t="s">
        <v>340</v>
      </c>
      <c r="P6" t="s">
        <v>5385</v>
      </c>
      <c r="Q6" t="s">
        <v>1213</v>
      </c>
      <c r="R6" t="s">
        <v>315</v>
      </c>
      <c r="S6" t="s">
        <v>890</v>
      </c>
      <c r="T6" t="s">
        <v>4835</v>
      </c>
      <c r="U6" s="131">
        <v>36000</v>
      </c>
      <c r="V6" s="131">
        <v>1</v>
      </c>
      <c r="W6" s="131">
        <v>855</v>
      </c>
      <c r="X6" s="131">
        <v>2746.2260000000001</v>
      </c>
      <c r="Y6" s="131">
        <v>1</v>
      </c>
      <c r="Z6" s="131">
        <v>23.48</v>
      </c>
      <c r="AA6" s="132">
        <v>8.3769999999999997E-2</v>
      </c>
      <c r="AB6" s="132">
        <v>6.0000000000000002E-5</v>
      </c>
    </row>
    <row r="7" spans="1:28">
      <c r="A7" t="s">
        <v>1214</v>
      </c>
      <c r="B7" t="s">
        <v>1220</v>
      </c>
      <c r="C7" t="s">
        <v>4032</v>
      </c>
      <c r="D7" t="s">
        <v>4033</v>
      </c>
      <c r="E7" t="s">
        <v>310</v>
      </c>
      <c r="F7" t="s">
        <v>5386</v>
      </c>
      <c r="G7" t="s">
        <v>5387</v>
      </c>
      <c r="H7" t="s">
        <v>313</v>
      </c>
      <c r="I7" t="s">
        <v>205</v>
      </c>
      <c r="J7" t="s">
        <v>205</v>
      </c>
      <c r="K7" s="109" t="s">
        <v>327</v>
      </c>
      <c r="L7" t="s">
        <v>4034</v>
      </c>
      <c r="M7" t="s">
        <v>448</v>
      </c>
      <c r="N7" t="s">
        <v>1636</v>
      </c>
      <c r="O7" t="s">
        <v>340</v>
      </c>
      <c r="P7" t="s">
        <v>5388</v>
      </c>
      <c r="Q7" t="s">
        <v>1213</v>
      </c>
      <c r="R7" t="s">
        <v>315</v>
      </c>
      <c r="S7" t="s">
        <v>890</v>
      </c>
      <c r="T7" t="s">
        <v>4835</v>
      </c>
      <c r="U7" s="131">
        <v>27250</v>
      </c>
      <c r="V7" s="131">
        <v>1</v>
      </c>
      <c r="W7" s="131">
        <v>4500</v>
      </c>
      <c r="X7" s="131">
        <v>399.99200000000002</v>
      </c>
      <c r="Y7" s="131">
        <v>1</v>
      </c>
      <c r="Z7" s="131">
        <v>18</v>
      </c>
      <c r="AA7" s="132">
        <v>6.4219999999999999E-2</v>
      </c>
      <c r="AB7" s="132">
        <v>5.0000000000000002E-5</v>
      </c>
    </row>
    <row r="8" spans="1:28">
      <c r="A8" t="s">
        <v>1214</v>
      </c>
      <c r="B8" t="s">
        <v>1240</v>
      </c>
      <c r="C8" t="s">
        <v>5062</v>
      </c>
      <c r="D8" t="s">
        <v>5063</v>
      </c>
      <c r="E8" t="s">
        <v>310</v>
      </c>
      <c r="F8" t="s">
        <v>5389</v>
      </c>
      <c r="G8" t="s">
        <v>5390</v>
      </c>
      <c r="H8" t="s">
        <v>313</v>
      </c>
      <c r="I8" t="s">
        <v>205</v>
      </c>
      <c r="J8" t="s">
        <v>205</v>
      </c>
      <c r="K8" s="109" t="s">
        <v>327</v>
      </c>
      <c r="L8" t="s">
        <v>5065</v>
      </c>
      <c r="M8" t="s">
        <v>447</v>
      </c>
      <c r="N8" t="s">
        <v>2901</v>
      </c>
      <c r="O8" t="s">
        <v>340</v>
      </c>
      <c r="P8" t="s">
        <v>5391</v>
      </c>
      <c r="Q8" t="s">
        <v>1216</v>
      </c>
      <c r="R8" t="s">
        <v>315</v>
      </c>
      <c r="S8" t="s">
        <v>890</v>
      </c>
      <c r="T8" t="s">
        <v>4846</v>
      </c>
      <c r="U8" s="131">
        <v>2.806</v>
      </c>
      <c r="V8" s="131">
        <v>1</v>
      </c>
      <c r="W8" s="131">
        <v>214884.48000000001</v>
      </c>
      <c r="X8" s="131">
        <f>Z8*1000/Y8/W8*100</f>
        <v>110.58232711838345</v>
      </c>
      <c r="Y8" s="131">
        <v>3.3719999999999999</v>
      </c>
      <c r="Z8" s="131">
        <v>801.26900000000001</v>
      </c>
      <c r="AA8" s="132">
        <v>1</v>
      </c>
      <c r="AB8" s="132">
        <v>4.2999999999999999E-4</v>
      </c>
    </row>
    <row r="9" spans="1:28">
      <c r="A9" t="s">
        <v>1214</v>
      </c>
      <c r="B9" t="s">
        <v>1244</v>
      </c>
      <c r="C9" t="s">
        <v>5062</v>
      </c>
      <c r="D9" t="s">
        <v>5063</v>
      </c>
      <c r="E9" t="s">
        <v>310</v>
      </c>
      <c r="F9" t="s">
        <v>5389</v>
      </c>
      <c r="G9" t="s">
        <v>5390</v>
      </c>
      <c r="H9" t="s">
        <v>313</v>
      </c>
      <c r="I9" t="s">
        <v>205</v>
      </c>
      <c r="J9" t="s">
        <v>205</v>
      </c>
      <c r="K9" s="109" t="s">
        <v>327</v>
      </c>
      <c r="L9" t="s">
        <v>5065</v>
      </c>
      <c r="M9" t="s">
        <v>447</v>
      </c>
      <c r="N9" t="s">
        <v>2901</v>
      </c>
      <c r="O9" t="s">
        <v>340</v>
      </c>
      <c r="P9" t="s">
        <v>5391</v>
      </c>
      <c r="Q9" t="s">
        <v>1216</v>
      </c>
      <c r="R9" t="s">
        <v>315</v>
      </c>
      <c r="S9" t="s">
        <v>890</v>
      </c>
      <c r="T9" t="s">
        <v>4846</v>
      </c>
      <c r="U9" s="131">
        <v>2.806</v>
      </c>
      <c r="V9" s="131">
        <v>1</v>
      </c>
      <c r="W9" s="131">
        <v>22472.52</v>
      </c>
      <c r="X9" s="131">
        <f>Z9*1000/Y9/W9*100</f>
        <v>110.58187425277264</v>
      </c>
      <c r="Y9" s="131">
        <v>3.3719999999999999</v>
      </c>
      <c r="Z9" s="131">
        <v>83.796000000000006</v>
      </c>
      <c r="AA9" s="132">
        <v>1</v>
      </c>
      <c r="AB9" s="132">
        <v>1.7000000000000001E-4</v>
      </c>
    </row>
    <row r="10" spans="1:28">
      <c r="A10" t="s">
        <v>1214</v>
      </c>
      <c r="B10" t="s">
        <v>1245</v>
      </c>
      <c r="C10" t="s">
        <v>5062</v>
      </c>
      <c r="D10" t="s">
        <v>5063</v>
      </c>
      <c r="E10" t="s">
        <v>310</v>
      </c>
      <c r="F10" t="s">
        <v>5389</v>
      </c>
      <c r="G10" t="s">
        <v>5390</v>
      </c>
      <c r="H10" t="s">
        <v>313</v>
      </c>
      <c r="I10" t="s">
        <v>205</v>
      </c>
      <c r="J10" t="s">
        <v>205</v>
      </c>
      <c r="K10" s="109" t="s">
        <v>327</v>
      </c>
      <c r="L10" t="s">
        <v>5065</v>
      </c>
      <c r="M10" t="s">
        <v>447</v>
      </c>
      <c r="N10" t="s">
        <v>2901</v>
      </c>
      <c r="O10" t="s">
        <v>340</v>
      </c>
      <c r="P10" t="s">
        <v>5391</v>
      </c>
      <c r="Q10" t="s">
        <v>1216</v>
      </c>
      <c r="R10" t="s">
        <v>315</v>
      </c>
      <c r="S10" t="s">
        <v>890</v>
      </c>
      <c r="T10" t="s">
        <v>4846</v>
      </c>
      <c r="U10" s="131">
        <v>2.806</v>
      </c>
      <c r="V10" s="131">
        <v>1</v>
      </c>
      <c r="W10" s="131">
        <v>472700.9</v>
      </c>
      <c r="X10" s="131">
        <f>Z10*1000/Y10/W10*100</f>
        <v>110.58231667603044</v>
      </c>
      <c r="Y10" s="131">
        <v>3.3719999999999999</v>
      </c>
      <c r="Z10" s="131">
        <v>1762.624</v>
      </c>
      <c r="AA10" s="132">
        <v>1</v>
      </c>
      <c r="AB10" s="132">
        <v>3.8000000000000002E-4</v>
      </c>
    </row>
    <row r="11" spans="1:28">
      <c r="A11" t="s">
        <v>1214</v>
      </c>
      <c r="B11" t="s">
        <v>1250</v>
      </c>
      <c r="C11" t="s">
        <v>2224</v>
      </c>
      <c r="D11" t="s">
        <v>2225</v>
      </c>
      <c r="E11" t="s">
        <v>310</v>
      </c>
      <c r="F11" t="s">
        <v>5382</v>
      </c>
      <c r="G11" t="s">
        <v>5383</v>
      </c>
      <c r="H11" t="s">
        <v>313</v>
      </c>
      <c r="I11" t="s">
        <v>205</v>
      </c>
      <c r="J11" t="s">
        <v>205</v>
      </c>
      <c r="K11" s="109" t="s">
        <v>327</v>
      </c>
      <c r="L11" t="s">
        <v>3636</v>
      </c>
      <c r="M11" t="s">
        <v>448</v>
      </c>
      <c r="N11" t="s">
        <v>5384</v>
      </c>
      <c r="O11" t="s">
        <v>340</v>
      </c>
      <c r="P11" t="s">
        <v>5385</v>
      </c>
      <c r="Q11" t="s">
        <v>1213</v>
      </c>
      <c r="R11" t="s">
        <v>315</v>
      </c>
      <c r="S11" t="s">
        <v>890</v>
      </c>
      <c r="T11" t="s">
        <v>4835</v>
      </c>
      <c r="U11" s="131">
        <v>36000</v>
      </c>
      <c r="V11" s="131">
        <v>1</v>
      </c>
      <c r="W11" s="131">
        <v>1350</v>
      </c>
      <c r="X11" s="131">
        <v>2746.2260000000001</v>
      </c>
      <c r="Y11" s="131">
        <v>1</v>
      </c>
      <c r="Z11" s="131">
        <v>37.073999999999998</v>
      </c>
      <c r="AA11" s="132">
        <v>0.70947000000000005</v>
      </c>
      <c r="AB11" s="132">
        <v>4.0000000000000003E-5</v>
      </c>
    </row>
    <row r="12" spans="1:28">
      <c r="A12" t="s">
        <v>1214</v>
      </c>
      <c r="B12" t="s">
        <v>1250</v>
      </c>
      <c r="C12" t="s">
        <v>4047</v>
      </c>
      <c r="D12" t="s">
        <v>4048</v>
      </c>
      <c r="E12" t="s">
        <v>310</v>
      </c>
      <c r="F12" t="s">
        <v>5392</v>
      </c>
      <c r="G12" t="s">
        <v>5393</v>
      </c>
      <c r="H12" t="s">
        <v>313</v>
      </c>
      <c r="I12" t="s">
        <v>205</v>
      </c>
      <c r="J12" t="s">
        <v>205</v>
      </c>
      <c r="K12" s="109" t="s">
        <v>327</v>
      </c>
      <c r="L12" t="s">
        <v>4049</v>
      </c>
      <c r="M12" t="s">
        <v>442</v>
      </c>
      <c r="N12" t="s">
        <v>5394</v>
      </c>
      <c r="O12" t="s">
        <v>340</v>
      </c>
      <c r="P12" t="s">
        <v>5021</v>
      </c>
      <c r="Q12" t="s">
        <v>1213</v>
      </c>
      <c r="R12" t="s">
        <v>315</v>
      </c>
      <c r="S12" t="s">
        <v>890</v>
      </c>
      <c r="T12" t="s">
        <v>4835</v>
      </c>
      <c r="U12" s="131">
        <v>1100</v>
      </c>
      <c r="V12" s="131">
        <v>1</v>
      </c>
      <c r="W12" s="131">
        <v>25000</v>
      </c>
      <c r="X12" s="131">
        <v>33.127000000000002</v>
      </c>
      <c r="Y12" s="131">
        <v>1</v>
      </c>
      <c r="Z12" s="131">
        <v>8.282</v>
      </c>
      <c r="AA12" s="132">
        <v>0.15848999999999999</v>
      </c>
      <c r="AB12" s="132">
        <v>1.0000000000000001E-5</v>
      </c>
    </row>
    <row r="13" spans="1:28">
      <c r="A13" t="s">
        <v>1214</v>
      </c>
      <c r="B13" t="s">
        <v>1250</v>
      </c>
      <c r="C13" t="s">
        <v>4032</v>
      </c>
      <c r="D13" t="s">
        <v>4033</v>
      </c>
      <c r="E13" t="s">
        <v>310</v>
      </c>
      <c r="F13" t="s">
        <v>5386</v>
      </c>
      <c r="G13" t="s">
        <v>5387</v>
      </c>
      <c r="H13" t="s">
        <v>313</v>
      </c>
      <c r="I13" t="s">
        <v>205</v>
      </c>
      <c r="J13" t="s">
        <v>205</v>
      </c>
      <c r="K13" s="109" t="s">
        <v>327</v>
      </c>
      <c r="L13" t="s">
        <v>4034</v>
      </c>
      <c r="M13" t="s">
        <v>448</v>
      </c>
      <c r="N13" t="s">
        <v>1636</v>
      </c>
      <c r="O13" t="s">
        <v>340</v>
      </c>
      <c r="P13" t="s">
        <v>5388</v>
      </c>
      <c r="Q13" t="s">
        <v>1213</v>
      </c>
      <c r="R13" t="s">
        <v>315</v>
      </c>
      <c r="S13" t="s">
        <v>890</v>
      </c>
      <c r="T13" t="s">
        <v>4835</v>
      </c>
      <c r="U13" s="131">
        <v>27250</v>
      </c>
      <c r="V13" s="131">
        <v>1</v>
      </c>
      <c r="W13" s="131">
        <v>1725</v>
      </c>
      <c r="X13" s="131">
        <v>399.99200000000002</v>
      </c>
      <c r="Y13" s="131">
        <v>1</v>
      </c>
      <c r="Z13" s="131">
        <v>6.9</v>
      </c>
      <c r="AA13" s="132">
        <v>0.13203999999999999</v>
      </c>
      <c r="AB13" s="132">
        <v>1.0000000000000001E-5</v>
      </c>
    </row>
    <row r="14" spans="1:28">
      <c r="A14" t="s">
        <v>1214</v>
      </c>
      <c r="B14" t="s">
        <v>1252</v>
      </c>
      <c r="C14" t="s">
        <v>2224</v>
      </c>
      <c r="D14" t="s">
        <v>2225</v>
      </c>
      <c r="E14" t="s">
        <v>310</v>
      </c>
      <c r="F14" t="s">
        <v>5382</v>
      </c>
      <c r="G14" t="s">
        <v>5383</v>
      </c>
      <c r="H14" t="s">
        <v>313</v>
      </c>
      <c r="I14" t="s">
        <v>205</v>
      </c>
      <c r="J14" t="s">
        <v>205</v>
      </c>
      <c r="K14" s="109" t="s">
        <v>327</v>
      </c>
      <c r="L14" t="s">
        <v>3636</v>
      </c>
      <c r="M14" t="s">
        <v>448</v>
      </c>
      <c r="N14" t="s">
        <v>5384</v>
      </c>
      <c r="O14" t="s">
        <v>340</v>
      </c>
      <c r="P14" t="s">
        <v>5385</v>
      </c>
      <c r="Q14" t="s">
        <v>1213</v>
      </c>
      <c r="R14" t="s">
        <v>315</v>
      </c>
      <c r="S14" t="s">
        <v>890</v>
      </c>
      <c r="T14" t="s">
        <v>4835</v>
      </c>
      <c r="U14" s="131">
        <v>36000</v>
      </c>
      <c r="V14" s="131">
        <v>1</v>
      </c>
      <c r="W14" s="131">
        <v>2400</v>
      </c>
      <c r="X14" s="131">
        <v>2746.2260000000001</v>
      </c>
      <c r="Y14" s="131">
        <v>1</v>
      </c>
      <c r="Z14" s="131">
        <v>65.909000000000006</v>
      </c>
      <c r="AA14" s="132">
        <v>0.68589</v>
      </c>
      <c r="AB14" s="132">
        <v>2.0000000000000002E-5</v>
      </c>
    </row>
    <row r="15" spans="1:28">
      <c r="A15" t="s">
        <v>1214</v>
      </c>
      <c r="B15" t="s">
        <v>1252</v>
      </c>
      <c r="C15" t="s">
        <v>4047</v>
      </c>
      <c r="D15" t="s">
        <v>4048</v>
      </c>
      <c r="E15" t="s">
        <v>310</v>
      </c>
      <c r="F15" t="s">
        <v>5392</v>
      </c>
      <c r="G15" t="s">
        <v>5393</v>
      </c>
      <c r="H15" t="s">
        <v>313</v>
      </c>
      <c r="I15" t="s">
        <v>205</v>
      </c>
      <c r="J15" t="s">
        <v>205</v>
      </c>
      <c r="K15" s="109" t="s">
        <v>327</v>
      </c>
      <c r="L15" t="s">
        <v>4049</v>
      </c>
      <c r="M15" t="s">
        <v>442</v>
      </c>
      <c r="N15" t="s">
        <v>5394</v>
      </c>
      <c r="O15" t="s">
        <v>340</v>
      </c>
      <c r="P15" t="s">
        <v>5021</v>
      </c>
      <c r="Q15" t="s">
        <v>1213</v>
      </c>
      <c r="R15" t="s">
        <v>315</v>
      </c>
      <c r="S15" t="s">
        <v>890</v>
      </c>
      <c r="T15" t="s">
        <v>4835</v>
      </c>
      <c r="U15" s="131">
        <v>1100</v>
      </c>
      <c r="V15" s="131">
        <v>1</v>
      </c>
      <c r="W15" s="131">
        <v>50000</v>
      </c>
      <c r="X15" s="131">
        <v>33.127000000000002</v>
      </c>
      <c r="Y15" s="131">
        <v>1</v>
      </c>
      <c r="Z15" s="131">
        <v>16.564</v>
      </c>
      <c r="AA15" s="132">
        <v>0.17237</v>
      </c>
      <c r="AB15" s="132">
        <v>0</v>
      </c>
    </row>
    <row r="16" spans="1:28">
      <c r="A16" t="s">
        <v>1214</v>
      </c>
      <c r="B16" t="s">
        <v>1252</v>
      </c>
      <c r="C16" t="s">
        <v>4032</v>
      </c>
      <c r="D16" t="s">
        <v>4033</v>
      </c>
      <c r="E16" t="s">
        <v>310</v>
      </c>
      <c r="F16" t="s">
        <v>5386</v>
      </c>
      <c r="G16" t="s">
        <v>5387</v>
      </c>
      <c r="H16" t="s">
        <v>313</v>
      </c>
      <c r="I16" t="s">
        <v>205</v>
      </c>
      <c r="J16" t="s">
        <v>205</v>
      </c>
      <c r="K16" s="109" t="s">
        <v>327</v>
      </c>
      <c r="L16" t="s">
        <v>4034</v>
      </c>
      <c r="M16" t="s">
        <v>448</v>
      </c>
      <c r="N16" t="s">
        <v>1636</v>
      </c>
      <c r="O16" t="s">
        <v>340</v>
      </c>
      <c r="P16" t="s">
        <v>5388</v>
      </c>
      <c r="Q16" t="s">
        <v>1213</v>
      </c>
      <c r="R16" t="s">
        <v>315</v>
      </c>
      <c r="S16" t="s">
        <v>890</v>
      </c>
      <c r="T16" t="s">
        <v>4835</v>
      </c>
      <c r="U16" s="131">
        <v>27250</v>
      </c>
      <c r="V16" s="131">
        <v>1</v>
      </c>
      <c r="W16" s="131">
        <v>3405</v>
      </c>
      <c r="X16" s="131">
        <v>399.99200000000002</v>
      </c>
      <c r="Y16" s="131">
        <v>1</v>
      </c>
      <c r="Z16" s="131">
        <v>13.62</v>
      </c>
      <c r="AA16" s="132">
        <v>0.14174</v>
      </c>
      <c r="AB16" s="132">
        <v>0</v>
      </c>
    </row>
    <row r="17" spans="1:28">
      <c r="A17" t="s">
        <v>1214</v>
      </c>
      <c r="B17" t="s">
        <v>1253</v>
      </c>
      <c r="C17" t="s">
        <v>5062</v>
      </c>
      <c r="D17" t="s">
        <v>5063</v>
      </c>
      <c r="E17" t="s">
        <v>310</v>
      </c>
      <c r="F17" t="s">
        <v>5389</v>
      </c>
      <c r="G17" t="s">
        <v>5390</v>
      </c>
      <c r="H17" t="s">
        <v>313</v>
      </c>
      <c r="I17" t="s">
        <v>205</v>
      </c>
      <c r="J17" t="s">
        <v>205</v>
      </c>
      <c r="K17" s="109" t="s">
        <v>327</v>
      </c>
      <c r="L17" t="s">
        <v>5065</v>
      </c>
      <c r="M17" t="s">
        <v>447</v>
      </c>
      <c r="N17" t="s">
        <v>2901</v>
      </c>
      <c r="O17" t="s">
        <v>340</v>
      </c>
      <c r="P17" t="s">
        <v>5391</v>
      </c>
      <c r="Q17" t="s">
        <v>1216</v>
      </c>
      <c r="R17" t="s">
        <v>315</v>
      </c>
      <c r="S17" t="s">
        <v>890</v>
      </c>
      <c r="T17" t="s">
        <v>4846</v>
      </c>
      <c r="U17" s="131">
        <v>2.806</v>
      </c>
      <c r="V17" s="131">
        <v>1</v>
      </c>
      <c r="W17" s="131">
        <v>44556.53</v>
      </c>
      <c r="X17" s="131">
        <f>Z17*1000/Y17/W17*100</f>
        <v>110.5823296227789</v>
      </c>
      <c r="Y17" s="131">
        <v>3.3719999999999999</v>
      </c>
      <c r="Z17" s="131">
        <v>166.14400000000001</v>
      </c>
      <c r="AA17" s="132">
        <v>1</v>
      </c>
      <c r="AB17" s="132">
        <v>5.6999999999999998E-4</v>
      </c>
    </row>
    <row r="18" spans="1:28">
      <c r="A18" t="s">
        <v>1214</v>
      </c>
      <c r="B18" t="s">
        <v>1254</v>
      </c>
      <c r="C18" t="s">
        <v>5062</v>
      </c>
      <c r="D18" t="s">
        <v>5063</v>
      </c>
      <c r="E18" t="s">
        <v>310</v>
      </c>
      <c r="F18" t="s">
        <v>5389</v>
      </c>
      <c r="G18" t="s">
        <v>5390</v>
      </c>
      <c r="H18" t="s">
        <v>313</v>
      </c>
      <c r="I18" t="s">
        <v>205</v>
      </c>
      <c r="J18" t="s">
        <v>205</v>
      </c>
      <c r="K18" s="109" t="s">
        <v>327</v>
      </c>
      <c r="L18" t="s">
        <v>5065</v>
      </c>
      <c r="M18" t="s">
        <v>447</v>
      </c>
      <c r="N18" t="s">
        <v>2901</v>
      </c>
      <c r="O18" t="s">
        <v>340</v>
      </c>
      <c r="P18" t="s">
        <v>5391</v>
      </c>
      <c r="Q18" t="s">
        <v>1216</v>
      </c>
      <c r="R18" t="s">
        <v>315</v>
      </c>
      <c r="S18" t="s">
        <v>890</v>
      </c>
      <c r="T18" t="s">
        <v>4846</v>
      </c>
      <c r="U18" s="131">
        <v>2.806</v>
      </c>
      <c r="V18" s="131">
        <v>1</v>
      </c>
      <c r="W18" s="131">
        <v>17239.939999999999</v>
      </c>
      <c r="X18" s="131">
        <f>Z18*1000/Y18/W18*100</f>
        <v>110.58248172213408</v>
      </c>
      <c r="Y18" s="131">
        <v>3.3719999999999999</v>
      </c>
      <c r="Z18" s="131">
        <v>64.284999999999997</v>
      </c>
      <c r="AA18" s="132">
        <v>1</v>
      </c>
      <c r="AB18" s="132">
        <v>2.9E-4</v>
      </c>
    </row>
    <row r="19" spans="1:28">
      <c r="A19" t="s">
        <v>1214</v>
      </c>
      <c r="B19" t="s">
        <v>1255</v>
      </c>
      <c r="C19" t="s">
        <v>5062</v>
      </c>
      <c r="D19" t="s">
        <v>5063</v>
      </c>
      <c r="E19" t="s">
        <v>310</v>
      </c>
      <c r="F19" t="s">
        <v>5389</v>
      </c>
      <c r="G19" t="s">
        <v>5390</v>
      </c>
      <c r="H19" t="s">
        <v>313</v>
      </c>
      <c r="I19" t="s">
        <v>205</v>
      </c>
      <c r="J19" t="s">
        <v>205</v>
      </c>
      <c r="K19" s="109" t="s">
        <v>327</v>
      </c>
      <c r="L19" t="s">
        <v>5065</v>
      </c>
      <c r="M19" t="s">
        <v>447</v>
      </c>
      <c r="N19" t="s">
        <v>2901</v>
      </c>
      <c r="O19" t="s">
        <v>340</v>
      </c>
      <c r="P19" t="s">
        <v>5391</v>
      </c>
      <c r="Q19" t="s">
        <v>1216</v>
      </c>
      <c r="R19" t="s">
        <v>315</v>
      </c>
      <c r="S19" t="s">
        <v>890</v>
      </c>
      <c r="T19" t="s">
        <v>4846</v>
      </c>
      <c r="U19" s="131">
        <v>2.806</v>
      </c>
      <c r="V19" s="131">
        <v>1</v>
      </c>
      <c r="W19" s="131">
        <v>12250.55</v>
      </c>
      <c r="X19" s="131">
        <f>Z19*1000/Y19/W19*100</f>
        <v>110.58161849880972</v>
      </c>
      <c r="Y19" s="131">
        <v>3.3719999999999999</v>
      </c>
      <c r="Z19" s="131">
        <v>45.68</v>
      </c>
      <c r="AA19" s="132">
        <v>1</v>
      </c>
      <c r="AB19" s="132">
        <v>2.5000000000000001E-4</v>
      </c>
    </row>
    <row r="20" spans="1:28">
      <c r="A20" t="s">
        <v>1214</v>
      </c>
      <c r="B20" t="s">
        <v>1259</v>
      </c>
      <c r="C20" t="s">
        <v>5062</v>
      </c>
      <c r="D20" t="s">
        <v>5063</v>
      </c>
      <c r="E20" t="s">
        <v>310</v>
      </c>
      <c r="F20" t="s">
        <v>5389</v>
      </c>
      <c r="G20" t="s">
        <v>5390</v>
      </c>
      <c r="H20" t="s">
        <v>313</v>
      </c>
      <c r="I20" t="s">
        <v>205</v>
      </c>
      <c r="J20" t="s">
        <v>205</v>
      </c>
      <c r="K20" s="109" t="s">
        <v>327</v>
      </c>
      <c r="L20" t="s">
        <v>5065</v>
      </c>
      <c r="M20" t="s">
        <v>447</v>
      </c>
      <c r="N20" t="s">
        <v>2901</v>
      </c>
      <c r="O20" t="s">
        <v>340</v>
      </c>
      <c r="P20" t="s">
        <v>5391</v>
      </c>
      <c r="Q20" t="s">
        <v>1216</v>
      </c>
      <c r="R20" t="s">
        <v>315</v>
      </c>
      <c r="S20" t="s">
        <v>890</v>
      </c>
      <c r="T20" t="s">
        <v>4846</v>
      </c>
      <c r="U20" s="131">
        <v>2.806</v>
      </c>
      <c r="V20" s="131">
        <v>1</v>
      </c>
      <c r="W20" s="131">
        <v>39716.080000000002</v>
      </c>
      <c r="X20" s="131">
        <f>Z20*1000/Y20/W20*100</f>
        <v>110.58251253876887</v>
      </c>
      <c r="Y20" s="131">
        <v>3.3719999999999999</v>
      </c>
      <c r="Z20" s="131">
        <v>148.095</v>
      </c>
      <c r="AA20" s="132">
        <v>1</v>
      </c>
      <c r="AB20" s="132">
        <v>4.6999999999999999E-4</v>
      </c>
    </row>
    <row r="21" spans="1:28">
      <c r="A21" t="s">
        <v>1209</v>
      </c>
      <c r="B21" s="108"/>
      <c r="C21" s="108"/>
      <c r="D21" s="108"/>
      <c r="E21"/>
      <c r="F21" s="108"/>
      <c r="G21" s="108"/>
      <c r="H21"/>
      <c r="I21" s="108"/>
      <c r="J21" s="108"/>
      <c r="K21"/>
      <c r="L21" s="108"/>
      <c r="M21" s="108"/>
      <c r="N21" s="108"/>
      <c r="O21" s="108"/>
      <c r="P21" s="108"/>
      <c r="Q21" s="108"/>
      <c r="R21" s="108"/>
      <c r="S21" s="108"/>
      <c r="T21" s="108"/>
      <c r="U21" s="108"/>
      <c r="V21" s="108"/>
      <c r="W21" s="108"/>
      <c r="X21" s="108"/>
      <c r="Y21" s="108"/>
      <c r="Z21" s="108"/>
      <c r="AA21" s="108"/>
      <c r="AB21" s="108"/>
    </row>
    <row r="22" spans="1:28">
      <c r="A22" t="s">
        <v>1214</v>
      </c>
      <c r="B22" t="s">
        <v>1215</v>
      </c>
    </row>
    <row r="23" spans="1:28">
      <c r="A23" t="s">
        <v>1214</v>
      </c>
      <c r="B23" t="s">
        <v>1221</v>
      </c>
    </row>
    <row r="24" spans="1:28">
      <c r="A24" t="s">
        <v>1214</v>
      </c>
      <c r="B24" t="s">
        <v>1222</v>
      </c>
      <c r="C24" s="108"/>
      <c r="D24" s="108"/>
      <c r="F24" s="108"/>
      <c r="G24" s="108"/>
      <c r="H24" s="108"/>
      <c r="I24" s="108"/>
      <c r="J24" s="108"/>
      <c r="K24" s="108"/>
      <c r="L24" s="108"/>
      <c r="M24" s="108"/>
      <c r="N24" s="108"/>
      <c r="O24" s="108"/>
      <c r="P24" s="108"/>
      <c r="Q24" s="108"/>
      <c r="R24" s="108"/>
      <c r="S24" s="108"/>
      <c r="T24" s="108"/>
      <c r="U24" s="108"/>
      <c r="V24" s="108"/>
      <c r="W24" s="108"/>
      <c r="X24" s="108"/>
      <c r="Y24" s="108"/>
      <c r="Z24" s="108"/>
      <c r="AA24" s="108"/>
      <c r="AB24" s="108"/>
    </row>
    <row r="25" spans="1:28">
      <c r="A25" t="s">
        <v>1214</v>
      </c>
      <c r="B25" t="s">
        <v>1223</v>
      </c>
    </row>
    <row r="26" spans="1:28">
      <c r="A26" t="s">
        <v>1214</v>
      </c>
      <c r="B26" t="s">
        <v>1224</v>
      </c>
    </row>
    <row r="27" spans="1:28">
      <c r="A27" t="s">
        <v>1214</v>
      </c>
      <c r="B27" t="s">
        <v>1225</v>
      </c>
    </row>
    <row r="28" spans="1:28">
      <c r="A28" t="s">
        <v>1214</v>
      </c>
      <c r="B28" t="s">
        <v>1231</v>
      </c>
    </row>
    <row r="29" spans="1:28">
      <c r="A29" t="s">
        <v>1214</v>
      </c>
      <c r="B29" t="s">
        <v>1232</v>
      </c>
    </row>
    <row r="30" spans="1:28">
      <c r="A30" t="s">
        <v>1214</v>
      </c>
      <c r="B30" t="s">
        <v>1233</v>
      </c>
    </row>
    <row r="31" spans="1:28">
      <c r="A31" t="s">
        <v>1214</v>
      </c>
      <c r="B31" t="s">
        <v>1234</v>
      </c>
    </row>
    <row r="32" spans="1:28">
      <c r="A32" t="s">
        <v>1214</v>
      </c>
      <c r="B32" t="s">
        <v>1235</v>
      </c>
    </row>
    <row r="33" spans="1:2">
      <c r="A33" t="s">
        <v>1214</v>
      </c>
      <c r="B33" t="s">
        <v>1238</v>
      </c>
    </row>
    <row r="34" spans="1:2">
      <c r="A34" t="s">
        <v>1214</v>
      </c>
      <c r="B34" t="s">
        <v>1239</v>
      </c>
    </row>
    <row r="35" spans="1:2">
      <c r="A35" t="s">
        <v>1214</v>
      </c>
      <c r="B35" t="s">
        <v>1243</v>
      </c>
    </row>
    <row r="36" spans="1:2">
      <c r="A36" t="s">
        <v>1214</v>
      </c>
      <c r="B36" t="s">
        <v>1246</v>
      </c>
    </row>
    <row r="37" spans="1:2">
      <c r="A37" t="s">
        <v>1214</v>
      </c>
      <c r="B37" t="s">
        <v>1249</v>
      </c>
    </row>
    <row r="38" spans="1:2">
      <c r="A38" t="s">
        <v>1214</v>
      </c>
      <c r="B38" t="s">
        <v>1256</v>
      </c>
    </row>
    <row r="39" spans="1:2">
      <c r="A39" t="s">
        <v>1214</v>
      </c>
      <c r="B39" t="s">
        <v>1257</v>
      </c>
    </row>
    <row r="40" spans="1:2">
      <c r="A40" t="s">
        <v>1214</v>
      </c>
      <c r="B40" t="s">
        <v>1258</v>
      </c>
    </row>
  </sheetData>
  <customSheetViews>
    <customSheetView guid="{AE318230-F718-49FC-82EB-7CAC3DCD05F1}" showGridLines="0" hiddenRows="1">
      <selection sqref="A1:B1"/>
      <pageMargins left="0" right="0" top="0" bottom="0" header="0" footer="0"/>
    </customSheetView>
  </customSheetViews>
  <dataValidations count="10">
    <dataValidation type="list" allowBlank="1" showInputMessage="1" showErrorMessage="1" sqref="I2:I20">
      <formula1>israel_abroad</formula1>
    </dataValidation>
    <dataValidation type="list" allowBlank="1" showInputMessage="1" showErrorMessage="1" sqref="O2:O20">
      <formula1>Holding_interest</formula1>
    </dataValidation>
    <dataValidation type="list" allowBlank="1" showInputMessage="1" showErrorMessage="1" sqref="R2:R19">
      <formula1>Valuation</formula1>
    </dataValidation>
    <dataValidation type="list" allowBlank="1" showInputMessage="1" showErrorMessage="1" sqref="S2:S20">
      <formula1>Dependence_Independence</formula1>
    </dataValidation>
    <dataValidation type="list" allowBlank="1" showInputMessage="1" showErrorMessage="1" sqref="J2:J20">
      <formula1>Country_list</formula1>
    </dataValidation>
    <dataValidation type="list" allowBlank="1" showInputMessage="1" showErrorMessage="1" sqref="H2:H20">
      <formula1>Type_of_Security_ID</formula1>
    </dataValidation>
    <dataValidation type="list" allowBlank="1" showInputMessage="1" showErrorMessage="1" sqref="E2">
      <formula1>Issuer_Number_Type_3</formula1>
    </dataValidation>
    <dataValidation type="list" allowBlank="1" showInputMessage="1" showErrorMessage="1" sqref="E3:E20">
      <formula1>Issuer_Number_Type_2</formula1>
    </dataValidation>
    <dataValidation type="list" allowBlank="1" showInputMessage="1" showErrorMessage="1" sqref="M2:M20">
      <formula1>Industry_Sector</formula1>
    </dataValidation>
    <dataValidation type="list" allowBlank="1" showInputMessage="1" showErrorMessage="1" sqref="K2:K20">
      <formula1>tradeable_status_warrants_v2</formula1>
    </dataValidation>
  </dataValidation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B31"/>
  <sheetViews>
    <sheetView rightToLeft="1" topLeftCell="Q1" workbookViewId="0">
      <selection activeCell="AL27" sqref="AL27"/>
    </sheetView>
  </sheetViews>
  <sheetFormatPr defaultColWidth="9" defaultRowHeight="14.25"/>
  <cols>
    <col min="1" max="4" width="11.625" style="2" customWidth="1"/>
    <col min="5" max="5" width="11.625" style="4" customWidth="1"/>
    <col min="6" max="29" width="11.625" style="2" customWidth="1"/>
    <col min="30" max="16384" width="9" style="2"/>
  </cols>
  <sheetData>
    <row r="1" spans="1:28" ht="66.75" customHeight="1">
      <c r="A1" s="17" t="s">
        <v>49</v>
      </c>
      <c r="B1" s="17" t="s">
        <v>50</v>
      </c>
      <c r="C1" s="17" t="s">
        <v>66</v>
      </c>
      <c r="D1" s="17" t="s">
        <v>80</v>
      </c>
      <c r="E1" s="17" t="s">
        <v>81</v>
      </c>
      <c r="F1" s="17" t="s">
        <v>67</v>
      </c>
      <c r="G1" s="17" t="s">
        <v>68</v>
      </c>
      <c r="H1" s="17" t="s">
        <v>82</v>
      </c>
      <c r="I1" s="17" t="s">
        <v>54</v>
      </c>
      <c r="J1" s="17" t="s">
        <v>55</v>
      </c>
      <c r="K1" s="17" t="s">
        <v>69</v>
      </c>
      <c r="L1" s="17" t="s">
        <v>83</v>
      </c>
      <c r="M1" s="17" t="s">
        <v>96</v>
      </c>
      <c r="N1" s="17" t="s">
        <v>93</v>
      </c>
      <c r="O1" s="17" t="s">
        <v>56</v>
      </c>
      <c r="P1" s="17" t="s">
        <v>97</v>
      </c>
      <c r="Q1" s="17" t="s">
        <v>59</v>
      </c>
      <c r="R1" s="17" t="s">
        <v>103</v>
      </c>
      <c r="S1" s="17" t="s">
        <v>104</v>
      </c>
      <c r="T1" s="17" t="s">
        <v>106</v>
      </c>
      <c r="U1" s="17" t="s">
        <v>94</v>
      </c>
      <c r="V1" s="17" t="s">
        <v>95</v>
      </c>
      <c r="W1" s="17" t="s">
        <v>76</v>
      </c>
      <c r="X1" s="17" t="s">
        <v>77</v>
      </c>
      <c r="Y1" s="17" t="s">
        <v>61</v>
      </c>
      <c r="Z1" s="17" t="s">
        <v>119</v>
      </c>
      <c r="AA1" s="17" t="s">
        <v>64</v>
      </c>
      <c r="AB1" s="17" t="s">
        <v>65</v>
      </c>
    </row>
    <row r="2" spans="1:28">
      <c r="A2" t="s">
        <v>1214</v>
      </c>
      <c r="B2" t="s">
        <v>1215</v>
      </c>
      <c r="C2" s="109"/>
      <c r="D2" s="109"/>
      <c r="E2" s="16"/>
      <c r="F2" s="109"/>
      <c r="G2" s="109"/>
      <c r="H2" s="109"/>
      <c r="I2" s="109"/>
      <c r="J2" s="16"/>
      <c r="K2" s="16"/>
      <c r="L2" s="109"/>
      <c r="M2" s="109"/>
      <c r="N2" s="109"/>
      <c r="O2" s="109"/>
      <c r="P2" s="109"/>
      <c r="Q2" s="16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</row>
    <row r="3" spans="1:28">
      <c r="A3" t="s">
        <v>1214</v>
      </c>
      <c r="B3" t="s">
        <v>1218</v>
      </c>
      <c r="C3" s="109"/>
      <c r="D3" s="109"/>
      <c r="E3" s="16"/>
      <c r="F3" s="109"/>
      <c r="G3" s="109"/>
      <c r="H3" s="109"/>
      <c r="I3" s="109"/>
      <c r="J3" s="16"/>
      <c r="K3" s="16"/>
      <c r="L3" s="109"/>
      <c r="M3" s="109"/>
      <c r="N3" s="109"/>
      <c r="O3" s="109"/>
      <c r="P3" s="109"/>
      <c r="Q3" s="16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</row>
    <row r="4" spans="1:28">
      <c r="A4" t="s">
        <v>1214</v>
      </c>
      <c r="B4" t="s">
        <v>1220</v>
      </c>
      <c r="C4" s="109"/>
      <c r="D4" s="109"/>
      <c r="E4" s="16"/>
      <c r="F4" s="109"/>
      <c r="G4" s="109"/>
      <c r="H4" s="109"/>
      <c r="I4" s="109"/>
      <c r="J4" s="16"/>
      <c r="K4" s="16"/>
      <c r="L4" s="109"/>
      <c r="M4" s="109"/>
      <c r="N4" s="109"/>
      <c r="O4" s="109"/>
      <c r="P4" s="109"/>
      <c r="Q4" s="16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</row>
    <row r="5" spans="1:28">
      <c r="A5" t="s">
        <v>1214</v>
      </c>
      <c r="B5" t="s">
        <v>1221</v>
      </c>
      <c r="C5" s="109"/>
      <c r="D5" s="109"/>
      <c r="E5" s="16"/>
      <c r="F5" s="109"/>
      <c r="G5" s="109"/>
      <c r="H5" s="109"/>
      <c r="I5" s="109"/>
      <c r="J5" s="16"/>
      <c r="K5" s="16"/>
      <c r="L5" s="109"/>
      <c r="M5" s="109"/>
      <c r="N5" s="109"/>
      <c r="O5" s="109"/>
      <c r="P5" s="109"/>
      <c r="Q5" s="16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</row>
    <row r="6" spans="1:28">
      <c r="A6" t="s">
        <v>1214</v>
      </c>
      <c r="B6" t="s">
        <v>1222</v>
      </c>
      <c r="C6" s="109"/>
      <c r="D6" s="109"/>
      <c r="E6" s="16"/>
      <c r="F6" s="109"/>
      <c r="G6" s="109"/>
      <c r="H6" s="109"/>
      <c r="I6" s="109"/>
      <c r="J6" s="16"/>
      <c r="K6" s="16"/>
      <c r="L6" s="109"/>
      <c r="M6" s="109"/>
      <c r="N6" s="109"/>
      <c r="O6" s="109"/>
      <c r="P6" s="109"/>
      <c r="Q6" s="16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</row>
    <row r="7" spans="1:28">
      <c r="A7" t="s">
        <v>1214</v>
      </c>
      <c r="B7" t="s">
        <v>1223</v>
      </c>
      <c r="C7" s="109"/>
      <c r="D7" s="109"/>
      <c r="E7" s="16"/>
      <c r="F7" s="109"/>
      <c r="G7" s="109"/>
      <c r="H7" s="109"/>
      <c r="I7" s="109"/>
      <c r="J7" s="16"/>
      <c r="K7" s="16"/>
      <c r="L7" s="109"/>
      <c r="M7" s="109"/>
      <c r="N7" s="109"/>
      <c r="O7" s="109"/>
      <c r="P7" s="109"/>
      <c r="Q7" s="16"/>
      <c r="R7" s="109"/>
      <c r="S7" s="109"/>
      <c r="T7" s="109"/>
      <c r="U7" s="109"/>
      <c r="V7" s="109"/>
      <c r="W7" s="109"/>
      <c r="X7" s="109"/>
      <c r="Y7" s="109"/>
      <c r="Z7" s="109"/>
      <c r="AA7" s="109"/>
      <c r="AB7" s="109"/>
    </row>
    <row r="8" spans="1:28">
      <c r="A8" t="s">
        <v>1214</v>
      </c>
      <c r="B8" t="s">
        <v>1224</v>
      </c>
      <c r="C8" s="109"/>
      <c r="D8" s="109"/>
      <c r="E8" s="16"/>
      <c r="F8" s="109"/>
      <c r="G8" s="109"/>
      <c r="H8" s="109"/>
      <c r="I8" s="109"/>
      <c r="J8" s="16"/>
      <c r="K8" s="16"/>
      <c r="L8" s="109"/>
      <c r="M8" s="109"/>
      <c r="N8" s="109"/>
      <c r="O8" s="109"/>
      <c r="P8" s="109"/>
      <c r="Q8" s="16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</row>
    <row r="9" spans="1:28">
      <c r="A9" t="s">
        <v>1214</v>
      </c>
      <c r="B9" t="s">
        <v>1225</v>
      </c>
      <c r="C9" s="109"/>
      <c r="D9" s="109"/>
      <c r="E9" s="16"/>
      <c r="F9" s="109"/>
      <c r="G9" s="109"/>
      <c r="H9" s="109"/>
      <c r="I9" s="109"/>
      <c r="J9" s="16"/>
      <c r="K9" s="16"/>
      <c r="L9" s="109"/>
      <c r="M9" s="109"/>
      <c r="N9" s="109"/>
      <c r="O9" s="109"/>
      <c r="P9" s="109"/>
      <c r="Q9" s="16"/>
      <c r="R9" s="109"/>
      <c r="S9" s="109"/>
      <c r="T9" s="109"/>
      <c r="U9" s="109"/>
      <c r="V9" s="109"/>
      <c r="W9" s="109"/>
      <c r="X9" s="109"/>
      <c r="Y9" s="109"/>
      <c r="Z9" s="109"/>
      <c r="AA9" s="109"/>
      <c r="AB9" s="109"/>
    </row>
    <row r="10" spans="1:28">
      <c r="A10" t="s">
        <v>1214</v>
      </c>
      <c r="B10" t="s">
        <v>1231</v>
      </c>
      <c r="C10" s="109"/>
      <c r="D10" s="109"/>
      <c r="E10" s="16"/>
      <c r="F10" s="109"/>
      <c r="G10" s="109"/>
      <c r="H10" s="109"/>
      <c r="I10" s="109"/>
      <c r="J10" s="16"/>
      <c r="K10" s="16"/>
      <c r="L10" s="109"/>
      <c r="M10" s="109"/>
      <c r="N10" s="109"/>
      <c r="O10" s="109"/>
      <c r="P10" s="109"/>
      <c r="Q10" s="16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</row>
    <row r="11" spans="1:28">
      <c r="A11" t="s">
        <v>1214</v>
      </c>
      <c r="B11" t="s">
        <v>1232</v>
      </c>
      <c r="C11" s="109"/>
      <c r="D11" s="109"/>
      <c r="E11" s="16"/>
      <c r="F11" s="109"/>
      <c r="G11" s="109"/>
      <c r="H11" s="109"/>
      <c r="I11" s="109"/>
      <c r="J11" s="16"/>
      <c r="K11" s="16"/>
      <c r="L11" s="109"/>
      <c r="M11" s="109"/>
      <c r="N11" s="109"/>
      <c r="O11" s="109"/>
      <c r="P11" s="109"/>
      <c r="Q11" s="16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</row>
    <row r="12" spans="1:28">
      <c r="A12" t="s">
        <v>1214</v>
      </c>
      <c r="B12" t="s">
        <v>1233</v>
      </c>
      <c r="C12" s="109"/>
      <c r="D12" s="109"/>
      <c r="E12" s="16"/>
      <c r="F12" s="109"/>
      <c r="G12" s="109"/>
      <c r="H12" s="109"/>
      <c r="I12" s="109"/>
      <c r="J12" s="16"/>
      <c r="K12" s="16"/>
      <c r="L12" s="109"/>
      <c r="M12" s="109"/>
      <c r="N12" s="109"/>
      <c r="O12" s="109"/>
      <c r="P12" s="109"/>
      <c r="Q12" s="16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</row>
    <row r="13" spans="1:28">
      <c r="A13" t="s">
        <v>1214</v>
      </c>
      <c r="B13" t="s">
        <v>1234</v>
      </c>
      <c r="C13" s="109"/>
      <c r="D13" s="109"/>
      <c r="E13" s="16"/>
      <c r="F13" s="109"/>
      <c r="G13" s="109"/>
      <c r="H13" s="109"/>
      <c r="I13" s="109"/>
      <c r="J13" s="16"/>
      <c r="K13" s="16"/>
      <c r="L13" s="109"/>
      <c r="M13" s="109"/>
      <c r="N13" s="109"/>
      <c r="O13" s="109"/>
      <c r="P13" s="109"/>
      <c r="Q13" s="16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</row>
    <row r="14" spans="1:28">
      <c r="A14" t="s">
        <v>1214</v>
      </c>
      <c r="B14" t="s">
        <v>1235</v>
      </c>
      <c r="C14" s="109"/>
      <c r="D14" s="109"/>
      <c r="E14" s="16"/>
      <c r="F14" s="109"/>
      <c r="G14" s="109"/>
      <c r="H14" s="109"/>
      <c r="I14" s="109"/>
      <c r="J14" s="16"/>
      <c r="K14" s="16"/>
      <c r="L14" s="109"/>
      <c r="M14" s="109"/>
      <c r="N14" s="109"/>
      <c r="O14" s="109"/>
      <c r="P14" s="109"/>
      <c r="Q14" s="16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</row>
    <row r="15" spans="1:28">
      <c r="A15" t="s">
        <v>1214</v>
      </c>
      <c r="B15" t="s">
        <v>1238</v>
      </c>
      <c r="C15" s="109"/>
      <c r="D15" s="109"/>
      <c r="E15" s="16"/>
      <c r="F15" s="109"/>
      <c r="G15" s="109"/>
      <c r="H15" s="109"/>
      <c r="I15" s="109"/>
      <c r="J15" s="16"/>
      <c r="K15" s="16"/>
      <c r="L15" s="109"/>
      <c r="M15" s="109"/>
      <c r="N15" s="109"/>
      <c r="O15" s="109"/>
      <c r="P15" s="109"/>
      <c r="Q15" s="16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</row>
    <row r="16" spans="1:28">
      <c r="A16" t="s">
        <v>1214</v>
      </c>
      <c r="B16" t="s">
        <v>1239</v>
      </c>
      <c r="C16" s="109"/>
      <c r="D16" s="109"/>
      <c r="E16" s="16"/>
      <c r="F16" s="109"/>
      <c r="G16" s="109"/>
      <c r="H16" s="109"/>
      <c r="I16" s="109"/>
      <c r="J16" s="16"/>
      <c r="K16" s="16"/>
      <c r="L16" s="109"/>
      <c r="M16" s="109"/>
      <c r="N16" s="109"/>
      <c r="O16" s="109"/>
      <c r="P16" s="109"/>
      <c r="Q16" s="16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</row>
    <row r="17" spans="1:28">
      <c r="A17" t="s">
        <v>1214</v>
      </c>
      <c r="B17" t="s">
        <v>1240</v>
      </c>
      <c r="C17" s="109"/>
      <c r="D17" s="109"/>
      <c r="E17" s="16"/>
      <c r="F17" s="109"/>
      <c r="G17" s="109"/>
      <c r="H17" s="109"/>
      <c r="I17" s="109"/>
      <c r="J17" s="16"/>
      <c r="K17" s="16"/>
      <c r="L17" s="109"/>
      <c r="M17" s="109"/>
      <c r="N17" s="109"/>
      <c r="O17" s="109"/>
      <c r="P17" s="109"/>
      <c r="Q17" s="16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</row>
    <row r="18" spans="1:28">
      <c r="A18" t="s">
        <v>1214</v>
      </c>
      <c r="B18" t="s">
        <v>1243</v>
      </c>
      <c r="C18" s="109"/>
      <c r="D18" s="109"/>
      <c r="E18" s="16"/>
      <c r="F18" s="109"/>
      <c r="G18" s="109"/>
      <c r="H18" s="109"/>
      <c r="I18" s="109"/>
      <c r="J18" s="16"/>
      <c r="K18" s="16"/>
      <c r="L18" s="109"/>
      <c r="M18" s="109"/>
      <c r="N18" s="109"/>
      <c r="O18" s="109"/>
      <c r="P18" s="109"/>
      <c r="Q18" s="16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</row>
    <row r="19" spans="1:28">
      <c r="A19" t="s">
        <v>1214</v>
      </c>
      <c r="B19" t="s">
        <v>1244</v>
      </c>
      <c r="C19" s="108"/>
      <c r="D19" s="108"/>
      <c r="E19" s="16"/>
      <c r="F19" s="108"/>
      <c r="G19" s="108"/>
      <c r="H19" s="109"/>
      <c r="I19" s="109"/>
      <c r="J19" s="16"/>
      <c r="K19" s="16"/>
      <c r="L19" s="109"/>
      <c r="M19" s="109"/>
      <c r="N19" s="108"/>
      <c r="O19" s="109"/>
      <c r="P19" s="108"/>
      <c r="Q19" s="108"/>
      <c r="R19" s="109"/>
      <c r="S19" s="109"/>
      <c r="T19" s="108"/>
      <c r="U19" s="108"/>
      <c r="V19" s="108"/>
      <c r="W19" s="108"/>
      <c r="X19" s="108"/>
      <c r="Y19" s="108"/>
      <c r="Z19" s="108"/>
      <c r="AA19" s="108"/>
      <c r="AB19" s="108"/>
    </row>
    <row r="20" spans="1:28">
      <c r="A20" t="s">
        <v>1214</v>
      </c>
      <c r="B20" t="s">
        <v>1245</v>
      </c>
      <c r="C20" s="108"/>
      <c r="D20" s="108"/>
      <c r="E20"/>
      <c r="F20" s="108"/>
      <c r="G20" s="108"/>
      <c r="H20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</row>
    <row r="21" spans="1:28">
      <c r="A21" t="s">
        <v>1214</v>
      </c>
      <c r="B21" t="s">
        <v>1246</v>
      </c>
    </row>
    <row r="22" spans="1:28">
      <c r="A22" t="s">
        <v>1214</v>
      </c>
      <c r="B22" t="s">
        <v>1249</v>
      </c>
    </row>
    <row r="23" spans="1:28">
      <c r="A23" t="s">
        <v>1214</v>
      </c>
      <c r="B23" t="s">
        <v>1250</v>
      </c>
    </row>
    <row r="24" spans="1:28">
      <c r="A24" t="s">
        <v>1214</v>
      </c>
      <c r="B24" t="s">
        <v>1252</v>
      </c>
    </row>
    <row r="25" spans="1:28">
      <c r="A25" t="s">
        <v>1214</v>
      </c>
      <c r="B25" t="s">
        <v>1253</v>
      </c>
    </row>
    <row r="26" spans="1:28">
      <c r="A26" t="s">
        <v>1214</v>
      </c>
      <c r="B26" t="s">
        <v>1254</v>
      </c>
    </row>
    <row r="27" spans="1:28">
      <c r="A27" t="s">
        <v>1214</v>
      </c>
      <c r="B27" t="s">
        <v>1255</v>
      </c>
    </row>
    <row r="28" spans="1:28">
      <c r="A28" t="s">
        <v>1214</v>
      </c>
      <c r="B28" t="s">
        <v>1256</v>
      </c>
    </row>
    <row r="29" spans="1:28">
      <c r="A29" t="s">
        <v>1214</v>
      </c>
      <c r="B29" t="s">
        <v>1257</v>
      </c>
    </row>
    <row r="30" spans="1:28">
      <c r="A30" t="s">
        <v>1214</v>
      </c>
      <c r="B30" t="s">
        <v>1258</v>
      </c>
    </row>
    <row r="31" spans="1:28">
      <c r="A31" t="s">
        <v>1214</v>
      </c>
      <c r="B31" t="s">
        <v>1259</v>
      </c>
    </row>
  </sheetData>
  <sheetProtection formatColumns="0"/>
  <customSheetViews>
    <customSheetView guid="{AE318230-F718-49FC-82EB-7CAC3DCD05F1}" showGridLines="0" hiddenRows="1">
      <selection sqref="A1:B1"/>
      <pageMargins left="0" right="0" top="0" bottom="0" header="0" footer="0"/>
    </customSheetView>
  </customSheetViews>
  <dataValidations count="9">
    <dataValidation type="list" allowBlank="1" showInputMessage="1" showErrorMessage="1" sqref="E2:E19">
      <formula1>Issuer_Number_Type_2</formula1>
    </dataValidation>
    <dataValidation type="list" allowBlank="1" showInputMessage="1" showErrorMessage="1" sqref="J2:J19">
      <formula1>israel_abroad</formula1>
    </dataValidation>
    <dataValidation type="list" allowBlank="1" showInputMessage="1" showErrorMessage="1" sqref="O2:O19">
      <formula1>Holding_interest</formula1>
    </dataValidation>
    <dataValidation type="list" allowBlank="1" showInputMessage="1" showErrorMessage="1" sqref="M2:M19">
      <formula1>Underlying_Asset</formula1>
    </dataValidation>
    <dataValidation type="list" allowBlank="1" showInputMessage="1" showErrorMessage="1" sqref="R2:R19">
      <formula1>Valuation</formula1>
    </dataValidation>
    <dataValidation type="list" allowBlank="1" showInputMessage="1" showErrorMessage="1" sqref="S2:S19">
      <formula1>Dependence_Independence</formula1>
    </dataValidation>
    <dataValidation type="list" allowBlank="1" showInputMessage="1" showErrorMessage="1" sqref="K2:K19">
      <formula1>Country_list</formula1>
    </dataValidation>
    <dataValidation type="list" allowBlank="1" showInputMessage="1" showErrorMessage="1" sqref="H2:H19">
      <formula1>Type_of_Security_ID</formula1>
    </dataValidation>
    <dataValidation type="list" allowBlank="1" showInputMessage="1" showErrorMessage="1" sqref="L2:L19">
      <formula1>Industry_Sector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בחירה'!$C$964:$C$969</xm:f>
          </x14:formula1>
          <xm:sqref>I2:I19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O153"/>
  <sheetViews>
    <sheetView rightToLeft="1" topLeftCell="S1" workbookViewId="0">
      <selection activeCell="S14" sqref="S14"/>
    </sheetView>
  </sheetViews>
  <sheetFormatPr defaultColWidth="9" defaultRowHeight="14.25"/>
  <cols>
    <col min="1" max="2" width="11.625" style="10" customWidth="1"/>
    <col min="3" max="3" width="14.75" style="10" bestFit="1" customWidth="1"/>
    <col min="4" max="6" width="11.625" style="10" customWidth="1"/>
    <col min="7" max="8" width="14.125" style="10" bestFit="1" customWidth="1"/>
    <col min="9" max="9" width="12.125" style="10" bestFit="1" customWidth="1"/>
    <col min="10" max="13" width="11.625" style="10" customWidth="1"/>
    <col min="14" max="16" width="15.125" style="10" bestFit="1" customWidth="1"/>
    <col min="17" max="33" width="11.625" style="10" customWidth="1"/>
    <col min="34" max="34" width="11.625" customWidth="1"/>
    <col min="35" max="39" width="11.625" style="10" customWidth="1"/>
    <col min="40" max="41" width="11.625" style="2" customWidth="1"/>
    <col min="42" max="16384" width="9" style="10"/>
  </cols>
  <sheetData>
    <row r="1" spans="1:41" ht="66.75" customHeight="1">
      <c r="A1" s="17" t="s">
        <v>49</v>
      </c>
      <c r="B1" s="17" t="s">
        <v>50</v>
      </c>
      <c r="C1" s="17" t="s">
        <v>54</v>
      </c>
      <c r="D1" s="17" t="s">
        <v>120</v>
      </c>
      <c r="E1" s="17" t="s">
        <v>121</v>
      </c>
      <c r="F1" s="17" t="s">
        <v>61</v>
      </c>
      <c r="G1" s="17" t="s">
        <v>122</v>
      </c>
      <c r="H1" s="17" t="s">
        <v>123</v>
      </c>
      <c r="I1" s="17" t="s">
        <v>124</v>
      </c>
      <c r="J1" s="17" t="s">
        <v>125</v>
      </c>
      <c r="K1" s="17" t="s">
        <v>126</v>
      </c>
      <c r="L1" s="17" t="s">
        <v>127</v>
      </c>
      <c r="M1" s="17" t="s">
        <v>61</v>
      </c>
      <c r="N1" s="17" t="s">
        <v>128</v>
      </c>
      <c r="O1" s="17" t="s">
        <v>129</v>
      </c>
      <c r="P1" s="17" t="s">
        <v>130</v>
      </c>
      <c r="Q1" s="17" t="s">
        <v>131</v>
      </c>
      <c r="R1" s="17" t="s">
        <v>132</v>
      </c>
      <c r="S1" s="17" t="s">
        <v>55</v>
      </c>
      <c r="T1" s="17" t="s">
        <v>69</v>
      </c>
      <c r="U1" s="17" t="s">
        <v>133</v>
      </c>
      <c r="V1" s="17" t="s">
        <v>134</v>
      </c>
      <c r="W1" s="17" t="s">
        <v>135</v>
      </c>
      <c r="X1" s="17" t="s">
        <v>136</v>
      </c>
      <c r="Y1" s="17" t="s">
        <v>56</v>
      </c>
      <c r="Z1" s="17" t="s">
        <v>137</v>
      </c>
      <c r="AA1" s="17" t="s">
        <v>138</v>
      </c>
      <c r="AB1" s="17" t="s">
        <v>139</v>
      </c>
      <c r="AC1" s="17" t="s">
        <v>140</v>
      </c>
      <c r="AD1" s="17" t="s">
        <v>141</v>
      </c>
      <c r="AE1" s="17" t="s">
        <v>142</v>
      </c>
      <c r="AF1" s="17" t="s">
        <v>85</v>
      </c>
      <c r="AG1" s="17" t="s">
        <v>143</v>
      </c>
      <c r="AH1" s="17" t="s">
        <v>144</v>
      </c>
      <c r="AI1" s="17" t="s">
        <v>145</v>
      </c>
      <c r="AJ1" s="17" t="s">
        <v>146</v>
      </c>
      <c r="AK1" s="17" t="s">
        <v>147</v>
      </c>
      <c r="AL1" s="17" t="s">
        <v>148</v>
      </c>
      <c r="AM1" s="17" t="s">
        <v>149</v>
      </c>
      <c r="AN1" s="17" t="s">
        <v>64</v>
      </c>
      <c r="AO1" s="17" t="s">
        <v>65</v>
      </c>
    </row>
    <row r="2" spans="1:41">
      <c r="A2" t="s">
        <v>1214</v>
      </c>
      <c r="B2" t="s">
        <v>1224</v>
      </c>
      <c r="C2" t="s">
        <v>1018</v>
      </c>
      <c r="D2" t="s">
        <v>5395</v>
      </c>
      <c r="E2" t="s">
        <v>1216</v>
      </c>
      <c r="F2" s="131">
        <v>3.6030000000000002</v>
      </c>
      <c r="G2" s="131">
        <v>-4000000</v>
      </c>
      <c r="H2" s="131">
        <f>-4000000/1000</f>
        <v>-4000</v>
      </c>
      <c r="I2" s="132">
        <v>-377.89028999999999</v>
      </c>
      <c r="J2" s="132">
        <v>-0.42257</v>
      </c>
      <c r="K2" t="s">
        <v>5395</v>
      </c>
      <c r="L2" t="s">
        <v>1213</v>
      </c>
      <c r="M2" s="131">
        <v>1</v>
      </c>
      <c r="N2" s="131">
        <v>-14272000</v>
      </c>
      <c r="O2" s="10">
        <v>-14.272</v>
      </c>
      <c r="P2" s="132">
        <v>-374.21940999999998</v>
      </c>
      <c r="Q2" s="132">
        <v>-0.41847000000000001</v>
      </c>
      <c r="R2" s="10">
        <v>783.57531318616805</v>
      </c>
      <c r="S2" t="s">
        <v>205</v>
      </c>
      <c r="T2" t="s">
        <v>205</v>
      </c>
      <c r="U2" s="143" t="s">
        <v>747</v>
      </c>
      <c r="V2" t="s">
        <v>315</v>
      </c>
      <c r="W2" t="s">
        <v>929</v>
      </c>
      <c r="X2" t="s">
        <v>5396</v>
      </c>
      <c r="Y2" t="s">
        <v>340</v>
      </c>
      <c r="Z2" t="s">
        <v>5078</v>
      </c>
      <c r="AA2" t="s">
        <v>1366</v>
      </c>
      <c r="AB2" s="143" t="s">
        <v>897</v>
      </c>
      <c r="AC2" t="s">
        <v>898</v>
      </c>
      <c r="AD2" s="143" t="s">
        <v>340</v>
      </c>
      <c r="AE2" s="143" t="s">
        <v>913</v>
      </c>
      <c r="AF2" t="s">
        <v>897</v>
      </c>
      <c r="AG2" s="143" t="s">
        <v>897</v>
      </c>
      <c r="AH2" s="133" t="s">
        <v>897</v>
      </c>
      <c r="AI2" s="131">
        <v>3.6030000000000002</v>
      </c>
      <c r="AJ2" s="131">
        <v>3.5680000000000001</v>
      </c>
      <c r="AK2" s="111" t="s">
        <v>340</v>
      </c>
      <c r="AL2" s="133" t="s">
        <v>5532</v>
      </c>
      <c r="AM2" t="s">
        <v>5534</v>
      </c>
      <c r="AN2" s="132">
        <v>2.0556899999999998</v>
      </c>
      <c r="AO2" s="132">
        <v>2.3E-3</v>
      </c>
    </row>
    <row r="3" spans="1:41">
      <c r="A3" t="s">
        <v>1214</v>
      </c>
      <c r="B3" t="s">
        <v>1224</v>
      </c>
      <c r="C3" t="s">
        <v>1018</v>
      </c>
      <c r="D3" t="s">
        <v>5397</v>
      </c>
      <c r="E3" t="s">
        <v>1219</v>
      </c>
      <c r="F3" s="131">
        <v>4.8639999999999999</v>
      </c>
      <c r="G3" s="131">
        <v>12731.21</v>
      </c>
      <c r="H3" s="131">
        <f>12731.21/1000</f>
        <v>12.731209999999999</v>
      </c>
      <c r="I3" s="132">
        <v>1.6235999999999999</v>
      </c>
      <c r="J3" s="132">
        <v>1.82E-3</v>
      </c>
      <c r="K3" t="s">
        <v>5397</v>
      </c>
      <c r="L3" t="s">
        <v>1213</v>
      </c>
      <c r="M3" s="131">
        <v>1</v>
      </c>
      <c r="N3" s="131">
        <v>-3979833.75</v>
      </c>
      <c r="O3" s="10">
        <v>-3.9798337499999996</v>
      </c>
      <c r="P3" s="132">
        <v>-104.35335000000001</v>
      </c>
      <c r="Q3" s="132">
        <v>-0.11669</v>
      </c>
      <c r="R3" s="10">
        <v>15.3306253859215</v>
      </c>
      <c r="S3" t="s">
        <v>205</v>
      </c>
      <c r="T3" t="s">
        <v>205</v>
      </c>
      <c r="U3" s="143" t="s">
        <v>747</v>
      </c>
      <c r="V3" t="s">
        <v>315</v>
      </c>
      <c r="W3" t="s">
        <v>929</v>
      </c>
      <c r="X3" t="s">
        <v>5398</v>
      </c>
      <c r="Y3" t="s">
        <v>340</v>
      </c>
      <c r="Z3" t="s">
        <v>5399</v>
      </c>
      <c r="AA3" t="s">
        <v>2783</v>
      </c>
      <c r="AB3" s="143" t="s">
        <v>897</v>
      </c>
      <c r="AC3" t="s">
        <v>898</v>
      </c>
      <c r="AD3" s="143" t="s">
        <v>340</v>
      </c>
      <c r="AE3" s="143" t="s">
        <v>913</v>
      </c>
      <c r="AF3" t="s">
        <v>897</v>
      </c>
      <c r="AG3" s="143" t="s">
        <v>897</v>
      </c>
      <c r="AH3" s="133" t="s">
        <v>897</v>
      </c>
      <c r="AI3" s="131">
        <v>4.8639999999999999</v>
      </c>
      <c r="AJ3" s="131">
        <v>4.05</v>
      </c>
      <c r="AK3" s="111" t="s">
        <v>340</v>
      </c>
      <c r="AL3" s="133" t="s">
        <v>5532</v>
      </c>
      <c r="AM3" t="s">
        <v>5534</v>
      </c>
      <c r="AN3" s="132">
        <v>-1.05569</v>
      </c>
      <c r="AO3" s="132">
        <v>-1.1800000000000001E-3</v>
      </c>
    </row>
    <row r="4" spans="1:41">
      <c r="A4" t="s">
        <v>1214</v>
      </c>
      <c r="B4" t="s">
        <v>1225</v>
      </c>
      <c r="C4" t="s">
        <v>1018</v>
      </c>
      <c r="D4" t="s">
        <v>5400</v>
      </c>
      <c r="E4" t="s">
        <v>1216</v>
      </c>
      <c r="F4" s="131">
        <v>3.6179999999999999</v>
      </c>
      <c r="G4" s="131">
        <v>-8000000</v>
      </c>
      <c r="H4" s="131">
        <f>-8000000/1000</f>
        <v>-8000</v>
      </c>
      <c r="I4" s="132">
        <v>-39.158009999999997</v>
      </c>
      <c r="J4" s="132">
        <v>-0.43643999999999999</v>
      </c>
      <c r="K4" t="s">
        <v>5400</v>
      </c>
      <c r="L4" t="s">
        <v>1213</v>
      </c>
      <c r="M4" s="131">
        <v>1</v>
      </c>
      <c r="N4" s="131">
        <v>-28760000</v>
      </c>
      <c r="O4" s="10">
        <v>-28.76</v>
      </c>
      <c r="P4" s="132">
        <v>-38.90907</v>
      </c>
      <c r="Q4" s="132">
        <v>-0.43365999999999999</v>
      </c>
      <c r="R4" s="10">
        <v>1810.68702982632</v>
      </c>
      <c r="S4" t="s">
        <v>205</v>
      </c>
      <c r="T4" t="s">
        <v>205</v>
      </c>
      <c r="U4" s="143" t="s">
        <v>747</v>
      </c>
      <c r="V4" t="s">
        <v>315</v>
      </c>
      <c r="W4" t="s">
        <v>929</v>
      </c>
      <c r="X4" t="s">
        <v>5396</v>
      </c>
      <c r="Y4" t="s">
        <v>340</v>
      </c>
      <c r="Z4" t="s">
        <v>5401</v>
      </c>
      <c r="AA4" t="s">
        <v>1292</v>
      </c>
      <c r="AB4" s="143" t="s">
        <v>897</v>
      </c>
      <c r="AC4" t="s">
        <v>898</v>
      </c>
      <c r="AD4" s="143" t="s">
        <v>340</v>
      </c>
      <c r="AE4" s="143" t="s">
        <v>913</v>
      </c>
      <c r="AF4" t="s">
        <v>897</v>
      </c>
      <c r="AG4" s="143" t="s">
        <v>897</v>
      </c>
      <c r="AH4" s="133" t="s">
        <v>897</v>
      </c>
      <c r="AI4" s="131">
        <v>3.6179999999999999</v>
      </c>
      <c r="AJ4" s="131">
        <v>3.5950000000000002</v>
      </c>
      <c r="AK4" s="111" t="s">
        <v>340</v>
      </c>
      <c r="AL4" s="133" t="s">
        <v>5532</v>
      </c>
      <c r="AM4" t="s">
        <v>5534</v>
      </c>
      <c r="AN4" s="132">
        <v>0.24135999999999999</v>
      </c>
      <c r="AO4" s="132">
        <v>2.6900000000000001E-3</v>
      </c>
    </row>
    <row r="5" spans="1:41">
      <c r="A5" t="s">
        <v>1214</v>
      </c>
      <c r="B5" t="s">
        <v>1225</v>
      </c>
      <c r="C5" t="s">
        <v>1018</v>
      </c>
      <c r="D5" t="s">
        <v>5402</v>
      </c>
      <c r="E5" t="s">
        <v>1216</v>
      </c>
      <c r="F5" s="131">
        <v>3.6989999999999998</v>
      </c>
      <c r="G5" s="131">
        <v>-5000000</v>
      </c>
      <c r="H5" s="131">
        <v>-5000000</v>
      </c>
      <c r="I5" s="132">
        <v>-25.02167</v>
      </c>
      <c r="J5" s="132">
        <v>-0.27888000000000002</v>
      </c>
      <c r="K5" t="s">
        <v>5402</v>
      </c>
      <c r="L5" t="s">
        <v>1213</v>
      </c>
      <c r="M5" s="131">
        <v>1</v>
      </c>
      <c r="N5" s="131">
        <v>-18454000</v>
      </c>
      <c r="O5" s="10">
        <v>-18.454000000000001</v>
      </c>
      <c r="P5" s="132">
        <v>-24.96621</v>
      </c>
      <c r="Q5" s="132">
        <v>-0.27826000000000001</v>
      </c>
      <c r="R5" s="10">
        <v>1593.30935023045</v>
      </c>
      <c r="S5" t="s">
        <v>205</v>
      </c>
      <c r="T5" t="s">
        <v>205</v>
      </c>
      <c r="U5" s="143" t="s">
        <v>747</v>
      </c>
      <c r="V5" t="s">
        <v>315</v>
      </c>
      <c r="W5" t="s">
        <v>929</v>
      </c>
      <c r="X5" t="s">
        <v>5396</v>
      </c>
      <c r="Y5" t="s">
        <v>340</v>
      </c>
      <c r="Z5" t="s">
        <v>5021</v>
      </c>
      <c r="AA5" t="s">
        <v>1366</v>
      </c>
      <c r="AB5" s="143" t="s">
        <v>897</v>
      </c>
      <c r="AC5" t="s">
        <v>898</v>
      </c>
      <c r="AD5" s="143" t="s">
        <v>340</v>
      </c>
      <c r="AE5" s="143" t="s">
        <v>913</v>
      </c>
      <c r="AF5" t="s">
        <v>897</v>
      </c>
      <c r="AG5" s="143" t="s">
        <v>897</v>
      </c>
      <c r="AH5" s="133" t="s">
        <v>897</v>
      </c>
      <c r="AI5" s="131">
        <v>3.6989999999999998</v>
      </c>
      <c r="AJ5" s="131">
        <v>3.6909999999999998</v>
      </c>
      <c r="AK5" s="111" t="s">
        <v>340</v>
      </c>
      <c r="AL5" s="133" t="s">
        <v>5532</v>
      </c>
      <c r="AM5" t="s">
        <v>5534</v>
      </c>
      <c r="AN5" s="132">
        <v>0.21565000000000001</v>
      </c>
      <c r="AO5" s="132">
        <v>2.3999999999999998E-3</v>
      </c>
    </row>
    <row r="6" spans="1:41">
      <c r="A6" t="s">
        <v>1214</v>
      </c>
      <c r="B6" t="s">
        <v>1225</v>
      </c>
      <c r="C6" t="s">
        <v>1018</v>
      </c>
      <c r="D6" t="s">
        <v>5403</v>
      </c>
      <c r="E6" t="s">
        <v>1216</v>
      </c>
      <c r="F6" s="131">
        <v>3.6880000000000002</v>
      </c>
      <c r="G6" s="131">
        <v>-3500000</v>
      </c>
      <c r="H6" s="131">
        <f>-3500000/1000</f>
        <v>-3500</v>
      </c>
      <c r="I6" s="132">
        <v>-17.463090000000001</v>
      </c>
      <c r="J6" s="132">
        <v>-0.19464000000000001</v>
      </c>
      <c r="K6" t="s">
        <v>5403</v>
      </c>
      <c r="L6" t="s">
        <v>1213</v>
      </c>
      <c r="M6" s="131">
        <v>1</v>
      </c>
      <c r="N6" s="131">
        <v>-12817000</v>
      </c>
      <c r="O6" s="10">
        <v>-12.817</v>
      </c>
      <c r="P6" s="132">
        <v>-17.339970000000001</v>
      </c>
      <c r="Q6" s="132">
        <v>-0.19325999999999999</v>
      </c>
      <c r="R6" s="10">
        <v>1021.99624796966</v>
      </c>
      <c r="S6" t="s">
        <v>205</v>
      </c>
      <c r="T6" t="s">
        <v>205</v>
      </c>
      <c r="U6" s="143" t="s">
        <v>747</v>
      </c>
      <c r="V6" t="s">
        <v>315</v>
      </c>
      <c r="W6" t="s">
        <v>929</v>
      </c>
      <c r="X6" t="s">
        <v>5396</v>
      </c>
      <c r="Y6" t="s">
        <v>340</v>
      </c>
      <c r="Z6" t="s">
        <v>5404</v>
      </c>
      <c r="AA6" t="s">
        <v>1495</v>
      </c>
      <c r="AB6" s="143" t="s">
        <v>897</v>
      </c>
      <c r="AC6" t="s">
        <v>898</v>
      </c>
      <c r="AD6" s="143" t="s">
        <v>340</v>
      </c>
      <c r="AE6" s="143" t="s">
        <v>913</v>
      </c>
      <c r="AF6" t="s">
        <v>897</v>
      </c>
      <c r="AG6" s="143" t="s">
        <v>897</v>
      </c>
      <c r="AH6" s="133" t="s">
        <v>897</v>
      </c>
      <c r="AI6" s="131">
        <v>3.6880000000000002</v>
      </c>
      <c r="AJ6" s="131">
        <v>3.6619999999999999</v>
      </c>
      <c r="AK6" s="111" t="s">
        <v>340</v>
      </c>
      <c r="AL6" s="133" t="s">
        <v>5532</v>
      </c>
      <c r="AM6" t="s">
        <v>5534</v>
      </c>
      <c r="AN6" s="132">
        <v>0.13732</v>
      </c>
      <c r="AO6" s="132">
        <v>1.5299999999999999E-3</v>
      </c>
    </row>
    <row r="7" spans="1:41">
      <c r="A7" t="s">
        <v>1214</v>
      </c>
      <c r="B7" t="s">
        <v>1225</v>
      </c>
      <c r="C7" t="s">
        <v>1018</v>
      </c>
      <c r="D7" t="s">
        <v>5405</v>
      </c>
      <c r="E7" t="s">
        <v>1216</v>
      </c>
      <c r="F7" s="131">
        <v>3.4950000000000001</v>
      </c>
      <c r="G7" s="131">
        <v>-7500000</v>
      </c>
      <c r="H7" s="131">
        <f>-7500000/1000</f>
        <v>-7500</v>
      </c>
      <c r="I7" s="132">
        <v>-35.462589999999999</v>
      </c>
      <c r="J7" s="132">
        <v>-0.39524999999999999</v>
      </c>
      <c r="K7" t="s">
        <v>5405</v>
      </c>
      <c r="L7" t="s">
        <v>1213</v>
      </c>
      <c r="M7" s="131">
        <v>1</v>
      </c>
      <c r="N7" s="131">
        <v>-26190750</v>
      </c>
      <c r="O7" s="10">
        <v>-26.190750000000001</v>
      </c>
      <c r="P7" s="132">
        <v>-35.433169999999997</v>
      </c>
      <c r="Q7" s="132">
        <v>-0.39491999999999999</v>
      </c>
      <c r="R7" s="10">
        <v>902.57262870862303</v>
      </c>
      <c r="S7" t="s">
        <v>205</v>
      </c>
      <c r="T7" t="s">
        <v>205</v>
      </c>
      <c r="U7" s="143" t="s">
        <v>747</v>
      </c>
      <c r="V7" t="s">
        <v>315</v>
      </c>
      <c r="W7" t="s">
        <v>929</v>
      </c>
      <c r="X7" t="s">
        <v>5396</v>
      </c>
      <c r="Y7" t="s">
        <v>340</v>
      </c>
      <c r="Z7" t="s">
        <v>5213</v>
      </c>
      <c r="AA7" t="s">
        <v>1363</v>
      </c>
      <c r="AB7" s="143" t="s">
        <v>897</v>
      </c>
      <c r="AC7" t="s">
        <v>898</v>
      </c>
      <c r="AD7" s="143" t="s">
        <v>340</v>
      </c>
      <c r="AE7" s="143" t="s">
        <v>913</v>
      </c>
      <c r="AF7" t="s">
        <v>897</v>
      </c>
      <c r="AG7" s="143" t="s">
        <v>897</v>
      </c>
      <c r="AH7" s="133" t="s">
        <v>897</v>
      </c>
      <c r="AI7" s="131">
        <v>3.4950000000000001</v>
      </c>
      <c r="AJ7" s="131">
        <v>3.492</v>
      </c>
      <c r="AK7" s="111" t="s">
        <v>340</v>
      </c>
      <c r="AL7" s="133" t="s">
        <v>5532</v>
      </c>
      <c r="AM7" t="s">
        <v>5534</v>
      </c>
      <c r="AN7" s="132">
        <v>0.12186</v>
      </c>
      <c r="AO7" s="132">
        <v>1.3600000000000001E-3</v>
      </c>
    </row>
    <row r="8" spans="1:41">
      <c r="A8" t="s">
        <v>1214</v>
      </c>
      <c r="B8" t="s">
        <v>1225</v>
      </c>
      <c r="C8" t="s">
        <v>1018</v>
      </c>
      <c r="D8" t="s">
        <v>5406</v>
      </c>
      <c r="E8" t="s">
        <v>1216</v>
      </c>
      <c r="F8" s="131">
        <v>3.5369999999999999</v>
      </c>
      <c r="G8" s="131">
        <v>-3850000</v>
      </c>
      <c r="H8" s="131">
        <f>-3850000/1000</f>
        <v>-3850</v>
      </c>
      <c r="I8" s="132">
        <v>-18.422889999999999</v>
      </c>
      <c r="J8" s="132">
        <v>-0.20533000000000001</v>
      </c>
      <c r="K8" t="s">
        <v>5406</v>
      </c>
      <c r="L8" t="s">
        <v>1213</v>
      </c>
      <c r="M8" s="131">
        <v>1</v>
      </c>
      <c r="N8" s="131">
        <v>-13623995</v>
      </c>
      <c r="O8" s="10">
        <v>-13.623995000000001</v>
      </c>
      <c r="P8" s="132">
        <v>-18.431750000000001</v>
      </c>
      <c r="Q8" s="132">
        <v>-0.20543</v>
      </c>
      <c r="R8" s="10">
        <v>641.96472299469701</v>
      </c>
      <c r="S8" t="s">
        <v>205</v>
      </c>
      <c r="T8" t="s">
        <v>205</v>
      </c>
      <c r="U8" s="143" t="s">
        <v>747</v>
      </c>
      <c r="V8" t="s">
        <v>315</v>
      </c>
      <c r="W8" t="s">
        <v>929</v>
      </c>
      <c r="X8" t="s">
        <v>5396</v>
      </c>
      <c r="Y8" t="s">
        <v>340</v>
      </c>
      <c r="Z8" t="s">
        <v>5140</v>
      </c>
      <c r="AA8" t="s">
        <v>1363</v>
      </c>
      <c r="AB8" s="143" t="s">
        <v>897</v>
      </c>
      <c r="AC8" t="s">
        <v>898</v>
      </c>
      <c r="AD8" s="143" t="s">
        <v>340</v>
      </c>
      <c r="AE8" s="143" t="s">
        <v>913</v>
      </c>
      <c r="AF8" t="s">
        <v>897</v>
      </c>
      <c r="AG8" s="143" t="s">
        <v>897</v>
      </c>
      <c r="AH8" s="133" t="s">
        <v>897</v>
      </c>
      <c r="AI8" s="131">
        <v>3.5369999999999999</v>
      </c>
      <c r="AJ8" s="131">
        <v>3.5390000000000001</v>
      </c>
      <c r="AK8" s="111" t="s">
        <v>340</v>
      </c>
      <c r="AL8" s="133" t="s">
        <v>5532</v>
      </c>
      <c r="AM8" t="s">
        <v>5534</v>
      </c>
      <c r="AN8" s="132">
        <v>8.6830000000000004E-2</v>
      </c>
      <c r="AO8" s="132">
        <v>9.7000000000000005E-4</v>
      </c>
    </row>
    <row r="9" spans="1:41">
      <c r="A9" t="s">
        <v>1214</v>
      </c>
      <c r="B9" t="s">
        <v>1225</v>
      </c>
      <c r="C9" t="s">
        <v>1018</v>
      </c>
      <c r="D9" t="s">
        <v>5395</v>
      </c>
      <c r="E9" t="s">
        <v>1216</v>
      </c>
      <c r="F9" s="131">
        <v>3.6030000000000002</v>
      </c>
      <c r="G9" s="131">
        <v>-2500000</v>
      </c>
      <c r="H9" s="131">
        <f>-2500000/1000</f>
        <v>-2500</v>
      </c>
      <c r="I9" s="132">
        <v>-12.18614</v>
      </c>
      <c r="J9" s="132">
        <v>-0.13582</v>
      </c>
      <c r="K9" t="s">
        <v>5395</v>
      </c>
      <c r="L9" t="s">
        <v>1213</v>
      </c>
      <c r="M9" s="131">
        <v>1</v>
      </c>
      <c r="N9" s="131">
        <v>-8920000</v>
      </c>
      <c r="O9" s="10">
        <v>-8.92</v>
      </c>
      <c r="P9" s="132">
        <v>-12.067769999999999</v>
      </c>
      <c r="Q9" s="132">
        <v>-0.13450000000000001</v>
      </c>
      <c r="R9" s="10">
        <v>489.73457074135598</v>
      </c>
      <c r="S9" t="s">
        <v>205</v>
      </c>
      <c r="T9" t="s">
        <v>205</v>
      </c>
      <c r="U9" s="143" t="s">
        <v>747</v>
      </c>
      <c r="V9" t="s">
        <v>315</v>
      </c>
      <c r="W9" t="s">
        <v>929</v>
      </c>
      <c r="X9" t="s">
        <v>5396</v>
      </c>
      <c r="Y9" t="s">
        <v>340</v>
      </c>
      <c r="Z9" t="s">
        <v>5078</v>
      </c>
      <c r="AA9" t="s">
        <v>1366</v>
      </c>
      <c r="AB9" s="143" t="s">
        <v>897</v>
      </c>
      <c r="AC9" t="s">
        <v>898</v>
      </c>
      <c r="AD9" s="143" t="s">
        <v>340</v>
      </c>
      <c r="AE9" s="143" t="s">
        <v>913</v>
      </c>
      <c r="AF9" t="s">
        <v>897</v>
      </c>
      <c r="AG9" s="143" t="s">
        <v>897</v>
      </c>
      <c r="AH9" s="133" t="s">
        <v>897</v>
      </c>
      <c r="AI9" s="131">
        <v>3.6030000000000002</v>
      </c>
      <c r="AJ9" s="131">
        <v>3.5680000000000001</v>
      </c>
      <c r="AK9" s="111" t="s">
        <v>340</v>
      </c>
      <c r="AL9" s="133" t="s">
        <v>5532</v>
      </c>
      <c r="AM9" t="s">
        <v>5534</v>
      </c>
      <c r="AN9" s="132">
        <v>6.6290000000000002E-2</v>
      </c>
      <c r="AO9" s="132">
        <v>7.3999999999999999E-4</v>
      </c>
    </row>
    <row r="10" spans="1:41">
      <c r="A10" t="s">
        <v>1214</v>
      </c>
      <c r="B10" t="s">
        <v>1225</v>
      </c>
      <c r="C10" t="s">
        <v>1018</v>
      </c>
      <c r="D10" t="s">
        <v>5407</v>
      </c>
      <c r="E10" t="s">
        <v>1216</v>
      </c>
      <c r="F10" s="131">
        <v>3.5870000000000002</v>
      </c>
      <c r="G10" s="131">
        <v>-2300000</v>
      </c>
      <c r="H10" s="131">
        <f>-2300000/1000</f>
        <v>-2300</v>
      </c>
      <c r="I10" s="132">
        <v>-11.16147</v>
      </c>
      <c r="J10" s="132">
        <v>-0.1244</v>
      </c>
      <c r="K10" t="s">
        <v>5407</v>
      </c>
      <c r="L10" t="s">
        <v>1213</v>
      </c>
      <c r="M10" s="131">
        <v>1</v>
      </c>
      <c r="N10" s="131">
        <v>-8209160</v>
      </c>
      <c r="O10" s="10">
        <v>-8.2091600000000007</v>
      </c>
      <c r="P10" s="132">
        <v>-11.10608</v>
      </c>
      <c r="Q10" s="132">
        <v>-0.12378</v>
      </c>
      <c r="R10" s="10">
        <v>460.70801759117899</v>
      </c>
      <c r="S10" t="s">
        <v>205</v>
      </c>
      <c r="T10" t="s">
        <v>205</v>
      </c>
      <c r="U10" s="143" t="s">
        <v>747</v>
      </c>
      <c r="V10" t="s">
        <v>315</v>
      </c>
      <c r="W10" t="s">
        <v>929</v>
      </c>
      <c r="X10" t="s">
        <v>5396</v>
      </c>
      <c r="Y10" t="s">
        <v>340</v>
      </c>
      <c r="Z10" t="s">
        <v>5204</v>
      </c>
      <c r="AA10" t="s">
        <v>1495</v>
      </c>
      <c r="AB10" s="143" t="s">
        <v>897</v>
      </c>
      <c r="AC10" t="s">
        <v>898</v>
      </c>
      <c r="AD10" s="143" t="s">
        <v>340</v>
      </c>
      <c r="AE10" s="143" t="s">
        <v>913</v>
      </c>
      <c r="AF10" t="s">
        <v>897</v>
      </c>
      <c r="AG10" s="143" t="s">
        <v>897</v>
      </c>
      <c r="AH10" s="133" t="s">
        <v>897</v>
      </c>
      <c r="AI10" s="131">
        <v>3.5870000000000002</v>
      </c>
      <c r="AJ10" s="131">
        <v>3.569</v>
      </c>
      <c r="AK10" s="111" t="s">
        <v>340</v>
      </c>
      <c r="AL10" s="133" t="s">
        <v>5532</v>
      </c>
      <c r="AM10" t="s">
        <v>5534</v>
      </c>
      <c r="AN10" s="132">
        <v>6.1359999999999998E-2</v>
      </c>
      <c r="AO10" s="132">
        <v>6.8000000000000005E-4</v>
      </c>
    </row>
    <row r="11" spans="1:41">
      <c r="A11" t="s">
        <v>1214</v>
      </c>
      <c r="B11" t="s">
        <v>1225</v>
      </c>
      <c r="C11" t="s">
        <v>1018</v>
      </c>
      <c r="D11" t="s">
        <v>5408</v>
      </c>
      <c r="E11" t="s">
        <v>1217</v>
      </c>
      <c r="F11" s="131">
        <v>4.0940000000000003</v>
      </c>
      <c r="G11" s="131">
        <v>9525000</v>
      </c>
      <c r="H11" s="131">
        <f>9525000/1000</f>
        <v>9525</v>
      </c>
      <c r="I11" s="132">
        <v>52.75121</v>
      </c>
      <c r="J11" s="132">
        <v>0.58794000000000002</v>
      </c>
      <c r="K11" t="s">
        <v>5408</v>
      </c>
      <c r="L11" t="s">
        <v>1216</v>
      </c>
      <c r="M11" s="131">
        <v>3.5369999999999999</v>
      </c>
      <c r="N11" s="131">
        <v>-11093291.25</v>
      </c>
      <c r="O11" s="10">
        <v>-11.09329125</v>
      </c>
      <c r="P11" s="132">
        <v>-53.08325</v>
      </c>
      <c r="Q11" s="132">
        <v>-0.59164000000000005</v>
      </c>
      <c r="R11" s="10">
        <v>459.63213947628498</v>
      </c>
      <c r="S11" t="s">
        <v>205</v>
      </c>
      <c r="T11" t="s">
        <v>205</v>
      </c>
      <c r="U11" s="143" t="s">
        <v>747</v>
      </c>
      <c r="V11" t="s">
        <v>315</v>
      </c>
      <c r="W11" t="s">
        <v>930</v>
      </c>
      <c r="X11" t="s">
        <v>5409</v>
      </c>
      <c r="Y11" t="s">
        <v>340</v>
      </c>
      <c r="Z11" t="s">
        <v>5140</v>
      </c>
      <c r="AA11" t="s">
        <v>5410</v>
      </c>
      <c r="AB11" s="143" t="s">
        <v>897</v>
      </c>
      <c r="AC11" t="s">
        <v>898</v>
      </c>
      <c r="AD11" s="143" t="s">
        <v>340</v>
      </c>
      <c r="AE11" s="143" t="s">
        <v>913</v>
      </c>
      <c r="AF11" t="s">
        <v>897</v>
      </c>
      <c r="AG11" s="143" t="s">
        <v>897</v>
      </c>
      <c r="AH11" s="133" t="s">
        <v>897</v>
      </c>
      <c r="AI11" s="131">
        <v>4.0940000000000003</v>
      </c>
      <c r="AJ11" s="131">
        <v>1.165</v>
      </c>
      <c r="AK11" s="111" t="s">
        <v>340</v>
      </c>
      <c r="AL11" s="133" t="s">
        <v>5532</v>
      </c>
      <c r="AM11" t="s">
        <v>5534</v>
      </c>
      <c r="AN11" s="132">
        <v>3.6080000000000001E-2</v>
      </c>
      <c r="AO11" s="132">
        <v>4.0000000000000002E-4</v>
      </c>
    </row>
    <row r="12" spans="1:41">
      <c r="A12" t="s">
        <v>1214</v>
      </c>
      <c r="B12" t="s">
        <v>1225</v>
      </c>
      <c r="C12" t="s">
        <v>1018</v>
      </c>
      <c r="D12" t="s">
        <v>5411</v>
      </c>
      <c r="E12" t="s">
        <v>1217</v>
      </c>
      <c r="F12" s="131">
        <v>3.9870000000000001</v>
      </c>
      <c r="G12" s="131">
        <v>-4250000</v>
      </c>
      <c r="H12" s="131">
        <f>-4250000/1000</f>
        <v>-4250</v>
      </c>
      <c r="I12" s="132">
        <v>-22.922630000000002</v>
      </c>
      <c r="J12" s="132">
        <v>-0.25548999999999999</v>
      </c>
      <c r="K12" t="s">
        <v>5411</v>
      </c>
      <c r="L12" t="s">
        <v>1213</v>
      </c>
      <c r="M12" s="131">
        <v>1</v>
      </c>
      <c r="N12" s="131">
        <v>-16990650</v>
      </c>
      <c r="O12" s="10">
        <v>-16.990650000000002</v>
      </c>
      <c r="P12" s="132">
        <v>-22.986460000000001</v>
      </c>
      <c r="Q12" s="132">
        <v>-0.25619999999999998</v>
      </c>
      <c r="R12" s="10">
        <v>112.89175209570701</v>
      </c>
      <c r="S12" t="s">
        <v>205</v>
      </c>
      <c r="T12" t="s">
        <v>205</v>
      </c>
      <c r="U12" s="143" t="s">
        <v>747</v>
      </c>
      <c r="V12" t="s">
        <v>315</v>
      </c>
      <c r="W12" t="s">
        <v>929</v>
      </c>
      <c r="X12" t="s">
        <v>5412</v>
      </c>
      <c r="Y12" t="s">
        <v>340</v>
      </c>
      <c r="Z12" t="s">
        <v>5413</v>
      </c>
      <c r="AA12" t="s">
        <v>2418</v>
      </c>
      <c r="AB12" s="143" t="s">
        <v>897</v>
      </c>
      <c r="AC12" t="s">
        <v>898</v>
      </c>
      <c r="AD12" s="143" t="s">
        <v>340</v>
      </c>
      <c r="AE12" s="143" t="s">
        <v>913</v>
      </c>
      <c r="AF12" t="s">
        <v>897</v>
      </c>
      <c r="AG12" s="143" t="s">
        <v>897</v>
      </c>
      <c r="AH12" s="133" t="s">
        <v>897</v>
      </c>
      <c r="AI12" s="131">
        <v>3.9870000000000001</v>
      </c>
      <c r="AJ12" s="131">
        <v>3.9980000000000002</v>
      </c>
      <c r="AK12" s="111" t="s">
        <v>340</v>
      </c>
      <c r="AL12" s="133" t="s">
        <v>5532</v>
      </c>
      <c r="AM12" t="s">
        <v>5534</v>
      </c>
      <c r="AN12" s="132">
        <v>2.4490000000000001E-2</v>
      </c>
      <c r="AO12" s="132">
        <v>2.7E-4</v>
      </c>
    </row>
    <row r="13" spans="1:41">
      <c r="A13" t="s">
        <v>1214</v>
      </c>
      <c r="B13" t="s">
        <v>1225</v>
      </c>
      <c r="C13" t="s">
        <v>1018</v>
      </c>
      <c r="D13" t="s">
        <v>5414</v>
      </c>
      <c r="E13" t="s">
        <v>1216</v>
      </c>
      <c r="F13" s="131">
        <v>3.5760000000000001</v>
      </c>
      <c r="G13" s="131">
        <v>-1325000</v>
      </c>
      <c r="H13" s="131">
        <f>-1325000/1000</f>
        <v>-1325</v>
      </c>
      <c r="I13" s="132">
        <v>-6.4102600000000001</v>
      </c>
      <c r="J13" s="132">
        <v>-7.145E-2</v>
      </c>
      <c r="K13" t="s">
        <v>5414</v>
      </c>
      <c r="L13" t="s">
        <v>1227</v>
      </c>
      <c r="M13" s="131">
        <v>2.4E-2</v>
      </c>
      <c r="N13" s="131">
        <v>-194072750</v>
      </c>
      <c r="O13" s="10">
        <v>-194.07275000000001</v>
      </c>
      <c r="P13" s="132">
        <v>-6.34185</v>
      </c>
      <c r="Q13" s="132">
        <v>-7.0680000000000007E-2</v>
      </c>
      <c r="R13" s="10">
        <v>90.366171198421497</v>
      </c>
      <c r="S13" t="s">
        <v>205</v>
      </c>
      <c r="T13" t="s">
        <v>205</v>
      </c>
      <c r="U13" s="143" t="s">
        <v>747</v>
      </c>
      <c r="V13" t="s">
        <v>315</v>
      </c>
      <c r="W13" t="s">
        <v>930</v>
      </c>
      <c r="X13" t="s">
        <v>5415</v>
      </c>
      <c r="Y13" t="s">
        <v>340</v>
      </c>
      <c r="Z13" t="s">
        <v>5170</v>
      </c>
      <c r="AA13" t="s">
        <v>5416</v>
      </c>
      <c r="AB13" s="143" t="s">
        <v>897</v>
      </c>
      <c r="AC13" t="s">
        <v>898</v>
      </c>
      <c r="AD13" s="143" t="s">
        <v>340</v>
      </c>
      <c r="AE13" s="143" t="s">
        <v>913</v>
      </c>
      <c r="AF13" t="s">
        <v>897</v>
      </c>
      <c r="AG13" s="143" t="s">
        <v>897</v>
      </c>
      <c r="AH13" s="133" t="s">
        <v>897</v>
      </c>
      <c r="AI13" s="131">
        <v>3.5760000000000001</v>
      </c>
      <c r="AJ13" s="131">
        <v>146.47</v>
      </c>
      <c r="AK13" s="111" t="s">
        <v>340</v>
      </c>
      <c r="AL13" s="133" t="s">
        <v>5532</v>
      </c>
      <c r="AM13" t="s">
        <v>5534</v>
      </c>
      <c r="AN13" s="132">
        <v>9.1199999999999996E-3</v>
      </c>
      <c r="AO13" s="132">
        <v>1E-4</v>
      </c>
    </row>
    <row r="14" spans="1:41">
      <c r="A14" t="s">
        <v>1214</v>
      </c>
      <c r="B14" t="s">
        <v>1225</v>
      </c>
      <c r="C14" t="s">
        <v>1018</v>
      </c>
      <c r="D14" t="s">
        <v>5417</v>
      </c>
      <c r="E14" t="s">
        <v>1216</v>
      </c>
      <c r="F14" s="131">
        <v>3.4020000000000001</v>
      </c>
      <c r="G14" s="131">
        <v>-4000000</v>
      </c>
      <c r="H14" s="131">
        <f>-4000000/1000</f>
        <v>-4000</v>
      </c>
      <c r="I14" s="132">
        <v>-18.41011</v>
      </c>
      <c r="J14" s="132">
        <v>-0.20519000000000001</v>
      </c>
      <c r="K14" t="s">
        <v>5417</v>
      </c>
      <c r="L14" t="s">
        <v>1213</v>
      </c>
      <c r="M14" s="131">
        <v>1</v>
      </c>
      <c r="N14" s="131">
        <v>-13500400</v>
      </c>
      <c r="O14" s="10">
        <v>-13.500399999999999</v>
      </c>
      <c r="P14" s="132">
        <v>-18.26454</v>
      </c>
      <c r="Q14" s="132">
        <v>-0.20357</v>
      </c>
      <c r="R14" s="10">
        <v>14.217693653067499</v>
      </c>
      <c r="S14" t="s">
        <v>205</v>
      </c>
      <c r="T14" t="s">
        <v>205</v>
      </c>
      <c r="U14" s="143" t="s">
        <v>747</v>
      </c>
      <c r="V14" t="s">
        <v>315</v>
      </c>
      <c r="W14" t="s">
        <v>929</v>
      </c>
      <c r="X14" t="s">
        <v>5396</v>
      </c>
      <c r="Y14" t="s">
        <v>340</v>
      </c>
      <c r="Z14" t="s">
        <v>5092</v>
      </c>
      <c r="AA14" t="s">
        <v>4718</v>
      </c>
      <c r="AB14" s="143" t="s">
        <v>897</v>
      </c>
      <c r="AC14" t="s">
        <v>898</v>
      </c>
      <c r="AD14" s="143" t="s">
        <v>340</v>
      </c>
      <c r="AE14" s="143" t="s">
        <v>913</v>
      </c>
      <c r="AF14" t="s">
        <v>897</v>
      </c>
      <c r="AG14" s="143" t="s">
        <v>897</v>
      </c>
      <c r="AH14" s="133" t="s">
        <v>897</v>
      </c>
      <c r="AI14" s="131">
        <v>3.4020000000000001</v>
      </c>
      <c r="AJ14" s="131">
        <v>3.375</v>
      </c>
      <c r="AK14" s="111" t="s">
        <v>340</v>
      </c>
      <c r="AL14" s="133" t="s">
        <v>5532</v>
      </c>
      <c r="AM14" t="s">
        <v>5534</v>
      </c>
      <c r="AN14" s="132">
        <v>1.6800000000000001E-3</v>
      </c>
      <c r="AO14" s="132">
        <v>2.0000000000000002E-5</v>
      </c>
    </row>
    <row r="15" spans="1:41">
      <c r="A15" t="s">
        <v>1214</v>
      </c>
      <c r="B15" t="s">
        <v>1225</v>
      </c>
      <c r="C15" t="s">
        <v>1018</v>
      </c>
      <c r="D15" t="s">
        <v>5418</v>
      </c>
      <c r="E15" t="s">
        <v>1216</v>
      </c>
      <c r="F15" s="131">
        <v>3.4020000000000001</v>
      </c>
      <c r="G15" s="131">
        <v>-3500000</v>
      </c>
      <c r="H15" s="131">
        <f>-3500000/1000</f>
        <v>-3500</v>
      </c>
      <c r="I15" s="132">
        <v>-16.108840000000001</v>
      </c>
      <c r="J15" s="132">
        <v>-0.17954000000000001</v>
      </c>
      <c r="K15" t="s">
        <v>5418</v>
      </c>
      <c r="L15" t="s">
        <v>1213</v>
      </c>
      <c r="M15" s="131">
        <v>1</v>
      </c>
      <c r="N15" s="131">
        <v>-11786950</v>
      </c>
      <c r="O15" s="10">
        <v>-11.786950000000001</v>
      </c>
      <c r="P15" s="132">
        <v>-15.946429999999999</v>
      </c>
      <c r="Q15" s="132">
        <v>-0.17773</v>
      </c>
      <c r="R15" s="10">
        <v>10.263895302262201</v>
      </c>
      <c r="S15" t="s">
        <v>205</v>
      </c>
      <c r="T15" t="s">
        <v>205</v>
      </c>
      <c r="U15" s="143" t="s">
        <v>747</v>
      </c>
      <c r="V15" t="s">
        <v>315</v>
      </c>
      <c r="W15" t="s">
        <v>929</v>
      </c>
      <c r="X15" t="s">
        <v>5396</v>
      </c>
      <c r="Y15" t="s">
        <v>340</v>
      </c>
      <c r="Z15" t="s">
        <v>5092</v>
      </c>
      <c r="AA15" t="s">
        <v>5419</v>
      </c>
      <c r="AB15" s="143" t="s">
        <v>897</v>
      </c>
      <c r="AC15" t="s">
        <v>898</v>
      </c>
      <c r="AD15" s="143" t="s">
        <v>340</v>
      </c>
      <c r="AE15" s="143" t="s">
        <v>913</v>
      </c>
      <c r="AF15" t="s">
        <v>897</v>
      </c>
      <c r="AG15" s="143" t="s">
        <v>897</v>
      </c>
      <c r="AH15" s="133" t="s">
        <v>897</v>
      </c>
      <c r="AI15" s="131">
        <v>3.4020000000000001</v>
      </c>
      <c r="AJ15" s="131">
        <v>3.3679999999999999</v>
      </c>
      <c r="AK15" s="111" t="s">
        <v>340</v>
      </c>
      <c r="AL15" s="133" t="s">
        <v>5532</v>
      </c>
      <c r="AM15" t="s">
        <v>5534</v>
      </c>
      <c r="AN15" s="132">
        <v>-2.0400000000000001E-3</v>
      </c>
      <c r="AO15" s="132">
        <v>-2.0000000000000002E-5</v>
      </c>
    </row>
    <row r="16" spans="1:41">
      <c r="A16" t="s">
        <v>1214</v>
      </c>
      <c r="B16" t="s">
        <v>1231</v>
      </c>
      <c r="C16" t="s">
        <v>1018</v>
      </c>
      <c r="D16" t="s">
        <v>5400</v>
      </c>
      <c r="E16" t="s">
        <v>1216</v>
      </c>
      <c r="F16" s="131">
        <v>3.6179999999999999</v>
      </c>
      <c r="G16" s="131">
        <v>-13500000</v>
      </c>
      <c r="H16" s="131">
        <f>-13500000/1000</f>
        <v>-13500</v>
      </c>
      <c r="I16" s="132">
        <v>-51.428260000000002</v>
      </c>
      <c r="J16" s="132">
        <v>-0.16824</v>
      </c>
      <c r="K16" t="s">
        <v>5400</v>
      </c>
      <c r="L16" t="s">
        <v>1213</v>
      </c>
      <c r="M16" s="131">
        <v>1</v>
      </c>
      <c r="N16" s="131">
        <v>-48532500</v>
      </c>
      <c r="O16" s="10">
        <v>-48.532499999999999</v>
      </c>
      <c r="P16" s="132">
        <v>-51.101329999999997</v>
      </c>
      <c r="Q16" s="132">
        <v>-0.16717000000000001</v>
      </c>
      <c r="R16" s="10">
        <v>3055.5343628319101</v>
      </c>
      <c r="S16" t="s">
        <v>205</v>
      </c>
      <c r="T16" t="s">
        <v>205</v>
      </c>
      <c r="U16" s="143" t="s">
        <v>747</v>
      </c>
      <c r="V16" t="s">
        <v>315</v>
      </c>
      <c r="W16" t="s">
        <v>929</v>
      </c>
      <c r="X16" t="s">
        <v>5396</v>
      </c>
      <c r="Y16" t="s">
        <v>340</v>
      </c>
      <c r="Z16" t="s">
        <v>5401</v>
      </c>
      <c r="AA16" t="s">
        <v>1292</v>
      </c>
      <c r="AB16" s="143" t="s">
        <v>897</v>
      </c>
      <c r="AC16" t="s">
        <v>898</v>
      </c>
      <c r="AD16" s="143" t="s">
        <v>340</v>
      </c>
      <c r="AE16" s="143" t="s">
        <v>913</v>
      </c>
      <c r="AF16" t="s">
        <v>897</v>
      </c>
      <c r="AG16" s="143" t="s">
        <v>897</v>
      </c>
      <c r="AH16" s="133" t="s">
        <v>897</v>
      </c>
      <c r="AI16" s="131">
        <v>3.6179999999999999</v>
      </c>
      <c r="AJ16" s="131">
        <v>3.5950000000000002</v>
      </c>
      <c r="AK16" s="111" t="s">
        <v>340</v>
      </c>
      <c r="AL16" s="133" t="s">
        <v>5532</v>
      </c>
      <c r="AM16" t="s">
        <v>5534</v>
      </c>
      <c r="AN16" s="132">
        <v>0.31697999999999998</v>
      </c>
      <c r="AO16" s="132">
        <v>1.0399999999999999E-3</v>
      </c>
    </row>
    <row r="17" spans="1:41">
      <c r="A17" t="s">
        <v>1214</v>
      </c>
      <c r="B17" t="s">
        <v>1231</v>
      </c>
      <c r="C17" t="s">
        <v>1018</v>
      </c>
      <c r="D17" t="s">
        <v>5402</v>
      </c>
      <c r="E17" t="s">
        <v>1216</v>
      </c>
      <c r="F17" s="131">
        <v>3.6989999999999998</v>
      </c>
      <c r="G17" s="131">
        <v>-5000000</v>
      </c>
      <c r="H17" s="131">
        <f>-5000000/1000</f>
        <v>-5000</v>
      </c>
      <c r="I17" s="132">
        <v>-19.473939999999999</v>
      </c>
      <c r="J17" s="132">
        <v>-6.3710000000000003E-2</v>
      </c>
      <c r="K17" t="s">
        <v>5402</v>
      </c>
      <c r="L17" t="s">
        <v>1213</v>
      </c>
      <c r="M17" s="131">
        <v>1</v>
      </c>
      <c r="N17" s="131">
        <v>-18454000</v>
      </c>
      <c r="O17" s="10">
        <v>-18.454000000000001</v>
      </c>
      <c r="P17" s="132">
        <v>-19.430769999999999</v>
      </c>
      <c r="Q17" s="132">
        <v>-6.3570000000000002E-2</v>
      </c>
      <c r="R17" s="10">
        <v>1593.30935023045</v>
      </c>
      <c r="S17" t="s">
        <v>205</v>
      </c>
      <c r="T17" t="s">
        <v>205</v>
      </c>
      <c r="U17" s="143" t="s">
        <v>747</v>
      </c>
      <c r="V17" t="s">
        <v>315</v>
      </c>
      <c r="W17" t="s">
        <v>929</v>
      </c>
      <c r="X17" t="s">
        <v>5396</v>
      </c>
      <c r="Y17" t="s">
        <v>340</v>
      </c>
      <c r="Z17" t="s">
        <v>5021</v>
      </c>
      <c r="AA17" t="s">
        <v>1366</v>
      </c>
      <c r="AB17" s="143" t="s">
        <v>897</v>
      </c>
      <c r="AC17" t="s">
        <v>898</v>
      </c>
      <c r="AD17" s="143" t="s">
        <v>340</v>
      </c>
      <c r="AE17" s="143" t="s">
        <v>913</v>
      </c>
      <c r="AF17" t="s">
        <v>897</v>
      </c>
      <c r="AG17" s="143" t="s">
        <v>897</v>
      </c>
      <c r="AH17" s="133" t="s">
        <v>897</v>
      </c>
      <c r="AI17" s="131">
        <v>3.6989999999999998</v>
      </c>
      <c r="AJ17" s="131">
        <v>3.6909999999999998</v>
      </c>
      <c r="AK17" s="111" t="s">
        <v>340</v>
      </c>
      <c r="AL17" s="133" t="s">
        <v>5532</v>
      </c>
      <c r="AM17" t="s">
        <v>5534</v>
      </c>
      <c r="AN17" s="132">
        <v>0.16783999999999999</v>
      </c>
      <c r="AO17" s="132">
        <v>5.5000000000000003E-4</v>
      </c>
    </row>
    <row r="18" spans="1:41">
      <c r="A18" t="s">
        <v>1214</v>
      </c>
      <c r="B18" t="s">
        <v>1231</v>
      </c>
      <c r="C18" t="s">
        <v>1018</v>
      </c>
      <c r="D18" t="s">
        <v>5406</v>
      </c>
      <c r="E18" t="s">
        <v>1216</v>
      </c>
      <c r="F18" s="131">
        <v>3.5369999999999999</v>
      </c>
      <c r="G18" s="131">
        <v>-9250000</v>
      </c>
      <c r="H18" s="131">
        <f>-9250000/1000</f>
        <v>-9250</v>
      </c>
      <c r="I18" s="132">
        <v>-34.448979999999999</v>
      </c>
      <c r="J18" s="132">
        <v>-0.11269999999999999</v>
      </c>
      <c r="K18" t="s">
        <v>5406</v>
      </c>
      <c r="L18" t="s">
        <v>1213</v>
      </c>
      <c r="M18" s="131">
        <v>1</v>
      </c>
      <c r="N18" s="131">
        <v>-32732975</v>
      </c>
      <c r="O18" s="10">
        <v>-32.732974999999996</v>
      </c>
      <c r="P18" s="132">
        <v>-34.465530000000001</v>
      </c>
      <c r="Q18" s="132">
        <v>-0.11275</v>
      </c>
      <c r="R18" s="10">
        <v>1542.38277602622</v>
      </c>
      <c r="S18" t="s">
        <v>205</v>
      </c>
      <c r="T18" t="s">
        <v>205</v>
      </c>
      <c r="U18" s="143" t="s">
        <v>747</v>
      </c>
      <c r="V18" t="s">
        <v>315</v>
      </c>
      <c r="W18" t="s">
        <v>929</v>
      </c>
      <c r="X18" t="s">
        <v>5396</v>
      </c>
      <c r="Y18" t="s">
        <v>340</v>
      </c>
      <c r="Z18" t="s">
        <v>5140</v>
      </c>
      <c r="AA18" t="s">
        <v>1363</v>
      </c>
      <c r="AB18" s="143" t="s">
        <v>897</v>
      </c>
      <c r="AC18" t="s">
        <v>898</v>
      </c>
      <c r="AD18" s="143" t="s">
        <v>340</v>
      </c>
      <c r="AE18" s="143" t="s">
        <v>913</v>
      </c>
      <c r="AF18" t="s">
        <v>897</v>
      </c>
      <c r="AG18" s="143" t="s">
        <v>897</v>
      </c>
      <c r="AH18" s="133" t="s">
        <v>897</v>
      </c>
      <c r="AI18" s="131">
        <v>3.5369999999999999</v>
      </c>
      <c r="AJ18" s="131">
        <v>3.5390000000000001</v>
      </c>
      <c r="AK18" s="111" t="s">
        <v>340</v>
      </c>
      <c r="AL18" s="133" t="s">
        <v>5532</v>
      </c>
      <c r="AM18" t="s">
        <v>5534</v>
      </c>
      <c r="AN18" s="132">
        <v>0.16236</v>
      </c>
      <c r="AO18" s="132">
        <v>5.2999999999999998E-4</v>
      </c>
    </row>
    <row r="19" spans="1:41" s="142" customFormat="1">
      <c r="A19" s="157">
        <v>520042177</v>
      </c>
      <c r="B19" s="134" t="s">
        <v>1231</v>
      </c>
      <c r="C19" s="134" t="s">
        <v>1018</v>
      </c>
      <c r="D19" s="134" t="s">
        <v>5403</v>
      </c>
      <c r="E19" s="134" t="s">
        <v>1216</v>
      </c>
      <c r="F19" s="135">
        <v>3.6880000000000002</v>
      </c>
      <c r="G19" s="135">
        <v>-4500000</v>
      </c>
      <c r="H19" s="135">
        <f>-4500000/1000</f>
        <v>-4500</v>
      </c>
      <c r="I19" s="136">
        <v>-17.474430000000002</v>
      </c>
      <c r="J19" s="136">
        <v>-5.7169999999999999E-2</v>
      </c>
      <c r="K19" s="134" t="s">
        <v>5403</v>
      </c>
      <c r="L19" s="134" t="s">
        <v>1213</v>
      </c>
      <c r="M19" s="135">
        <v>1</v>
      </c>
      <c r="N19" s="135">
        <v>-16479000</v>
      </c>
      <c r="O19" s="10">
        <v>-16.478999999999999</v>
      </c>
      <c r="P19" s="136">
        <v>-17.351230000000001</v>
      </c>
      <c r="Q19" s="136">
        <v>-5.6759999999999998E-2</v>
      </c>
      <c r="R19" s="10">
        <v>1313.9951759609901</v>
      </c>
      <c r="S19" s="134" t="s">
        <v>205</v>
      </c>
      <c r="T19" s="134" t="s">
        <v>205</v>
      </c>
      <c r="U19" s="143" t="s">
        <v>747</v>
      </c>
      <c r="V19" t="s">
        <v>315</v>
      </c>
      <c r="W19" t="s">
        <v>929</v>
      </c>
      <c r="X19" s="134" t="s">
        <v>5396</v>
      </c>
      <c r="Y19" s="134" t="s">
        <v>340</v>
      </c>
      <c r="Z19" s="134" t="s">
        <v>5404</v>
      </c>
      <c r="AA19" s="134" t="s">
        <v>1495</v>
      </c>
      <c r="AB19" s="143" t="s">
        <v>897</v>
      </c>
      <c r="AC19" s="134" t="s">
        <v>898</v>
      </c>
      <c r="AD19" s="143" t="s">
        <v>340</v>
      </c>
      <c r="AE19" s="143" t="s">
        <v>913</v>
      </c>
      <c r="AF19" s="134" t="s">
        <v>897</v>
      </c>
      <c r="AG19" s="143" t="s">
        <v>897</v>
      </c>
      <c r="AH19" s="133" t="s">
        <v>897</v>
      </c>
      <c r="AI19" s="135">
        <v>3.6880000000000002</v>
      </c>
      <c r="AJ19" s="135">
        <v>3.6619999999999999</v>
      </c>
      <c r="AK19" s="111" t="s">
        <v>340</v>
      </c>
      <c r="AL19" s="133" t="s">
        <v>5532</v>
      </c>
      <c r="AM19" t="s">
        <v>5534</v>
      </c>
      <c r="AN19" s="136">
        <v>0.13741</v>
      </c>
      <c r="AO19" s="136">
        <v>4.4999999999999999E-4</v>
      </c>
    </row>
    <row r="20" spans="1:41">
      <c r="A20" t="s">
        <v>1214</v>
      </c>
      <c r="B20" t="s">
        <v>1231</v>
      </c>
      <c r="C20" t="s">
        <v>1018</v>
      </c>
      <c r="D20" t="s">
        <v>5407</v>
      </c>
      <c r="E20" t="s">
        <v>1216</v>
      </c>
      <c r="F20" s="131">
        <v>3.5870000000000002</v>
      </c>
      <c r="G20" s="131">
        <v>-4000000</v>
      </c>
      <c r="H20" s="131">
        <f>-4000000/1000</f>
        <v>-4000</v>
      </c>
      <c r="I20" s="132">
        <v>-15.10744</v>
      </c>
      <c r="J20" s="132">
        <v>-4.9419999999999999E-2</v>
      </c>
      <c r="K20" t="s">
        <v>5407</v>
      </c>
      <c r="L20" t="s">
        <v>1213</v>
      </c>
      <c r="M20" s="131">
        <v>1</v>
      </c>
      <c r="N20" s="131">
        <v>-14276800</v>
      </c>
      <c r="O20" s="10">
        <v>-14.2768</v>
      </c>
      <c r="P20" s="132">
        <v>-15.03247</v>
      </c>
      <c r="Q20" s="132">
        <v>-4.9180000000000001E-2</v>
      </c>
      <c r="R20" s="10">
        <v>933.74088177071906</v>
      </c>
      <c r="S20" t="s">
        <v>205</v>
      </c>
      <c r="T20" t="s">
        <v>205</v>
      </c>
      <c r="U20" s="143" t="s">
        <v>747</v>
      </c>
      <c r="V20" t="s">
        <v>315</v>
      </c>
      <c r="W20" t="s">
        <v>929</v>
      </c>
      <c r="X20" t="s">
        <v>5396</v>
      </c>
      <c r="Y20" t="s">
        <v>340</v>
      </c>
      <c r="Z20" t="s">
        <v>5204</v>
      </c>
      <c r="AA20" t="s">
        <v>1495</v>
      </c>
      <c r="AB20" s="143" t="s">
        <v>897</v>
      </c>
      <c r="AC20" t="s">
        <v>898</v>
      </c>
      <c r="AD20" s="143" t="s">
        <v>340</v>
      </c>
      <c r="AE20" s="143" t="s">
        <v>913</v>
      </c>
      <c r="AF20" t="s">
        <v>897</v>
      </c>
      <c r="AG20" s="143" t="s">
        <v>897</v>
      </c>
      <c r="AH20" s="133" t="s">
        <v>897</v>
      </c>
      <c r="AI20" s="131">
        <v>3.5870000000000002</v>
      </c>
      <c r="AJ20" s="131">
        <v>3.569</v>
      </c>
      <c r="AK20" s="111" t="s">
        <v>340</v>
      </c>
      <c r="AL20" s="133" t="s">
        <v>5532</v>
      </c>
      <c r="AM20" t="s">
        <v>5534</v>
      </c>
      <c r="AN20" s="132">
        <v>8.3059999999999995E-2</v>
      </c>
      <c r="AO20" s="132">
        <v>2.7E-4</v>
      </c>
    </row>
    <row r="21" spans="1:41" customFormat="1">
      <c r="A21" t="s">
        <v>1214</v>
      </c>
      <c r="B21" t="s">
        <v>1231</v>
      </c>
      <c r="C21" t="s">
        <v>1018</v>
      </c>
      <c r="D21" t="s">
        <v>5411</v>
      </c>
      <c r="E21" t="s">
        <v>1217</v>
      </c>
      <c r="F21" s="131">
        <v>3.9870000000000001</v>
      </c>
      <c r="G21" s="131">
        <v>-17700000</v>
      </c>
      <c r="H21" s="131">
        <f>-17700000/1000</f>
        <v>-17700</v>
      </c>
      <c r="I21" s="132">
        <v>-74.299580000000006</v>
      </c>
      <c r="J21" s="132">
        <v>-0.24306</v>
      </c>
      <c r="K21" t="s">
        <v>5411</v>
      </c>
      <c r="L21" t="s">
        <v>1213</v>
      </c>
      <c r="M21" s="131">
        <v>1</v>
      </c>
      <c r="N21" s="131">
        <v>-70761060</v>
      </c>
      <c r="O21" s="10">
        <v>-70.761060000000001</v>
      </c>
      <c r="P21" s="132">
        <v>-74.506450000000001</v>
      </c>
      <c r="Q21" s="132">
        <v>-0.24374000000000001</v>
      </c>
      <c r="R21" s="10">
        <v>801.23133494118099</v>
      </c>
      <c r="S21" t="s">
        <v>205</v>
      </c>
      <c r="T21" t="s">
        <v>205</v>
      </c>
      <c r="U21" s="143" t="s">
        <v>747</v>
      </c>
      <c r="V21" t="s">
        <v>315</v>
      </c>
      <c r="W21" t="s">
        <v>929</v>
      </c>
      <c r="X21" t="s">
        <v>5412</v>
      </c>
      <c r="Y21" t="s">
        <v>340</v>
      </c>
      <c r="Z21" t="s">
        <v>5413</v>
      </c>
      <c r="AA21" t="s">
        <v>2418</v>
      </c>
      <c r="AB21" s="143" t="s">
        <v>897</v>
      </c>
      <c r="AC21" t="s">
        <v>898</v>
      </c>
      <c r="AD21" s="143" t="s">
        <v>340</v>
      </c>
      <c r="AE21" s="143" t="s">
        <v>913</v>
      </c>
      <c r="AF21" t="s">
        <v>897</v>
      </c>
      <c r="AG21" s="143" t="s">
        <v>897</v>
      </c>
      <c r="AH21" s="133" t="s">
        <v>897</v>
      </c>
      <c r="AI21" s="131">
        <v>3.9870000000000001</v>
      </c>
      <c r="AJ21" s="131">
        <v>3.9980000000000002</v>
      </c>
      <c r="AK21" s="111" t="s">
        <v>340</v>
      </c>
      <c r="AL21" s="133" t="s">
        <v>5532</v>
      </c>
      <c r="AM21" t="s">
        <v>5534</v>
      </c>
      <c r="AN21" s="132">
        <v>7.9390000000000002E-2</v>
      </c>
      <c r="AO21" s="132">
        <v>2.5999999999999998E-4</v>
      </c>
    </row>
    <row r="22" spans="1:41">
      <c r="A22" t="s">
        <v>1214</v>
      </c>
      <c r="B22" t="s">
        <v>1231</v>
      </c>
      <c r="C22" t="s">
        <v>1018</v>
      </c>
      <c r="D22" t="s">
        <v>5420</v>
      </c>
      <c r="E22" t="s">
        <v>1216</v>
      </c>
      <c r="F22" s="131">
        <v>3.766</v>
      </c>
      <c r="G22" s="131">
        <v>-1850000</v>
      </c>
      <c r="H22" s="131">
        <f>-1850000/1000</f>
        <v>-1850</v>
      </c>
      <c r="I22" s="132">
        <v>-7.3358699999999999</v>
      </c>
      <c r="J22" s="132">
        <v>-2.4E-2</v>
      </c>
      <c r="K22" t="s">
        <v>5420</v>
      </c>
      <c r="L22" t="s">
        <v>1213</v>
      </c>
      <c r="M22" s="131">
        <v>1</v>
      </c>
      <c r="N22" s="131">
        <v>-6926400</v>
      </c>
      <c r="O22" s="10">
        <v>-6.9263999999999992</v>
      </c>
      <c r="P22" s="132">
        <v>-7.2930099999999998</v>
      </c>
      <c r="Q22" s="132">
        <v>-2.3859999999999999E-2</v>
      </c>
      <c r="R22" s="10">
        <v>687.91887141643895</v>
      </c>
      <c r="S22" t="s">
        <v>205</v>
      </c>
      <c r="T22" t="s">
        <v>205</v>
      </c>
      <c r="U22" s="143" t="s">
        <v>747</v>
      </c>
      <c r="V22" t="s">
        <v>315</v>
      </c>
      <c r="W22" t="s">
        <v>929</v>
      </c>
      <c r="X22" t="s">
        <v>5396</v>
      </c>
      <c r="Y22" t="s">
        <v>340</v>
      </c>
      <c r="Z22" t="s">
        <v>5421</v>
      </c>
      <c r="AA22" t="s">
        <v>1366</v>
      </c>
      <c r="AB22" s="143" t="s">
        <v>897</v>
      </c>
      <c r="AC22" t="s">
        <v>898</v>
      </c>
      <c r="AD22" s="143" t="s">
        <v>340</v>
      </c>
      <c r="AE22" s="143" t="s">
        <v>913</v>
      </c>
      <c r="AF22" t="s">
        <v>897</v>
      </c>
      <c r="AG22" s="143" t="s">
        <v>897</v>
      </c>
      <c r="AH22" s="133" t="s">
        <v>897</v>
      </c>
      <c r="AI22" s="131">
        <v>3.766</v>
      </c>
      <c r="AJ22" s="131">
        <v>3.7440000000000002</v>
      </c>
      <c r="AK22" s="111" t="s">
        <v>340</v>
      </c>
      <c r="AL22" s="133" t="s">
        <v>5532</v>
      </c>
      <c r="AM22" t="s">
        <v>5534</v>
      </c>
      <c r="AN22" s="132">
        <v>7.2459999999999997E-2</v>
      </c>
      <c r="AO22" s="132">
        <v>2.4000000000000001E-4</v>
      </c>
    </row>
    <row r="23" spans="1:41">
      <c r="A23" t="s">
        <v>1214</v>
      </c>
      <c r="B23" t="s">
        <v>1231</v>
      </c>
      <c r="C23" t="s">
        <v>1018</v>
      </c>
      <c r="D23" t="s">
        <v>5408</v>
      </c>
      <c r="E23" t="s">
        <v>1217</v>
      </c>
      <c r="F23" s="131">
        <v>4.0940000000000003</v>
      </c>
      <c r="G23" s="131">
        <v>19350000</v>
      </c>
      <c r="H23" s="131">
        <f>19350000/1000</f>
        <v>19350</v>
      </c>
      <c r="I23" s="132">
        <v>83.403809999999993</v>
      </c>
      <c r="J23" s="132">
        <v>0.27284000000000003</v>
      </c>
      <c r="K23" t="s">
        <v>5408</v>
      </c>
      <c r="L23" t="s">
        <v>1216</v>
      </c>
      <c r="M23" s="131">
        <v>3.5369999999999999</v>
      </c>
      <c r="N23" s="131">
        <v>-22535977.5</v>
      </c>
      <c r="O23" s="10">
        <v>-22.535977500000001</v>
      </c>
      <c r="P23" s="132">
        <v>-83.928799999999995</v>
      </c>
      <c r="Q23" s="132">
        <v>-0.27456000000000003</v>
      </c>
      <c r="R23" s="10">
        <v>470.16094402212298</v>
      </c>
      <c r="S23" t="s">
        <v>205</v>
      </c>
      <c r="T23" t="s">
        <v>205</v>
      </c>
      <c r="U23" s="143" t="s">
        <v>747</v>
      </c>
      <c r="V23" t="s">
        <v>315</v>
      </c>
      <c r="W23" t="s">
        <v>930</v>
      </c>
      <c r="X23" t="s">
        <v>5409</v>
      </c>
      <c r="Y23" t="s">
        <v>340</v>
      </c>
      <c r="Z23" t="s">
        <v>5140</v>
      </c>
      <c r="AA23" t="s">
        <v>5410</v>
      </c>
      <c r="AB23" s="143" t="s">
        <v>897</v>
      </c>
      <c r="AC23" t="s">
        <v>898</v>
      </c>
      <c r="AD23" s="143" t="s">
        <v>340</v>
      </c>
      <c r="AE23" s="143" t="s">
        <v>913</v>
      </c>
      <c r="AF23" t="s">
        <v>897</v>
      </c>
      <c r="AG23" s="143" t="s">
        <v>897</v>
      </c>
      <c r="AH23" s="133" t="s">
        <v>897</v>
      </c>
      <c r="AI23" s="131">
        <v>4.0940000000000003</v>
      </c>
      <c r="AJ23" s="131">
        <v>1.165</v>
      </c>
      <c r="AK23" s="111" t="s">
        <v>340</v>
      </c>
      <c r="AL23" s="133" t="s">
        <v>5532</v>
      </c>
      <c r="AM23" t="s">
        <v>5534</v>
      </c>
      <c r="AN23" s="132">
        <v>5.7049999999999997E-2</v>
      </c>
      <c r="AO23" s="132">
        <v>1.9000000000000001E-4</v>
      </c>
    </row>
    <row r="24" spans="1:41">
      <c r="A24" t="s">
        <v>1214</v>
      </c>
      <c r="B24" t="s">
        <v>1231</v>
      </c>
      <c r="C24" t="s">
        <v>1018</v>
      </c>
      <c r="D24" t="s">
        <v>5422</v>
      </c>
      <c r="E24" t="s">
        <v>1216</v>
      </c>
      <c r="F24" s="131">
        <v>3.5710000000000002</v>
      </c>
      <c r="G24" s="131">
        <v>-1650000</v>
      </c>
      <c r="H24" s="131">
        <f>-1650000/1000</f>
        <v>-1650</v>
      </c>
      <c r="I24" s="132">
        <v>-6.2040199999999999</v>
      </c>
      <c r="J24" s="132">
        <v>-2.0299999999999999E-2</v>
      </c>
      <c r="K24" t="s">
        <v>5422</v>
      </c>
      <c r="L24" t="s">
        <v>1213</v>
      </c>
      <c r="M24" s="131">
        <v>1</v>
      </c>
      <c r="N24" s="131">
        <v>-5863605</v>
      </c>
      <c r="O24" s="10">
        <v>-5.8636049999999997</v>
      </c>
      <c r="P24" s="132">
        <v>-6.1739699999999997</v>
      </c>
      <c r="Q24" s="132">
        <v>-2.0199999999999999E-2</v>
      </c>
      <c r="R24" s="10">
        <v>299.77210331850699</v>
      </c>
      <c r="S24" t="s">
        <v>205</v>
      </c>
      <c r="T24" t="s">
        <v>205</v>
      </c>
      <c r="U24" s="143" t="s">
        <v>747</v>
      </c>
      <c r="V24" t="s">
        <v>315</v>
      </c>
      <c r="W24" t="s">
        <v>929</v>
      </c>
      <c r="X24" t="s">
        <v>5396</v>
      </c>
      <c r="Y24" t="s">
        <v>340</v>
      </c>
      <c r="Z24" t="s">
        <v>5096</v>
      </c>
      <c r="AA24" t="s">
        <v>1363</v>
      </c>
      <c r="AB24" s="143" t="s">
        <v>897</v>
      </c>
      <c r="AC24" t="s">
        <v>898</v>
      </c>
      <c r="AD24" s="143" t="s">
        <v>340</v>
      </c>
      <c r="AE24" s="143" t="s">
        <v>913</v>
      </c>
      <c r="AF24" t="s">
        <v>897</v>
      </c>
      <c r="AG24" s="143" t="s">
        <v>897</v>
      </c>
      <c r="AH24" s="133" t="s">
        <v>897</v>
      </c>
      <c r="AI24" s="131">
        <v>3.5710000000000002</v>
      </c>
      <c r="AJ24" s="131">
        <v>3.5539999999999998</v>
      </c>
      <c r="AK24" s="111" t="s">
        <v>340</v>
      </c>
      <c r="AL24" s="133" t="s">
        <v>5532</v>
      </c>
      <c r="AM24" t="s">
        <v>5534</v>
      </c>
      <c r="AN24" s="132">
        <v>3.1570000000000001E-2</v>
      </c>
      <c r="AO24" s="132">
        <v>1E-4</v>
      </c>
    </row>
    <row r="25" spans="1:41">
      <c r="A25" t="s">
        <v>1214</v>
      </c>
      <c r="B25" t="s">
        <v>1231</v>
      </c>
      <c r="C25" t="s">
        <v>1018</v>
      </c>
      <c r="D25" t="s">
        <v>5423</v>
      </c>
      <c r="E25" t="s">
        <v>1216</v>
      </c>
      <c r="F25" s="131">
        <v>3.4950000000000001</v>
      </c>
      <c r="G25" s="131">
        <v>-1000000</v>
      </c>
      <c r="H25" s="131">
        <f>-1000000/1000</f>
        <v>-1000</v>
      </c>
      <c r="I25" s="132">
        <v>-3.6799900000000001</v>
      </c>
      <c r="J25" s="132">
        <v>-1.204E-2</v>
      </c>
      <c r="K25" t="s">
        <v>5423</v>
      </c>
      <c r="L25" t="s">
        <v>1213</v>
      </c>
      <c r="M25" s="131">
        <v>1</v>
      </c>
      <c r="N25" s="131">
        <v>-3494200</v>
      </c>
      <c r="O25" s="10">
        <v>-3.4941999999999998</v>
      </c>
      <c r="P25" s="132">
        <v>-3.6791499999999999</v>
      </c>
      <c r="Q25" s="132">
        <v>-1.204E-2</v>
      </c>
      <c r="R25" s="10">
        <v>136.401767846675</v>
      </c>
      <c r="S25" t="s">
        <v>205</v>
      </c>
      <c r="T25" t="s">
        <v>205</v>
      </c>
      <c r="U25" s="143" t="s">
        <v>747</v>
      </c>
      <c r="V25" t="s">
        <v>315</v>
      </c>
      <c r="W25" t="s">
        <v>929</v>
      </c>
      <c r="X25" t="s">
        <v>5396</v>
      </c>
      <c r="Y25" t="s">
        <v>340</v>
      </c>
      <c r="Z25" t="s">
        <v>5213</v>
      </c>
      <c r="AA25" t="s">
        <v>1366</v>
      </c>
      <c r="AB25" s="143" t="s">
        <v>897</v>
      </c>
      <c r="AC25" t="s">
        <v>898</v>
      </c>
      <c r="AD25" s="143" t="s">
        <v>340</v>
      </c>
      <c r="AE25" s="143" t="s">
        <v>913</v>
      </c>
      <c r="AF25" t="s">
        <v>897</v>
      </c>
      <c r="AG25" s="143" t="s">
        <v>897</v>
      </c>
      <c r="AH25" s="133" t="s">
        <v>897</v>
      </c>
      <c r="AI25" s="131">
        <v>3.4950000000000001</v>
      </c>
      <c r="AJ25" s="131">
        <v>3.4940000000000002</v>
      </c>
      <c r="AK25" s="111" t="s">
        <v>340</v>
      </c>
      <c r="AL25" s="133" t="s">
        <v>5532</v>
      </c>
      <c r="AM25" t="s">
        <v>5534</v>
      </c>
      <c r="AN25" s="132">
        <v>1.2869999999999999E-2</v>
      </c>
      <c r="AO25" s="132">
        <v>4.0000000000000003E-5</v>
      </c>
    </row>
    <row r="26" spans="1:41">
      <c r="A26" t="s">
        <v>1214</v>
      </c>
      <c r="B26" t="s">
        <v>1231</v>
      </c>
      <c r="C26" t="s">
        <v>1018</v>
      </c>
      <c r="D26" t="s">
        <v>5414</v>
      </c>
      <c r="E26" t="s">
        <v>1216</v>
      </c>
      <c r="F26" s="131">
        <v>3.5760000000000001</v>
      </c>
      <c r="G26" s="131">
        <v>-2000000</v>
      </c>
      <c r="H26" s="131">
        <f>-2000000/1000</f>
        <v>-2000</v>
      </c>
      <c r="I26" s="132">
        <v>-7.5305600000000004</v>
      </c>
      <c r="J26" s="132">
        <v>-2.4639999999999999E-2</v>
      </c>
      <c r="K26" t="s">
        <v>5414</v>
      </c>
      <c r="L26" t="s">
        <v>1227</v>
      </c>
      <c r="M26" s="131">
        <v>2.4E-2</v>
      </c>
      <c r="N26" s="131">
        <v>-292940000</v>
      </c>
      <c r="O26" s="10">
        <v>-292.94</v>
      </c>
      <c r="P26" s="132">
        <v>-7.4501900000000001</v>
      </c>
      <c r="Q26" s="132">
        <v>-2.4369999999999999E-2</v>
      </c>
      <c r="R26" s="10">
        <v>122.113032453256</v>
      </c>
      <c r="S26" t="s">
        <v>205</v>
      </c>
      <c r="T26" t="s">
        <v>205</v>
      </c>
      <c r="U26" s="143" t="s">
        <v>747</v>
      </c>
      <c r="V26" t="s">
        <v>315</v>
      </c>
      <c r="W26" t="s">
        <v>930</v>
      </c>
      <c r="X26" t="s">
        <v>5415</v>
      </c>
      <c r="Y26" t="s">
        <v>340</v>
      </c>
      <c r="Z26" t="s">
        <v>5170</v>
      </c>
      <c r="AA26" t="s">
        <v>5416</v>
      </c>
      <c r="AB26" s="143" t="s">
        <v>897</v>
      </c>
      <c r="AC26" t="s">
        <v>898</v>
      </c>
      <c r="AD26" s="143" t="s">
        <v>340</v>
      </c>
      <c r="AE26" s="143" t="s">
        <v>913</v>
      </c>
      <c r="AF26" t="s">
        <v>897</v>
      </c>
      <c r="AG26" s="143" t="s">
        <v>897</v>
      </c>
      <c r="AH26" s="133" t="s">
        <v>897</v>
      </c>
      <c r="AI26" s="131">
        <v>3.5760000000000001</v>
      </c>
      <c r="AJ26" s="131">
        <v>146.47</v>
      </c>
      <c r="AK26" s="111" t="s">
        <v>340</v>
      </c>
      <c r="AL26" s="133" t="s">
        <v>5532</v>
      </c>
      <c r="AM26" t="s">
        <v>5534</v>
      </c>
      <c r="AN26" s="132">
        <v>1.0710000000000001E-2</v>
      </c>
      <c r="AO26" s="132">
        <v>4.0000000000000003E-5</v>
      </c>
    </row>
    <row r="27" spans="1:41">
      <c r="A27" t="s">
        <v>1214</v>
      </c>
      <c r="B27" t="s">
        <v>1231</v>
      </c>
      <c r="C27" t="s">
        <v>1018</v>
      </c>
      <c r="D27" t="s">
        <v>5417</v>
      </c>
      <c r="E27" t="s">
        <v>1216</v>
      </c>
      <c r="F27" s="131">
        <v>3.4020000000000001</v>
      </c>
      <c r="G27" s="131">
        <v>-6000000</v>
      </c>
      <c r="H27" s="131">
        <f>-6000000/1000</f>
        <v>-6000</v>
      </c>
      <c r="I27" s="132">
        <v>-21.49241</v>
      </c>
      <c r="J27" s="132">
        <v>-7.0309999999999997E-2</v>
      </c>
      <c r="K27" t="s">
        <v>5417</v>
      </c>
      <c r="L27" t="s">
        <v>1213</v>
      </c>
      <c r="M27" s="131">
        <v>1</v>
      </c>
      <c r="N27" s="131">
        <v>-20250600</v>
      </c>
      <c r="O27" s="10">
        <v>-20.250599999999999</v>
      </c>
      <c r="P27" s="132">
        <v>-21.322469999999999</v>
      </c>
      <c r="Q27" s="132">
        <v>-6.9750000000000006E-2</v>
      </c>
      <c r="R27" s="10">
        <v>47.513107204856396</v>
      </c>
      <c r="S27" t="s">
        <v>205</v>
      </c>
      <c r="T27" t="s">
        <v>205</v>
      </c>
      <c r="U27" s="143" t="s">
        <v>747</v>
      </c>
      <c r="V27" t="s">
        <v>315</v>
      </c>
      <c r="W27" t="s">
        <v>929</v>
      </c>
      <c r="X27" t="s">
        <v>5396</v>
      </c>
      <c r="Y27" t="s">
        <v>340</v>
      </c>
      <c r="Z27" t="s">
        <v>5092</v>
      </c>
      <c r="AA27" t="s">
        <v>4718</v>
      </c>
      <c r="AB27" s="143" t="s">
        <v>897</v>
      </c>
      <c r="AC27" t="s">
        <v>898</v>
      </c>
      <c r="AD27" s="143" t="s">
        <v>340</v>
      </c>
      <c r="AE27" s="143" t="s">
        <v>913</v>
      </c>
      <c r="AF27" t="s">
        <v>897</v>
      </c>
      <c r="AG27" s="143" t="s">
        <v>897</v>
      </c>
      <c r="AH27" s="133" t="s">
        <v>897</v>
      </c>
      <c r="AI27" s="131">
        <v>3.4020000000000001</v>
      </c>
      <c r="AJ27" s="131">
        <v>3.375</v>
      </c>
      <c r="AK27" s="111" t="s">
        <v>340</v>
      </c>
      <c r="AL27" s="133" t="s">
        <v>5532</v>
      </c>
      <c r="AM27" t="s">
        <v>5534</v>
      </c>
      <c r="AN27" s="132">
        <v>1.9599999999999999E-3</v>
      </c>
      <c r="AO27" s="132">
        <v>1.0000000000000001E-5</v>
      </c>
    </row>
    <row r="28" spans="1:41">
      <c r="A28" t="s">
        <v>1214</v>
      </c>
      <c r="B28" t="s">
        <v>1231</v>
      </c>
      <c r="C28" t="s">
        <v>1018</v>
      </c>
      <c r="D28" t="s">
        <v>5418</v>
      </c>
      <c r="E28" t="s">
        <v>1216</v>
      </c>
      <c r="F28" s="131">
        <v>3.4020000000000001</v>
      </c>
      <c r="G28" s="131">
        <v>-5000000</v>
      </c>
      <c r="H28" s="131">
        <f>-5000000/1000</f>
        <v>-5000</v>
      </c>
      <c r="I28" s="132">
        <v>-17.910340000000001</v>
      </c>
      <c r="J28" s="132">
        <v>-5.8590000000000003E-2</v>
      </c>
      <c r="K28" t="s">
        <v>5418</v>
      </c>
      <c r="L28" t="s">
        <v>1213</v>
      </c>
      <c r="M28" s="131">
        <v>1</v>
      </c>
      <c r="N28" s="131">
        <v>-16838500</v>
      </c>
      <c r="O28" s="10">
        <v>-16.8385</v>
      </c>
      <c r="P28" s="132">
        <v>-17.729759999999999</v>
      </c>
      <c r="Q28" s="132">
        <v>-5.8000000000000003E-2</v>
      </c>
      <c r="R28" s="10">
        <v>21.326540479601299</v>
      </c>
      <c r="S28" t="s">
        <v>205</v>
      </c>
      <c r="T28" t="s">
        <v>205</v>
      </c>
      <c r="U28" s="143" t="s">
        <v>747</v>
      </c>
      <c r="V28" t="s">
        <v>315</v>
      </c>
      <c r="W28" t="s">
        <v>929</v>
      </c>
      <c r="X28" t="s">
        <v>5396</v>
      </c>
      <c r="Y28" t="s">
        <v>340</v>
      </c>
      <c r="Z28" t="s">
        <v>5092</v>
      </c>
      <c r="AA28" t="s">
        <v>5419</v>
      </c>
      <c r="AB28" s="143" t="s">
        <v>897</v>
      </c>
      <c r="AC28" t="s">
        <v>898</v>
      </c>
      <c r="AD28" s="143" t="s">
        <v>340</v>
      </c>
      <c r="AE28" s="143" t="s">
        <v>913</v>
      </c>
      <c r="AF28" t="s">
        <v>897</v>
      </c>
      <c r="AG28" s="143" t="s">
        <v>897</v>
      </c>
      <c r="AH28" s="133" t="s">
        <v>897</v>
      </c>
      <c r="AI28" s="131">
        <v>3.4020000000000001</v>
      </c>
      <c r="AJ28" s="131">
        <v>3.3679999999999999</v>
      </c>
      <c r="AK28" s="111" t="s">
        <v>340</v>
      </c>
      <c r="AL28" s="133" t="s">
        <v>5532</v>
      </c>
      <c r="AM28" t="s">
        <v>5534</v>
      </c>
      <c r="AN28" s="132">
        <v>-2.2599999999999999E-3</v>
      </c>
      <c r="AO28" s="132">
        <v>-1.0000000000000001E-5</v>
      </c>
    </row>
    <row r="29" spans="1:41">
      <c r="A29" t="s">
        <v>1214</v>
      </c>
      <c r="B29" t="s">
        <v>1231</v>
      </c>
      <c r="C29" t="s">
        <v>1018</v>
      </c>
      <c r="D29" t="s">
        <v>5397</v>
      </c>
      <c r="E29" t="s">
        <v>1219</v>
      </c>
      <c r="F29" s="131">
        <v>4.8639999999999999</v>
      </c>
      <c r="G29" s="131">
        <v>39456.93</v>
      </c>
      <c r="H29" s="135">
        <f>39456.93/1000</f>
        <v>39.45693</v>
      </c>
      <c r="I29" s="132">
        <v>0.20205999999999999</v>
      </c>
      <c r="J29" s="132">
        <v>6.6E-4</v>
      </c>
      <c r="K29" t="s">
        <v>5397</v>
      </c>
      <c r="L29" t="s">
        <v>1213</v>
      </c>
      <c r="M29" s="131">
        <v>1</v>
      </c>
      <c r="N29" s="131">
        <v>-12334416.75</v>
      </c>
      <c r="O29" s="10">
        <v>-12.334416750000001</v>
      </c>
      <c r="P29" s="132">
        <v>-12.98728</v>
      </c>
      <c r="Q29" s="132">
        <v>-4.249E-2</v>
      </c>
      <c r="R29" s="10">
        <v>14.662707574660301</v>
      </c>
      <c r="S29" t="s">
        <v>205</v>
      </c>
      <c r="T29" t="s">
        <v>205</v>
      </c>
      <c r="U29" s="143" t="s">
        <v>747</v>
      </c>
      <c r="V29" t="s">
        <v>315</v>
      </c>
      <c r="W29" t="s">
        <v>929</v>
      </c>
      <c r="X29" t="s">
        <v>5398</v>
      </c>
      <c r="Y29" t="s">
        <v>340</v>
      </c>
      <c r="Z29" t="s">
        <v>5399</v>
      </c>
      <c r="AA29" t="s">
        <v>2783</v>
      </c>
      <c r="AB29" s="143" t="s">
        <v>897</v>
      </c>
      <c r="AC29" t="s">
        <v>898</v>
      </c>
      <c r="AD29" s="143" t="s">
        <v>340</v>
      </c>
      <c r="AE29" s="143" t="s">
        <v>913</v>
      </c>
      <c r="AF29" t="s">
        <v>897</v>
      </c>
      <c r="AG29" s="143" t="s">
        <v>897</v>
      </c>
      <c r="AH29" s="133" t="s">
        <v>897</v>
      </c>
      <c r="AI29" s="131">
        <v>4.8639999999999999</v>
      </c>
      <c r="AJ29" s="131">
        <v>4.05</v>
      </c>
      <c r="AK29" s="111" t="s">
        <v>340</v>
      </c>
      <c r="AL29" s="133" t="s">
        <v>5532</v>
      </c>
      <c r="AM29" t="s">
        <v>5534</v>
      </c>
      <c r="AN29" s="132">
        <v>-0.13139000000000001</v>
      </c>
      <c r="AO29" s="132">
        <v>-4.2999999999999999E-4</v>
      </c>
    </row>
    <row r="30" spans="1:41">
      <c r="A30" t="s">
        <v>1214</v>
      </c>
      <c r="B30" t="s">
        <v>1232</v>
      </c>
      <c r="C30" t="s">
        <v>1018</v>
      </c>
      <c r="D30" t="s">
        <v>5424</v>
      </c>
      <c r="E30" t="s">
        <v>1216</v>
      </c>
      <c r="F30" s="131">
        <v>3.6179999999999999</v>
      </c>
      <c r="G30" s="131">
        <v>-16000</v>
      </c>
      <c r="H30" s="131">
        <f>-16000/1000</f>
        <v>-16</v>
      </c>
      <c r="I30" s="132">
        <v>-156.62338</v>
      </c>
      <c r="J30" s="132">
        <v>-1.455E-2</v>
      </c>
      <c r="K30" t="s">
        <v>5424</v>
      </c>
      <c r="L30" t="s">
        <v>1213</v>
      </c>
      <c r="M30" s="131">
        <v>1</v>
      </c>
      <c r="N30" s="131">
        <v>-57648</v>
      </c>
      <c r="O30" s="10">
        <v>-5.7648000000000005E-2</v>
      </c>
      <c r="P30" s="132">
        <v>-155.97403</v>
      </c>
      <c r="Q30" s="132">
        <v>-1.4489999999999999E-2</v>
      </c>
      <c r="R30" s="10">
        <v>3.6923134426641999</v>
      </c>
      <c r="S30" t="s">
        <v>205</v>
      </c>
      <c r="T30" t="s">
        <v>205</v>
      </c>
      <c r="U30" s="143" t="s">
        <v>747</v>
      </c>
      <c r="V30" t="s">
        <v>315</v>
      </c>
      <c r="W30" t="s">
        <v>929</v>
      </c>
      <c r="X30" t="s">
        <v>5396</v>
      </c>
      <c r="Y30" t="s">
        <v>340</v>
      </c>
      <c r="Z30" t="s">
        <v>5401</v>
      </c>
      <c r="AA30" t="s">
        <v>1363</v>
      </c>
      <c r="AB30" s="143" t="s">
        <v>897</v>
      </c>
      <c r="AC30" t="s">
        <v>898</v>
      </c>
      <c r="AD30" s="143" t="s">
        <v>340</v>
      </c>
      <c r="AE30" s="143" t="s">
        <v>913</v>
      </c>
      <c r="AF30" t="s">
        <v>897</v>
      </c>
      <c r="AG30" s="143" t="s">
        <v>897</v>
      </c>
      <c r="AH30" s="133" t="s">
        <v>897</v>
      </c>
      <c r="AI30" s="131">
        <v>3.6179999999999999</v>
      </c>
      <c r="AJ30" s="131">
        <v>3.6030000000000002</v>
      </c>
      <c r="AK30" s="111" t="s">
        <v>340</v>
      </c>
      <c r="AL30" s="133" t="s">
        <v>5532</v>
      </c>
      <c r="AM30" t="s">
        <v>5534</v>
      </c>
      <c r="AN30" s="132">
        <v>1</v>
      </c>
      <c r="AO30" s="132">
        <v>9.0000000000000006E-5</v>
      </c>
    </row>
    <row r="31" spans="1:41">
      <c r="A31" t="s">
        <v>1214</v>
      </c>
      <c r="B31" t="s">
        <v>1233</v>
      </c>
      <c r="C31" t="s">
        <v>1018</v>
      </c>
      <c r="D31" t="s">
        <v>5424</v>
      </c>
      <c r="E31" t="s">
        <v>1216</v>
      </c>
      <c r="F31" s="131">
        <v>3.6179999999999999</v>
      </c>
      <c r="G31" s="131">
        <v>-70000</v>
      </c>
      <c r="H31" s="131">
        <f>-70000/1000</f>
        <v>-70</v>
      </c>
      <c r="I31" s="132">
        <v>-156.62338</v>
      </c>
      <c r="J31" s="132">
        <v>-6.5530000000000005E-2</v>
      </c>
      <c r="K31" t="s">
        <v>5424</v>
      </c>
      <c r="L31" t="s">
        <v>1213</v>
      </c>
      <c r="M31" s="131">
        <v>1</v>
      </c>
      <c r="N31" s="131">
        <v>-252210</v>
      </c>
      <c r="O31" s="10">
        <v>-0.25220999999999999</v>
      </c>
      <c r="P31" s="132">
        <v>-155.97403</v>
      </c>
      <c r="Q31" s="132">
        <v>-6.5259999999999999E-2</v>
      </c>
      <c r="R31" s="10">
        <v>16.153871311655902</v>
      </c>
      <c r="S31" t="s">
        <v>205</v>
      </c>
      <c r="T31" t="s">
        <v>205</v>
      </c>
      <c r="U31" s="143" t="s">
        <v>747</v>
      </c>
      <c r="V31" t="s">
        <v>315</v>
      </c>
      <c r="W31" t="s">
        <v>929</v>
      </c>
      <c r="X31" t="s">
        <v>5396</v>
      </c>
      <c r="Y31" t="s">
        <v>340</v>
      </c>
      <c r="Z31" t="s">
        <v>5401</v>
      </c>
      <c r="AA31" t="s">
        <v>1363</v>
      </c>
      <c r="AB31" s="143" t="s">
        <v>897</v>
      </c>
      <c r="AC31" t="s">
        <v>898</v>
      </c>
      <c r="AD31" s="143" t="s">
        <v>340</v>
      </c>
      <c r="AE31" s="143" t="s">
        <v>913</v>
      </c>
      <c r="AF31" t="s">
        <v>897</v>
      </c>
      <c r="AG31" s="143" t="s">
        <v>897</v>
      </c>
      <c r="AH31" s="133" t="s">
        <v>897</v>
      </c>
      <c r="AI31" s="131">
        <v>3.6179999999999999</v>
      </c>
      <c r="AJ31" s="131">
        <v>3.6030000000000002</v>
      </c>
      <c r="AK31" s="111" t="s">
        <v>340</v>
      </c>
      <c r="AL31" s="133" t="s">
        <v>5532</v>
      </c>
      <c r="AM31" t="s">
        <v>5534</v>
      </c>
      <c r="AN31" s="132">
        <v>1</v>
      </c>
      <c r="AO31" s="132">
        <v>4.2000000000000002E-4</v>
      </c>
    </row>
    <row r="32" spans="1:41">
      <c r="A32" t="s">
        <v>1214</v>
      </c>
      <c r="B32" t="s">
        <v>1234</v>
      </c>
      <c r="C32" t="s">
        <v>1018</v>
      </c>
      <c r="D32" t="s">
        <v>5424</v>
      </c>
      <c r="E32" t="s">
        <v>1216</v>
      </c>
      <c r="F32" s="131">
        <v>3.6179999999999999</v>
      </c>
      <c r="G32" s="131">
        <v>-52669000</v>
      </c>
      <c r="H32" s="131">
        <f>-52669000/1000</f>
        <v>-52669</v>
      </c>
      <c r="I32" s="132">
        <v>-146.78926999999999</v>
      </c>
      <c r="J32" s="132">
        <v>-3.76268</v>
      </c>
      <c r="K32" t="s">
        <v>5424</v>
      </c>
      <c r="L32" t="s">
        <v>1213</v>
      </c>
      <c r="M32" s="131">
        <v>1</v>
      </c>
      <c r="N32" s="131">
        <v>-189766407</v>
      </c>
      <c r="O32" s="10">
        <v>-189.76640700000002</v>
      </c>
      <c r="P32" s="132">
        <v>-146.1807</v>
      </c>
      <c r="Q32" s="132">
        <v>-3.74708</v>
      </c>
      <c r="R32" s="10">
        <v>12154.403544480099</v>
      </c>
      <c r="S32" t="s">
        <v>205</v>
      </c>
      <c r="T32" t="s">
        <v>205</v>
      </c>
      <c r="U32" s="143" t="s">
        <v>747</v>
      </c>
      <c r="V32" t="s">
        <v>315</v>
      </c>
      <c r="W32" t="s">
        <v>929</v>
      </c>
      <c r="X32" t="s">
        <v>5396</v>
      </c>
      <c r="Y32" t="s">
        <v>340</v>
      </c>
      <c r="Z32" t="s">
        <v>5401</v>
      </c>
      <c r="AA32" t="s">
        <v>1363</v>
      </c>
      <c r="AB32" s="143" t="s">
        <v>897</v>
      </c>
      <c r="AC32" t="s">
        <v>898</v>
      </c>
      <c r="AD32" s="143" t="s">
        <v>340</v>
      </c>
      <c r="AE32" s="143" t="s">
        <v>913</v>
      </c>
      <c r="AF32" t="s">
        <v>897</v>
      </c>
      <c r="AG32" s="143" t="s">
        <v>897</v>
      </c>
      <c r="AH32" s="133" t="s">
        <v>897</v>
      </c>
      <c r="AI32" s="131">
        <v>3.6179999999999999</v>
      </c>
      <c r="AJ32" s="131">
        <v>3.6030000000000002</v>
      </c>
      <c r="AK32" s="111" t="s">
        <v>340</v>
      </c>
      <c r="AL32" s="133" t="s">
        <v>5532</v>
      </c>
      <c r="AM32" t="s">
        <v>5534</v>
      </c>
      <c r="AN32" s="132">
        <v>0.93720999999999999</v>
      </c>
      <c r="AO32" s="132">
        <v>2.402E-2</v>
      </c>
    </row>
    <row r="33" spans="1:41">
      <c r="A33" t="s">
        <v>1214</v>
      </c>
      <c r="B33" t="s">
        <v>1234</v>
      </c>
      <c r="C33" t="s">
        <v>1018</v>
      </c>
      <c r="D33" t="s">
        <v>5425</v>
      </c>
      <c r="E33" t="s">
        <v>1217</v>
      </c>
      <c r="F33" s="131">
        <v>4.0960000000000001</v>
      </c>
      <c r="G33" s="131">
        <v>-6765000</v>
      </c>
      <c r="H33" s="131">
        <f>-6765000/1000</f>
        <v>-6765</v>
      </c>
      <c r="I33" s="132">
        <v>-21.34563</v>
      </c>
      <c r="J33" s="132">
        <v>-0.54715999999999998</v>
      </c>
      <c r="K33" t="s">
        <v>5425</v>
      </c>
      <c r="L33" t="s">
        <v>1213</v>
      </c>
      <c r="M33" s="131">
        <v>1</v>
      </c>
      <c r="N33" s="131">
        <v>-27746647.5</v>
      </c>
      <c r="O33" s="10">
        <v>-27.746647499999998</v>
      </c>
      <c r="P33" s="132">
        <v>-21.37377</v>
      </c>
      <c r="Q33" s="132">
        <v>-0.54788000000000003</v>
      </c>
      <c r="R33" s="10">
        <v>922.59983644250497</v>
      </c>
      <c r="S33" t="s">
        <v>205</v>
      </c>
      <c r="T33" t="s">
        <v>205</v>
      </c>
      <c r="U33" s="143" t="s">
        <v>747</v>
      </c>
      <c r="V33" t="s">
        <v>315</v>
      </c>
      <c r="W33" t="s">
        <v>929</v>
      </c>
      <c r="X33" t="s">
        <v>5412</v>
      </c>
      <c r="Y33" t="s">
        <v>340</v>
      </c>
      <c r="Z33" t="s">
        <v>5401</v>
      </c>
      <c r="AA33" t="s">
        <v>1363</v>
      </c>
      <c r="AB33" s="143" t="s">
        <v>897</v>
      </c>
      <c r="AC33" t="s">
        <v>898</v>
      </c>
      <c r="AD33" s="143" t="s">
        <v>340</v>
      </c>
      <c r="AE33" s="143" t="s">
        <v>913</v>
      </c>
      <c r="AF33" t="s">
        <v>897</v>
      </c>
      <c r="AG33" s="143" t="s">
        <v>897</v>
      </c>
      <c r="AH33" s="133" t="s">
        <v>897</v>
      </c>
      <c r="AI33" s="131">
        <v>4.0960000000000001</v>
      </c>
      <c r="AJ33" s="131">
        <v>4.1020000000000003</v>
      </c>
      <c r="AK33" s="111" t="s">
        <v>340</v>
      </c>
      <c r="AL33" s="133" t="s">
        <v>5532</v>
      </c>
      <c r="AM33" t="s">
        <v>5534</v>
      </c>
      <c r="AN33" s="132">
        <v>7.6240000000000002E-2</v>
      </c>
      <c r="AO33" s="132">
        <v>1.9499999999999999E-3</v>
      </c>
    </row>
    <row r="34" spans="1:41">
      <c r="A34" t="s">
        <v>1214</v>
      </c>
      <c r="B34" t="s">
        <v>1234</v>
      </c>
      <c r="C34" t="s">
        <v>1018</v>
      </c>
      <c r="D34" t="s">
        <v>5426</v>
      </c>
      <c r="E34" t="s">
        <v>1216</v>
      </c>
      <c r="F34" s="131">
        <v>3.5369999999999999</v>
      </c>
      <c r="G34" s="131">
        <v>-1445000</v>
      </c>
      <c r="H34" s="131">
        <f>-1445000/1000</f>
        <v>-1445</v>
      </c>
      <c r="I34" s="132">
        <v>-3.9370699999999998</v>
      </c>
      <c r="J34" s="132">
        <v>-0.10092</v>
      </c>
      <c r="K34" t="s">
        <v>5426</v>
      </c>
      <c r="L34" t="s">
        <v>1213</v>
      </c>
      <c r="M34" s="131">
        <v>1</v>
      </c>
      <c r="N34" s="131">
        <v>-5119346</v>
      </c>
      <c r="O34" s="10">
        <v>-5.1193459999999993</v>
      </c>
      <c r="P34" s="132">
        <v>-3.94353</v>
      </c>
      <c r="Q34" s="132">
        <v>-0.10109</v>
      </c>
      <c r="R34" s="10">
        <v>246.844410269148</v>
      </c>
      <c r="S34" t="s">
        <v>205</v>
      </c>
      <c r="T34" t="s">
        <v>205</v>
      </c>
      <c r="U34" s="143" t="s">
        <v>747</v>
      </c>
      <c r="V34" t="s">
        <v>315</v>
      </c>
      <c r="W34" t="s">
        <v>929</v>
      </c>
      <c r="X34" t="s">
        <v>5396</v>
      </c>
      <c r="Y34" t="s">
        <v>340</v>
      </c>
      <c r="Z34" t="s">
        <v>5140</v>
      </c>
      <c r="AA34" t="s">
        <v>1363</v>
      </c>
      <c r="AB34" s="143" t="s">
        <v>897</v>
      </c>
      <c r="AC34" t="s">
        <v>898</v>
      </c>
      <c r="AD34" s="143" t="s">
        <v>340</v>
      </c>
      <c r="AE34" s="143" t="s">
        <v>913</v>
      </c>
      <c r="AF34" t="s">
        <v>897</v>
      </c>
      <c r="AG34" s="143" t="s">
        <v>897</v>
      </c>
      <c r="AH34" s="133" t="s">
        <v>897</v>
      </c>
      <c r="AI34" s="131">
        <v>3.5369999999999999</v>
      </c>
      <c r="AJ34" s="131">
        <v>3.5430000000000001</v>
      </c>
      <c r="AK34" s="111" t="s">
        <v>340</v>
      </c>
      <c r="AL34" s="133" t="s">
        <v>5532</v>
      </c>
      <c r="AM34" t="s">
        <v>5534</v>
      </c>
      <c r="AN34" s="132">
        <v>1.9009999999999999E-2</v>
      </c>
      <c r="AO34" s="132">
        <v>4.8999999999999998E-4</v>
      </c>
    </row>
    <row r="35" spans="1:41">
      <c r="A35" t="s">
        <v>1214</v>
      </c>
      <c r="B35" t="s">
        <v>1234</v>
      </c>
      <c r="C35" t="s">
        <v>1018</v>
      </c>
      <c r="D35" t="s">
        <v>5427</v>
      </c>
      <c r="E35" t="s">
        <v>1216</v>
      </c>
      <c r="F35" s="131">
        <v>3.4049999999999998</v>
      </c>
      <c r="G35" s="131">
        <v>-1460000</v>
      </c>
      <c r="H35" s="131">
        <f>-1460000/10000</f>
        <v>-146</v>
      </c>
      <c r="I35" s="132">
        <v>-3.8294899999999998</v>
      </c>
      <c r="J35" s="132">
        <v>-9.8159999999999997E-2</v>
      </c>
      <c r="K35" t="s">
        <v>5427</v>
      </c>
      <c r="L35" t="s">
        <v>1213</v>
      </c>
      <c r="M35" s="131">
        <v>1</v>
      </c>
      <c r="N35" s="131">
        <v>-4962832</v>
      </c>
      <c r="O35" s="10">
        <v>-4.9628320000000006</v>
      </c>
      <c r="P35" s="132">
        <v>-3.8229600000000001</v>
      </c>
      <c r="Q35" s="132">
        <v>-9.7989999999999994E-2</v>
      </c>
      <c r="R35" s="10">
        <v>40.645822765241498</v>
      </c>
      <c r="S35" t="s">
        <v>205</v>
      </c>
      <c r="T35" t="s">
        <v>205</v>
      </c>
      <c r="U35" s="143" t="s">
        <v>747</v>
      </c>
      <c r="V35" t="s">
        <v>315</v>
      </c>
      <c r="W35" t="s">
        <v>929</v>
      </c>
      <c r="X35" t="s">
        <v>5396</v>
      </c>
      <c r="Y35" t="s">
        <v>340</v>
      </c>
      <c r="Z35" t="s">
        <v>4868</v>
      </c>
      <c r="AA35" t="s">
        <v>1363</v>
      </c>
      <c r="AB35" s="143" t="s">
        <v>897</v>
      </c>
      <c r="AC35" t="s">
        <v>898</v>
      </c>
      <c r="AD35" s="143" t="s">
        <v>340</v>
      </c>
      <c r="AE35" s="143" t="s">
        <v>913</v>
      </c>
      <c r="AF35" t="s">
        <v>897</v>
      </c>
      <c r="AG35" s="143" t="s">
        <v>897</v>
      </c>
      <c r="AH35" s="133" t="s">
        <v>897</v>
      </c>
      <c r="AI35" s="131">
        <v>3.4049999999999998</v>
      </c>
      <c r="AJ35" s="131">
        <v>3.399</v>
      </c>
      <c r="AK35" s="111" t="s">
        <v>340</v>
      </c>
      <c r="AL35" s="133" t="s">
        <v>5532</v>
      </c>
      <c r="AM35" t="s">
        <v>5534</v>
      </c>
      <c r="AN35" s="132">
        <v>3.0599999999999998E-3</v>
      </c>
      <c r="AO35" s="132">
        <v>8.0000000000000007E-5</v>
      </c>
    </row>
    <row r="36" spans="1:41">
      <c r="A36" t="s">
        <v>1214</v>
      </c>
      <c r="B36" t="s">
        <v>1234</v>
      </c>
      <c r="C36" t="s">
        <v>1018</v>
      </c>
      <c r="D36" t="s">
        <v>5428</v>
      </c>
      <c r="E36" t="s">
        <v>1219</v>
      </c>
      <c r="F36" s="131">
        <v>4.8369999999999997</v>
      </c>
      <c r="G36" s="131">
        <v>-210000</v>
      </c>
      <c r="H36" s="131">
        <f>-210000/1000</f>
        <v>-210</v>
      </c>
      <c r="I36" s="132">
        <v>-0.78251999999999999</v>
      </c>
      <c r="J36" s="132">
        <v>-2.0060000000000001E-2</v>
      </c>
      <c r="K36" t="s">
        <v>5428</v>
      </c>
      <c r="L36" t="s">
        <v>1213</v>
      </c>
      <c r="M36" s="131">
        <v>1</v>
      </c>
      <c r="N36" s="131">
        <v>-1009575</v>
      </c>
      <c r="O36" s="10">
        <v>-1.0095750000000001</v>
      </c>
      <c r="P36" s="132">
        <v>-0.77768999999999999</v>
      </c>
      <c r="Q36" s="132">
        <v>-1.993E-2</v>
      </c>
      <c r="R36" s="10">
        <v>38.490191924229499</v>
      </c>
      <c r="S36" t="s">
        <v>205</v>
      </c>
      <c r="T36" t="s">
        <v>205</v>
      </c>
      <c r="U36" s="143" t="s">
        <v>747</v>
      </c>
      <c r="V36" t="s">
        <v>315</v>
      </c>
      <c r="W36" t="s">
        <v>929</v>
      </c>
      <c r="X36" t="s">
        <v>5398</v>
      </c>
      <c r="Y36" t="s">
        <v>340</v>
      </c>
      <c r="Z36" t="s">
        <v>5401</v>
      </c>
      <c r="AA36" t="s">
        <v>1363</v>
      </c>
      <c r="AB36" s="143" t="s">
        <v>897</v>
      </c>
      <c r="AC36" t="s">
        <v>898</v>
      </c>
      <c r="AD36" s="143" t="s">
        <v>340</v>
      </c>
      <c r="AE36" s="143" t="s">
        <v>913</v>
      </c>
      <c r="AF36" t="s">
        <v>897</v>
      </c>
      <c r="AG36" s="143" t="s">
        <v>897</v>
      </c>
      <c r="AH36" s="133" t="s">
        <v>897</v>
      </c>
      <c r="AI36" s="131">
        <v>4.8369999999999997</v>
      </c>
      <c r="AJ36" s="131">
        <v>4.8079999999999998</v>
      </c>
      <c r="AK36" s="111" t="s">
        <v>340</v>
      </c>
      <c r="AL36" s="133" t="s">
        <v>5532</v>
      </c>
      <c r="AM36" t="s">
        <v>5534</v>
      </c>
      <c r="AN36" s="132">
        <v>2.97E-3</v>
      </c>
      <c r="AO36" s="132">
        <v>8.0000000000000007E-5</v>
      </c>
    </row>
    <row r="37" spans="1:41">
      <c r="A37" t="s">
        <v>1214</v>
      </c>
      <c r="B37" t="s">
        <v>1234</v>
      </c>
      <c r="C37" t="s">
        <v>1018</v>
      </c>
      <c r="D37" t="s">
        <v>5429</v>
      </c>
      <c r="E37" t="s">
        <v>1216</v>
      </c>
      <c r="F37" s="131">
        <v>3.3719999999999999</v>
      </c>
      <c r="G37" s="131">
        <v>-747000</v>
      </c>
      <c r="H37" s="131">
        <f>-747000/1000</f>
        <v>-747</v>
      </c>
      <c r="I37" s="132">
        <v>-1.94034</v>
      </c>
      <c r="J37" s="132">
        <v>-4.9739999999999999E-2</v>
      </c>
      <c r="K37" t="s">
        <v>5429</v>
      </c>
      <c r="L37" t="s">
        <v>1213</v>
      </c>
      <c r="M37" s="131">
        <v>1</v>
      </c>
      <c r="N37" s="131">
        <v>-2511414</v>
      </c>
      <c r="O37" s="10">
        <v>-2.5114140000000003</v>
      </c>
      <c r="P37" s="132">
        <v>-1.93459</v>
      </c>
      <c r="Q37" s="132">
        <v>-4.9590000000000002E-2</v>
      </c>
      <c r="R37" s="10">
        <v>-6.8735887238546098</v>
      </c>
      <c r="S37" t="s">
        <v>205</v>
      </c>
      <c r="T37" t="s">
        <v>205</v>
      </c>
      <c r="U37" s="143" t="s">
        <v>747</v>
      </c>
      <c r="V37" t="s">
        <v>315</v>
      </c>
      <c r="W37" t="s">
        <v>929</v>
      </c>
      <c r="X37" t="s">
        <v>5396</v>
      </c>
      <c r="Y37" t="s">
        <v>340</v>
      </c>
      <c r="Z37" t="s">
        <v>4835</v>
      </c>
      <c r="AA37" t="s">
        <v>1363</v>
      </c>
      <c r="AB37" s="143" t="s">
        <v>897</v>
      </c>
      <c r="AC37" t="s">
        <v>898</v>
      </c>
      <c r="AD37" s="143" t="s">
        <v>340</v>
      </c>
      <c r="AE37" s="143" t="s">
        <v>913</v>
      </c>
      <c r="AF37" t="s">
        <v>897</v>
      </c>
      <c r="AG37" s="143" t="s">
        <v>897</v>
      </c>
      <c r="AH37" s="133" t="s">
        <v>897</v>
      </c>
      <c r="AI37" s="131">
        <v>3.3719999999999999</v>
      </c>
      <c r="AJ37" s="131">
        <v>3.3620000000000001</v>
      </c>
      <c r="AK37" s="111" t="s">
        <v>340</v>
      </c>
      <c r="AL37" s="133" t="s">
        <v>5532</v>
      </c>
      <c r="AM37" t="s">
        <v>5534</v>
      </c>
      <c r="AN37" s="132">
        <v>-5.8E-4</v>
      </c>
      <c r="AO37" s="132">
        <v>-1.0000000000000001E-5</v>
      </c>
    </row>
    <row r="38" spans="1:41">
      <c r="A38" t="s">
        <v>1214</v>
      </c>
      <c r="B38" t="s">
        <v>1234</v>
      </c>
      <c r="C38" t="s">
        <v>1018</v>
      </c>
      <c r="D38" t="s">
        <v>5430</v>
      </c>
      <c r="E38" t="s">
        <v>1216</v>
      </c>
      <c r="F38" s="131">
        <v>3.512</v>
      </c>
      <c r="G38" s="131">
        <v>1409000</v>
      </c>
      <c r="H38" s="131">
        <f>1409000/1000</f>
        <v>1409</v>
      </c>
      <c r="I38" s="132">
        <v>3.8118500000000002</v>
      </c>
      <c r="J38" s="132">
        <v>9.7710000000000005E-2</v>
      </c>
      <c r="K38" t="s">
        <v>5430</v>
      </c>
      <c r="L38" t="s">
        <v>1213</v>
      </c>
      <c r="M38" s="131">
        <v>1</v>
      </c>
      <c r="N38" s="131">
        <v>-4949817</v>
      </c>
      <c r="O38" s="10">
        <v>-4.9498170000000004</v>
      </c>
      <c r="P38" s="132">
        <v>-3.8129400000000002</v>
      </c>
      <c r="Q38" s="132">
        <v>-9.7739999999999994E-2</v>
      </c>
      <c r="R38" s="10">
        <v>-198.885696949796</v>
      </c>
      <c r="S38" t="s">
        <v>205</v>
      </c>
      <c r="T38" t="s">
        <v>205</v>
      </c>
      <c r="U38" s="143" t="s">
        <v>747</v>
      </c>
      <c r="V38" t="s">
        <v>315</v>
      </c>
      <c r="W38" t="s">
        <v>929</v>
      </c>
      <c r="X38" t="s">
        <v>5396</v>
      </c>
      <c r="Y38" t="s">
        <v>340</v>
      </c>
      <c r="Z38" t="s">
        <v>5056</v>
      </c>
      <c r="AA38" t="s">
        <v>1363</v>
      </c>
      <c r="AB38" s="143" t="s">
        <v>897</v>
      </c>
      <c r="AC38" t="s">
        <v>898</v>
      </c>
      <c r="AD38" s="143" t="s">
        <v>340</v>
      </c>
      <c r="AE38" s="143" t="s">
        <v>913</v>
      </c>
      <c r="AF38" t="s">
        <v>897</v>
      </c>
      <c r="AG38" s="143" t="s">
        <v>897</v>
      </c>
      <c r="AH38" s="133" t="s">
        <v>897</v>
      </c>
      <c r="AI38" s="131">
        <v>3.512</v>
      </c>
      <c r="AJ38" s="131">
        <v>3.5129999999999999</v>
      </c>
      <c r="AK38" s="111" t="s">
        <v>340</v>
      </c>
      <c r="AL38" s="133" t="s">
        <v>5532</v>
      </c>
      <c r="AM38" t="s">
        <v>5534</v>
      </c>
      <c r="AN38" s="132">
        <v>-1.5299999999999999E-2</v>
      </c>
      <c r="AO38" s="132">
        <v>-3.8999999999999999E-4</v>
      </c>
    </row>
    <row r="39" spans="1:41">
      <c r="A39" t="s">
        <v>1214</v>
      </c>
      <c r="B39" t="s">
        <v>1234</v>
      </c>
      <c r="C39" t="s">
        <v>1018</v>
      </c>
      <c r="D39" t="s">
        <v>5431</v>
      </c>
      <c r="E39" t="s">
        <v>1216</v>
      </c>
      <c r="F39" s="131">
        <v>3.5710000000000002</v>
      </c>
      <c r="G39" s="131">
        <v>1445000</v>
      </c>
      <c r="H39" s="131">
        <f>1445000/1000</f>
        <v>1445</v>
      </c>
      <c r="I39" s="132">
        <v>3.97492</v>
      </c>
      <c r="J39" s="132">
        <v>0.10188999999999999</v>
      </c>
      <c r="K39" t="s">
        <v>5431</v>
      </c>
      <c r="L39" t="s">
        <v>1213</v>
      </c>
      <c r="M39" s="131">
        <v>1</v>
      </c>
      <c r="N39" s="131">
        <v>-5166164</v>
      </c>
      <c r="O39" s="10">
        <v>-5.1661640000000002</v>
      </c>
      <c r="P39" s="132">
        <v>-3.9796</v>
      </c>
      <c r="Q39" s="132">
        <v>-0.10201</v>
      </c>
      <c r="R39" s="10">
        <v>-293.462546864074</v>
      </c>
      <c r="S39" t="s">
        <v>205</v>
      </c>
      <c r="T39" t="s">
        <v>205</v>
      </c>
      <c r="U39" s="143" t="s">
        <v>747</v>
      </c>
      <c r="V39" t="s">
        <v>315</v>
      </c>
      <c r="W39" t="s">
        <v>929</v>
      </c>
      <c r="X39" t="s">
        <v>5396</v>
      </c>
      <c r="Y39" t="s">
        <v>340</v>
      </c>
      <c r="Z39" t="s">
        <v>5096</v>
      </c>
      <c r="AA39" t="s">
        <v>1363</v>
      </c>
      <c r="AB39" s="143" t="s">
        <v>897</v>
      </c>
      <c r="AC39" t="s">
        <v>898</v>
      </c>
      <c r="AD39" s="143" t="s">
        <v>340</v>
      </c>
      <c r="AE39" s="143" t="s">
        <v>913</v>
      </c>
      <c r="AF39" t="s">
        <v>897</v>
      </c>
      <c r="AG39" s="143" t="s">
        <v>897</v>
      </c>
      <c r="AH39" s="133" t="s">
        <v>897</v>
      </c>
      <c r="AI39" s="131">
        <v>3.5710000000000002</v>
      </c>
      <c r="AJ39" s="131">
        <v>3.5750000000000002</v>
      </c>
      <c r="AK39" s="111" t="s">
        <v>340</v>
      </c>
      <c r="AL39" s="133" t="s">
        <v>5532</v>
      </c>
      <c r="AM39" t="s">
        <v>5534</v>
      </c>
      <c r="AN39" s="132">
        <v>-2.2620000000000001E-2</v>
      </c>
      <c r="AO39" s="132">
        <v>-5.8E-4</v>
      </c>
    </row>
    <row r="40" spans="1:41">
      <c r="A40" t="s">
        <v>1214</v>
      </c>
      <c r="B40" t="s">
        <v>1235</v>
      </c>
      <c r="C40" t="s">
        <v>1018</v>
      </c>
      <c r="D40" t="s">
        <v>5432</v>
      </c>
      <c r="E40" t="s">
        <v>1216</v>
      </c>
      <c r="F40" s="131">
        <v>3.3719999999999999</v>
      </c>
      <c r="G40" s="131">
        <v>18000000</v>
      </c>
      <c r="H40" s="131">
        <f>18000000/1000</f>
        <v>18000</v>
      </c>
      <c r="I40" s="132">
        <v>-27.422809999999998</v>
      </c>
      <c r="J40" s="132">
        <v>1.0457099999999999</v>
      </c>
      <c r="K40" t="s">
        <v>5432</v>
      </c>
      <c r="L40" t="s">
        <v>1213</v>
      </c>
      <c r="M40" s="131">
        <v>1</v>
      </c>
      <c r="N40" s="131">
        <v>-60622200</v>
      </c>
      <c r="O40" s="10">
        <v>-60.622199999999999</v>
      </c>
      <c r="P40" s="132">
        <v>27.389469999999999</v>
      </c>
      <c r="Q40" s="132">
        <v>-1.04444</v>
      </c>
      <c r="R40" s="10">
        <v>34.995550559635802</v>
      </c>
      <c r="S40" t="s">
        <v>205</v>
      </c>
      <c r="T40" t="s">
        <v>205</v>
      </c>
      <c r="U40" s="143" t="s">
        <v>747</v>
      </c>
      <c r="V40" t="s">
        <v>315</v>
      </c>
      <c r="W40" t="s">
        <v>929</v>
      </c>
      <c r="X40" t="s">
        <v>5396</v>
      </c>
      <c r="Y40" t="s">
        <v>340</v>
      </c>
      <c r="Z40" t="s">
        <v>4835</v>
      </c>
      <c r="AA40" t="s">
        <v>1486</v>
      </c>
      <c r="AB40" s="143" t="s">
        <v>897</v>
      </c>
      <c r="AC40" t="s">
        <v>898</v>
      </c>
      <c r="AD40" s="143" t="s">
        <v>340</v>
      </c>
      <c r="AE40" s="143" t="s">
        <v>913</v>
      </c>
      <c r="AF40" t="s">
        <v>897</v>
      </c>
      <c r="AG40" s="143" t="s">
        <v>897</v>
      </c>
      <c r="AH40" s="133" t="s">
        <v>897</v>
      </c>
      <c r="AI40" s="131">
        <v>3.3719999999999999</v>
      </c>
      <c r="AJ40" s="131">
        <v>3.3679999999999999</v>
      </c>
      <c r="AK40" s="111" t="s">
        <v>340</v>
      </c>
      <c r="AL40" s="133" t="s">
        <v>5532</v>
      </c>
      <c r="AM40" t="s">
        <v>5534</v>
      </c>
      <c r="AN40" s="132">
        <v>-3.3300000000000001E-3</v>
      </c>
      <c r="AO40" s="132">
        <v>1.2999999999999999E-4</v>
      </c>
    </row>
    <row r="41" spans="1:41">
      <c r="A41" t="s">
        <v>1214</v>
      </c>
      <c r="B41" t="s">
        <v>1235</v>
      </c>
      <c r="C41" t="s">
        <v>1018</v>
      </c>
      <c r="D41" t="s">
        <v>5433</v>
      </c>
      <c r="E41" t="s">
        <v>1216</v>
      </c>
      <c r="F41" s="131">
        <v>3.3719999999999999</v>
      </c>
      <c r="G41" s="131">
        <v>18000000</v>
      </c>
      <c r="H41" s="131">
        <f>18000000/1000</f>
        <v>18000</v>
      </c>
      <c r="I41" s="132">
        <v>-27.422809999999998</v>
      </c>
      <c r="J41" s="132">
        <v>1.0457099999999999</v>
      </c>
      <c r="K41" t="s">
        <v>5433</v>
      </c>
      <c r="L41" t="s">
        <v>1213</v>
      </c>
      <c r="M41" s="131">
        <v>1</v>
      </c>
      <c r="N41" s="131">
        <v>-60660000</v>
      </c>
      <c r="O41" s="10">
        <v>-60.66</v>
      </c>
      <c r="P41" s="132">
        <v>27.40654</v>
      </c>
      <c r="Q41" s="132">
        <v>-1.0450900000000001</v>
      </c>
      <c r="R41" s="10">
        <v>-37.808976346164499</v>
      </c>
      <c r="S41" t="s">
        <v>205</v>
      </c>
      <c r="T41" t="s">
        <v>205</v>
      </c>
      <c r="U41" s="143" t="s">
        <v>747</v>
      </c>
      <c r="V41" t="s">
        <v>315</v>
      </c>
      <c r="W41" t="s">
        <v>929</v>
      </c>
      <c r="X41" t="s">
        <v>5396</v>
      </c>
      <c r="Y41" t="s">
        <v>340</v>
      </c>
      <c r="Z41" t="s">
        <v>4835</v>
      </c>
      <c r="AA41" t="s">
        <v>5434</v>
      </c>
      <c r="AB41" s="143" t="s">
        <v>897</v>
      </c>
      <c r="AC41" t="s">
        <v>898</v>
      </c>
      <c r="AD41" s="143" t="s">
        <v>340</v>
      </c>
      <c r="AE41" s="143" t="s">
        <v>913</v>
      </c>
      <c r="AF41" t="s">
        <v>897</v>
      </c>
      <c r="AG41" s="143" t="s">
        <v>897</v>
      </c>
      <c r="AH41" s="133" t="s">
        <v>897</v>
      </c>
      <c r="AI41" s="131">
        <v>3.3719999999999999</v>
      </c>
      <c r="AJ41" s="131">
        <v>3.37</v>
      </c>
      <c r="AK41" s="111" t="s">
        <v>340</v>
      </c>
      <c r="AL41" s="133" t="s">
        <v>5532</v>
      </c>
      <c r="AM41" t="s">
        <v>5534</v>
      </c>
      <c r="AN41" s="132">
        <v>1.6299999999999999E-3</v>
      </c>
      <c r="AO41" s="132">
        <v>-6.0000000000000002E-5</v>
      </c>
    </row>
    <row r="42" spans="1:41">
      <c r="A42" t="s">
        <v>1214</v>
      </c>
      <c r="B42" t="s">
        <v>1235</v>
      </c>
      <c r="C42" t="s">
        <v>1018</v>
      </c>
      <c r="D42" t="s">
        <v>5435</v>
      </c>
      <c r="E42" t="s">
        <v>1216</v>
      </c>
      <c r="F42" s="131">
        <v>3.5590000000000002</v>
      </c>
      <c r="G42" s="131">
        <v>10000000</v>
      </c>
      <c r="H42" s="131">
        <f>10000000/1000</f>
        <v>10000</v>
      </c>
      <c r="I42" s="132">
        <v>-16.07977</v>
      </c>
      <c r="J42" s="132">
        <v>0.61316999999999999</v>
      </c>
      <c r="K42" t="s">
        <v>5435</v>
      </c>
      <c r="L42" t="s">
        <v>1213</v>
      </c>
      <c r="M42" s="131">
        <v>1</v>
      </c>
      <c r="N42" s="131">
        <v>-35430000</v>
      </c>
      <c r="O42" s="10">
        <v>-35.43</v>
      </c>
      <c r="P42" s="132">
        <v>16.007480000000001</v>
      </c>
      <c r="Q42" s="132">
        <v>-0.61041000000000001</v>
      </c>
      <c r="R42" s="10">
        <v>-1713.94844448546</v>
      </c>
      <c r="S42" t="s">
        <v>205</v>
      </c>
      <c r="T42" t="s">
        <v>205</v>
      </c>
      <c r="U42" s="143" t="s">
        <v>747</v>
      </c>
      <c r="V42" t="s">
        <v>315</v>
      </c>
      <c r="W42" t="s">
        <v>929</v>
      </c>
      <c r="X42" t="s">
        <v>5396</v>
      </c>
      <c r="Y42" t="s">
        <v>340</v>
      </c>
      <c r="Z42" t="s">
        <v>5167</v>
      </c>
      <c r="AA42" t="s">
        <v>5436</v>
      </c>
      <c r="AB42" s="143" t="s">
        <v>897</v>
      </c>
      <c r="AC42" t="s">
        <v>898</v>
      </c>
      <c r="AD42" s="143" t="s">
        <v>340</v>
      </c>
      <c r="AE42" s="143" t="s">
        <v>913</v>
      </c>
      <c r="AF42" t="s">
        <v>897</v>
      </c>
      <c r="AG42" s="143" t="s">
        <v>897</v>
      </c>
      <c r="AH42" s="133" t="s">
        <v>897</v>
      </c>
      <c r="AI42" s="131">
        <v>3.5590000000000002</v>
      </c>
      <c r="AJ42" s="131">
        <v>3.5430000000000001</v>
      </c>
      <c r="AK42" s="111" t="s">
        <v>340</v>
      </c>
      <c r="AL42" s="133" t="s">
        <v>5532</v>
      </c>
      <c r="AM42" t="s">
        <v>5534</v>
      </c>
      <c r="AN42" s="132">
        <v>7.7259999999999995E-2</v>
      </c>
      <c r="AO42" s="132">
        <v>-2.9499999999999999E-3</v>
      </c>
    </row>
    <row r="43" spans="1:41">
      <c r="A43" t="s">
        <v>1214</v>
      </c>
      <c r="B43" t="s">
        <v>1235</v>
      </c>
      <c r="C43" t="s">
        <v>1018</v>
      </c>
      <c r="D43" t="s">
        <v>5437</v>
      </c>
      <c r="E43" t="s">
        <v>1216</v>
      </c>
      <c r="F43" s="131">
        <v>3.6179999999999999</v>
      </c>
      <c r="G43" s="131">
        <v>8000000</v>
      </c>
      <c r="H43" s="131">
        <f>8000000/1000</f>
        <v>8000</v>
      </c>
      <c r="I43" s="132">
        <v>-13.077070000000001</v>
      </c>
      <c r="J43" s="132">
        <v>0.49867</v>
      </c>
      <c r="K43" t="s">
        <v>5437</v>
      </c>
      <c r="L43" t="s">
        <v>1213</v>
      </c>
      <c r="M43" s="131">
        <v>1</v>
      </c>
      <c r="N43" s="131">
        <v>-28842400</v>
      </c>
      <c r="O43" s="10">
        <v>-28.842400000000001</v>
      </c>
      <c r="P43" s="132">
        <v>13.031169999999999</v>
      </c>
      <c r="Q43" s="132">
        <v>-0.49691999999999997</v>
      </c>
      <c r="R43" s="10">
        <v>-1865.0820163128701</v>
      </c>
      <c r="S43" t="s">
        <v>205</v>
      </c>
      <c r="T43" t="s">
        <v>205</v>
      </c>
      <c r="U43" s="143" t="s">
        <v>747</v>
      </c>
      <c r="V43" t="s">
        <v>315</v>
      </c>
      <c r="W43" t="s">
        <v>929</v>
      </c>
      <c r="X43" t="s">
        <v>5396</v>
      </c>
      <c r="Y43" t="s">
        <v>340</v>
      </c>
      <c r="Z43" t="s">
        <v>5401</v>
      </c>
      <c r="AA43" t="s">
        <v>5438</v>
      </c>
      <c r="AB43" s="143" t="s">
        <v>897</v>
      </c>
      <c r="AC43" t="s">
        <v>898</v>
      </c>
      <c r="AD43" s="143" t="s">
        <v>340</v>
      </c>
      <c r="AE43" s="143" t="s">
        <v>913</v>
      </c>
      <c r="AF43" t="s">
        <v>897</v>
      </c>
      <c r="AG43" s="143" t="s">
        <v>897</v>
      </c>
      <c r="AH43" s="133" t="s">
        <v>897</v>
      </c>
      <c r="AI43" s="131">
        <v>3.6179999999999999</v>
      </c>
      <c r="AJ43" s="131">
        <v>3.605</v>
      </c>
      <c r="AK43" s="111" t="s">
        <v>340</v>
      </c>
      <c r="AL43" s="133" t="s">
        <v>5532</v>
      </c>
      <c r="AM43" t="s">
        <v>5534</v>
      </c>
      <c r="AN43" s="132">
        <v>8.4330000000000002E-2</v>
      </c>
      <c r="AO43" s="132">
        <v>-3.2200000000000002E-3</v>
      </c>
    </row>
    <row r="44" spans="1:41">
      <c r="A44" t="s">
        <v>1214</v>
      </c>
      <c r="B44" t="s">
        <v>1235</v>
      </c>
      <c r="C44" t="s">
        <v>1018</v>
      </c>
      <c r="D44" t="s">
        <v>5439</v>
      </c>
      <c r="E44" t="s">
        <v>1216</v>
      </c>
      <c r="F44" s="131">
        <v>3.484</v>
      </c>
      <c r="G44" s="131">
        <v>22000000</v>
      </c>
      <c r="H44" s="131">
        <f>22000000/1000</f>
        <v>22000</v>
      </c>
      <c r="I44" s="132">
        <v>-34.630020000000002</v>
      </c>
      <c r="J44" s="132">
        <v>1.32054</v>
      </c>
      <c r="K44" t="s">
        <v>5439</v>
      </c>
      <c r="L44" t="s">
        <v>1213</v>
      </c>
      <c r="M44" s="131">
        <v>1</v>
      </c>
      <c r="N44" s="131">
        <v>-76560000</v>
      </c>
      <c r="O44" s="10">
        <v>-76.56</v>
      </c>
      <c r="P44" s="132">
        <v>34.590260000000001</v>
      </c>
      <c r="Q44" s="132">
        <v>-1.3190299999999999</v>
      </c>
      <c r="R44" s="10">
        <v>-2416.0576010120099</v>
      </c>
      <c r="S44" t="s">
        <v>205</v>
      </c>
      <c r="T44" t="s">
        <v>205</v>
      </c>
      <c r="U44" s="143" t="s">
        <v>747</v>
      </c>
      <c r="V44" t="s">
        <v>315</v>
      </c>
      <c r="W44" t="s">
        <v>929</v>
      </c>
      <c r="X44" t="s">
        <v>5396</v>
      </c>
      <c r="Y44" t="s">
        <v>340</v>
      </c>
      <c r="Z44" t="s">
        <v>5109</v>
      </c>
      <c r="AA44" t="s">
        <v>5440</v>
      </c>
      <c r="AB44" s="143" t="s">
        <v>897</v>
      </c>
      <c r="AC44" t="s">
        <v>898</v>
      </c>
      <c r="AD44" s="143" t="s">
        <v>340</v>
      </c>
      <c r="AE44" s="143" t="s">
        <v>913</v>
      </c>
      <c r="AF44" t="s">
        <v>897</v>
      </c>
      <c r="AG44" s="143" t="s">
        <v>897</v>
      </c>
      <c r="AH44" s="133" t="s">
        <v>897</v>
      </c>
      <c r="AI44" s="131">
        <v>3.484</v>
      </c>
      <c r="AJ44" s="131">
        <v>3.48</v>
      </c>
      <c r="AK44" s="111" t="s">
        <v>340</v>
      </c>
      <c r="AL44" s="133" t="s">
        <v>5532</v>
      </c>
      <c r="AM44" t="s">
        <v>5534</v>
      </c>
      <c r="AN44" s="132">
        <v>0.10735</v>
      </c>
      <c r="AO44" s="132">
        <v>-4.0899999999999999E-3</v>
      </c>
    </row>
    <row r="45" spans="1:41">
      <c r="A45" t="s">
        <v>1214</v>
      </c>
      <c r="B45" t="s">
        <v>1235</v>
      </c>
      <c r="C45" t="s">
        <v>1018</v>
      </c>
      <c r="D45" t="s">
        <v>5441</v>
      </c>
      <c r="E45" t="s">
        <v>1216</v>
      </c>
      <c r="F45" s="131">
        <v>3.5369999999999999</v>
      </c>
      <c r="G45" s="131">
        <v>19000000</v>
      </c>
      <c r="H45" s="131">
        <f>19000000/1000</f>
        <v>19000</v>
      </c>
      <c r="I45" s="132">
        <v>-30.36271</v>
      </c>
      <c r="J45" s="132">
        <v>1.1578200000000001</v>
      </c>
      <c r="K45" t="s">
        <v>5441</v>
      </c>
      <c r="L45" t="s">
        <v>1213</v>
      </c>
      <c r="M45" s="131">
        <v>1</v>
      </c>
      <c r="N45" s="131">
        <v>-66788800</v>
      </c>
      <c r="O45" s="10">
        <v>-66.788800000000009</v>
      </c>
      <c r="P45" s="132">
        <v>30.17557</v>
      </c>
      <c r="Q45" s="132">
        <v>-1.1506799999999999</v>
      </c>
      <c r="R45" s="10">
        <v>-2757.27280601967</v>
      </c>
      <c r="S45" t="s">
        <v>205</v>
      </c>
      <c r="T45" t="s">
        <v>205</v>
      </c>
      <c r="U45" s="143" t="s">
        <v>747</v>
      </c>
      <c r="V45" t="s">
        <v>315</v>
      </c>
      <c r="W45" t="s">
        <v>929</v>
      </c>
      <c r="X45" t="s">
        <v>5396</v>
      </c>
      <c r="Y45" t="s">
        <v>340</v>
      </c>
      <c r="Z45" t="s">
        <v>5140</v>
      </c>
      <c r="AA45" t="s">
        <v>1492</v>
      </c>
      <c r="AB45" s="143" t="s">
        <v>897</v>
      </c>
      <c r="AC45" t="s">
        <v>898</v>
      </c>
      <c r="AD45" s="143" t="s">
        <v>340</v>
      </c>
      <c r="AE45" s="143" t="s">
        <v>913</v>
      </c>
      <c r="AF45" t="s">
        <v>897</v>
      </c>
      <c r="AG45" s="143" t="s">
        <v>897</v>
      </c>
      <c r="AH45" s="133" t="s">
        <v>897</v>
      </c>
      <c r="AI45" s="131">
        <v>3.5369999999999999</v>
      </c>
      <c r="AJ45" s="131">
        <v>3.5150000000000001</v>
      </c>
      <c r="AK45" s="111" t="s">
        <v>340</v>
      </c>
      <c r="AL45" s="133" t="s">
        <v>5532</v>
      </c>
      <c r="AM45" t="s">
        <v>5534</v>
      </c>
      <c r="AN45" s="132">
        <v>0.12293</v>
      </c>
      <c r="AO45" s="132">
        <v>-4.6899999999999997E-3</v>
      </c>
    </row>
    <row r="46" spans="1:41">
      <c r="A46" t="s">
        <v>1214</v>
      </c>
      <c r="B46" t="s">
        <v>1235</v>
      </c>
      <c r="C46" t="s">
        <v>1018</v>
      </c>
      <c r="D46" t="s">
        <v>5442</v>
      </c>
      <c r="E46" t="s">
        <v>1216</v>
      </c>
      <c r="F46" s="131">
        <v>3.6989999999999998</v>
      </c>
      <c r="G46" s="131">
        <v>11000000</v>
      </c>
      <c r="H46" s="131">
        <f>11000000/1000</f>
        <v>11000</v>
      </c>
      <c r="I46" s="132">
        <v>-18.38353</v>
      </c>
      <c r="J46" s="132">
        <v>0.70101999999999998</v>
      </c>
      <c r="K46" t="s">
        <v>5442</v>
      </c>
      <c r="L46" t="s">
        <v>1213</v>
      </c>
      <c r="M46" s="131">
        <v>1</v>
      </c>
      <c r="N46" s="131">
        <v>-40645000</v>
      </c>
      <c r="O46" s="10">
        <v>-40.645000000000003</v>
      </c>
      <c r="P46" s="132">
        <v>18.36365</v>
      </c>
      <c r="Q46" s="132">
        <v>-0.70025999999999999</v>
      </c>
      <c r="R46" s="10">
        <v>-3548.73605466866</v>
      </c>
      <c r="S46" t="s">
        <v>205</v>
      </c>
      <c r="T46" t="s">
        <v>205</v>
      </c>
      <c r="U46" s="143" t="s">
        <v>747</v>
      </c>
      <c r="V46" t="s">
        <v>315</v>
      </c>
      <c r="W46" t="s">
        <v>929</v>
      </c>
      <c r="X46" t="s">
        <v>5396</v>
      </c>
      <c r="Y46" t="s">
        <v>340</v>
      </c>
      <c r="Z46" t="s">
        <v>5021</v>
      </c>
      <c r="AA46" t="s">
        <v>5434</v>
      </c>
      <c r="AB46" s="143" t="s">
        <v>897</v>
      </c>
      <c r="AC46" t="s">
        <v>898</v>
      </c>
      <c r="AD46" s="143" t="s">
        <v>340</v>
      </c>
      <c r="AE46" s="143" t="s">
        <v>913</v>
      </c>
      <c r="AF46" t="s">
        <v>897</v>
      </c>
      <c r="AG46" s="143" t="s">
        <v>897</v>
      </c>
      <c r="AH46" s="133" t="s">
        <v>897</v>
      </c>
      <c r="AI46" s="131">
        <v>3.6989999999999998</v>
      </c>
      <c r="AJ46" s="131">
        <v>3.6949999999999998</v>
      </c>
      <c r="AK46" s="111" t="s">
        <v>340</v>
      </c>
      <c r="AL46" s="133" t="s">
        <v>5532</v>
      </c>
      <c r="AM46" t="s">
        <v>5534</v>
      </c>
      <c r="AN46" s="132">
        <v>0.16053000000000001</v>
      </c>
      <c r="AO46" s="132">
        <v>-6.1199999999999996E-3</v>
      </c>
    </row>
    <row r="47" spans="1:41">
      <c r="A47" t="s">
        <v>1214</v>
      </c>
      <c r="B47" t="s">
        <v>1235</v>
      </c>
      <c r="C47" t="s">
        <v>1018</v>
      </c>
      <c r="D47" t="s">
        <v>5443</v>
      </c>
      <c r="E47" t="s">
        <v>1216</v>
      </c>
      <c r="F47" s="131">
        <v>3.6680000000000001</v>
      </c>
      <c r="G47" s="131">
        <v>15000000</v>
      </c>
      <c r="H47" s="131">
        <f>15000000/1000</f>
        <v>15000</v>
      </c>
      <c r="I47" s="132">
        <v>-24.858360000000001</v>
      </c>
      <c r="J47" s="132">
        <v>0.94791999999999998</v>
      </c>
      <c r="K47" t="s">
        <v>5443</v>
      </c>
      <c r="L47" t="s">
        <v>1213</v>
      </c>
      <c r="M47" s="131">
        <v>1</v>
      </c>
      <c r="N47" s="131">
        <v>-54750000</v>
      </c>
      <c r="O47" s="10">
        <v>-54.75</v>
      </c>
      <c r="P47" s="132">
        <v>24.736370000000001</v>
      </c>
      <c r="Q47" s="132">
        <v>-0.94327000000000005</v>
      </c>
      <c r="R47" s="10">
        <v>-4162.1334246483802</v>
      </c>
      <c r="S47" t="s">
        <v>205</v>
      </c>
      <c r="T47" t="s">
        <v>205</v>
      </c>
      <c r="U47" s="143" t="s">
        <v>747</v>
      </c>
      <c r="V47" t="s">
        <v>315</v>
      </c>
      <c r="W47" t="s">
        <v>929</v>
      </c>
      <c r="X47" t="s">
        <v>5396</v>
      </c>
      <c r="Y47" t="s">
        <v>340</v>
      </c>
      <c r="Z47" t="s">
        <v>5444</v>
      </c>
      <c r="AA47" t="s">
        <v>5445</v>
      </c>
      <c r="AB47" s="143" t="s">
        <v>897</v>
      </c>
      <c r="AC47" t="s">
        <v>898</v>
      </c>
      <c r="AD47" s="143" t="s">
        <v>340</v>
      </c>
      <c r="AE47" s="143" t="s">
        <v>913</v>
      </c>
      <c r="AF47" t="s">
        <v>897</v>
      </c>
      <c r="AG47" s="143" t="s">
        <v>897</v>
      </c>
      <c r="AH47" s="133" t="s">
        <v>897</v>
      </c>
      <c r="AI47" s="131">
        <v>3.6680000000000001</v>
      </c>
      <c r="AJ47" s="131">
        <v>3.65</v>
      </c>
      <c r="AK47" s="111" t="s">
        <v>340</v>
      </c>
      <c r="AL47" s="133" t="s">
        <v>5532</v>
      </c>
      <c r="AM47" t="s">
        <v>5534</v>
      </c>
      <c r="AN47" s="132">
        <v>0.18840000000000001</v>
      </c>
      <c r="AO47" s="132">
        <v>-7.1799999999999998E-3</v>
      </c>
    </row>
    <row r="48" spans="1:41">
      <c r="A48" t="s">
        <v>1214</v>
      </c>
      <c r="B48" t="s">
        <v>1235</v>
      </c>
      <c r="C48" t="s">
        <v>1018</v>
      </c>
      <c r="D48" t="s">
        <v>5446</v>
      </c>
      <c r="E48" t="s">
        <v>1216</v>
      </c>
      <c r="F48" s="131">
        <v>3.6120000000000001</v>
      </c>
      <c r="G48" s="131">
        <v>25000000</v>
      </c>
      <c r="H48" s="131">
        <f>25000000/1000</f>
        <v>25000</v>
      </c>
      <c r="I48" s="132">
        <v>-40.798070000000003</v>
      </c>
      <c r="J48" s="132">
        <v>1.55575</v>
      </c>
      <c r="K48" t="s">
        <v>5446</v>
      </c>
      <c r="L48" t="s">
        <v>1213</v>
      </c>
      <c r="M48" s="131">
        <v>1</v>
      </c>
      <c r="N48" s="131">
        <v>-90075000</v>
      </c>
      <c r="O48" s="10">
        <v>-90.075000000000003</v>
      </c>
      <c r="P48" s="132">
        <v>40.69641</v>
      </c>
      <c r="Q48" s="132">
        <v>-1.5518700000000001</v>
      </c>
      <c r="R48" s="10">
        <v>-5769.5726682848999</v>
      </c>
      <c r="S48" t="s">
        <v>205</v>
      </c>
      <c r="T48" t="s">
        <v>205</v>
      </c>
      <c r="U48" s="143" t="s">
        <v>747</v>
      </c>
      <c r="V48" t="s">
        <v>315</v>
      </c>
      <c r="W48" t="s">
        <v>929</v>
      </c>
      <c r="X48" t="s">
        <v>5396</v>
      </c>
      <c r="Y48" t="s">
        <v>340</v>
      </c>
      <c r="Z48" t="s">
        <v>5447</v>
      </c>
      <c r="AA48" t="s">
        <v>5448</v>
      </c>
      <c r="AB48" s="143" t="s">
        <v>897</v>
      </c>
      <c r="AC48" t="s">
        <v>898</v>
      </c>
      <c r="AD48" s="143" t="s">
        <v>340</v>
      </c>
      <c r="AE48" s="143" t="s">
        <v>913</v>
      </c>
      <c r="AF48" t="s">
        <v>897</v>
      </c>
      <c r="AG48" s="143" t="s">
        <v>897</v>
      </c>
      <c r="AH48" s="133" t="s">
        <v>897</v>
      </c>
      <c r="AI48" s="131">
        <v>3.6120000000000001</v>
      </c>
      <c r="AJ48" s="131">
        <v>3.6030000000000002</v>
      </c>
      <c r="AK48" s="111" t="s">
        <v>340</v>
      </c>
      <c r="AL48" s="133" t="s">
        <v>5532</v>
      </c>
      <c r="AM48" t="s">
        <v>5534</v>
      </c>
      <c r="AN48" s="132">
        <v>0.26091999999999999</v>
      </c>
      <c r="AO48" s="132">
        <v>-9.9500000000000005E-3</v>
      </c>
    </row>
    <row r="49" spans="1:41">
      <c r="A49" t="s">
        <v>1214</v>
      </c>
      <c r="B49" t="s">
        <v>1238</v>
      </c>
      <c r="C49" t="s">
        <v>1018</v>
      </c>
      <c r="D49" t="s">
        <v>5424</v>
      </c>
      <c r="E49" t="s">
        <v>1216</v>
      </c>
      <c r="F49" s="131">
        <v>3.6179999999999999</v>
      </c>
      <c r="G49" s="131">
        <v>-2316000</v>
      </c>
      <c r="H49" s="131">
        <f>-2316000/1000</f>
        <v>-2316</v>
      </c>
      <c r="I49" s="132">
        <v>-164.70053999999999</v>
      </c>
      <c r="J49" s="132">
        <v>-1.40127</v>
      </c>
      <c r="K49" t="s">
        <v>5424</v>
      </c>
      <c r="L49" t="s">
        <v>1213</v>
      </c>
      <c r="M49" s="131">
        <v>1</v>
      </c>
      <c r="N49" s="131">
        <v>-8344548</v>
      </c>
      <c r="O49" s="10">
        <v>-8.3445480000000014</v>
      </c>
      <c r="P49" s="132">
        <v>-164.01769999999999</v>
      </c>
      <c r="Q49" s="132">
        <v>-1.3954599999999999</v>
      </c>
      <c r="R49" s="10">
        <v>534.46237082564403</v>
      </c>
      <c r="S49" t="s">
        <v>205</v>
      </c>
      <c r="T49" t="s">
        <v>205</v>
      </c>
      <c r="U49" s="143" t="s">
        <v>747</v>
      </c>
      <c r="V49" t="s">
        <v>315</v>
      </c>
      <c r="W49" t="s">
        <v>929</v>
      </c>
      <c r="X49" t="s">
        <v>5396</v>
      </c>
      <c r="Y49" t="s">
        <v>340</v>
      </c>
      <c r="Z49" t="s">
        <v>5401</v>
      </c>
      <c r="AA49" t="s">
        <v>1363</v>
      </c>
      <c r="AB49" s="143" t="s">
        <v>897</v>
      </c>
      <c r="AC49" t="s">
        <v>898</v>
      </c>
      <c r="AD49" s="143" t="s">
        <v>340</v>
      </c>
      <c r="AE49" s="143" t="s">
        <v>913</v>
      </c>
      <c r="AF49" t="s">
        <v>897</v>
      </c>
      <c r="AG49" s="143" t="s">
        <v>897</v>
      </c>
      <c r="AH49" s="133" t="s">
        <v>897</v>
      </c>
      <c r="AI49" s="131">
        <v>3.6179999999999999</v>
      </c>
      <c r="AJ49" s="131">
        <v>3.6030000000000002</v>
      </c>
      <c r="AK49" s="111" t="s">
        <v>340</v>
      </c>
      <c r="AL49" s="133" t="s">
        <v>5532</v>
      </c>
      <c r="AM49" t="s">
        <v>5534</v>
      </c>
      <c r="AN49" s="132">
        <v>1.0515699999999999</v>
      </c>
      <c r="AO49" s="132">
        <v>8.9499999999999996E-3</v>
      </c>
    </row>
    <row r="50" spans="1:41">
      <c r="A50" t="s">
        <v>1214</v>
      </c>
      <c r="B50" t="s">
        <v>1238</v>
      </c>
      <c r="C50" t="s">
        <v>1018</v>
      </c>
      <c r="D50" t="s">
        <v>5426</v>
      </c>
      <c r="E50" t="s">
        <v>1216</v>
      </c>
      <c r="F50" s="131">
        <v>3.5369999999999999</v>
      </c>
      <c r="G50" s="131">
        <v>-173000</v>
      </c>
      <c r="H50" s="131">
        <f>-173000/1000</f>
        <v>-173</v>
      </c>
      <c r="I50" s="132">
        <v>-12.027329999999999</v>
      </c>
      <c r="J50" s="132">
        <v>-0.10233</v>
      </c>
      <c r="K50" t="s">
        <v>5426</v>
      </c>
      <c r="L50" t="s">
        <v>1213</v>
      </c>
      <c r="M50" s="131">
        <v>1</v>
      </c>
      <c r="N50" s="131">
        <v>-612904.4</v>
      </c>
      <c r="O50" s="10">
        <v>-0.61290440000000002</v>
      </c>
      <c r="P50" s="132">
        <v>-12.04705</v>
      </c>
      <c r="Q50" s="132">
        <v>-0.10249999999999999</v>
      </c>
      <c r="R50" s="10">
        <v>29.5529985996973</v>
      </c>
      <c r="S50" t="s">
        <v>205</v>
      </c>
      <c r="T50" t="s">
        <v>205</v>
      </c>
      <c r="U50" s="143" t="s">
        <v>747</v>
      </c>
      <c r="V50" t="s">
        <v>315</v>
      </c>
      <c r="W50" t="s">
        <v>929</v>
      </c>
      <c r="X50" t="s">
        <v>5396</v>
      </c>
      <c r="Y50" t="s">
        <v>340</v>
      </c>
      <c r="Z50" t="s">
        <v>5140</v>
      </c>
      <c r="AA50" t="s">
        <v>1363</v>
      </c>
      <c r="AB50" s="143" t="s">
        <v>897</v>
      </c>
      <c r="AC50" t="s">
        <v>898</v>
      </c>
      <c r="AD50" s="143" t="s">
        <v>340</v>
      </c>
      <c r="AE50" s="143" t="s">
        <v>913</v>
      </c>
      <c r="AF50" t="s">
        <v>897</v>
      </c>
      <c r="AG50" s="143" t="s">
        <v>897</v>
      </c>
      <c r="AH50" s="133" t="s">
        <v>897</v>
      </c>
      <c r="AI50" s="131">
        <v>3.5369999999999999</v>
      </c>
      <c r="AJ50" s="131">
        <v>3.5430000000000001</v>
      </c>
      <c r="AK50" s="111" t="s">
        <v>340</v>
      </c>
      <c r="AL50" s="133" t="s">
        <v>5532</v>
      </c>
      <c r="AM50" t="s">
        <v>5534</v>
      </c>
      <c r="AN50" s="132">
        <v>5.808E-2</v>
      </c>
      <c r="AO50" s="132">
        <v>4.8999999999999998E-4</v>
      </c>
    </row>
    <row r="51" spans="1:41">
      <c r="A51" t="s">
        <v>1214</v>
      </c>
      <c r="B51" t="s">
        <v>1238</v>
      </c>
      <c r="C51" t="s">
        <v>1018</v>
      </c>
      <c r="D51" t="s">
        <v>5427</v>
      </c>
      <c r="E51" t="s">
        <v>1216</v>
      </c>
      <c r="F51" s="131">
        <v>3.4049999999999998</v>
      </c>
      <c r="G51" s="131">
        <v>-171000</v>
      </c>
      <c r="H51" s="131">
        <f>-171000/1000</f>
        <v>-171</v>
      </c>
      <c r="I51" s="132">
        <v>-11.444610000000001</v>
      </c>
      <c r="J51" s="132">
        <v>-9.7369999999999998E-2</v>
      </c>
      <c r="K51" t="s">
        <v>5427</v>
      </c>
      <c r="L51" t="s">
        <v>1213</v>
      </c>
      <c r="M51" s="131">
        <v>1</v>
      </c>
      <c r="N51" s="131">
        <v>-581263.19999999995</v>
      </c>
      <c r="O51" s="10">
        <v>-0.58126319999999998</v>
      </c>
      <c r="P51" s="132">
        <v>-11.42512</v>
      </c>
      <c r="Q51" s="132">
        <v>-9.7199999999999995E-2</v>
      </c>
      <c r="R51" s="10">
        <v>4.7605723923673704</v>
      </c>
      <c r="S51" t="s">
        <v>205</v>
      </c>
      <c r="T51" t="s">
        <v>205</v>
      </c>
      <c r="U51" s="143" t="s">
        <v>747</v>
      </c>
      <c r="V51" t="s">
        <v>315</v>
      </c>
      <c r="W51" t="s">
        <v>929</v>
      </c>
      <c r="X51" t="s">
        <v>5396</v>
      </c>
      <c r="Y51" t="s">
        <v>340</v>
      </c>
      <c r="Z51" t="s">
        <v>4868</v>
      </c>
      <c r="AA51" t="s">
        <v>1363</v>
      </c>
      <c r="AB51" s="143" t="s">
        <v>897</v>
      </c>
      <c r="AC51" t="s">
        <v>898</v>
      </c>
      <c r="AD51" s="143" t="s">
        <v>340</v>
      </c>
      <c r="AE51" s="143" t="s">
        <v>913</v>
      </c>
      <c r="AF51" t="s">
        <v>897</v>
      </c>
      <c r="AG51" s="143" t="s">
        <v>897</v>
      </c>
      <c r="AH51" s="133" t="s">
        <v>897</v>
      </c>
      <c r="AI51" s="131">
        <v>3.4049999999999998</v>
      </c>
      <c r="AJ51" s="131">
        <v>3.399</v>
      </c>
      <c r="AK51" s="111" t="s">
        <v>340</v>
      </c>
      <c r="AL51" s="133" t="s">
        <v>5532</v>
      </c>
      <c r="AM51" t="s">
        <v>5534</v>
      </c>
      <c r="AN51" s="132">
        <v>9.1400000000000006E-3</v>
      </c>
      <c r="AO51" s="132">
        <v>8.0000000000000007E-5</v>
      </c>
    </row>
    <row r="52" spans="1:41">
      <c r="A52" t="s">
        <v>1214</v>
      </c>
      <c r="B52" t="s">
        <v>1238</v>
      </c>
      <c r="C52" t="s">
        <v>1018</v>
      </c>
      <c r="D52" t="s">
        <v>5429</v>
      </c>
      <c r="E52" t="s">
        <v>1216</v>
      </c>
      <c r="F52" s="131">
        <v>3.3719999999999999</v>
      </c>
      <c r="G52" s="131">
        <v>-89000</v>
      </c>
      <c r="H52" s="131">
        <f>-89000/1000</f>
        <v>-89</v>
      </c>
      <c r="I52" s="132">
        <v>-5.8988199999999997</v>
      </c>
      <c r="J52" s="132">
        <v>-5.0189999999999999E-2</v>
      </c>
      <c r="K52" t="s">
        <v>5429</v>
      </c>
      <c r="L52" t="s">
        <v>1213</v>
      </c>
      <c r="M52" s="131">
        <v>1</v>
      </c>
      <c r="N52" s="131">
        <v>-299218</v>
      </c>
      <c r="O52" s="10">
        <v>-0.29921800000000004</v>
      </c>
      <c r="P52" s="132">
        <v>-5.8813300000000002</v>
      </c>
      <c r="Q52" s="132">
        <v>-5.0040000000000001E-2</v>
      </c>
      <c r="R52" s="10">
        <v>-0.81894162841103202</v>
      </c>
      <c r="S52" t="s">
        <v>205</v>
      </c>
      <c r="T52" t="s">
        <v>205</v>
      </c>
      <c r="U52" s="143" t="s">
        <v>747</v>
      </c>
      <c r="V52" t="s">
        <v>315</v>
      </c>
      <c r="W52" t="s">
        <v>929</v>
      </c>
      <c r="X52" t="s">
        <v>5396</v>
      </c>
      <c r="Y52" t="s">
        <v>340</v>
      </c>
      <c r="Z52" t="s">
        <v>4835</v>
      </c>
      <c r="AA52" t="s">
        <v>1363</v>
      </c>
      <c r="AB52" s="143" t="s">
        <v>897</v>
      </c>
      <c r="AC52" t="s">
        <v>898</v>
      </c>
      <c r="AD52" s="143" t="s">
        <v>340</v>
      </c>
      <c r="AE52" s="143" t="s">
        <v>913</v>
      </c>
      <c r="AF52" t="s">
        <v>897</v>
      </c>
      <c r="AG52" s="143" t="s">
        <v>897</v>
      </c>
      <c r="AH52" s="133" t="s">
        <v>897</v>
      </c>
      <c r="AI52" s="131">
        <v>3.3719999999999999</v>
      </c>
      <c r="AJ52" s="131">
        <v>3.3620000000000001</v>
      </c>
      <c r="AK52" s="111" t="s">
        <v>340</v>
      </c>
      <c r="AL52" s="133" t="s">
        <v>5532</v>
      </c>
      <c r="AM52" t="s">
        <v>5534</v>
      </c>
      <c r="AN52" s="132">
        <v>-1.75E-3</v>
      </c>
      <c r="AO52" s="132">
        <v>-1.0000000000000001E-5</v>
      </c>
    </row>
    <row r="53" spans="1:41">
      <c r="A53" t="s">
        <v>1214</v>
      </c>
      <c r="B53" t="s">
        <v>1238</v>
      </c>
      <c r="C53" t="s">
        <v>1018</v>
      </c>
      <c r="D53" t="s">
        <v>5430</v>
      </c>
      <c r="E53" t="s">
        <v>1216</v>
      </c>
      <c r="F53" s="131">
        <v>3.512</v>
      </c>
      <c r="G53" s="131">
        <v>173000</v>
      </c>
      <c r="H53" s="131">
        <f>173000/1000</f>
        <v>173</v>
      </c>
      <c r="I53" s="132">
        <v>11.942310000000001</v>
      </c>
      <c r="J53" s="132">
        <v>0.10161000000000001</v>
      </c>
      <c r="K53" t="s">
        <v>5430</v>
      </c>
      <c r="L53" t="s">
        <v>1213</v>
      </c>
      <c r="M53" s="131">
        <v>1</v>
      </c>
      <c r="N53" s="131">
        <v>-607749</v>
      </c>
      <c r="O53" s="10">
        <v>-0.60774899999999998</v>
      </c>
      <c r="P53" s="132">
        <v>-11.94571</v>
      </c>
      <c r="Q53" s="132">
        <v>-0.10163</v>
      </c>
      <c r="R53" s="10">
        <v>-24.419606509804598</v>
      </c>
      <c r="S53" t="s">
        <v>205</v>
      </c>
      <c r="T53" t="s">
        <v>205</v>
      </c>
      <c r="U53" s="143" t="s">
        <v>747</v>
      </c>
      <c r="V53" t="s">
        <v>315</v>
      </c>
      <c r="W53" t="s">
        <v>929</v>
      </c>
      <c r="X53" t="s">
        <v>5396</v>
      </c>
      <c r="Y53" t="s">
        <v>340</v>
      </c>
      <c r="Z53" t="s">
        <v>5056</v>
      </c>
      <c r="AA53" t="s">
        <v>1363</v>
      </c>
      <c r="AB53" s="143" t="s">
        <v>897</v>
      </c>
      <c r="AC53" t="s">
        <v>898</v>
      </c>
      <c r="AD53" s="143" t="s">
        <v>340</v>
      </c>
      <c r="AE53" s="143" t="s">
        <v>913</v>
      </c>
      <c r="AF53" t="s">
        <v>897</v>
      </c>
      <c r="AG53" s="143" t="s">
        <v>897</v>
      </c>
      <c r="AH53" s="133" t="s">
        <v>897</v>
      </c>
      <c r="AI53" s="131">
        <v>3.512</v>
      </c>
      <c r="AJ53" s="131">
        <v>3.5129999999999999</v>
      </c>
      <c r="AK53" s="111" t="s">
        <v>340</v>
      </c>
      <c r="AL53" s="133" t="s">
        <v>5532</v>
      </c>
      <c r="AM53" t="s">
        <v>5534</v>
      </c>
      <c r="AN53" s="132">
        <v>-4.795E-2</v>
      </c>
      <c r="AO53" s="132">
        <v>-4.0999999999999999E-4</v>
      </c>
    </row>
    <row r="54" spans="1:41">
      <c r="A54" t="s">
        <v>1214</v>
      </c>
      <c r="B54" t="s">
        <v>1238</v>
      </c>
      <c r="C54" t="s">
        <v>1018</v>
      </c>
      <c r="D54" t="s">
        <v>5431</v>
      </c>
      <c r="E54" t="s">
        <v>1216</v>
      </c>
      <c r="F54" s="131">
        <v>3.5710000000000002</v>
      </c>
      <c r="G54" s="131">
        <v>173000</v>
      </c>
      <c r="H54" s="131">
        <f>173000/1000</f>
        <v>173</v>
      </c>
      <c r="I54" s="132">
        <v>12.142939999999999</v>
      </c>
      <c r="J54" s="132">
        <v>0.10331</v>
      </c>
      <c r="K54" t="s">
        <v>5431</v>
      </c>
      <c r="L54" t="s">
        <v>1213</v>
      </c>
      <c r="M54" s="131">
        <v>1</v>
      </c>
      <c r="N54" s="131">
        <v>-618509.6</v>
      </c>
      <c r="O54" s="10">
        <v>-0.61850959999999999</v>
      </c>
      <c r="P54" s="132">
        <v>-12.157220000000001</v>
      </c>
      <c r="Q54" s="132">
        <v>-0.10342999999999999</v>
      </c>
      <c r="R54" s="10">
        <v>-35.134270316598503</v>
      </c>
      <c r="S54" t="s">
        <v>205</v>
      </c>
      <c r="T54" t="s">
        <v>205</v>
      </c>
      <c r="U54" s="143" t="s">
        <v>747</v>
      </c>
      <c r="V54" t="s">
        <v>315</v>
      </c>
      <c r="W54" t="s">
        <v>929</v>
      </c>
      <c r="X54" t="s">
        <v>5396</v>
      </c>
      <c r="Y54" t="s">
        <v>340</v>
      </c>
      <c r="Z54" t="s">
        <v>5096</v>
      </c>
      <c r="AA54" t="s">
        <v>1363</v>
      </c>
      <c r="AB54" s="143" t="s">
        <v>897</v>
      </c>
      <c r="AC54" t="s">
        <v>898</v>
      </c>
      <c r="AD54" s="143" t="s">
        <v>340</v>
      </c>
      <c r="AE54" s="143" t="s">
        <v>913</v>
      </c>
      <c r="AF54" t="s">
        <v>897</v>
      </c>
      <c r="AG54" s="143" t="s">
        <v>897</v>
      </c>
      <c r="AH54" s="133" t="s">
        <v>897</v>
      </c>
      <c r="AI54" s="131">
        <v>3.5710000000000002</v>
      </c>
      <c r="AJ54" s="131">
        <v>3.5750000000000002</v>
      </c>
      <c r="AK54" s="111" t="s">
        <v>340</v>
      </c>
      <c r="AL54" s="133" t="s">
        <v>5532</v>
      </c>
      <c r="AM54" t="s">
        <v>5534</v>
      </c>
      <c r="AN54" s="132">
        <v>-6.9099999999999995E-2</v>
      </c>
      <c r="AO54" s="132">
        <v>-5.9000000000000003E-4</v>
      </c>
    </row>
    <row r="55" spans="1:41">
      <c r="A55" t="s">
        <v>1214</v>
      </c>
      <c r="B55" t="s">
        <v>1239</v>
      </c>
      <c r="C55" t="s">
        <v>1018</v>
      </c>
      <c r="D55" t="s">
        <v>5424</v>
      </c>
      <c r="E55" t="s">
        <v>1216</v>
      </c>
      <c r="F55" s="131">
        <v>3.6179999999999999</v>
      </c>
      <c r="G55" s="131">
        <v>-1199000</v>
      </c>
      <c r="H55" s="131">
        <f>-1199000/1000</f>
        <v>-1199</v>
      </c>
      <c r="I55" s="132">
        <v>-185.59554</v>
      </c>
      <c r="J55" s="132">
        <v>-0.59592999999999996</v>
      </c>
      <c r="K55" t="s">
        <v>5424</v>
      </c>
      <c r="L55" t="s">
        <v>1213</v>
      </c>
      <c r="M55" s="131">
        <v>1</v>
      </c>
      <c r="N55" s="131">
        <v>-4319997</v>
      </c>
      <c r="O55" s="10">
        <v>-4.3199969999999999</v>
      </c>
      <c r="P55" s="132">
        <v>-184.82606999999999</v>
      </c>
      <c r="Q55" s="132">
        <v>-0.59345999999999999</v>
      </c>
      <c r="R55" s="10">
        <v>276.69273860964898</v>
      </c>
      <c r="S55" t="s">
        <v>205</v>
      </c>
      <c r="T55" t="s">
        <v>205</v>
      </c>
      <c r="U55" s="143" t="s">
        <v>747</v>
      </c>
      <c r="V55" t="s">
        <v>315</v>
      </c>
      <c r="W55" t="s">
        <v>929</v>
      </c>
      <c r="X55" t="s">
        <v>5396</v>
      </c>
      <c r="Y55" t="s">
        <v>340</v>
      </c>
      <c r="Z55" t="s">
        <v>5401</v>
      </c>
      <c r="AA55" t="s">
        <v>1363</v>
      </c>
      <c r="AB55" s="143" t="s">
        <v>897</v>
      </c>
      <c r="AC55" t="s">
        <v>898</v>
      </c>
      <c r="AD55" s="143" t="s">
        <v>340</v>
      </c>
      <c r="AE55" s="143" t="s">
        <v>913</v>
      </c>
      <c r="AF55" t="s">
        <v>897</v>
      </c>
      <c r="AG55" s="143" t="s">
        <v>897</v>
      </c>
      <c r="AH55" s="133" t="s">
        <v>897</v>
      </c>
      <c r="AI55" s="131">
        <v>3.6179999999999999</v>
      </c>
      <c r="AJ55" s="131">
        <v>3.6030000000000002</v>
      </c>
      <c r="AK55" s="111" t="s">
        <v>340</v>
      </c>
      <c r="AL55" s="133" t="s">
        <v>5532</v>
      </c>
      <c r="AM55" t="s">
        <v>5534</v>
      </c>
      <c r="AN55" s="132">
        <v>1.1849799999999999</v>
      </c>
      <c r="AO55" s="132">
        <v>3.8E-3</v>
      </c>
    </row>
    <row r="56" spans="1:41">
      <c r="A56" t="s">
        <v>1214</v>
      </c>
      <c r="B56" t="s">
        <v>1239</v>
      </c>
      <c r="C56" t="s">
        <v>1018</v>
      </c>
      <c r="D56" t="s">
        <v>5425</v>
      </c>
      <c r="E56" t="s">
        <v>1217</v>
      </c>
      <c r="F56" s="131">
        <v>4.0960000000000001</v>
      </c>
      <c r="G56" s="131">
        <v>-505000</v>
      </c>
      <c r="H56" s="131">
        <f>-505000/1000</f>
        <v>-505</v>
      </c>
      <c r="I56" s="132">
        <v>-88.499679999999998</v>
      </c>
      <c r="J56" s="132">
        <v>-0.28416000000000002</v>
      </c>
      <c r="K56" t="s">
        <v>5425</v>
      </c>
      <c r="L56" t="s">
        <v>1213</v>
      </c>
      <c r="M56" s="131">
        <v>1</v>
      </c>
      <c r="N56" s="131">
        <v>-2071257.5</v>
      </c>
      <c r="O56" s="10">
        <v>-2.0712575000000002</v>
      </c>
      <c r="P56" s="132">
        <v>-88.616349999999997</v>
      </c>
      <c r="Q56" s="132">
        <v>-0.28454000000000002</v>
      </c>
      <c r="R56" s="10">
        <v>68.871089047075401</v>
      </c>
      <c r="S56" t="s">
        <v>205</v>
      </c>
      <c r="T56" t="s">
        <v>205</v>
      </c>
      <c r="U56" s="143" t="s">
        <v>747</v>
      </c>
      <c r="V56" t="s">
        <v>315</v>
      </c>
      <c r="W56" t="s">
        <v>929</v>
      </c>
      <c r="X56" t="s">
        <v>5412</v>
      </c>
      <c r="Y56" t="s">
        <v>340</v>
      </c>
      <c r="Z56" t="s">
        <v>5401</v>
      </c>
      <c r="AA56" t="s">
        <v>1363</v>
      </c>
      <c r="AB56" s="143" t="s">
        <v>897</v>
      </c>
      <c r="AC56" t="s">
        <v>898</v>
      </c>
      <c r="AD56" s="143" t="s">
        <v>340</v>
      </c>
      <c r="AE56" s="143" t="s">
        <v>913</v>
      </c>
      <c r="AF56" t="s">
        <v>897</v>
      </c>
      <c r="AG56" s="143" t="s">
        <v>897</v>
      </c>
      <c r="AH56" s="133" t="s">
        <v>897</v>
      </c>
      <c r="AI56" s="131">
        <v>4.0960000000000001</v>
      </c>
      <c r="AJ56" s="131">
        <v>4.1020000000000003</v>
      </c>
      <c r="AK56" s="111" t="s">
        <v>340</v>
      </c>
      <c r="AL56" s="133" t="s">
        <v>5532</v>
      </c>
      <c r="AM56" t="s">
        <v>5534</v>
      </c>
      <c r="AN56" s="132">
        <v>0.31608999999999998</v>
      </c>
      <c r="AO56" s="132">
        <v>1.01E-3</v>
      </c>
    </row>
    <row r="57" spans="1:41">
      <c r="A57" t="s">
        <v>1214</v>
      </c>
      <c r="B57" t="s">
        <v>1239</v>
      </c>
      <c r="C57" t="s">
        <v>1018</v>
      </c>
      <c r="D57" t="s">
        <v>5426</v>
      </c>
      <c r="E57" t="s">
        <v>1216</v>
      </c>
      <c r="F57" s="131">
        <v>3.5369999999999999</v>
      </c>
      <c r="G57" s="131">
        <v>-389000</v>
      </c>
      <c r="H57" s="135">
        <f>-389000/1000</f>
        <v>-389</v>
      </c>
      <c r="I57" s="132">
        <v>-58.865989999999996</v>
      </c>
      <c r="J57" s="132">
        <v>-0.18901000000000001</v>
      </c>
      <c r="K57" t="s">
        <v>5426</v>
      </c>
      <c r="L57" t="s">
        <v>1213</v>
      </c>
      <c r="M57" s="131">
        <v>1</v>
      </c>
      <c r="N57" s="131">
        <v>-1378149.2</v>
      </c>
      <c r="O57" s="10">
        <v>-1.3781492</v>
      </c>
      <c r="P57" s="132">
        <v>-58.962519999999998</v>
      </c>
      <c r="Q57" s="132">
        <v>-0.18931999999999999</v>
      </c>
      <c r="R57" s="10">
        <v>66.451540203943495</v>
      </c>
      <c r="S57" t="s">
        <v>205</v>
      </c>
      <c r="T57" t="s">
        <v>205</v>
      </c>
      <c r="U57" s="143" t="s">
        <v>747</v>
      </c>
      <c r="V57" t="s">
        <v>315</v>
      </c>
      <c r="W57" t="s">
        <v>929</v>
      </c>
      <c r="X57" t="s">
        <v>5396</v>
      </c>
      <c r="Y57" t="s">
        <v>340</v>
      </c>
      <c r="Z57" t="s">
        <v>5140</v>
      </c>
      <c r="AA57" t="s">
        <v>1363</v>
      </c>
      <c r="AB57" s="143" t="s">
        <v>897</v>
      </c>
      <c r="AC57" t="s">
        <v>898</v>
      </c>
      <c r="AD57" s="143" t="s">
        <v>340</v>
      </c>
      <c r="AE57" s="143" t="s">
        <v>913</v>
      </c>
      <c r="AF57" t="s">
        <v>897</v>
      </c>
      <c r="AG57" s="143" t="s">
        <v>897</v>
      </c>
      <c r="AH57" s="133" t="s">
        <v>897</v>
      </c>
      <c r="AI57" s="131">
        <v>3.5369999999999999</v>
      </c>
      <c r="AJ57" s="131">
        <v>3.5430000000000001</v>
      </c>
      <c r="AK57" s="111" t="s">
        <v>340</v>
      </c>
      <c r="AL57" s="133" t="s">
        <v>5532</v>
      </c>
      <c r="AM57" t="s">
        <v>5534</v>
      </c>
      <c r="AN57" s="132">
        <v>0.28426000000000001</v>
      </c>
      <c r="AO57" s="132">
        <v>9.1E-4</v>
      </c>
    </row>
    <row r="58" spans="1:41">
      <c r="A58" t="s">
        <v>1214</v>
      </c>
      <c r="B58" t="s">
        <v>1239</v>
      </c>
      <c r="C58" t="s">
        <v>1018</v>
      </c>
      <c r="D58" t="s">
        <v>5427</v>
      </c>
      <c r="E58" t="s">
        <v>1216</v>
      </c>
      <c r="F58" s="131">
        <v>3.4049999999999998</v>
      </c>
      <c r="G58" s="131">
        <v>-206000</v>
      </c>
      <c r="H58" s="131">
        <f>-206000/1000</f>
        <v>-206</v>
      </c>
      <c r="I58" s="132">
        <v>-30.009869999999999</v>
      </c>
      <c r="J58" s="132">
        <v>-9.6360000000000001E-2</v>
      </c>
      <c r="K58" t="s">
        <v>5427</v>
      </c>
      <c r="L58" t="s">
        <v>1213</v>
      </c>
      <c r="M58" s="131">
        <v>1</v>
      </c>
      <c r="N58" s="131">
        <v>-700235.2</v>
      </c>
      <c r="O58" s="10">
        <v>-0.70023519999999995</v>
      </c>
      <c r="P58" s="132">
        <v>-29.958749999999998</v>
      </c>
      <c r="Q58" s="132">
        <v>-9.6189999999999998E-2</v>
      </c>
      <c r="R58" s="10">
        <v>5.7349585545478297</v>
      </c>
      <c r="S58" t="s">
        <v>205</v>
      </c>
      <c r="T58" t="s">
        <v>205</v>
      </c>
      <c r="U58" s="143" t="s">
        <v>747</v>
      </c>
      <c r="V58" t="s">
        <v>315</v>
      </c>
      <c r="W58" t="s">
        <v>929</v>
      </c>
      <c r="X58" t="s">
        <v>5396</v>
      </c>
      <c r="Y58" t="s">
        <v>340</v>
      </c>
      <c r="Z58" t="s">
        <v>4868</v>
      </c>
      <c r="AA58" t="s">
        <v>1363</v>
      </c>
      <c r="AB58" s="143" t="s">
        <v>897</v>
      </c>
      <c r="AC58" t="s">
        <v>898</v>
      </c>
      <c r="AD58" s="143" t="s">
        <v>340</v>
      </c>
      <c r="AE58" s="143" t="s">
        <v>913</v>
      </c>
      <c r="AF58" t="s">
        <v>897</v>
      </c>
      <c r="AG58" s="143" t="s">
        <v>897</v>
      </c>
      <c r="AH58" s="133" t="s">
        <v>897</v>
      </c>
      <c r="AI58" s="131">
        <v>3.4049999999999998</v>
      </c>
      <c r="AJ58" s="131">
        <v>3.399</v>
      </c>
      <c r="AK58" s="111" t="s">
        <v>340</v>
      </c>
      <c r="AL58" s="133" t="s">
        <v>5532</v>
      </c>
      <c r="AM58" t="s">
        <v>5534</v>
      </c>
      <c r="AN58" s="132">
        <v>2.3970000000000002E-2</v>
      </c>
      <c r="AO58" s="132">
        <v>8.0000000000000007E-5</v>
      </c>
    </row>
    <row r="59" spans="1:41">
      <c r="A59" t="s">
        <v>1214</v>
      </c>
      <c r="B59" t="s">
        <v>1239</v>
      </c>
      <c r="C59" t="s">
        <v>1018</v>
      </c>
      <c r="D59" t="s">
        <v>5429</v>
      </c>
      <c r="E59" t="s">
        <v>1216</v>
      </c>
      <c r="F59" s="131">
        <v>3.3719999999999999</v>
      </c>
      <c r="G59" s="131">
        <v>-107000</v>
      </c>
      <c r="H59" s="131">
        <f>-107000/1000</f>
        <v>-107</v>
      </c>
      <c r="I59" s="132">
        <v>-15.436579999999999</v>
      </c>
      <c r="J59" s="132">
        <v>-4.9570000000000003E-2</v>
      </c>
      <c r="K59" t="s">
        <v>5429</v>
      </c>
      <c r="L59" t="s">
        <v>1213</v>
      </c>
      <c r="M59" s="131">
        <v>1</v>
      </c>
      <c r="N59" s="131">
        <v>-359734</v>
      </c>
      <c r="O59" s="10">
        <v>-0.359734</v>
      </c>
      <c r="P59" s="132">
        <v>-15.3908</v>
      </c>
      <c r="Q59" s="132">
        <v>-4.9419999999999999E-2</v>
      </c>
      <c r="R59" s="10">
        <v>-0.98457027235933103</v>
      </c>
      <c r="S59" t="s">
        <v>205</v>
      </c>
      <c r="T59" t="s">
        <v>205</v>
      </c>
      <c r="U59" s="143" t="s">
        <v>747</v>
      </c>
      <c r="V59" t="s">
        <v>315</v>
      </c>
      <c r="W59" t="s">
        <v>929</v>
      </c>
      <c r="X59" t="s">
        <v>5396</v>
      </c>
      <c r="Y59" t="s">
        <v>340</v>
      </c>
      <c r="Z59" t="s">
        <v>4835</v>
      </c>
      <c r="AA59" t="s">
        <v>1363</v>
      </c>
      <c r="AB59" s="143" t="s">
        <v>897</v>
      </c>
      <c r="AC59" t="s">
        <v>898</v>
      </c>
      <c r="AD59" s="143" t="s">
        <v>340</v>
      </c>
      <c r="AE59" s="143" t="s">
        <v>913</v>
      </c>
      <c r="AF59" t="s">
        <v>897</v>
      </c>
      <c r="AG59" s="143" t="s">
        <v>897</v>
      </c>
      <c r="AH59" s="133" t="s">
        <v>897</v>
      </c>
      <c r="AI59" s="131">
        <v>3.3719999999999999</v>
      </c>
      <c r="AJ59" s="131">
        <v>3.3620000000000001</v>
      </c>
      <c r="AK59" s="111" t="s">
        <v>340</v>
      </c>
      <c r="AL59" s="133" t="s">
        <v>5532</v>
      </c>
      <c r="AM59" t="s">
        <v>5534</v>
      </c>
      <c r="AN59" s="132">
        <v>-4.5799999999999999E-3</v>
      </c>
      <c r="AO59" s="132">
        <v>-1.0000000000000001E-5</v>
      </c>
    </row>
    <row r="60" spans="1:41">
      <c r="A60" t="s">
        <v>1214</v>
      </c>
      <c r="B60" t="s">
        <v>1239</v>
      </c>
      <c r="C60" t="s">
        <v>1018</v>
      </c>
      <c r="D60" t="s">
        <v>5430</v>
      </c>
      <c r="E60" t="s">
        <v>1216</v>
      </c>
      <c r="F60" s="131">
        <v>3.512</v>
      </c>
      <c r="G60" s="131">
        <v>383000</v>
      </c>
      <c r="H60" s="131">
        <f>383000/1000</f>
        <v>383</v>
      </c>
      <c r="I60" s="132">
        <v>57.548369999999998</v>
      </c>
      <c r="J60" s="132">
        <v>0.18478</v>
      </c>
      <c r="K60" t="s">
        <v>5430</v>
      </c>
      <c r="L60" t="s">
        <v>1213</v>
      </c>
      <c r="M60" s="131">
        <v>1</v>
      </c>
      <c r="N60" s="131">
        <v>-1345479</v>
      </c>
      <c r="O60" s="10">
        <v>-1.3454790000000001</v>
      </c>
      <c r="P60" s="132">
        <v>-57.56476</v>
      </c>
      <c r="Q60" s="132">
        <v>-0.18482999999999999</v>
      </c>
      <c r="R60" s="10">
        <v>-54.0619034292206</v>
      </c>
      <c r="S60" t="s">
        <v>205</v>
      </c>
      <c r="T60" t="s">
        <v>205</v>
      </c>
      <c r="U60" s="143" t="s">
        <v>747</v>
      </c>
      <c r="V60" t="s">
        <v>315</v>
      </c>
      <c r="W60" t="s">
        <v>929</v>
      </c>
      <c r="X60" t="s">
        <v>5396</v>
      </c>
      <c r="Y60" t="s">
        <v>340</v>
      </c>
      <c r="Z60" t="s">
        <v>5056</v>
      </c>
      <c r="AA60" t="s">
        <v>1363</v>
      </c>
      <c r="AB60" s="143" t="s">
        <v>897</v>
      </c>
      <c r="AC60" t="s">
        <v>898</v>
      </c>
      <c r="AD60" s="143" t="s">
        <v>340</v>
      </c>
      <c r="AE60" s="143" t="s">
        <v>913</v>
      </c>
      <c r="AF60" t="s">
        <v>897</v>
      </c>
      <c r="AG60" s="143" t="s">
        <v>897</v>
      </c>
      <c r="AH60" s="133" t="s">
        <v>897</v>
      </c>
      <c r="AI60" s="131">
        <v>3.512</v>
      </c>
      <c r="AJ60" s="131">
        <v>3.5129999999999999</v>
      </c>
      <c r="AK60" s="111" t="s">
        <v>340</v>
      </c>
      <c r="AL60" s="133" t="s">
        <v>5532</v>
      </c>
      <c r="AM60" t="s">
        <v>5534</v>
      </c>
      <c r="AN60" s="132">
        <v>-0.23105000000000001</v>
      </c>
      <c r="AO60" s="132">
        <v>-7.3999999999999999E-4</v>
      </c>
    </row>
    <row r="61" spans="1:41">
      <c r="A61" t="s">
        <v>1214</v>
      </c>
      <c r="B61" t="s">
        <v>1239</v>
      </c>
      <c r="C61" t="s">
        <v>1018</v>
      </c>
      <c r="D61" t="s">
        <v>5449</v>
      </c>
      <c r="E61" t="s">
        <v>1216</v>
      </c>
      <c r="F61" s="131">
        <v>3.5790000000000002</v>
      </c>
      <c r="G61" s="131">
        <v>278000</v>
      </c>
      <c r="H61" s="131">
        <f>278000/1000</f>
        <v>278</v>
      </c>
      <c r="I61" s="132">
        <v>42.568300000000001</v>
      </c>
      <c r="J61" s="132">
        <v>0.13668</v>
      </c>
      <c r="K61" t="s">
        <v>5449</v>
      </c>
      <c r="L61" t="s">
        <v>1213</v>
      </c>
      <c r="M61" s="131">
        <v>1</v>
      </c>
      <c r="N61" s="131">
        <v>-992460</v>
      </c>
      <c r="O61" s="10">
        <v>-0.99246000000000001</v>
      </c>
      <c r="P61" s="132">
        <v>-42.46125</v>
      </c>
      <c r="Q61" s="132">
        <v>-0.13633999999999999</v>
      </c>
      <c r="R61" s="10">
        <v>-55.019109412815098</v>
      </c>
      <c r="S61" t="s">
        <v>205</v>
      </c>
      <c r="T61" t="s">
        <v>205</v>
      </c>
      <c r="U61" s="143" t="s">
        <v>747</v>
      </c>
      <c r="V61" t="s">
        <v>315</v>
      </c>
      <c r="W61" t="s">
        <v>929</v>
      </c>
      <c r="X61" t="s">
        <v>5396</v>
      </c>
      <c r="Y61" t="s">
        <v>340</v>
      </c>
      <c r="Z61" t="s">
        <v>5450</v>
      </c>
      <c r="AA61" t="s">
        <v>1363</v>
      </c>
      <c r="AB61" s="143" t="s">
        <v>897</v>
      </c>
      <c r="AC61" t="s">
        <v>898</v>
      </c>
      <c r="AD61" s="143" t="s">
        <v>340</v>
      </c>
      <c r="AE61" s="143" t="s">
        <v>913</v>
      </c>
      <c r="AF61" t="s">
        <v>897</v>
      </c>
      <c r="AG61" s="143" t="s">
        <v>897</v>
      </c>
      <c r="AH61" s="133" t="s">
        <v>897</v>
      </c>
      <c r="AI61" s="131">
        <v>3.5790000000000002</v>
      </c>
      <c r="AJ61" s="131">
        <v>3.57</v>
      </c>
      <c r="AK61" s="111" t="s">
        <v>340</v>
      </c>
      <c r="AL61" s="133" t="s">
        <v>5532</v>
      </c>
      <c r="AM61" t="s">
        <v>5534</v>
      </c>
      <c r="AN61" s="132">
        <v>-0.23549999999999999</v>
      </c>
      <c r="AO61" s="132">
        <v>-7.6000000000000004E-4</v>
      </c>
    </row>
    <row r="62" spans="1:41">
      <c r="A62" t="s">
        <v>1214</v>
      </c>
      <c r="B62" t="s">
        <v>1239</v>
      </c>
      <c r="C62" t="s">
        <v>1018</v>
      </c>
      <c r="D62" t="s">
        <v>5431</v>
      </c>
      <c r="E62" t="s">
        <v>1216</v>
      </c>
      <c r="F62" s="131">
        <v>3.5710000000000002</v>
      </c>
      <c r="G62" s="131">
        <v>389000</v>
      </c>
      <c r="H62" s="131">
        <f>389000/1000</f>
        <v>389</v>
      </c>
      <c r="I62" s="132">
        <v>59.431849999999997</v>
      </c>
      <c r="J62" s="132">
        <v>0.19083</v>
      </c>
      <c r="K62" t="s">
        <v>5431</v>
      </c>
      <c r="L62" t="s">
        <v>1213</v>
      </c>
      <c r="M62" s="131">
        <v>1</v>
      </c>
      <c r="N62" s="131">
        <v>-1390752.8</v>
      </c>
      <c r="O62" s="10">
        <v>-1.3907528</v>
      </c>
      <c r="P62" s="132">
        <v>-59.501750000000001</v>
      </c>
      <c r="Q62" s="132">
        <v>-0.19105</v>
      </c>
      <c r="R62" s="10">
        <v>-79.001336145415095</v>
      </c>
      <c r="S62" t="s">
        <v>205</v>
      </c>
      <c r="T62" t="s">
        <v>205</v>
      </c>
      <c r="U62" s="143" t="s">
        <v>747</v>
      </c>
      <c r="V62" t="s">
        <v>315</v>
      </c>
      <c r="W62" t="s">
        <v>929</v>
      </c>
      <c r="X62" t="s">
        <v>5396</v>
      </c>
      <c r="Y62" t="s">
        <v>340</v>
      </c>
      <c r="Z62" t="s">
        <v>5096</v>
      </c>
      <c r="AA62" t="s">
        <v>1363</v>
      </c>
      <c r="AB62" s="143" t="s">
        <v>897</v>
      </c>
      <c r="AC62" t="s">
        <v>898</v>
      </c>
      <c r="AD62" s="143" t="s">
        <v>340</v>
      </c>
      <c r="AE62" s="143" t="s">
        <v>913</v>
      </c>
      <c r="AF62" t="s">
        <v>897</v>
      </c>
      <c r="AG62" s="143" t="s">
        <v>897</v>
      </c>
      <c r="AH62" s="133" t="s">
        <v>897</v>
      </c>
      <c r="AI62" s="131">
        <v>3.5710000000000002</v>
      </c>
      <c r="AJ62" s="131">
        <v>3.5750000000000002</v>
      </c>
      <c r="AK62" s="111" t="s">
        <v>340</v>
      </c>
      <c r="AL62" s="133" t="s">
        <v>5532</v>
      </c>
      <c r="AM62" t="s">
        <v>5534</v>
      </c>
      <c r="AN62" s="132">
        <v>-0.33817999999999998</v>
      </c>
      <c r="AO62" s="132">
        <v>-1.09E-3</v>
      </c>
    </row>
    <row r="63" spans="1:41">
      <c r="A63" t="s">
        <v>1214</v>
      </c>
      <c r="B63" t="s">
        <v>1240</v>
      </c>
      <c r="C63" t="s">
        <v>1018</v>
      </c>
      <c r="D63" t="s">
        <v>5424</v>
      </c>
      <c r="E63" t="s">
        <v>1216</v>
      </c>
      <c r="F63" s="131">
        <v>3.6179999999999999</v>
      </c>
      <c r="G63" s="131">
        <v>-30964000</v>
      </c>
      <c r="H63" s="131">
        <f>-30964000/1000</f>
        <v>-30964</v>
      </c>
      <c r="I63" s="132">
        <v>-159.03757999999999</v>
      </c>
      <c r="J63" s="132">
        <v>-0.60396000000000005</v>
      </c>
      <c r="K63" t="s">
        <v>5424</v>
      </c>
      <c r="L63" t="s">
        <v>1213</v>
      </c>
      <c r="M63" s="131">
        <v>1</v>
      </c>
      <c r="N63" s="131">
        <v>-111563292</v>
      </c>
      <c r="O63" s="10">
        <v>-111.563292</v>
      </c>
      <c r="P63" s="132">
        <v>-158.37822</v>
      </c>
      <c r="Q63" s="132">
        <v>-0.60145000000000004</v>
      </c>
      <c r="R63" s="10">
        <v>7145.5495899158996</v>
      </c>
      <c r="S63" t="s">
        <v>205</v>
      </c>
      <c r="T63" t="s">
        <v>205</v>
      </c>
      <c r="U63" s="143" t="s">
        <v>747</v>
      </c>
      <c r="V63" t="s">
        <v>315</v>
      </c>
      <c r="W63" t="s">
        <v>929</v>
      </c>
      <c r="X63" t="s">
        <v>5396</v>
      </c>
      <c r="Y63" t="s">
        <v>340</v>
      </c>
      <c r="Z63" t="s">
        <v>5401</v>
      </c>
      <c r="AA63" t="s">
        <v>1363</v>
      </c>
      <c r="AB63" s="143" t="s">
        <v>897</v>
      </c>
      <c r="AC63" t="s">
        <v>898</v>
      </c>
      <c r="AD63" s="143" t="s">
        <v>340</v>
      </c>
      <c r="AE63" s="143" t="s">
        <v>913</v>
      </c>
      <c r="AF63" t="s">
        <v>897</v>
      </c>
      <c r="AG63" s="143" t="s">
        <v>897</v>
      </c>
      <c r="AH63" s="133" t="s">
        <v>897</v>
      </c>
      <c r="AI63" s="131">
        <v>3.6179999999999999</v>
      </c>
      <c r="AJ63" s="131">
        <v>3.6030000000000002</v>
      </c>
      <c r="AK63" s="111" t="s">
        <v>340</v>
      </c>
      <c r="AL63" s="133" t="s">
        <v>5532</v>
      </c>
      <c r="AM63" t="s">
        <v>5534</v>
      </c>
      <c r="AN63" s="132">
        <v>1.0154099999999999</v>
      </c>
      <c r="AO63" s="132">
        <v>3.8600000000000001E-3</v>
      </c>
    </row>
    <row r="64" spans="1:41">
      <c r="A64" t="s">
        <v>1214</v>
      </c>
      <c r="B64" t="s">
        <v>1240</v>
      </c>
      <c r="C64" t="s">
        <v>1018</v>
      </c>
      <c r="D64" t="s">
        <v>5425</v>
      </c>
      <c r="E64" t="s">
        <v>1217</v>
      </c>
      <c r="F64" s="131">
        <v>4.0960000000000001</v>
      </c>
      <c r="G64" s="131">
        <v>-24390713</v>
      </c>
      <c r="H64" s="131">
        <f>-24390713/1000</f>
        <v>-24390.713</v>
      </c>
      <c r="I64" s="132">
        <v>-141.83036000000001</v>
      </c>
      <c r="J64" s="132">
        <v>-0.53861000000000003</v>
      </c>
      <c r="K64" t="s">
        <v>5425</v>
      </c>
      <c r="L64" t="s">
        <v>1213</v>
      </c>
      <c r="M64" s="131">
        <v>1</v>
      </c>
      <c r="N64" s="131">
        <v>-100038509.37</v>
      </c>
      <c r="O64" s="10">
        <v>-100.03850937</v>
      </c>
      <c r="P64" s="132">
        <v>-142.01732999999999</v>
      </c>
      <c r="Q64" s="132">
        <v>-0.53932000000000002</v>
      </c>
      <c r="R64" s="10">
        <v>3326.3662711775401</v>
      </c>
      <c r="S64" t="s">
        <v>205</v>
      </c>
      <c r="T64" t="s">
        <v>205</v>
      </c>
      <c r="U64" s="143" t="s">
        <v>747</v>
      </c>
      <c r="V64" t="s">
        <v>315</v>
      </c>
      <c r="W64" t="s">
        <v>929</v>
      </c>
      <c r="X64" t="s">
        <v>5412</v>
      </c>
      <c r="Y64" t="s">
        <v>340</v>
      </c>
      <c r="Z64" t="s">
        <v>5401</v>
      </c>
      <c r="AA64" t="s">
        <v>1363</v>
      </c>
      <c r="AB64" s="143" t="s">
        <v>897</v>
      </c>
      <c r="AC64" t="s">
        <v>898</v>
      </c>
      <c r="AD64" s="143" t="s">
        <v>340</v>
      </c>
      <c r="AE64" s="143" t="s">
        <v>913</v>
      </c>
      <c r="AF64" t="s">
        <v>897</v>
      </c>
      <c r="AG64" s="143" t="s">
        <v>897</v>
      </c>
      <c r="AH64" s="133" t="s">
        <v>897</v>
      </c>
      <c r="AI64" s="131">
        <v>4.0960000000000001</v>
      </c>
      <c r="AJ64" s="131">
        <v>4.1020000000000003</v>
      </c>
      <c r="AK64" s="111" t="s">
        <v>340</v>
      </c>
      <c r="AL64" s="133" t="s">
        <v>5532</v>
      </c>
      <c r="AM64" t="s">
        <v>5534</v>
      </c>
      <c r="AN64" s="132">
        <v>0.50656999999999996</v>
      </c>
      <c r="AO64" s="132">
        <v>1.92E-3</v>
      </c>
    </row>
    <row r="65" spans="1:41">
      <c r="A65" t="s">
        <v>1214</v>
      </c>
      <c r="B65" t="s">
        <v>1240</v>
      </c>
      <c r="C65" t="s">
        <v>1018</v>
      </c>
      <c r="D65" t="s">
        <v>5426</v>
      </c>
      <c r="E65" t="s">
        <v>1216</v>
      </c>
      <c r="F65" s="131">
        <v>3.5369999999999999</v>
      </c>
      <c r="G65" s="131">
        <v>-10485000</v>
      </c>
      <c r="H65" s="131">
        <f>-10485000/1000</f>
        <v>-10485</v>
      </c>
      <c r="I65" s="132">
        <v>-52.647489999999998</v>
      </c>
      <c r="J65" s="132">
        <v>-0.19993</v>
      </c>
      <c r="K65" t="s">
        <v>5426</v>
      </c>
      <c r="L65" t="s">
        <v>1213</v>
      </c>
      <c r="M65" s="131">
        <v>1</v>
      </c>
      <c r="N65" s="131">
        <v>-37146258</v>
      </c>
      <c r="O65" s="10">
        <v>-37.146258000000003</v>
      </c>
      <c r="P65" s="132">
        <v>-52.733820000000001</v>
      </c>
      <c r="Q65" s="132">
        <v>-0.20025999999999999</v>
      </c>
      <c r="R65" s="10">
        <v>1791.1167070394599</v>
      </c>
      <c r="S65" t="s">
        <v>205</v>
      </c>
      <c r="T65" t="s">
        <v>205</v>
      </c>
      <c r="U65" s="143" t="s">
        <v>747</v>
      </c>
      <c r="V65" t="s">
        <v>315</v>
      </c>
      <c r="W65" t="s">
        <v>929</v>
      </c>
      <c r="X65" t="s">
        <v>5396</v>
      </c>
      <c r="Y65" t="s">
        <v>340</v>
      </c>
      <c r="Z65" t="s">
        <v>5140</v>
      </c>
      <c r="AA65" t="s">
        <v>1363</v>
      </c>
      <c r="AB65" s="143" t="s">
        <v>897</v>
      </c>
      <c r="AC65" t="s">
        <v>898</v>
      </c>
      <c r="AD65" s="143" t="s">
        <v>340</v>
      </c>
      <c r="AE65" s="143" t="s">
        <v>913</v>
      </c>
      <c r="AF65" t="s">
        <v>897</v>
      </c>
      <c r="AG65" s="143" t="s">
        <v>897</v>
      </c>
      <c r="AH65" s="133" t="s">
        <v>897</v>
      </c>
      <c r="AI65" s="131">
        <v>3.5369999999999999</v>
      </c>
      <c r="AJ65" s="131">
        <v>3.5430000000000001</v>
      </c>
      <c r="AK65" s="111" t="s">
        <v>340</v>
      </c>
      <c r="AL65" s="133" t="s">
        <v>5532</v>
      </c>
      <c r="AM65" t="s">
        <v>5534</v>
      </c>
      <c r="AN65" s="132">
        <v>0.25423000000000001</v>
      </c>
      <c r="AO65" s="132">
        <v>9.7000000000000005E-4</v>
      </c>
    </row>
    <row r="66" spans="1:41">
      <c r="A66" t="s">
        <v>1214</v>
      </c>
      <c r="B66" t="s">
        <v>1240</v>
      </c>
      <c r="C66" t="s">
        <v>1018</v>
      </c>
      <c r="D66" t="s">
        <v>5427</v>
      </c>
      <c r="E66" t="s">
        <v>1216</v>
      </c>
      <c r="F66" s="131">
        <v>3.4049999999999998</v>
      </c>
      <c r="G66" s="131">
        <v>-5275000</v>
      </c>
      <c r="H66" s="131">
        <f>-5275000/1000</f>
        <v>-5275</v>
      </c>
      <c r="I66" s="132">
        <v>-25.498449999999998</v>
      </c>
      <c r="J66" s="132">
        <v>-9.6829999999999999E-2</v>
      </c>
      <c r="K66" t="s">
        <v>5427</v>
      </c>
      <c r="L66" t="s">
        <v>1213</v>
      </c>
      <c r="M66" s="131">
        <v>1</v>
      </c>
      <c r="N66" s="131">
        <v>-17930780</v>
      </c>
      <c r="O66" s="10">
        <v>-17.930779999999999</v>
      </c>
      <c r="P66" s="132">
        <v>-25.455010000000001</v>
      </c>
      <c r="Q66" s="132">
        <v>-9.6670000000000006E-2</v>
      </c>
      <c r="R66" s="10">
        <v>146.85391444291</v>
      </c>
      <c r="S66" t="s">
        <v>205</v>
      </c>
      <c r="T66" t="s">
        <v>205</v>
      </c>
      <c r="U66" s="143" t="s">
        <v>747</v>
      </c>
      <c r="V66" t="s">
        <v>315</v>
      </c>
      <c r="W66" t="s">
        <v>929</v>
      </c>
      <c r="X66" t="s">
        <v>5396</v>
      </c>
      <c r="Y66" t="s">
        <v>340</v>
      </c>
      <c r="Z66" t="s">
        <v>4868</v>
      </c>
      <c r="AA66" t="s">
        <v>1363</v>
      </c>
      <c r="AB66" s="143" t="s">
        <v>897</v>
      </c>
      <c r="AC66" t="s">
        <v>898</v>
      </c>
      <c r="AD66" s="143" t="s">
        <v>340</v>
      </c>
      <c r="AE66" s="143" t="s">
        <v>913</v>
      </c>
      <c r="AF66" t="s">
        <v>897</v>
      </c>
      <c r="AG66" s="143" t="s">
        <v>897</v>
      </c>
      <c r="AH66" s="133" t="s">
        <v>897</v>
      </c>
      <c r="AI66" s="131">
        <v>3.4049999999999998</v>
      </c>
      <c r="AJ66" s="131">
        <v>3.399</v>
      </c>
      <c r="AK66" s="111" t="s">
        <v>340</v>
      </c>
      <c r="AL66" s="133" t="s">
        <v>5532</v>
      </c>
      <c r="AM66" t="s">
        <v>5534</v>
      </c>
      <c r="AN66" s="132">
        <v>2.0369999999999999E-2</v>
      </c>
      <c r="AO66" s="132">
        <v>8.0000000000000007E-5</v>
      </c>
    </row>
    <row r="67" spans="1:41">
      <c r="A67" t="s">
        <v>1214</v>
      </c>
      <c r="B67" t="s">
        <v>1240</v>
      </c>
      <c r="C67" t="s">
        <v>1018</v>
      </c>
      <c r="D67" t="s">
        <v>5428</v>
      </c>
      <c r="E67" t="s">
        <v>1219</v>
      </c>
      <c r="F67" s="131">
        <v>4.8369999999999997</v>
      </c>
      <c r="G67" s="131">
        <v>-461000</v>
      </c>
      <c r="H67" s="131">
        <f>-461000/1000</f>
        <v>-461</v>
      </c>
      <c r="I67" s="132">
        <v>-3.1657600000000001</v>
      </c>
      <c r="J67" s="132">
        <v>-1.2019999999999999E-2</v>
      </c>
      <c r="K67" t="s">
        <v>5428</v>
      </c>
      <c r="L67" t="s">
        <v>1213</v>
      </c>
      <c r="M67" s="131">
        <v>1</v>
      </c>
      <c r="N67" s="131">
        <v>-2216257.5</v>
      </c>
      <c r="O67" s="10">
        <v>-2.2162575000000002</v>
      </c>
      <c r="P67" s="132">
        <v>-3.1462599999999998</v>
      </c>
      <c r="Q67" s="132">
        <v>-1.1950000000000001E-2</v>
      </c>
      <c r="R67" s="10">
        <v>84.495135605094305</v>
      </c>
      <c r="S67" t="s">
        <v>205</v>
      </c>
      <c r="T67" t="s">
        <v>205</v>
      </c>
      <c r="U67" s="143" t="s">
        <v>747</v>
      </c>
      <c r="V67" t="s">
        <v>315</v>
      </c>
      <c r="W67" t="s">
        <v>929</v>
      </c>
      <c r="X67" t="s">
        <v>5398</v>
      </c>
      <c r="Y67" t="s">
        <v>340</v>
      </c>
      <c r="Z67" t="s">
        <v>5401</v>
      </c>
      <c r="AA67" t="s">
        <v>1363</v>
      </c>
      <c r="AB67" s="143" t="s">
        <v>897</v>
      </c>
      <c r="AC67" t="s">
        <v>898</v>
      </c>
      <c r="AD67" s="143" t="s">
        <v>340</v>
      </c>
      <c r="AE67" s="143" t="s">
        <v>913</v>
      </c>
      <c r="AF67" t="s">
        <v>897</v>
      </c>
      <c r="AG67" s="143" t="s">
        <v>897</v>
      </c>
      <c r="AH67" s="133" t="s">
        <v>897</v>
      </c>
      <c r="AI67" s="131">
        <v>4.8369999999999997</v>
      </c>
      <c r="AJ67" s="131">
        <v>4.8079999999999998</v>
      </c>
      <c r="AK67" s="111" t="s">
        <v>340</v>
      </c>
      <c r="AL67" s="133" t="s">
        <v>5532</v>
      </c>
      <c r="AM67" t="s">
        <v>5534</v>
      </c>
      <c r="AN67" s="132">
        <v>1.204E-2</v>
      </c>
      <c r="AO67" s="132">
        <v>5.0000000000000002E-5</v>
      </c>
    </row>
    <row r="68" spans="1:41">
      <c r="A68" t="s">
        <v>1214</v>
      </c>
      <c r="B68" t="s">
        <v>1240</v>
      </c>
      <c r="C68" t="s">
        <v>1018</v>
      </c>
      <c r="D68" t="s">
        <v>5429</v>
      </c>
      <c r="E68" t="s">
        <v>1216</v>
      </c>
      <c r="F68" s="131">
        <v>3.3719999999999999</v>
      </c>
      <c r="G68" s="131">
        <v>-2733000</v>
      </c>
      <c r="H68" s="131">
        <f>-2733000/1000</f>
        <v>-2733</v>
      </c>
      <c r="I68" s="132">
        <v>-13.08282</v>
      </c>
      <c r="J68" s="132">
        <v>-4.9680000000000002E-2</v>
      </c>
      <c r="K68" t="s">
        <v>5429</v>
      </c>
      <c r="L68" t="s">
        <v>1213</v>
      </c>
      <c r="M68" s="131">
        <v>1</v>
      </c>
      <c r="N68" s="131">
        <v>-9188346</v>
      </c>
      <c r="O68" s="10">
        <v>-9.1883459999999992</v>
      </c>
      <c r="P68" s="132">
        <v>-13.04402</v>
      </c>
      <c r="Q68" s="132">
        <v>-4.9540000000000001E-2</v>
      </c>
      <c r="R68" s="10">
        <v>-25.147949106150701</v>
      </c>
      <c r="S68" t="s">
        <v>205</v>
      </c>
      <c r="T68" t="s">
        <v>205</v>
      </c>
      <c r="U68" s="143" t="s">
        <v>747</v>
      </c>
      <c r="V68" t="s">
        <v>315</v>
      </c>
      <c r="W68" t="s">
        <v>929</v>
      </c>
      <c r="X68" t="s">
        <v>5396</v>
      </c>
      <c r="Y68" t="s">
        <v>340</v>
      </c>
      <c r="Z68" t="s">
        <v>4835</v>
      </c>
      <c r="AA68" t="s">
        <v>1363</v>
      </c>
      <c r="AB68" s="143" t="s">
        <v>897</v>
      </c>
      <c r="AC68" t="s">
        <v>898</v>
      </c>
      <c r="AD68" s="143" t="s">
        <v>340</v>
      </c>
      <c r="AE68" s="143" t="s">
        <v>913</v>
      </c>
      <c r="AF68" t="s">
        <v>897</v>
      </c>
      <c r="AG68" s="143" t="s">
        <v>897</v>
      </c>
      <c r="AH68" s="133" t="s">
        <v>897</v>
      </c>
      <c r="AI68" s="131">
        <v>3.3719999999999999</v>
      </c>
      <c r="AJ68" s="131">
        <v>3.3620000000000001</v>
      </c>
      <c r="AK68" s="111" t="s">
        <v>340</v>
      </c>
      <c r="AL68" s="133" t="s">
        <v>5532</v>
      </c>
      <c r="AM68" t="s">
        <v>5534</v>
      </c>
      <c r="AN68" s="132">
        <v>-3.8800000000000002E-3</v>
      </c>
      <c r="AO68" s="132">
        <v>-1.0000000000000001E-5</v>
      </c>
    </row>
    <row r="69" spans="1:41">
      <c r="A69" t="s">
        <v>1214</v>
      </c>
      <c r="B69" t="s">
        <v>1240</v>
      </c>
      <c r="C69" t="s">
        <v>1018</v>
      </c>
      <c r="D69" t="s">
        <v>5451</v>
      </c>
      <c r="E69" t="s">
        <v>1219</v>
      </c>
      <c r="F69" s="131">
        <v>4.8369999999999997</v>
      </c>
      <c r="G69" s="131">
        <v>-576415</v>
      </c>
      <c r="H69" s="131">
        <f>-576415/1000</f>
        <v>-576.41499999999996</v>
      </c>
      <c r="I69" s="132">
        <v>-3.9583300000000001</v>
      </c>
      <c r="J69" s="132">
        <v>-1.503E-2</v>
      </c>
      <c r="K69" t="s">
        <v>5451</v>
      </c>
      <c r="L69" t="s">
        <v>1216</v>
      </c>
      <c r="M69" s="131">
        <v>3.6179999999999999</v>
      </c>
      <c r="N69" s="131">
        <v>-768966.43</v>
      </c>
      <c r="O69" s="10">
        <v>-0.76896643000000009</v>
      </c>
      <c r="P69" s="132">
        <v>-3.94957</v>
      </c>
      <c r="Q69" s="132">
        <v>-1.4999999999999999E-2</v>
      </c>
      <c r="R69" s="10">
        <v>-72.331686326589704</v>
      </c>
      <c r="S69" t="s">
        <v>205</v>
      </c>
      <c r="T69" t="s">
        <v>205</v>
      </c>
      <c r="U69" s="143" t="s">
        <v>747</v>
      </c>
      <c r="V69" t="s">
        <v>315</v>
      </c>
      <c r="W69" t="s">
        <v>930</v>
      </c>
      <c r="X69" t="s">
        <v>5452</v>
      </c>
      <c r="Y69" t="s">
        <v>340</v>
      </c>
      <c r="Z69" t="s">
        <v>5401</v>
      </c>
      <c r="AA69" t="s">
        <v>1363</v>
      </c>
      <c r="AB69" s="143" t="s">
        <v>897</v>
      </c>
      <c r="AC69" t="s">
        <v>898</v>
      </c>
      <c r="AD69" s="143" t="s">
        <v>340</v>
      </c>
      <c r="AE69" s="143" t="s">
        <v>913</v>
      </c>
      <c r="AF69" t="s">
        <v>897</v>
      </c>
      <c r="AG69" s="143" t="s">
        <v>897</v>
      </c>
      <c r="AH69" s="133" t="s">
        <v>897</v>
      </c>
      <c r="AI69" s="131">
        <v>4.8369999999999997</v>
      </c>
      <c r="AJ69" s="131">
        <v>1.3340000000000001</v>
      </c>
      <c r="AK69" s="111" t="s">
        <v>340</v>
      </c>
      <c r="AL69" s="133" t="s">
        <v>5532</v>
      </c>
      <c r="AM69" t="s">
        <v>5534</v>
      </c>
      <c r="AN69" s="132">
        <v>-1.0240000000000001E-2</v>
      </c>
      <c r="AO69" s="132">
        <v>-4.0000000000000003E-5</v>
      </c>
    </row>
    <row r="70" spans="1:41">
      <c r="A70" t="s">
        <v>1214</v>
      </c>
      <c r="B70" t="s">
        <v>1240</v>
      </c>
      <c r="C70" t="s">
        <v>1018</v>
      </c>
      <c r="D70" t="s">
        <v>5430</v>
      </c>
      <c r="E70" t="s">
        <v>1216</v>
      </c>
      <c r="F70" s="131">
        <v>3.512</v>
      </c>
      <c r="G70" s="131">
        <v>10348000</v>
      </c>
      <c r="H70" s="131">
        <f>10348000/1000</f>
        <v>10348</v>
      </c>
      <c r="I70" s="132">
        <v>51.592320000000001</v>
      </c>
      <c r="J70" s="132">
        <v>0.19592999999999999</v>
      </c>
      <c r="K70" t="s">
        <v>5430</v>
      </c>
      <c r="L70" t="s">
        <v>1213</v>
      </c>
      <c r="M70" s="131">
        <v>1</v>
      </c>
      <c r="N70" s="131">
        <v>-36352524</v>
      </c>
      <c r="O70" s="10">
        <v>-36.352523999999995</v>
      </c>
      <c r="P70" s="132">
        <v>-51.607010000000002</v>
      </c>
      <c r="Q70" s="132">
        <v>-0.19597999999999999</v>
      </c>
      <c r="R70" s="10">
        <v>-1460.6594691529399</v>
      </c>
      <c r="S70" t="s">
        <v>205</v>
      </c>
      <c r="T70" t="s">
        <v>205</v>
      </c>
      <c r="U70" s="143" t="s">
        <v>747</v>
      </c>
      <c r="V70" t="s">
        <v>315</v>
      </c>
      <c r="W70" t="s">
        <v>929</v>
      </c>
      <c r="X70" t="s">
        <v>5396</v>
      </c>
      <c r="Y70" t="s">
        <v>340</v>
      </c>
      <c r="Z70" t="s">
        <v>5056</v>
      </c>
      <c r="AA70" t="s">
        <v>1363</v>
      </c>
      <c r="AB70" s="143" t="s">
        <v>897</v>
      </c>
      <c r="AC70" t="s">
        <v>898</v>
      </c>
      <c r="AD70" s="143" t="s">
        <v>340</v>
      </c>
      <c r="AE70" s="143" t="s">
        <v>913</v>
      </c>
      <c r="AF70" t="s">
        <v>897</v>
      </c>
      <c r="AG70" s="143" t="s">
        <v>897</v>
      </c>
      <c r="AH70" s="133" t="s">
        <v>897</v>
      </c>
      <c r="AI70" s="131">
        <v>3.512</v>
      </c>
      <c r="AJ70" s="131">
        <v>3.5129999999999999</v>
      </c>
      <c r="AK70" s="111" t="s">
        <v>340</v>
      </c>
      <c r="AL70" s="133" t="s">
        <v>5532</v>
      </c>
      <c r="AM70" t="s">
        <v>5534</v>
      </c>
      <c r="AN70" s="132">
        <v>-0.20713000000000001</v>
      </c>
      <c r="AO70" s="132">
        <v>-7.9000000000000001E-4</v>
      </c>
    </row>
    <row r="71" spans="1:41">
      <c r="A71" t="s">
        <v>1214</v>
      </c>
      <c r="B71" t="s">
        <v>1240</v>
      </c>
      <c r="C71" t="s">
        <v>1018</v>
      </c>
      <c r="D71" t="s">
        <v>5449</v>
      </c>
      <c r="E71" t="s">
        <v>1216</v>
      </c>
      <c r="F71" s="131">
        <v>3.5790000000000002</v>
      </c>
      <c r="G71" s="131">
        <v>10136000</v>
      </c>
      <c r="H71" s="135">
        <f>10136000/1000</f>
        <v>10136</v>
      </c>
      <c r="I71" s="132">
        <v>51.499429999999997</v>
      </c>
      <c r="J71" s="132">
        <v>0.19556999999999999</v>
      </c>
      <c r="K71" t="s">
        <v>5449</v>
      </c>
      <c r="L71" t="s">
        <v>1213</v>
      </c>
      <c r="M71" s="131">
        <v>1</v>
      </c>
      <c r="N71" s="131">
        <v>-36185520</v>
      </c>
      <c r="O71" s="10">
        <v>-36.185519999999997</v>
      </c>
      <c r="P71" s="132">
        <v>-51.369929999999997</v>
      </c>
      <c r="Q71" s="132">
        <v>-0.19508</v>
      </c>
      <c r="R71" s="10">
        <v>-2006.0204784471</v>
      </c>
      <c r="S71" t="s">
        <v>205</v>
      </c>
      <c r="T71" t="s">
        <v>205</v>
      </c>
      <c r="U71" s="143" t="s">
        <v>747</v>
      </c>
      <c r="V71" t="s">
        <v>315</v>
      </c>
      <c r="W71" t="s">
        <v>929</v>
      </c>
      <c r="X71" t="s">
        <v>5396</v>
      </c>
      <c r="Y71" t="s">
        <v>340</v>
      </c>
      <c r="Z71" t="s">
        <v>5450</v>
      </c>
      <c r="AA71" t="s">
        <v>1363</v>
      </c>
      <c r="AB71" s="143" t="s">
        <v>897</v>
      </c>
      <c r="AC71" t="s">
        <v>898</v>
      </c>
      <c r="AD71" s="143" t="s">
        <v>340</v>
      </c>
      <c r="AE71" s="143" t="s">
        <v>913</v>
      </c>
      <c r="AF71" t="s">
        <v>897</v>
      </c>
      <c r="AG71" s="143" t="s">
        <v>897</v>
      </c>
      <c r="AH71" s="133" t="s">
        <v>897</v>
      </c>
      <c r="AI71" s="131">
        <v>3.5790000000000002</v>
      </c>
      <c r="AJ71" s="131">
        <v>3.57</v>
      </c>
      <c r="AK71" s="111" t="s">
        <v>340</v>
      </c>
      <c r="AL71" s="133" t="s">
        <v>5532</v>
      </c>
      <c r="AM71" t="s">
        <v>5534</v>
      </c>
      <c r="AN71" s="132">
        <v>-0.28491</v>
      </c>
      <c r="AO71" s="132">
        <v>-1.08E-3</v>
      </c>
    </row>
    <row r="72" spans="1:41">
      <c r="A72" t="s">
        <v>1214</v>
      </c>
      <c r="B72" t="s">
        <v>1240</v>
      </c>
      <c r="C72" t="s">
        <v>1018</v>
      </c>
      <c r="D72" t="s">
        <v>5431</v>
      </c>
      <c r="E72" t="s">
        <v>1216</v>
      </c>
      <c r="F72" s="131">
        <v>3.5710000000000002</v>
      </c>
      <c r="G72" s="131">
        <v>10485000</v>
      </c>
      <c r="H72" s="131">
        <f>10485000/1000</f>
        <v>10485</v>
      </c>
      <c r="I72" s="132">
        <v>53.153570000000002</v>
      </c>
      <c r="J72" s="132">
        <v>0.20185</v>
      </c>
      <c r="K72" t="s">
        <v>5431</v>
      </c>
      <c r="L72" t="s">
        <v>1213</v>
      </c>
      <c r="M72" s="131">
        <v>1</v>
      </c>
      <c r="N72" s="131">
        <v>-37485972</v>
      </c>
      <c r="O72" s="10">
        <v>-37.485972000000004</v>
      </c>
      <c r="P72" s="132">
        <v>-53.216079999999998</v>
      </c>
      <c r="Q72" s="132">
        <v>-0.20208999999999999</v>
      </c>
      <c r="R72" s="10">
        <v>-2129.3804871071402</v>
      </c>
      <c r="S72" t="s">
        <v>205</v>
      </c>
      <c r="T72" t="s">
        <v>205</v>
      </c>
      <c r="U72" s="143" t="s">
        <v>747</v>
      </c>
      <c r="V72" t="s">
        <v>315</v>
      </c>
      <c r="W72" t="s">
        <v>929</v>
      </c>
      <c r="X72" t="s">
        <v>5396</v>
      </c>
      <c r="Y72" t="s">
        <v>340</v>
      </c>
      <c r="Z72" t="s">
        <v>5096</v>
      </c>
      <c r="AA72" t="s">
        <v>1363</v>
      </c>
      <c r="AB72" s="143" t="s">
        <v>897</v>
      </c>
      <c r="AC72" t="s">
        <v>898</v>
      </c>
      <c r="AD72" s="143" t="s">
        <v>340</v>
      </c>
      <c r="AE72" s="143" t="s">
        <v>913</v>
      </c>
      <c r="AF72" t="s">
        <v>897</v>
      </c>
      <c r="AG72" s="143" t="s">
        <v>897</v>
      </c>
      <c r="AH72" s="133" t="s">
        <v>897</v>
      </c>
      <c r="AI72" s="131">
        <v>3.5710000000000002</v>
      </c>
      <c r="AJ72" s="131">
        <v>3.5750000000000002</v>
      </c>
      <c r="AK72" s="111" t="s">
        <v>340</v>
      </c>
      <c r="AL72" s="133" t="s">
        <v>5532</v>
      </c>
      <c r="AM72" t="s">
        <v>5534</v>
      </c>
      <c r="AN72" s="132">
        <v>-0.30246000000000001</v>
      </c>
      <c r="AO72" s="132">
        <v>-1.15E-3</v>
      </c>
    </row>
    <row r="73" spans="1:41">
      <c r="A73" t="s">
        <v>1214</v>
      </c>
      <c r="B73" t="s">
        <v>1243</v>
      </c>
      <c r="C73" t="s">
        <v>1018</v>
      </c>
      <c r="D73" t="s">
        <v>5424</v>
      </c>
      <c r="E73" t="s">
        <v>1216</v>
      </c>
      <c r="F73" s="131">
        <v>3.6179999999999999</v>
      </c>
      <c r="G73" s="131">
        <v>-3272000</v>
      </c>
      <c r="H73" s="131">
        <f>-3272000/1000</f>
        <v>-3272</v>
      </c>
      <c r="I73" s="132">
        <v>-156.39465000000001</v>
      </c>
      <c r="J73" s="132">
        <v>-0.33466000000000001</v>
      </c>
      <c r="K73" t="s">
        <v>5424</v>
      </c>
      <c r="L73" t="s">
        <v>1213</v>
      </c>
      <c r="M73" s="131">
        <v>1</v>
      </c>
      <c r="N73" s="131">
        <v>-11789016</v>
      </c>
      <c r="O73" s="10">
        <v>-11.789016</v>
      </c>
      <c r="P73" s="132">
        <v>-155.74625</v>
      </c>
      <c r="Q73" s="132">
        <v>-0.33328000000000002</v>
      </c>
      <c r="R73" s="10">
        <v>755.07809902482904</v>
      </c>
      <c r="S73" t="s">
        <v>205</v>
      </c>
      <c r="T73" t="s">
        <v>205</v>
      </c>
      <c r="U73" s="143" t="s">
        <v>747</v>
      </c>
      <c r="V73" t="s">
        <v>315</v>
      </c>
      <c r="W73" t="s">
        <v>929</v>
      </c>
      <c r="X73" t="s">
        <v>5396</v>
      </c>
      <c r="Y73" t="s">
        <v>340</v>
      </c>
      <c r="Z73" t="s">
        <v>5401</v>
      </c>
      <c r="AA73" t="s">
        <v>1363</v>
      </c>
      <c r="AB73" s="143" t="s">
        <v>897</v>
      </c>
      <c r="AC73" t="s">
        <v>898</v>
      </c>
      <c r="AD73" s="143" t="s">
        <v>340</v>
      </c>
      <c r="AE73" s="143" t="s">
        <v>913</v>
      </c>
      <c r="AF73" t="s">
        <v>897</v>
      </c>
      <c r="AG73" s="143" t="s">
        <v>897</v>
      </c>
      <c r="AH73" s="133" t="s">
        <v>897</v>
      </c>
      <c r="AI73" s="131">
        <v>3.6179999999999999</v>
      </c>
      <c r="AJ73" s="131">
        <v>3.6030000000000002</v>
      </c>
      <c r="AK73" s="111" t="s">
        <v>340</v>
      </c>
      <c r="AL73" s="133" t="s">
        <v>5532</v>
      </c>
      <c r="AM73" t="s">
        <v>5534</v>
      </c>
      <c r="AN73" s="132">
        <v>0.99853999999999998</v>
      </c>
      <c r="AO73" s="132">
        <v>2.14E-3</v>
      </c>
    </row>
    <row r="74" spans="1:41">
      <c r="A74" t="s">
        <v>1214</v>
      </c>
      <c r="B74" t="s">
        <v>1243</v>
      </c>
      <c r="C74" t="s">
        <v>1018</v>
      </c>
      <c r="D74" t="s">
        <v>5425</v>
      </c>
      <c r="E74" t="s">
        <v>1217</v>
      </c>
      <c r="F74" s="131">
        <v>4.0960000000000001</v>
      </c>
      <c r="G74" s="131">
        <v>-1781988</v>
      </c>
      <c r="H74" s="131">
        <f>-1781988/1000</f>
        <v>-1781.9880000000001</v>
      </c>
      <c r="I74" s="132">
        <v>-96.430710000000005</v>
      </c>
      <c r="J74" s="132">
        <v>-0.20635000000000001</v>
      </c>
      <c r="K74" t="s">
        <v>5425</v>
      </c>
      <c r="L74" t="s">
        <v>1213</v>
      </c>
      <c r="M74" s="131">
        <v>1</v>
      </c>
      <c r="N74" s="131">
        <v>-7308823.7800000003</v>
      </c>
      <c r="O74" s="10">
        <v>-7.3088237800000009</v>
      </c>
      <c r="P74" s="132">
        <v>-96.557839999999999</v>
      </c>
      <c r="Q74" s="132">
        <v>-0.20662</v>
      </c>
      <c r="R74" s="10">
        <v>243.02466183924699</v>
      </c>
      <c r="S74" t="s">
        <v>205</v>
      </c>
      <c r="T74" t="s">
        <v>205</v>
      </c>
      <c r="U74" s="143" t="s">
        <v>747</v>
      </c>
      <c r="V74" t="s">
        <v>315</v>
      </c>
      <c r="W74" t="s">
        <v>929</v>
      </c>
      <c r="X74" t="s">
        <v>5412</v>
      </c>
      <c r="Y74" t="s">
        <v>340</v>
      </c>
      <c r="Z74" t="s">
        <v>5401</v>
      </c>
      <c r="AA74" t="s">
        <v>1363</v>
      </c>
      <c r="AB74" s="143" t="s">
        <v>897</v>
      </c>
      <c r="AC74" t="s">
        <v>898</v>
      </c>
      <c r="AD74" s="143" t="s">
        <v>340</v>
      </c>
      <c r="AE74" s="143" t="s">
        <v>913</v>
      </c>
      <c r="AF74" t="s">
        <v>897</v>
      </c>
      <c r="AG74" s="143" t="s">
        <v>897</v>
      </c>
      <c r="AH74" s="133" t="s">
        <v>897</v>
      </c>
      <c r="AI74" s="131">
        <v>4.0960000000000001</v>
      </c>
      <c r="AJ74" s="131">
        <v>4.1020000000000003</v>
      </c>
      <c r="AK74" s="111" t="s">
        <v>340</v>
      </c>
      <c r="AL74" s="133" t="s">
        <v>5532</v>
      </c>
      <c r="AM74" t="s">
        <v>5534</v>
      </c>
      <c r="AN74" s="132">
        <v>0.34442</v>
      </c>
      <c r="AO74" s="132">
        <v>7.3999999999999999E-4</v>
      </c>
    </row>
    <row r="75" spans="1:41">
      <c r="A75" t="s">
        <v>1214</v>
      </c>
      <c r="B75" t="s">
        <v>1243</v>
      </c>
      <c r="C75" t="s">
        <v>1018</v>
      </c>
      <c r="D75" t="s">
        <v>5426</v>
      </c>
      <c r="E75" t="s">
        <v>1216</v>
      </c>
      <c r="F75" s="131">
        <v>3.5369999999999999</v>
      </c>
      <c r="G75" s="131">
        <v>-1010000</v>
      </c>
      <c r="H75" s="131">
        <f>-1010000/1000</f>
        <v>-1010</v>
      </c>
      <c r="I75" s="132">
        <v>-47.195050000000002</v>
      </c>
      <c r="J75" s="132">
        <v>-0.10099</v>
      </c>
      <c r="K75" t="s">
        <v>5426</v>
      </c>
      <c r="L75" t="s">
        <v>1213</v>
      </c>
      <c r="M75" s="131">
        <v>1</v>
      </c>
      <c r="N75" s="131">
        <v>-3578228</v>
      </c>
      <c r="O75" s="10">
        <v>-3.5782280000000002</v>
      </c>
      <c r="P75" s="132">
        <v>-47.272440000000003</v>
      </c>
      <c r="Q75" s="132">
        <v>-0.10116</v>
      </c>
      <c r="R75" s="10">
        <v>172.534847316151</v>
      </c>
      <c r="S75" t="s">
        <v>205</v>
      </c>
      <c r="T75" t="s">
        <v>205</v>
      </c>
      <c r="U75" s="143" t="s">
        <v>747</v>
      </c>
      <c r="V75" t="s">
        <v>315</v>
      </c>
      <c r="W75" t="s">
        <v>929</v>
      </c>
      <c r="X75" t="s">
        <v>5396</v>
      </c>
      <c r="Y75" t="s">
        <v>340</v>
      </c>
      <c r="Z75" t="s">
        <v>5140</v>
      </c>
      <c r="AA75" t="s">
        <v>1363</v>
      </c>
      <c r="AB75" s="143" t="s">
        <v>897</v>
      </c>
      <c r="AC75" t="s">
        <v>898</v>
      </c>
      <c r="AD75" s="143" t="s">
        <v>340</v>
      </c>
      <c r="AE75" s="143" t="s">
        <v>913</v>
      </c>
      <c r="AF75" t="s">
        <v>897</v>
      </c>
      <c r="AG75" s="143" t="s">
        <v>897</v>
      </c>
      <c r="AH75" s="133" t="s">
        <v>897</v>
      </c>
      <c r="AI75" s="131">
        <v>3.5369999999999999</v>
      </c>
      <c r="AJ75" s="131">
        <v>3.5430000000000001</v>
      </c>
      <c r="AK75" s="111" t="s">
        <v>340</v>
      </c>
      <c r="AL75" s="133" t="s">
        <v>5532</v>
      </c>
      <c r="AM75" t="s">
        <v>5534</v>
      </c>
      <c r="AN75" s="132">
        <v>0.22789999999999999</v>
      </c>
      <c r="AO75" s="132">
        <v>4.8999999999999998E-4</v>
      </c>
    </row>
    <row r="76" spans="1:41">
      <c r="A76" t="s">
        <v>1214</v>
      </c>
      <c r="B76" t="s">
        <v>1243</v>
      </c>
      <c r="C76" t="s">
        <v>1018</v>
      </c>
      <c r="D76" t="s">
        <v>5427</v>
      </c>
      <c r="E76" t="s">
        <v>1216</v>
      </c>
      <c r="F76" s="131">
        <v>3.4049999999999998</v>
      </c>
      <c r="G76" s="131">
        <v>-1032000</v>
      </c>
      <c r="H76" s="131">
        <f>-1032000/1000</f>
        <v>-1032</v>
      </c>
      <c r="I76" s="132">
        <v>-46.423389999999998</v>
      </c>
      <c r="J76" s="132">
        <v>-9.9339999999999998E-2</v>
      </c>
      <c r="K76" t="s">
        <v>5427</v>
      </c>
      <c r="L76" t="s">
        <v>1213</v>
      </c>
      <c r="M76" s="131">
        <v>1</v>
      </c>
      <c r="N76" s="131">
        <v>-3507974.4</v>
      </c>
      <c r="O76" s="10">
        <v>-3.5079744000000002</v>
      </c>
      <c r="P76" s="132">
        <v>-46.34431</v>
      </c>
      <c r="Q76" s="132">
        <v>-9.9169999999999994E-2</v>
      </c>
      <c r="R76" s="10">
        <v>28.7304719820063</v>
      </c>
      <c r="S76" t="s">
        <v>205</v>
      </c>
      <c r="T76" t="s">
        <v>205</v>
      </c>
      <c r="U76" s="143" t="s">
        <v>747</v>
      </c>
      <c r="V76" t="s">
        <v>315</v>
      </c>
      <c r="W76" t="s">
        <v>929</v>
      </c>
      <c r="X76" t="s">
        <v>5396</v>
      </c>
      <c r="Y76" t="s">
        <v>340</v>
      </c>
      <c r="Z76" t="s">
        <v>4868</v>
      </c>
      <c r="AA76" t="s">
        <v>1363</v>
      </c>
      <c r="AB76" s="143" t="s">
        <v>897</v>
      </c>
      <c r="AC76" t="s">
        <v>898</v>
      </c>
      <c r="AD76" s="143" t="s">
        <v>340</v>
      </c>
      <c r="AE76" s="143" t="s">
        <v>913</v>
      </c>
      <c r="AF76" t="s">
        <v>897</v>
      </c>
      <c r="AG76" s="143" t="s">
        <v>897</v>
      </c>
      <c r="AH76" s="133" t="s">
        <v>897</v>
      </c>
      <c r="AI76" s="131">
        <v>3.4049999999999998</v>
      </c>
      <c r="AJ76" s="131">
        <v>3.399</v>
      </c>
      <c r="AK76" s="111" t="s">
        <v>340</v>
      </c>
      <c r="AL76" s="133" t="s">
        <v>5532</v>
      </c>
      <c r="AM76" t="s">
        <v>5534</v>
      </c>
      <c r="AN76" s="132">
        <v>3.7080000000000002E-2</v>
      </c>
      <c r="AO76" s="132">
        <v>8.0000000000000007E-5</v>
      </c>
    </row>
    <row r="77" spans="1:41">
      <c r="A77" t="s">
        <v>1214</v>
      </c>
      <c r="B77" t="s">
        <v>1243</v>
      </c>
      <c r="C77" t="s">
        <v>1018</v>
      </c>
      <c r="D77" t="s">
        <v>5429</v>
      </c>
      <c r="E77" t="s">
        <v>1216</v>
      </c>
      <c r="F77" s="131">
        <v>3.3719999999999999</v>
      </c>
      <c r="G77" s="131">
        <v>-525000</v>
      </c>
      <c r="H77" s="131">
        <f>-525000/1000</f>
        <v>-525</v>
      </c>
      <c r="I77" s="132">
        <v>-23.38767</v>
      </c>
      <c r="J77" s="132">
        <v>-5.0049999999999997E-2</v>
      </c>
      <c r="K77" t="s">
        <v>5429</v>
      </c>
      <c r="L77" t="s">
        <v>1213</v>
      </c>
      <c r="M77" s="131">
        <v>1</v>
      </c>
      <c r="N77" s="131">
        <v>-1765050</v>
      </c>
      <c r="O77" s="10">
        <v>-1.76505</v>
      </c>
      <c r="P77" s="132">
        <v>-23.31831</v>
      </c>
      <c r="Q77" s="132">
        <v>-4.99E-2</v>
      </c>
      <c r="R77" s="10">
        <v>-4.8308354484920404</v>
      </c>
      <c r="S77" t="s">
        <v>205</v>
      </c>
      <c r="T77" t="s">
        <v>205</v>
      </c>
      <c r="U77" s="143" t="s">
        <v>747</v>
      </c>
      <c r="V77" t="s">
        <v>315</v>
      </c>
      <c r="W77" t="s">
        <v>929</v>
      </c>
      <c r="X77" t="s">
        <v>5396</v>
      </c>
      <c r="Y77" t="s">
        <v>340</v>
      </c>
      <c r="Z77" t="s">
        <v>4835</v>
      </c>
      <c r="AA77" t="s">
        <v>1363</v>
      </c>
      <c r="AB77" s="143" t="s">
        <v>897</v>
      </c>
      <c r="AC77" t="s">
        <v>898</v>
      </c>
      <c r="AD77" s="143" t="s">
        <v>340</v>
      </c>
      <c r="AE77" s="143" t="s">
        <v>913</v>
      </c>
      <c r="AF77" t="s">
        <v>897</v>
      </c>
      <c r="AG77" s="143" t="s">
        <v>897</v>
      </c>
      <c r="AH77" s="133" t="s">
        <v>897</v>
      </c>
      <c r="AI77" s="131">
        <v>3.3719999999999999</v>
      </c>
      <c r="AJ77" s="131">
        <v>3.3620000000000001</v>
      </c>
      <c r="AK77" s="111" t="s">
        <v>340</v>
      </c>
      <c r="AL77" s="133" t="s">
        <v>5532</v>
      </c>
      <c r="AM77" t="s">
        <v>5534</v>
      </c>
      <c r="AN77" s="132">
        <v>-6.94E-3</v>
      </c>
      <c r="AO77" s="132">
        <v>-1.0000000000000001E-5</v>
      </c>
    </row>
    <row r="78" spans="1:41">
      <c r="A78" t="s">
        <v>1214</v>
      </c>
      <c r="B78" t="s">
        <v>1243</v>
      </c>
      <c r="C78" t="s">
        <v>1018</v>
      </c>
      <c r="D78" t="s">
        <v>5451</v>
      </c>
      <c r="E78" t="s">
        <v>1219</v>
      </c>
      <c r="F78" s="131">
        <v>4.8369999999999997</v>
      </c>
      <c r="G78" s="131">
        <v>-70000</v>
      </c>
      <c r="H78" s="131">
        <f>-70000/1000</f>
        <v>-70</v>
      </c>
      <c r="I78" s="132">
        <v>-4.4734299999999996</v>
      </c>
      <c r="J78" s="132">
        <v>-9.5700000000000004E-3</v>
      </c>
      <c r="K78" t="s">
        <v>5451</v>
      </c>
      <c r="L78" t="s">
        <v>1216</v>
      </c>
      <c r="M78" s="131">
        <v>3.6179999999999999</v>
      </c>
      <c r="N78" s="131">
        <v>93383.5</v>
      </c>
      <c r="O78" s="10">
        <v>9.3383499999999994E-2</v>
      </c>
      <c r="P78" s="132">
        <v>4.4635300000000004</v>
      </c>
      <c r="Q78" s="132">
        <v>9.5499999999999995E-3</v>
      </c>
      <c r="R78" s="10">
        <v>-8.7839803663354807</v>
      </c>
      <c r="S78" t="s">
        <v>205</v>
      </c>
      <c r="T78" t="s">
        <v>205</v>
      </c>
      <c r="U78" s="143" t="s">
        <v>747</v>
      </c>
      <c r="V78" t="s">
        <v>315</v>
      </c>
      <c r="W78" t="s">
        <v>930</v>
      </c>
      <c r="X78" t="s">
        <v>5452</v>
      </c>
      <c r="Y78" t="s">
        <v>340</v>
      </c>
      <c r="Z78" t="s">
        <v>5401</v>
      </c>
      <c r="AA78" t="s">
        <v>1363</v>
      </c>
      <c r="AB78" s="143" t="s">
        <v>897</v>
      </c>
      <c r="AC78" t="s">
        <v>898</v>
      </c>
      <c r="AD78" s="143" t="s">
        <v>340</v>
      </c>
      <c r="AE78" s="143" t="s">
        <v>913</v>
      </c>
      <c r="AF78" t="s">
        <v>897</v>
      </c>
      <c r="AG78" s="143" t="s">
        <v>897</v>
      </c>
      <c r="AH78" s="133" t="s">
        <v>897</v>
      </c>
      <c r="AI78" s="131">
        <v>4.8369999999999997</v>
      </c>
      <c r="AJ78" s="131">
        <v>1.3340000000000001</v>
      </c>
      <c r="AK78" s="111" t="s">
        <v>340</v>
      </c>
      <c r="AL78" s="133" t="s">
        <v>5532</v>
      </c>
      <c r="AM78" t="s">
        <v>5534</v>
      </c>
      <c r="AN78" s="132">
        <v>-1.158E-2</v>
      </c>
      <c r="AO78" s="132">
        <v>-2.0000000000000002E-5</v>
      </c>
    </row>
    <row r="79" spans="1:41">
      <c r="A79" t="s">
        <v>1214</v>
      </c>
      <c r="B79" t="s">
        <v>1243</v>
      </c>
      <c r="C79" t="s">
        <v>1018</v>
      </c>
      <c r="D79" t="s">
        <v>5449</v>
      </c>
      <c r="E79" t="s">
        <v>1216</v>
      </c>
      <c r="F79" s="131">
        <v>3.5790000000000002</v>
      </c>
      <c r="G79" s="131">
        <v>504000</v>
      </c>
      <c r="H79" s="131">
        <f>504000/1000</f>
        <v>504</v>
      </c>
      <c r="I79" s="132">
        <v>23.830449999999999</v>
      </c>
      <c r="J79" s="132">
        <v>5.0990000000000001E-2</v>
      </c>
      <c r="K79" t="s">
        <v>5449</v>
      </c>
      <c r="L79" t="s">
        <v>1213</v>
      </c>
      <c r="M79" s="131">
        <v>1</v>
      </c>
      <c r="N79" s="131">
        <v>-1799280</v>
      </c>
      <c r="O79" s="10">
        <v>-1.79928</v>
      </c>
      <c r="P79" s="132">
        <v>-23.770530000000001</v>
      </c>
      <c r="Q79" s="132">
        <v>-5.0869999999999999E-2</v>
      </c>
      <c r="R79" s="10">
        <v>-99.746874618916706</v>
      </c>
      <c r="S79" t="s">
        <v>205</v>
      </c>
      <c r="T79" t="s">
        <v>205</v>
      </c>
      <c r="U79" s="143" t="s">
        <v>747</v>
      </c>
      <c r="V79" t="s">
        <v>315</v>
      </c>
      <c r="W79" t="s">
        <v>929</v>
      </c>
      <c r="X79" t="s">
        <v>5396</v>
      </c>
      <c r="Y79" t="s">
        <v>340</v>
      </c>
      <c r="Z79" t="s">
        <v>5450</v>
      </c>
      <c r="AA79" t="s">
        <v>1363</v>
      </c>
      <c r="AB79" s="143" t="s">
        <v>897</v>
      </c>
      <c r="AC79" t="s">
        <v>898</v>
      </c>
      <c r="AD79" s="143" t="s">
        <v>340</v>
      </c>
      <c r="AE79" s="143" t="s">
        <v>913</v>
      </c>
      <c r="AF79" t="s">
        <v>897</v>
      </c>
      <c r="AG79" s="143" t="s">
        <v>897</v>
      </c>
      <c r="AH79" s="133" t="s">
        <v>897</v>
      </c>
      <c r="AI79" s="131">
        <v>3.5790000000000002</v>
      </c>
      <c r="AJ79" s="131">
        <v>3.57</v>
      </c>
      <c r="AK79" s="111" t="s">
        <v>340</v>
      </c>
      <c r="AL79" s="133" t="s">
        <v>5532</v>
      </c>
      <c r="AM79" t="s">
        <v>5534</v>
      </c>
      <c r="AN79" s="132">
        <v>-0.13184000000000001</v>
      </c>
      <c r="AO79" s="132">
        <v>-2.7999999999999998E-4</v>
      </c>
    </row>
    <row r="80" spans="1:41">
      <c r="A80" t="s">
        <v>1214</v>
      </c>
      <c r="B80" t="s">
        <v>1243</v>
      </c>
      <c r="C80" t="s">
        <v>1018</v>
      </c>
      <c r="D80" t="s">
        <v>5430</v>
      </c>
      <c r="E80" t="s">
        <v>1216</v>
      </c>
      <c r="F80" s="131">
        <v>3.512</v>
      </c>
      <c r="G80" s="131">
        <v>1001000</v>
      </c>
      <c r="H80" s="131">
        <f>1001000/1000</f>
        <v>1001</v>
      </c>
      <c r="I80" s="132">
        <v>46.443890000000003</v>
      </c>
      <c r="J80" s="132">
        <v>9.9379999999999996E-2</v>
      </c>
      <c r="K80" t="s">
        <v>5430</v>
      </c>
      <c r="L80" t="s">
        <v>1213</v>
      </c>
      <c r="M80" s="131">
        <v>1</v>
      </c>
      <c r="N80" s="131">
        <v>-3516513</v>
      </c>
      <c r="O80" s="10">
        <v>-3.5165129999999998</v>
      </c>
      <c r="P80" s="132">
        <v>-46.457120000000003</v>
      </c>
      <c r="Q80" s="132">
        <v>-9.9409999999999998E-2</v>
      </c>
      <c r="R80" s="10">
        <v>-141.294948649216</v>
      </c>
      <c r="S80" t="s">
        <v>205</v>
      </c>
      <c r="T80" t="s">
        <v>205</v>
      </c>
      <c r="U80" s="143" t="s">
        <v>747</v>
      </c>
      <c r="V80" t="s">
        <v>315</v>
      </c>
      <c r="W80" t="s">
        <v>929</v>
      </c>
      <c r="X80" t="s">
        <v>5396</v>
      </c>
      <c r="Y80" t="s">
        <v>340</v>
      </c>
      <c r="Z80" t="s">
        <v>5056</v>
      </c>
      <c r="AA80" t="s">
        <v>1363</v>
      </c>
      <c r="AB80" s="143" t="s">
        <v>897</v>
      </c>
      <c r="AC80" t="s">
        <v>898</v>
      </c>
      <c r="AD80" s="143" t="s">
        <v>340</v>
      </c>
      <c r="AE80" s="143" t="s">
        <v>913</v>
      </c>
      <c r="AF80" t="s">
        <v>897</v>
      </c>
      <c r="AG80" s="143" t="s">
        <v>897</v>
      </c>
      <c r="AH80" s="133" t="s">
        <v>897</v>
      </c>
      <c r="AI80" s="131">
        <v>3.512</v>
      </c>
      <c r="AJ80" s="131">
        <v>3.5129999999999999</v>
      </c>
      <c r="AK80" s="111" t="s">
        <v>340</v>
      </c>
      <c r="AL80" s="133" t="s">
        <v>5532</v>
      </c>
      <c r="AM80" t="s">
        <v>5534</v>
      </c>
      <c r="AN80" s="132">
        <v>-0.18645999999999999</v>
      </c>
      <c r="AO80" s="132">
        <v>-4.0000000000000002E-4</v>
      </c>
    </row>
    <row r="81" spans="1:41">
      <c r="A81" t="s">
        <v>1214</v>
      </c>
      <c r="B81" t="s">
        <v>1243</v>
      </c>
      <c r="C81" t="s">
        <v>1018</v>
      </c>
      <c r="D81" t="s">
        <v>5431</v>
      </c>
      <c r="E81" t="s">
        <v>1216</v>
      </c>
      <c r="F81" s="131">
        <v>3.5710000000000002</v>
      </c>
      <c r="G81" s="131">
        <v>1010000</v>
      </c>
      <c r="H81" s="131">
        <f>1010000/1000</f>
        <v>1010</v>
      </c>
      <c r="I81" s="132">
        <v>47.648719999999997</v>
      </c>
      <c r="J81" s="132">
        <v>0.10196</v>
      </c>
      <c r="K81" t="s">
        <v>5431</v>
      </c>
      <c r="L81" t="s">
        <v>1213</v>
      </c>
      <c r="M81" s="131">
        <v>1</v>
      </c>
      <c r="N81" s="131">
        <v>-3610952</v>
      </c>
      <c r="O81" s="10">
        <v>-3.6109520000000002</v>
      </c>
      <c r="P81" s="132">
        <v>-47.70476</v>
      </c>
      <c r="Q81" s="132">
        <v>-0.10208</v>
      </c>
      <c r="R81" s="10">
        <v>-205.11915040326301</v>
      </c>
      <c r="S81" t="s">
        <v>205</v>
      </c>
      <c r="T81" t="s">
        <v>205</v>
      </c>
      <c r="U81" s="143" t="s">
        <v>747</v>
      </c>
      <c r="V81" t="s">
        <v>315</v>
      </c>
      <c r="W81" t="s">
        <v>929</v>
      </c>
      <c r="X81" t="s">
        <v>5396</v>
      </c>
      <c r="Y81" t="s">
        <v>340</v>
      </c>
      <c r="Z81" t="s">
        <v>5096</v>
      </c>
      <c r="AA81" t="s">
        <v>1363</v>
      </c>
      <c r="AB81" s="143" t="s">
        <v>897</v>
      </c>
      <c r="AC81" t="s">
        <v>898</v>
      </c>
      <c r="AD81" s="143" t="s">
        <v>340</v>
      </c>
      <c r="AE81" s="143" t="s">
        <v>913</v>
      </c>
      <c r="AF81" t="s">
        <v>897</v>
      </c>
      <c r="AG81" s="143" t="s">
        <v>897</v>
      </c>
      <c r="AH81" s="133" t="s">
        <v>897</v>
      </c>
      <c r="AI81" s="131">
        <v>3.5710000000000002</v>
      </c>
      <c r="AJ81" s="131">
        <v>3.5750000000000002</v>
      </c>
      <c r="AK81" s="111" t="s">
        <v>340</v>
      </c>
      <c r="AL81" s="133" t="s">
        <v>5532</v>
      </c>
      <c r="AM81" t="s">
        <v>5534</v>
      </c>
      <c r="AN81" s="132">
        <v>-0.27112999999999998</v>
      </c>
      <c r="AO81" s="132">
        <v>-5.8E-4</v>
      </c>
    </row>
    <row r="82" spans="1:41">
      <c r="A82" t="s">
        <v>1214</v>
      </c>
      <c r="B82" t="s">
        <v>1244</v>
      </c>
      <c r="C82" t="s">
        <v>1018</v>
      </c>
      <c r="D82" t="s">
        <v>5424</v>
      </c>
      <c r="E82" t="s">
        <v>1216</v>
      </c>
      <c r="F82" s="131">
        <v>3.6179999999999999</v>
      </c>
      <c r="G82" s="131">
        <v>-6039000</v>
      </c>
      <c r="H82" s="131">
        <f>-6039000/1000</f>
        <v>-6039</v>
      </c>
      <c r="I82" s="132">
        <v>-156.74964</v>
      </c>
      <c r="J82" s="132">
        <v>-0.43351000000000001</v>
      </c>
      <c r="K82" t="s">
        <v>5424</v>
      </c>
      <c r="L82" t="s">
        <v>1213</v>
      </c>
      <c r="M82" s="131">
        <v>1</v>
      </c>
      <c r="N82" s="131">
        <v>-21758517</v>
      </c>
      <c r="O82" s="10">
        <v>-21.758517000000001</v>
      </c>
      <c r="P82" s="132">
        <v>-156.09977000000001</v>
      </c>
      <c r="Q82" s="132">
        <v>-0.43170999999999998</v>
      </c>
      <c r="R82" s="10">
        <v>1393.6175550155699</v>
      </c>
      <c r="S82" t="s">
        <v>205</v>
      </c>
      <c r="T82" t="s">
        <v>205</v>
      </c>
      <c r="U82" s="143" t="s">
        <v>747</v>
      </c>
      <c r="V82" t="s">
        <v>315</v>
      </c>
      <c r="W82" t="s">
        <v>929</v>
      </c>
      <c r="X82" t="s">
        <v>5396</v>
      </c>
      <c r="Y82" t="s">
        <v>340</v>
      </c>
      <c r="Z82" t="s">
        <v>5401</v>
      </c>
      <c r="AA82" t="s">
        <v>1363</v>
      </c>
      <c r="AB82" s="143" t="s">
        <v>897</v>
      </c>
      <c r="AC82" t="s">
        <v>898</v>
      </c>
      <c r="AD82" s="143" t="s">
        <v>340</v>
      </c>
      <c r="AE82" s="143" t="s">
        <v>913</v>
      </c>
      <c r="AF82" t="s">
        <v>897</v>
      </c>
      <c r="AG82" s="143" t="s">
        <v>897</v>
      </c>
      <c r="AH82" s="133" t="s">
        <v>897</v>
      </c>
      <c r="AI82" s="131">
        <v>3.6179999999999999</v>
      </c>
      <c r="AJ82" s="131">
        <v>3.6030000000000002</v>
      </c>
      <c r="AK82" s="111" t="s">
        <v>340</v>
      </c>
      <c r="AL82" s="133" t="s">
        <v>5532</v>
      </c>
      <c r="AM82" t="s">
        <v>5534</v>
      </c>
      <c r="AN82" s="132">
        <v>1.00081</v>
      </c>
      <c r="AO82" s="132">
        <v>2.7699999999999999E-3</v>
      </c>
    </row>
    <row r="83" spans="1:41">
      <c r="A83" t="s">
        <v>1214</v>
      </c>
      <c r="B83" t="s">
        <v>1244</v>
      </c>
      <c r="C83" t="s">
        <v>1018</v>
      </c>
      <c r="D83" t="s">
        <v>5426</v>
      </c>
      <c r="E83" t="s">
        <v>1216</v>
      </c>
      <c r="F83" s="131">
        <v>3.5369999999999999</v>
      </c>
      <c r="G83" s="131">
        <v>-2675000</v>
      </c>
      <c r="H83" s="131">
        <f>-2675000/1000</f>
        <v>-2675</v>
      </c>
      <c r="I83" s="132">
        <v>-67.878429999999994</v>
      </c>
      <c r="J83" s="132">
        <v>-0.18772</v>
      </c>
      <c r="K83" t="s">
        <v>5426</v>
      </c>
      <c r="L83" t="s">
        <v>1213</v>
      </c>
      <c r="M83" s="131">
        <v>1</v>
      </c>
      <c r="N83" s="131">
        <v>-9476990</v>
      </c>
      <c r="O83" s="10">
        <v>-9.4769899999999989</v>
      </c>
      <c r="P83" s="132">
        <v>-67.989739999999998</v>
      </c>
      <c r="Q83" s="132">
        <v>-0.18803</v>
      </c>
      <c r="R83" s="10">
        <v>456.96110551554898</v>
      </c>
      <c r="S83" t="s">
        <v>205</v>
      </c>
      <c r="T83" t="s">
        <v>205</v>
      </c>
      <c r="U83" s="143" t="s">
        <v>747</v>
      </c>
      <c r="V83" t="s">
        <v>315</v>
      </c>
      <c r="W83" t="s">
        <v>929</v>
      </c>
      <c r="X83" t="s">
        <v>5396</v>
      </c>
      <c r="Y83" t="s">
        <v>340</v>
      </c>
      <c r="Z83" t="s">
        <v>5140</v>
      </c>
      <c r="AA83" t="s">
        <v>1363</v>
      </c>
      <c r="AB83" s="143" t="s">
        <v>897</v>
      </c>
      <c r="AC83" t="s">
        <v>898</v>
      </c>
      <c r="AD83" s="143" t="s">
        <v>340</v>
      </c>
      <c r="AE83" s="143" t="s">
        <v>913</v>
      </c>
      <c r="AF83" t="s">
        <v>897</v>
      </c>
      <c r="AG83" s="143" t="s">
        <v>897</v>
      </c>
      <c r="AH83" s="133" t="s">
        <v>897</v>
      </c>
      <c r="AI83" s="131">
        <v>3.5369999999999999</v>
      </c>
      <c r="AJ83" s="131">
        <v>3.5430000000000001</v>
      </c>
      <c r="AK83" s="111" t="s">
        <v>340</v>
      </c>
      <c r="AL83" s="133" t="s">
        <v>5532</v>
      </c>
      <c r="AM83" t="s">
        <v>5534</v>
      </c>
      <c r="AN83" s="132">
        <v>0.32778000000000002</v>
      </c>
      <c r="AO83" s="132">
        <v>9.1E-4</v>
      </c>
    </row>
    <row r="84" spans="1:41">
      <c r="A84" t="s">
        <v>1214</v>
      </c>
      <c r="B84" t="s">
        <v>1244</v>
      </c>
      <c r="C84" t="s">
        <v>1018</v>
      </c>
      <c r="D84" t="s">
        <v>5425</v>
      </c>
      <c r="E84" t="s">
        <v>1217</v>
      </c>
      <c r="F84" s="131">
        <v>4.0960000000000001</v>
      </c>
      <c r="G84" s="131">
        <v>-2619670</v>
      </c>
      <c r="H84" s="131">
        <f>-2619670/1000</f>
        <v>-2619.67</v>
      </c>
      <c r="I84" s="132">
        <v>-76.982159999999993</v>
      </c>
      <c r="J84" s="132">
        <v>-0.21290000000000001</v>
      </c>
      <c r="K84" t="s">
        <v>5425</v>
      </c>
      <c r="L84" t="s">
        <v>1213</v>
      </c>
      <c r="M84" s="131">
        <v>1</v>
      </c>
      <c r="N84" s="131">
        <v>-10744576.51</v>
      </c>
      <c r="O84" s="10">
        <v>-10.744576509999998</v>
      </c>
      <c r="P84" s="132">
        <v>-77.083650000000006</v>
      </c>
      <c r="Q84" s="132">
        <v>-0.21318000000000001</v>
      </c>
      <c r="R84" s="10">
        <v>357.26638780980699</v>
      </c>
      <c r="S84" t="s">
        <v>205</v>
      </c>
      <c r="T84" t="s">
        <v>205</v>
      </c>
      <c r="U84" s="143" t="s">
        <v>747</v>
      </c>
      <c r="V84" t="s">
        <v>315</v>
      </c>
      <c r="W84" t="s">
        <v>929</v>
      </c>
      <c r="X84" t="s">
        <v>5412</v>
      </c>
      <c r="Y84" t="s">
        <v>340</v>
      </c>
      <c r="Z84" t="s">
        <v>5401</v>
      </c>
      <c r="AA84" t="s">
        <v>1363</v>
      </c>
      <c r="AB84" s="143" t="s">
        <v>897</v>
      </c>
      <c r="AC84" t="s">
        <v>898</v>
      </c>
      <c r="AD84" s="143" t="s">
        <v>340</v>
      </c>
      <c r="AE84" s="143" t="s">
        <v>913</v>
      </c>
      <c r="AF84" t="s">
        <v>897</v>
      </c>
      <c r="AG84" s="143" t="s">
        <v>897</v>
      </c>
      <c r="AH84" s="133" t="s">
        <v>897</v>
      </c>
      <c r="AI84" s="131">
        <v>4.0960000000000001</v>
      </c>
      <c r="AJ84" s="131">
        <v>4.1020000000000003</v>
      </c>
      <c r="AK84" s="111" t="s">
        <v>340</v>
      </c>
      <c r="AL84" s="133" t="s">
        <v>5532</v>
      </c>
      <c r="AM84" t="s">
        <v>5534</v>
      </c>
      <c r="AN84" s="132">
        <v>0.27495999999999998</v>
      </c>
      <c r="AO84" s="132">
        <v>7.6000000000000004E-4</v>
      </c>
    </row>
    <row r="85" spans="1:41">
      <c r="A85" t="s">
        <v>1214</v>
      </c>
      <c r="B85" t="s">
        <v>1244</v>
      </c>
      <c r="C85" t="s">
        <v>1018</v>
      </c>
      <c r="D85" t="s">
        <v>5428</v>
      </c>
      <c r="E85" t="s">
        <v>1219</v>
      </c>
      <c r="F85" s="131">
        <v>4.8369999999999997</v>
      </c>
      <c r="G85" s="131">
        <v>-364388</v>
      </c>
      <c r="H85" s="131">
        <f>-364388/1000</f>
        <v>-364.38799999999998</v>
      </c>
      <c r="I85" s="132">
        <v>-12.645619999999999</v>
      </c>
      <c r="J85" s="132">
        <v>-3.4970000000000001E-2</v>
      </c>
      <c r="K85" t="s">
        <v>5428</v>
      </c>
      <c r="L85" t="s">
        <v>1213</v>
      </c>
      <c r="M85" s="131">
        <v>1</v>
      </c>
      <c r="N85" s="131">
        <v>-1751795.31</v>
      </c>
      <c r="O85" s="10">
        <v>-1.7517953099999999</v>
      </c>
      <c r="P85" s="132">
        <v>-12.56771</v>
      </c>
      <c r="Q85" s="132">
        <v>-3.4759999999999999E-2</v>
      </c>
      <c r="R85" s="10">
        <v>66.787447880409999</v>
      </c>
      <c r="S85" t="s">
        <v>205</v>
      </c>
      <c r="T85" t="s">
        <v>205</v>
      </c>
      <c r="U85" s="143" t="s">
        <v>747</v>
      </c>
      <c r="V85" t="s">
        <v>315</v>
      </c>
      <c r="W85" t="s">
        <v>929</v>
      </c>
      <c r="X85" t="s">
        <v>5398</v>
      </c>
      <c r="Y85" t="s">
        <v>340</v>
      </c>
      <c r="Z85" t="s">
        <v>5401</v>
      </c>
      <c r="AA85" t="s">
        <v>1363</v>
      </c>
      <c r="AB85" s="143" t="s">
        <v>897</v>
      </c>
      <c r="AC85" t="s">
        <v>898</v>
      </c>
      <c r="AD85" s="143" t="s">
        <v>340</v>
      </c>
      <c r="AE85" s="143" t="s">
        <v>913</v>
      </c>
      <c r="AF85" t="s">
        <v>897</v>
      </c>
      <c r="AG85" s="143" t="s">
        <v>897</v>
      </c>
      <c r="AH85" s="133" t="s">
        <v>897</v>
      </c>
      <c r="AI85" s="131">
        <v>4.8369999999999997</v>
      </c>
      <c r="AJ85" s="131">
        <v>4.8079999999999998</v>
      </c>
      <c r="AK85" s="111" t="s">
        <v>340</v>
      </c>
      <c r="AL85" s="133" t="s">
        <v>5532</v>
      </c>
      <c r="AM85" t="s">
        <v>5534</v>
      </c>
      <c r="AN85" s="132">
        <v>4.8070000000000002E-2</v>
      </c>
      <c r="AO85" s="132">
        <v>1.2999999999999999E-4</v>
      </c>
    </row>
    <row r="86" spans="1:41">
      <c r="A86" t="s">
        <v>1214</v>
      </c>
      <c r="B86" t="s">
        <v>1244</v>
      </c>
      <c r="C86" t="s">
        <v>1018</v>
      </c>
      <c r="D86" t="s">
        <v>5427</v>
      </c>
      <c r="E86" t="s">
        <v>1216</v>
      </c>
      <c r="F86" s="131">
        <v>3.4049999999999998</v>
      </c>
      <c r="G86" s="131">
        <v>-1385000</v>
      </c>
      <c r="H86" s="131">
        <f>-1385000/1000</f>
        <v>-1385</v>
      </c>
      <c r="I86" s="132">
        <v>-33.832949999999997</v>
      </c>
      <c r="J86" s="132">
        <v>-9.357E-2</v>
      </c>
      <c r="K86" t="s">
        <v>5427</v>
      </c>
      <c r="L86" t="s">
        <v>1213</v>
      </c>
      <c r="M86" s="131">
        <v>1</v>
      </c>
      <c r="N86" s="131">
        <v>-4707892</v>
      </c>
      <c r="O86" s="10">
        <v>-4.7078920000000002</v>
      </c>
      <c r="P86" s="132">
        <v>-33.775320000000001</v>
      </c>
      <c r="Q86" s="132">
        <v>-9.3410000000000007E-2</v>
      </c>
      <c r="R86" s="10">
        <v>38.557852417712702</v>
      </c>
      <c r="S86" t="s">
        <v>205</v>
      </c>
      <c r="T86" t="s">
        <v>205</v>
      </c>
      <c r="U86" s="143" t="s">
        <v>747</v>
      </c>
      <c r="V86" t="s">
        <v>315</v>
      </c>
      <c r="W86" t="s">
        <v>929</v>
      </c>
      <c r="X86" t="s">
        <v>5396</v>
      </c>
      <c r="Y86" t="s">
        <v>340</v>
      </c>
      <c r="Z86" t="s">
        <v>4868</v>
      </c>
      <c r="AA86" t="s">
        <v>1363</v>
      </c>
      <c r="AB86" s="143" t="s">
        <v>897</v>
      </c>
      <c r="AC86" t="s">
        <v>898</v>
      </c>
      <c r="AD86" s="143" t="s">
        <v>340</v>
      </c>
      <c r="AE86" s="143" t="s">
        <v>913</v>
      </c>
      <c r="AF86" t="s">
        <v>897</v>
      </c>
      <c r="AG86" s="143" t="s">
        <v>897</v>
      </c>
      <c r="AH86" s="133" t="s">
        <v>897</v>
      </c>
      <c r="AI86" s="131">
        <v>3.4049999999999998</v>
      </c>
      <c r="AJ86" s="131">
        <v>3.399</v>
      </c>
      <c r="AK86" s="111" t="s">
        <v>340</v>
      </c>
      <c r="AL86" s="133" t="s">
        <v>5532</v>
      </c>
      <c r="AM86" t="s">
        <v>5534</v>
      </c>
      <c r="AN86" s="132">
        <v>2.7029999999999998E-2</v>
      </c>
      <c r="AO86" s="132">
        <v>6.9999999999999994E-5</v>
      </c>
    </row>
    <row r="87" spans="1:41">
      <c r="A87" t="s">
        <v>1214</v>
      </c>
      <c r="B87" t="s">
        <v>1244</v>
      </c>
      <c r="C87" t="s">
        <v>1018</v>
      </c>
      <c r="D87" t="s">
        <v>5429</v>
      </c>
      <c r="E87" t="s">
        <v>1216</v>
      </c>
      <c r="F87" s="131">
        <v>3.3719999999999999</v>
      </c>
      <c r="G87" s="131">
        <v>-740000</v>
      </c>
      <c r="H87" s="131">
        <f>-740000/1000</f>
        <v>-740</v>
      </c>
      <c r="I87" s="132">
        <v>-17.901620000000001</v>
      </c>
      <c r="J87" s="132">
        <v>-4.9509999999999998E-2</v>
      </c>
      <c r="K87" t="s">
        <v>5429</v>
      </c>
      <c r="L87" t="s">
        <v>1213</v>
      </c>
      <c r="M87" s="131">
        <v>1</v>
      </c>
      <c r="N87" s="131">
        <v>-2487880</v>
      </c>
      <c r="O87" s="10">
        <v>-2.4878800000000001</v>
      </c>
      <c r="P87" s="132">
        <v>-17.84853</v>
      </c>
      <c r="Q87" s="132">
        <v>-4.9360000000000001E-2</v>
      </c>
      <c r="R87" s="10">
        <v>-6.8091775845411702</v>
      </c>
      <c r="S87" t="s">
        <v>205</v>
      </c>
      <c r="T87" t="s">
        <v>205</v>
      </c>
      <c r="U87" s="143" t="s">
        <v>747</v>
      </c>
      <c r="V87" t="s">
        <v>315</v>
      </c>
      <c r="W87" t="s">
        <v>929</v>
      </c>
      <c r="X87" t="s">
        <v>5396</v>
      </c>
      <c r="Y87" t="s">
        <v>340</v>
      </c>
      <c r="Z87" t="s">
        <v>4835</v>
      </c>
      <c r="AA87" t="s">
        <v>1363</v>
      </c>
      <c r="AB87" s="143" t="s">
        <v>897</v>
      </c>
      <c r="AC87" t="s">
        <v>898</v>
      </c>
      <c r="AD87" s="143" t="s">
        <v>340</v>
      </c>
      <c r="AE87" s="143" t="s">
        <v>913</v>
      </c>
      <c r="AF87" t="s">
        <v>897</v>
      </c>
      <c r="AG87" s="143" t="s">
        <v>897</v>
      </c>
      <c r="AH87" s="133" t="s">
        <v>897</v>
      </c>
      <c r="AI87" s="131">
        <v>3.3719999999999999</v>
      </c>
      <c r="AJ87" s="131">
        <v>3.3620000000000001</v>
      </c>
      <c r="AK87" s="111" t="s">
        <v>340</v>
      </c>
      <c r="AL87" s="133" t="s">
        <v>5532</v>
      </c>
      <c r="AM87" t="s">
        <v>5534</v>
      </c>
      <c r="AN87" s="132">
        <v>-5.3099999999999996E-3</v>
      </c>
      <c r="AO87" s="132">
        <v>-1.0000000000000001E-5</v>
      </c>
    </row>
    <row r="88" spans="1:41">
      <c r="A88" t="s">
        <v>1214</v>
      </c>
      <c r="B88" t="s">
        <v>1244</v>
      </c>
      <c r="C88" t="s">
        <v>1018</v>
      </c>
      <c r="D88" t="s">
        <v>5451</v>
      </c>
      <c r="E88" t="s">
        <v>1219</v>
      </c>
      <c r="F88" s="131">
        <v>4.8369999999999997</v>
      </c>
      <c r="G88" s="131">
        <v>-226822</v>
      </c>
      <c r="H88" s="131">
        <f>-226822/1000</f>
        <v>-226.822</v>
      </c>
      <c r="I88" s="132">
        <v>-7.8715700000000002</v>
      </c>
      <c r="J88" s="132">
        <v>-2.1770000000000001E-2</v>
      </c>
      <c r="K88" t="s">
        <v>5451</v>
      </c>
      <c r="L88" t="s">
        <v>1216</v>
      </c>
      <c r="M88" s="131">
        <v>3.6179999999999999</v>
      </c>
      <c r="N88" s="131">
        <v>-302591.89</v>
      </c>
      <c r="O88" s="10">
        <v>-0.30259189000000003</v>
      </c>
      <c r="P88" s="132">
        <v>-7.8541400000000001</v>
      </c>
      <c r="Q88" s="132">
        <v>-2.172E-2</v>
      </c>
      <c r="R88" s="10">
        <v>-28.462857066470601</v>
      </c>
      <c r="S88" t="s">
        <v>205</v>
      </c>
      <c r="T88" t="s">
        <v>205</v>
      </c>
      <c r="U88" s="143" t="s">
        <v>747</v>
      </c>
      <c r="V88" t="s">
        <v>315</v>
      </c>
      <c r="W88" t="s">
        <v>930</v>
      </c>
      <c r="X88" t="s">
        <v>5452</v>
      </c>
      <c r="Y88" t="s">
        <v>340</v>
      </c>
      <c r="Z88" t="s">
        <v>5401</v>
      </c>
      <c r="AA88" t="s">
        <v>1363</v>
      </c>
      <c r="AB88" s="143" t="s">
        <v>897</v>
      </c>
      <c r="AC88" t="s">
        <v>898</v>
      </c>
      <c r="AD88" s="143" t="s">
        <v>340</v>
      </c>
      <c r="AE88" s="143" t="s">
        <v>913</v>
      </c>
      <c r="AF88" t="s">
        <v>897</v>
      </c>
      <c r="AG88" s="143" t="s">
        <v>897</v>
      </c>
      <c r="AH88" s="133" t="s">
        <v>897</v>
      </c>
      <c r="AI88" s="131">
        <v>4.8369999999999997</v>
      </c>
      <c r="AJ88" s="131">
        <v>1.3340000000000001</v>
      </c>
      <c r="AK88" s="111" t="s">
        <v>340</v>
      </c>
      <c r="AL88" s="133" t="s">
        <v>5532</v>
      </c>
      <c r="AM88" t="s">
        <v>5534</v>
      </c>
      <c r="AN88" s="132">
        <v>-2.0369999999999999E-2</v>
      </c>
      <c r="AO88" s="132">
        <v>-6.0000000000000002E-5</v>
      </c>
    </row>
    <row r="89" spans="1:41">
      <c r="A89" t="s">
        <v>1214</v>
      </c>
      <c r="B89" t="s">
        <v>1244</v>
      </c>
      <c r="C89" t="s">
        <v>1018</v>
      </c>
      <c r="D89" t="s">
        <v>5430</v>
      </c>
      <c r="E89" t="s">
        <v>1216</v>
      </c>
      <c r="F89" s="131">
        <v>3.512</v>
      </c>
      <c r="G89" s="131">
        <v>2600000</v>
      </c>
      <c r="H89" s="131">
        <f>2600000/1000</f>
        <v>2600</v>
      </c>
      <c r="I89" s="132">
        <v>65.508979999999994</v>
      </c>
      <c r="J89" s="132">
        <v>0.18117</v>
      </c>
      <c r="K89" t="s">
        <v>5430</v>
      </c>
      <c r="L89" t="s">
        <v>1213</v>
      </c>
      <c r="M89" s="131">
        <v>1</v>
      </c>
      <c r="N89" s="131">
        <v>-9133800</v>
      </c>
      <c r="O89" s="10">
        <v>-9.133799999999999</v>
      </c>
      <c r="P89" s="132">
        <v>-65.527630000000002</v>
      </c>
      <c r="Q89" s="132">
        <v>-0.18121999999999999</v>
      </c>
      <c r="R89" s="10">
        <v>-366.99986662134103</v>
      </c>
      <c r="S89" t="s">
        <v>205</v>
      </c>
      <c r="T89" t="s">
        <v>205</v>
      </c>
      <c r="U89" s="143" t="s">
        <v>747</v>
      </c>
      <c r="V89" t="s">
        <v>315</v>
      </c>
      <c r="W89" t="s">
        <v>929</v>
      </c>
      <c r="X89" t="s">
        <v>5396</v>
      </c>
      <c r="Y89" t="s">
        <v>340</v>
      </c>
      <c r="Z89" t="s">
        <v>5056</v>
      </c>
      <c r="AA89" t="s">
        <v>1363</v>
      </c>
      <c r="AB89" s="143" t="s">
        <v>897</v>
      </c>
      <c r="AC89" t="s">
        <v>898</v>
      </c>
      <c r="AD89" s="143" t="s">
        <v>340</v>
      </c>
      <c r="AE89" s="143" t="s">
        <v>913</v>
      </c>
      <c r="AF89" t="s">
        <v>897</v>
      </c>
      <c r="AG89" s="143" t="s">
        <v>897</v>
      </c>
      <c r="AH89" s="133" t="s">
        <v>897</v>
      </c>
      <c r="AI89" s="131">
        <v>3.512</v>
      </c>
      <c r="AJ89" s="131">
        <v>3.5129999999999999</v>
      </c>
      <c r="AK89" s="111" t="s">
        <v>340</v>
      </c>
      <c r="AL89" s="133" t="s">
        <v>5532</v>
      </c>
      <c r="AM89" t="s">
        <v>5534</v>
      </c>
      <c r="AN89" s="132">
        <v>-0.26301000000000002</v>
      </c>
      <c r="AO89" s="132">
        <v>-7.2999999999999996E-4</v>
      </c>
    </row>
    <row r="90" spans="1:41">
      <c r="A90" t="s">
        <v>1214</v>
      </c>
      <c r="B90" t="s">
        <v>1244</v>
      </c>
      <c r="C90" t="s">
        <v>1018</v>
      </c>
      <c r="D90" t="s">
        <v>5431</v>
      </c>
      <c r="E90" t="s">
        <v>1216</v>
      </c>
      <c r="F90" s="131">
        <v>3.5710000000000002</v>
      </c>
      <c r="G90" s="131">
        <v>2675000</v>
      </c>
      <c r="H90" s="131">
        <f>2675000/1000</f>
        <v>2675</v>
      </c>
      <c r="I90" s="132">
        <v>68.530929999999998</v>
      </c>
      <c r="J90" s="132">
        <v>0.18953</v>
      </c>
      <c r="K90" t="s">
        <v>5431</v>
      </c>
      <c r="L90" t="s">
        <v>1213</v>
      </c>
      <c r="M90" s="131">
        <v>1</v>
      </c>
      <c r="N90" s="131">
        <v>-9563660</v>
      </c>
      <c r="O90" s="10">
        <v>-9.5636600000000005</v>
      </c>
      <c r="P90" s="132">
        <v>-68.611530000000002</v>
      </c>
      <c r="Q90" s="132">
        <v>-0.18975</v>
      </c>
      <c r="R90" s="10">
        <v>-543.26111616705703</v>
      </c>
      <c r="S90" t="s">
        <v>205</v>
      </c>
      <c r="T90" t="s">
        <v>205</v>
      </c>
      <c r="U90" s="143" t="s">
        <v>747</v>
      </c>
      <c r="V90" t="s">
        <v>315</v>
      </c>
      <c r="W90" t="s">
        <v>929</v>
      </c>
      <c r="X90" t="s">
        <v>5396</v>
      </c>
      <c r="Y90" t="s">
        <v>340</v>
      </c>
      <c r="Z90" t="s">
        <v>5096</v>
      </c>
      <c r="AA90" t="s">
        <v>1363</v>
      </c>
      <c r="AB90" s="143" t="s">
        <v>897</v>
      </c>
      <c r="AC90" t="s">
        <v>898</v>
      </c>
      <c r="AD90" s="143" t="s">
        <v>340</v>
      </c>
      <c r="AE90" s="143" t="s">
        <v>913</v>
      </c>
      <c r="AF90" t="s">
        <v>897</v>
      </c>
      <c r="AG90" s="143" t="s">
        <v>897</v>
      </c>
      <c r="AH90" s="133" t="s">
        <v>897</v>
      </c>
      <c r="AI90" s="131">
        <v>3.5710000000000002</v>
      </c>
      <c r="AJ90" s="131">
        <v>3.5750000000000002</v>
      </c>
      <c r="AK90" s="111" t="s">
        <v>340</v>
      </c>
      <c r="AL90" s="133" t="s">
        <v>5532</v>
      </c>
      <c r="AM90" t="s">
        <v>5534</v>
      </c>
      <c r="AN90" s="132">
        <v>-0.38995999999999997</v>
      </c>
      <c r="AO90" s="132">
        <v>-1.08E-3</v>
      </c>
    </row>
    <row r="91" spans="1:41">
      <c r="A91" t="s">
        <v>1214</v>
      </c>
      <c r="B91" t="s">
        <v>1245</v>
      </c>
      <c r="C91" t="s">
        <v>1018</v>
      </c>
      <c r="D91" t="s">
        <v>5424</v>
      </c>
      <c r="E91" t="s">
        <v>1216</v>
      </c>
      <c r="F91" s="131">
        <v>3.6179999999999999</v>
      </c>
      <c r="G91" s="131">
        <v>-76429000</v>
      </c>
      <c r="H91" s="131">
        <f>-76429000/1000</f>
        <v>-76429</v>
      </c>
      <c r="I91" s="132">
        <v>-183.82570000000001</v>
      </c>
      <c r="J91" s="132">
        <v>-0.59640000000000004</v>
      </c>
      <c r="K91" t="s">
        <v>5424</v>
      </c>
      <c r="L91" t="s">
        <v>1213</v>
      </c>
      <c r="M91" s="131">
        <v>1</v>
      </c>
      <c r="N91" s="131">
        <v>-275373687</v>
      </c>
      <c r="O91" s="10">
        <v>-275.37368699999996</v>
      </c>
      <c r="P91" s="132">
        <v>-183.06357</v>
      </c>
      <c r="Q91" s="132">
        <v>-0.59392999999999996</v>
      </c>
      <c r="R91" s="10">
        <v>17637.4890068364</v>
      </c>
      <c r="S91" t="s">
        <v>205</v>
      </c>
      <c r="T91" t="s">
        <v>205</v>
      </c>
      <c r="U91" s="143" t="s">
        <v>747</v>
      </c>
      <c r="V91" t="s">
        <v>315</v>
      </c>
      <c r="W91" t="s">
        <v>929</v>
      </c>
      <c r="X91" t="s">
        <v>5396</v>
      </c>
      <c r="Y91" t="s">
        <v>340</v>
      </c>
      <c r="Z91" t="s">
        <v>5401</v>
      </c>
      <c r="AA91" t="s">
        <v>1363</v>
      </c>
      <c r="AB91" s="143" t="s">
        <v>897</v>
      </c>
      <c r="AC91" t="s">
        <v>898</v>
      </c>
      <c r="AD91" s="143" t="s">
        <v>340</v>
      </c>
      <c r="AE91" s="143" t="s">
        <v>913</v>
      </c>
      <c r="AF91" t="s">
        <v>897</v>
      </c>
      <c r="AG91" s="143" t="s">
        <v>897</v>
      </c>
      <c r="AH91" s="133" t="s">
        <v>897</v>
      </c>
      <c r="AI91" s="131">
        <v>3.6179999999999999</v>
      </c>
      <c r="AJ91" s="131">
        <v>3.6030000000000002</v>
      </c>
      <c r="AK91" s="111" t="s">
        <v>340</v>
      </c>
      <c r="AL91" s="133" t="s">
        <v>5532</v>
      </c>
      <c r="AM91" t="s">
        <v>5534</v>
      </c>
      <c r="AN91" s="132">
        <v>1.1736800000000001</v>
      </c>
      <c r="AO91" s="132">
        <v>3.81E-3</v>
      </c>
    </row>
    <row r="92" spans="1:41">
      <c r="A92" t="s">
        <v>1214</v>
      </c>
      <c r="B92" t="s">
        <v>1245</v>
      </c>
      <c r="C92" t="s">
        <v>1018</v>
      </c>
      <c r="D92" t="s">
        <v>5425</v>
      </c>
      <c r="E92" t="s">
        <v>1217</v>
      </c>
      <c r="F92" s="131">
        <v>4.0960000000000001</v>
      </c>
      <c r="G92" s="131">
        <v>-41504922</v>
      </c>
      <c r="H92" s="131">
        <f>-41504922/1000</f>
        <v>-41504.921999999999</v>
      </c>
      <c r="I92" s="132">
        <v>-113.01853</v>
      </c>
      <c r="J92" s="132">
        <v>-0.36668000000000001</v>
      </c>
      <c r="K92" t="s">
        <v>5425</v>
      </c>
      <c r="L92" t="s">
        <v>1213</v>
      </c>
      <c r="M92" s="131">
        <v>1</v>
      </c>
      <c r="N92" s="131">
        <v>-170232437.58000001</v>
      </c>
      <c r="O92" s="10">
        <v>-170.23243758000004</v>
      </c>
      <c r="P92" s="132">
        <v>-113.16752</v>
      </c>
      <c r="Q92" s="132">
        <v>-0.36715999999999999</v>
      </c>
      <c r="R92" s="10">
        <v>5660.37461178994</v>
      </c>
      <c r="S92" t="s">
        <v>205</v>
      </c>
      <c r="T92" t="s">
        <v>205</v>
      </c>
      <c r="U92" s="143" t="s">
        <v>747</v>
      </c>
      <c r="V92" t="s">
        <v>315</v>
      </c>
      <c r="W92" t="s">
        <v>929</v>
      </c>
      <c r="X92" t="s">
        <v>5412</v>
      </c>
      <c r="Y92" t="s">
        <v>340</v>
      </c>
      <c r="Z92" t="s">
        <v>5401</v>
      </c>
      <c r="AA92" t="s">
        <v>1363</v>
      </c>
      <c r="AB92" s="143" t="s">
        <v>897</v>
      </c>
      <c r="AC92" t="s">
        <v>898</v>
      </c>
      <c r="AD92" s="143" t="s">
        <v>340</v>
      </c>
      <c r="AE92" s="143" t="s">
        <v>913</v>
      </c>
      <c r="AF92" t="s">
        <v>897</v>
      </c>
      <c r="AG92" s="143" t="s">
        <v>897</v>
      </c>
      <c r="AH92" s="133" t="s">
        <v>897</v>
      </c>
      <c r="AI92" s="131">
        <v>4.0960000000000001</v>
      </c>
      <c r="AJ92" s="131">
        <v>4.1020000000000003</v>
      </c>
      <c r="AK92" s="111" t="s">
        <v>340</v>
      </c>
      <c r="AL92" s="133" t="s">
        <v>5532</v>
      </c>
      <c r="AM92" t="s">
        <v>5534</v>
      </c>
      <c r="AN92" s="132">
        <v>0.40366999999999997</v>
      </c>
      <c r="AO92" s="132">
        <v>1.31E-3</v>
      </c>
    </row>
    <row r="93" spans="1:41">
      <c r="A93" t="s">
        <v>1214</v>
      </c>
      <c r="B93" t="s">
        <v>1245</v>
      </c>
      <c r="C93" t="s">
        <v>1018</v>
      </c>
      <c r="D93" t="s">
        <v>5426</v>
      </c>
      <c r="E93" t="s">
        <v>1216</v>
      </c>
      <c r="F93" s="131">
        <v>3.5369999999999999</v>
      </c>
      <c r="G93" s="131">
        <v>-26059000</v>
      </c>
      <c r="H93" s="131">
        <f>-26059000/1000</f>
        <v>-26059</v>
      </c>
      <c r="I93" s="132">
        <v>-61.273449999999997</v>
      </c>
      <c r="J93" s="132">
        <v>-0.1988</v>
      </c>
      <c r="K93" t="s">
        <v>5426</v>
      </c>
      <c r="L93" t="s">
        <v>1213</v>
      </c>
      <c r="M93" s="131">
        <v>1</v>
      </c>
      <c r="N93" s="131">
        <v>-92321825.200000003</v>
      </c>
      <c r="O93" s="10">
        <v>-92.321825200000006</v>
      </c>
      <c r="P93" s="132">
        <v>-61.373919999999998</v>
      </c>
      <c r="Q93" s="132">
        <v>-0.19911999999999999</v>
      </c>
      <c r="R93" s="10">
        <v>4451.5698873382198</v>
      </c>
      <c r="S93" t="s">
        <v>205</v>
      </c>
      <c r="T93" t="s">
        <v>205</v>
      </c>
      <c r="U93" s="143" t="s">
        <v>747</v>
      </c>
      <c r="V93" t="s">
        <v>315</v>
      </c>
      <c r="W93" t="s">
        <v>929</v>
      </c>
      <c r="X93" t="s">
        <v>5396</v>
      </c>
      <c r="Y93" t="s">
        <v>340</v>
      </c>
      <c r="Z93" t="s">
        <v>5140</v>
      </c>
      <c r="AA93" t="s">
        <v>1363</v>
      </c>
      <c r="AB93" s="143" t="s">
        <v>897</v>
      </c>
      <c r="AC93" t="s">
        <v>898</v>
      </c>
      <c r="AD93" s="143" t="s">
        <v>340</v>
      </c>
      <c r="AE93" s="143" t="s">
        <v>913</v>
      </c>
      <c r="AF93" t="s">
        <v>897</v>
      </c>
      <c r="AG93" s="143" t="s">
        <v>897</v>
      </c>
      <c r="AH93" s="133" t="s">
        <v>897</v>
      </c>
      <c r="AI93" s="131">
        <v>3.5369999999999999</v>
      </c>
      <c r="AJ93" s="131">
        <v>3.5430000000000001</v>
      </c>
      <c r="AK93" s="111" t="s">
        <v>340</v>
      </c>
      <c r="AL93" s="133" t="s">
        <v>5532</v>
      </c>
      <c r="AM93" t="s">
        <v>5534</v>
      </c>
      <c r="AN93" s="132">
        <v>0.29588999999999999</v>
      </c>
      <c r="AO93" s="132">
        <v>9.6000000000000002E-4</v>
      </c>
    </row>
    <row r="94" spans="1:41">
      <c r="A94" t="s">
        <v>1214</v>
      </c>
      <c r="B94" t="s">
        <v>1245</v>
      </c>
      <c r="C94" t="s">
        <v>1018</v>
      </c>
      <c r="D94" t="s">
        <v>5428</v>
      </c>
      <c r="E94" t="s">
        <v>1219</v>
      </c>
      <c r="F94" s="131">
        <v>4.8369999999999997</v>
      </c>
      <c r="G94" s="131">
        <v>-3569528</v>
      </c>
      <c r="H94" s="131">
        <f>-3569528/1000</f>
        <v>-3569.5279999999998</v>
      </c>
      <c r="I94" s="132">
        <v>-11.478719999999999</v>
      </c>
      <c r="J94" s="132">
        <v>-3.7240000000000002E-2</v>
      </c>
      <c r="K94" t="s">
        <v>5428</v>
      </c>
      <c r="L94" t="s">
        <v>1213</v>
      </c>
      <c r="M94" s="131">
        <v>1</v>
      </c>
      <c r="N94" s="131">
        <v>-17160505.859999999</v>
      </c>
      <c r="O94" s="10">
        <v>-17.160505860000001</v>
      </c>
      <c r="P94" s="132">
        <v>-11.407999999999999</v>
      </c>
      <c r="Q94" s="132">
        <v>-3.7010000000000001E-2</v>
      </c>
      <c r="R94" s="10">
        <v>654.24675142338594</v>
      </c>
      <c r="S94" t="s">
        <v>205</v>
      </c>
      <c r="T94" t="s">
        <v>205</v>
      </c>
      <c r="U94" s="143" t="s">
        <v>747</v>
      </c>
      <c r="V94" t="s">
        <v>315</v>
      </c>
      <c r="W94" t="s">
        <v>929</v>
      </c>
      <c r="X94" t="s">
        <v>5398</v>
      </c>
      <c r="Y94" t="s">
        <v>340</v>
      </c>
      <c r="Z94" t="s">
        <v>5401</v>
      </c>
      <c r="AA94" t="s">
        <v>1363</v>
      </c>
      <c r="AB94" s="143" t="s">
        <v>897</v>
      </c>
      <c r="AC94" t="s">
        <v>898</v>
      </c>
      <c r="AD94" s="143" t="s">
        <v>340</v>
      </c>
      <c r="AE94" s="143" t="s">
        <v>913</v>
      </c>
      <c r="AF94" t="s">
        <v>897</v>
      </c>
      <c r="AG94" s="143" t="s">
        <v>897</v>
      </c>
      <c r="AH94" s="133" t="s">
        <v>897</v>
      </c>
      <c r="AI94" s="131">
        <v>4.8369999999999997</v>
      </c>
      <c r="AJ94" s="131">
        <v>4.8079999999999998</v>
      </c>
      <c r="AK94" s="111" t="s">
        <v>340</v>
      </c>
      <c r="AL94" s="133" t="s">
        <v>5532</v>
      </c>
      <c r="AM94" t="s">
        <v>5534</v>
      </c>
      <c r="AN94" s="132">
        <v>4.3639999999999998E-2</v>
      </c>
      <c r="AO94" s="132">
        <v>1.3999999999999999E-4</v>
      </c>
    </row>
    <row r="95" spans="1:41">
      <c r="A95" t="s">
        <v>1214</v>
      </c>
      <c r="B95" t="s">
        <v>1245</v>
      </c>
      <c r="C95" t="s">
        <v>1018</v>
      </c>
      <c r="D95" t="s">
        <v>5427</v>
      </c>
      <c r="E95" t="s">
        <v>1216</v>
      </c>
      <c r="F95" s="131">
        <v>3.4049999999999998</v>
      </c>
      <c r="G95" s="131">
        <v>-13097000</v>
      </c>
      <c r="H95" s="131">
        <f>-13097000/1000</f>
        <v>-13097</v>
      </c>
      <c r="I95" s="132">
        <v>-29.646159999999998</v>
      </c>
      <c r="J95" s="132">
        <v>-9.6180000000000002E-2</v>
      </c>
      <c r="K95" t="s">
        <v>5427</v>
      </c>
      <c r="L95" t="s">
        <v>1213</v>
      </c>
      <c r="M95" s="131">
        <v>1</v>
      </c>
      <c r="N95" s="131">
        <v>-44519322.399999999</v>
      </c>
      <c r="O95" s="10">
        <v>-44.5193224</v>
      </c>
      <c r="P95" s="132">
        <v>-29.595659999999999</v>
      </c>
      <c r="Q95" s="132">
        <v>-9.6019999999999994E-2</v>
      </c>
      <c r="R95" s="10">
        <v>364.615301887925</v>
      </c>
      <c r="S95" t="s">
        <v>205</v>
      </c>
      <c r="T95" t="s">
        <v>205</v>
      </c>
      <c r="U95" s="143" t="s">
        <v>747</v>
      </c>
      <c r="V95" t="s">
        <v>315</v>
      </c>
      <c r="W95" t="s">
        <v>929</v>
      </c>
      <c r="X95" t="s">
        <v>5396</v>
      </c>
      <c r="Y95" t="s">
        <v>340</v>
      </c>
      <c r="Z95" t="s">
        <v>4868</v>
      </c>
      <c r="AA95" t="s">
        <v>1363</v>
      </c>
      <c r="AB95" s="143" t="s">
        <v>897</v>
      </c>
      <c r="AC95" t="s">
        <v>898</v>
      </c>
      <c r="AD95" s="143" t="s">
        <v>340</v>
      </c>
      <c r="AE95" s="143" t="s">
        <v>913</v>
      </c>
      <c r="AF95" t="s">
        <v>897</v>
      </c>
      <c r="AG95" s="143" t="s">
        <v>897</v>
      </c>
      <c r="AH95" s="133" t="s">
        <v>897</v>
      </c>
      <c r="AI95" s="131">
        <v>3.4049999999999998</v>
      </c>
      <c r="AJ95" s="131">
        <v>3.399</v>
      </c>
      <c r="AK95" s="111" t="s">
        <v>340</v>
      </c>
      <c r="AL95" s="133" t="s">
        <v>5532</v>
      </c>
      <c r="AM95" t="s">
        <v>5534</v>
      </c>
      <c r="AN95" s="132">
        <v>2.368E-2</v>
      </c>
      <c r="AO95" s="132">
        <v>8.0000000000000007E-5</v>
      </c>
    </row>
    <row r="96" spans="1:41">
      <c r="A96" t="s">
        <v>1214</v>
      </c>
      <c r="B96" t="s">
        <v>1245</v>
      </c>
      <c r="C96" t="s">
        <v>1018</v>
      </c>
      <c r="D96" t="s">
        <v>5429</v>
      </c>
      <c r="E96" t="s">
        <v>1216</v>
      </c>
      <c r="F96" s="131">
        <v>3.3719999999999999</v>
      </c>
      <c r="G96" s="131">
        <v>-6812000</v>
      </c>
      <c r="H96" s="131">
        <f>-6812000/1000</f>
        <v>-6812</v>
      </c>
      <c r="I96" s="132">
        <v>-15.27009</v>
      </c>
      <c r="J96" s="132">
        <v>-4.9540000000000001E-2</v>
      </c>
      <c r="K96" t="s">
        <v>5429</v>
      </c>
      <c r="L96" t="s">
        <v>1213</v>
      </c>
      <c r="M96" s="131">
        <v>1</v>
      </c>
      <c r="N96" s="131">
        <v>-22901944</v>
      </c>
      <c r="O96" s="10">
        <v>-22.901944</v>
      </c>
      <c r="P96" s="132">
        <v>-15.22481</v>
      </c>
      <c r="Q96" s="132">
        <v>-4.9399999999999999E-2</v>
      </c>
      <c r="R96" s="10">
        <v>-62.681240143101398</v>
      </c>
      <c r="S96" t="s">
        <v>205</v>
      </c>
      <c r="T96" t="s">
        <v>205</v>
      </c>
      <c r="U96" s="143" t="s">
        <v>747</v>
      </c>
      <c r="V96" t="s">
        <v>315</v>
      </c>
      <c r="W96" t="s">
        <v>929</v>
      </c>
      <c r="X96" t="s">
        <v>5396</v>
      </c>
      <c r="Y96" t="s">
        <v>340</v>
      </c>
      <c r="Z96" t="s">
        <v>4835</v>
      </c>
      <c r="AA96" t="s">
        <v>1363</v>
      </c>
      <c r="AB96" s="143" t="s">
        <v>897</v>
      </c>
      <c r="AC96" t="s">
        <v>898</v>
      </c>
      <c r="AD96" s="143" t="s">
        <v>340</v>
      </c>
      <c r="AE96" s="143" t="s">
        <v>913</v>
      </c>
      <c r="AF96" t="s">
        <v>897</v>
      </c>
      <c r="AG96" s="143" t="s">
        <v>897</v>
      </c>
      <c r="AH96" s="133" t="s">
        <v>897</v>
      </c>
      <c r="AI96" s="131">
        <v>3.3719999999999999</v>
      </c>
      <c r="AJ96" s="131">
        <v>3.3620000000000001</v>
      </c>
      <c r="AK96" s="111" t="s">
        <v>340</v>
      </c>
      <c r="AL96" s="133" t="s">
        <v>5532</v>
      </c>
      <c r="AM96" t="s">
        <v>5534</v>
      </c>
      <c r="AN96" s="132">
        <v>-4.5300000000000002E-3</v>
      </c>
      <c r="AO96" s="132">
        <v>-1.0000000000000001E-5</v>
      </c>
    </row>
    <row r="97" spans="1:41">
      <c r="A97" t="s">
        <v>1214</v>
      </c>
      <c r="B97" t="s">
        <v>1245</v>
      </c>
      <c r="C97" t="s">
        <v>1018</v>
      </c>
      <c r="D97" t="s">
        <v>5451</v>
      </c>
      <c r="E97" t="s">
        <v>1219</v>
      </c>
      <c r="F97" s="131">
        <v>4.8369999999999997</v>
      </c>
      <c r="G97" s="131">
        <v>-2019942</v>
      </c>
      <c r="H97" s="131">
        <f>-2019942/1000</f>
        <v>-2019.942</v>
      </c>
      <c r="I97" s="132">
        <v>-6.4956300000000002</v>
      </c>
      <c r="J97" s="132">
        <v>-2.1069999999999998E-2</v>
      </c>
      <c r="K97" t="s">
        <v>5451</v>
      </c>
      <c r="L97" t="s">
        <v>1216</v>
      </c>
      <c r="M97" s="131">
        <v>3.6179999999999999</v>
      </c>
      <c r="N97" s="131">
        <v>-2694703.63</v>
      </c>
      <c r="O97" s="10">
        <v>-2.6947036299999998</v>
      </c>
      <c r="P97" s="132">
        <v>-6.4812500000000002</v>
      </c>
      <c r="Q97" s="132">
        <v>-2.103E-2</v>
      </c>
      <c r="R97" s="10">
        <v>-253.47329813051999</v>
      </c>
      <c r="S97" t="s">
        <v>205</v>
      </c>
      <c r="T97" t="s">
        <v>205</v>
      </c>
      <c r="U97" s="143" t="s">
        <v>747</v>
      </c>
      <c r="V97" t="s">
        <v>315</v>
      </c>
      <c r="W97" t="s">
        <v>930</v>
      </c>
      <c r="X97" t="s">
        <v>5452</v>
      </c>
      <c r="Y97" t="s">
        <v>340</v>
      </c>
      <c r="Z97" t="s">
        <v>5401</v>
      </c>
      <c r="AA97" t="s">
        <v>1363</v>
      </c>
      <c r="AB97" s="143" t="s">
        <v>897</v>
      </c>
      <c r="AC97" t="s">
        <v>898</v>
      </c>
      <c r="AD97" s="143" t="s">
        <v>340</v>
      </c>
      <c r="AE97" s="143" t="s">
        <v>913</v>
      </c>
      <c r="AF97" t="s">
        <v>897</v>
      </c>
      <c r="AG97" s="143" t="s">
        <v>897</v>
      </c>
      <c r="AH97" s="133" t="s">
        <v>897</v>
      </c>
      <c r="AI97" s="131">
        <v>4.8369999999999997</v>
      </c>
      <c r="AJ97" s="131">
        <v>1.3340000000000001</v>
      </c>
      <c r="AK97" s="111" t="s">
        <v>340</v>
      </c>
      <c r="AL97" s="133" t="s">
        <v>5532</v>
      </c>
      <c r="AM97" t="s">
        <v>5534</v>
      </c>
      <c r="AN97" s="132">
        <v>-1.6809999999999999E-2</v>
      </c>
      <c r="AO97" s="132">
        <v>-5.0000000000000002E-5</v>
      </c>
    </row>
    <row r="98" spans="1:41">
      <c r="A98" t="s">
        <v>1214</v>
      </c>
      <c r="B98" t="s">
        <v>1245</v>
      </c>
      <c r="C98" t="s">
        <v>1018</v>
      </c>
      <c r="D98" t="s">
        <v>5430</v>
      </c>
      <c r="E98" t="s">
        <v>1216</v>
      </c>
      <c r="F98" s="131">
        <v>3.512</v>
      </c>
      <c r="G98" s="131">
        <v>25672000</v>
      </c>
      <c r="H98" s="131">
        <f>25672000/1000</f>
        <v>25672</v>
      </c>
      <c r="I98" s="132">
        <v>59.936819999999997</v>
      </c>
      <c r="J98" s="132">
        <v>0.19445999999999999</v>
      </c>
      <c r="K98" t="s">
        <v>5430</v>
      </c>
      <c r="L98" t="s">
        <v>1213</v>
      </c>
      <c r="M98" s="131">
        <v>1</v>
      </c>
      <c r="N98" s="131">
        <v>-90185736</v>
      </c>
      <c r="O98" s="10">
        <v>-90.185736000000006</v>
      </c>
      <c r="P98" s="132">
        <v>-59.953890000000001</v>
      </c>
      <c r="Q98" s="132">
        <v>-0.19450999999999999</v>
      </c>
      <c r="R98" s="10">
        <v>-3623.7002215011898</v>
      </c>
      <c r="S98" t="s">
        <v>205</v>
      </c>
      <c r="T98" t="s">
        <v>205</v>
      </c>
      <c r="U98" s="143" t="s">
        <v>747</v>
      </c>
      <c r="V98" t="s">
        <v>315</v>
      </c>
      <c r="W98" t="s">
        <v>929</v>
      </c>
      <c r="X98" t="s">
        <v>5396</v>
      </c>
      <c r="Y98" t="s">
        <v>340</v>
      </c>
      <c r="Z98" t="s">
        <v>5056</v>
      </c>
      <c r="AA98" t="s">
        <v>1363</v>
      </c>
      <c r="AB98" s="143" t="s">
        <v>897</v>
      </c>
      <c r="AC98" t="s">
        <v>898</v>
      </c>
      <c r="AD98" s="143" t="s">
        <v>340</v>
      </c>
      <c r="AE98" s="143" t="s">
        <v>913</v>
      </c>
      <c r="AF98" t="s">
        <v>897</v>
      </c>
      <c r="AG98" s="143" t="s">
        <v>897</v>
      </c>
      <c r="AH98" s="133" t="s">
        <v>897</v>
      </c>
      <c r="AI98" s="131">
        <v>3.512</v>
      </c>
      <c r="AJ98" s="131">
        <v>3.5129999999999999</v>
      </c>
      <c r="AK98" s="111" t="s">
        <v>340</v>
      </c>
      <c r="AL98" s="133" t="s">
        <v>5532</v>
      </c>
      <c r="AM98" t="s">
        <v>5534</v>
      </c>
      <c r="AN98" s="132">
        <v>-0.24063000000000001</v>
      </c>
      <c r="AO98" s="132">
        <v>-7.7999999999999999E-4</v>
      </c>
    </row>
    <row r="99" spans="1:41">
      <c r="A99" t="s">
        <v>1214</v>
      </c>
      <c r="B99" t="s">
        <v>1245</v>
      </c>
      <c r="C99" t="s">
        <v>1018</v>
      </c>
      <c r="D99" t="s">
        <v>5449</v>
      </c>
      <c r="E99" t="s">
        <v>1216</v>
      </c>
      <c r="F99" s="131">
        <v>3.5790000000000002</v>
      </c>
      <c r="G99" s="131">
        <v>24810000</v>
      </c>
      <c r="H99" s="131">
        <f>24810000/1000</f>
        <v>24810</v>
      </c>
      <c r="I99" s="132">
        <v>59.029339999999998</v>
      </c>
      <c r="J99" s="132">
        <v>0.19151000000000001</v>
      </c>
      <c r="K99" t="s">
        <v>5449</v>
      </c>
      <c r="L99" t="s">
        <v>1213</v>
      </c>
      <c r="M99" s="131">
        <v>1</v>
      </c>
      <c r="N99" s="131">
        <v>-88571700</v>
      </c>
      <c r="O99" s="10">
        <v>-88.571699999999993</v>
      </c>
      <c r="P99" s="132">
        <v>-58.88091</v>
      </c>
      <c r="Q99" s="132">
        <v>-0.19103000000000001</v>
      </c>
      <c r="R99" s="10">
        <v>-4910.1586493954801</v>
      </c>
      <c r="S99" t="s">
        <v>205</v>
      </c>
      <c r="T99" t="s">
        <v>205</v>
      </c>
      <c r="U99" s="143" t="s">
        <v>747</v>
      </c>
      <c r="V99" t="s">
        <v>315</v>
      </c>
      <c r="W99" t="s">
        <v>929</v>
      </c>
      <c r="X99" t="s">
        <v>5396</v>
      </c>
      <c r="Y99" t="s">
        <v>340</v>
      </c>
      <c r="Z99" t="s">
        <v>5450</v>
      </c>
      <c r="AA99" t="s">
        <v>1363</v>
      </c>
      <c r="AB99" s="143" t="s">
        <v>897</v>
      </c>
      <c r="AC99" t="s">
        <v>898</v>
      </c>
      <c r="AD99" s="143" t="s">
        <v>340</v>
      </c>
      <c r="AE99" s="143" t="s">
        <v>913</v>
      </c>
      <c r="AF99" t="s">
        <v>897</v>
      </c>
      <c r="AG99" s="143" t="s">
        <v>897</v>
      </c>
      <c r="AH99" s="133" t="s">
        <v>897</v>
      </c>
      <c r="AI99" s="131">
        <v>3.5790000000000002</v>
      </c>
      <c r="AJ99" s="131">
        <v>3.57</v>
      </c>
      <c r="AK99" s="111" t="s">
        <v>340</v>
      </c>
      <c r="AL99" s="133" t="s">
        <v>5532</v>
      </c>
      <c r="AM99" t="s">
        <v>5534</v>
      </c>
      <c r="AN99" s="132">
        <v>-0.32657000000000003</v>
      </c>
      <c r="AO99" s="132">
        <v>-1.06E-3</v>
      </c>
    </row>
    <row r="100" spans="1:41">
      <c r="A100" t="s">
        <v>1214</v>
      </c>
      <c r="B100" t="s">
        <v>1245</v>
      </c>
      <c r="C100" t="s">
        <v>1018</v>
      </c>
      <c r="D100" t="s">
        <v>5431</v>
      </c>
      <c r="E100" t="s">
        <v>1216</v>
      </c>
      <c r="F100" s="131">
        <v>3.5710000000000002</v>
      </c>
      <c r="G100" s="131">
        <v>26059000</v>
      </c>
      <c r="H100" s="131">
        <f>26059000/1000</f>
        <v>26059</v>
      </c>
      <c r="I100" s="132">
        <v>61.862450000000003</v>
      </c>
      <c r="J100" s="132">
        <v>0.20071</v>
      </c>
      <c r="K100" t="s">
        <v>5431</v>
      </c>
      <c r="L100" t="s">
        <v>1213</v>
      </c>
      <c r="M100" s="131">
        <v>1</v>
      </c>
      <c r="N100" s="131">
        <v>-93166136.799999997</v>
      </c>
      <c r="O100" s="10">
        <v>-93.16613679999999</v>
      </c>
      <c r="P100" s="132">
        <v>-61.935209999999998</v>
      </c>
      <c r="Q100" s="132">
        <v>-0.20094000000000001</v>
      </c>
      <c r="R100" s="10">
        <v>-5292.2771686719097</v>
      </c>
      <c r="S100" t="s">
        <v>205</v>
      </c>
      <c r="T100" t="s">
        <v>205</v>
      </c>
      <c r="U100" s="143" t="s">
        <v>747</v>
      </c>
      <c r="V100" t="s">
        <v>315</v>
      </c>
      <c r="W100" t="s">
        <v>929</v>
      </c>
      <c r="X100" t="s">
        <v>5396</v>
      </c>
      <c r="Y100" t="s">
        <v>340</v>
      </c>
      <c r="Z100" t="s">
        <v>5096</v>
      </c>
      <c r="AA100" t="s">
        <v>1363</v>
      </c>
      <c r="AB100" s="143" t="s">
        <v>897</v>
      </c>
      <c r="AC100" t="s">
        <v>898</v>
      </c>
      <c r="AD100" s="143" t="s">
        <v>340</v>
      </c>
      <c r="AE100" s="143" t="s">
        <v>913</v>
      </c>
      <c r="AF100" t="s">
        <v>897</v>
      </c>
      <c r="AG100" s="143" t="s">
        <v>897</v>
      </c>
      <c r="AH100" s="133" t="s">
        <v>897</v>
      </c>
      <c r="AI100" s="131">
        <v>3.5710000000000002</v>
      </c>
      <c r="AJ100" s="131">
        <v>3.5750000000000002</v>
      </c>
      <c r="AK100" s="111" t="s">
        <v>340</v>
      </c>
      <c r="AL100" s="133" t="s">
        <v>5532</v>
      </c>
      <c r="AM100" t="s">
        <v>5534</v>
      </c>
      <c r="AN100" s="132">
        <v>-0.35200999999999999</v>
      </c>
      <c r="AO100" s="132">
        <v>-1.14E-3</v>
      </c>
    </row>
    <row r="101" spans="1:41">
      <c r="A101" t="s">
        <v>1214</v>
      </c>
      <c r="B101" t="s">
        <v>1253</v>
      </c>
      <c r="C101" t="s">
        <v>1018</v>
      </c>
      <c r="D101" t="s">
        <v>5424</v>
      </c>
      <c r="E101" t="s">
        <v>1216</v>
      </c>
      <c r="F101" s="131">
        <v>3.6179999999999999</v>
      </c>
      <c r="G101" s="131">
        <v>-9572000</v>
      </c>
      <c r="H101" s="131">
        <f>-9572000/1000</f>
        <v>-9572</v>
      </c>
      <c r="I101" s="132">
        <v>-171.98468</v>
      </c>
      <c r="J101" s="132">
        <v>-1.19126</v>
      </c>
      <c r="K101" t="s">
        <v>5424</v>
      </c>
      <c r="L101" t="s">
        <v>1213</v>
      </c>
      <c r="M101" s="131">
        <v>1</v>
      </c>
      <c r="N101" s="131">
        <v>-34487916</v>
      </c>
      <c r="O101" s="10">
        <v>-34.487915999999998</v>
      </c>
      <c r="P101" s="132">
        <v>-171.27164999999999</v>
      </c>
      <c r="Q101" s="132">
        <v>-1.18632</v>
      </c>
      <c r="R101" s="10">
        <v>2208.9265170738599</v>
      </c>
      <c r="S101" t="s">
        <v>205</v>
      </c>
      <c r="T101" t="s">
        <v>205</v>
      </c>
      <c r="U101" s="143" t="s">
        <v>747</v>
      </c>
      <c r="V101" t="s">
        <v>315</v>
      </c>
      <c r="W101" t="s">
        <v>929</v>
      </c>
      <c r="X101" t="s">
        <v>5396</v>
      </c>
      <c r="Y101" t="s">
        <v>340</v>
      </c>
      <c r="Z101" t="s">
        <v>5401</v>
      </c>
      <c r="AA101" t="s">
        <v>1363</v>
      </c>
      <c r="AB101" s="143" t="s">
        <v>897</v>
      </c>
      <c r="AC101" t="s">
        <v>898</v>
      </c>
      <c r="AD101" s="143" t="s">
        <v>340</v>
      </c>
      <c r="AE101" s="143" t="s">
        <v>913</v>
      </c>
      <c r="AF101" t="s">
        <v>897</v>
      </c>
      <c r="AG101" s="143" t="s">
        <v>897</v>
      </c>
      <c r="AH101" s="133" t="s">
        <v>897</v>
      </c>
      <c r="AI101" s="131">
        <v>3.6179999999999999</v>
      </c>
      <c r="AJ101" s="131">
        <v>3.6030000000000002</v>
      </c>
      <c r="AK101" s="111" t="s">
        <v>340</v>
      </c>
      <c r="AL101" s="133" t="s">
        <v>5532</v>
      </c>
      <c r="AM101" t="s">
        <v>5534</v>
      </c>
      <c r="AN101" s="132">
        <v>1.0980799999999999</v>
      </c>
      <c r="AO101" s="132">
        <v>7.6099999999999996E-3</v>
      </c>
    </row>
    <row r="102" spans="1:41">
      <c r="A102" t="s">
        <v>1214</v>
      </c>
      <c r="B102" t="s">
        <v>1253</v>
      </c>
      <c r="C102" t="s">
        <v>1018</v>
      </c>
      <c r="D102" t="s">
        <v>5425</v>
      </c>
      <c r="E102" t="s">
        <v>1217</v>
      </c>
      <c r="F102" s="131">
        <v>4.0960000000000001</v>
      </c>
      <c r="G102" s="131">
        <v>-3038489</v>
      </c>
      <c r="H102" s="131">
        <f>-3038489/1000</f>
        <v>-3038.489</v>
      </c>
      <c r="I102" s="132">
        <v>-61.80829</v>
      </c>
      <c r="J102" s="132">
        <v>-0.42812</v>
      </c>
      <c r="K102" t="s">
        <v>5425</v>
      </c>
      <c r="L102" t="s">
        <v>1213</v>
      </c>
      <c r="M102" s="131">
        <v>1</v>
      </c>
      <c r="N102" s="131">
        <v>-12462362.630000001</v>
      </c>
      <c r="O102" s="10">
        <v>-12.462362630000001</v>
      </c>
      <c r="P102" s="132">
        <v>-61.889780000000002</v>
      </c>
      <c r="Q102" s="132">
        <v>-0.42868000000000001</v>
      </c>
      <c r="R102" s="10">
        <v>414.38425047041397</v>
      </c>
      <c r="S102" t="s">
        <v>205</v>
      </c>
      <c r="T102" t="s">
        <v>205</v>
      </c>
      <c r="U102" s="143" t="s">
        <v>747</v>
      </c>
      <c r="V102" t="s">
        <v>315</v>
      </c>
      <c r="W102" t="s">
        <v>929</v>
      </c>
      <c r="X102" t="s">
        <v>5412</v>
      </c>
      <c r="Y102" t="s">
        <v>340</v>
      </c>
      <c r="Z102" t="s">
        <v>5401</v>
      </c>
      <c r="AA102" t="s">
        <v>1363</v>
      </c>
      <c r="AB102" s="143" t="s">
        <v>897</v>
      </c>
      <c r="AC102" t="s">
        <v>898</v>
      </c>
      <c r="AD102" s="143" t="s">
        <v>340</v>
      </c>
      <c r="AE102" s="143" t="s">
        <v>913</v>
      </c>
      <c r="AF102" t="s">
        <v>897</v>
      </c>
      <c r="AG102" s="143" t="s">
        <v>897</v>
      </c>
      <c r="AH102" s="133" t="s">
        <v>897</v>
      </c>
      <c r="AI102" s="131">
        <v>4.0960000000000001</v>
      </c>
      <c r="AJ102" s="131">
        <v>4.1020000000000003</v>
      </c>
      <c r="AK102" s="111" t="s">
        <v>340</v>
      </c>
      <c r="AL102" s="133" t="s">
        <v>5532</v>
      </c>
      <c r="AM102" t="s">
        <v>5534</v>
      </c>
      <c r="AN102" s="132">
        <v>0.22076000000000001</v>
      </c>
      <c r="AO102" s="132">
        <v>1.5299999999999999E-3</v>
      </c>
    </row>
    <row r="103" spans="1:41">
      <c r="A103" t="s">
        <v>1214</v>
      </c>
      <c r="B103" t="s">
        <v>1253</v>
      </c>
      <c r="C103" t="s">
        <v>1018</v>
      </c>
      <c r="D103" t="s">
        <v>5426</v>
      </c>
      <c r="E103" t="s">
        <v>1216</v>
      </c>
      <c r="F103" s="131">
        <v>3.5369999999999999</v>
      </c>
      <c r="G103" s="131">
        <v>-1662000</v>
      </c>
      <c r="H103" s="131">
        <f>-1662000/1000</f>
        <v>-1662</v>
      </c>
      <c r="I103" s="132">
        <v>-29.193390000000001</v>
      </c>
      <c r="J103" s="132">
        <v>-0.20221</v>
      </c>
      <c r="K103" t="s">
        <v>5426</v>
      </c>
      <c r="L103" t="s">
        <v>1213</v>
      </c>
      <c r="M103" s="131">
        <v>1</v>
      </c>
      <c r="N103" s="131">
        <v>-5888133.5999999996</v>
      </c>
      <c r="O103" s="10">
        <v>-5.8881335999999989</v>
      </c>
      <c r="P103" s="132">
        <v>-29.24127</v>
      </c>
      <c r="Q103" s="132">
        <v>-0.20254</v>
      </c>
      <c r="R103" s="10">
        <v>283.91377845489501</v>
      </c>
      <c r="S103" t="s">
        <v>205</v>
      </c>
      <c r="T103" t="s">
        <v>205</v>
      </c>
      <c r="U103" s="143" t="s">
        <v>747</v>
      </c>
      <c r="V103" t="s">
        <v>315</v>
      </c>
      <c r="W103" t="s">
        <v>929</v>
      </c>
      <c r="X103" t="s">
        <v>5396</v>
      </c>
      <c r="Y103" t="s">
        <v>340</v>
      </c>
      <c r="Z103" t="s">
        <v>5140</v>
      </c>
      <c r="AA103" t="s">
        <v>1363</v>
      </c>
      <c r="AB103" s="143" t="s">
        <v>897</v>
      </c>
      <c r="AC103" t="s">
        <v>898</v>
      </c>
      <c r="AD103" s="143" t="s">
        <v>340</v>
      </c>
      <c r="AE103" s="143" t="s">
        <v>913</v>
      </c>
      <c r="AF103" t="s">
        <v>897</v>
      </c>
      <c r="AG103" s="143" t="s">
        <v>897</v>
      </c>
      <c r="AH103" s="133" t="s">
        <v>897</v>
      </c>
      <c r="AI103" s="131">
        <v>3.5369999999999999</v>
      </c>
      <c r="AJ103" s="131">
        <v>3.5430000000000001</v>
      </c>
      <c r="AK103" s="111" t="s">
        <v>340</v>
      </c>
      <c r="AL103" s="133" t="s">
        <v>5532</v>
      </c>
      <c r="AM103" t="s">
        <v>5534</v>
      </c>
      <c r="AN103" s="132">
        <v>0.14097000000000001</v>
      </c>
      <c r="AO103" s="132">
        <v>9.7999999999999997E-4</v>
      </c>
    </row>
    <row r="104" spans="1:41">
      <c r="A104" t="s">
        <v>1214</v>
      </c>
      <c r="B104" t="s">
        <v>1253</v>
      </c>
      <c r="C104" t="s">
        <v>1018</v>
      </c>
      <c r="D104" t="s">
        <v>5428</v>
      </c>
      <c r="E104" t="s">
        <v>1219</v>
      </c>
      <c r="F104" s="131">
        <v>4.8369999999999997</v>
      </c>
      <c r="G104" s="131">
        <v>-208000</v>
      </c>
      <c r="H104" s="131">
        <f>-208000/1000</f>
        <v>-208</v>
      </c>
      <c r="I104" s="132">
        <v>-4.9967199999999998</v>
      </c>
      <c r="J104" s="132">
        <v>-3.4610000000000002E-2</v>
      </c>
      <c r="K104" t="s">
        <v>5428</v>
      </c>
      <c r="L104" t="s">
        <v>1213</v>
      </c>
      <c r="M104" s="131">
        <v>1</v>
      </c>
      <c r="N104" s="131">
        <v>-999960</v>
      </c>
      <c r="O104" s="10">
        <v>-0.99996000000000007</v>
      </c>
      <c r="P104" s="132">
        <v>-4.9659399999999998</v>
      </c>
      <c r="Q104" s="132">
        <v>-3.44E-2</v>
      </c>
      <c r="R104" s="10">
        <v>38.123618667808202</v>
      </c>
      <c r="S104" t="s">
        <v>205</v>
      </c>
      <c r="T104" t="s">
        <v>205</v>
      </c>
      <c r="U104" s="143" t="s">
        <v>747</v>
      </c>
      <c r="V104" t="s">
        <v>315</v>
      </c>
      <c r="W104" t="s">
        <v>929</v>
      </c>
      <c r="X104" t="s">
        <v>5398</v>
      </c>
      <c r="Y104" t="s">
        <v>340</v>
      </c>
      <c r="Z104" t="s">
        <v>5401</v>
      </c>
      <c r="AA104" t="s">
        <v>1363</v>
      </c>
      <c r="AB104" s="143" t="s">
        <v>897</v>
      </c>
      <c r="AC104" t="s">
        <v>898</v>
      </c>
      <c r="AD104" s="143" t="s">
        <v>340</v>
      </c>
      <c r="AE104" s="143" t="s">
        <v>913</v>
      </c>
      <c r="AF104" t="s">
        <v>897</v>
      </c>
      <c r="AG104" s="143" t="s">
        <v>897</v>
      </c>
      <c r="AH104" s="133" t="s">
        <v>897</v>
      </c>
      <c r="AI104" s="131">
        <v>4.8369999999999997</v>
      </c>
      <c r="AJ104" s="131">
        <v>4.8079999999999998</v>
      </c>
      <c r="AK104" s="111" t="s">
        <v>340</v>
      </c>
      <c r="AL104" s="133" t="s">
        <v>5532</v>
      </c>
      <c r="AM104" t="s">
        <v>5534</v>
      </c>
      <c r="AN104" s="132">
        <v>1.9E-2</v>
      </c>
      <c r="AO104" s="132">
        <v>1.2999999999999999E-4</v>
      </c>
    </row>
    <row r="105" spans="1:41">
      <c r="A105" t="s">
        <v>1214</v>
      </c>
      <c r="B105" t="s">
        <v>1253</v>
      </c>
      <c r="C105" t="s">
        <v>1018</v>
      </c>
      <c r="D105" t="s">
        <v>5427</v>
      </c>
      <c r="E105" t="s">
        <v>1216</v>
      </c>
      <c r="F105" s="131">
        <v>3.4049999999999998</v>
      </c>
      <c r="G105" s="131">
        <v>-836000</v>
      </c>
      <c r="H105" s="131">
        <f>-836000/1000</f>
        <v>-836</v>
      </c>
      <c r="I105" s="132">
        <v>-14.1365</v>
      </c>
      <c r="J105" s="132">
        <v>-9.7919999999999993E-2</v>
      </c>
      <c r="K105" t="s">
        <v>5427</v>
      </c>
      <c r="L105" t="s">
        <v>1213</v>
      </c>
      <c r="M105" s="131">
        <v>1</v>
      </c>
      <c r="N105" s="131">
        <v>-2841731.2</v>
      </c>
      <c r="O105" s="10">
        <v>-2.8417312000000003</v>
      </c>
      <c r="P105" s="132">
        <v>-14.11242</v>
      </c>
      <c r="Q105" s="132">
        <v>-9.7750000000000004E-2</v>
      </c>
      <c r="R105" s="10">
        <v>23.273909473796</v>
      </c>
      <c r="S105" t="s">
        <v>205</v>
      </c>
      <c r="T105" t="s">
        <v>205</v>
      </c>
      <c r="U105" s="143" t="s">
        <v>747</v>
      </c>
      <c r="V105" t="s">
        <v>315</v>
      </c>
      <c r="W105" t="s">
        <v>929</v>
      </c>
      <c r="X105" t="s">
        <v>5396</v>
      </c>
      <c r="Y105" t="s">
        <v>340</v>
      </c>
      <c r="Z105" t="s">
        <v>4868</v>
      </c>
      <c r="AA105" t="s">
        <v>1363</v>
      </c>
      <c r="AB105" s="143" t="s">
        <v>897</v>
      </c>
      <c r="AC105" t="s">
        <v>898</v>
      </c>
      <c r="AD105" s="143" t="s">
        <v>340</v>
      </c>
      <c r="AE105" s="143" t="s">
        <v>913</v>
      </c>
      <c r="AF105" t="s">
        <v>897</v>
      </c>
      <c r="AG105" s="143" t="s">
        <v>897</v>
      </c>
      <c r="AH105" s="133" t="s">
        <v>897</v>
      </c>
      <c r="AI105" s="131">
        <v>3.4049999999999998</v>
      </c>
      <c r="AJ105" s="131">
        <v>3.399</v>
      </c>
      <c r="AK105" s="111" t="s">
        <v>340</v>
      </c>
      <c r="AL105" s="133" t="s">
        <v>5532</v>
      </c>
      <c r="AM105" t="s">
        <v>5534</v>
      </c>
      <c r="AN105" s="132">
        <v>1.129E-2</v>
      </c>
      <c r="AO105" s="132">
        <v>8.0000000000000007E-5</v>
      </c>
    </row>
    <row r="106" spans="1:41">
      <c r="A106" t="s">
        <v>1214</v>
      </c>
      <c r="B106" t="s">
        <v>1253</v>
      </c>
      <c r="C106" t="s">
        <v>1018</v>
      </c>
      <c r="D106" t="s">
        <v>5429</v>
      </c>
      <c r="E106" t="s">
        <v>1216</v>
      </c>
      <c r="F106" s="131">
        <v>3.3719999999999999</v>
      </c>
      <c r="G106" s="131">
        <v>-430000</v>
      </c>
      <c r="H106" s="131">
        <f>-430000/1000</f>
        <v>-430</v>
      </c>
      <c r="I106" s="132">
        <v>-7.2007000000000003</v>
      </c>
      <c r="J106" s="132">
        <v>-4.9880000000000001E-2</v>
      </c>
      <c r="K106" t="s">
        <v>5429</v>
      </c>
      <c r="L106" t="s">
        <v>1213</v>
      </c>
      <c r="M106" s="131">
        <v>1</v>
      </c>
      <c r="N106" s="131">
        <v>-1445660</v>
      </c>
      <c r="O106" s="10">
        <v>-1.4456600000000002</v>
      </c>
      <c r="P106" s="132">
        <v>-7.1793399999999998</v>
      </c>
      <c r="Q106" s="132">
        <v>-4.9730000000000003E-2</v>
      </c>
      <c r="R106" s="10">
        <v>-3.9566842720982498</v>
      </c>
      <c r="S106" t="s">
        <v>205</v>
      </c>
      <c r="T106" t="s">
        <v>205</v>
      </c>
      <c r="U106" s="143" t="s">
        <v>747</v>
      </c>
      <c r="V106" t="s">
        <v>315</v>
      </c>
      <c r="W106" t="s">
        <v>929</v>
      </c>
      <c r="X106" t="s">
        <v>5396</v>
      </c>
      <c r="Y106" t="s">
        <v>340</v>
      </c>
      <c r="Z106" t="s">
        <v>4835</v>
      </c>
      <c r="AA106" t="s">
        <v>1363</v>
      </c>
      <c r="AB106" s="143" t="s">
        <v>897</v>
      </c>
      <c r="AC106" t="s">
        <v>898</v>
      </c>
      <c r="AD106" s="143" t="s">
        <v>340</v>
      </c>
      <c r="AE106" s="143" t="s">
        <v>913</v>
      </c>
      <c r="AF106" t="s">
        <v>897</v>
      </c>
      <c r="AG106" s="143" t="s">
        <v>897</v>
      </c>
      <c r="AH106" s="133" t="s">
        <v>897</v>
      </c>
      <c r="AI106" s="131">
        <v>3.3719999999999999</v>
      </c>
      <c r="AJ106" s="131">
        <v>3.3620000000000001</v>
      </c>
      <c r="AK106" s="111" t="s">
        <v>340</v>
      </c>
      <c r="AL106" s="133" t="s">
        <v>5532</v>
      </c>
      <c r="AM106" t="s">
        <v>5534</v>
      </c>
      <c r="AN106" s="132">
        <v>-2.14E-3</v>
      </c>
      <c r="AO106" s="132">
        <v>-1.0000000000000001E-5</v>
      </c>
    </row>
    <row r="107" spans="1:41">
      <c r="A107" t="s">
        <v>1214</v>
      </c>
      <c r="B107" t="s">
        <v>1253</v>
      </c>
      <c r="C107" t="s">
        <v>1018</v>
      </c>
      <c r="D107" t="s">
        <v>5451</v>
      </c>
      <c r="E107" t="s">
        <v>1219</v>
      </c>
      <c r="F107" s="131">
        <v>4.8369999999999997</v>
      </c>
      <c r="G107" s="131">
        <v>-141234</v>
      </c>
      <c r="H107" s="131">
        <f>-141234/1000</f>
        <v>-141.23400000000001</v>
      </c>
      <c r="I107" s="132">
        <v>-3.3928199999999999</v>
      </c>
      <c r="J107" s="132">
        <v>-2.35E-2</v>
      </c>
      <c r="K107" t="s">
        <v>5451</v>
      </c>
      <c r="L107" t="s">
        <v>1216</v>
      </c>
      <c r="M107" s="131">
        <v>3.6179999999999999</v>
      </c>
      <c r="N107" s="131">
        <v>-188413.22</v>
      </c>
      <c r="O107" s="10">
        <v>-0.18841321999999999</v>
      </c>
      <c r="P107" s="132">
        <v>-3.38531</v>
      </c>
      <c r="Q107" s="132">
        <v>-2.3449999999999999E-2</v>
      </c>
      <c r="R107" s="10">
        <v>-17.722809757986099</v>
      </c>
      <c r="S107" t="s">
        <v>205</v>
      </c>
      <c r="T107" t="s">
        <v>205</v>
      </c>
      <c r="U107" s="143" t="s">
        <v>747</v>
      </c>
      <c r="V107" t="s">
        <v>315</v>
      </c>
      <c r="W107" t="s">
        <v>930</v>
      </c>
      <c r="X107" t="s">
        <v>5452</v>
      </c>
      <c r="Y107" t="s">
        <v>340</v>
      </c>
      <c r="Z107" t="s">
        <v>5401</v>
      </c>
      <c r="AA107" t="s">
        <v>1363</v>
      </c>
      <c r="AB107" s="143" t="s">
        <v>897</v>
      </c>
      <c r="AC107" t="s">
        <v>898</v>
      </c>
      <c r="AD107" s="143" t="s">
        <v>340</v>
      </c>
      <c r="AE107" s="143" t="s">
        <v>913</v>
      </c>
      <c r="AF107" t="s">
        <v>897</v>
      </c>
      <c r="AG107" s="143" t="s">
        <v>897</v>
      </c>
      <c r="AH107" s="133" t="s">
        <v>897</v>
      </c>
      <c r="AI107" s="131">
        <v>4.8369999999999997</v>
      </c>
      <c r="AJ107" s="131">
        <v>1.3340000000000001</v>
      </c>
      <c r="AK107" s="111" t="s">
        <v>340</v>
      </c>
      <c r="AL107" s="133" t="s">
        <v>5532</v>
      </c>
      <c r="AM107" t="s">
        <v>5534</v>
      </c>
      <c r="AN107" s="132">
        <v>-8.7799999999999996E-3</v>
      </c>
      <c r="AO107" s="132">
        <v>-6.0000000000000002E-5</v>
      </c>
    </row>
    <row r="108" spans="1:41">
      <c r="A108" t="s">
        <v>1214</v>
      </c>
      <c r="B108" t="s">
        <v>1253</v>
      </c>
      <c r="C108" t="s">
        <v>1018</v>
      </c>
      <c r="D108" t="s">
        <v>5430</v>
      </c>
      <c r="E108" t="s">
        <v>1216</v>
      </c>
      <c r="F108" s="131">
        <v>3.512</v>
      </c>
      <c r="G108" s="131">
        <v>1634000</v>
      </c>
      <c r="H108" s="131">
        <f>1634000/1000</f>
        <v>1634</v>
      </c>
      <c r="I108" s="132">
        <v>28.498699999999999</v>
      </c>
      <c r="J108" s="132">
        <v>0.19739999999999999</v>
      </c>
      <c r="K108" t="s">
        <v>5430</v>
      </c>
      <c r="L108" t="s">
        <v>1213</v>
      </c>
      <c r="M108" s="131">
        <v>1</v>
      </c>
      <c r="N108" s="131">
        <v>-5740242</v>
      </c>
      <c r="O108" s="10">
        <v>-5.7402420000000003</v>
      </c>
      <c r="P108" s="132">
        <v>-28.506820000000001</v>
      </c>
      <c r="Q108" s="132">
        <v>-0.19744999999999999</v>
      </c>
      <c r="R108" s="10">
        <v>-230.645300792027</v>
      </c>
      <c r="S108" t="s">
        <v>205</v>
      </c>
      <c r="T108" t="s">
        <v>205</v>
      </c>
      <c r="U108" s="143" t="s">
        <v>747</v>
      </c>
      <c r="V108" t="s">
        <v>315</v>
      </c>
      <c r="W108" t="s">
        <v>929</v>
      </c>
      <c r="X108" t="s">
        <v>5396</v>
      </c>
      <c r="Y108" t="s">
        <v>340</v>
      </c>
      <c r="Z108" t="s">
        <v>5056</v>
      </c>
      <c r="AA108" t="s">
        <v>1363</v>
      </c>
      <c r="AB108" s="143" t="s">
        <v>897</v>
      </c>
      <c r="AC108" t="s">
        <v>898</v>
      </c>
      <c r="AD108" s="143" t="s">
        <v>340</v>
      </c>
      <c r="AE108" s="143" t="s">
        <v>913</v>
      </c>
      <c r="AF108" t="s">
        <v>897</v>
      </c>
      <c r="AG108" s="143" t="s">
        <v>897</v>
      </c>
      <c r="AH108" s="133" t="s">
        <v>897</v>
      </c>
      <c r="AI108" s="131">
        <v>3.512</v>
      </c>
      <c r="AJ108" s="131">
        <v>3.5129999999999999</v>
      </c>
      <c r="AK108" s="111" t="s">
        <v>340</v>
      </c>
      <c r="AL108" s="133" t="s">
        <v>5532</v>
      </c>
      <c r="AM108" t="s">
        <v>5534</v>
      </c>
      <c r="AN108" s="132">
        <v>-0.11441999999999999</v>
      </c>
      <c r="AO108" s="132">
        <v>-7.9000000000000001E-4</v>
      </c>
    </row>
    <row r="109" spans="1:41">
      <c r="A109" t="s">
        <v>1214</v>
      </c>
      <c r="B109" t="s">
        <v>1253</v>
      </c>
      <c r="C109" t="s">
        <v>1018</v>
      </c>
      <c r="D109" t="s">
        <v>5431</v>
      </c>
      <c r="E109" t="s">
        <v>1216</v>
      </c>
      <c r="F109" s="131">
        <v>3.5710000000000002</v>
      </c>
      <c r="G109" s="131">
        <v>1662000</v>
      </c>
      <c r="H109" s="131">
        <f>1662000/1000</f>
        <v>1662</v>
      </c>
      <c r="I109" s="132">
        <v>29.474019999999999</v>
      </c>
      <c r="J109" s="132">
        <v>0.20415</v>
      </c>
      <c r="K109" t="s">
        <v>5431</v>
      </c>
      <c r="L109" t="s">
        <v>1213</v>
      </c>
      <c r="M109" s="131">
        <v>1</v>
      </c>
      <c r="N109" s="131">
        <v>-5941982.4000000004</v>
      </c>
      <c r="O109" s="10">
        <v>-5.9419824000000006</v>
      </c>
      <c r="P109" s="132">
        <v>-29.508690000000001</v>
      </c>
      <c r="Q109" s="132">
        <v>-0.20438999999999999</v>
      </c>
      <c r="R109" s="10">
        <v>-337.53270096061698</v>
      </c>
      <c r="S109" t="s">
        <v>205</v>
      </c>
      <c r="T109" t="s">
        <v>205</v>
      </c>
      <c r="U109" s="143" t="s">
        <v>747</v>
      </c>
      <c r="V109" t="s">
        <v>315</v>
      </c>
      <c r="W109" t="s">
        <v>929</v>
      </c>
      <c r="X109" t="s">
        <v>5396</v>
      </c>
      <c r="Y109" t="s">
        <v>340</v>
      </c>
      <c r="Z109" t="s">
        <v>5096</v>
      </c>
      <c r="AA109" t="s">
        <v>1363</v>
      </c>
      <c r="AB109" s="143" t="s">
        <v>897</v>
      </c>
      <c r="AC109" t="s">
        <v>898</v>
      </c>
      <c r="AD109" s="143" t="s">
        <v>340</v>
      </c>
      <c r="AE109" s="143" t="s">
        <v>913</v>
      </c>
      <c r="AF109" t="s">
        <v>897</v>
      </c>
      <c r="AG109" s="143" t="s">
        <v>897</v>
      </c>
      <c r="AH109" s="133" t="s">
        <v>897</v>
      </c>
      <c r="AI109" s="131">
        <v>3.5710000000000002</v>
      </c>
      <c r="AJ109" s="131">
        <v>3.5750000000000002</v>
      </c>
      <c r="AK109" s="111" t="s">
        <v>340</v>
      </c>
      <c r="AL109" s="133" t="s">
        <v>5532</v>
      </c>
      <c r="AM109" t="s">
        <v>5534</v>
      </c>
      <c r="AN109" s="132">
        <v>-0.16772000000000001</v>
      </c>
      <c r="AO109" s="132">
        <v>-1.16E-3</v>
      </c>
    </row>
    <row r="110" spans="1:41">
      <c r="A110" t="s">
        <v>1214</v>
      </c>
      <c r="B110" t="s">
        <v>1253</v>
      </c>
      <c r="C110" t="s">
        <v>1018</v>
      </c>
      <c r="D110" t="s">
        <v>5449</v>
      </c>
      <c r="E110" t="s">
        <v>1216</v>
      </c>
      <c r="F110" s="131">
        <v>3.5790000000000002</v>
      </c>
      <c r="G110" s="131">
        <v>2004000</v>
      </c>
      <c r="H110" s="131">
        <f>2004000/1000</f>
        <v>2004</v>
      </c>
      <c r="I110" s="132">
        <v>35.618690000000001</v>
      </c>
      <c r="J110" s="132">
        <v>0.24671000000000001</v>
      </c>
      <c r="K110" t="s">
        <v>5449</v>
      </c>
      <c r="L110" t="s">
        <v>1213</v>
      </c>
      <c r="M110" s="131">
        <v>1</v>
      </c>
      <c r="N110" s="131">
        <v>-7154280</v>
      </c>
      <c r="O110" s="10">
        <v>-7.15428</v>
      </c>
      <c r="P110" s="132">
        <v>-35.529119999999999</v>
      </c>
      <c r="Q110" s="132">
        <v>-0.24609</v>
      </c>
      <c r="R110" s="10">
        <v>-396.61257288950202</v>
      </c>
      <c r="S110" t="s">
        <v>205</v>
      </c>
      <c r="T110" t="s">
        <v>205</v>
      </c>
      <c r="U110" s="143" t="s">
        <v>747</v>
      </c>
      <c r="V110" t="s">
        <v>315</v>
      </c>
      <c r="W110" t="s">
        <v>929</v>
      </c>
      <c r="X110" t="s">
        <v>5396</v>
      </c>
      <c r="Y110" t="s">
        <v>340</v>
      </c>
      <c r="Z110" t="s">
        <v>5450</v>
      </c>
      <c r="AA110" t="s">
        <v>1363</v>
      </c>
      <c r="AB110" s="143" t="s">
        <v>897</v>
      </c>
      <c r="AC110" t="s">
        <v>898</v>
      </c>
      <c r="AD110" s="143" t="s">
        <v>340</v>
      </c>
      <c r="AE110" s="143" t="s">
        <v>913</v>
      </c>
      <c r="AF110" t="s">
        <v>897</v>
      </c>
      <c r="AG110" s="143" t="s">
        <v>897</v>
      </c>
      <c r="AH110" s="133" t="s">
        <v>897</v>
      </c>
      <c r="AI110" s="131">
        <v>3.5790000000000002</v>
      </c>
      <c r="AJ110" s="131">
        <v>3.57</v>
      </c>
      <c r="AK110" s="111" t="s">
        <v>340</v>
      </c>
      <c r="AL110" s="133" t="s">
        <v>5532</v>
      </c>
      <c r="AM110" t="s">
        <v>5534</v>
      </c>
      <c r="AN110" s="132">
        <v>-0.19705</v>
      </c>
      <c r="AO110" s="132">
        <v>-1.3600000000000001E-3</v>
      </c>
    </row>
    <row r="111" spans="1:41">
      <c r="A111" t="s">
        <v>1214</v>
      </c>
      <c r="B111" t="s">
        <v>1254</v>
      </c>
      <c r="C111" t="s">
        <v>1018</v>
      </c>
      <c r="D111" t="s">
        <v>5424</v>
      </c>
      <c r="E111" t="s">
        <v>1216</v>
      </c>
      <c r="F111" s="131">
        <v>3.6179999999999999</v>
      </c>
      <c r="G111" s="131">
        <v>-6025000</v>
      </c>
      <c r="H111" s="131">
        <f>-6025000/1000</f>
        <v>-6025</v>
      </c>
      <c r="I111" s="132">
        <v>-173.62735000000001</v>
      </c>
      <c r="J111" s="132">
        <v>-0.96858999999999995</v>
      </c>
      <c r="K111" t="s">
        <v>5424</v>
      </c>
      <c r="L111" t="s">
        <v>1213</v>
      </c>
      <c r="M111" s="131">
        <v>1</v>
      </c>
      <c r="N111" s="131">
        <v>-21708075</v>
      </c>
      <c r="O111" s="10">
        <v>-21.708075000000001</v>
      </c>
      <c r="P111" s="132">
        <v>-172.9075</v>
      </c>
      <c r="Q111" s="132">
        <v>-0.96457000000000004</v>
      </c>
      <c r="R111" s="10">
        <v>1390.3867807532399</v>
      </c>
      <c r="S111" t="s">
        <v>205</v>
      </c>
      <c r="T111" t="s">
        <v>205</v>
      </c>
      <c r="U111" s="143" t="s">
        <v>747</v>
      </c>
      <c r="V111" t="s">
        <v>315</v>
      </c>
      <c r="W111" t="s">
        <v>929</v>
      </c>
      <c r="X111" t="s">
        <v>5396</v>
      </c>
      <c r="Y111" t="s">
        <v>340</v>
      </c>
      <c r="Z111" t="s">
        <v>5401</v>
      </c>
      <c r="AA111" t="s">
        <v>1363</v>
      </c>
      <c r="AB111" s="143" t="s">
        <v>897</v>
      </c>
      <c r="AC111" t="s">
        <v>898</v>
      </c>
      <c r="AD111" s="143" t="s">
        <v>340</v>
      </c>
      <c r="AE111" s="143" t="s">
        <v>913</v>
      </c>
      <c r="AF111" t="s">
        <v>897</v>
      </c>
      <c r="AG111" s="143" t="s">
        <v>897</v>
      </c>
      <c r="AH111" s="133" t="s">
        <v>897</v>
      </c>
      <c r="AI111" s="131">
        <v>3.6179999999999999</v>
      </c>
      <c r="AJ111" s="131">
        <v>3.6030000000000002</v>
      </c>
      <c r="AK111" s="111" t="s">
        <v>340</v>
      </c>
      <c r="AL111" s="133" t="s">
        <v>5532</v>
      </c>
      <c r="AM111" t="s">
        <v>5534</v>
      </c>
      <c r="AN111" s="132">
        <v>1.1085700000000001</v>
      </c>
      <c r="AO111" s="132">
        <v>6.1799999999999997E-3</v>
      </c>
    </row>
    <row r="112" spans="1:41">
      <c r="A112" t="s">
        <v>1214</v>
      </c>
      <c r="B112" t="s">
        <v>1254</v>
      </c>
      <c r="C112" t="s">
        <v>1018</v>
      </c>
      <c r="D112" t="s">
        <v>5426</v>
      </c>
      <c r="E112" t="s">
        <v>1216</v>
      </c>
      <c r="F112" s="131">
        <v>3.5369999999999999</v>
      </c>
      <c r="G112" s="131">
        <v>-1270000</v>
      </c>
      <c r="H112" s="131">
        <f>-1270000/1000</f>
        <v>-1270</v>
      </c>
      <c r="I112" s="132">
        <v>-35.779260000000001</v>
      </c>
      <c r="J112" s="132">
        <v>-0.1996</v>
      </c>
      <c r="K112" t="s">
        <v>5426</v>
      </c>
      <c r="L112" t="s">
        <v>1213</v>
      </c>
      <c r="M112" s="131">
        <v>1</v>
      </c>
      <c r="N112" s="131">
        <v>-4499356</v>
      </c>
      <c r="O112" s="10">
        <v>-4.4993559999999997</v>
      </c>
      <c r="P112" s="132">
        <v>-35.83793</v>
      </c>
      <c r="Q112" s="132">
        <v>-0.19991999999999999</v>
      </c>
      <c r="R112" s="10">
        <v>216.94975850644801</v>
      </c>
      <c r="S112" t="s">
        <v>205</v>
      </c>
      <c r="T112" t="s">
        <v>205</v>
      </c>
      <c r="U112" s="143" t="s">
        <v>747</v>
      </c>
      <c r="V112" t="s">
        <v>315</v>
      </c>
      <c r="W112" t="s">
        <v>929</v>
      </c>
      <c r="X112" t="s">
        <v>5396</v>
      </c>
      <c r="Y112" t="s">
        <v>340</v>
      </c>
      <c r="Z112" t="s">
        <v>5140</v>
      </c>
      <c r="AA112" t="s">
        <v>1363</v>
      </c>
      <c r="AB112" s="143" t="s">
        <v>897</v>
      </c>
      <c r="AC112" t="s">
        <v>898</v>
      </c>
      <c r="AD112" s="143" t="s">
        <v>340</v>
      </c>
      <c r="AE112" s="143" t="s">
        <v>913</v>
      </c>
      <c r="AF112" t="s">
        <v>897</v>
      </c>
      <c r="AG112" s="143" t="s">
        <v>897</v>
      </c>
      <c r="AH112" s="133" t="s">
        <v>897</v>
      </c>
      <c r="AI112" s="131">
        <v>3.5369999999999999</v>
      </c>
      <c r="AJ112" s="131">
        <v>3.5430000000000001</v>
      </c>
      <c r="AK112" s="111" t="s">
        <v>340</v>
      </c>
      <c r="AL112" s="133" t="s">
        <v>5532</v>
      </c>
      <c r="AM112" t="s">
        <v>5534</v>
      </c>
      <c r="AN112" s="132">
        <v>0.17277999999999999</v>
      </c>
      <c r="AO112" s="132">
        <v>9.6000000000000002E-4</v>
      </c>
    </row>
    <row r="113" spans="1:41">
      <c r="A113" t="s">
        <v>1214</v>
      </c>
      <c r="B113" t="s">
        <v>1254</v>
      </c>
      <c r="C113" t="s">
        <v>1018</v>
      </c>
      <c r="D113" t="s">
        <v>5425</v>
      </c>
      <c r="E113" t="s">
        <v>1217</v>
      </c>
      <c r="F113" s="131">
        <v>4.0960000000000001</v>
      </c>
      <c r="G113" s="131">
        <v>-1193658</v>
      </c>
      <c r="H113" s="131">
        <f>-1193658/1000</f>
        <v>-1193.6579999999999</v>
      </c>
      <c r="I113" s="132">
        <v>-38.944220000000001</v>
      </c>
      <c r="J113" s="132">
        <v>-0.21725</v>
      </c>
      <c r="K113" t="s">
        <v>5425</v>
      </c>
      <c r="L113" t="s">
        <v>1213</v>
      </c>
      <c r="M113" s="131">
        <v>1</v>
      </c>
      <c r="N113" s="131">
        <v>-4895788.29</v>
      </c>
      <c r="O113" s="10">
        <v>-4.8957882900000005</v>
      </c>
      <c r="P113" s="132">
        <v>-38.995559999999998</v>
      </c>
      <c r="Q113" s="132">
        <v>-0.21754000000000001</v>
      </c>
      <c r="R113" s="10">
        <v>162.78916120743301</v>
      </c>
      <c r="S113" t="s">
        <v>205</v>
      </c>
      <c r="T113" t="s">
        <v>205</v>
      </c>
      <c r="U113" s="143" t="s">
        <v>747</v>
      </c>
      <c r="V113" t="s">
        <v>315</v>
      </c>
      <c r="W113" t="s">
        <v>929</v>
      </c>
      <c r="X113" t="s">
        <v>5412</v>
      </c>
      <c r="Y113" t="s">
        <v>340</v>
      </c>
      <c r="Z113" t="s">
        <v>5401</v>
      </c>
      <c r="AA113" t="s">
        <v>1363</v>
      </c>
      <c r="AB113" s="143" t="s">
        <v>897</v>
      </c>
      <c r="AC113" t="s">
        <v>898</v>
      </c>
      <c r="AD113" s="143" t="s">
        <v>340</v>
      </c>
      <c r="AE113" s="143" t="s">
        <v>913</v>
      </c>
      <c r="AF113" t="s">
        <v>897</v>
      </c>
      <c r="AG113" s="143" t="s">
        <v>897</v>
      </c>
      <c r="AH113" s="133" t="s">
        <v>897</v>
      </c>
      <c r="AI113" s="131">
        <v>4.0960000000000001</v>
      </c>
      <c r="AJ113" s="131">
        <v>4.1020000000000003</v>
      </c>
      <c r="AK113" s="111" t="s">
        <v>340</v>
      </c>
      <c r="AL113" s="133" t="s">
        <v>5532</v>
      </c>
      <c r="AM113" t="s">
        <v>5534</v>
      </c>
      <c r="AN113" s="132">
        <v>0.1391</v>
      </c>
      <c r="AO113" s="132">
        <v>7.7999999999999999E-4</v>
      </c>
    </row>
    <row r="114" spans="1:41">
      <c r="A114" t="s">
        <v>1214</v>
      </c>
      <c r="B114" t="s">
        <v>1254</v>
      </c>
      <c r="C114" t="s">
        <v>1018</v>
      </c>
      <c r="D114" t="s">
        <v>5428</v>
      </c>
      <c r="E114" t="s">
        <v>1219</v>
      </c>
      <c r="F114" s="131">
        <v>4.8369999999999997</v>
      </c>
      <c r="G114" s="131">
        <v>-117999</v>
      </c>
      <c r="H114" s="131">
        <f>-117999/1000</f>
        <v>-117.999</v>
      </c>
      <c r="I114" s="132">
        <v>-4.5464700000000002</v>
      </c>
      <c r="J114" s="132">
        <v>-2.5360000000000001E-2</v>
      </c>
      <c r="K114" t="s">
        <v>5428</v>
      </c>
      <c r="L114" t="s">
        <v>1213</v>
      </c>
      <c r="M114" s="131">
        <v>1</v>
      </c>
      <c r="N114" s="131">
        <v>-567280.18999999994</v>
      </c>
      <c r="O114" s="10">
        <v>-0.56728018999999996</v>
      </c>
      <c r="P114" s="132">
        <v>-4.5184600000000001</v>
      </c>
      <c r="Q114" s="132">
        <v>-2.521E-2</v>
      </c>
      <c r="R114" s="10">
        <v>21.627638842224599</v>
      </c>
      <c r="S114" t="s">
        <v>205</v>
      </c>
      <c r="T114" t="s">
        <v>205</v>
      </c>
      <c r="U114" s="143" t="s">
        <v>747</v>
      </c>
      <c r="V114" t="s">
        <v>315</v>
      </c>
      <c r="W114" t="s">
        <v>929</v>
      </c>
      <c r="X114" t="s">
        <v>5398</v>
      </c>
      <c r="Y114" t="s">
        <v>340</v>
      </c>
      <c r="Z114" t="s">
        <v>5401</v>
      </c>
      <c r="AA114" t="s">
        <v>1363</v>
      </c>
      <c r="AB114" s="143" t="s">
        <v>897</v>
      </c>
      <c r="AC114" t="s">
        <v>898</v>
      </c>
      <c r="AD114" s="143" t="s">
        <v>340</v>
      </c>
      <c r="AE114" s="143" t="s">
        <v>913</v>
      </c>
      <c r="AF114" t="s">
        <v>897</v>
      </c>
      <c r="AG114" s="143" t="s">
        <v>897</v>
      </c>
      <c r="AH114" s="133" t="s">
        <v>897</v>
      </c>
      <c r="AI114" s="131">
        <v>4.8369999999999997</v>
      </c>
      <c r="AJ114" s="131">
        <v>4.8079999999999998</v>
      </c>
      <c r="AK114" s="111" t="s">
        <v>340</v>
      </c>
      <c r="AL114" s="133" t="s">
        <v>5532</v>
      </c>
      <c r="AM114" t="s">
        <v>5534</v>
      </c>
      <c r="AN114" s="132">
        <v>1.728E-2</v>
      </c>
      <c r="AO114" s="132">
        <v>1E-4</v>
      </c>
    </row>
    <row r="115" spans="1:41">
      <c r="A115" t="s">
        <v>1214</v>
      </c>
      <c r="B115" t="s">
        <v>1254</v>
      </c>
      <c r="C115" t="s">
        <v>1018</v>
      </c>
      <c r="D115" t="s">
        <v>5427</v>
      </c>
      <c r="E115" t="s">
        <v>1216</v>
      </c>
      <c r="F115" s="131">
        <v>3.4049999999999998</v>
      </c>
      <c r="G115" s="131">
        <v>-641000</v>
      </c>
      <c r="H115" s="131">
        <f>-641000/1000</f>
        <v>-641</v>
      </c>
      <c r="I115" s="132">
        <v>-17.384720000000002</v>
      </c>
      <c r="J115" s="132">
        <v>-9.6979999999999997E-2</v>
      </c>
      <c r="K115" t="s">
        <v>5427</v>
      </c>
      <c r="L115" t="s">
        <v>1213</v>
      </c>
      <c r="M115" s="131">
        <v>1</v>
      </c>
      <c r="N115" s="131">
        <v>-2178887.2000000002</v>
      </c>
      <c r="O115" s="10">
        <v>-2.1788872000000001</v>
      </c>
      <c r="P115" s="132">
        <v>-17.35511</v>
      </c>
      <c r="Q115" s="132">
        <v>-9.6820000000000003E-2</v>
      </c>
      <c r="R115" s="10">
        <v>17.845186570219301</v>
      </c>
      <c r="S115" t="s">
        <v>205</v>
      </c>
      <c r="T115" t="s">
        <v>205</v>
      </c>
      <c r="U115" s="143" t="s">
        <v>747</v>
      </c>
      <c r="V115" t="s">
        <v>315</v>
      </c>
      <c r="W115" t="s">
        <v>929</v>
      </c>
      <c r="X115" t="s">
        <v>5396</v>
      </c>
      <c r="Y115" t="s">
        <v>340</v>
      </c>
      <c r="Z115" t="s">
        <v>4868</v>
      </c>
      <c r="AA115" t="s">
        <v>1363</v>
      </c>
      <c r="AB115" s="143" t="s">
        <v>897</v>
      </c>
      <c r="AC115" t="s">
        <v>898</v>
      </c>
      <c r="AD115" s="143" t="s">
        <v>340</v>
      </c>
      <c r="AE115" s="143" t="s">
        <v>913</v>
      </c>
      <c r="AF115" t="s">
        <v>897</v>
      </c>
      <c r="AG115" s="143" t="s">
        <v>897</v>
      </c>
      <c r="AH115" s="133" t="s">
        <v>897</v>
      </c>
      <c r="AI115" s="131">
        <v>3.4049999999999998</v>
      </c>
      <c r="AJ115" s="131">
        <v>3.399</v>
      </c>
      <c r="AK115" s="111" t="s">
        <v>340</v>
      </c>
      <c r="AL115" s="133" t="s">
        <v>5532</v>
      </c>
      <c r="AM115" t="s">
        <v>5534</v>
      </c>
      <c r="AN115" s="132">
        <v>1.389E-2</v>
      </c>
      <c r="AO115" s="132">
        <v>8.0000000000000007E-5</v>
      </c>
    </row>
    <row r="116" spans="1:41">
      <c r="A116" t="s">
        <v>1214</v>
      </c>
      <c r="B116" t="s">
        <v>1254</v>
      </c>
      <c r="C116" t="s">
        <v>1018</v>
      </c>
      <c r="D116" t="s">
        <v>5429</v>
      </c>
      <c r="E116" t="s">
        <v>1216</v>
      </c>
      <c r="F116" s="131">
        <v>3.3719999999999999</v>
      </c>
      <c r="G116" s="131">
        <v>-331000</v>
      </c>
      <c r="H116" s="131">
        <f>-331000/1000</f>
        <v>-331</v>
      </c>
      <c r="I116" s="132">
        <v>-8.8901299999999992</v>
      </c>
      <c r="J116" s="132">
        <v>-4.9590000000000002E-2</v>
      </c>
      <c r="K116" t="s">
        <v>5429</v>
      </c>
      <c r="L116" t="s">
        <v>1213</v>
      </c>
      <c r="M116" s="131">
        <v>1</v>
      </c>
      <c r="N116" s="131">
        <v>-1112822</v>
      </c>
      <c r="O116" s="10">
        <v>-1.112822</v>
      </c>
      <c r="P116" s="132">
        <v>-8.8637599999999992</v>
      </c>
      <c r="Q116" s="132">
        <v>-4.9450000000000001E-2</v>
      </c>
      <c r="R116" s="10">
        <v>-3.0457267303825999</v>
      </c>
      <c r="S116" t="s">
        <v>205</v>
      </c>
      <c r="T116" t="s">
        <v>205</v>
      </c>
      <c r="U116" s="143" t="s">
        <v>747</v>
      </c>
      <c r="V116" t="s">
        <v>315</v>
      </c>
      <c r="W116" t="s">
        <v>929</v>
      </c>
      <c r="X116" t="s">
        <v>5396</v>
      </c>
      <c r="Y116" t="s">
        <v>340</v>
      </c>
      <c r="Z116" t="s">
        <v>4835</v>
      </c>
      <c r="AA116" t="s">
        <v>1363</v>
      </c>
      <c r="AB116" s="143" t="s">
        <v>897</v>
      </c>
      <c r="AC116" t="s">
        <v>898</v>
      </c>
      <c r="AD116" s="143" t="s">
        <v>340</v>
      </c>
      <c r="AE116" s="143" t="s">
        <v>913</v>
      </c>
      <c r="AF116" t="s">
        <v>897</v>
      </c>
      <c r="AG116" s="143" t="s">
        <v>897</v>
      </c>
      <c r="AH116" s="133" t="s">
        <v>897</v>
      </c>
      <c r="AI116" s="131">
        <v>3.3719999999999999</v>
      </c>
      <c r="AJ116" s="131">
        <v>3.3620000000000001</v>
      </c>
      <c r="AK116" s="111" t="s">
        <v>340</v>
      </c>
      <c r="AL116" s="133" t="s">
        <v>5532</v>
      </c>
      <c r="AM116" t="s">
        <v>5534</v>
      </c>
      <c r="AN116" s="132">
        <v>-2.64E-3</v>
      </c>
      <c r="AO116" s="132">
        <v>-1.0000000000000001E-5</v>
      </c>
    </row>
    <row r="117" spans="1:41">
      <c r="A117" t="s">
        <v>1214</v>
      </c>
      <c r="B117" t="s">
        <v>1254</v>
      </c>
      <c r="C117" t="s">
        <v>1018</v>
      </c>
      <c r="D117" t="s">
        <v>5451</v>
      </c>
      <c r="E117" t="s">
        <v>1219</v>
      </c>
      <c r="F117" s="131">
        <v>4.8369999999999997</v>
      </c>
      <c r="G117" s="131">
        <v>-67206</v>
      </c>
      <c r="H117" s="131">
        <f>-67206/1000</f>
        <v>-67.206000000000003</v>
      </c>
      <c r="I117" s="132">
        <v>-2.5894300000000001</v>
      </c>
      <c r="J117" s="132">
        <v>-1.4449999999999999E-2</v>
      </c>
      <c r="K117" t="s">
        <v>5451</v>
      </c>
      <c r="L117" t="s">
        <v>1216</v>
      </c>
      <c r="M117" s="131">
        <v>3.6179999999999999</v>
      </c>
      <c r="N117" s="131">
        <v>-89656.16</v>
      </c>
      <c r="O117" s="10">
        <v>-8.9656159999999999E-2</v>
      </c>
      <c r="P117" s="132">
        <v>-2.5836899999999998</v>
      </c>
      <c r="Q117" s="132">
        <v>-1.4409999999999999E-2</v>
      </c>
      <c r="R117" s="10">
        <v>-8.4333740642849193</v>
      </c>
      <c r="S117" t="s">
        <v>205</v>
      </c>
      <c r="T117" t="s">
        <v>205</v>
      </c>
      <c r="U117" s="143" t="s">
        <v>747</v>
      </c>
      <c r="V117" t="s">
        <v>315</v>
      </c>
      <c r="W117" t="s">
        <v>930</v>
      </c>
      <c r="X117" t="s">
        <v>5452</v>
      </c>
      <c r="Y117" t="s">
        <v>340</v>
      </c>
      <c r="Z117" t="s">
        <v>5401</v>
      </c>
      <c r="AA117" t="s">
        <v>1363</v>
      </c>
      <c r="AB117" s="143" t="s">
        <v>897</v>
      </c>
      <c r="AC117" t="s">
        <v>898</v>
      </c>
      <c r="AD117" s="143" t="s">
        <v>340</v>
      </c>
      <c r="AE117" s="143" t="s">
        <v>913</v>
      </c>
      <c r="AF117" t="s">
        <v>897</v>
      </c>
      <c r="AG117" s="143" t="s">
        <v>897</v>
      </c>
      <c r="AH117" s="133" t="s">
        <v>897</v>
      </c>
      <c r="AI117" s="131">
        <v>4.8369999999999997</v>
      </c>
      <c r="AJ117" s="131">
        <v>1.3340000000000001</v>
      </c>
      <c r="AK117" s="111" t="s">
        <v>340</v>
      </c>
      <c r="AL117" s="133" t="s">
        <v>5532</v>
      </c>
      <c r="AM117" t="s">
        <v>5534</v>
      </c>
      <c r="AN117" s="132">
        <v>-6.7000000000000002E-3</v>
      </c>
      <c r="AO117" s="132">
        <v>-4.0000000000000003E-5</v>
      </c>
    </row>
    <row r="118" spans="1:41">
      <c r="A118" t="s">
        <v>1214</v>
      </c>
      <c r="B118" t="s">
        <v>1254</v>
      </c>
      <c r="C118" t="s">
        <v>1018</v>
      </c>
      <c r="D118" t="s">
        <v>5449</v>
      </c>
      <c r="E118" t="s">
        <v>1216</v>
      </c>
      <c r="F118" s="131">
        <v>3.5790000000000002</v>
      </c>
      <c r="G118" s="131">
        <v>608000</v>
      </c>
      <c r="H118" s="131">
        <f>608000/1000</f>
        <v>608</v>
      </c>
      <c r="I118" s="132">
        <v>17.332360000000001</v>
      </c>
      <c r="J118" s="132">
        <v>9.6689999999999998E-2</v>
      </c>
      <c r="K118" t="s">
        <v>5449</v>
      </c>
      <c r="L118" t="s">
        <v>1213</v>
      </c>
      <c r="M118" s="131">
        <v>1</v>
      </c>
      <c r="N118" s="131">
        <v>-2170560</v>
      </c>
      <c r="O118" s="10">
        <v>-2.17056</v>
      </c>
      <c r="P118" s="132">
        <v>-17.288779999999999</v>
      </c>
      <c r="Q118" s="132">
        <v>-9.6449999999999994E-2</v>
      </c>
      <c r="R118" s="10">
        <v>-120.329563032344</v>
      </c>
      <c r="S118" t="s">
        <v>205</v>
      </c>
      <c r="T118" t="s">
        <v>205</v>
      </c>
      <c r="U118" s="143" t="s">
        <v>747</v>
      </c>
      <c r="V118" t="s">
        <v>315</v>
      </c>
      <c r="W118" t="s">
        <v>929</v>
      </c>
      <c r="X118" t="s">
        <v>5396</v>
      </c>
      <c r="Y118" t="s">
        <v>340</v>
      </c>
      <c r="Z118" t="s">
        <v>5450</v>
      </c>
      <c r="AA118" t="s">
        <v>1363</v>
      </c>
      <c r="AB118" s="143" t="s">
        <v>897</v>
      </c>
      <c r="AC118" t="s">
        <v>898</v>
      </c>
      <c r="AD118" s="143" t="s">
        <v>340</v>
      </c>
      <c r="AE118" s="143" t="s">
        <v>913</v>
      </c>
      <c r="AF118" t="s">
        <v>897</v>
      </c>
      <c r="AG118" s="143" t="s">
        <v>897</v>
      </c>
      <c r="AH118" s="133" t="s">
        <v>897</v>
      </c>
      <c r="AI118" s="131">
        <v>3.5790000000000002</v>
      </c>
      <c r="AJ118" s="131">
        <v>3.57</v>
      </c>
      <c r="AK118" s="111" t="s">
        <v>340</v>
      </c>
      <c r="AL118" s="133" t="s">
        <v>5532</v>
      </c>
      <c r="AM118" t="s">
        <v>5534</v>
      </c>
      <c r="AN118" s="132">
        <v>-9.5890000000000003E-2</v>
      </c>
      <c r="AO118" s="132">
        <v>-5.2999999999999998E-4</v>
      </c>
    </row>
    <row r="119" spans="1:41">
      <c r="A119" t="s">
        <v>1214</v>
      </c>
      <c r="B119" t="s">
        <v>1254</v>
      </c>
      <c r="C119" t="s">
        <v>1018</v>
      </c>
      <c r="D119" t="s">
        <v>5430</v>
      </c>
      <c r="E119" t="s">
        <v>1216</v>
      </c>
      <c r="F119" s="131">
        <v>3.512</v>
      </c>
      <c r="G119" s="131">
        <v>1254000</v>
      </c>
      <c r="H119" s="131">
        <f>1254000/1000</f>
        <v>1254</v>
      </c>
      <c r="I119" s="132">
        <v>35.078789999999998</v>
      </c>
      <c r="J119" s="132">
        <v>0.19569</v>
      </c>
      <c r="K119" t="s">
        <v>5430</v>
      </c>
      <c r="L119" t="s">
        <v>1213</v>
      </c>
      <c r="M119" s="131">
        <v>1</v>
      </c>
      <c r="N119" s="131">
        <v>-4405302</v>
      </c>
      <c r="O119" s="10">
        <v>-4.4053019999999998</v>
      </c>
      <c r="P119" s="132">
        <v>-35.088769999999997</v>
      </c>
      <c r="Q119" s="132">
        <v>-0.19574</v>
      </c>
      <c r="R119" s="10">
        <v>-177.00685874736999</v>
      </c>
      <c r="S119" t="s">
        <v>205</v>
      </c>
      <c r="T119" t="s">
        <v>205</v>
      </c>
      <c r="U119" s="143" t="s">
        <v>747</v>
      </c>
      <c r="V119" t="s">
        <v>315</v>
      </c>
      <c r="W119" t="s">
        <v>929</v>
      </c>
      <c r="X119" t="s">
        <v>5396</v>
      </c>
      <c r="Y119" t="s">
        <v>340</v>
      </c>
      <c r="Z119" t="s">
        <v>5056</v>
      </c>
      <c r="AA119" t="s">
        <v>1363</v>
      </c>
      <c r="AB119" s="143" t="s">
        <v>897</v>
      </c>
      <c r="AC119" t="s">
        <v>898</v>
      </c>
      <c r="AD119" s="143" t="s">
        <v>340</v>
      </c>
      <c r="AE119" s="143" t="s">
        <v>913</v>
      </c>
      <c r="AF119" t="s">
        <v>897</v>
      </c>
      <c r="AG119" s="143" t="s">
        <v>897</v>
      </c>
      <c r="AH119" s="133" t="s">
        <v>897</v>
      </c>
      <c r="AI119" s="131">
        <v>3.512</v>
      </c>
      <c r="AJ119" s="131">
        <v>3.5129999999999999</v>
      </c>
      <c r="AK119" s="111" t="s">
        <v>340</v>
      </c>
      <c r="AL119" s="133" t="s">
        <v>5532</v>
      </c>
      <c r="AM119" t="s">
        <v>5534</v>
      </c>
      <c r="AN119" s="132">
        <v>-0.14083000000000001</v>
      </c>
      <c r="AO119" s="132">
        <v>-7.9000000000000001E-4</v>
      </c>
    </row>
    <row r="120" spans="1:41">
      <c r="A120" t="s">
        <v>1214</v>
      </c>
      <c r="B120" t="s">
        <v>1254</v>
      </c>
      <c r="C120" t="s">
        <v>1018</v>
      </c>
      <c r="D120" t="s">
        <v>5431</v>
      </c>
      <c r="E120" t="s">
        <v>1216</v>
      </c>
      <c r="F120" s="131">
        <v>3.5710000000000002</v>
      </c>
      <c r="G120" s="131">
        <v>1270000</v>
      </c>
      <c r="H120" s="131">
        <f>1270000/1000</f>
        <v>1270</v>
      </c>
      <c r="I120" s="132">
        <v>36.123190000000001</v>
      </c>
      <c r="J120" s="132">
        <v>0.20152</v>
      </c>
      <c r="K120" t="s">
        <v>5431</v>
      </c>
      <c r="L120" t="s">
        <v>1213</v>
      </c>
      <c r="M120" s="131">
        <v>1</v>
      </c>
      <c r="N120" s="131">
        <v>-4540504</v>
      </c>
      <c r="O120" s="10">
        <v>-4.5405040000000003</v>
      </c>
      <c r="P120" s="132">
        <v>-36.165680000000002</v>
      </c>
      <c r="Q120" s="132">
        <v>-0.20175000000000001</v>
      </c>
      <c r="R120" s="10">
        <v>-257.92210001202301</v>
      </c>
      <c r="S120" t="s">
        <v>205</v>
      </c>
      <c r="T120" t="s">
        <v>205</v>
      </c>
      <c r="U120" s="143" t="s">
        <v>747</v>
      </c>
      <c r="V120" t="s">
        <v>315</v>
      </c>
      <c r="W120" t="s">
        <v>929</v>
      </c>
      <c r="X120" t="s">
        <v>5396</v>
      </c>
      <c r="Y120" t="s">
        <v>340</v>
      </c>
      <c r="Z120" t="s">
        <v>5096</v>
      </c>
      <c r="AA120" t="s">
        <v>1363</v>
      </c>
      <c r="AB120" s="143" t="s">
        <v>897</v>
      </c>
      <c r="AC120" t="s">
        <v>898</v>
      </c>
      <c r="AD120" s="143" t="s">
        <v>340</v>
      </c>
      <c r="AE120" s="143" t="s">
        <v>913</v>
      </c>
      <c r="AF120" t="s">
        <v>897</v>
      </c>
      <c r="AG120" s="143" t="s">
        <v>897</v>
      </c>
      <c r="AH120" s="133" t="s">
        <v>897</v>
      </c>
      <c r="AI120" s="131">
        <v>3.5710000000000002</v>
      </c>
      <c r="AJ120" s="131">
        <v>3.5750000000000002</v>
      </c>
      <c r="AK120" s="111" t="s">
        <v>340</v>
      </c>
      <c r="AL120" s="133" t="s">
        <v>5532</v>
      </c>
      <c r="AM120" t="s">
        <v>5534</v>
      </c>
      <c r="AN120" s="132">
        <v>-0.20555000000000001</v>
      </c>
      <c r="AO120" s="132">
        <v>-1.15E-3</v>
      </c>
    </row>
    <row r="121" spans="1:41">
      <c r="A121" t="s">
        <v>1214</v>
      </c>
      <c r="B121" t="s">
        <v>1255</v>
      </c>
      <c r="C121" t="s">
        <v>1018</v>
      </c>
      <c r="D121" t="s">
        <v>5424</v>
      </c>
      <c r="E121" t="s">
        <v>1216</v>
      </c>
      <c r="F121" s="131">
        <v>3.6179999999999999</v>
      </c>
      <c r="G121" s="131">
        <v>-4421000</v>
      </c>
      <c r="H121" s="131">
        <f>-4421000/1000</f>
        <v>-4421</v>
      </c>
      <c r="I121" s="132">
        <v>-192.12837999999999</v>
      </c>
      <c r="J121" s="132">
        <v>-0.88790999999999998</v>
      </c>
      <c r="K121" t="s">
        <v>5424</v>
      </c>
      <c r="L121" t="s">
        <v>1213</v>
      </c>
      <c r="M121" s="131">
        <v>1</v>
      </c>
      <c r="N121" s="131">
        <v>-15928863</v>
      </c>
      <c r="O121" s="10">
        <v>-15.928863</v>
      </c>
      <c r="P121" s="132">
        <v>-191.33181999999999</v>
      </c>
      <c r="Q121" s="132">
        <v>-0.88422000000000001</v>
      </c>
      <c r="R121" s="10">
        <v>1020.23235812615</v>
      </c>
      <c r="S121" t="s">
        <v>205</v>
      </c>
      <c r="T121" t="s">
        <v>205</v>
      </c>
      <c r="U121" s="143" t="s">
        <v>747</v>
      </c>
      <c r="V121" t="s">
        <v>315</v>
      </c>
      <c r="W121" t="s">
        <v>929</v>
      </c>
      <c r="X121" t="s">
        <v>5396</v>
      </c>
      <c r="Y121" t="s">
        <v>340</v>
      </c>
      <c r="Z121" t="s">
        <v>5401</v>
      </c>
      <c r="AA121" t="s">
        <v>1363</v>
      </c>
      <c r="AB121" s="143" t="s">
        <v>897</v>
      </c>
      <c r="AC121" t="s">
        <v>898</v>
      </c>
      <c r="AD121" s="143" t="s">
        <v>340</v>
      </c>
      <c r="AE121" s="143" t="s">
        <v>913</v>
      </c>
      <c r="AF121" t="s">
        <v>897</v>
      </c>
      <c r="AG121" s="143" t="s">
        <v>897</v>
      </c>
      <c r="AH121" s="133" t="s">
        <v>897</v>
      </c>
      <c r="AI121" s="131">
        <v>3.6179999999999999</v>
      </c>
      <c r="AJ121" s="131">
        <v>3.6030000000000002</v>
      </c>
      <c r="AK121" s="111" t="s">
        <v>340</v>
      </c>
      <c r="AL121" s="133" t="s">
        <v>5532</v>
      </c>
      <c r="AM121" t="s">
        <v>5534</v>
      </c>
      <c r="AN121" s="132">
        <v>1.2266900000000001</v>
      </c>
      <c r="AO121" s="132">
        <v>5.6699999999999997E-3</v>
      </c>
    </row>
    <row r="122" spans="1:41">
      <c r="A122" t="s">
        <v>1214</v>
      </c>
      <c r="B122" t="s">
        <v>1255</v>
      </c>
      <c r="C122" t="s">
        <v>1018</v>
      </c>
      <c r="D122" t="s">
        <v>5426</v>
      </c>
      <c r="E122" t="s">
        <v>1216</v>
      </c>
      <c r="F122" s="131">
        <v>3.5369999999999999</v>
      </c>
      <c r="G122" s="131">
        <v>-1020000</v>
      </c>
      <c r="H122" s="131">
        <f>-1020000/1000</f>
        <v>-1020</v>
      </c>
      <c r="I122" s="132">
        <v>-43.334890000000001</v>
      </c>
      <c r="J122" s="132">
        <v>-0.20027</v>
      </c>
      <c r="K122" t="s">
        <v>5426</v>
      </c>
      <c r="L122" t="s">
        <v>1213</v>
      </c>
      <c r="M122" s="131">
        <v>1</v>
      </c>
      <c r="N122" s="131">
        <v>-3613656</v>
      </c>
      <c r="O122" s="10">
        <v>-3.6136559999999998</v>
      </c>
      <c r="P122" s="132">
        <v>-43.405949999999997</v>
      </c>
      <c r="Q122" s="132">
        <v>-0.2006</v>
      </c>
      <c r="R122" s="10">
        <v>174.243113131163</v>
      </c>
      <c r="S122" t="s">
        <v>205</v>
      </c>
      <c r="T122" t="s">
        <v>205</v>
      </c>
      <c r="U122" s="143" t="s">
        <v>747</v>
      </c>
      <c r="V122" t="s">
        <v>315</v>
      </c>
      <c r="W122" t="s">
        <v>929</v>
      </c>
      <c r="X122" t="s">
        <v>5396</v>
      </c>
      <c r="Y122" t="s">
        <v>340</v>
      </c>
      <c r="Z122" t="s">
        <v>5140</v>
      </c>
      <c r="AA122" t="s">
        <v>1363</v>
      </c>
      <c r="AB122" s="143" t="s">
        <v>897</v>
      </c>
      <c r="AC122" t="s">
        <v>898</v>
      </c>
      <c r="AD122" s="143" t="s">
        <v>340</v>
      </c>
      <c r="AE122" s="143" t="s">
        <v>913</v>
      </c>
      <c r="AF122" t="s">
        <v>897</v>
      </c>
      <c r="AG122" s="143" t="s">
        <v>897</v>
      </c>
      <c r="AH122" s="133" t="s">
        <v>897</v>
      </c>
      <c r="AI122" s="131">
        <v>3.5369999999999999</v>
      </c>
      <c r="AJ122" s="131">
        <v>3.5430000000000001</v>
      </c>
      <c r="AK122" s="111" t="s">
        <v>340</v>
      </c>
      <c r="AL122" s="133" t="s">
        <v>5532</v>
      </c>
      <c r="AM122" t="s">
        <v>5534</v>
      </c>
      <c r="AN122" s="132">
        <v>0.20926</v>
      </c>
      <c r="AO122" s="132">
        <v>9.7000000000000005E-4</v>
      </c>
    </row>
    <row r="123" spans="1:41">
      <c r="A123" t="s">
        <v>1214</v>
      </c>
      <c r="B123" t="s">
        <v>1255</v>
      </c>
      <c r="C123" t="s">
        <v>1018</v>
      </c>
      <c r="D123" t="s">
        <v>5425</v>
      </c>
      <c r="E123" t="s">
        <v>1217</v>
      </c>
      <c r="F123" s="131">
        <v>4.0960000000000001</v>
      </c>
      <c r="G123" s="131">
        <v>-723219</v>
      </c>
      <c r="H123" s="131">
        <f>-723219/1000</f>
        <v>-723.21900000000005</v>
      </c>
      <c r="I123" s="132">
        <v>-35.583019999999998</v>
      </c>
      <c r="J123" s="132">
        <v>-0.16444</v>
      </c>
      <c r="K123" t="s">
        <v>5425</v>
      </c>
      <c r="L123" t="s">
        <v>1213</v>
      </c>
      <c r="M123" s="131">
        <v>1</v>
      </c>
      <c r="N123" s="131">
        <v>-2966282.73</v>
      </c>
      <c r="O123" s="10">
        <v>-2.9662827300000001</v>
      </c>
      <c r="P123" s="132">
        <v>-35.629930000000002</v>
      </c>
      <c r="Q123" s="132">
        <v>-0.16466</v>
      </c>
      <c r="R123" s="10">
        <v>98.631445840666998</v>
      </c>
      <c r="S123" t="s">
        <v>205</v>
      </c>
      <c r="T123" t="s">
        <v>205</v>
      </c>
      <c r="U123" s="143" t="s">
        <v>747</v>
      </c>
      <c r="V123" t="s">
        <v>315</v>
      </c>
      <c r="W123" t="s">
        <v>929</v>
      </c>
      <c r="X123" t="s">
        <v>5412</v>
      </c>
      <c r="Y123" t="s">
        <v>340</v>
      </c>
      <c r="Z123" t="s">
        <v>5401</v>
      </c>
      <c r="AA123" t="s">
        <v>1363</v>
      </c>
      <c r="AB123" s="143" t="s">
        <v>897</v>
      </c>
      <c r="AC123" t="s">
        <v>898</v>
      </c>
      <c r="AD123" s="143" t="s">
        <v>340</v>
      </c>
      <c r="AE123" s="143" t="s">
        <v>913</v>
      </c>
      <c r="AF123" t="s">
        <v>897</v>
      </c>
      <c r="AG123" s="143" t="s">
        <v>897</v>
      </c>
      <c r="AH123" s="133" t="s">
        <v>897</v>
      </c>
      <c r="AI123" s="131">
        <v>4.0960000000000001</v>
      </c>
      <c r="AJ123" s="131">
        <v>4.1020000000000003</v>
      </c>
      <c r="AK123" s="111" t="s">
        <v>340</v>
      </c>
      <c r="AL123" s="133" t="s">
        <v>5532</v>
      </c>
      <c r="AM123" t="s">
        <v>5534</v>
      </c>
      <c r="AN123" s="132">
        <v>0.12709000000000001</v>
      </c>
      <c r="AO123" s="132">
        <v>5.9000000000000003E-4</v>
      </c>
    </row>
    <row r="124" spans="1:41">
      <c r="A124" t="s">
        <v>1214</v>
      </c>
      <c r="B124" t="s">
        <v>1255</v>
      </c>
      <c r="C124" t="s">
        <v>1018</v>
      </c>
      <c r="D124" t="s">
        <v>5428</v>
      </c>
      <c r="E124" t="s">
        <v>1219</v>
      </c>
      <c r="F124" s="131">
        <v>4.8369999999999997</v>
      </c>
      <c r="G124" s="131">
        <v>-114260</v>
      </c>
      <c r="H124" s="131">
        <f>-114260/1000</f>
        <v>-114.26</v>
      </c>
      <c r="I124" s="132">
        <v>-6.6389500000000004</v>
      </c>
      <c r="J124" s="132">
        <v>-3.0679999999999999E-2</v>
      </c>
      <c r="K124" t="s">
        <v>5428</v>
      </c>
      <c r="L124" t="s">
        <v>1213</v>
      </c>
      <c r="M124" s="131">
        <v>1</v>
      </c>
      <c r="N124" s="131">
        <v>-549304.94999999995</v>
      </c>
      <c r="O124" s="10">
        <v>-0.54930495000000001</v>
      </c>
      <c r="P124" s="132">
        <v>-6.5980600000000003</v>
      </c>
      <c r="Q124" s="132">
        <v>-3.049E-2</v>
      </c>
      <c r="R124" s="10">
        <v>20.942330139345099</v>
      </c>
      <c r="S124" t="s">
        <v>205</v>
      </c>
      <c r="T124" t="s">
        <v>205</v>
      </c>
      <c r="U124" s="143" t="s">
        <v>747</v>
      </c>
      <c r="V124" t="s">
        <v>315</v>
      </c>
      <c r="W124" t="s">
        <v>929</v>
      </c>
      <c r="X124" t="s">
        <v>5398</v>
      </c>
      <c r="Y124" t="s">
        <v>340</v>
      </c>
      <c r="Z124" t="s">
        <v>5401</v>
      </c>
      <c r="AA124" t="s">
        <v>1363</v>
      </c>
      <c r="AB124" s="143" t="s">
        <v>897</v>
      </c>
      <c r="AC124" t="s">
        <v>898</v>
      </c>
      <c r="AD124" s="143" t="s">
        <v>340</v>
      </c>
      <c r="AE124" s="143" t="s">
        <v>913</v>
      </c>
      <c r="AF124" t="s">
        <v>897</v>
      </c>
      <c r="AG124" s="143" t="s">
        <v>897</v>
      </c>
      <c r="AH124" s="133" t="s">
        <v>897</v>
      </c>
      <c r="AI124" s="131">
        <v>4.8369999999999997</v>
      </c>
      <c r="AJ124" s="131">
        <v>4.8079999999999998</v>
      </c>
      <c r="AK124" s="111" t="s">
        <v>340</v>
      </c>
      <c r="AL124" s="133" t="s">
        <v>5532</v>
      </c>
      <c r="AM124" t="s">
        <v>5534</v>
      </c>
      <c r="AN124" s="132">
        <v>2.5239999999999999E-2</v>
      </c>
      <c r="AO124" s="132">
        <v>1.2E-4</v>
      </c>
    </row>
    <row r="125" spans="1:41">
      <c r="A125" t="s">
        <v>1214</v>
      </c>
      <c r="B125" t="s">
        <v>1255</v>
      </c>
      <c r="C125" t="s">
        <v>1018</v>
      </c>
      <c r="D125" t="s">
        <v>5427</v>
      </c>
      <c r="E125" t="s">
        <v>1216</v>
      </c>
      <c r="F125" s="131">
        <v>3.4049999999999998</v>
      </c>
      <c r="G125" s="131">
        <v>-517000</v>
      </c>
      <c r="H125" s="131">
        <f>-517000/1000</f>
        <v>-517</v>
      </c>
      <c r="I125" s="132">
        <v>-21.145119999999999</v>
      </c>
      <c r="J125" s="132">
        <v>-9.7720000000000001E-2</v>
      </c>
      <c r="K125" t="s">
        <v>5427</v>
      </c>
      <c r="L125" t="s">
        <v>1213</v>
      </c>
      <c r="M125" s="131">
        <v>1</v>
      </c>
      <c r="N125" s="131">
        <v>-1757386.4</v>
      </c>
      <c r="O125" s="10">
        <v>-1.7573863999999999</v>
      </c>
      <c r="P125" s="132">
        <v>-21.109100000000002</v>
      </c>
      <c r="Q125" s="132">
        <v>-9.7549999999999998E-2</v>
      </c>
      <c r="R125" s="10">
        <v>14.393075595636899</v>
      </c>
      <c r="S125" t="s">
        <v>205</v>
      </c>
      <c r="T125" t="s">
        <v>205</v>
      </c>
      <c r="U125" s="143" t="s">
        <v>747</v>
      </c>
      <c r="V125" t="s">
        <v>315</v>
      </c>
      <c r="W125" t="s">
        <v>929</v>
      </c>
      <c r="X125" t="s">
        <v>5396</v>
      </c>
      <c r="Y125" t="s">
        <v>340</v>
      </c>
      <c r="Z125" t="s">
        <v>4868</v>
      </c>
      <c r="AA125" t="s">
        <v>1363</v>
      </c>
      <c r="AB125" s="143" t="s">
        <v>897</v>
      </c>
      <c r="AC125" t="s">
        <v>898</v>
      </c>
      <c r="AD125" s="143" t="s">
        <v>340</v>
      </c>
      <c r="AE125" s="143" t="s">
        <v>913</v>
      </c>
      <c r="AF125" t="s">
        <v>897</v>
      </c>
      <c r="AG125" s="143" t="s">
        <v>897</v>
      </c>
      <c r="AH125" s="133" t="s">
        <v>897</v>
      </c>
      <c r="AI125" s="131">
        <v>3.4049999999999998</v>
      </c>
      <c r="AJ125" s="131">
        <v>3.399</v>
      </c>
      <c r="AK125" s="111" t="s">
        <v>340</v>
      </c>
      <c r="AL125" s="133" t="s">
        <v>5532</v>
      </c>
      <c r="AM125" t="s">
        <v>5534</v>
      </c>
      <c r="AN125" s="132">
        <v>1.6889999999999999E-2</v>
      </c>
      <c r="AO125" s="132">
        <v>8.0000000000000007E-5</v>
      </c>
    </row>
    <row r="126" spans="1:41">
      <c r="A126" t="s">
        <v>1214</v>
      </c>
      <c r="B126" t="s">
        <v>1255</v>
      </c>
      <c r="C126" t="s">
        <v>1018</v>
      </c>
      <c r="D126" t="s">
        <v>5429</v>
      </c>
      <c r="E126" t="s">
        <v>1216</v>
      </c>
      <c r="F126" s="131">
        <v>3.3719999999999999</v>
      </c>
      <c r="G126" s="131">
        <v>-267000</v>
      </c>
      <c r="H126" s="131">
        <f>-267000/1000</f>
        <v>-267</v>
      </c>
      <c r="I126" s="132">
        <v>-10.81437</v>
      </c>
      <c r="J126" s="132">
        <v>-4.9979999999999997E-2</v>
      </c>
      <c r="K126" t="s">
        <v>5429</v>
      </c>
      <c r="L126" t="s">
        <v>1213</v>
      </c>
      <c r="M126" s="131">
        <v>1</v>
      </c>
      <c r="N126" s="131">
        <v>-897654</v>
      </c>
      <c r="O126" s="10">
        <v>-0.89765399999999995</v>
      </c>
      <c r="P126" s="132">
        <v>-10.782299999999999</v>
      </c>
      <c r="Q126" s="132">
        <v>-4.9829999999999999E-2</v>
      </c>
      <c r="R126" s="10">
        <v>-2.4568248852330998</v>
      </c>
      <c r="S126" t="s">
        <v>205</v>
      </c>
      <c r="T126" t="s">
        <v>205</v>
      </c>
      <c r="U126" s="143" t="s">
        <v>747</v>
      </c>
      <c r="V126" t="s">
        <v>315</v>
      </c>
      <c r="W126" t="s">
        <v>929</v>
      </c>
      <c r="X126" t="s">
        <v>5396</v>
      </c>
      <c r="Y126" t="s">
        <v>340</v>
      </c>
      <c r="Z126" t="s">
        <v>4835</v>
      </c>
      <c r="AA126" t="s">
        <v>1363</v>
      </c>
      <c r="AB126" s="143" t="s">
        <v>897</v>
      </c>
      <c r="AC126" t="s">
        <v>898</v>
      </c>
      <c r="AD126" s="143" t="s">
        <v>340</v>
      </c>
      <c r="AE126" s="143" t="s">
        <v>913</v>
      </c>
      <c r="AF126" t="s">
        <v>897</v>
      </c>
      <c r="AG126" s="143" t="s">
        <v>897</v>
      </c>
      <c r="AH126" s="133" t="s">
        <v>897</v>
      </c>
      <c r="AI126" s="131">
        <v>3.3719999999999999</v>
      </c>
      <c r="AJ126" s="131">
        <v>3.3620000000000001</v>
      </c>
      <c r="AK126" s="111" t="s">
        <v>340</v>
      </c>
      <c r="AL126" s="133" t="s">
        <v>5532</v>
      </c>
      <c r="AM126" t="s">
        <v>5534</v>
      </c>
      <c r="AN126" s="132">
        <v>-3.2100000000000002E-3</v>
      </c>
      <c r="AO126" s="132">
        <v>-1.0000000000000001E-5</v>
      </c>
    </row>
    <row r="127" spans="1:41">
      <c r="A127" t="s">
        <v>1214</v>
      </c>
      <c r="B127" t="s">
        <v>1255</v>
      </c>
      <c r="C127" t="s">
        <v>1018</v>
      </c>
      <c r="D127" t="s">
        <v>5451</v>
      </c>
      <c r="E127" t="s">
        <v>1219</v>
      </c>
      <c r="F127" s="131">
        <v>4.8369999999999997</v>
      </c>
      <c r="G127" s="131">
        <v>-47500</v>
      </c>
      <c r="H127" s="131">
        <f>-47500/1000</f>
        <v>-47.5</v>
      </c>
      <c r="I127" s="132">
        <v>-2.7599399999999998</v>
      </c>
      <c r="J127" s="132">
        <v>-1.2749999999999999E-2</v>
      </c>
      <c r="K127" t="s">
        <v>5451</v>
      </c>
      <c r="L127" t="s">
        <v>1216</v>
      </c>
      <c r="M127" s="131">
        <v>3.6179999999999999</v>
      </c>
      <c r="N127" s="131">
        <v>-63367.38</v>
      </c>
      <c r="O127" s="10">
        <v>-6.3367380000000001E-2</v>
      </c>
      <c r="P127" s="132">
        <v>-2.7538299999999998</v>
      </c>
      <c r="Q127" s="132">
        <v>-1.273E-2</v>
      </c>
      <c r="R127" s="10">
        <v>-5.9605581057276602</v>
      </c>
      <c r="S127" t="s">
        <v>205</v>
      </c>
      <c r="T127" t="s">
        <v>205</v>
      </c>
      <c r="U127" s="143" t="s">
        <v>747</v>
      </c>
      <c r="V127" t="s">
        <v>315</v>
      </c>
      <c r="W127" t="s">
        <v>930</v>
      </c>
      <c r="X127" t="s">
        <v>5452</v>
      </c>
      <c r="Y127" t="s">
        <v>340</v>
      </c>
      <c r="Z127" t="s">
        <v>5401</v>
      </c>
      <c r="AA127" t="s">
        <v>1363</v>
      </c>
      <c r="AB127" s="143" t="s">
        <v>897</v>
      </c>
      <c r="AC127" t="s">
        <v>898</v>
      </c>
      <c r="AD127" s="143" t="s">
        <v>340</v>
      </c>
      <c r="AE127" s="143" t="s">
        <v>913</v>
      </c>
      <c r="AF127" t="s">
        <v>897</v>
      </c>
      <c r="AG127" s="143" t="s">
        <v>897</v>
      </c>
      <c r="AH127" s="133" t="s">
        <v>897</v>
      </c>
      <c r="AI127" s="131">
        <v>4.8369999999999997</v>
      </c>
      <c r="AJ127" s="131">
        <v>1.3340000000000001</v>
      </c>
      <c r="AK127" s="111" t="s">
        <v>340</v>
      </c>
      <c r="AL127" s="133" t="s">
        <v>5532</v>
      </c>
      <c r="AM127" t="s">
        <v>5534</v>
      </c>
      <c r="AN127" s="132">
        <v>-7.1399999999999996E-3</v>
      </c>
      <c r="AO127" s="132">
        <v>-3.0000000000000001E-5</v>
      </c>
    </row>
    <row r="128" spans="1:41">
      <c r="A128" t="s">
        <v>1214</v>
      </c>
      <c r="B128" t="s">
        <v>1255</v>
      </c>
      <c r="C128" t="s">
        <v>1018</v>
      </c>
      <c r="D128" t="s">
        <v>5430</v>
      </c>
      <c r="E128" t="s">
        <v>1216</v>
      </c>
      <c r="F128" s="131">
        <v>3.512</v>
      </c>
      <c r="G128" s="131">
        <v>1003000</v>
      </c>
      <c r="H128" s="131">
        <f>1003000/1000</f>
        <v>1003</v>
      </c>
      <c r="I128" s="132">
        <v>42.311450000000001</v>
      </c>
      <c r="J128" s="132">
        <v>0.19553999999999999</v>
      </c>
      <c r="K128" t="s">
        <v>5430</v>
      </c>
      <c r="L128" t="s">
        <v>1213</v>
      </c>
      <c r="M128" s="131">
        <v>1</v>
      </c>
      <c r="N128" s="131">
        <v>-3523539</v>
      </c>
      <c r="O128" s="10">
        <v>-3.5235390000000004</v>
      </c>
      <c r="P128" s="132">
        <v>-42.32349</v>
      </c>
      <c r="Q128" s="132">
        <v>-0.19559000000000001</v>
      </c>
      <c r="R128" s="10">
        <v>-141.577256238925</v>
      </c>
      <c r="S128" t="s">
        <v>205</v>
      </c>
      <c r="T128" t="s">
        <v>205</v>
      </c>
      <c r="U128" s="143" t="s">
        <v>747</v>
      </c>
      <c r="V128" t="s">
        <v>315</v>
      </c>
      <c r="W128" t="s">
        <v>929</v>
      </c>
      <c r="X128" t="s">
        <v>5396</v>
      </c>
      <c r="Y128" t="s">
        <v>340</v>
      </c>
      <c r="Z128" t="s">
        <v>5056</v>
      </c>
      <c r="AA128" t="s">
        <v>1363</v>
      </c>
      <c r="AB128" s="143" t="s">
        <v>897</v>
      </c>
      <c r="AC128" t="s">
        <v>898</v>
      </c>
      <c r="AD128" s="143" t="s">
        <v>340</v>
      </c>
      <c r="AE128" s="143" t="s">
        <v>913</v>
      </c>
      <c r="AF128" t="s">
        <v>897</v>
      </c>
      <c r="AG128" s="143" t="s">
        <v>897</v>
      </c>
      <c r="AH128" s="133" t="s">
        <v>897</v>
      </c>
      <c r="AI128" s="131">
        <v>3.512</v>
      </c>
      <c r="AJ128" s="131">
        <v>3.5129999999999999</v>
      </c>
      <c r="AK128" s="111" t="s">
        <v>340</v>
      </c>
      <c r="AL128" s="133" t="s">
        <v>5532</v>
      </c>
      <c r="AM128" t="s">
        <v>5534</v>
      </c>
      <c r="AN128" s="132">
        <v>-0.16986999999999999</v>
      </c>
      <c r="AO128" s="132">
        <v>-7.9000000000000001E-4</v>
      </c>
    </row>
    <row r="129" spans="1:41">
      <c r="A129" t="s">
        <v>1214</v>
      </c>
      <c r="B129" t="s">
        <v>1255</v>
      </c>
      <c r="C129" t="s">
        <v>1018</v>
      </c>
      <c r="D129" t="s">
        <v>5449</v>
      </c>
      <c r="E129" t="s">
        <v>1216</v>
      </c>
      <c r="F129" s="131">
        <v>3.5790000000000002</v>
      </c>
      <c r="G129" s="131">
        <v>740000</v>
      </c>
      <c r="H129" s="131">
        <f>740000/1000</f>
        <v>740</v>
      </c>
      <c r="I129" s="132">
        <v>31.812360000000002</v>
      </c>
      <c r="J129" s="132">
        <v>0.14702000000000001</v>
      </c>
      <c r="K129" t="s">
        <v>5449</v>
      </c>
      <c r="L129" t="s">
        <v>1213</v>
      </c>
      <c r="M129" s="131">
        <v>1</v>
      </c>
      <c r="N129" s="131">
        <v>-2641800</v>
      </c>
      <c r="O129" s="10">
        <v>-2.6418000000000004</v>
      </c>
      <c r="P129" s="132">
        <v>-31.73236</v>
      </c>
      <c r="Q129" s="132">
        <v>-0.14665</v>
      </c>
      <c r="R129" s="10">
        <v>-146.453744480155</v>
      </c>
      <c r="S129" t="s">
        <v>205</v>
      </c>
      <c r="T129" t="s">
        <v>205</v>
      </c>
      <c r="U129" s="143" t="s">
        <v>747</v>
      </c>
      <c r="V129" t="s">
        <v>315</v>
      </c>
      <c r="W129" t="s">
        <v>929</v>
      </c>
      <c r="X129" t="s">
        <v>5396</v>
      </c>
      <c r="Y129" t="s">
        <v>340</v>
      </c>
      <c r="Z129" t="s">
        <v>5450</v>
      </c>
      <c r="AA129" t="s">
        <v>1363</v>
      </c>
      <c r="AB129" s="143" t="s">
        <v>897</v>
      </c>
      <c r="AC129" t="s">
        <v>898</v>
      </c>
      <c r="AD129" s="143" t="s">
        <v>340</v>
      </c>
      <c r="AE129" s="143" t="s">
        <v>913</v>
      </c>
      <c r="AF129" t="s">
        <v>897</v>
      </c>
      <c r="AG129" s="143" t="s">
        <v>897</v>
      </c>
      <c r="AH129" s="133" t="s">
        <v>897</v>
      </c>
      <c r="AI129" s="131">
        <v>3.5790000000000002</v>
      </c>
      <c r="AJ129" s="131">
        <v>3.57</v>
      </c>
      <c r="AK129" s="111" t="s">
        <v>340</v>
      </c>
      <c r="AL129" s="133" t="s">
        <v>5532</v>
      </c>
      <c r="AM129" t="s">
        <v>5534</v>
      </c>
      <c r="AN129" s="132">
        <v>-0.17599000000000001</v>
      </c>
      <c r="AO129" s="132">
        <v>-8.0999999999999996E-4</v>
      </c>
    </row>
    <row r="130" spans="1:41">
      <c r="A130" t="s">
        <v>1214</v>
      </c>
      <c r="B130" t="s">
        <v>1255</v>
      </c>
      <c r="C130" t="s">
        <v>1018</v>
      </c>
      <c r="D130" t="s">
        <v>5431</v>
      </c>
      <c r="E130" t="s">
        <v>1216</v>
      </c>
      <c r="F130" s="131">
        <v>3.5710000000000002</v>
      </c>
      <c r="G130" s="131">
        <v>1020000</v>
      </c>
      <c r="H130" s="131">
        <f>1020000/1000</f>
        <v>1020</v>
      </c>
      <c r="I130" s="132">
        <v>43.751449999999998</v>
      </c>
      <c r="J130" s="132">
        <v>0.20219000000000001</v>
      </c>
      <c r="K130" t="s">
        <v>5431</v>
      </c>
      <c r="L130" t="s">
        <v>1213</v>
      </c>
      <c r="M130" s="131">
        <v>1</v>
      </c>
      <c r="N130" s="131">
        <v>-3646704</v>
      </c>
      <c r="O130" s="10">
        <v>-3.6467040000000002</v>
      </c>
      <c r="P130" s="132">
        <v>-43.802909999999997</v>
      </c>
      <c r="Q130" s="132">
        <v>-0.20243</v>
      </c>
      <c r="R130" s="10">
        <v>-207.150033080523</v>
      </c>
      <c r="S130" t="s">
        <v>205</v>
      </c>
      <c r="T130" t="s">
        <v>205</v>
      </c>
      <c r="U130" s="143" t="s">
        <v>747</v>
      </c>
      <c r="V130" t="s">
        <v>315</v>
      </c>
      <c r="W130" t="s">
        <v>929</v>
      </c>
      <c r="X130" t="s">
        <v>5396</v>
      </c>
      <c r="Y130" t="s">
        <v>340</v>
      </c>
      <c r="Z130" t="s">
        <v>5096</v>
      </c>
      <c r="AA130" t="s">
        <v>1363</v>
      </c>
      <c r="AB130" s="143" t="s">
        <v>897</v>
      </c>
      <c r="AC130" t="s">
        <v>898</v>
      </c>
      <c r="AD130" s="143" t="s">
        <v>340</v>
      </c>
      <c r="AE130" s="143" t="s">
        <v>913</v>
      </c>
      <c r="AF130" t="s">
        <v>897</v>
      </c>
      <c r="AG130" s="143" t="s">
        <v>897</v>
      </c>
      <c r="AH130" s="133" t="s">
        <v>897</v>
      </c>
      <c r="AI130" s="131">
        <v>3.5710000000000002</v>
      </c>
      <c r="AJ130" s="131">
        <v>3.5750000000000002</v>
      </c>
      <c r="AK130" s="111" t="s">
        <v>340</v>
      </c>
      <c r="AL130" s="133" t="s">
        <v>5532</v>
      </c>
      <c r="AM130" t="s">
        <v>5534</v>
      </c>
      <c r="AN130" s="132">
        <v>-0.24895999999999999</v>
      </c>
      <c r="AO130" s="132">
        <v>-1.15E-3</v>
      </c>
    </row>
    <row r="131" spans="1:41">
      <c r="A131" t="s">
        <v>1214</v>
      </c>
      <c r="B131" t="s">
        <v>1259</v>
      </c>
      <c r="C131" t="s">
        <v>1018</v>
      </c>
      <c r="D131" t="s">
        <v>5424</v>
      </c>
      <c r="E131" t="s">
        <v>1216</v>
      </c>
      <c r="F131" s="131">
        <v>3.6179999999999999</v>
      </c>
      <c r="G131" s="131">
        <v>-7362000</v>
      </c>
      <c r="H131" s="131">
        <f>-7362000/1000</f>
        <v>-7362</v>
      </c>
      <c r="I131" s="132">
        <v>-163.72569999999999</v>
      </c>
      <c r="J131" s="132">
        <v>-0.83826000000000001</v>
      </c>
      <c r="K131" t="s">
        <v>5424</v>
      </c>
      <c r="L131" t="s">
        <v>1213</v>
      </c>
      <c r="M131" s="131">
        <v>1</v>
      </c>
      <c r="N131" s="131">
        <v>-26525286</v>
      </c>
      <c r="O131" s="10">
        <v>-26.525286000000001</v>
      </c>
      <c r="P131" s="132">
        <v>-163.04691</v>
      </c>
      <c r="Q131" s="132">
        <v>-0.83479000000000003</v>
      </c>
      <c r="R131" s="10">
        <v>1698.92572280587</v>
      </c>
      <c r="S131" t="s">
        <v>205</v>
      </c>
      <c r="T131" t="s">
        <v>205</v>
      </c>
      <c r="U131" s="143" t="s">
        <v>747</v>
      </c>
      <c r="V131" t="s">
        <v>315</v>
      </c>
      <c r="W131" t="s">
        <v>929</v>
      </c>
      <c r="X131" t="s">
        <v>5396</v>
      </c>
      <c r="Y131" t="s">
        <v>340</v>
      </c>
      <c r="Z131" t="s">
        <v>5401</v>
      </c>
      <c r="AA131" t="s">
        <v>1363</v>
      </c>
      <c r="AB131" s="143" t="s">
        <v>897</v>
      </c>
      <c r="AC131" t="s">
        <v>898</v>
      </c>
      <c r="AD131" s="143" t="s">
        <v>340</v>
      </c>
      <c r="AE131" s="143" t="s">
        <v>913</v>
      </c>
      <c r="AF131" t="s">
        <v>897</v>
      </c>
      <c r="AG131" s="143" t="s">
        <v>897</v>
      </c>
      <c r="AH131" s="133" t="s">
        <v>897</v>
      </c>
      <c r="AI131" s="131">
        <v>3.6179999999999999</v>
      </c>
      <c r="AJ131" s="131">
        <v>3.6030000000000002</v>
      </c>
      <c r="AK131" s="111" t="s">
        <v>340</v>
      </c>
      <c r="AL131" s="133" t="s">
        <v>5532</v>
      </c>
      <c r="AM131" t="s">
        <v>5534</v>
      </c>
      <c r="AN131" s="132">
        <v>1.04535</v>
      </c>
      <c r="AO131" s="132">
        <v>5.3499999999999997E-3</v>
      </c>
    </row>
    <row r="132" spans="1:41">
      <c r="A132" t="s">
        <v>1214</v>
      </c>
      <c r="B132" t="s">
        <v>1259</v>
      </c>
      <c r="C132" t="s">
        <v>1018</v>
      </c>
      <c r="D132" t="s">
        <v>5426</v>
      </c>
      <c r="E132" t="s">
        <v>1216</v>
      </c>
      <c r="F132" s="131">
        <v>3.5369999999999999</v>
      </c>
      <c r="G132" s="131">
        <v>-1730000</v>
      </c>
      <c r="H132" s="131">
        <f>-1730000/1000</f>
        <v>-1730</v>
      </c>
      <c r="I132" s="132">
        <v>-37.612630000000003</v>
      </c>
      <c r="J132" s="132">
        <v>-0.19256999999999999</v>
      </c>
      <c r="K132" t="s">
        <v>5426</v>
      </c>
      <c r="L132" t="s">
        <v>1213</v>
      </c>
      <c r="M132" s="131">
        <v>1</v>
      </c>
      <c r="N132" s="131">
        <v>-6129044</v>
      </c>
      <c r="O132" s="10">
        <v>-6.1290439999999995</v>
      </c>
      <c r="P132" s="132">
        <v>-37.674300000000002</v>
      </c>
      <c r="Q132" s="132">
        <v>-0.19289000000000001</v>
      </c>
      <c r="R132" s="10">
        <v>295.52998599697298</v>
      </c>
      <c r="S132" t="s">
        <v>205</v>
      </c>
      <c r="T132" t="s">
        <v>205</v>
      </c>
      <c r="U132" s="143" t="s">
        <v>747</v>
      </c>
      <c r="V132" t="s">
        <v>315</v>
      </c>
      <c r="W132" t="s">
        <v>929</v>
      </c>
      <c r="X132" t="s">
        <v>5396</v>
      </c>
      <c r="Y132" t="s">
        <v>340</v>
      </c>
      <c r="Z132" t="s">
        <v>5140</v>
      </c>
      <c r="AA132" t="s">
        <v>1363</v>
      </c>
      <c r="AB132" s="143" t="s">
        <v>897</v>
      </c>
      <c r="AC132" t="s">
        <v>898</v>
      </c>
      <c r="AD132" s="143" t="s">
        <v>340</v>
      </c>
      <c r="AE132" s="143" t="s">
        <v>913</v>
      </c>
      <c r="AF132" t="s">
        <v>897</v>
      </c>
      <c r="AG132" s="143" t="s">
        <v>897</v>
      </c>
      <c r="AH132" s="133" t="s">
        <v>897</v>
      </c>
      <c r="AI132" s="131">
        <v>3.5369999999999999</v>
      </c>
      <c r="AJ132" s="131">
        <v>3.5430000000000001</v>
      </c>
      <c r="AK132" s="111" t="s">
        <v>340</v>
      </c>
      <c r="AL132" s="133" t="s">
        <v>5532</v>
      </c>
      <c r="AM132" t="s">
        <v>5534</v>
      </c>
      <c r="AN132" s="132">
        <v>0.18163000000000001</v>
      </c>
      <c r="AO132" s="132">
        <v>9.3000000000000005E-4</v>
      </c>
    </row>
    <row r="133" spans="1:41">
      <c r="A133" t="s">
        <v>1214</v>
      </c>
      <c r="B133" t="s">
        <v>1259</v>
      </c>
      <c r="C133" t="s">
        <v>1018</v>
      </c>
      <c r="D133" t="s">
        <v>5425</v>
      </c>
      <c r="E133" t="s">
        <v>1217</v>
      </c>
      <c r="F133" s="131">
        <v>4.0960000000000001</v>
      </c>
      <c r="G133" s="131">
        <v>-1202341</v>
      </c>
      <c r="H133" s="131">
        <f>-1202341/1000</f>
        <v>-1202.3409999999999</v>
      </c>
      <c r="I133" s="132">
        <v>-30.272670000000002</v>
      </c>
      <c r="J133" s="132">
        <v>-0.15498999999999999</v>
      </c>
      <c r="K133" t="s">
        <v>5425</v>
      </c>
      <c r="L133" t="s">
        <v>1213</v>
      </c>
      <c r="M133" s="131">
        <v>1</v>
      </c>
      <c r="N133" s="131">
        <v>-4931401.6100000003</v>
      </c>
      <c r="O133" s="10">
        <v>-4.93140161</v>
      </c>
      <c r="P133" s="132">
        <v>-30.312580000000001</v>
      </c>
      <c r="Q133" s="132">
        <v>-0.1552</v>
      </c>
      <c r="R133" s="10">
        <v>163.97333480386101</v>
      </c>
      <c r="S133" t="s">
        <v>205</v>
      </c>
      <c r="T133" t="s">
        <v>205</v>
      </c>
      <c r="U133" s="143" t="s">
        <v>747</v>
      </c>
      <c r="V133" t="s">
        <v>315</v>
      </c>
      <c r="W133" t="s">
        <v>929</v>
      </c>
      <c r="X133" t="s">
        <v>5412</v>
      </c>
      <c r="Y133" t="s">
        <v>340</v>
      </c>
      <c r="Z133" t="s">
        <v>5401</v>
      </c>
      <c r="AA133" t="s">
        <v>1363</v>
      </c>
      <c r="AB133" s="143" t="s">
        <v>897</v>
      </c>
      <c r="AC133" t="s">
        <v>898</v>
      </c>
      <c r="AD133" s="143" t="s">
        <v>340</v>
      </c>
      <c r="AE133" s="143" t="s">
        <v>913</v>
      </c>
      <c r="AF133" t="s">
        <v>897</v>
      </c>
      <c r="AG133" s="143" t="s">
        <v>897</v>
      </c>
      <c r="AH133" s="133" t="s">
        <v>897</v>
      </c>
      <c r="AI133" s="131">
        <v>4.0960000000000001</v>
      </c>
      <c r="AJ133" s="131">
        <v>4.1020000000000003</v>
      </c>
      <c r="AK133" s="111" t="s">
        <v>340</v>
      </c>
      <c r="AL133" s="133" t="s">
        <v>5532</v>
      </c>
      <c r="AM133" t="s">
        <v>5534</v>
      </c>
      <c r="AN133" s="132">
        <v>0.10811999999999999</v>
      </c>
      <c r="AO133" s="132">
        <v>5.5000000000000003E-4</v>
      </c>
    </row>
    <row r="134" spans="1:41">
      <c r="A134" t="s">
        <v>1214</v>
      </c>
      <c r="B134" t="s">
        <v>1259</v>
      </c>
      <c r="C134" t="s">
        <v>1018</v>
      </c>
      <c r="D134" t="s">
        <v>5428</v>
      </c>
      <c r="E134" t="s">
        <v>1219</v>
      </c>
      <c r="F134" s="131">
        <v>4.8369999999999997</v>
      </c>
      <c r="G134" s="131">
        <v>-254825</v>
      </c>
      <c r="H134" s="131">
        <f>-254825/1000</f>
        <v>-254.82499999999999</v>
      </c>
      <c r="I134" s="132">
        <v>-7.577</v>
      </c>
      <c r="J134" s="132">
        <v>-3.8789999999999998E-2</v>
      </c>
      <c r="K134" t="s">
        <v>5428</v>
      </c>
      <c r="L134" t="s">
        <v>1213</v>
      </c>
      <c r="M134" s="131">
        <v>1</v>
      </c>
      <c r="N134" s="131">
        <v>-1225071.19</v>
      </c>
      <c r="O134" s="10">
        <v>-1.22507119</v>
      </c>
      <c r="P134" s="132">
        <v>-7.5303300000000002</v>
      </c>
      <c r="Q134" s="132">
        <v>-3.8550000000000001E-2</v>
      </c>
      <c r="R134" s="10">
        <v>46.706015033770399</v>
      </c>
      <c r="S134" t="s">
        <v>205</v>
      </c>
      <c r="T134" t="s">
        <v>205</v>
      </c>
      <c r="U134" s="143" t="s">
        <v>747</v>
      </c>
      <c r="V134" t="s">
        <v>315</v>
      </c>
      <c r="W134" t="s">
        <v>929</v>
      </c>
      <c r="X134" t="s">
        <v>5398</v>
      </c>
      <c r="Y134" t="s">
        <v>340</v>
      </c>
      <c r="Z134" t="s">
        <v>5401</v>
      </c>
      <c r="AA134" t="s">
        <v>1363</v>
      </c>
      <c r="AB134" s="143" t="s">
        <v>897</v>
      </c>
      <c r="AC134" t="s">
        <v>898</v>
      </c>
      <c r="AD134" s="143" t="s">
        <v>340</v>
      </c>
      <c r="AE134" s="143" t="s">
        <v>913</v>
      </c>
      <c r="AF134" t="s">
        <v>897</v>
      </c>
      <c r="AG134" s="143" t="s">
        <v>897</v>
      </c>
      <c r="AH134" s="133" t="s">
        <v>897</v>
      </c>
      <c r="AI134" s="131">
        <v>4.8369999999999997</v>
      </c>
      <c r="AJ134" s="131">
        <v>4.8079999999999998</v>
      </c>
      <c r="AK134" s="111" t="s">
        <v>340</v>
      </c>
      <c r="AL134" s="133" t="s">
        <v>5532</v>
      </c>
      <c r="AM134" t="s">
        <v>5534</v>
      </c>
      <c r="AN134" s="132">
        <v>2.8809999999999999E-2</v>
      </c>
      <c r="AO134" s="132">
        <v>1.4999999999999999E-4</v>
      </c>
    </row>
    <row r="135" spans="1:41">
      <c r="A135" t="s">
        <v>1214</v>
      </c>
      <c r="B135" t="s">
        <v>1259</v>
      </c>
      <c r="C135" t="s">
        <v>1018</v>
      </c>
      <c r="D135" t="s">
        <v>5427</v>
      </c>
      <c r="E135" t="s">
        <v>1216</v>
      </c>
      <c r="F135" s="131">
        <v>3.4049999999999998</v>
      </c>
      <c r="G135" s="131">
        <v>-905000</v>
      </c>
      <c r="H135" s="131">
        <f>-905000/1000</f>
        <v>-905</v>
      </c>
      <c r="I135" s="132">
        <v>-18.941669999999998</v>
      </c>
      <c r="J135" s="132">
        <v>-9.6979999999999997E-2</v>
      </c>
      <c r="K135" t="s">
        <v>5427</v>
      </c>
      <c r="L135" t="s">
        <v>1213</v>
      </c>
      <c r="M135" s="131">
        <v>1</v>
      </c>
      <c r="N135" s="131">
        <v>-3076276</v>
      </c>
      <c r="O135" s="10">
        <v>-3.076276</v>
      </c>
      <c r="P135" s="132">
        <v>-18.909400000000002</v>
      </c>
      <c r="Q135" s="132">
        <v>-9.6809999999999993E-2</v>
      </c>
      <c r="R135" s="10">
        <v>25.194842193523201</v>
      </c>
      <c r="S135" t="s">
        <v>205</v>
      </c>
      <c r="T135" t="s">
        <v>205</v>
      </c>
      <c r="U135" s="143" t="s">
        <v>747</v>
      </c>
      <c r="V135" t="s">
        <v>315</v>
      </c>
      <c r="W135" t="s">
        <v>929</v>
      </c>
      <c r="X135" t="s">
        <v>5396</v>
      </c>
      <c r="Y135" t="s">
        <v>340</v>
      </c>
      <c r="Z135" t="s">
        <v>4868</v>
      </c>
      <c r="AA135" t="s">
        <v>1363</v>
      </c>
      <c r="AB135" s="143" t="s">
        <v>897</v>
      </c>
      <c r="AC135" t="s">
        <v>898</v>
      </c>
      <c r="AD135" s="143" t="s">
        <v>340</v>
      </c>
      <c r="AE135" s="143" t="s">
        <v>913</v>
      </c>
      <c r="AF135" t="s">
        <v>897</v>
      </c>
      <c r="AG135" s="143" t="s">
        <v>897</v>
      </c>
      <c r="AH135" s="133" t="s">
        <v>897</v>
      </c>
      <c r="AI135" s="131">
        <v>3.4049999999999998</v>
      </c>
      <c r="AJ135" s="131">
        <v>3.399</v>
      </c>
      <c r="AK135" s="111" t="s">
        <v>340</v>
      </c>
      <c r="AL135" s="133" t="s">
        <v>5532</v>
      </c>
      <c r="AM135" t="s">
        <v>5534</v>
      </c>
      <c r="AN135" s="132">
        <v>1.5129999999999999E-2</v>
      </c>
      <c r="AO135" s="132">
        <v>8.0000000000000007E-5</v>
      </c>
    </row>
    <row r="136" spans="1:41">
      <c r="A136" t="s">
        <v>1214</v>
      </c>
      <c r="B136" t="s">
        <v>1259</v>
      </c>
      <c r="C136" t="s">
        <v>1018</v>
      </c>
      <c r="D136" t="s">
        <v>5429</v>
      </c>
      <c r="E136" t="s">
        <v>1216</v>
      </c>
      <c r="F136" s="131">
        <v>3.3719999999999999</v>
      </c>
      <c r="G136" s="131">
        <v>-468000</v>
      </c>
      <c r="H136" s="131">
        <f>-468000/1000</f>
        <v>-468</v>
      </c>
      <c r="I136" s="132">
        <v>-9.7003199999999996</v>
      </c>
      <c r="J136" s="132">
        <v>-4.9660000000000003E-2</v>
      </c>
      <c r="K136" t="s">
        <v>5429</v>
      </c>
      <c r="L136" t="s">
        <v>1213</v>
      </c>
      <c r="M136" s="131">
        <v>1</v>
      </c>
      <c r="N136" s="131">
        <v>-1573416</v>
      </c>
      <c r="O136" s="10">
        <v>-1.5734159999999999</v>
      </c>
      <c r="P136" s="132">
        <v>-9.6715499999999999</v>
      </c>
      <c r="Q136" s="132">
        <v>-4.9520000000000002E-2</v>
      </c>
      <c r="R136" s="10">
        <v>-4.3063447426557699</v>
      </c>
      <c r="S136" t="s">
        <v>205</v>
      </c>
      <c r="T136" t="s">
        <v>205</v>
      </c>
      <c r="U136" s="143" t="s">
        <v>747</v>
      </c>
      <c r="V136" t="s">
        <v>315</v>
      </c>
      <c r="W136" t="s">
        <v>929</v>
      </c>
      <c r="X136" t="s">
        <v>5396</v>
      </c>
      <c r="Y136" t="s">
        <v>340</v>
      </c>
      <c r="Z136" t="s">
        <v>4835</v>
      </c>
      <c r="AA136" t="s">
        <v>1363</v>
      </c>
      <c r="AB136" s="143" t="s">
        <v>897</v>
      </c>
      <c r="AC136" t="s">
        <v>898</v>
      </c>
      <c r="AD136" s="143" t="s">
        <v>340</v>
      </c>
      <c r="AE136" s="143" t="s">
        <v>913</v>
      </c>
      <c r="AF136" t="s">
        <v>897</v>
      </c>
      <c r="AG136" s="143" t="s">
        <v>897</v>
      </c>
      <c r="AH136" s="133" t="s">
        <v>897</v>
      </c>
      <c r="AI136" s="131">
        <v>3.3719999999999999</v>
      </c>
      <c r="AJ136" s="131">
        <v>3.3620000000000001</v>
      </c>
      <c r="AK136" s="111" t="s">
        <v>340</v>
      </c>
      <c r="AL136" s="133" t="s">
        <v>5532</v>
      </c>
      <c r="AM136" t="s">
        <v>5534</v>
      </c>
      <c r="AN136" s="132">
        <v>-2.8800000000000002E-3</v>
      </c>
      <c r="AO136" s="132">
        <v>-1.0000000000000001E-5</v>
      </c>
    </row>
    <row r="137" spans="1:41">
      <c r="A137" t="s">
        <v>1214</v>
      </c>
      <c r="B137" t="s">
        <v>1259</v>
      </c>
      <c r="C137" t="s">
        <v>1018</v>
      </c>
      <c r="D137" t="s">
        <v>5451</v>
      </c>
      <c r="E137" t="s">
        <v>1219</v>
      </c>
      <c r="F137" s="131">
        <v>4.8369999999999997</v>
      </c>
      <c r="G137" s="131">
        <v>-150881</v>
      </c>
      <c r="H137" s="131">
        <f>-150881/1000</f>
        <v>-150.881</v>
      </c>
      <c r="I137" s="132">
        <v>-4.4863200000000001</v>
      </c>
      <c r="J137" s="132">
        <v>-2.2970000000000001E-2</v>
      </c>
      <c r="K137" t="s">
        <v>5451</v>
      </c>
      <c r="L137" t="s">
        <v>1216</v>
      </c>
      <c r="M137" s="131">
        <v>3.6179999999999999</v>
      </c>
      <c r="N137" s="131">
        <v>-201282.8</v>
      </c>
      <c r="O137" s="10">
        <v>-0.20128279999999998</v>
      </c>
      <c r="P137" s="132">
        <v>-4.4763900000000003</v>
      </c>
      <c r="Q137" s="132">
        <v>-2.2919999999999999E-2</v>
      </c>
      <c r="R137" s="10">
        <v>-18.933367737901001</v>
      </c>
      <c r="S137" t="s">
        <v>205</v>
      </c>
      <c r="T137" t="s">
        <v>205</v>
      </c>
      <c r="U137" s="143" t="s">
        <v>747</v>
      </c>
      <c r="V137" t="s">
        <v>315</v>
      </c>
      <c r="W137" t="s">
        <v>930</v>
      </c>
      <c r="X137" t="s">
        <v>5452</v>
      </c>
      <c r="Y137" t="s">
        <v>340</v>
      </c>
      <c r="Z137" t="s">
        <v>5401</v>
      </c>
      <c r="AA137" t="s">
        <v>1363</v>
      </c>
      <c r="AB137" s="143" t="s">
        <v>897</v>
      </c>
      <c r="AC137" t="s">
        <v>898</v>
      </c>
      <c r="AD137" s="143" t="s">
        <v>340</v>
      </c>
      <c r="AE137" s="143" t="s">
        <v>913</v>
      </c>
      <c r="AF137" t="s">
        <v>897</v>
      </c>
      <c r="AG137" s="143" t="s">
        <v>897</v>
      </c>
      <c r="AH137" s="133" t="s">
        <v>897</v>
      </c>
      <c r="AI137" s="131">
        <v>4.8369999999999997</v>
      </c>
      <c r="AJ137" s="131">
        <v>1.3340000000000001</v>
      </c>
      <c r="AK137" s="111" t="s">
        <v>340</v>
      </c>
      <c r="AL137" s="133" t="s">
        <v>5532</v>
      </c>
      <c r="AM137" t="s">
        <v>5534</v>
      </c>
      <c r="AN137" s="132">
        <v>-1.1610000000000001E-2</v>
      </c>
      <c r="AO137" s="132">
        <v>-6.0000000000000002E-5</v>
      </c>
    </row>
    <row r="138" spans="1:41">
      <c r="A138" t="s">
        <v>1214</v>
      </c>
      <c r="B138" t="s">
        <v>1259</v>
      </c>
      <c r="C138" t="s">
        <v>1018</v>
      </c>
      <c r="D138" t="s">
        <v>5430</v>
      </c>
      <c r="E138" t="s">
        <v>1216</v>
      </c>
      <c r="F138" s="131">
        <v>3.512</v>
      </c>
      <c r="G138" s="131">
        <v>1713000</v>
      </c>
      <c r="H138" s="131">
        <f>1713000/1000</f>
        <v>1713</v>
      </c>
      <c r="I138" s="132">
        <v>36.979779999999998</v>
      </c>
      <c r="J138" s="132">
        <v>0.18933</v>
      </c>
      <c r="K138" t="s">
        <v>5430</v>
      </c>
      <c r="L138" t="s">
        <v>1213</v>
      </c>
      <c r="M138" s="131">
        <v>1</v>
      </c>
      <c r="N138" s="131">
        <v>-6017769</v>
      </c>
      <c r="O138" s="10">
        <v>-6.0177690000000004</v>
      </c>
      <c r="P138" s="132">
        <v>-36.990310000000001</v>
      </c>
      <c r="Q138" s="132">
        <v>-0.18939</v>
      </c>
      <c r="R138" s="10">
        <v>-241.796450585522</v>
      </c>
      <c r="S138" t="s">
        <v>205</v>
      </c>
      <c r="T138" t="s">
        <v>205</v>
      </c>
      <c r="U138" s="143" t="s">
        <v>747</v>
      </c>
      <c r="V138" t="s">
        <v>315</v>
      </c>
      <c r="W138" t="s">
        <v>929</v>
      </c>
      <c r="X138" t="s">
        <v>5396</v>
      </c>
      <c r="Y138" t="s">
        <v>340</v>
      </c>
      <c r="Z138" t="s">
        <v>5056</v>
      </c>
      <c r="AA138" t="s">
        <v>1363</v>
      </c>
      <c r="AB138" s="143" t="s">
        <v>897</v>
      </c>
      <c r="AC138" t="s">
        <v>898</v>
      </c>
      <c r="AD138" s="143" t="s">
        <v>340</v>
      </c>
      <c r="AE138" s="143" t="s">
        <v>913</v>
      </c>
      <c r="AF138" t="s">
        <v>897</v>
      </c>
      <c r="AG138" s="143" t="s">
        <v>897</v>
      </c>
      <c r="AH138" s="133" t="s">
        <v>897</v>
      </c>
      <c r="AI138" s="131">
        <v>3.512</v>
      </c>
      <c r="AJ138" s="131">
        <v>3.5129999999999999</v>
      </c>
      <c r="AK138" s="111" t="s">
        <v>340</v>
      </c>
      <c r="AL138" s="133" t="s">
        <v>5532</v>
      </c>
      <c r="AM138" t="s">
        <v>5534</v>
      </c>
      <c r="AN138" s="132">
        <v>-0.14846999999999999</v>
      </c>
      <c r="AO138" s="132">
        <v>-7.6000000000000004E-4</v>
      </c>
    </row>
    <row r="139" spans="1:41">
      <c r="A139" t="s">
        <v>1214</v>
      </c>
      <c r="B139" t="s">
        <v>1259</v>
      </c>
      <c r="C139" t="s">
        <v>1018</v>
      </c>
      <c r="D139" t="s">
        <v>5431</v>
      </c>
      <c r="E139" t="s">
        <v>1216</v>
      </c>
      <c r="F139" s="131">
        <v>3.5710000000000002</v>
      </c>
      <c r="G139" s="131">
        <v>1730000</v>
      </c>
      <c r="H139" s="131">
        <f>1730000/1000</f>
        <v>1730</v>
      </c>
      <c r="I139" s="132">
        <v>37.974179999999997</v>
      </c>
      <c r="J139" s="132">
        <v>0.19442999999999999</v>
      </c>
      <c r="K139" t="s">
        <v>5431</v>
      </c>
      <c r="L139" t="s">
        <v>1213</v>
      </c>
      <c r="M139" s="131">
        <v>1</v>
      </c>
      <c r="N139" s="131">
        <v>-6185096</v>
      </c>
      <c r="O139" s="10">
        <v>-6.1850959999999997</v>
      </c>
      <c r="P139" s="132">
        <v>-38.01885</v>
      </c>
      <c r="Q139" s="132">
        <v>-0.19464999999999999</v>
      </c>
      <c r="R139" s="10">
        <v>-351.34270316598497</v>
      </c>
      <c r="S139" t="s">
        <v>205</v>
      </c>
      <c r="T139" t="s">
        <v>205</v>
      </c>
      <c r="U139" s="143" t="s">
        <v>747</v>
      </c>
      <c r="V139" t="s">
        <v>315</v>
      </c>
      <c r="W139" t="s">
        <v>929</v>
      </c>
      <c r="X139" t="s">
        <v>5396</v>
      </c>
      <c r="Y139" t="s">
        <v>340</v>
      </c>
      <c r="Z139" t="s">
        <v>5096</v>
      </c>
      <c r="AA139" t="s">
        <v>1363</v>
      </c>
      <c r="AB139" s="143" t="s">
        <v>897</v>
      </c>
      <c r="AC139" t="s">
        <v>898</v>
      </c>
      <c r="AD139" s="143" t="s">
        <v>340</v>
      </c>
      <c r="AE139" s="143" t="s">
        <v>913</v>
      </c>
      <c r="AF139" t="s">
        <v>897</v>
      </c>
      <c r="AG139" s="143" t="s">
        <v>897</v>
      </c>
      <c r="AH139" s="133" t="s">
        <v>897</v>
      </c>
      <c r="AI139" s="131">
        <v>3.5710000000000002</v>
      </c>
      <c r="AJ139" s="131">
        <v>3.5750000000000002</v>
      </c>
      <c r="AK139" s="111" t="s">
        <v>340</v>
      </c>
      <c r="AL139" s="133" t="s">
        <v>5532</v>
      </c>
      <c r="AM139" t="s">
        <v>5534</v>
      </c>
      <c r="AN139" s="132">
        <v>-0.21607999999999999</v>
      </c>
      <c r="AO139" s="132">
        <v>-1.1100000000000001E-3</v>
      </c>
    </row>
    <row r="140" spans="1:41">
      <c r="A140" t="s">
        <v>1209</v>
      </c>
      <c r="U140" s="143"/>
      <c r="AB140" s="143"/>
      <c r="AK140" s="111"/>
      <c r="AL140" s="133"/>
      <c r="AM140"/>
    </row>
    <row r="141" spans="1:41">
      <c r="A141" t="s">
        <v>1214</v>
      </c>
      <c r="B141" t="s">
        <v>1215</v>
      </c>
      <c r="U141" s="143"/>
      <c r="AB141" s="143"/>
      <c r="AK141" s="111"/>
      <c r="AL141" s="133"/>
      <c r="AM141"/>
    </row>
    <row r="142" spans="1:41">
      <c r="A142" t="s">
        <v>1214</v>
      </c>
      <c r="B142" t="s">
        <v>1218</v>
      </c>
      <c r="U142" s="143"/>
      <c r="AB142" s="143"/>
      <c r="AK142" s="111"/>
      <c r="AL142" s="133"/>
      <c r="AM142"/>
    </row>
    <row r="143" spans="1:41">
      <c r="A143" t="s">
        <v>1214</v>
      </c>
      <c r="B143" t="s">
        <v>1220</v>
      </c>
      <c r="U143" s="143"/>
      <c r="AB143" s="143"/>
      <c r="AK143" s="111"/>
      <c r="AL143" s="133"/>
      <c r="AM143"/>
    </row>
    <row r="144" spans="1:41">
      <c r="A144" t="s">
        <v>1214</v>
      </c>
      <c r="B144" t="s">
        <v>1221</v>
      </c>
      <c r="U144" s="143"/>
      <c r="AB144" s="143"/>
      <c r="AK144" s="111"/>
      <c r="AL144" s="133"/>
      <c r="AM144"/>
    </row>
    <row r="145" spans="1:39">
      <c r="A145" t="s">
        <v>1214</v>
      </c>
      <c r="B145" t="s">
        <v>1222</v>
      </c>
      <c r="U145" s="143"/>
      <c r="AB145" s="143"/>
      <c r="AK145" s="111"/>
      <c r="AL145" s="133"/>
      <c r="AM145"/>
    </row>
    <row r="146" spans="1:39">
      <c r="A146" t="s">
        <v>1214</v>
      </c>
      <c r="B146" t="s">
        <v>1223</v>
      </c>
      <c r="U146" s="143"/>
      <c r="AB146" s="143"/>
      <c r="AK146" s="111"/>
      <c r="AL146" s="133"/>
      <c r="AM146"/>
    </row>
    <row r="147" spans="1:39">
      <c r="A147" t="s">
        <v>1214</v>
      </c>
      <c r="B147" t="s">
        <v>1246</v>
      </c>
      <c r="U147" s="143"/>
      <c r="AB147" s="143"/>
      <c r="AK147" s="111"/>
      <c r="AL147" s="133"/>
      <c r="AM147"/>
    </row>
    <row r="148" spans="1:39">
      <c r="A148" t="s">
        <v>1214</v>
      </c>
      <c r="B148" t="s">
        <v>1249</v>
      </c>
      <c r="U148" s="143"/>
      <c r="AB148" s="143"/>
      <c r="AK148" s="111"/>
      <c r="AL148" s="133"/>
      <c r="AM148"/>
    </row>
    <row r="149" spans="1:39">
      <c r="A149" t="s">
        <v>1214</v>
      </c>
      <c r="B149" t="s">
        <v>1250</v>
      </c>
      <c r="U149" s="143"/>
      <c r="AB149" s="143"/>
      <c r="AK149" s="111"/>
      <c r="AL149" s="133"/>
      <c r="AM149"/>
    </row>
    <row r="150" spans="1:39">
      <c r="A150" t="s">
        <v>1214</v>
      </c>
      <c r="B150" t="s">
        <v>1252</v>
      </c>
      <c r="U150" s="143"/>
      <c r="AB150" s="143"/>
      <c r="AK150" s="111"/>
      <c r="AL150" s="133"/>
      <c r="AM150"/>
    </row>
    <row r="151" spans="1:39">
      <c r="A151" t="s">
        <v>1214</v>
      </c>
      <c r="B151" t="s">
        <v>1256</v>
      </c>
      <c r="U151" s="143"/>
      <c r="AB151" s="143"/>
      <c r="AK151" s="111"/>
      <c r="AL151" s="133"/>
      <c r="AM151"/>
    </row>
    <row r="152" spans="1:39">
      <c r="A152" t="s">
        <v>1214</v>
      </c>
      <c r="B152" t="s">
        <v>1257</v>
      </c>
      <c r="U152" s="143"/>
      <c r="AB152" s="143"/>
      <c r="AK152" s="111"/>
      <c r="AL152" s="133"/>
      <c r="AM152"/>
    </row>
    <row r="153" spans="1:39">
      <c r="A153" t="s">
        <v>1214</v>
      </c>
      <c r="B153" t="s">
        <v>1258</v>
      </c>
      <c r="U153" s="143"/>
      <c r="AB153" s="143"/>
      <c r="AK153" s="111"/>
      <c r="AL153" s="133"/>
      <c r="AM153"/>
    </row>
  </sheetData>
  <autoFilter ref="A1:AO153"/>
  <phoneticPr fontId="28" type="noConversion"/>
  <dataValidations count="15">
    <dataValidation type="list" allowBlank="1" showInputMessage="1" showErrorMessage="1" sqref="U2:U153">
      <formula1>Underlying_Asset</formula1>
    </dataValidation>
    <dataValidation type="list" allowBlank="1" showInputMessage="1" showErrorMessage="1" sqref="AB2:AB1048576 AG2:AG1048576">
      <formula1>Reset_frequency</formula1>
    </dataValidation>
    <dataValidation type="list" allowBlank="1" showInputMessage="1" showErrorMessage="1" sqref="S2:S20 S22:S25">
      <formula1>israel_abroad</formula1>
    </dataValidation>
    <dataValidation type="list" allowBlank="1" showInputMessage="1" showErrorMessage="1" sqref="Y22:Y215 AD2:AD1048576 Y2:Y20 AL154:AL1048576">
      <formula1>Holding_interest</formula1>
    </dataValidation>
    <dataValidation type="list" allowBlank="1" showInputMessage="1" showErrorMessage="1" sqref="AC2:AC20 AC22:AC61">
      <formula1>Delivery</formula1>
    </dataValidation>
    <dataValidation type="list" allowBlank="1" showInputMessage="1" showErrorMessage="1" sqref="E23:E32">
      <formula1>Currency_Abbreviation</formula1>
    </dataValidation>
    <dataValidation type="list" allowBlank="1" showInputMessage="1" showErrorMessage="1" sqref="V2:V139">
      <formula1>Leading_factor</formula1>
    </dataValidation>
    <dataValidation type="list" allowBlank="1" showInputMessage="1" showErrorMessage="1" sqref="T2:T20 T22:T34">
      <formula1>Country_list</formula1>
    </dataValidation>
    <dataValidation type="list" allowBlank="1" showInputMessage="1" showErrorMessage="1" sqref="W138:W139 W24:W25 W27:W68 W70:W77 W79:W87 W89:W96 W98:W106 W108:W116 W118:W126 W128:W136 W2:W10 W12 W14:W22">
      <formula1>Additional_Factor</formula1>
    </dataValidation>
    <dataValidation allowBlank="1" showInputMessage="1" showErrorMessage="1" sqref="Z2:Z19 M2:N19 P2:R19 I2:K19 D2:D19"/>
    <dataValidation type="list" allowBlank="1" showInputMessage="1" showErrorMessage="1" sqref="AF22:AF26">
      <formula1>Underlying_Interest_Rates_Der</formula1>
    </dataValidation>
    <dataValidation type="list" allowBlank="1" showInputMessage="1" showErrorMessage="1" sqref="AF2:AF20">
      <formula1>Underlying_Interest_Rates</formula1>
    </dataValidation>
    <dataValidation type="list" allowBlank="1" showInputMessage="1" showErrorMessage="1" sqref="AK2:AK153">
      <formula1>Penalty</formula1>
    </dataValidation>
    <dataValidation type="list" allowBlank="1" showInputMessage="1" showErrorMessage="1" sqref="C22:C76">
      <formula1>$C$834:$C$841</formula1>
    </dataValidation>
    <dataValidation type="list" allowBlank="1" showInputMessage="1" showErrorMessage="1" sqref="W11 W13 W23 W26 W69 W78 W88 W97 W107 W117 W127 W137">
      <formula1>A</formula1>
    </dataValidation>
  </dataValidation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'P:\Documents\[קובץ דיווח נכס בודד נגזרים.xlsx]אפשרויות בחירה'!#REF!</xm:f>
          </x14:formula1>
          <xm:sqref>C77:C1048576</xm:sqref>
        </x14:dataValidation>
        <x14:dataValidation type="list" allowBlank="1" showInputMessage="1" showErrorMessage="1">
          <x14:formula1>
            <xm:f>'אפשרויות בחירה'!$C$690:$C$691</xm:f>
          </x14:formula1>
          <xm:sqref>AE2:AE139</xm:sqref>
        </x14:dataValidation>
        <x14:dataValidation type="list" allowBlank="1" showInputMessage="1" showErrorMessage="1">
          <x14:formula1>
            <xm:f>'אפשרויות בחירה'!$C$977:$C$985</xm:f>
          </x14:formula1>
          <xm:sqref>C2:C20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A63"/>
  <sheetViews>
    <sheetView rightToLeft="1" topLeftCell="AL1" workbookViewId="0">
      <selection activeCell="BB24" sqref="BB24"/>
    </sheetView>
  </sheetViews>
  <sheetFormatPr defaultColWidth="9" defaultRowHeight="14.25"/>
  <cols>
    <col min="1" max="27" width="11.625" style="2" customWidth="1"/>
    <col min="28" max="28" width="11.625" style="4"/>
    <col min="29" max="29" width="11.625" style="2" customWidth="1"/>
    <col min="30" max="30" width="16" style="2" bestFit="1" customWidth="1"/>
    <col min="31" max="31" width="24.875" style="2" bestFit="1" customWidth="1"/>
    <col min="32" max="49" width="11.625" style="2" customWidth="1"/>
    <col min="50" max="50" width="11.625" style="4" customWidth="1"/>
    <col min="51" max="53" width="11.625" style="2" customWidth="1"/>
    <col min="54" max="16384" width="9" style="2"/>
  </cols>
  <sheetData>
    <row r="1" spans="1:53" ht="66.75" customHeight="1">
      <c r="A1" s="17" t="s">
        <v>49</v>
      </c>
      <c r="B1" s="17" t="s">
        <v>50</v>
      </c>
      <c r="C1" s="17" t="s">
        <v>150</v>
      </c>
      <c r="D1" s="17" t="s">
        <v>151</v>
      </c>
      <c r="E1" s="17" t="s">
        <v>152</v>
      </c>
      <c r="F1" s="17" t="s">
        <v>153</v>
      </c>
      <c r="G1" s="17" t="s">
        <v>54</v>
      </c>
      <c r="H1" s="17" t="s">
        <v>154</v>
      </c>
      <c r="I1" s="17" t="s">
        <v>55</v>
      </c>
      <c r="J1" s="17" t="s">
        <v>69</v>
      </c>
      <c r="K1" s="17" t="s">
        <v>83</v>
      </c>
      <c r="L1" s="17" t="s">
        <v>56</v>
      </c>
      <c r="M1" s="17" t="s">
        <v>155</v>
      </c>
      <c r="N1" s="17" t="s">
        <v>156</v>
      </c>
      <c r="O1" s="17" t="s">
        <v>157</v>
      </c>
      <c r="P1" s="17" t="s">
        <v>71</v>
      </c>
      <c r="Q1" s="17" t="s">
        <v>58</v>
      </c>
      <c r="R1" s="17" t="s">
        <v>158</v>
      </c>
      <c r="S1" s="17" t="s">
        <v>59</v>
      </c>
      <c r="T1" s="17" t="s">
        <v>72</v>
      </c>
      <c r="U1" s="17" t="s">
        <v>159</v>
      </c>
      <c r="V1" s="17" t="s">
        <v>62</v>
      </c>
      <c r="W1" s="17" t="s">
        <v>98</v>
      </c>
      <c r="X1" s="17" t="s">
        <v>85</v>
      </c>
      <c r="Y1" s="17" t="s">
        <v>160</v>
      </c>
      <c r="Z1" s="17" t="s">
        <v>74</v>
      </c>
      <c r="AA1" s="17" t="s">
        <v>73</v>
      </c>
      <c r="AB1" s="17" t="s">
        <v>86</v>
      </c>
      <c r="AC1" s="17" t="s">
        <v>161</v>
      </c>
      <c r="AD1" s="17" t="s">
        <v>162</v>
      </c>
      <c r="AE1" s="17" t="s">
        <v>163</v>
      </c>
      <c r="AF1" s="17" t="s">
        <v>164</v>
      </c>
      <c r="AG1" s="17" t="s">
        <v>165</v>
      </c>
      <c r="AH1" s="17" t="s">
        <v>166</v>
      </c>
      <c r="AI1" s="17" t="s">
        <v>167</v>
      </c>
      <c r="AJ1" s="17" t="s">
        <v>168</v>
      </c>
      <c r="AK1" s="17" t="s">
        <v>103</v>
      </c>
      <c r="AL1" s="17" t="s">
        <v>105</v>
      </c>
      <c r="AM1" s="17" t="s">
        <v>104</v>
      </c>
      <c r="AN1" s="17" t="s">
        <v>106</v>
      </c>
      <c r="AO1" s="17" t="s">
        <v>107</v>
      </c>
      <c r="AP1" s="17" t="s">
        <v>169</v>
      </c>
      <c r="AQ1" s="17" t="s">
        <v>170</v>
      </c>
      <c r="AR1" s="17" t="s">
        <v>171</v>
      </c>
      <c r="AS1" s="17" t="s">
        <v>61</v>
      </c>
      <c r="AT1" s="17" t="s">
        <v>63</v>
      </c>
      <c r="AU1" s="17" t="s">
        <v>172</v>
      </c>
      <c r="AV1" s="17" t="s">
        <v>78</v>
      </c>
      <c r="AW1" s="17" t="s">
        <v>88</v>
      </c>
      <c r="AX1" s="17" t="s">
        <v>87</v>
      </c>
      <c r="AY1" s="17" t="s">
        <v>17</v>
      </c>
      <c r="AZ1" s="17" t="s">
        <v>64</v>
      </c>
      <c r="BA1" s="17" t="s">
        <v>65</v>
      </c>
    </row>
    <row r="2" spans="1:53">
      <c r="A2" t="s">
        <v>1214</v>
      </c>
      <c r="B2" t="s">
        <v>1215</v>
      </c>
      <c r="C2" t="s">
        <v>1214</v>
      </c>
      <c r="D2" t="s">
        <v>310</v>
      </c>
      <c r="E2" t="s">
        <v>5453</v>
      </c>
      <c r="F2" t="s">
        <v>5454</v>
      </c>
      <c r="G2" t="s">
        <v>1012</v>
      </c>
      <c r="H2" s="108" t="s">
        <v>173</v>
      </c>
      <c r="I2" t="s">
        <v>205</v>
      </c>
      <c r="J2" t="s">
        <v>205</v>
      </c>
      <c r="K2" t="s">
        <v>443</v>
      </c>
      <c r="L2" t="s">
        <v>339</v>
      </c>
      <c r="M2" t="s">
        <v>340</v>
      </c>
      <c r="N2" s="109"/>
      <c r="O2" t="s">
        <v>1888</v>
      </c>
      <c r="P2" t="s">
        <v>1424</v>
      </c>
      <c r="Q2" t="s">
        <v>313</v>
      </c>
      <c r="R2" t="s">
        <v>408</v>
      </c>
      <c r="S2" t="s">
        <v>1213</v>
      </c>
      <c r="T2" s="131">
        <v>2.6930000000000001</v>
      </c>
      <c r="U2" t="s">
        <v>315</v>
      </c>
      <c r="V2" t="s">
        <v>1889</v>
      </c>
      <c r="W2" t="s">
        <v>754</v>
      </c>
      <c r="X2" s="109"/>
      <c r="Y2" s="109"/>
      <c r="Z2" s="109"/>
      <c r="AA2" t="s">
        <v>1888</v>
      </c>
      <c r="AB2" s="16"/>
      <c r="AC2" t="s">
        <v>762</v>
      </c>
      <c r="AD2" s="131">
        <f>AT2</f>
        <v>505.46600000000001</v>
      </c>
      <c r="AE2" s="132">
        <v>1</v>
      </c>
      <c r="AF2" t="s">
        <v>5455</v>
      </c>
      <c r="AG2" s="109"/>
      <c r="AH2" s="109"/>
      <c r="AI2" s="108"/>
      <c r="AJ2" s="108"/>
      <c r="AK2" t="s">
        <v>887</v>
      </c>
      <c r="AL2" t="s">
        <v>4834</v>
      </c>
      <c r="AM2" t="s">
        <v>890</v>
      </c>
      <c r="AN2" t="s">
        <v>4835</v>
      </c>
      <c r="AO2" t="s">
        <v>4835</v>
      </c>
      <c r="AP2" s="108"/>
      <c r="AQ2" s="131">
        <v>432041.31699999998</v>
      </c>
      <c r="AR2" s="131">
        <v>116.995</v>
      </c>
      <c r="AS2" s="131">
        <v>1</v>
      </c>
      <c r="AT2" s="131">
        <v>505.46600000000001</v>
      </c>
      <c r="AU2" s="131">
        <v>505465.89</v>
      </c>
      <c r="AV2" s="109"/>
      <c r="AW2" s="109"/>
      <c r="AX2" s="16"/>
      <c r="AY2" s="109"/>
      <c r="AZ2" s="132">
        <v>1</v>
      </c>
      <c r="BA2" s="132">
        <v>3.9500000000000004E-3</v>
      </c>
    </row>
    <row r="3" spans="1:53">
      <c r="A3" t="s">
        <v>1214</v>
      </c>
      <c r="B3" t="s">
        <v>1218</v>
      </c>
      <c r="C3" t="s">
        <v>1214</v>
      </c>
      <c r="D3" t="s">
        <v>310</v>
      </c>
      <c r="E3" t="s">
        <v>5456</v>
      </c>
      <c r="F3" t="s">
        <v>5457</v>
      </c>
      <c r="G3" t="s">
        <v>1012</v>
      </c>
      <c r="H3" s="108"/>
      <c r="I3" t="s">
        <v>205</v>
      </c>
      <c r="J3" t="s">
        <v>205</v>
      </c>
      <c r="K3" t="s">
        <v>443</v>
      </c>
      <c r="L3" t="s">
        <v>339</v>
      </c>
      <c r="M3" t="s">
        <v>340</v>
      </c>
      <c r="N3" s="109"/>
      <c r="O3" t="s">
        <v>1888</v>
      </c>
      <c r="P3" t="s">
        <v>1424</v>
      </c>
      <c r="Q3" t="s">
        <v>313</v>
      </c>
      <c r="R3" t="s">
        <v>408</v>
      </c>
      <c r="S3" t="s">
        <v>1213</v>
      </c>
      <c r="T3" s="131">
        <v>3.0920000000000001</v>
      </c>
      <c r="U3" t="s">
        <v>315</v>
      </c>
      <c r="V3" t="s">
        <v>1889</v>
      </c>
      <c r="W3" t="s">
        <v>754</v>
      </c>
      <c r="X3" s="109"/>
      <c r="Y3" s="109"/>
      <c r="Z3" s="109"/>
      <c r="AA3" t="s">
        <v>1888</v>
      </c>
      <c r="AB3" s="16"/>
      <c r="AC3" t="s">
        <v>762</v>
      </c>
      <c r="AD3" s="131">
        <f t="shared" ref="AD3:AD50" si="0">AT3</f>
        <v>30692.675999999999</v>
      </c>
      <c r="AE3" s="132">
        <v>1</v>
      </c>
      <c r="AF3" t="s">
        <v>5455</v>
      </c>
      <c r="AG3" s="109"/>
      <c r="AH3" s="109"/>
      <c r="AI3" s="108"/>
      <c r="AJ3" s="108"/>
      <c r="AK3" t="s">
        <v>887</v>
      </c>
      <c r="AL3" t="s">
        <v>4834</v>
      </c>
      <c r="AM3" t="s">
        <v>890</v>
      </c>
      <c r="AN3" t="s">
        <v>4835</v>
      </c>
      <c r="AO3" t="s">
        <v>4835</v>
      </c>
      <c r="AP3" s="108"/>
      <c r="AQ3" s="131">
        <v>22210250.627999999</v>
      </c>
      <c r="AR3" s="131">
        <v>138.191</v>
      </c>
      <c r="AS3" s="131">
        <v>1</v>
      </c>
      <c r="AT3" s="131">
        <v>30692.675999999999</v>
      </c>
      <c r="AU3" s="131">
        <v>30692676.43</v>
      </c>
      <c r="AV3" s="109"/>
      <c r="AW3" s="109"/>
      <c r="AX3" s="16"/>
      <c r="AY3" s="109"/>
      <c r="AZ3" s="132">
        <v>1</v>
      </c>
      <c r="BA3" s="132">
        <v>1.891E-2</v>
      </c>
    </row>
    <row r="4" spans="1:53">
      <c r="A4" t="s">
        <v>1214</v>
      </c>
      <c r="B4" t="s">
        <v>1224</v>
      </c>
      <c r="C4" t="s">
        <v>1214</v>
      </c>
      <c r="D4" t="s">
        <v>310</v>
      </c>
      <c r="E4" t="s">
        <v>5458</v>
      </c>
      <c r="F4" t="s">
        <v>5459</v>
      </c>
      <c r="G4" t="s">
        <v>1012</v>
      </c>
      <c r="H4" s="108"/>
      <c r="I4" t="s">
        <v>205</v>
      </c>
      <c r="J4" t="s">
        <v>205</v>
      </c>
      <c r="K4" t="s">
        <v>443</v>
      </c>
      <c r="L4" t="s">
        <v>339</v>
      </c>
      <c r="M4" t="s">
        <v>340</v>
      </c>
      <c r="N4" s="109"/>
      <c r="O4" t="s">
        <v>1888</v>
      </c>
      <c r="P4" t="s">
        <v>1424</v>
      </c>
      <c r="Q4" t="s">
        <v>313</v>
      </c>
      <c r="R4" t="s">
        <v>408</v>
      </c>
      <c r="S4" t="s">
        <v>1213</v>
      </c>
      <c r="T4" s="131">
        <v>2.4279999999999999</v>
      </c>
      <c r="U4" t="s">
        <v>315</v>
      </c>
      <c r="V4" t="s">
        <v>1889</v>
      </c>
      <c r="W4" t="s">
        <v>754</v>
      </c>
      <c r="X4" s="109"/>
      <c r="Y4" s="109"/>
      <c r="Z4" s="109"/>
      <c r="AA4" t="s">
        <v>1888</v>
      </c>
      <c r="AB4" s="16"/>
      <c r="AC4" t="s">
        <v>762</v>
      </c>
      <c r="AD4" s="131">
        <f t="shared" si="0"/>
        <v>3274.5070000000001</v>
      </c>
      <c r="AE4" s="132">
        <v>1</v>
      </c>
      <c r="AF4" t="s">
        <v>5455</v>
      </c>
      <c r="AG4" s="109"/>
      <c r="AH4" s="109"/>
      <c r="AI4" s="108"/>
      <c r="AJ4" s="108"/>
      <c r="AK4" t="s">
        <v>887</v>
      </c>
      <c r="AL4" t="s">
        <v>4834</v>
      </c>
      <c r="AM4" t="s">
        <v>890</v>
      </c>
      <c r="AN4" t="s">
        <v>4835</v>
      </c>
      <c r="AO4" t="s">
        <v>4835</v>
      </c>
      <c r="AP4" s="108"/>
      <c r="AQ4" s="131">
        <v>2715884.324</v>
      </c>
      <c r="AR4" s="131">
        <v>120.569</v>
      </c>
      <c r="AS4" s="131">
        <v>1</v>
      </c>
      <c r="AT4" s="131">
        <v>3274.5070000000001</v>
      </c>
      <c r="AU4" s="131">
        <v>3274506.81</v>
      </c>
      <c r="AV4" s="109"/>
      <c r="AW4" s="109"/>
      <c r="AX4" s="16"/>
      <c r="AY4" s="109"/>
      <c r="AZ4" s="132">
        <v>1</v>
      </c>
      <c r="BA4" s="132">
        <v>9.5999999999999992E-3</v>
      </c>
    </row>
    <row r="5" spans="1:53">
      <c r="A5" t="s">
        <v>1214</v>
      </c>
      <c r="B5" t="s">
        <v>1231</v>
      </c>
      <c r="C5" t="s">
        <v>1214</v>
      </c>
      <c r="D5" t="s">
        <v>310</v>
      </c>
      <c r="E5" t="s">
        <v>5460</v>
      </c>
      <c r="F5" t="s">
        <v>5461</v>
      </c>
      <c r="G5" t="s">
        <v>1012</v>
      </c>
      <c r="H5" s="108"/>
      <c r="I5" t="s">
        <v>205</v>
      </c>
      <c r="J5" t="s">
        <v>205</v>
      </c>
      <c r="K5" t="s">
        <v>443</v>
      </c>
      <c r="L5" t="s">
        <v>339</v>
      </c>
      <c r="M5" t="s">
        <v>340</v>
      </c>
      <c r="N5" s="109"/>
      <c r="O5" t="s">
        <v>1888</v>
      </c>
      <c r="P5" t="s">
        <v>1424</v>
      </c>
      <c r="Q5" t="s">
        <v>313</v>
      </c>
      <c r="R5" t="s">
        <v>408</v>
      </c>
      <c r="S5" t="s">
        <v>1213</v>
      </c>
      <c r="T5" s="131">
        <v>2.9980000000000002</v>
      </c>
      <c r="U5" t="s">
        <v>315</v>
      </c>
      <c r="V5" t="s">
        <v>1889</v>
      </c>
      <c r="W5" t="s">
        <v>754</v>
      </c>
      <c r="X5" s="109"/>
      <c r="Y5" s="109"/>
      <c r="Z5" s="109"/>
      <c r="AA5" t="s">
        <v>1888</v>
      </c>
      <c r="AB5" s="16"/>
      <c r="AC5" t="s">
        <v>762</v>
      </c>
      <c r="AD5" s="131">
        <f t="shared" si="0"/>
        <v>83085.84</v>
      </c>
      <c r="AE5" s="132">
        <v>1</v>
      </c>
      <c r="AF5" t="s">
        <v>5455</v>
      </c>
      <c r="AG5" s="109"/>
      <c r="AH5" s="109"/>
      <c r="AI5" s="108"/>
      <c r="AJ5" s="108"/>
      <c r="AK5" t="s">
        <v>887</v>
      </c>
      <c r="AL5" t="s">
        <v>4834</v>
      </c>
      <c r="AM5" t="s">
        <v>890</v>
      </c>
      <c r="AN5" t="s">
        <v>4835</v>
      </c>
      <c r="AO5" t="s">
        <v>4835</v>
      </c>
      <c r="AP5" s="108"/>
      <c r="AQ5" s="131">
        <v>63747682.647</v>
      </c>
      <c r="AR5" s="131">
        <v>130.33500000000001</v>
      </c>
      <c r="AS5" s="131">
        <v>1</v>
      </c>
      <c r="AT5" s="131">
        <v>83085.84</v>
      </c>
      <c r="AU5" s="131">
        <v>83085840.489999995</v>
      </c>
      <c r="AV5" s="109"/>
      <c r="AW5" s="109"/>
      <c r="AX5" s="16"/>
      <c r="AY5" s="109"/>
      <c r="AZ5" s="132">
        <v>1</v>
      </c>
      <c r="BA5" s="132">
        <v>2.862E-2</v>
      </c>
    </row>
    <row r="6" spans="1:53">
      <c r="A6" t="s">
        <v>1214</v>
      </c>
      <c r="B6" t="s">
        <v>1234</v>
      </c>
      <c r="C6" t="s">
        <v>2553</v>
      </c>
      <c r="D6" t="s">
        <v>310</v>
      </c>
      <c r="E6" t="s">
        <v>5462</v>
      </c>
      <c r="F6" t="s">
        <v>5463</v>
      </c>
      <c r="G6" t="s">
        <v>1013</v>
      </c>
      <c r="H6" s="108"/>
      <c r="I6" t="s">
        <v>205</v>
      </c>
      <c r="J6" t="s">
        <v>205</v>
      </c>
      <c r="K6" t="s">
        <v>452</v>
      </c>
      <c r="L6" t="s">
        <v>340</v>
      </c>
      <c r="M6" t="s">
        <v>339</v>
      </c>
      <c r="N6" t="s">
        <v>1209</v>
      </c>
      <c r="O6" t="s">
        <v>5464</v>
      </c>
      <c r="P6" t="s">
        <v>1590</v>
      </c>
      <c r="Q6" t="s">
        <v>414</v>
      </c>
      <c r="R6" t="s">
        <v>408</v>
      </c>
      <c r="S6" t="s">
        <v>1213</v>
      </c>
      <c r="T6" s="131">
        <v>0.90900000000000003</v>
      </c>
      <c r="U6" t="s">
        <v>5465</v>
      </c>
      <c r="V6" s="132">
        <v>10</v>
      </c>
      <c r="W6" t="s">
        <v>754</v>
      </c>
      <c r="X6" t="s">
        <v>897</v>
      </c>
      <c r="Y6" s="109"/>
      <c r="Z6" s="132">
        <v>0.16929</v>
      </c>
      <c r="AA6" t="s">
        <v>5466</v>
      </c>
      <c r="AB6" t="s">
        <v>413</v>
      </c>
      <c r="AC6" s="109"/>
      <c r="AD6" s="131">
        <f t="shared" si="0"/>
        <v>866.84699999999998</v>
      </c>
      <c r="AE6" s="109"/>
      <c r="AF6" s="109"/>
      <c r="AG6" t="s">
        <v>339</v>
      </c>
      <c r="AH6" t="s">
        <v>782</v>
      </c>
      <c r="AI6" t="s">
        <v>5467</v>
      </c>
      <c r="AJ6" t="s">
        <v>339</v>
      </c>
      <c r="AK6" t="s">
        <v>887</v>
      </c>
      <c r="AL6" t="s">
        <v>4834</v>
      </c>
      <c r="AM6" t="s">
        <v>890</v>
      </c>
      <c r="AN6" t="s">
        <v>4835</v>
      </c>
      <c r="AO6" s="108"/>
      <c r="AP6" s="108"/>
      <c r="AQ6" s="131">
        <v>866327</v>
      </c>
      <c r="AR6" s="131">
        <v>100.06</v>
      </c>
      <c r="AS6" s="131">
        <v>1</v>
      </c>
      <c r="AT6" s="131">
        <v>866.84699999999998</v>
      </c>
      <c r="AU6" s="131">
        <v>866846.79599999997</v>
      </c>
      <c r="AV6" s="109"/>
      <c r="AW6" s="109"/>
      <c r="AX6" t="s">
        <v>340</v>
      </c>
      <c r="AY6" s="109"/>
      <c r="AZ6" s="132">
        <v>1</v>
      </c>
      <c r="BA6" s="132">
        <v>1.7099999999999999E-3</v>
      </c>
    </row>
    <row r="7" spans="1:53">
      <c r="A7" t="s">
        <v>1214</v>
      </c>
      <c r="B7" t="s">
        <v>1240</v>
      </c>
      <c r="C7" t="s">
        <v>1653</v>
      </c>
      <c r="D7" t="s">
        <v>310</v>
      </c>
      <c r="E7" t="s">
        <v>5468</v>
      </c>
      <c r="F7" t="s">
        <v>5469</v>
      </c>
      <c r="G7" t="s">
        <v>1013</v>
      </c>
      <c r="H7" s="108"/>
      <c r="I7" t="s">
        <v>205</v>
      </c>
      <c r="J7" t="s">
        <v>205</v>
      </c>
      <c r="K7" t="s">
        <v>455</v>
      </c>
      <c r="L7" t="s">
        <v>340</v>
      </c>
      <c r="M7" t="s">
        <v>339</v>
      </c>
      <c r="N7" s="109"/>
      <c r="O7" t="s">
        <v>5470</v>
      </c>
      <c r="P7" t="s">
        <v>1550</v>
      </c>
      <c r="Q7" t="s">
        <v>414</v>
      </c>
      <c r="R7" t="s">
        <v>408</v>
      </c>
      <c r="S7" t="s">
        <v>1216</v>
      </c>
      <c r="T7" s="131">
        <v>1.919</v>
      </c>
      <c r="U7" t="s">
        <v>824</v>
      </c>
      <c r="V7" s="132">
        <v>53.120159999999998</v>
      </c>
      <c r="W7" t="s">
        <v>756</v>
      </c>
      <c r="X7" t="s">
        <v>906</v>
      </c>
      <c r="Y7" s="132">
        <v>4.7500000000000001E-2</v>
      </c>
      <c r="Z7" s="132">
        <v>0.10287</v>
      </c>
      <c r="AA7" t="s">
        <v>5471</v>
      </c>
      <c r="AB7" t="s">
        <v>413</v>
      </c>
      <c r="AC7" s="109"/>
      <c r="AD7" s="131">
        <f t="shared" si="0"/>
        <v>5004.0510000000004</v>
      </c>
      <c r="AE7" s="109"/>
      <c r="AF7" s="109"/>
      <c r="AG7" t="s">
        <v>340</v>
      </c>
      <c r="AH7" t="s">
        <v>782</v>
      </c>
      <c r="AI7" t="s">
        <v>5472</v>
      </c>
      <c r="AJ7" t="s">
        <v>340</v>
      </c>
      <c r="AK7" t="s">
        <v>887</v>
      </c>
      <c r="AL7" t="s">
        <v>4834</v>
      </c>
      <c r="AM7" t="s">
        <v>890</v>
      </c>
      <c r="AN7" t="s">
        <v>4835</v>
      </c>
      <c r="AO7" t="s">
        <v>4835</v>
      </c>
      <c r="AP7" s="108"/>
      <c r="AQ7" s="131">
        <v>1484001</v>
      </c>
      <c r="AR7" s="131">
        <v>100</v>
      </c>
      <c r="AS7" s="131">
        <v>3.3719999999999999</v>
      </c>
      <c r="AT7" s="131">
        <v>5004.0510000000004</v>
      </c>
      <c r="AU7" s="131">
        <v>1484001</v>
      </c>
      <c r="AV7" s="109"/>
      <c r="AW7" s="109"/>
      <c r="AX7" t="s">
        <v>340</v>
      </c>
      <c r="AY7" s="109"/>
      <c r="AZ7" s="132">
        <v>0.48610999999999999</v>
      </c>
      <c r="BA7" s="132">
        <v>2.7000000000000001E-3</v>
      </c>
    </row>
    <row r="8" spans="1:53">
      <c r="A8" t="s">
        <v>1214</v>
      </c>
      <c r="B8" t="s">
        <v>1240</v>
      </c>
      <c r="C8" t="s">
        <v>2553</v>
      </c>
      <c r="D8" t="s">
        <v>310</v>
      </c>
      <c r="E8" t="s">
        <v>5462</v>
      </c>
      <c r="F8" t="s">
        <v>5463</v>
      </c>
      <c r="G8" t="s">
        <v>1013</v>
      </c>
      <c r="H8" s="108"/>
      <c r="I8" t="s">
        <v>205</v>
      </c>
      <c r="J8" t="s">
        <v>205</v>
      </c>
      <c r="K8" t="s">
        <v>452</v>
      </c>
      <c r="L8" t="s">
        <v>340</v>
      </c>
      <c r="M8" t="s">
        <v>339</v>
      </c>
      <c r="N8" t="s">
        <v>1209</v>
      </c>
      <c r="O8" t="s">
        <v>5464</v>
      </c>
      <c r="P8" t="s">
        <v>1590</v>
      </c>
      <c r="Q8" t="s">
        <v>414</v>
      </c>
      <c r="R8" t="s">
        <v>408</v>
      </c>
      <c r="S8" t="s">
        <v>1213</v>
      </c>
      <c r="T8" s="131">
        <v>0.90900000000000003</v>
      </c>
      <c r="U8" t="s">
        <v>5465</v>
      </c>
      <c r="V8" s="132">
        <v>10</v>
      </c>
      <c r="W8" t="s">
        <v>754</v>
      </c>
      <c r="X8" t="s">
        <v>897</v>
      </c>
      <c r="Y8" s="109"/>
      <c r="Z8" s="132">
        <v>0.16929</v>
      </c>
      <c r="AA8" t="s">
        <v>5466</v>
      </c>
      <c r="AB8" t="s">
        <v>413</v>
      </c>
      <c r="AC8" s="109"/>
      <c r="AD8" s="131">
        <f t="shared" si="0"/>
        <v>2274.1350000000002</v>
      </c>
      <c r="AE8" s="109"/>
      <c r="AF8" s="109"/>
      <c r="AG8" t="s">
        <v>339</v>
      </c>
      <c r="AH8" t="s">
        <v>782</v>
      </c>
      <c r="AI8" t="s">
        <v>5467</v>
      </c>
      <c r="AJ8" t="s">
        <v>339</v>
      </c>
      <c r="AK8" t="s">
        <v>887</v>
      </c>
      <c r="AL8" t="s">
        <v>4834</v>
      </c>
      <c r="AM8" t="s">
        <v>890</v>
      </c>
      <c r="AN8" t="s">
        <v>4835</v>
      </c>
      <c r="AO8" s="108"/>
      <c r="AP8" s="108"/>
      <c r="AQ8" s="131">
        <v>2272771</v>
      </c>
      <c r="AR8" s="131">
        <v>100.06</v>
      </c>
      <c r="AS8" s="131">
        <v>1</v>
      </c>
      <c r="AT8" s="131">
        <v>2274.1350000000002</v>
      </c>
      <c r="AU8" s="131">
        <v>2274134.6630000002</v>
      </c>
      <c r="AV8" s="109"/>
      <c r="AW8" s="109"/>
      <c r="AX8" t="s">
        <v>340</v>
      </c>
      <c r="AY8" s="109"/>
      <c r="AZ8" s="132">
        <v>0.22092000000000001</v>
      </c>
      <c r="BA8" s="132">
        <v>1.23E-3</v>
      </c>
    </row>
    <row r="9" spans="1:53">
      <c r="A9" t="s">
        <v>1214</v>
      </c>
      <c r="B9" t="s">
        <v>1240</v>
      </c>
      <c r="C9" t="s">
        <v>5037</v>
      </c>
      <c r="D9" t="s">
        <v>310</v>
      </c>
      <c r="E9" t="s">
        <v>5473</v>
      </c>
      <c r="F9" t="s">
        <v>5474</v>
      </c>
      <c r="G9" t="s">
        <v>1013</v>
      </c>
      <c r="H9" t="s">
        <v>818</v>
      </c>
      <c r="I9" t="s">
        <v>205</v>
      </c>
      <c r="J9" t="s">
        <v>205</v>
      </c>
      <c r="K9" t="s">
        <v>478</v>
      </c>
      <c r="L9" t="s">
        <v>340</v>
      </c>
      <c r="M9" t="s">
        <v>340</v>
      </c>
      <c r="N9" t="s">
        <v>1209</v>
      </c>
      <c r="O9" t="s">
        <v>5475</v>
      </c>
      <c r="P9" s="109"/>
      <c r="Q9" t="s">
        <v>411</v>
      </c>
      <c r="R9" t="s">
        <v>411</v>
      </c>
      <c r="S9" t="s">
        <v>1213</v>
      </c>
      <c r="T9" s="131">
        <v>1.0489999999999999</v>
      </c>
      <c r="U9" t="s">
        <v>5465</v>
      </c>
      <c r="V9" s="132">
        <v>3.6179999999999997E-2</v>
      </c>
      <c r="W9" t="s">
        <v>754</v>
      </c>
      <c r="X9" t="s">
        <v>897</v>
      </c>
      <c r="Y9" s="109"/>
      <c r="Z9" s="132">
        <v>0.30926999999999999</v>
      </c>
      <c r="AA9" t="s">
        <v>1681</v>
      </c>
      <c r="AB9" t="s">
        <v>413</v>
      </c>
      <c r="AC9" s="109"/>
      <c r="AD9" s="131">
        <f t="shared" si="0"/>
        <v>2204.8939999999998</v>
      </c>
      <c r="AE9" s="109"/>
      <c r="AF9" s="109"/>
      <c r="AG9" t="s">
        <v>340</v>
      </c>
      <c r="AH9" t="s">
        <v>782</v>
      </c>
      <c r="AI9" t="s">
        <v>5467</v>
      </c>
      <c r="AJ9" t="s">
        <v>339</v>
      </c>
      <c r="AK9" t="s">
        <v>887</v>
      </c>
      <c r="AL9" t="s">
        <v>4834</v>
      </c>
      <c r="AM9" t="s">
        <v>890</v>
      </c>
      <c r="AN9" t="s">
        <v>4835</v>
      </c>
      <c r="AO9" t="s">
        <v>5028</v>
      </c>
      <c r="AP9" s="108"/>
      <c r="AQ9" s="131">
        <v>2258187.11</v>
      </c>
      <c r="AR9" s="131">
        <v>97.64</v>
      </c>
      <c r="AS9" s="131">
        <v>1</v>
      </c>
      <c r="AT9" s="131">
        <v>2204.8939999999998</v>
      </c>
      <c r="AU9" s="131">
        <v>2204893.8939999999</v>
      </c>
      <c r="AV9" s="109"/>
      <c r="AW9" s="109"/>
      <c r="AX9" t="s">
        <v>340</v>
      </c>
      <c r="AY9" s="109"/>
      <c r="AZ9" s="132">
        <v>0.21418999999999999</v>
      </c>
      <c r="BA9" s="132">
        <v>1.1900000000000001E-3</v>
      </c>
    </row>
    <row r="10" spans="1:53">
      <c r="A10" t="s">
        <v>1214</v>
      </c>
      <c r="B10" t="s">
        <v>1240</v>
      </c>
      <c r="C10" t="s">
        <v>1214</v>
      </c>
      <c r="D10" t="s">
        <v>310</v>
      </c>
      <c r="E10" t="s">
        <v>5476</v>
      </c>
      <c r="F10" t="s">
        <v>5477</v>
      </c>
      <c r="G10" t="s">
        <v>1012</v>
      </c>
      <c r="H10" s="108"/>
      <c r="I10" t="s">
        <v>205</v>
      </c>
      <c r="J10" t="s">
        <v>205</v>
      </c>
      <c r="K10" t="s">
        <v>443</v>
      </c>
      <c r="L10" t="s">
        <v>339</v>
      </c>
      <c r="M10" t="s">
        <v>340</v>
      </c>
      <c r="N10" s="109"/>
      <c r="O10" t="s">
        <v>1888</v>
      </c>
      <c r="P10" t="s">
        <v>1424</v>
      </c>
      <c r="Q10" t="s">
        <v>313</v>
      </c>
      <c r="R10" t="s">
        <v>408</v>
      </c>
      <c r="S10" t="s">
        <v>1213</v>
      </c>
      <c r="T10" s="131">
        <v>1.827</v>
      </c>
      <c r="U10" t="s">
        <v>315</v>
      </c>
      <c r="V10" t="s">
        <v>1889</v>
      </c>
      <c r="W10" t="s">
        <v>755</v>
      </c>
      <c r="X10" s="109"/>
      <c r="Y10" s="109"/>
      <c r="Z10" s="109"/>
      <c r="AA10" t="s">
        <v>1888</v>
      </c>
      <c r="AB10" s="16"/>
      <c r="AC10" t="s">
        <v>762</v>
      </c>
      <c r="AD10" s="131">
        <f t="shared" si="0"/>
        <v>377.89400000000001</v>
      </c>
      <c r="AE10" s="132">
        <v>1</v>
      </c>
      <c r="AF10" t="s">
        <v>5455</v>
      </c>
      <c r="AG10" s="109"/>
      <c r="AH10" s="109"/>
      <c r="AI10" s="108"/>
      <c r="AJ10" s="108"/>
      <c r="AK10" t="s">
        <v>887</v>
      </c>
      <c r="AL10" t="s">
        <v>4834</v>
      </c>
      <c r="AM10" t="s">
        <v>890</v>
      </c>
      <c r="AN10" t="s">
        <v>4835</v>
      </c>
      <c r="AO10" t="s">
        <v>4835</v>
      </c>
      <c r="AP10" s="108"/>
      <c r="AQ10" s="131">
        <v>259242.76199999999</v>
      </c>
      <c r="AR10" s="131">
        <v>145.768</v>
      </c>
      <c r="AS10" s="131">
        <v>1</v>
      </c>
      <c r="AT10" s="131">
        <v>377.89400000000001</v>
      </c>
      <c r="AU10" s="131">
        <v>377893.98100000003</v>
      </c>
      <c r="AV10" s="109"/>
      <c r="AW10" s="109"/>
      <c r="AX10" s="16"/>
      <c r="AY10" s="109"/>
      <c r="AZ10" s="132">
        <v>3.671E-2</v>
      </c>
      <c r="BA10" s="132">
        <v>2.0000000000000001E-4</v>
      </c>
    </row>
    <row r="11" spans="1:53">
      <c r="A11" t="s">
        <v>1214</v>
      </c>
      <c r="B11" t="s">
        <v>1240</v>
      </c>
      <c r="C11" t="s">
        <v>5058</v>
      </c>
      <c r="D11" t="s">
        <v>310</v>
      </c>
      <c r="E11" t="s">
        <v>5478</v>
      </c>
      <c r="F11" t="s">
        <v>5479</v>
      </c>
      <c r="G11" t="s">
        <v>1013</v>
      </c>
      <c r="H11" t="s">
        <v>816</v>
      </c>
      <c r="I11" t="s">
        <v>205</v>
      </c>
      <c r="J11" t="s">
        <v>205</v>
      </c>
      <c r="K11" t="s">
        <v>448</v>
      </c>
      <c r="L11" t="s">
        <v>340</v>
      </c>
      <c r="M11" t="s">
        <v>340</v>
      </c>
      <c r="N11" t="s">
        <v>1209</v>
      </c>
      <c r="O11" t="s">
        <v>5480</v>
      </c>
      <c r="P11" s="109"/>
      <c r="Q11" t="s">
        <v>411</v>
      </c>
      <c r="R11" t="s">
        <v>411</v>
      </c>
      <c r="S11" t="s">
        <v>1213</v>
      </c>
      <c r="T11" s="131">
        <v>0.504</v>
      </c>
      <c r="U11" t="s">
        <v>824</v>
      </c>
      <c r="V11" s="132">
        <v>0</v>
      </c>
      <c r="W11" t="s">
        <v>754</v>
      </c>
      <c r="X11" t="s">
        <v>901</v>
      </c>
      <c r="Y11" s="132">
        <v>0.04</v>
      </c>
      <c r="Z11" s="132">
        <v>9.7530000000000006E-2</v>
      </c>
      <c r="AA11" t="s">
        <v>1636</v>
      </c>
      <c r="AB11" t="s">
        <v>413</v>
      </c>
      <c r="AC11" s="109"/>
      <c r="AD11" s="131">
        <f t="shared" si="0"/>
        <v>265.20400000000001</v>
      </c>
      <c r="AE11" s="109"/>
      <c r="AF11" s="109"/>
      <c r="AG11" t="s">
        <v>340</v>
      </c>
      <c r="AH11" t="s">
        <v>782</v>
      </c>
      <c r="AI11" t="s">
        <v>5481</v>
      </c>
      <c r="AJ11" t="s">
        <v>340</v>
      </c>
      <c r="AK11" t="s">
        <v>885</v>
      </c>
      <c r="AL11" s="109"/>
      <c r="AM11" t="s">
        <v>890</v>
      </c>
      <c r="AN11" t="s">
        <v>4835</v>
      </c>
      <c r="AO11" t="s">
        <v>5028</v>
      </c>
      <c r="AP11" s="108"/>
      <c r="AQ11" s="131">
        <v>252674</v>
      </c>
      <c r="AR11" s="131">
        <v>104.959</v>
      </c>
      <c r="AS11" s="131">
        <v>1</v>
      </c>
      <c r="AT11" s="131">
        <v>265.20400000000001</v>
      </c>
      <c r="AU11" s="131">
        <v>265203.86099999998</v>
      </c>
      <c r="AV11" s="109"/>
      <c r="AW11" s="109"/>
      <c r="AX11" t="s">
        <v>340</v>
      </c>
      <c r="AY11" s="109"/>
      <c r="AZ11" s="132">
        <v>2.5760000000000002E-2</v>
      </c>
      <c r="BA11" s="132">
        <v>1.3999999999999999E-4</v>
      </c>
    </row>
    <row r="12" spans="1:53">
      <c r="A12" t="s">
        <v>1214</v>
      </c>
      <c r="B12" t="s">
        <v>1240</v>
      </c>
      <c r="C12" t="s">
        <v>1214</v>
      </c>
      <c r="D12" t="s">
        <v>310</v>
      </c>
      <c r="E12" t="s">
        <v>5482</v>
      </c>
      <c r="F12" t="s">
        <v>5483</v>
      </c>
      <c r="G12" t="s">
        <v>1012</v>
      </c>
      <c r="H12" s="108"/>
      <c r="I12" t="s">
        <v>205</v>
      </c>
      <c r="J12" t="s">
        <v>205</v>
      </c>
      <c r="K12" t="s">
        <v>443</v>
      </c>
      <c r="L12" t="s">
        <v>339</v>
      </c>
      <c r="M12" t="s">
        <v>340</v>
      </c>
      <c r="N12" s="109"/>
      <c r="O12" t="s">
        <v>1888</v>
      </c>
      <c r="P12" t="s">
        <v>1424</v>
      </c>
      <c r="Q12" t="s">
        <v>313</v>
      </c>
      <c r="R12" t="s">
        <v>408</v>
      </c>
      <c r="S12" t="s">
        <v>1213</v>
      </c>
      <c r="T12" s="131">
        <v>2.125</v>
      </c>
      <c r="U12" t="s">
        <v>315</v>
      </c>
      <c r="V12" t="s">
        <v>1889</v>
      </c>
      <c r="W12" t="s">
        <v>754</v>
      </c>
      <c r="X12" s="109"/>
      <c r="Y12" s="109"/>
      <c r="Z12" s="109"/>
      <c r="AA12" t="s">
        <v>1888</v>
      </c>
      <c r="AB12" s="16"/>
      <c r="AC12" t="s">
        <v>762</v>
      </c>
      <c r="AD12" s="131">
        <f t="shared" si="0"/>
        <v>167.89</v>
      </c>
      <c r="AE12" s="132">
        <v>1</v>
      </c>
      <c r="AF12" t="s">
        <v>5455</v>
      </c>
      <c r="AG12" s="109"/>
      <c r="AH12" s="109"/>
      <c r="AI12" s="108"/>
      <c r="AJ12" s="108"/>
      <c r="AK12" t="s">
        <v>887</v>
      </c>
      <c r="AL12" t="s">
        <v>4834</v>
      </c>
      <c r="AM12" t="s">
        <v>890</v>
      </c>
      <c r="AN12" t="s">
        <v>4835</v>
      </c>
      <c r="AO12" t="s">
        <v>4835</v>
      </c>
      <c r="AP12" s="108"/>
      <c r="AQ12" s="131">
        <v>122713.804</v>
      </c>
      <c r="AR12" s="131">
        <v>136.81399999999999</v>
      </c>
      <c r="AS12" s="131">
        <v>1</v>
      </c>
      <c r="AT12" s="131">
        <v>167.89</v>
      </c>
      <c r="AU12" s="131">
        <v>167889.99</v>
      </c>
      <c r="AV12" s="109"/>
      <c r="AW12" s="109"/>
      <c r="AX12" s="16"/>
      <c r="AY12" s="109"/>
      <c r="AZ12" s="132">
        <v>1.6310000000000002E-2</v>
      </c>
      <c r="BA12" s="132">
        <v>9.0000000000000006E-5</v>
      </c>
    </row>
    <row r="13" spans="1:53">
      <c r="A13" t="s">
        <v>1214</v>
      </c>
      <c r="B13" t="s">
        <v>1240</v>
      </c>
      <c r="C13" t="s">
        <v>1214</v>
      </c>
      <c r="D13" t="s">
        <v>310</v>
      </c>
      <c r="E13" t="s">
        <v>5484</v>
      </c>
      <c r="F13" t="s">
        <v>5485</v>
      </c>
      <c r="G13" t="s">
        <v>1012</v>
      </c>
      <c r="H13" s="108"/>
      <c r="I13" t="s">
        <v>205</v>
      </c>
      <c r="J13" t="s">
        <v>205</v>
      </c>
      <c r="K13" t="s">
        <v>443</v>
      </c>
      <c r="L13" t="s">
        <v>339</v>
      </c>
      <c r="M13" t="s">
        <v>340</v>
      </c>
      <c r="N13" s="109"/>
      <c r="O13" t="s">
        <v>1888</v>
      </c>
      <c r="P13" t="s">
        <v>1424</v>
      </c>
      <c r="Q13" t="s">
        <v>313</v>
      </c>
      <c r="R13" t="s">
        <v>408</v>
      </c>
      <c r="S13" t="s">
        <v>1213</v>
      </c>
      <c r="T13" s="131">
        <v>8.3000000000000004E-2</v>
      </c>
      <c r="U13" t="s">
        <v>315</v>
      </c>
      <c r="V13" t="s">
        <v>1889</v>
      </c>
      <c r="W13" t="s">
        <v>754</v>
      </c>
      <c r="X13" s="109"/>
      <c r="Y13" s="109"/>
      <c r="Z13" s="109"/>
      <c r="AA13" t="s">
        <v>1888</v>
      </c>
      <c r="AB13" s="16"/>
      <c r="AC13" t="s">
        <v>762</v>
      </c>
      <c r="AD13" s="131">
        <f t="shared" si="0"/>
        <v>0</v>
      </c>
      <c r="AE13" s="132">
        <v>1</v>
      </c>
      <c r="AF13" t="s">
        <v>5455</v>
      </c>
      <c r="AG13" s="109"/>
      <c r="AH13" s="109"/>
      <c r="AI13" s="108"/>
      <c r="AJ13" s="108"/>
      <c r="AK13" t="s">
        <v>887</v>
      </c>
      <c r="AL13" t="s">
        <v>4834</v>
      </c>
      <c r="AM13" t="s">
        <v>890</v>
      </c>
      <c r="AN13" t="s">
        <v>4835</v>
      </c>
      <c r="AO13" t="s">
        <v>4835</v>
      </c>
      <c r="AP13" s="108"/>
      <c r="AQ13" s="131">
        <v>-4.0000000000000001E-3</v>
      </c>
      <c r="AR13" s="131">
        <v>0</v>
      </c>
      <c r="AS13" s="131">
        <v>1</v>
      </c>
      <c r="AT13" s="131">
        <v>0</v>
      </c>
      <c r="AU13" s="131">
        <v>0</v>
      </c>
      <c r="AV13" s="109"/>
      <c r="AW13" s="109"/>
      <c r="AX13" s="16"/>
      <c r="AY13" s="109"/>
      <c r="AZ13" s="109"/>
      <c r="BA13" s="109"/>
    </row>
    <row r="14" spans="1:53">
      <c r="A14" t="s">
        <v>1214</v>
      </c>
      <c r="B14" t="s">
        <v>1243</v>
      </c>
      <c r="C14" t="s">
        <v>1214</v>
      </c>
      <c r="D14" t="s">
        <v>310</v>
      </c>
      <c r="E14" t="s">
        <v>5486</v>
      </c>
      <c r="F14" t="s">
        <v>5487</v>
      </c>
      <c r="G14" t="s">
        <v>1012</v>
      </c>
      <c r="H14" s="108"/>
      <c r="I14" t="s">
        <v>205</v>
      </c>
      <c r="J14" t="s">
        <v>205</v>
      </c>
      <c r="K14" t="s">
        <v>443</v>
      </c>
      <c r="L14" t="s">
        <v>339</v>
      </c>
      <c r="M14" t="s">
        <v>340</v>
      </c>
      <c r="N14" s="109"/>
      <c r="O14" t="s">
        <v>1888</v>
      </c>
      <c r="P14" t="s">
        <v>1424</v>
      </c>
      <c r="Q14" t="s">
        <v>313</v>
      </c>
      <c r="R14" t="s">
        <v>408</v>
      </c>
      <c r="S14" t="s">
        <v>1213</v>
      </c>
      <c r="T14" s="131">
        <v>2.895</v>
      </c>
      <c r="U14" t="s">
        <v>315</v>
      </c>
      <c r="V14" t="s">
        <v>1889</v>
      </c>
      <c r="W14" t="s">
        <v>754</v>
      </c>
      <c r="X14" s="109"/>
      <c r="Y14" s="109"/>
      <c r="Z14" s="109"/>
      <c r="AA14" t="s">
        <v>1888</v>
      </c>
      <c r="AB14" s="16"/>
      <c r="AC14" t="s">
        <v>762</v>
      </c>
      <c r="AD14" s="131">
        <f t="shared" si="0"/>
        <v>2068.0520000000001</v>
      </c>
      <c r="AE14" s="132">
        <v>1</v>
      </c>
      <c r="AF14" t="s">
        <v>5455</v>
      </c>
      <c r="AG14" s="109"/>
      <c r="AH14" s="109"/>
      <c r="AI14" s="108"/>
      <c r="AJ14" s="108"/>
      <c r="AK14" t="s">
        <v>887</v>
      </c>
      <c r="AL14" t="s">
        <v>4834</v>
      </c>
      <c r="AM14" t="s">
        <v>890</v>
      </c>
      <c r="AN14" t="s">
        <v>4835</v>
      </c>
      <c r="AO14" t="s">
        <v>4835</v>
      </c>
      <c r="AP14" s="108"/>
      <c r="AQ14" s="131">
        <v>1682583.889</v>
      </c>
      <c r="AR14" s="131">
        <v>122.90900000000001</v>
      </c>
      <c r="AS14" s="131">
        <v>1</v>
      </c>
      <c r="AT14" s="131">
        <v>2068.0520000000001</v>
      </c>
      <c r="AU14" s="131">
        <v>2068051.51</v>
      </c>
      <c r="AV14" s="109"/>
      <c r="AW14" s="109"/>
      <c r="AX14" s="16"/>
      <c r="AY14" s="109"/>
      <c r="AZ14" s="132">
        <v>0.53193999999999997</v>
      </c>
      <c r="BA14" s="132">
        <v>5.8500000000000002E-3</v>
      </c>
    </row>
    <row r="15" spans="1:53">
      <c r="A15" t="s">
        <v>1214</v>
      </c>
      <c r="B15" t="s">
        <v>1243</v>
      </c>
      <c r="C15" t="s">
        <v>1653</v>
      </c>
      <c r="D15" t="s">
        <v>310</v>
      </c>
      <c r="E15" t="s">
        <v>5468</v>
      </c>
      <c r="F15" t="s">
        <v>5469</v>
      </c>
      <c r="G15" t="s">
        <v>1013</v>
      </c>
      <c r="H15" s="108"/>
      <c r="I15" t="s">
        <v>205</v>
      </c>
      <c r="J15" t="s">
        <v>205</v>
      </c>
      <c r="K15" t="s">
        <v>455</v>
      </c>
      <c r="L15" t="s">
        <v>340</v>
      </c>
      <c r="M15" t="s">
        <v>339</v>
      </c>
      <c r="N15" s="109"/>
      <c r="O15" t="s">
        <v>5470</v>
      </c>
      <c r="P15" t="s">
        <v>1550</v>
      </c>
      <c r="Q15" t="s">
        <v>414</v>
      </c>
      <c r="R15" t="s">
        <v>408</v>
      </c>
      <c r="S15" t="s">
        <v>1216</v>
      </c>
      <c r="T15" s="131">
        <v>1.919</v>
      </c>
      <c r="U15" t="s">
        <v>824</v>
      </c>
      <c r="V15" s="132">
        <v>53.124920000000003</v>
      </c>
      <c r="W15" t="s">
        <v>756</v>
      </c>
      <c r="X15" t="s">
        <v>906</v>
      </c>
      <c r="Y15" s="132">
        <v>4.7500000000000001E-2</v>
      </c>
      <c r="Z15" s="132">
        <v>0.10287</v>
      </c>
      <c r="AA15" t="s">
        <v>5471</v>
      </c>
      <c r="AB15" t="s">
        <v>413</v>
      </c>
      <c r="AC15" s="109"/>
      <c r="AD15" s="131">
        <f t="shared" si="0"/>
        <v>1770.8969999999999</v>
      </c>
      <c r="AE15" s="109"/>
      <c r="AF15" s="109"/>
      <c r="AG15" t="s">
        <v>340</v>
      </c>
      <c r="AH15" t="s">
        <v>782</v>
      </c>
      <c r="AI15" t="s">
        <v>5472</v>
      </c>
      <c r="AJ15" t="s">
        <v>340</v>
      </c>
      <c r="AK15" t="s">
        <v>887</v>
      </c>
      <c r="AL15" t="s">
        <v>4834</v>
      </c>
      <c r="AM15" t="s">
        <v>890</v>
      </c>
      <c r="AN15" t="s">
        <v>4835</v>
      </c>
      <c r="AO15" t="s">
        <v>4835</v>
      </c>
      <c r="AP15" s="108"/>
      <c r="AQ15" s="131">
        <v>525177</v>
      </c>
      <c r="AR15" s="131">
        <v>100</v>
      </c>
      <c r="AS15" s="131">
        <v>3.3719999999999999</v>
      </c>
      <c r="AT15" s="131">
        <v>1770.8969999999999</v>
      </c>
      <c r="AU15" s="131">
        <v>525177</v>
      </c>
      <c r="AV15" s="109"/>
      <c r="AW15" s="109"/>
      <c r="AX15" t="s">
        <v>340</v>
      </c>
      <c r="AY15" s="109"/>
      <c r="AZ15" s="132">
        <v>0.45551000000000003</v>
      </c>
      <c r="BA15" s="132">
        <v>5.0099999999999997E-3</v>
      </c>
    </row>
    <row r="16" spans="1:53">
      <c r="A16" t="s">
        <v>1214</v>
      </c>
      <c r="B16" t="s">
        <v>1243</v>
      </c>
      <c r="C16" t="s">
        <v>1214</v>
      </c>
      <c r="D16" t="s">
        <v>310</v>
      </c>
      <c r="E16" t="s">
        <v>5488</v>
      </c>
      <c r="F16" t="s">
        <v>5489</v>
      </c>
      <c r="G16" t="s">
        <v>1012</v>
      </c>
      <c r="H16" s="108"/>
      <c r="I16" t="s">
        <v>205</v>
      </c>
      <c r="J16" t="s">
        <v>205</v>
      </c>
      <c r="K16" t="s">
        <v>443</v>
      </c>
      <c r="L16" t="s">
        <v>339</v>
      </c>
      <c r="M16" t="s">
        <v>340</v>
      </c>
      <c r="N16" s="109"/>
      <c r="O16" t="s">
        <v>1888</v>
      </c>
      <c r="P16" t="s">
        <v>1424</v>
      </c>
      <c r="Q16" t="s">
        <v>313</v>
      </c>
      <c r="R16" t="s">
        <v>408</v>
      </c>
      <c r="S16" t="s">
        <v>1213</v>
      </c>
      <c r="T16" s="131">
        <v>1.4259999999999999</v>
      </c>
      <c r="U16" t="s">
        <v>315</v>
      </c>
      <c r="V16" t="s">
        <v>1889</v>
      </c>
      <c r="W16" t="s">
        <v>755</v>
      </c>
      <c r="X16" s="109"/>
      <c r="Y16" s="109"/>
      <c r="Z16" s="109"/>
      <c r="AA16" t="s">
        <v>1888</v>
      </c>
      <c r="AB16" s="16"/>
      <c r="AC16" t="s">
        <v>762</v>
      </c>
      <c r="AD16" s="131">
        <f t="shared" si="0"/>
        <v>48.789000000000001</v>
      </c>
      <c r="AE16" s="132">
        <v>1</v>
      </c>
      <c r="AF16" t="s">
        <v>5455</v>
      </c>
      <c r="AG16" s="109"/>
      <c r="AH16" s="109"/>
      <c r="AI16" s="108"/>
      <c r="AJ16" s="108"/>
      <c r="AK16" t="s">
        <v>887</v>
      </c>
      <c r="AL16" t="s">
        <v>4834</v>
      </c>
      <c r="AM16" t="s">
        <v>890</v>
      </c>
      <c r="AN16" t="s">
        <v>4835</v>
      </c>
      <c r="AO16" t="s">
        <v>4835</v>
      </c>
      <c r="AP16" s="108"/>
      <c r="AQ16" s="131">
        <v>42044.37</v>
      </c>
      <c r="AR16" s="131">
        <v>116.042</v>
      </c>
      <c r="AS16" s="131">
        <v>1</v>
      </c>
      <c r="AT16" s="131">
        <v>48.789000000000001</v>
      </c>
      <c r="AU16" s="131">
        <v>48789.07</v>
      </c>
      <c r="AV16" s="109"/>
      <c r="AW16" s="109"/>
      <c r="AX16" s="16"/>
      <c r="AY16" s="109"/>
      <c r="AZ16" s="132">
        <v>1.255E-2</v>
      </c>
      <c r="BA16" s="132">
        <v>1.3999999999999999E-4</v>
      </c>
    </row>
    <row r="17" spans="1:53">
      <c r="A17" t="s">
        <v>1214</v>
      </c>
      <c r="B17" t="s">
        <v>1244</v>
      </c>
      <c r="C17" t="s">
        <v>1653</v>
      </c>
      <c r="D17" t="s">
        <v>310</v>
      </c>
      <c r="E17" t="s">
        <v>5468</v>
      </c>
      <c r="F17" t="s">
        <v>5469</v>
      </c>
      <c r="G17" t="s">
        <v>1013</v>
      </c>
      <c r="H17" s="108"/>
      <c r="I17" t="s">
        <v>205</v>
      </c>
      <c r="J17" t="s">
        <v>205</v>
      </c>
      <c r="K17" t="s">
        <v>455</v>
      </c>
      <c r="L17" t="s">
        <v>340</v>
      </c>
      <c r="M17" t="s">
        <v>339</v>
      </c>
      <c r="N17" s="109"/>
      <c r="O17" t="s">
        <v>5470</v>
      </c>
      <c r="P17" t="s">
        <v>1550</v>
      </c>
      <c r="Q17" t="s">
        <v>414</v>
      </c>
      <c r="R17" t="s">
        <v>408</v>
      </c>
      <c r="S17" t="s">
        <v>1216</v>
      </c>
      <c r="T17" s="131">
        <v>1.919</v>
      </c>
      <c r="U17" t="s">
        <v>824</v>
      </c>
      <c r="V17" s="132">
        <v>53.094250000000002</v>
      </c>
      <c r="W17" t="s">
        <v>756</v>
      </c>
      <c r="X17" t="s">
        <v>906</v>
      </c>
      <c r="Y17" s="132">
        <v>4.7500000000000001E-2</v>
      </c>
      <c r="Z17" s="132">
        <v>0.10287</v>
      </c>
      <c r="AA17" t="s">
        <v>5471</v>
      </c>
      <c r="AB17" t="s">
        <v>413</v>
      </c>
      <c r="AC17" s="109"/>
      <c r="AD17" s="131">
        <f t="shared" si="0"/>
        <v>1259.53</v>
      </c>
      <c r="AE17" s="109"/>
      <c r="AF17" s="109"/>
      <c r="AG17" t="s">
        <v>340</v>
      </c>
      <c r="AH17" t="s">
        <v>782</v>
      </c>
      <c r="AI17" t="s">
        <v>5472</v>
      </c>
      <c r="AJ17" t="s">
        <v>340</v>
      </c>
      <c r="AK17" t="s">
        <v>887</v>
      </c>
      <c r="AL17" t="s">
        <v>4834</v>
      </c>
      <c r="AM17" t="s">
        <v>890</v>
      </c>
      <c r="AN17" t="s">
        <v>4835</v>
      </c>
      <c r="AO17" t="s">
        <v>4835</v>
      </c>
      <c r="AP17" s="108"/>
      <c r="AQ17" s="131">
        <v>373526</v>
      </c>
      <c r="AR17" s="131">
        <v>100</v>
      </c>
      <c r="AS17" s="131">
        <v>3.3719999999999999</v>
      </c>
      <c r="AT17" s="131">
        <v>1259.53</v>
      </c>
      <c r="AU17" s="131">
        <v>373526</v>
      </c>
      <c r="AV17" s="109"/>
      <c r="AW17" s="109"/>
      <c r="AX17" t="s">
        <v>340</v>
      </c>
      <c r="AY17" s="109"/>
      <c r="AZ17" s="132">
        <v>0.56057000000000001</v>
      </c>
      <c r="BA17" s="132">
        <v>2.5000000000000001E-3</v>
      </c>
    </row>
    <row r="18" spans="1:53">
      <c r="A18" t="s">
        <v>1214</v>
      </c>
      <c r="B18" t="s">
        <v>1244</v>
      </c>
      <c r="C18" t="s">
        <v>2553</v>
      </c>
      <c r="D18" t="s">
        <v>310</v>
      </c>
      <c r="E18" t="s">
        <v>5462</v>
      </c>
      <c r="F18" t="s">
        <v>5463</v>
      </c>
      <c r="G18" t="s">
        <v>1013</v>
      </c>
      <c r="H18" s="108"/>
      <c r="I18" t="s">
        <v>205</v>
      </c>
      <c r="J18" t="s">
        <v>205</v>
      </c>
      <c r="K18" t="s">
        <v>452</v>
      </c>
      <c r="L18" t="s">
        <v>340</v>
      </c>
      <c r="M18" t="s">
        <v>339</v>
      </c>
      <c r="N18" t="s">
        <v>1209</v>
      </c>
      <c r="O18" t="s">
        <v>5464</v>
      </c>
      <c r="P18" t="s">
        <v>1590</v>
      </c>
      <c r="Q18" t="s">
        <v>414</v>
      </c>
      <c r="R18" t="s">
        <v>408</v>
      </c>
      <c r="S18" t="s">
        <v>1213</v>
      </c>
      <c r="T18" s="131">
        <v>0.90900000000000003</v>
      </c>
      <c r="U18" t="s">
        <v>5465</v>
      </c>
      <c r="V18" s="132">
        <v>10</v>
      </c>
      <c r="W18" t="s">
        <v>754</v>
      </c>
      <c r="X18" t="s">
        <v>897</v>
      </c>
      <c r="Y18" s="109"/>
      <c r="Z18" s="132">
        <v>0.16929</v>
      </c>
      <c r="AA18" t="s">
        <v>5466</v>
      </c>
      <c r="AB18" t="s">
        <v>413</v>
      </c>
      <c r="AC18" s="109"/>
      <c r="AD18" s="131">
        <f t="shared" si="0"/>
        <v>936.40899999999999</v>
      </c>
      <c r="AE18" s="109"/>
      <c r="AF18" s="109"/>
      <c r="AG18" t="s">
        <v>339</v>
      </c>
      <c r="AH18" t="s">
        <v>782</v>
      </c>
      <c r="AI18" t="s">
        <v>5467</v>
      </c>
      <c r="AJ18" t="s">
        <v>339</v>
      </c>
      <c r="AK18" t="s">
        <v>887</v>
      </c>
      <c r="AL18" t="s">
        <v>4834</v>
      </c>
      <c r="AM18" t="s">
        <v>890</v>
      </c>
      <c r="AN18" t="s">
        <v>4835</v>
      </c>
      <c r="AO18" s="108"/>
      <c r="AP18" s="108"/>
      <c r="AQ18" s="131">
        <v>935847</v>
      </c>
      <c r="AR18" s="131">
        <v>100.06</v>
      </c>
      <c r="AS18" s="131">
        <v>1</v>
      </c>
      <c r="AT18" s="131">
        <v>936.40899999999999</v>
      </c>
      <c r="AU18" s="131">
        <v>936408.50800000003</v>
      </c>
      <c r="AV18" s="109"/>
      <c r="AW18" s="109"/>
      <c r="AX18" t="s">
        <v>340</v>
      </c>
      <c r="AY18" s="109"/>
      <c r="AZ18" s="132">
        <v>0.41676000000000002</v>
      </c>
      <c r="BA18" s="132">
        <v>1.8600000000000001E-3</v>
      </c>
    </row>
    <row r="19" spans="1:53">
      <c r="A19" t="s">
        <v>1214</v>
      </c>
      <c r="B19" t="s">
        <v>1244</v>
      </c>
      <c r="C19" t="s">
        <v>5058</v>
      </c>
      <c r="D19" t="s">
        <v>310</v>
      </c>
      <c r="E19" t="s">
        <v>5478</v>
      </c>
      <c r="F19" t="s">
        <v>5479</v>
      </c>
      <c r="G19" t="s">
        <v>1013</v>
      </c>
      <c r="H19" t="s">
        <v>816</v>
      </c>
      <c r="I19" t="s">
        <v>205</v>
      </c>
      <c r="J19" t="s">
        <v>205</v>
      </c>
      <c r="K19" t="s">
        <v>448</v>
      </c>
      <c r="L19" t="s">
        <v>340</v>
      </c>
      <c r="M19" t="s">
        <v>340</v>
      </c>
      <c r="N19" t="s">
        <v>1209</v>
      </c>
      <c r="O19" t="s">
        <v>5480</v>
      </c>
      <c r="P19" s="109"/>
      <c r="Q19" t="s">
        <v>411</v>
      </c>
      <c r="R19" t="s">
        <v>411</v>
      </c>
      <c r="S19" t="s">
        <v>1213</v>
      </c>
      <c r="T19" s="131">
        <v>0.504</v>
      </c>
      <c r="U19" t="s">
        <v>824</v>
      </c>
      <c r="V19" s="132">
        <v>0</v>
      </c>
      <c r="W19" t="s">
        <v>754</v>
      </c>
      <c r="X19" t="s">
        <v>901</v>
      </c>
      <c r="Y19" s="132">
        <v>0.04</v>
      </c>
      <c r="Z19" s="132">
        <v>9.7530000000000006E-2</v>
      </c>
      <c r="AA19" t="s">
        <v>1636</v>
      </c>
      <c r="AB19" t="s">
        <v>413</v>
      </c>
      <c r="AC19" s="109"/>
      <c r="AD19" s="131">
        <f t="shared" si="0"/>
        <v>50.948999999999998</v>
      </c>
      <c r="AE19" s="109"/>
      <c r="AF19" s="109"/>
      <c r="AG19" t="s">
        <v>340</v>
      </c>
      <c r="AH19" t="s">
        <v>782</v>
      </c>
      <c r="AI19" t="s">
        <v>5481</v>
      </c>
      <c r="AJ19" t="s">
        <v>340</v>
      </c>
      <c r="AK19" t="s">
        <v>885</v>
      </c>
      <c r="AL19" s="109"/>
      <c r="AM19" t="s">
        <v>890</v>
      </c>
      <c r="AN19" t="s">
        <v>4835</v>
      </c>
      <c r="AO19" t="s">
        <v>5028</v>
      </c>
      <c r="AP19" s="108"/>
      <c r="AQ19" s="131">
        <v>48542</v>
      </c>
      <c r="AR19" s="131">
        <v>104.959</v>
      </c>
      <c r="AS19" s="131">
        <v>1</v>
      </c>
      <c r="AT19" s="131">
        <v>50.948999999999998</v>
      </c>
      <c r="AU19" s="131">
        <v>50949.150999999998</v>
      </c>
      <c r="AV19" s="109"/>
      <c r="AW19" s="109"/>
      <c r="AX19" t="s">
        <v>340</v>
      </c>
      <c r="AY19" s="109"/>
      <c r="AZ19" s="132">
        <v>2.2679999999999999E-2</v>
      </c>
      <c r="BA19" s="132">
        <v>1E-4</v>
      </c>
    </row>
    <row r="20" spans="1:53">
      <c r="A20" t="s">
        <v>1214</v>
      </c>
      <c r="B20" t="s">
        <v>1245</v>
      </c>
      <c r="C20" t="s">
        <v>1214</v>
      </c>
      <c r="D20" t="s">
        <v>310</v>
      </c>
      <c r="E20" t="s">
        <v>5490</v>
      </c>
      <c r="F20" t="s">
        <v>5491</v>
      </c>
      <c r="G20" t="s">
        <v>1012</v>
      </c>
      <c r="H20" s="108"/>
      <c r="I20" t="s">
        <v>205</v>
      </c>
      <c r="J20" t="s">
        <v>205</v>
      </c>
      <c r="K20" t="s">
        <v>443</v>
      </c>
      <c r="L20" t="s">
        <v>339</v>
      </c>
      <c r="M20" t="s">
        <v>340</v>
      </c>
      <c r="N20" s="108"/>
      <c r="O20" t="s">
        <v>1888</v>
      </c>
      <c r="P20" t="s">
        <v>1424</v>
      </c>
      <c r="Q20" t="s">
        <v>313</v>
      </c>
      <c r="R20" t="s">
        <v>408</v>
      </c>
      <c r="S20" t="s">
        <v>1213</v>
      </c>
      <c r="T20" s="131">
        <v>2.988</v>
      </c>
      <c r="U20" t="s">
        <v>315</v>
      </c>
      <c r="V20" t="s">
        <v>1889</v>
      </c>
      <c r="W20" t="s">
        <v>754</v>
      </c>
      <c r="X20" s="109"/>
      <c r="Y20" s="108"/>
      <c r="Z20" s="108"/>
      <c r="AA20" t="s">
        <v>1888</v>
      </c>
      <c r="AB20" s="16"/>
      <c r="AC20" t="s">
        <v>762</v>
      </c>
      <c r="AD20" s="131">
        <f t="shared" si="0"/>
        <v>48773.063000000002</v>
      </c>
      <c r="AE20" s="132">
        <v>1</v>
      </c>
      <c r="AF20" t="s">
        <v>5455</v>
      </c>
      <c r="AG20" s="109"/>
      <c r="AH20" s="109"/>
      <c r="AI20" s="108"/>
      <c r="AJ20" s="108"/>
      <c r="AK20" t="s">
        <v>887</v>
      </c>
      <c r="AL20" t="s">
        <v>4834</v>
      </c>
      <c r="AM20" t="s">
        <v>890</v>
      </c>
      <c r="AN20" t="s">
        <v>4835</v>
      </c>
      <c r="AO20" t="s">
        <v>4835</v>
      </c>
      <c r="AP20" s="108"/>
      <c r="AQ20" s="131">
        <v>37666335.552000001</v>
      </c>
      <c r="AR20" s="131">
        <v>129.48699999999999</v>
      </c>
      <c r="AS20" s="131">
        <v>1</v>
      </c>
      <c r="AT20" s="131">
        <v>48773.063000000002</v>
      </c>
      <c r="AU20" s="131">
        <v>48773063.270000003</v>
      </c>
      <c r="AV20" s="108"/>
      <c r="AW20" s="108"/>
      <c r="AX20" s="16"/>
      <c r="AY20" s="109"/>
      <c r="AZ20" s="132">
        <v>0.61399999999999999</v>
      </c>
      <c r="BA20" s="132">
        <v>1.052E-2</v>
      </c>
    </row>
    <row r="21" spans="1:53">
      <c r="A21" t="s">
        <v>1214</v>
      </c>
      <c r="B21" t="s">
        <v>1245</v>
      </c>
      <c r="C21" t="s">
        <v>1653</v>
      </c>
      <c r="D21" t="s">
        <v>310</v>
      </c>
      <c r="E21" t="s">
        <v>5468</v>
      </c>
      <c r="F21" t="s">
        <v>5469</v>
      </c>
      <c r="G21" t="s">
        <v>1013</v>
      </c>
      <c r="H21" s="108"/>
      <c r="I21" t="s">
        <v>205</v>
      </c>
      <c r="J21" t="s">
        <v>205</v>
      </c>
      <c r="K21" t="s">
        <v>455</v>
      </c>
      <c r="L21" t="s">
        <v>340</v>
      </c>
      <c r="M21" t="s">
        <v>339</v>
      </c>
      <c r="N21" s="108"/>
      <c r="O21" t="s">
        <v>5470</v>
      </c>
      <c r="P21" t="s">
        <v>1550</v>
      </c>
      <c r="Q21" t="s">
        <v>414</v>
      </c>
      <c r="R21" t="s">
        <v>408</v>
      </c>
      <c r="S21" t="s">
        <v>1216</v>
      </c>
      <c r="T21" s="131">
        <v>1.919</v>
      </c>
      <c r="U21" t="s">
        <v>824</v>
      </c>
      <c r="V21" s="132">
        <v>53.121679999999998</v>
      </c>
      <c r="W21" t="s">
        <v>756</v>
      </c>
      <c r="X21" t="s">
        <v>906</v>
      </c>
      <c r="Y21" s="132">
        <v>4.7500000000000001E-2</v>
      </c>
      <c r="Z21" s="132">
        <v>0.10287</v>
      </c>
      <c r="AA21" t="s">
        <v>5471</v>
      </c>
      <c r="AB21" t="s">
        <v>413</v>
      </c>
      <c r="AC21" s="108"/>
      <c r="AD21" s="131">
        <f t="shared" si="0"/>
        <v>16304.325000000001</v>
      </c>
      <c r="AE21" s="108"/>
      <c r="AF21" s="108"/>
      <c r="AG21" t="s">
        <v>340</v>
      </c>
      <c r="AH21" t="s">
        <v>782</v>
      </c>
      <c r="AI21" t="s">
        <v>5472</v>
      </c>
      <c r="AJ21" t="s">
        <v>340</v>
      </c>
      <c r="AK21" t="s">
        <v>887</v>
      </c>
      <c r="AL21" t="s">
        <v>4834</v>
      </c>
      <c r="AM21" t="s">
        <v>890</v>
      </c>
      <c r="AN21" t="s">
        <v>4835</v>
      </c>
      <c r="AO21" t="s">
        <v>4835</v>
      </c>
      <c r="AP21" s="108"/>
      <c r="AQ21" s="131">
        <v>4835209</v>
      </c>
      <c r="AR21" s="131">
        <v>100</v>
      </c>
      <c r="AS21" s="131">
        <v>3.3719999999999999</v>
      </c>
      <c r="AT21" s="131">
        <v>16304.325000000001</v>
      </c>
      <c r="AU21" s="131">
        <v>4835209</v>
      </c>
      <c r="AV21" s="108"/>
      <c r="AW21" s="108"/>
      <c r="AX21" t="s">
        <v>340</v>
      </c>
      <c r="AY21" s="108"/>
      <c r="AZ21" s="132">
        <v>0.20524999999999999</v>
      </c>
      <c r="BA21" s="132">
        <v>3.5200000000000001E-3</v>
      </c>
    </row>
    <row r="22" spans="1:53">
      <c r="A22" t="s">
        <v>1214</v>
      </c>
      <c r="B22" t="s">
        <v>1245</v>
      </c>
      <c r="C22" t="s">
        <v>2553</v>
      </c>
      <c r="D22" t="s">
        <v>310</v>
      </c>
      <c r="E22" t="s">
        <v>5462</v>
      </c>
      <c r="F22" t="s">
        <v>5463</v>
      </c>
      <c r="G22" t="s">
        <v>1013</v>
      </c>
      <c r="H22" s="108"/>
      <c r="I22" t="s">
        <v>205</v>
      </c>
      <c r="J22" t="s">
        <v>205</v>
      </c>
      <c r="K22" t="s">
        <v>452</v>
      </c>
      <c r="L22" t="s">
        <v>340</v>
      </c>
      <c r="M22" t="s">
        <v>339</v>
      </c>
      <c r="N22" t="s">
        <v>1209</v>
      </c>
      <c r="O22" t="s">
        <v>5464</v>
      </c>
      <c r="P22" t="s">
        <v>1590</v>
      </c>
      <c r="Q22" t="s">
        <v>414</v>
      </c>
      <c r="R22" t="s">
        <v>408</v>
      </c>
      <c r="S22" t="s">
        <v>1213</v>
      </c>
      <c r="T22" s="131">
        <v>0.90900000000000003</v>
      </c>
      <c r="U22" t="s">
        <v>5465</v>
      </c>
      <c r="V22" s="132">
        <v>10</v>
      </c>
      <c r="W22" t="s">
        <v>754</v>
      </c>
      <c r="X22" t="s">
        <v>897</v>
      </c>
      <c r="Y22" s="108"/>
      <c r="Z22" s="132">
        <v>0.16929</v>
      </c>
      <c r="AA22" t="s">
        <v>5466</v>
      </c>
      <c r="AB22" t="s">
        <v>413</v>
      </c>
      <c r="AC22" s="108"/>
      <c r="AD22" s="131">
        <f t="shared" si="0"/>
        <v>11678.349</v>
      </c>
      <c r="AE22" s="108"/>
      <c r="AF22" s="108"/>
      <c r="AG22" t="s">
        <v>339</v>
      </c>
      <c r="AH22" t="s">
        <v>782</v>
      </c>
      <c r="AI22" t="s">
        <v>5467</v>
      </c>
      <c r="AJ22" t="s">
        <v>339</v>
      </c>
      <c r="AK22" t="s">
        <v>887</v>
      </c>
      <c r="AL22" t="s">
        <v>4834</v>
      </c>
      <c r="AM22" t="s">
        <v>890</v>
      </c>
      <c r="AN22" t="s">
        <v>4835</v>
      </c>
      <c r="AO22" s="108"/>
      <c r="AP22" s="108"/>
      <c r="AQ22" s="131">
        <v>11671346</v>
      </c>
      <c r="AR22" s="131">
        <v>100.06</v>
      </c>
      <c r="AS22" s="131">
        <v>1</v>
      </c>
      <c r="AT22" s="131">
        <v>11678.349</v>
      </c>
      <c r="AU22" s="131">
        <v>11678348.808</v>
      </c>
      <c r="AV22" s="108"/>
      <c r="AW22" s="108"/>
      <c r="AX22" t="s">
        <v>340</v>
      </c>
      <c r="AY22" s="108"/>
      <c r="AZ22" s="132">
        <v>0.14702000000000001</v>
      </c>
      <c r="BA22" s="132">
        <v>2.5200000000000001E-3</v>
      </c>
    </row>
    <row r="23" spans="1:53">
      <c r="A23" t="s">
        <v>1214</v>
      </c>
      <c r="B23" t="s">
        <v>1245</v>
      </c>
      <c r="C23" t="s">
        <v>5037</v>
      </c>
      <c r="D23" t="s">
        <v>310</v>
      </c>
      <c r="E23" t="s">
        <v>5473</v>
      </c>
      <c r="F23" t="s">
        <v>5474</v>
      </c>
      <c r="G23" t="s">
        <v>1013</v>
      </c>
      <c r="H23" t="s">
        <v>818</v>
      </c>
      <c r="I23" t="s">
        <v>205</v>
      </c>
      <c r="J23" t="s">
        <v>205</v>
      </c>
      <c r="K23" t="s">
        <v>478</v>
      </c>
      <c r="L23" t="s">
        <v>340</v>
      </c>
      <c r="M23" t="s">
        <v>340</v>
      </c>
      <c r="N23" t="s">
        <v>1209</v>
      </c>
      <c r="O23" t="s">
        <v>5475</v>
      </c>
      <c r="P23" s="108"/>
      <c r="Q23" t="s">
        <v>411</v>
      </c>
      <c r="R23" t="s">
        <v>411</v>
      </c>
      <c r="S23" t="s">
        <v>1213</v>
      </c>
      <c r="T23" s="131">
        <v>1.0489999999999999</v>
      </c>
      <c r="U23" t="s">
        <v>5465</v>
      </c>
      <c r="V23" s="132">
        <v>3.6179999999999997E-2</v>
      </c>
      <c r="W23" t="s">
        <v>754</v>
      </c>
      <c r="X23" t="s">
        <v>897</v>
      </c>
      <c r="Y23" s="108"/>
      <c r="Z23" s="132">
        <v>0.30926999999999999</v>
      </c>
      <c r="AA23" t="s">
        <v>1681</v>
      </c>
      <c r="AB23" t="s">
        <v>413</v>
      </c>
      <c r="AC23" s="108"/>
      <c r="AD23" s="131">
        <f t="shared" si="0"/>
        <v>1640.8689999999999</v>
      </c>
      <c r="AE23" s="108"/>
      <c r="AF23" s="108"/>
      <c r="AG23" t="s">
        <v>340</v>
      </c>
      <c r="AH23" t="s">
        <v>782</v>
      </c>
      <c r="AI23" t="s">
        <v>5467</v>
      </c>
      <c r="AJ23" t="s">
        <v>339</v>
      </c>
      <c r="AK23" t="s">
        <v>887</v>
      </c>
      <c r="AL23" t="s">
        <v>4834</v>
      </c>
      <c r="AM23" t="s">
        <v>890</v>
      </c>
      <c r="AN23" t="s">
        <v>4835</v>
      </c>
      <c r="AO23" t="s">
        <v>5028</v>
      </c>
      <c r="AP23" s="108"/>
      <c r="AQ23" s="131">
        <v>1680529.35</v>
      </c>
      <c r="AR23" s="131">
        <v>97.64</v>
      </c>
      <c r="AS23" s="131">
        <v>1</v>
      </c>
      <c r="AT23" s="131">
        <v>1640.8689999999999</v>
      </c>
      <c r="AU23" s="131">
        <v>1640868.8570000001</v>
      </c>
      <c r="AV23" s="108"/>
      <c r="AW23" s="108"/>
      <c r="AX23" t="s">
        <v>340</v>
      </c>
      <c r="AY23" s="108"/>
      <c r="AZ23" s="132">
        <v>2.0660000000000001E-2</v>
      </c>
      <c r="BA23" s="132">
        <v>3.5E-4</v>
      </c>
    </row>
    <row r="24" spans="1:53">
      <c r="A24" t="s">
        <v>1214</v>
      </c>
      <c r="B24" t="s">
        <v>1245</v>
      </c>
      <c r="C24" t="s">
        <v>5058</v>
      </c>
      <c r="D24" t="s">
        <v>310</v>
      </c>
      <c r="E24" t="s">
        <v>5478</v>
      </c>
      <c r="F24" t="s">
        <v>5479</v>
      </c>
      <c r="G24" t="s">
        <v>1013</v>
      </c>
      <c r="H24" t="s">
        <v>816</v>
      </c>
      <c r="I24" t="s">
        <v>205</v>
      </c>
      <c r="J24" t="s">
        <v>205</v>
      </c>
      <c r="K24" t="s">
        <v>448</v>
      </c>
      <c r="L24" t="s">
        <v>340</v>
      </c>
      <c r="M24" t="s">
        <v>340</v>
      </c>
      <c r="N24" t="s">
        <v>1209</v>
      </c>
      <c r="O24" t="s">
        <v>5480</v>
      </c>
      <c r="P24" s="108"/>
      <c r="Q24" t="s">
        <v>411</v>
      </c>
      <c r="R24" t="s">
        <v>411</v>
      </c>
      <c r="S24" t="s">
        <v>1213</v>
      </c>
      <c r="T24" s="131">
        <v>0.504</v>
      </c>
      <c r="U24" t="s">
        <v>824</v>
      </c>
      <c r="V24" s="132">
        <v>0</v>
      </c>
      <c r="W24" t="s">
        <v>754</v>
      </c>
      <c r="X24" t="s">
        <v>901</v>
      </c>
      <c r="Y24" s="132">
        <v>0.04</v>
      </c>
      <c r="Z24" s="132">
        <v>9.7530000000000006E-2</v>
      </c>
      <c r="AA24" t="s">
        <v>1636</v>
      </c>
      <c r="AB24" t="s">
        <v>413</v>
      </c>
      <c r="AC24" s="108"/>
      <c r="AD24" s="131">
        <f t="shared" si="0"/>
        <v>659.54899999999998</v>
      </c>
      <c r="AE24" s="108"/>
      <c r="AF24" s="108"/>
      <c r="AG24" t="s">
        <v>340</v>
      </c>
      <c r="AH24" t="s">
        <v>782</v>
      </c>
      <c r="AI24" t="s">
        <v>5481</v>
      </c>
      <c r="AJ24" t="s">
        <v>340</v>
      </c>
      <c r="AK24" t="s">
        <v>885</v>
      </c>
      <c r="AL24" s="108"/>
      <c r="AM24" t="s">
        <v>890</v>
      </c>
      <c r="AN24" t="s">
        <v>4835</v>
      </c>
      <c r="AO24" t="s">
        <v>5028</v>
      </c>
      <c r="AP24" s="108"/>
      <c r="AQ24" s="131">
        <v>628388</v>
      </c>
      <c r="AR24" s="131">
        <v>104.959</v>
      </c>
      <c r="AS24" s="131">
        <v>1</v>
      </c>
      <c r="AT24" s="131">
        <v>659.54899999999998</v>
      </c>
      <c r="AU24" s="131">
        <v>659549.15800000005</v>
      </c>
      <c r="AV24" s="108"/>
      <c r="AW24" s="108"/>
      <c r="AX24" t="s">
        <v>340</v>
      </c>
      <c r="AY24" s="108"/>
      <c r="AZ24" s="132">
        <v>8.3000000000000001E-3</v>
      </c>
      <c r="BA24" s="132">
        <v>1.3999999999999999E-4</v>
      </c>
    </row>
    <row r="25" spans="1:53">
      <c r="A25" t="s">
        <v>1214</v>
      </c>
      <c r="B25" t="s">
        <v>1245</v>
      </c>
      <c r="C25" t="s">
        <v>1214</v>
      </c>
      <c r="D25" t="s">
        <v>310</v>
      </c>
      <c r="E25" t="s">
        <v>5492</v>
      </c>
      <c r="F25" t="s">
        <v>5493</v>
      </c>
      <c r="G25" t="s">
        <v>1012</v>
      </c>
      <c r="I25" t="s">
        <v>205</v>
      </c>
      <c r="J25" t="s">
        <v>205</v>
      </c>
      <c r="K25" t="s">
        <v>443</v>
      </c>
      <c r="L25" t="s">
        <v>339</v>
      </c>
      <c r="M25" t="s">
        <v>340</v>
      </c>
      <c r="O25" t="s">
        <v>1888</v>
      </c>
      <c r="P25" t="s">
        <v>1424</v>
      </c>
      <c r="Q25" t="s">
        <v>313</v>
      </c>
      <c r="R25" t="s">
        <v>408</v>
      </c>
      <c r="S25" t="s">
        <v>1213</v>
      </c>
      <c r="T25" s="131">
        <v>2.0670000000000002</v>
      </c>
      <c r="U25" t="s">
        <v>315</v>
      </c>
      <c r="V25" t="s">
        <v>1889</v>
      </c>
      <c r="W25" t="s">
        <v>755</v>
      </c>
      <c r="AA25" t="s">
        <v>1888</v>
      </c>
      <c r="AC25" t="s">
        <v>762</v>
      </c>
      <c r="AD25" s="131">
        <f t="shared" si="0"/>
        <v>378.36799999999999</v>
      </c>
      <c r="AE25" s="132">
        <v>1</v>
      </c>
      <c r="AF25" t="s">
        <v>5455</v>
      </c>
      <c r="AK25" t="s">
        <v>887</v>
      </c>
      <c r="AL25" t="s">
        <v>4834</v>
      </c>
      <c r="AM25" t="s">
        <v>890</v>
      </c>
      <c r="AN25" t="s">
        <v>4835</v>
      </c>
      <c r="AO25" t="s">
        <v>4835</v>
      </c>
      <c r="AQ25" s="131">
        <v>306001.67</v>
      </c>
      <c r="AR25" s="131">
        <v>123.649</v>
      </c>
      <c r="AS25" s="131">
        <v>1</v>
      </c>
      <c r="AT25" s="131">
        <v>378.36799999999999</v>
      </c>
      <c r="AU25" s="131">
        <v>378367.56</v>
      </c>
      <c r="AZ25" s="132">
        <v>4.7600000000000003E-3</v>
      </c>
      <c r="BA25" s="132">
        <v>8.0000000000000007E-5</v>
      </c>
    </row>
    <row r="26" spans="1:53">
      <c r="A26" t="s">
        <v>1214</v>
      </c>
      <c r="B26" t="s">
        <v>1246</v>
      </c>
      <c r="C26" t="s">
        <v>1214</v>
      </c>
      <c r="D26" t="s">
        <v>310</v>
      </c>
      <c r="E26" t="s">
        <v>5494</v>
      </c>
      <c r="F26" t="s">
        <v>5495</v>
      </c>
      <c r="G26" t="s">
        <v>1012</v>
      </c>
      <c r="I26" t="s">
        <v>205</v>
      </c>
      <c r="J26" t="s">
        <v>205</v>
      </c>
      <c r="K26" t="s">
        <v>443</v>
      </c>
      <c r="L26" t="s">
        <v>339</v>
      </c>
      <c r="M26" t="s">
        <v>340</v>
      </c>
      <c r="O26" t="s">
        <v>1888</v>
      </c>
      <c r="P26" t="s">
        <v>1424</v>
      </c>
      <c r="Q26" t="s">
        <v>313</v>
      </c>
      <c r="R26" t="s">
        <v>408</v>
      </c>
      <c r="S26" t="s">
        <v>1213</v>
      </c>
      <c r="T26" s="131">
        <v>3.032</v>
      </c>
      <c r="U26" t="s">
        <v>315</v>
      </c>
      <c r="V26" t="s">
        <v>1889</v>
      </c>
      <c r="W26" t="s">
        <v>754</v>
      </c>
      <c r="AA26" t="s">
        <v>1888</v>
      </c>
      <c r="AC26" t="s">
        <v>762</v>
      </c>
      <c r="AD26" s="131">
        <f t="shared" si="0"/>
        <v>2743.1640000000002</v>
      </c>
      <c r="AE26" s="132">
        <v>1</v>
      </c>
      <c r="AF26" t="s">
        <v>5455</v>
      </c>
      <c r="AK26" t="s">
        <v>887</v>
      </c>
      <c r="AL26" t="s">
        <v>4834</v>
      </c>
      <c r="AM26" t="s">
        <v>890</v>
      </c>
      <c r="AN26" t="s">
        <v>4835</v>
      </c>
      <c r="AO26" t="s">
        <v>4835</v>
      </c>
      <c r="AQ26" s="131">
        <v>2087821.15</v>
      </c>
      <c r="AR26" s="131">
        <v>131.38900000000001</v>
      </c>
      <c r="AS26" s="131">
        <v>1</v>
      </c>
      <c r="AT26" s="131">
        <v>2743.1640000000002</v>
      </c>
      <c r="AU26" s="131">
        <v>2743163.95</v>
      </c>
      <c r="AZ26" s="132">
        <v>1</v>
      </c>
      <c r="BA26" s="132">
        <v>1.018E-2</v>
      </c>
    </row>
    <row r="27" spans="1:53">
      <c r="A27" t="s">
        <v>1214</v>
      </c>
      <c r="B27" t="s">
        <v>1249</v>
      </c>
      <c r="C27" t="s">
        <v>1214</v>
      </c>
      <c r="D27" t="s">
        <v>310</v>
      </c>
      <c r="E27" t="s">
        <v>5496</v>
      </c>
      <c r="F27" t="s">
        <v>5497</v>
      </c>
      <c r="G27" t="s">
        <v>1012</v>
      </c>
      <c r="I27" t="s">
        <v>205</v>
      </c>
      <c r="J27" t="s">
        <v>205</v>
      </c>
      <c r="K27" t="s">
        <v>443</v>
      </c>
      <c r="L27" t="s">
        <v>339</v>
      </c>
      <c r="M27" t="s">
        <v>340</v>
      </c>
      <c r="O27" t="s">
        <v>1888</v>
      </c>
      <c r="P27" t="s">
        <v>1424</v>
      </c>
      <c r="Q27" t="s">
        <v>313</v>
      </c>
      <c r="R27" t="s">
        <v>408</v>
      </c>
      <c r="S27" t="s">
        <v>1213</v>
      </c>
      <c r="T27" s="131">
        <v>3.0129999999999999</v>
      </c>
      <c r="U27" t="s">
        <v>315</v>
      </c>
      <c r="V27" t="s">
        <v>1889</v>
      </c>
      <c r="W27" t="s">
        <v>754</v>
      </c>
      <c r="AA27" t="s">
        <v>1888</v>
      </c>
      <c r="AC27" t="s">
        <v>762</v>
      </c>
      <c r="AD27" s="131">
        <f t="shared" si="0"/>
        <v>4321.0659999999998</v>
      </c>
      <c r="AE27" s="132">
        <v>1</v>
      </c>
      <c r="AF27" t="s">
        <v>5455</v>
      </c>
      <c r="AK27" t="s">
        <v>887</v>
      </c>
      <c r="AL27" t="s">
        <v>4834</v>
      </c>
      <c r="AM27" t="s">
        <v>890</v>
      </c>
      <c r="AN27" t="s">
        <v>4835</v>
      </c>
      <c r="AO27" t="s">
        <v>4835</v>
      </c>
      <c r="AQ27" s="131">
        <v>3195165.7289999998</v>
      </c>
      <c r="AR27" s="131">
        <v>135.238</v>
      </c>
      <c r="AS27" s="131">
        <v>1</v>
      </c>
      <c r="AT27" s="131">
        <v>4321.0659999999998</v>
      </c>
      <c r="AU27" s="131">
        <v>4321066.3499999996</v>
      </c>
      <c r="AZ27" s="132">
        <v>1</v>
      </c>
      <c r="BA27" s="132">
        <v>1.468E-2</v>
      </c>
    </row>
    <row r="28" spans="1:53">
      <c r="A28" t="s">
        <v>1214</v>
      </c>
      <c r="B28" t="s">
        <v>1252</v>
      </c>
      <c r="C28" t="s">
        <v>1214</v>
      </c>
      <c r="D28" t="s">
        <v>310</v>
      </c>
      <c r="E28" t="s">
        <v>5498</v>
      </c>
      <c r="F28" t="s">
        <v>5499</v>
      </c>
      <c r="G28" t="s">
        <v>1012</v>
      </c>
      <c r="I28" t="s">
        <v>205</v>
      </c>
      <c r="J28" t="s">
        <v>205</v>
      </c>
      <c r="K28" t="s">
        <v>443</v>
      </c>
      <c r="L28" t="s">
        <v>339</v>
      </c>
      <c r="M28" t="s">
        <v>340</v>
      </c>
      <c r="O28" t="s">
        <v>1888</v>
      </c>
      <c r="P28" t="s">
        <v>1424</v>
      </c>
      <c r="Q28" t="s">
        <v>313</v>
      </c>
      <c r="R28" t="s">
        <v>408</v>
      </c>
      <c r="S28" t="s">
        <v>1213</v>
      </c>
      <c r="T28" s="131">
        <v>3.052</v>
      </c>
      <c r="U28" t="s">
        <v>315</v>
      </c>
      <c r="V28" t="s">
        <v>1889</v>
      </c>
      <c r="W28" t="s">
        <v>754</v>
      </c>
      <c r="AA28" t="s">
        <v>1888</v>
      </c>
      <c r="AC28" t="s">
        <v>762</v>
      </c>
      <c r="AD28" s="131">
        <f t="shared" si="0"/>
        <v>58865.978000000003</v>
      </c>
      <c r="AE28" s="132">
        <v>1</v>
      </c>
      <c r="AF28" t="s">
        <v>5455</v>
      </c>
      <c r="AK28" t="s">
        <v>887</v>
      </c>
      <c r="AL28" t="s">
        <v>4834</v>
      </c>
      <c r="AM28" t="s">
        <v>890</v>
      </c>
      <c r="AN28" t="s">
        <v>4835</v>
      </c>
      <c r="AO28" t="s">
        <v>4835</v>
      </c>
      <c r="AQ28" s="131">
        <v>44783964.373999998</v>
      </c>
      <c r="AR28" s="131">
        <v>131.44399999999999</v>
      </c>
      <c r="AS28" s="131">
        <v>1</v>
      </c>
      <c r="AT28" s="131">
        <v>58865.978000000003</v>
      </c>
      <c r="AU28" s="131">
        <v>58865978.420000002</v>
      </c>
      <c r="AZ28" s="132">
        <v>1</v>
      </c>
      <c r="BA28" s="132">
        <v>1.5599999999999999E-2</v>
      </c>
    </row>
    <row r="29" spans="1:53">
      <c r="A29" t="s">
        <v>1214</v>
      </c>
      <c r="B29" t="s">
        <v>1253</v>
      </c>
      <c r="C29" t="s">
        <v>1653</v>
      </c>
      <c r="D29" t="s">
        <v>310</v>
      </c>
      <c r="E29" t="s">
        <v>5468</v>
      </c>
      <c r="F29" t="s">
        <v>5469</v>
      </c>
      <c r="G29" t="s">
        <v>1013</v>
      </c>
      <c r="I29" t="s">
        <v>205</v>
      </c>
      <c r="J29" t="s">
        <v>205</v>
      </c>
      <c r="K29" t="s">
        <v>455</v>
      </c>
      <c r="L29" t="s">
        <v>340</v>
      </c>
      <c r="M29" t="s">
        <v>339</v>
      </c>
      <c r="O29" t="s">
        <v>5470</v>
      </c>
      <c r="P29" t="s">
        <v>1550</v>
      </c>
      <c r="Q29" t="s">
        <v>414</v>
      </c>
      <c r="R29" t="s">
        <v>408</v>
      </c>
      <c r="S29" t="s">
        <v>1216</v>
      </c>
      <c r="T29" s="131">
        <v>1.919</v>
      </c>
      <c r="U29" t="s">
        <v>824</v>
      </c>
      <c r="V29" s="132">
        <v>53.091790000000003</v>
      </c>
      <c r="W29" t="s">
        <v>756</v>
      </c>
      <c r="X29" t="s">
        <v>906</v>
      </c>
      <c r="Y29" s="132">
        <v>4.7500000000000001E-2</v>
      </c>
      <c r="Z29" s="132">
        <v>0.10287</v>
      </c>
      <c r="AA29" t="s">
        <v>5471</v>
      </c>
      <c r="AB29" t="s">
        <v>413</v>
      </c>
      <c r="AD29" s="131">
        <f t="shared" si="0"/>
        <v>966.80600000000004</v>
      </c>
      <c r="AG29" t="s">
        <v>340</v>
      </c>
      <c r="AH29" t="s">
        <v>782</v>
      </c>
      <c r="AI29" t="s">
        <v>5472</v>
      </c>
      <c r="AJ29" t="s">
        <v>340</v>
      </c>
      <c r="AK29" t="s">
        <v>887</v>
      </c>
      <c r="AL29" t="s">
        <v>4834</v>
      </c>
      <c r="AM29" t="s">
        <v>890</v>
      </c>
      <c r="AN29" t="s">
        <v>4835</v>
      </c>
      <c r="AO29" t="s">
        <v>4835</v>
      </c>
      <c r="AQ29" s="131">
        <v>286716</v>
      </c>
      <c r="AR29" s="131">
        <v>100</v>
      </c>
      <c r="AS29" s="131">
        <v>3.3719999999999999</v>
      </c>
      <c r="AT29" s="131">
        <v>966.80600000000004</v>
      </c>
      <c r="AU29" s="131">
        <v>286716</v>
      </c>
      <c r="AX29" t="s">
        <v>340</v>
      </c>
      <c r="AZ29" s="132">
        <v>0.51841000000000004</v>
      </c>
      <c r="BA29" s="132">
        <v>3.3300000000000001E-3</v>
      </c>
    </row>
    <row r="30" spans="1:53">
      <c r="A30" t="s">
        <v>1214</v>
      </c>
      <c r="B30" t="s">
        <v>1253</v>
      </c>
      <c r="C30" t="s">
        <v>2553</v>
      </c>
      <c r="D30" t="s">
        <v>310</v>
      </c>
      <c r="E30" t="s">
        <v>5462</v>
      </c>
      <c r="F30" t="s">
        <v>5463</v>
      </c>
      <c r="G30" t="s">
        <v>1013</v>
      </c>
      <c r="I30" t="s">
        <v>205</v>
      </c>
      <c r="J30" t="s">
        <v>205</v>
      </c>
      <c r="K30" t="s">
        <v>452</v>
      </c>
      <c r="L30" t="s">
        <v>340</v>
      </c>
      <c r="M30" t="s">
        <v>339</v>
      </c>
      <c r="N30" t="s">
        <v>1209</v>
      </c>
      <c r="O30" t="s">
        <v>5464</v>
      </c>
      <c r="P30" t="s">
        <v>1590</v>
      </c>
      <c r="Q30" t="s">
        <v>414</v>
      </c>
      <c r="R30" t="s">
        <v>408</v>
      </c>
      <c r="S30" t="s">
        <v>1213</v>
      </c>
      <c r="T30" s="131">
        <v>0.90900000000000003</v>
      </c>
      <c r="U30" t="s">
        <v>5465</v>
      </c>
      <c r="V30" s="132">
        <v>10</v>
      </c>
      <c r="W30" t="s">
        <v>754</v>
      </c>
      <c r="X30" t="s">
        <v>897</v>
      </c>
      <c r="Z30" s="132">
        <v>0.16929</v>
      </c>
      <c r="AA30" t="s">
        <v>5466</v>
      </c>
      <c r="AB30" t="s">
        <v>413</v>
      </c>
      <c r="AD30" s="131">
        <f t="shared" si="0"/>
        <v>735.74900000000002</v>
      </c>
      <c r="AG30" t="s">
        <v>339</v>
      </c>
      <c r="AH30" t="s">
        <v>782</v>
      </c>
      <c r="AI30" t="s">
        <v>5467</v>
      </c>
      <c r="AJ30" t="s">
        <v>339</v>
      </c>
      <c r="AK30" t="s">
        <v>887</v>
      </c>
      <c r="AL30" t="s">
        <v>4834</v>
      </c>
      <c r="AM30" t="s">
        <v>890</v>
      </c>
      <c r="AN30" t="s">
        <v>4835</v>
      </c>
      <c r="AQ30" s="131">
        <v>735308</v>
      </c>
      <c r="AR30" s="131">
        <v>100.06</v>
      </c>
      <c r="AS30" s="131">
        <v>1</v>
      </c>
      <c r="AT30" s="131">
        <v>735.74900000000002</v>
      </c>
      <c r="AU30" s="131">
        <v>735749.18500000006</v>
      </c>
      <c r="AX30" t="s">
        <v>340</v>
      </c>
      <c r="AZ30" s="132">
        <v>0.39451999999999998</v>
      </c>
      <c r="BA30" s="132">
        <v>2.5300000000000001E-3</v>
      </c>
    </row>
    <row r="31" spans="1:53">
      <c r="A31" t="s">
        <v>1214</v>
      </c>
      <c r="B31" t="s">
        <v>1253</v>
      </c>
      <c r="C31" t="s">
        <v>1214</v>
      </c>
      <c r="D31" t="s">
        <v>310</v>
      </c>
      <c r="E31" t="s">
        <v>5500</v>
      </c>
      <c r="F31" t="s">
        <v>5501</v>
      </c>
      <c r="G31" t="s">
        <v>1012</v>
      </c>
      <c r="I31" t="s">
        <v>205</v>
      </c>
      <c r="J31" t="s">
        <v>205</v>
      </c>
      <c r="K31" t="s">
        <v>443</v>
      </c>
      <c r="L31" t="s">
        <v>339</v>
      </c>
      <c r="M31" t="s">
        <v>340</v>
      </c>
      <c r="O31" t="s">
        <v>1888</v>
      </c>
      <c r="P31" t="s">
        <v>1424</v>
      </c>
      <c r="Q31" t="s">
        <v>313</v>
      </c>
      <c r="R31" t="s">
        <v>408</v>
      </c>
      <c r="S31" t="s">
        <v>1213</v>
      </c>
      <c r="T31" s="131">
        <v>2.6230000000000002</v>
      </c>
      <c r="U31" t="s">
        <v>315</v>
      </c>
      <c r="V31" t="s">
        <v>1889</v>
      </c>
      <c r="W31" t="s">
        <v>755</v>
      </c>
      <c r="AA31" t="s">
        <v>1888</v>
      </c>
      <c r="AC31" t="s">
        <v>762</v>
      </c>
      <c r="AD31" s="131">
        <f t="shared" si="0"/>
        <v>58.076999999999998</v>
      </c>
      <c r="AE31" s="132">
        <v>1</v>
      </c>
      <c r="AF31" t="s">
        <v>5455</v>
      </c>
      <c r="AK31" t="s">
        <v>887</v>
      </c>
      <c r="AL31" t="s">
        <v>4834</v>
      </c>
      <c r="AM31" t="s">
        <v>890</v>
      </c>
      <c r="AN31" t="s">
        <v>4835</v>
      </c>
      <c r="AO31" t="s">
        <v>4835</v>
      </c>
      <c r="AQ31" s="131">
        <v>48852.42</v>
      </c>
      <c r="AR31" s="131">
        <v>118.88200000000001</v>
      </c>
      <c r="AS31" s="131">
        <v>1</v>
      </c>
      <c r="AT31" s="131">
        <v>58.076999999999998</v>
      </c>
      <c r="AU31" s="131">
        <v>58076.95</v>
      </c>
      <c r="AZ31" s="132">
        <v>3.1140000000000001E-2</v>
      </c>
      <c r="BA31" s="132">
        <v>2.0000000000000001E-4</v>
      </c>
    </row>
    <row r="32" spans="1:53">
      <c r="A32" t="s">
        <v>1214</v>
      </c>
      <c r="B32" t="s">
        <v>1253</v>
      </c>
      <c r="C32" t="s">
        <v>1214</v>
      </c>
      <c r="D32" t="s">
        <v>310</v>
      </c>
      <c r="E32" t="s">
        <v>5502</v>
      </c>
      <c r="F32" t="s">
        <v>5503</v>
      </c>
      <c r="G32" t="s">
        <v>1012</v>
      </c>
      <c r="I32" t="s">
        <v>205</v>
      </c>
      <c r="J32" t="s">
        <v>205</v>
      </c>
      <c r="K32" t="s">
        <v>443</v>
      </c>
      <c r="L32" t="s">
        <v>339</v>
      </c>
      <c r="M32" t="s">
        <v>340</v>
      </c>
      <c r="O32" t="s">
        <v>1888</v>
      </c>
      <c r="P32" t="s">
        <v>1424</v>
      </c>
      <c r="Q32" t="s">
        <v>313</v>
      </c>
      <c r="R32" t="s">
        <v>408</v>
      </c>
      <c r="S32" t="s">
        <v>1213</v>
      </c>
      <c r="T32" s="131">
        <v>1.212</v>
      </c>
      <c r="U32" t="s">
        <v>315</v>
      </c>
      <c r="V32" t="s">
        <v>1889</v>
      </c>
      <c r="W32" t="s">
        <v>754</v>
      </c>
      <c r="AA32" t="s">
        <v>1888</v>
      </c>
      <c r="AC32" t="s">
        <v>762</v>
      </c>
      <c r="AD32" s="131">
        <f t="shared" si="0"/>
        <v>40.167999999999999</v>
      </c>
      <c r="AE32" s="132">
        <v>1</v>
      </c>
      <c r="AF32" t="s">
        <v>5455</v>
      </c>
      <c r="AK32" t="s">
        <v>887</v>
      </c>
      <c r="AL32" t="s">
        <v>4834</v>
      </c>
      <c r="AM32" t="s">
        <v>890</v>
      </c>
      <c r="AN32" t="s">
        <v>4835</v>
      </c>
      <c r="AO32" t="s">
        <v>4835</v>
      </c>
      <c r="AQ32" s="131">
        <v>32826.78</v>
      </c>
      <c r="AR32" s="131">
        <v>122.363</v>
      </c>
      <c r="AS32" s="131">
        <v>1</v>
      </c>
      <c r="AT32" s="131">
        <v>40.167999999999999</v>
      </c>
      <c r="AU32" s="131">
        <v>40167.82</v>
      </c>
      <c r="AZ32" s="132">
        <v>2.154E-2</v>
      </c>
      <c r="BA32" s="132">
        <v>1.3999999999999999E-4</v>
      </c>
    </row>
    <row r="33" spans="1:53">
      <c r="A33" t="s">
        <v>1214</v>
      </c>
      <c r="B33" t="s">
        <v>1253</v>
      </c>
      <c r="C33" t="s">
        <v>5058</v>
      </c>
      <c r="D33" t="s">
        <v>310</v>
      </c>
      <c r="E33" t="s">
        <v>5478</v>
      </c>
      <c r="F33" t="s">
        <v>5479</v>
      </c>
      <c r="G33" t="s">
        <v>1013</v>
      </c>
      <c r="H33" t="s">
        <v>816</v>
      </c>
      <c r="I33" t="s">
        <v>205</v>
      </c>
      <c r="J33" t="s">
        <v>205</v>
      </c>
      <c r="K33" t="s">
        <v>448</v>
      </c>
      <c r="L33" t="s">
        <v>340</v>
      </c>
      <c r="M33" t="s">
        <v>340</v>
      </c>
      <c r="N33" t="s">
        <v>1209</v>
      </c>
      <c r="O33" t="s">
        <v>5480</v>
      </c>
      <c r="Q33" t="s">
        <v>411</v>
      </c>
      <c r="R33" t="s">
        <v>411</v>
      </c>
      <c r="S33" t="s">
        <v>1213</v>
      </c>
      <c r="T33" s="131">
        <v>0.504</v>
      </c>
      <c r="U33" t="s">
        <v>824</v>
      </c>
      <c r="V33" s="132">
        <v>0</v>
      </c>
      <c r="W33" t="s">
        <v>754</v>
      </c>
      <c r="X33" t="s">
        <v>901</v>
      </c>
      <c r="Y33" s="132">
        <v>0.04</v>
      </c>
      <c r="Z33" s="132">
        <v>9.7530000000000006E-2</v>
      </c>
      <c r="AA33" t="s">
        <v>1636</v>
      </c>
      <c r="AB33" t="s">
        <v>413</v>
      </c>
      <c r="AD33" s="131">
        <f t="shared" si="0"/>
        <v>38.286000000000001</v>
      </c>
      <c r="AG33" t="s">
        <v>340</v>
      </c>
      <c r="AH33" t="s">
        <v>782</v>
      </c>
      <c r="AI33" t="s">
        <v>5481</v>
      </c>
      <c r="AJ33" t="s">
        <v>340</v>
      </c>
      <c r="AK33" t="s">
        <v>885</v>
      </c>
      <c r="AM33" t="s">
        <v>890</v>
      </c>
      <c r="AN33" t="s">
        <v>4835</v>
      </c>
      <c r="AO33" t="s">
        <v>5028</v>
      </c>
      <c r="AQ33" s="131">
        <v>36477</v>
      </c>
      <c r="AR33" s="131">
        <v>104.959</v>
      </c>
      <c r="AS33" s="131">
        <v>1</v>
      </c>
      <c r="AT33" s="131">
        <v>38.286000000000001</v>
      </c>
      <c r="AU33" s="131">
        <v>38285.858999999997</v>
      </c>
      <c r="AX33" t="s">
        <v>340</v>
      </c>
      <c r="AZ33" s="132">
        <v>2.053E-2</v>
      </c>
      <c r="BA33" s="132">
        <v>1.2999999999999999E-4</v>
      </c>
    </row>
    <row r="34" spans="1:53">
      <c r="A34" t="s">
        <v>1214</v>
      </c>
      <c r="B34" t="s">
        <v>1253</v>
      </c>
      <c r="C34" t="s">
        <v>1214</v>
      </c>
      <c r="D34" t="s">
        <v>310</v>
      </c>
      <c r="E34" t="s">
        <v>5504</v>
      </c>
      <c r="F34" t="s">
        <v>5505</v>
      </c>
      <c r="G34" t="s">
        <v>1012</v>
      </c>
      <c r="I34" t="s">
        <v>205</v>
      </c>
      <c r="J34" t="s">
        <v>205</v>
      </c>
      <c r="K34" t="s">
        <v>443</v>
      </c>
      <c r="L34" t="s">
        <v>339</v>
      </c>
      <c r="M34" t="s">
        <v>340</v>
      </c>
      <c r="O34" t="s">
        <v>1888</v>
      </c>
      <c r="P34" t="s">
        <v>1424</v>
      </c>
      <c r="Q34" t="s">
        <v>313</v>
      </c>
      <c r="R34" t="s">
        <v>408</v>
      </c>
      <c r="S34" t="s">
        <v>1213</v>
      </c>
      <c r="T34" s="131">
        <v>2.0619999999999998</v>
      </c>
      <c r="U34" t="s">
        <v>315</v>
      </c>
      <c r="V34" t="s">
        <v>1889</v>
      </c>
      <c r="W34" t="s">
        <v>755</v>
      </c>
      <c r="AA34" t="s">
        <v>1888</v>
      </c>
      <c r="AC34" t="s">
        <v>762</v>
      </c>
      <c r="AD34" s="131">
        <f t="shared" si="0"/>
        <v>25.852</v>
      </c>
      <c r="AE34" s="132">
        <v>1</v>
      </c>
      <c r="AF34" t="s">
        <v>5455</v>
      </c>
      <c r="AK34" t="s">
        <v>887</v>
      </c>
      <c r="AL34" t="s">
        <v>4834</v>
      </c>
      <c r="AM34" t="s">
        <v>890</v>
      </c>
      <c r="AN34" t="s">
        <v>4835</v>
      </c>
      <c r="AO34" t="s">
        <v>4835</v>
      </c>
      <c r="AQ34" s="131">
        <v>21184.920999999998</v>
      </c>
      <c r="AR34" s="131">
        <v>122.03100000000001</v>
      </c>
      <c r="AS34" s="131">
        <v>1</v>
      </c>
      <c r="AT34" s="131">
        <v>25.852</v>
      </c>
      <c r="AU34" s="131">
        <v>25852.15</v>
      </c>
      <c r="AZ34" s="132">
        <v>1.3860000000000001E-2</v>
      </c>
      <c r="BA34" s="132">
        <v>9.0000000000000006E-5</v>
      </c>
    </row>
    <row r="35" spans="1:53">
      <c r="A35" t="s">
        <v>1214</v>
      </c>
      <c r="B35" t="s">
        <v>1254</v>
      </c>
      <c r="C35" t="s">
        <v>2553</v>
      </c>
      <c r="D35" t="s">
        <v>310</v>
      </c>
      <c r="E35" t="s">
        <v>5462</v>
      </c>
      <c r="F35" t="s">
        <v>5463</v>
      </c>
      <c r="G35" t="s">
        <v>1013</v>
      </c>
      <c r="I35" t="s">
        <v>205</v>
      </c>
      <c r="J35" t="s">
        <v>205</v>
      </c>
      <c r="K35" t="s">
        <v>452</v>
      </c>
      <c r="L35" t="s">
        <v>340</v>
      </c>
      <c r="M35" t="s">
        <v>339</v>
      </c>
      <c r="N35" t="s">
        <v>1209</v>
      </c>
      <c r="O35" t="s">
        <v>5464</v>
      </c>
      <c r="P35" t="s">
        <v>1590</v>
      </c>
      <c r="Q35" t="s">
        <v>414</v>
      </c>
      <c r="R35" t="s">
        <v>408</v>
      </c>
      <c r="S35" t="s">
        <v>1213</v>
      </c>
      <c r="T35" s="131">
        <v>0.90900000000000003</v>
      </c>
      <c r="U35" t="s">
        <v>5465</v>
      </c>
      <c r="V35" s="132">
        <v>10</v>
      </c>
      <c r="W35" t="s">
        <v>754</v>
      </c>
      <c r="X35" t="s">
        <v>897</v>
      </c>
      <c r="Z35" s="132">
        <v>0.16929</v>
      </c>
      <c r="AA35" t="s">
        <v>5466</v>
      </c>
      <c r="AB35" t="s">
        <v>413</v>
      </c>
      <c r="AD35" s="131">
        <f t="shared" si="0"/>
        <v>454.827</v>
      </c>
      <c r="AG35" t="s">
        <v>339</v>
      </c>
      <c r="AH35" t="s">
        <v>782</v>
      </c>
      <c r="AI35" t="s">
        <v>5467</v>
      </c>
      <c r="AJ35" t="s">
        <v>339</v>
      </c>
      <c r="AK35" t="s">
        <v>887</v>
      </c>
      <c r="AL35" t="s">
        <v>4834</v>
      </c>
      <c r="AM35" t="s">
        <v>890</v>
      </c>
      <c r="AN35" t="s">
        <v>4835</v>
      </c>
      <c r="AQ35" s="131">
        <v>454554</v>
      </c>
      <c r="AR35" s="131">
        <v>100.06</v>
      </c>
      <c r="AS35" s="131">
        <v>1</v>
      </c>
      <c r="AT35" s="131">
        <v>454.827</v>
      </c>
      <c r="AU35" s="131">
        <v>454826.73200000002</v>
      </c>
      <c r="AX35" t="s">
        <v>340</v>
      </c>
      <c r="AZ35" s="132">
        <v>0.47472999999999999</v>
      </c>
      <c r="BA35" s="132">
        <v>2.0200000000000001E-3</v>
      </c>
    </row>
    <row r="36" spans="1:53">
      <c r="A36" t="s">
        <v>1214</v>
      </c>
      <c r="B36" t="s">
        <v>1254</v>
      </c>
      <c r="C36" t="s">
        <v>1653</v>
      </c>
      <c r="D36" t="s">
        <v>310</v>
      </c>
      <c r="E36" t="s">
        <v>5468</v>
      </c>
      <c r="F36" t="s">
        <v>5469</v>
      </c>
      <c r="G36" t="s">
        <v>1013</v>
      </c>
      <c r="I36" t="s">
        <v>205</v>
      </c>
      <c r="J36" t="s">
        <v>205</v>
      </c>
      <c r="K36" t="s">
        <v>455</v>
      </c>
      <c r="L36" t="s">
        <v>340</v>
      </c>
      <c r="M36" t="s">
        <v>339</v>
      </c>
      <c r="O36" t="s">
        <v>5470</v>
      </c>
      <c r="P36" t="s">
        <v>1550</v>
      </c>
      <c r="Q36" t="s">
        <v>414</v>
      </c>
      <c r="R36" t="s">
        <v>408</v>
      </c>
      <c r="S36" t="s">
        <v>1216</v>
      </c>
      <c r="T36" s="131">
        <v>1.919</v>
      </c>
      <c r="U36" t="s">
        <v>824</v>
      </c>
      <c r="V36" s="132">
        <v>35.692999999999998</v>
      </c>
      <c r="W36" t="s">
        <v>756</v>
      </c>
      <c r="X36" t="s">
        <v>906</v>
      </c>
      <c r="Y36" s="132">
        <v>4.7500000000000001E-2</v>
      </c>
      <c r="Z36" s="132">
        <v>0.10287</v>
      </c>
      <c r="AA36" t="s">
        <v>5471</v>
      </c>
      <c r="AB36" t="s">
        <v>413</v>
      </c>
      <c r="AD36" s="131">
        <f t="shared" si="0"/>
        <v>426.05900000000003</v>
      </c>
      <c r="AG36" t="s">
        <v>340</v>
      </c>
      <c r="AH36" t="s">
        <v>782</v>
      </c>
      <c r="AI36" t="s">
        <v>5472</v>
      </c>
      <c r="AJ36" t="s">
        <v>340</v>
      </c>
      <c r="AK36" t="s">
        <v>887</v>
      </c>
      <c r="AL36" t="s">
        <v>4834</v>
      </c>
      <c r="AM36" t="s">
        <v>890</v>
      </c>
      <c r="AN36" t="s">
        <v>4835</v>
      </c>
      <c r="AO36" t="s">
        <v>4835</v>
      </c>
      <c r="AQ36" s="131">
        <v>126352</v>
      </c>
      <c r="AR36" s="131">
        <v>100</v>
      </c>
      <c r="AS36" s="131">
        <v>3.3719999999999999</v>
      </c>
      <c r="AT36" s="131">
        <v>426.05900000000003</v>
      </c>
      <c r="AU36" s="131">
        <v>126352</v>
      </c>
      <c r="AX36" t="s">
        <v>340</v>
      </c>
      <c r="AZ36" s="132">
        <v>0.44469999999999998</v>
      </c>
      <c r="BA36" s="132">
        <v>1.89E-3</v>
      </c>
    </row>
    <row r="37" spans="1:53">
      <c r="A37" t="s">
        <v>1214</v>
      </c>
      <c r="B37" t="s">
        <v>1254</v>
      </c>
      <c r="C37" t="s">
        <v>1214</v>
      </c>
      <c r="D37" t="s">
        <v>310</v>
      </c>
      <c r="E37" t="s">
        <v>5506</v>
      </c>
      <c r="F37" t="s">
        <v>5507</v>
      </c>
      <c r="G37" t="s">
        <v>1012</v>
      </c>
      <c r="I37" t="s">
        <v>205</v>
      </c>
      <c r="J37" t="s">
        <v>205</v>
      </c>
      <c r="K37" t="s">
        <v>443</v>
      </c>
      <c r="L37" t="s">
        <v>339</v>
      </c>
      <c r="M37" t="s">
        <v>340</v>
      </c>
      <c r="O37" t="s">
        <v>1888</v>
      </c>
      <c r="P37" t="s">
        <v>1424</v>
      </c>
      <c r="Q37" t="s">
        <v>313</v>
      </c>
      <c r="R37" t="s">
        <v>408</v>
      </c>
      <c r="S37" t="s">
        <v>1213</v>
      </c>
      <c r="T37" s="131">
        <v>2.036</v>
      </c>
      <c r="U37" t="s">
        <v>315</v>
      </c>
      <c r="V37" t="s">
        <v>1889</v>
      </c>
      <c r="W37" t="s">
        <v>755</v>
      </c>
      <c r="AA37" t="s">
        <v>1888</v>
      </c>
      <c r="AC37" t="s">
        <v>762</v>
      </c>
      <c r="AD37" s="131">
        <f t="shared" si="0"/>
        <v>22.402000000000001</v>
      </c>
      <c r="AE37" s="132">
        <v>1</v>
      </c>
      <c r="AF37" t="s">
        <v>5455</v>
      </c>
      <c r="AK37" t="s">
        <v>887</v>
      </c>
      <c r="AL37" t="s">
        <v>4834</v>
      </c>
      <c r="AM37" t="s">
        <v>890</v>
      </c>
      <c r="AN37" t="s">
        <v>4835</v>
      </c>
      <c r="AO37" t="s">
        <v>4835</v>
      </c>
      <c r="AQ37" s="131">
        <v>18512.518</v>
      </c>
      <c r="AR37" s="131">
        <v>121.011</v>
      </c>
      <c r="AS37" s="131">
        <v>1</v>
      </c>
      <c r="AT37" s="131">
        <v>22.402000000000001</v>
      </c>
      <c r="AU37" s="131">
        <v>22402.18</v>
      </c>
      <c r="AZ37" s="132">
        <v>2.3380000000000001E-2</v>
      </c>
      <c r="BA37" s="132">
        <v>1E-4</v>
      </c>
    </row>
    <row r="38" spans="1:53">
      <c r="A38" t="s">
        <v>1214</v>
      </c>
      <c r="B38" t="s">
        <v>1254</v>
      </c>
      <c r="C38" t="s">
        <v>1214</v>
      </c>
      <c r="D38" t="s">
        <v>310</v>
      </c>
      <c r="E38" t="s">
        <v>5508</v>
      </c>
      <c r="F38" t="s">
        <v>5509</v>
      </c>
      <c r="G38" t="s">
        <v>1012</v>
      </c>
      <c r="I38" t="s">
        <v>205</v>
      </c>
      <c r="J38" t="s">
        <v>205</v>
      </c>
      <c r="K38" t="s">
        <v>443</v>
      </c>
      <c r="L38" t="s">
        <v>339</v>
      </c>
      <c r="M38" t="s">
        <v>340</v>
      </c>
      <c r="O38" t="s">
        <v>1888</v>
      </c>
      <c r="P38" t="s">
        <v>1424</v>
      </c>
      <c r="Q38" t="s">
        <v>313</v>
      </c>
      <c r="R38" t="s">
        <v>408</v>
      </c>
      <c r="S38" t="s">
        <v>1213</v>
      </c>
      <c r="T38" s="131">
        <v>1.246</v>
      </c>
      <c r="U38" t="s">
        <v>315</v>
      </c>
      <c r="V38" t="s">
        <v>1889</v>
      </c>
      <c r="W38" t="s">
        <v>755</v>
      </c>
      <c r="AA38" t="s">
        <v>1888</v>
      </c>
      <c r="AC38" t="s">
        <v>762</v>
      </c>
      <c r="AD38" s="131">
        <f t="shared" si="0"/>
        <v>19.288</v>
      </c>
      <c r="AE38" s="132">
        <v>1</v>
      </c>
      <c r="AF38" t="s">
        <v>5455</v>
      </c>
      <c r="AK38" t="s">
        <v>887</v>
      </c>
      <c r="AL38" t="s">
        <v>4834</v>
      </c>
      <c r="AM38" t="s">
        <v>890</v>
      </c>
      <c r="AN38" t="s">
        <v>4835</v>
      </c>
      <c r="AO38" t="s">
        <v>4835</v>
      </c>
      <c r="AQ38" s="131">
        <v>14743.572</v>
      </c>
      <c r="AR38" s="131">
        <v>130.822</v>
      </c>
      <c r="AS38" s="131">
        <v>1</v>
      </c>
      <c r="AT38" s="131">
        <v>19.288</v>
      </c>
      <c r="AU38" s="131">
        <v>19287.8</v>
      </c>
      <c r="AZ38" s="132">
        <v>2.0129999999999999E-2</v>
      </c>
      <c r="BA38" s="132">
        <v>9.0000000000000006E-5</v>
      </c>
    </row>
    <row r="39" spans="1:53">
      <c r="A39" t="s">
        <v>1214</v>
      </c>
      <c r="B39" t="s">
        <v>1254</v>
      </c>
      <c r="C39" t="s">
        <v>1214</v>
      </c>
      <c r="D39" t="s">
        <v>310</v>
      </c>
      <c r="E39" t="s">
        <v>5510</v>
      </c>
      <c r="F39" t="s">
        <v>5511</v>
      </c>
      <c r="G39" t="s">
        <v>1012</v>
      </c>
      <c r="I39" t="s">
        <v>205</v>
      </c>
      <c r="J39" t="s">
        <v>205</v>
      </c>
      <c r="K39" t="s">
        <v>443</v>
      </c>
      <c r="L39" t="s">
        <v>339</v>
      </c>
      <c r="M39" t="s">
        <v>340</v>
      </c>
      <c r="O39" t="s">
        <v>1888</v>
      </c>
      <c r="P39" t="s">
        <v>1424</v>
      </c>
      <c r="Q39" t="s">
        <v>313</v>
      </c>
      <c r="R39" t="s">
        <v>408</v>
      </c>
      <c r="S39" t="s">
        <v>1213</v>
      </c>
      <c r="T39" s="131">
        <v>1.34</v>
      </c>
      <c r="U39" t="s">
        <v>315</v>
      </c>
      <c r="V39" t="s">
        <v>1889</v>
      </c>
      <c r="W39" t="s">
        <v>754</v>
      </c>
      <c r="AA39" t="s">
        <v>1888</v>
      </c>
      <c r="AC39" t="s">
        <v>762</v>
      </c>
      <c r="AD39" s="131">
        <f t="shared" si="0"/>
        <v>18.57</v>
      </c>
      <c r="AE39" s="132">
        <v>1</v>
      </c>
      <c r="AF39" t="s">
        <v>5455</v>
      </c>
      <c r="AK39" t="s">
        <v>887</v>
      </c>
      <c r="AL39" t="s">
        <v>4834</v>
      </c>
      <c r="AM39" t="s">
        <v>890</v>
      </c>
      <c r="AN39" t="s">
        <v>4835</v>
      </c>
      <c r="AO39" t="s">
        <v>4835</v>
      </c>
      <c r="AQ39" s="131">
        <v>15532.557000000001</v>
      </c>
      <c r="AR39" s="131">
        <v>119.55200000000001</v>
      </c>
      <c r="AS39" s="131">
        <v>1</v>
      </c>
      <c r="AT39" s="131">
        <v>18.57</v>
      </c>
      <c r="AU39" s="131">
        <v>18569.560000000001</v>
      </c>
      <c r="AZ39" s="132">
        <v>1.9380000000000001E-2</v>
      </c>
      <c r="BA39" s="132">
        <v>8.0000000000000007E-5</v>
      </c>
    </row>
    <row r="40" spans="1:53">
      <c r="A40" t="s">
        <v>1214</v>
      </c>
      <c r="B40" t="s">
        <v>1254</v>
      </c>
      <c r="C40" t="s">
        <v>5058</v>
      </c>
      <c r="D40" t="s">
        <v>310</v>
      </c>
      <c r="E40" t="s">
        <v>5478</v>
      </c>
      <c r="F40" t="s">
        <v>5479</v>
      </c>
      <c r="G40" t="s">
        <v>1013</v>
      </c>
      <c r="H40" t="s">
        <v>816</v>
      </c>
      <c r="I40" t="s">
        <v>205</v>
      </c>
      <c r="J40" t="s">
        <v>205</v>
      </c>
      <c r="K40" t="s">
        <v>448</v>
      </c>
      <c r="L40" t="s">
        <v>340</v>
      </c>
      <c r="M40" t="s">
        <v>340</v>
      </c>
      <c r="N40" t="s">
        <v>1209</v>
      </c>
      <c r="O40" t="s">
        <v>5480</v>
      </c>
      <c r="Q40" t="s">
        <v>411</v>
      </c>
      <c r="R40" t="s">
        <v>411</v>
      </c>
      <c r="S40" t="s">
        <v>1213</v>
      </c>
      <c r="T40" s="131">
        <v>0.504</v>
      </c>
      <c r="U40" t="s">
        <v>824</v>
      </c>
      <c r="V40" s="132">
        <v>0</v>
      </c>
      <c r="W40" t="s">
        <v>754</v>
      </c>
      <c r="X40" t="s">
        <v>901</v>
      </c>
      <c r="Y40" s="132">
        <v>0.04</v>
      </c>
      <c r="Z40" s="132">
        <v>9.7519999999999996E-2</v>
      </c>
      <c r="AA40" t="s">
        <v>1636</v>
      </c>
      <c r="AB40" t="s">
        <v>413</v>
      </c>
      <c r="AD40" s="131">
        <f t="shared" si="0"/>
        <v>16.934000000000001</v>
      </c>
      <c r="AG40" t="s">
        <v>340</v>
      </c>
      <c r="AH40" t="s">
        <v>782</v>
      </c>
      <c r="AI40" t="s">
        <v>5481</v>
      </c>
      <c r="AJ40" t="s">
        <v>340</v>
      </c>
      <c r="AK40" t="s">
        <v>885</v>
      </c>
      <c r="AM40" t="s">
        <v>890</v>
      </c>
      <c r="AN40" t="s">
        <v>4835</v>
      </c>
      <c r="AO40" t="s">
        <v>5028</v>
      </c>
      <c r="AQ40" s="131">
        <v>16134</v>
      </c>
      <c r="AR40" s="131">
        <v>104.959</v>
      </c>
      <c r="AS40" s="131">
        <v>1</v>
      </c>
      <c r="AT40" s="131">
        <v>16.934000000000001</v>
      </c>
      <c r="AU40" s="131">
        <v>16934.07</v>
      </c>
      <c r="AX40" t="s">
        <v>340</v>
      </c>
      <c r="AZ40" s="132">
        <v>1.7680000000000001E-2</v>
      </c>
      <c r="BA40" s="132">
        <v>8.0000000000000007E-5</v>
      </c>
    </row>
    <row r="41" spans="1:53">
      <c r="A41" t="s">
        <v>1214</v>
      </c>
      <c r="B41" t="s">
        <v>1255</v>
      </c>
      <c r="C41" t="s">
        <v>2553</v>
      </c>
      <c r="D41" t="s">
        <v>310</v>
      </c>
      <c r="E41" t="s">
        <v>5462</v>
      </c>
      <c r="F41" t="s">
        <v>5463</v>
      </c>
      <c r="G41" t="s">
        <v>1013</v>
      </c>
      <c r="I41" t="s">
        <v>205</v>
      </c>
      <c r="J41" t="s">
        <v>205</v>
      </c>
      <c r="K41" t="s">
        <v>452</v>
      </c>
      <c r="L41" t="s">
        <v>340</v>
      </c>
      <c r="M41" t="s">
        <v>339</v>
      </c>
      <c r="N41" t="s">
        <v>1209</v>
      </c>
      <c r="O41" t="s">
        <v>5464</v>
      </c>
      <c r="P41" t="s">
        <v>1590</v>
      </c>
      <c r="Q41" t="s">
        <v>414</v>
      </c>
      <c r="R41" t="s">
        <v>408</v>
      </c>
      <c r="S41" t="s">
        <v>1213</v>
      </c>
      <c r="T41" s="131">
        <v>0.90900000000000003</v>
      </c>
      <c r="U41" t="s">
        <v>5465</v>
      </c>
      <c r="V41" s="132">
        <v>10</v>
      </c>
      <c r="W41" t="s">
        <v>754</v>
      </c>
      <c r="X41" t="s">
        <v>897</v>
      </c>
      <c r="Z41" s="132">
        <v>0.16929</v>
      </c>
      <c r="AA41" t="s">
        <v>5466</v>
      </c>
      <c r="AB41" t="s">
        <v>413</v>
      </c>
      <c r="AD41" s="131">
        <f t="shared" si="0"/>
        <v>326.40499999999997</v>
      </c>
      <c r="AG41" t="s">
        <v>339</v>
      </c>
      <c r="AH41" t="s">
        <v>782</v>
      </c>
      <c r="AI41" t="s">
        <v>5467</v>
      </c>
      <c r="AJ41" t="s">
        <v>339</v>
      </c>
      <c r="AK41" t="s">
        <v>887</v>
      </c>
      <c r="AL41" t="s">
        <v>4834</v>
      </c>
      <c r="AM41" t="s">
        <v>890</v>
      </c>
      <c r="AN41" t="s">
        <v>4835</v>
      </c>
      <c r="AQ41" s="131">
        <v>326209</v>
      </c>
      <c r="AR41" s="131">
        <v>100.06</v>
      </c>
      <c r="AS41" s="131">
        <v>1</v>
      </c>
      <c r="AT41" s="131">
        <v>326.40499999999997</v>
      </c>
      <c r="AU41" s="131">
        <v>326404.72499999998</v>
      </c>
      <c r="AX41" t="s">
        <v>340</v>
      </c>
      <c r="AZ41" s="132">
        <v>0.48988999999999999</v>
      </c>
      <c r="BA41" s="132">
        <v>1.81E-3</v>
      </c>
    </row>
    <row r="42" spans="1:53">
      <c r="A42" t="s">
        <v>1214</v>
      </c>
      <c r="B42" t="s">
        <v>1255</v>
      </c>
      <c r="C42" t="s">
        <v>1653</v>
      </c>
      <c r="D42" t="s">
        <v>310</v>
      </c>
      <c r="E42" t="s">
        <v>5468</v>
      </c>
      <c r="F42" t="s">
        <v>5469</v>
      </c>
      <c r="G42" t="s">
        <v>1013</v>
      </c>
      <c r="I42" t="s">
        <v>205</v>
      </c>
      <c r="J42" t="s">
        <v>205</v>
      </c>
      <c r="K42" t="s">
        <v>455</v>
      </c>
      <c r="L42" t="s">
        <v>340</v>
      </c>
      <c r="M42" t="s">
        <v>339</v>
      </c>
      <c r="O42" t="s">
        <v>5470</v>
      </c>
      <c r="P42" t="s">
        <v>1550</v>
      </c>
      <c r="Q42" t="s">
        <v>414</v>
      </c>
      <c r="R42" t="s">
        <v>408</v>
      </c>
      <c r="S42" t="s">
        <v>1216</v>
      </c>
      <c r="T42" s="131">
        <v>1.919</v>
      </c>
      <c r="U42" t="s">
        <v>824</v>
      </c>
      <c r="V42" s="132">
        <v>28.752369999999999</v>
      </c>
      <c r="W42" t="s">
        <v>756</v>
      </c>
      <c r="X42" t="s">
        <v>906</v>
      </c>
      <c r="Y42" s="132">
        <v>4.7500000000000001E-2</v>
      </c>
      <c r="Z42" s="132">
        <v>0.10287</v>
      </c>
      <c r="AA42" t="s">
        <v>5471</v>
      </c>
      <c r="AB42" t="s">
        <v>413</v>
      </c>
      <c r="AD42" s="131">
        <f t="shared" si="0"/>
        <v>314.93799999999999</v>
      </c>
      <c r="AG42" t="s">
        <v>340</v>
      </c>
      <c r="AH42" t="s">
        <v>782</v>
      </c>
      <c r="AI42" t="s">
        <v>5472</v>
      </c>
      <c r="AJ42" t="s">
        <v>340</v>
      </c>
      <c r="AK42" t="s">
        <v>887</v>
      </c>
      <c r="AL42" t="s">
        <v>4834</v>
      </c>
      <c r="AM42" t="s">
        <v>890</v>
      </c>
      <c r="AN42" t="s">
        <v>4835</v>
      </c>
      <c r="AO42" t="s">
        <v>4835</v>
      </c>
      <c r="AQ42" s="131">
        <v>93398</v>
      </c>
      <c r="AR42" s="131">
        <v>100</v>
      </c>
      <c r="AS42" s="131">
        <v>3.3719999999999999</v>
      </c>
      <c r="AT42" s="131">
        <v>314.93799999999999</v>
      </c>
      <c r="AU42" s="131">
        <v>93398</v>
      </c>
      <c r="AX42" t="s">
        <v>340</v>
      </c>
      <c r="AZ42" s="132">
        <v>0.47267999999999999</v>
      </c>
      <c r="BA42" s="132">
        <v>1.75E-3</v>
      </c>
    </row>
    <row r="43" spans="1:53">
      <c r="A43" t="s">
        <v>1214</v>
      </c>
      <c r="B43" t="s">
        <v>1255</v>
      </c>
      <c r="C43" t="s">
        <v>5058</v>
      </c>
      <c r="D43" t="s">
        <v>310</v>
      </c>
      <c r="E43" t="s">
        <v>5478</v>
      </c>
      <c r="F43" t="s">
        <v>5479</v>
      </c>
      <c r="G43" t="s">
        <v>1013</v>
      </c>
      <c r="H43" t="s">
        <v>816</v>
      </c>
      <c r="I43" t="s">
        <v>205</v>
      </c>
      <c r="J43" t="s">
        <v>205</v>
      </c>
      <c r="K43" t="s">
        <v>448</v>
      </c>
      <c r="L43" t="s">
        <v>340</v>
      </c>
      <c r="M43" t="s">
        <v>340</v>
      </c>
      <c r="N43" t="s">
        <v>1209</v>
      </c>
      <c r="O43" t="s">
        <v>5480</v>
      </c>
      <c r="Q43" t="s">
        <v>411</v>
      </c>
      <c r="R43" t="s">
        <v>411</v>
      </c>
      <c r="S43" t="s">
        <v>1213</v>
      </c>
      <c r="T43" s="131">
        <v>0.504</v>
      </c>
      <c r="U43" t="s">
        <v>824</v>
      </c>
      <c r="V43" s="132">
        <v>0</v>
      </c>
      <c r="W43" t="s">
        <v>754</v>
      </c>
      <c r="X43" t="s">
        <v>901</v>
      </c>
      <c r="Y43" s="132">
        <v>0.04</v>
      </c>
      <c r="Z43" s="132">
        <v>9.7530000000000006E-2</v>
      </c>
      <c r="AA43" t="s">
        <v>1636</v>
      </c>
      <c r="AB43" t="s">
        <v>413</v>
      </c>
      <c r="AD43" s="131">
        <f t="shared" si="0"/>
        <v>12.959</v>
      </c>
      <c r="AG43" t="s">
        <v>340</v>
      </c>
      <c r="AH43" t="s">
        <v>782</v>
      </c>
      <c r="AI43" t="s">
        <v>5481</v>
      </c>
      <c r="AJ43" t="s">
        <v>340</v>
      </c>
      <c r="AK43" t="s">
        <v>885</v>
      </c>
      <c r="AM43" t="s">
        <v>890</v>
      </c>
      <c r="AN43" t="s">
        <v>4835</v>
      </c>
      <c r="AO43" t="s">
        <v>5028</v>
      </c>
      <c r="AQ43" s="131">
        <v>12347</v>
      </c>
      <c r="AR43" s="131">
        <v>104.959</v>
      </c>
      <c r="AS43" s="131">
        <v>1</v>
      </c>
      <c r="AT43" s="131">
        <v>12.959</v>
      </c>
      <c r="AU43" s="131">
        <v>12959.276</v>
      </c>
      <c r="AX43" t="s">
        <v>340</v>
      </c>
      <c r="AZ43" s="132">
        <v>1.9449999999999999E-2</v>
      </c>
      <c r="BA43" s="132">
        <v>6.9999999999999994E-5</v>
      </c>
    </row>
    <row r="44" spans="1:53">
      <c r="A44" t="s">
        <v>1214</v>
      </c>
      <c r="B44" t="s">
        <v>1255</v>
      </c>
      <c r="C44" t="s">
        <v>1214</v>
      </c>
      <c r="D44" t="s">
        <v>310</v>
      </c>
      <c r="E44" t="s">
        <v>5512</v>
      </c>
      <c r="F44" t="s">
        <v>5513</v>
      </c>
      <c r="G44" t="s">
        <v>1012</v>
      </c>
      <c r="I44" t="s">
        <v>205</v>
      </c>
      <c r="J44" t="s">
        <v>205</v>
      </c>
      <c r="K44" t="s">
        <v>443</v>
      </c>
      <c r="L44" t="s">
        <v>339</v>
      </c>
      <c r="M44" t="s">
        <v>340</v>
      </c>
      <c r="O44" t="s">
        <v>1888</v>
      </c>
      <c r="P44" t="s">
        <v>1424</v>
      </c>
      <c r="Q44" t="s">
        <v>313</v>
      </c>
      <c r="R44" t="s">
        <v>408</v>
      </c>
      <c r="S44" t="s">
        <v>1213</v>
      </c>
      <c r="T44" s="131">
        <v>0.20799999999999999</v>
      </c>
      <c r="U44" t="s">
        <v>315</v>
      </c>
      <c r="V44" t="s">
        <v>1889</v>
      </c>
      <c r="W44" t="s">
        <v>755</v>
      </c>
      <c r="AA44" t="s">
        <v>1888</v>
      </c>
      <c r="AC44" t="s">
        <v>762</v>
      </c>
      <c r="AD44" s="131">
        <f t="shared" si="0"/>
        <v>11.983000000000001</v>
      </c>
      <c r="AE44" s="132">
        <v>1</v>
      </c>
      <c r="AF44" t="s">
        <v>5455</v>
      </c>
      <c r="AK44" t="s">
        <v>887</v>
      </c>
      <c r="AL44" t="s">
        <v>4834</v>
      </c>
      <c r="AM44" t="s">
        <v>890</v>
      </c>
      <c r="AN44" t="s">
        <v>4835</v>
      </c>
      <c r="AO44" t="s">
        <v>4835</v>
      </c>
      <c r="AQ44" s="131">
        <v>11193.62</v>
      </c>
      <c r="AR44" s="131">
        <v>107.048</v>
      </c>
      <c r="AS44" s="131">
        <v>1</v>
      </c>
      <c r="AT44" s="131">
        <v>11.983000000000001</v>
      </c>
      <c r="AU44" s="131">
        <v>11982.58</v>
      </c>
      <c r="AZ44" s="132">
        <v>1.7979999999999999E-2</v>
      </c>
      <c r="BA44" s="132">
        <v>6.9999999999999994E-5</v>
      </c>
    </row>
    <row r="45" spans="1:53">
      <c r="A45" t="s">
        <v>1214</v>
      </c>
      <c r="B45" t="s">
        <v>1255</v>
      </c>
      <c r="C45" t="s">
        <v>1214</v>
      </c>
      <c r="D45" t="s">
        <v>310</v>
      </c>
      <c r="E45" t="s">
        <v>5514</v>
      </c>
      <c r="F45" t="s">
        <v>5515</v>
      </c>
      <c r="G45" t="s">
        <v>1012</v>
      </c>
      <c r="I45" t="s">
        <v>205</v>
      </c>
      <c r="J45" t="s">
        <v>205</v>
      </c>
      <c r="K45" t="s">
        <v>443</v>
      </c>
      <c r="L45" t="s">
        <v>339</v>
      </c>
      <c r="M45" t="s">
        <v>340</v>
      </c>
      <c r="O45" t="s">
        <v>1888</v>
      </c>
      <c r="P45" t="s">
        <v>1424</v>
      </c>
      <c r="Q45" t="s">
        <v>313</v>
      </c>
      <c r="R45" t="s">
        <v>408</v>
      </c>
      <c r="S45" t="s">
        <v>1213</v>
      </c>
      <c r="T45" s="131">
        <v>3.0920000000000001</v>
      </c>
      <c r="U45" t="s">
        <v>315</v>
      </c>
      <c r="V45" t="s">
        <v>1889</v>
      </c>
      <c r="W45" t="s">
        <v>755</v>
      </c>
      <c r="AA45" t="s">
        <v>1888</v>
      </c>
      <c r="AC45" t="s">
        <v>762</v>
      </c>
      <c r="AD45" s="131">
        <f t="shared" si="0"/>
        <v>0</v>
      </c>
      <c r="AE45" s="132">
        <v>1</v>
      </c>
      <c r="AF45" t="s">
        <v>5455</v>
      </c>
      <c r="AK45" t="s">
        <v>887</v>
      </c>
      <c r="AL45" t="s">
        <v>4834</v>
      </c>
      <c r="AM45" t="s">
        <v>890</v>
      </c>
      <c r="AN45" t="s">
        <v>4835</v>
      </c>
      <c r="AO45" t="s">
        <v>4835</v>
      </c>
      <c r="AQ45" s="131">
        <v>32981.642</v>
      </c>
      <c r="AR45" s="131">
        <v>0</v>
      </c>
      <c r="AS45" s="131">
        <v>1</v>
      </c>
      <c r="AT45" s="131">
        <v>0</v>
      </c>
      <c r="AU45" s="131">
        <v>0</v>
      </c>
      <c r="AZ45" s="132">
        <v>0</v>
      </c>
      <c r="BA45" s="132">
        <v>0</v>
      </c>
    </row>
    <row r="46" spans="1:53">
      <c r="A46" t="s">
        <v>1214</v>
      </c>
      <c r="B46" t="s">
        <v>1256</v>
      </c>
      <c r="C46" t="s">
        <v>1214</v>
      </c>
      <c r="D46" t="s">
        <v>310</v>
      </c>
      <c r="E46" t="s">
        <v>5516</v>
      </c>
      <c r="F46" t="s">
        <v>5517</v>
      </c>
      <c r="G46" t="s">
        <v>1012</v>
      </c>
      <c r="I46" t="s">
        <v>205</v>
      </c>
      <c r="J46" t="s">
        <v>205</v>
      </c>
      <c r="K46" t="s">
        <v>443</v>
      </c>
      <c r="L46" t="s">
        <v>339</v>
      </c>
      <c r="M46" t="s">
        <v>340</v>
      </c>
      <c r="O46" t="s">
        <v>1888</v>
      </c>
      <c r="P46" t="s">
        <v>1424</v>
      </c>
      <c r="Q46" t="s">
        <v>313</v>
      </c>
      <c r="R46" t="s">
        <v>408</v>
      </c>
      <c r="S46" t="s">
        <v>1213</v>
      </c>
      <c r="T46" s="131">
        <v>3.3650000000000002</v>
      </c>
      <c r="U46" t="s">
        <v>315</v>
      </c>
      <c r="V46" t="s">
        <v>1889</v>
      </c>
      <c r="W46" t="s">
        <v>754</v>
      </c>
      <c r="AA46" t="s">
        <v>1888</v>
      </c>
      <c r="AC46" t="s">
        <v>762</v>
      </c>
      <c r="AD46" s="131">
        <f t="shared" si="0"/>
        <v>53244.678</v>
      </c>
      <c r="AE46" s="132">
        <v>1</v>
      </c>
      <c r="AF46" t="s">
        <v>5455</v>
      </c>
      <c r="AK46" t="s">
        <v>887</v>
      </c>
      <c r="AL46" t="s">
        <v>4834</v>
      </c>
      <c r="AM46" t="s">
        <v>890</v>
      </c>
      <c r="AN46" t="s">
        <v>4835</v>
      </c>
      <c r="AO46" t="s">
        <v>4835</v>
      </c>
      <c r="AQ46" s="131">
        <v>34056492.491999999</v>
      </c>
      <c r="AR46" s="131">
        <v>156.34200000000001</v>
      </c>
      <c r="AS46" s="131">
        <v>1</v>
      </c>
      <c r="AT46" s="131">
        <v>53244.678</v>
      </c>
      <c r="AU46" s="131">
        <v>53244678.269000001</v>
      </c>
      <c r="AZ46" s="132">
        <v>1</v>
      </c>
      <c r="BA46" s="132">
        <v>1.349E-2</v>
      </c>
    </row>
    <row r="47" spans="1:53">
      <c r="A47" t="s">
        <v>1214</v>
      </c>
      <c r="B47" t="s">
        <v>1258</v>
      </c>
      <c r="C47" t="s">
        <v>1214</v>
      </c>
      <c r="D47" t="s">
        <v>310</v>
      </c>
      <c r="E47" t="s">
        <v>5518</v>
      </c>
      <c r="F47" t="s">
        <v>5519</v>
      </c>
      <c r="G47" t="s">
        <v>1012</v>
      </c>
      <c r="I47" t="s">
        <v>205</v>
      </c>
      <c r="J47" t="s">
        <v>205</v>
      </c>
      <c r="K47" t="s">
        <v>443</v>
      </c>
      <c r="L47" t="s">
        <v>339</v>
      </c>
      <c r="M47" t="s">
        <v>340</v>
      </c>
      <c r="O47" t="s">
        <v>1888</v>
      </c>
      <c r="P47" t="s">
        <v>1424</v>
      </c>
      <c r="Q47" t="s">
        <v>313</v>
      </c>
      <c r="R47" t="s">
        <v>408</v>
      </c>
      <c r="S47" t="s">
        <v>1213</v>
      </c>
      <c r="T47" s="131">
        <v>3.5659999999999998</v>
      </c>
      <c r="U47" t="s">
        <v>315</v>
      </c>
      <c r="V47" t="s">
        <v>1889</v>
      </c>
      <c r="W47" t="s">
        <v>754</v>
      </c>
      <c r="AA47" t="s">
        <v>1888</v>
      </c>
      <c r="AC47" t="s">
        <v>762</v>
      </c>
      <c r="AD47" s="131">
        <f t="shared" si="0"/>
        <v>1499.1310000000001</v>
      </c>
      <c r="AE47" s="132">
        <v>1</v>
      </c>
      <c r="AF47" t="s">
        <v>5455</v>
      </c>
      <c r="AK47" t="s">
        <v>887</v>
      </c>
      <c r="AL47" t="s">
        <v>4834</v>
      </c>
      <c r="AM47" t="s">
        <v>890</v>
      </c>
      <c r="AN47" t="s">
        <v>4835</v>
      </c>
      <c r="AO47" t="s">
        <v>4835</v>
      </c>
      <c r="AQ47" s="131">
        <v>1180861.852</v>
      </c>
      <c r="AR47" s="131">
        <v>126.952</v>
      </c>
      <c r="AS47" s="131">
        <v>1</v>
      </c>
      <c r="AT47" s="131">
        <v>1499.1310000000001</v>
      </c>
      <c r="AU47" s="131">
        <v>1499131.34</v>
      </c>
      <c r="AZ47" s="132">
        <v>1</v>
      </c>
      <c r="BA47" s="132">
        <v>7.6600000000000001E-3</v>
      </c>
    </row>
    <row r="48" spans="1:53">
      <c r="A48" t="s">
        <v>1214</v>
      </c>
      <c r="B48" t="s">
        <v>1259</v>
      </c>
      <c r="C48" t="s">
        <v>1653</v>
      </c>
      <c r="D48" t="s">
        <v>310</v>
      </c>
      <c r="E48" t="s">
        <v>5468</v>
      </c>
      <c r="F48" t="s">
        <v>5469</v>
      </c>
      <c r="G48" t="s">
        <v>1013</v>
      </c>
      <c r="I48" t="s">
        <v>205</v>
      </c>
      <c r="J48" t="s">
        <v>205</v>
      </c>
      <c r="K48" t="s">
        <v>455</v>
      </c>
      <c r="L48" t="s">
        <v>340</v>
      </c>
      <c r="M48" t="s">
        <v>339</v>
      </c>
      <c r="O48" t="s">
        <v>5470</v>
      </c>
      <c r="P48" t="s">
        <v>1550</v>
      </c>
      <c r="Q48" t="s">
        <v>414</v>
      </c>
      <c r="R48" t="s">
        <v>408</v>
      </c>
      <c r="S48" t="s">
        <v>1216</v>
      </c>
      <c r="T48" s="131">
        <v>1.919</v>
      </c>
      <c r="U48" t="s">
        <v>824</v>
      </c>
      <c r="V48" s="132">
        <v>53.102820000000001</v>
      </c>
      <c r="W48" t="s">
        <v>756</v>
      </c>
      <c r="X48" t="s">
        <v>906</v>
      </c>
      <c r="Y48" s="132">
        <v>4.7500000000000001E-2</v>
      </c>
      <c r="Z48" s="132">
        <v>0.10287</v>
      </c>
      <c r="AA48" t="s">
        <v>5471</v>
      </c>
      <c r="AB48" t="s">
        <v>413</v>
      </c>
      <c r="AD48" s="131">
        <f t="shared" si="0"/>
        <v>926.19100000000003</v>
      </c>
      <c r="AG48" t="s">
        <v>340</v>
      </c>
      <c r="AH48" t="s">
        <v>782</v>
      </c>
      <c r="AI48" t="s">
        <v>5472</v>
      </c>
      <c r="AJ48" t="s">
        <v>340</v>
      </c>
      <c r="AK48" t="s">
        <v>887</v>
      </c>
      <c r="AL48" t="s">
        <v>4834</v>
      </c>
      <c r="AM48" t="s">
        <v>890</v>
      </c>
      <c r="AN48" t="s">
        <v>4835</v>
      </c>
      <c r="AO48" t="s">
        <v>4835</v>
      </c>
      <c r="AQ48" s="131">
        <v>274671</v>
      </c>
      <c r="AR48" s="131">
        <v>100</v>
      </c>
      <c r="AS48" s="131">
        <v>3.3719999999999999</v>
      </c>
      <c r="AT48" s="131">
        <v>926.19100000000003</v>
      </c>
      <c r="AU48" s="131">
        <v>274671</v>
      </c>
      <c r="AX48" t="s">
        <v>340</v>
      </c>
      <c r="AZ48" s="132">
        <v>0.52456000000000003</v>
      </c>
      <c r="BA48" s="132">
        <v>2.9099999999999998E-3</v>
      </c>
    </row>
    <row r="49" spans="1:53">
      <c r="A49" t="s">
        <v>1214</v>
      </c>
      <c r="B49" t="s">
        <v>1259</v>
      </c>
      <c r="C49" t="s">
        <v>2553</v>
      </c>
      <c r="D49" t="s">
        <v>310</v>
      </c>
      <c r="E49" t="s">
        <v>5462</v>
      </c>
      <c r="F49" t="s">
        <v>5463</v>
      </c>
      <c r="G49" t="s">
        <v>1013</v>
      </c>
      <c r="I49" t="s">
        <v>205</v>
      </c>
      <c r="J49" t="s">
        <v>205</v>
      </c>
      <c r="K49" t="s">
        <v>452</v>
      </c>
      <c r="L49" t="s">
        <v>340</v>
      </c>
      <c r="M49" t="s">
        <v>339</v>
      </c>
      <c r="N49" t="s">
        <v>1209</v>
      </c>
      <c r="O49" t="s">
        <v>5464</v>
      </c>
      <c r="P49" t="s">
        <v>1590</v>
      </c>
      <c r="Q49" t="s">
        <v>414</v>
      </c>
      <c r="R49" t="s">
        <v>408</v>
      </c>
      <c r="S49" t="s">
        <v>1213</v>
      </c>
      <c r="T49" s="131">
        <v>0.90900000000000003</v>
      </c>
      <c r="U49" t="s">
        <v>5465</v>
      </c>
      <c r="V49" s="132">
        <v>10</v>
      </c>
      <c r="W49" t="s">
        <v>754</v>
      </c>
      <c r="X49" t="s">
        <v>897</v>
      </c>
      <c r="Z49" s="132">
        <v>0.16929</v>
      </c>
      <c r="AA49" t="s">
        <v>5466</v>
      </c>
      <c r="AB49" t="s">
        <v>413</v>
      </c>
      <c r="AD49" s="131">
        <f t="shared" si="0"/>
        <v>802.63499999999999</v>
      </c>
      <c r="AG49" t="s">
        <v>339</v>
      </c>
      <c r="AH49" t="s">
        <v>782</v>
      </c>
      <c r="AI49" t="s">
        <v>5467</v>
      </c>
      <c r="AJ49" t="s">
        <v>339</v>
      </c>
      <c r="AK49" t="s">
        <v>887</v>
      </c>
      <c r="AL49" t="s">
        <v>4834</v>
      </c>
      <c r="AM49" t="s">
        <v>890</v>
      </c>
      <c r="AN49" t="s">
        <v>4835</v>
      </c>
      <c r="AQ49" s="131">
        <v>802154</v>
      </c>
      <c r="AR49" s="131">
        <v>100.06</v>
      </c>
      <c r="AS49" s="131">
        <v>1</v>
      </c>
      <c r="AT49" s="131">
        <v>802.63499999999999</v>
      </c>
      <c r="AU49" s="131">
        <v>802635.29200000002</v>
      </c>
      <c r="AX49" t="s">
        <v>340</v>
      </c>
      <c r="AZ49" s="132">
        <v>0.45458999999999999</v>
      </c>
      <c r="BA49" s="132">
        <v>2.5300000000000001E-3</v>
      </c>
    </row>
    <row r="50" spans="1:53">
      <c r="A50" t="s">
        <v>1214</v>
      </c>
      <c r="B50" t="s">
        <v>1259</v>
      </c>
      <c r="C50" t="s">
        <v>5058</v>
      </c>
      <c r="D50" t="s">
        <v>310</v>
      </c>
      <c r="E50" t="s">
        <v>5478</v>
      </c>
      <c r="F50" t="s">
        <v>5479</v>
      </c>
      <c r="G50" t="s">
        <v>1013</v>
      </c>
      <c r="H50" t="s">
        <v>816</v>
      </c>
      <c r="I50" t="s">
        <v>205</v>
      </c>
      <c r="J50" t="s">
        <v>205</v>
      </c>
      <c r="K50" t="s">
        <v>448</v>
      </c>
      <c r="L50" t="s">
        <v>340</v>
      </c>
      <c r="M50" t="s">
        <v>340</v>
      </c>
      <c r="N50" t="s">
        <v>1209</v>
      </c>
      <c r="O50" t="s">
        <v>5480</v>
      </c>
      <c r="Q50" t="s">
        <v>411</v>
      </c>
      <c r="R50" t="s">
        <v>411</v>
      </c>
      <c r="S50" t="s">
        <v>1213</v>
      </c>
      <c r="T50" s="131">
        <v>0.504</v>
      </c>
      <c r="U50" t="s">
        <v>824</v>
      </c>
      <c r="V50" s="132">
        <v>0</v>
      </c>
      <c r="W50" t="s">
        <v>754</v>
      </c>
      <c r="X50" t="s">
        <v>901</v>
      </c>
      <c r="Y50" s="132">
        <v>0.04</v>
      </c>
      <c r="Z50" s="132">
        <v>9.7530000000000006E-2</v>
      </c>
      <c r="AA50" t="s">
        <v>1636</v>
      </c>
      <c r="AB50" t="s">
        <v>413</v>
      </c>
      <c r="AD50" s="131">
        <f t="shared" si="0"/>
        <v>36.814</v>
      </c>
      <c r="AG50" t="s">
        <v>340</v>
      </c>
      <c r="AH50" t="s">
        <v>782</v>
      </c>
      <c r="AI50" t="s">
        <v>5481</v>
      </c>
      <c r="AJ50" t="s">
        <v>340</v>
      </c>
      <c r="AK50" t="s">
        <v>885</v>
      </c>
      <c r="AM50" t="s">
        <v>890</v>
      </c>
      <c r="AN50" t="s">
        <v>4835</v>
      </c>
      <c r="AO50" t="s">
        <v>5028</v>
      </c>
      <c r="AQ50" s="131">
        <v>35075</v>
      </c>
      <c r="AR50" s="131">
        <v>104.959</v>
      </c>
      <c r="AS50" s="131">
        <v>1</v>
      </c>
      <c r="AT50" s="131">
        <v>36.814</v>
      </c>
      <c r="AU50" s="131">
        <v>36814.336000000003</v>
      </c>
      <c r="AX50" t="s">
        <v>340</v>
      </c>
      <c r="AZ50" s="132">
        <v>2.085E-2</v>
      </c>
      <c r="BA50" s="132">
        <v>1.2E-4</v>
      </c>
    </row>
    <row r="51" spans="1:53">
      <c r="A51" t="s">
        <v>1209</v>
      </c>
    </row>
    <row r="52" spans="1:53">
      <c r="A52" t="s">
        <v>1214</v>
      </c>
      <c r="B52" t="s">
        <v>1220</v>
      </c>
    </row>
    <row r="53" spans="1:53">
      <c r="A53" t="s">
        <v>1214</v>
      </c>
      <c r="B53" t="s">
        <v>1221</v>
      </c>
    </row>
    <row r="54" spans="1:53">
      <c r="A54" t="s">
        <v>1214</v>
      </c>
      <c r="B54" t="s">
        <v>1222</v>
      </c>
    </row>
    <row r="55" spans="1:53">
      <c r="A55" t="s">
        <v>1214</v>
      </c>
      <c r="B55" t="s">
        <v>1223</v>
      </c>
    </row>
    <row r="56" spans="1:53">
      <c r="A56" t="s">
        <v>1214</v>
      </c>
      <c r="B56" t="s">
        <v>1225</v>
      </c>
    </row>
    <row r="57" spans="1:53">
      <c r="A57" t="s">
        <v>1214</v>
      </c>
      <c r="B57" t="s">
        <v>1232</v>
      </c>
    </row>
    <row r="58" spans="1:53">
      <c r="A58" t="s">
        <v>1214</v>
      </c>
      <c r="B58" t="s">
        <v>1233</v>
      </c>
    </row>
    <row r="59" spans="1:53">
      <c r="A59" t="s">
        <v>1214</v>
      </c>
      <c r="B59" t="s">
        <v>1235</v>
      </c>
    </row>
    <row r="60" spans="1:53">
      <c r="A60" t="s">
        <v>1214</v>
      </c>
      <c r="B60" t="s">
        <v>1238</v>
      </c>
    </row>
    <row r="61" spans="1:53">
      <c r="A61" t="s">
        <v>1214</v>
      </c>
      <c r="B61" t="s">
        <v>1239</v>
      </c>
    </row>
    <row r="62" spans="1:53">
      <c r="A62" t="s">
        <v>1214</v>
      </c>
      <c r="B62" t="s">
        <v>1250</v>
      </c>
    </row>
    <row r="63" spans="1:53">
      <c r="A63" t="s">
        <v>1214</v>
      </c>
      <c r="B63" t="s">
        <v>1257</v>
      </c>
    </row>
  </sheetData>
  <sheetProtection formatColumns="0"/>
  <autoFilter ref="A1:BB63"/>
  <customSheetViews>
    <customSheetView guid="{AE318230-F718-49FC-82EB-7CAC3DCD05F1}" showGridLines="0" topLeftCell="S1">
      <selection activeCell="AG2" sqref="AG2"/>
      <pageMargins left="0" right="0" top="0" bottom="0" header="0" footer="0"/>
    </customSheetView>
  </customSheetViews>
  <phoneticPr fontId="28" type="noConversion"/>
  <dataValidations count="21">
    <dataValidation type="list" allowBlank="1" showInputMessage="1" showErrorMessage="1" sqref="K2:K20">
      <formula1>Industry_sectors</formula1>
    </dataValidation>
    <dataValidation type="list" allowBlank="1" showInputMessage="1" showErrorMessage="1" sqref="L2:L20">
      <formula1>Holding_interest</formula1>
    </dataValidation>
    <dataValidation type="list" allowBlank="1" showInputMessage="1" showErrorMessage="1" sqref="Q2:Q20">
      <formula1>Rating_Agency</formula1>
    </dataValidation>
    <dataValidation type="list" allowBlank="1" showInputMessage="1" showErrorMessage="1" sqref="M2:M20">
      <formula1>Consortium</formula1>
    </dataValidation>
    <dataValidation type="list" allowBlank="1" showInputMessage="1" showErrorMessage="1" sqref="W2:W20">
      <formula1>Linked_Type</formula1>
    </dataValidation>
    <dataValidation type="list" allowBlank="1" showInputMessage="1" showErrorMessage="1" sqref="AC2:AC20">
      <formula1>Type_of_Security</formula1>
    </dataValidation>
    <dataValidation type="list" allowBlank="1" showInputMessage="1" showErrorMessage="1" sqref="AM2:AM20">
      <formula1>Dependence_Independence</formula1>
    </dataValidation>
    <dataValidation type="list" allowBlank="1" showInputMessage="1" showErrorMessage="1" sqref="J2:J20">
      <formula1>Country_list</formula1>
    </dataValidation>
    <dataValidation type="list" allowBlank="1" showInputMessage="1" showErrorMessage="1" sqref="AH2:AH20">
      <formula1>Amoritization</formula1>
    </dataValidation>
    <dataValidation type="list" allowBlank="1" showInputMessage="1" showErrorMessage="1" sqref="U2:U20">
      <formula1>Type_of_Interest_Rate</formula1>
    </dataValidation>
    <dataValidation type="list" allowBlank="1" showInputMessage="1" showErrorMessage="1" sqref="AK2:AK20">
      <formula1>Valuation_Loans</formula1>
    </dataValidation>
    <dataValidation type="list" allowBlank="1" showInputMessage="1" showErrorMessage="1" sqref="X2:X20">
      <formula1>Underlying_Interest_Rates</formula1>
    </dataValidation>
    <dataValidation type="list" allowBlank="1" showInputMessage="1" showErrorMessage="1" sqref="AB2:AB20">
      <formula1>Subordination_Risk</formula1>
    </dataValidation>
    <dataValidation type="list" allowBlank="1" showInputMessage="1" showErrorMessage="1" sqref="AX2:AX20">
      <formula1>Yes_No_Bad_Debt</formula1>
    </dataValidation>
    <dataValidation type="list" allowBlank="1" showInputMessage="1" showErrorMessage="1" sqref="AG2:AG20">
      <formula1>Recourse_Nonrecourse</formula1>
    </dataValidation>
    <dataValidation type="list" allowBlank="1" showInputMessage="1" showErrorMessage="1" sqref="AJ2:AJ20">
      <formula1>Repayment_Rights</formula1>
    </dataValidation>
    <dataValidation type="list" allowBlank="1" showInputMessage="1" showErrorMessage="1" sqref="D2:D20">
      <formula1>issuer_number_loan</formula1>
    </dataValidation>
    <dataValidation type="list" allowBlank="1" showInputMessage="1" showErrorMessage="1" sqref="H2:H20">
      <formula1>real_estate_loans</formula1>
    </dataValidation>
    <dataValidation type="list" allowBlank="1" showInputMessage="1" showErrorMessage="1" sqref="I2:I20">
      <formula1>israel_abroad</formula1>
    </dataValidation>
    <dataValidation type="list" allowBlank="1" showInputMessage="1" showErrorMessage="1" sqref="AY2:AY20">
      <formula1 xml:space="preserve"> In_the_books</formula1>
    </dataValidation>
    <dataValidation type="list" allowBlank="1" showInputMessage="1" showErrorMessage="1" sqref="R2:R20">
      <formula1>what_is_rated_loans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בחירה'!$C$970:$C$976</xm:f>
          </x14:formula1>
          <xm:sqref>G2:G20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AD32"/>
  <sheetViews>
    <sheetView rightToLeft="1" topLeftCell="O1" workbookViewId="0">
      <selection activeCell="AA22" sqref="AA22"/>
    </sheetView>
  </sheetViews>
  <sheetFormatPr defaultColWidth="9" defaultRowHeight="14.25"/>
  <cols>
    <col min="1" max="4" width="11.625" style="2" customWidth="1"/>
    <col min="5" max="5" width="11.625" style="4" customWidth="1"/>
    <col min="6" max="16" width="11.625" style="2" customWidth="1"/>
    <col min="17" max="17" width="13.375" style="2" customWidth="1"/>
    <col min="18" max="30" width="11.625" style="2" customWidth="1"/>
    <col min="31" max="16384" width="9" style="2"/>
  </cols>
  <sheetData>
    <row r="1" spans="1:30" ht="66.75" customHeight="1">
      <c r="A1" s="17" t="s">
        <v>49</v>
      </c>
      <c r="B1" s="17" t="s">
        <v>50</v>
      </c>
      <c r="C1" s="17" t="s">
        <v>66</v>
      </c>
      <c r="D1" s="17" t="s">
        <v>80</v>
      </c>
      <c r="E1" s="17" t="s">
        <v>81</v>
      </c>
      <c r="F1" s="17" t="s">
        <v>67</v>
      </c>
      <c r="G1" s="17" t="s">
        <v>68</v>
      </c>
      <c r="H1" s="17" t="s">
        <v>82</v>
      </c>
      <c r="I1" s="17" t="s">
        <v>54</v>
      </c>
      <c r="J1" s="17" t="s">
        <v>55</v>
      </c>
      <c r="K1" s="17" t="s">
        <v>69</v>
      </c>
      <c r="L1" s="17" t="s">
        <v>56</v>
      </c>
      <c r="M1" s="17" t="s">
        <v>96</v>
      </c>
      <c r="N1" s="17" t="s">
        <v>97</v>
      </c>
      <c r="O1" s="17" t="s">
        <v>71</v>
      </c>
      <c r="P1" s="17" t="s">
        <v>58</v>
      </c>
      <c r="Q1" s="17" t="s">
        <v>84</v>
      </c>
      <c r="R1" s="17" t="s">
        <v>59</v>
      </c>
      <c r="S1" s="17" t="s">
        <v>72</v>
      </c>
      <c r="T1" s="17" t="s">
        <v>62</v>
      </c>
      <c r="U1" s="17" t="s">
        <v>74</v>
      </c>
      <c r="V1" s="17" t="s">
        <v>103</v>
      </c>
      <c r="W1" s="17" t="s">
        <v>104</v>
      </c>
      <c r="X1" s="17" t="s">
        <v>106</v>
      </c>
      <c r="Y1" s="17" t="s">
        <v>76</v>
      </c>
      <c r="Z1" s="17" t="s">
        <v>61</v>
      </c>
      <c r="AA1" s="17" t="s">
        <v>77</v>
      </c>
      <c r="AB1" s="17" t="s">
        <v>63</v>
      </c>
      <c r="AC1" s="17" t="s">
        <v>64</v>
      </c>
      <c r="AD1" s="17" t="s">
        <v>65</v>
      </c>
    </row>
    <row r="2" spans="1:30">
      <c r="A2" t="s">
        <v>1209</v>
      </c>
      <c r="B2" s="109"/>
      <c r="C2" s="109"/>
      <c r="D2" s="109"/>
      <c r="E2" s="16"/>
      <c r="F2" s="109"/>
      <c r="G2" s="109"/>
      <c r="H2" s="109"/>
      <c r="I2" s="109"/>
      <c r="J2" s="16"/>
      <c r="K2" s="16"/>
      <c r="L2" s="109"/>
      <c r="M2" s="109"/>
      <c r="N2" s="109"/>
      <c r="O2" s="109"/>
      <c r="P2" s="109"/>
      <c r="Q2" s="109"/>
      <c r="R2" s="16"/>
      <c r="S2" s="109"/>
      <c r="T2" s="109"/>
      <c r="U2" s="109"/>
      <c r="V2" s="109"/>
      <c r="W2" s="109"/>
      <c r="X2" s="108"/>
      <c r="Y2" s="109"/>
      <c r="Z2" s="109"/>
      <c r="AA2" s="109"/>
      <c r="AB2" s="109"/>
      <c r="AC2" s="109"/>
      <c r="AD2" s="109"/>
    </row>
    <row r="3" spans="1:30">
      <c r="A3" t="s">
        <v>1214</v>
      </c>
      <c r="B3" t="s">
        <v>1215</v>
      </c>
      <c r="C3" s="109"/>
      <c r="D3" s="109"/>
      <c r="E3" s="16"/>
      <c r="F3" s="109"/>
      <c r="G3" s="109"/>
      <c r="H3" s="109"/>
      <c r="I3" s="109"/>
      <c r="J3" s="16"/>
      <c r="K3" s="16"/>
      <c r="L3" s="109"/>
      <c r="M3" s="109"/>
      <c r="N3" s="109"/>
      <c r="O3" s="109"/>
      <c r="P3" s="109"/>
      <c r="Q3" s="109"/>
      <c r="R3" s="16"/>
      <c r="S3" s="109"/>
      <c r="T3" s="109"/>
      <c r="U3" s="109"/>
      <c r="V3" s="109"/>
      <c r="W3" s="109"/>
      <c r="X3" s="108"/>
      <c r="Y3" s="109"/>
      <c r="Z3" s="109"/>
      <c r="AA3" s="109"/>
      <c r="AB3" s="109"/>
      <c r="AC3" s="109"/>
      <c r="AD3" s="109"/>
    </row>
    <row r="4" spans="1:30">
      <c r="A4" t="s">
        <v>1214</v>
      </c>
      <c r="B4" t="s">
        <v>1218</v>
      </c>
      <c r="C4" s="109"/>
      <c r="D4" s="109"/>
      <c r="E4" s="16"/>
      <c r="F4" s="109"/>
      <c r="G4" s="109"/>
      <c r="H4" s="109"/>
      <c r="I4" s="109"/>
      <c r="J4" s="16"/>
      <c r="K4" s="16"/>
      <c r="L4" s="109"/>
      <c r="M4" s="109"/>
      <c r="N4" s="109"/>
      <c r="O4" s="109"/>
      <c r="P4" s="109"/>
      <c r="Q4" s="109"/>
      <c r="R4" s="16"/>
      <c r="S4" s="109"/>
      <c r="T4" s="109"/>
      <c r="U4" s="109"/>
      <c r="V4" s="109"/>
      <c r="W4" s="109"/>
      <c r="X4" s="108"/>
      <c r="Y4" s="109"/>
      <c r="Z4" s="109"/>
      <c r="AA4" s="109"/>
      <c r="AB4" s="109"/>
      <c r="AC4" s="109"/>
      <c r="AD4" s="109"/>
    </row>
    <row r="5" spans="1:30">
      <c r="A5" t="s">
        <v>1214</v>
      </c>
      <c r="B5" t="s">
        <v>1220</v>
      </c>
      <c r="C5" s="109"/>
      <c r="D5" s="109"/>
      <c r="E5" s="16"/>
      <c r="F5" s="109"/>
      <c r="G5" s="109"/>
      <c r="H5" s="109"/>
      <c r="I5" s="109"/>
      <c r="J5" s="16"/>
      <c r="K5" s="16"/>
      <c r="L5" s="109"/>
      <c r="M5" s="109"/>
      <c r="N5" s="109"/>
      <c r="O5" s="109"/>
      <c r="P5" s="109"/>
      <c r="Q5" s="109"/>
      <c r="R5" s="16"/>
      <c r="S5" s="109"/>
      <c r="T5" s="109"/>
      <c r="U5" s="109"/>
      <c r="V5" s="109"/>
      <c r="W5" s="109"/>
      <c r="X5" s="108"/>
      <c r="Y5" s="109"/>
      <c r="Z5" s="109"/>
      <c r="AA5" s="109"/>
      <c r="AB5" s="109"/>
      <c r="AC5" s="109"/>
      <c r="AD5" s="109"/>
    </row>
    <row r="6" spans="1:30">
      <c r="A6" t="s">
        <v>1214</v>
      </c>
      <c r="B6" t="s">
        <v>1221</v>
      </c>
      <c r="C6" s="109"/>
      <c r="D6" s="109"/>
      <c r="E6" s="16"/>
      <c r="F6" s="109"/>
      <c r="G6" s="109"/>
      <c r="H6" s="109"/>
      <c r="I6" s="109"/>
      <c r="J6" s="16"/>
      <c r="K6" s="16"/>
      <c r="L6" s="109"/>
      <c r="M6" s="109"/>
      <c r="N6" s="109"/>
      <c r="O6" s="109"/>
      <c r="P6" s="109"/>
      <c r="Q6" s="109"/>
      <c r="R6" s="16"/>
      <c r="S6" s="109"/>
      <c r="T6" s="109"/>
      <c r="U6" s="109"/>
      <c r="V6" s="109"/>
      <c r="W6" s="109"/>
      <c r="X6" s="108"/>
      <c r="Y6" s="109"/>
      <c r="Z6" s="109"/>
      <c r="AA6" s="109"/>
      <c r="AB6" s="109"/>
      <c r="AC6" s="109"/>
      <c r="AD6" s="109"/>
    </row>
    <row r="7" spans="1:30">
      <c r="A7" t="s">
        <v>1214</v>
      </c>
      <c r="B7" t="s">
        <v>1222</v>
      </c>
      <c r="C7" s="109"/>
      <c r="D7" s="109"/>
      <c r="E7" s="16"/>
      <c r="F7" s="109"/>
      <c r="G7" s="109"/>
      <c r="H7" s="109"/>
      <c r="I7" s="109"/>
      <c r="J7" s="16"/>
      <c r="K7" s="16"/>
      <c r="L7" s="109"/>
      <c r="M7" s="109"/>
      <c r="N7" s="109"/>
      <c r="O7" s="109"/>
      <c r="P7" s="109"/>
      <c r="Q7" s="109"/>
      <c r="R7" s="16"/>
      <c r="S7" s="109"/>
      <c r="T7" s="109"/>
      <c r="U7" s="109"/>
      <c r="V7" s="109"/>
      <c r="W7" s="109"/>
      <c r="X7" s="108"/>
      <c r="Y7" s="109"/>
      <c r="Z7" s="109"/>
      <c r="AA7" s="109"/>
      <c r="AB7" s="109"/>
      <c r="AC7" s="109"/>
      <c r="AD7" s="109"/>
    </row>
    <row r="8" spans="1:30">
      <c r="A8" t="s">
        <v>1214</v>
      </c>
      <c r="B8" t="s">
        <v>1223</v>
      </c>
      <c r="C8" s="109"/>
      <c r="D8" s="109"/>
      <c r="E8" s="16"/>
      <c r="F8" s="109"/>
      <c r="G8" s="109"/>
      <c r="H8" s="109"/>
      <c r="I8" s="109"/>
      <c r="J8" s="16"/>
      <c r="K8" s="16"/>
      <c r="L8" s="109"/>
      <c r="M8" s="109"/>
      <c r="N8" s="109"/>
      <c r="O8" s="109"/>
      <c r="P8" s="109"/>
      <c r="Q8" s="109"/>
      <c r="R8" s="16"/>
      <c r="S8" s="109"/>
      <c r="T8" s="109"/>
      <c r="U8" s="109"/>
      <c r="V8" s="109"/>
      <c r="W8" s="109"/>
      <c r="X8" s="108"/>
      <c r="Y8" s="109"/>
      <c r="Z8" s="109"/>
      <c r="AA8" s="109"/>
      <c r="AB8" s="109"/>
      <c r="AC8" s="109"/>
      <c r="AD8" s="109"/>
    </row>
    <row r="9" spans="1:30">
      <c r="A9" t="s">
        <v>1214</v>
      </c>
      <c r="B9" t="s">
        <v>1224</v>
      </c>
      <c r="C9" s="109"/>
      <c r="D9" s="109"/>
      <c r="E9" s="16"/>
      <c r="F9" s="109"/>
      <c r="G9" s="109"/>
      <c r="H9" s="109"/>
      <c r="I9" s="109"/>
      <c r="J9" s="16"/>
      <c r="K9" s="16"/>
      <c r="L9" s="109"/>
      <c r="M9" s="109"/>
      <c r="N9" s="109"/>
      <c r="O9" s="109"/>
      <c r="P9" s="109"/>
      <c r="Q9" s="109"/>
      <c r="R9" s="16"/>
      <c r="S9" s="109"/>
      <c r="T9" s="109"/>
      <c r="U9" s="109"/>
      <c r="V9" s="109"/>
      <c r="W9" s="109"/>
      <c r="X9" s="108"/>
      <c r="Y9" s="109"/>
      <c r="Z9" s="109"/>
      <c r="AA9" s="109"/>
      <c r="AB9" s="109"/>
      <c r="AC9" s="109"/>
      <c r="AD9" s="109"/>
    </row>
    <row r="10" spans="1:30">
      <c r="A10" t="s">
        <v>1214</v>
      </c>
      <c r="B10" t="s">
        <v>1225</v>
      </c>
      <c r="C10" s="109"/>
      <c r="D10" s="109"/>
      <c r="E10" s="16"/>
      <c r="F10" s="109"/>
      <c r="G10" s="109"/>
      <c r="H10" s="109"/>
      <c r="I10" s="109"/>
      <c r="J10" s="16"/>
      <c r="K10" s="16"/>
      <c r="L10" s="109"/>
      <c r="M10" s="109"/>
      <c r="N10" s="109"/>
      <c r="O10" s="109"/>
      <c r="P10" s="109"/>
      <c r="Q10" s="109"/>
      <c r="R10" s="16"/>
      <c r="S10" s="109"/>
      <c r="T10" s="109"/>
      <c r="U10" s="109"/>
      <c r="V10" s="109"/>
      <c r="W10" s="109"/>
      <c r="X10" s="108"/>
      <c r="Y10" s="109"/>
      <c r="Z10" s="109"/>
      <c r="AA10" s="109"/>
      <c r="AB10" s="109"/>
      <c r="AC10" s="109"/>
      <c r="AD10" s="109"/>
    </row>
    <row r="11" spans="1:30">
      <c r="A11" t="s">
        <v>1214</v>
      </c>
      <c r="B11" t="s">
        <v>1231</v>
      </c>
      <c r="C11" s="109"/>
      <c r="D11" s="109"/>
      <c r="E11" s="16"/>
      <c r="F11" s="109"/>
      <c r="G11" s="109"/>
      <c r="H11" s="109"/>
      <c r="I11" s="109"/>
      <c r="J11" s="16"/>
      <c r="K11" s="16"/>
      <c r="L11" s="109"/>
      <c r="M11" s="109"/>
      <c r="N11" s="109"/>
      <c r="O11" s="109"/>
      <c r="P11" s="109"/>
      <c r="Q11" s="109"/>
      <c r="R11" s="16"/>
      <c r="S11" s="109"/>
      <c r="T11" s="109"/>
      <c r="U11" s="109"/>
      <c r="V11" s="109"/>
      <c r="W11" s="109"/>
      <c r="X11" s="108"/>
      <c r="Y11" s="109"/>
      <c r="Z11" s="109"/>
      <c r="AA11" s="109"/>
      <c r="AB11" s="109"/>
      <c r="AC11" s="109"/>
      <c r="AD11" s="109"/>
    </row>
    <row r="12" spans="1:30">
      <c r="A12" t="s">
        <v>1214</v>
      </c>
      <c r="B12" t="s">
        <v>1232</v>
      </c>
      <c r="C12" s="109"/>
      <c r="D12" s="109"/>
      <c r="E12" s="16"/>
      <c r="F12" s="109"/>
      <c r="G12" s="109"/>
      <c r="H12" s="109"/>
      <c r="I12" s="109"/>
      <c r="J12" s="16"/>
      <c r="K12" s="16"/>
      <c r="L12" s="109"/>
      <c r="M12" s="109"/>
      <c r="N12" s="109"/>
      <c r="O12" s="109"/>
      <c r="P12" s="109"/>
      <c r="Q12" s="109"/>
      <c r="R12" s="16"/>
      <c r="S12" s="109"/>
      <c r="T12" s="109"/>
      <c r="U12" s="109"/>
      <c r="V12" s="109"/>
      <c r="W12" s="109"/>
      <c r="X12" s="108"/>
      <c r="Y12" s="109"/>
      <c r="Z12" s="109"/>
      <c r="AA12" s="109"/>
      <c r="AB12" s="109"/>
      <c r="AC12" s="109"/>
      <c r="AD12" s="109"/>
    </row>
    <row r="13" spans="1:30">
      <c r="A13" t="s">
        <v>1214</v>
      </c>
      <c r="B13" t="s">
        <v>1233</v>
      </c>
      <c r="C13" s="109"/>
      <c r="D13" s="109"/>
      <c r="E13" s="16"/>
      <c r="F13" s="109"/>
      <c r="G13" s="109"/>
      <c r="H13" s="109"/>
      <c r="I13" s="109"/>
      <c r="J13" s="16"/>
      <c r="K13" s="16"/>
      <c r="L13" s="109"/>
      <c r="M13" s="109"/>
      <c r="N13" s="109"/>
      <c r="O13" s="109"/>
      <c r="P13" s="109"/>
      <c r="Q13" s="109"/>
      <c r="R13" s="16"/>
      <c r="S13" s="109"/>
      <c r="T13" s="109"/>
      <c r="U13" s="109"/>
      <c r="V13" s="109"/>
      <c r="W13" s="109"/>
      <c r="X13" s="108"/>
      <c r="Y13" s="109"/>
      <c r="Z13" s="109"/>
      <c r="AA13" s="109"/>
      <c r="AB13" s="109"/>
      <c r="AC13" s="109"/>
      <c r="AD13" s="109"/>
    </row>
    <row r="14" spans="1:30">
      <c r="A14" t="s">
        <v>1214</v>
      </c>
      <c r="B14" t="s">
        <v>1234</v>
      </c>
      <c r="C14" s="109"/>
      <c r="D14" s="109"/>
      <c r="E14" s="16"/>
      <c r="F14" s="109"/>
      <c r="G14" s="109"/>
      <c r="H14" s="109"/>
      <c r="I14" s="109"/>
      <c r="J14" s="16"/>
      <c r="K14" s="16"/>
      <c r="L14" s="109"/>
      <c r="M14" s="109"/>
      <c r="N14" s="109"/>
      <c r="O14" s="109"/>
      <c r="P14" s="109"/>
      <c r="Q14" s="109"/>
      <c r="R14" s="16"/>
      <c r="S14" s="109"/>
      <c r="T14" s="109"/>
      <c r="U14" s="109"/>
      <c r="V14" s="109"/>
      <c r="W14" s="109"/>
      <c r="X14" s="108"/>
      <c r="Y14" s="109"/>
      <c r="Z14" s="109"/>
      <c r="AA14" s="109"/>
      <c r="AB14" s="109"/>
      <c r="AC14" s="109"/>
      <c r="AD14" s="109"/>
    </row>
    <row r="15" spans="1:30">
      <c r="A15" t="s">
        <v>1214</v>
      </c>
      <c r="B15" t="s">
        <v>1235</v>
      </c>
      <c r="C15" s="109"/>
      <c r="D15" s="109"/>
      <c r="E15" s="16"/>
      <c r="F15" s="109"/>
      <c r="G15" s="109"/>
      <c r="H15" s="109"/>
      <c r="I15" s="109"/>
      <c r="J15" s="16"/>
      <c r="K15" s="16"/>
      <c r="L15" s="109"/>
      <c r="M15" s="109"/>
      <c r="N15" s="109"/>
      <c r="O15" s="109"/>
      <c r="P15" s="109"/>
      <c r="Q15" s="109"/>
      <c r="R15" s="16"/>
      <c r="S15" s="109"/>
      <c r="T15" s="109"/>
      <c r="U15" s="109"/>
      <c r="V15" s="109"/>
      <c r="W15" s="109"/>
      <c r="X15" s="108"/>
      <c r="Y15" s="109"/>
      <c r="Z15" s="109"/>
      <c r="AA15" s="109"/>
      <c r="AB15" s="109"/>
      <c r="AC15" s="109"/>
      <c r="AD15" s="109"/>
    </row>
    <row r="16" spans="1:30">
      <c r="A16" t="s">
        <v>1214</v>
      </c>
      <c r="B16" t="s">
        <v>1238</v>
      </c>
      <c r="C16" s="109"/>
      <c r="D16" s="109"/>
      <c r="E16" s="16"/>
      <c r="F16" s="109"/>
      <c r="G16" s="109"/>
      <c r="H16" s="109"/>
      <c r="I16" s="109"/>
      <c r="J16" s="16"/>
      <c r="K16" s="16"/>
      <c r="L16" s="109"/>
      <c r="M16" s="109"/>
      <c r="N16" s="109"/>
      <c r="O16" s="109"/>
      <c r="P16" s="109"/>
      <c r="Q16" s="109"/>
      <c r="R16" s="16"/>
      <c r="S16" s="109"/>
      <c r="T16" s="109"/>
      <c r="U16" s="109"/>
      <c r="V16" s="109"/>
      <c r="W16" s="109"/>
      <c r="X16" s="108"/>
      <c r="Y16" s="109"/>
      <c r="Z16" s="109"/>
      <c r="AA16" s="109"/>
      <c r="AB16" s="109"/>
      <c r="AC16" s="109"/>
      <c r="AD16" s="109"/>
    </row>
    <row r="17" spans="1:30">
      <c r="A17" t="s">
        <v>1214</v>
      </c>
      <c r="B17" t="s">
        <v>1239</v>
      </c>
      <c r="C17" s="109"/>
      <c r="D17" s="109"/>
      <c r="E17" s="16"/>
      <c r="F17" s="109"/>
      <c r="G17" s="109"/>
      <c r="H17" s="109"/>
      <c r="I17" s="109"/>
      <c r="J17" s="16"/>
      <c r="K17" s="16"/>
      <c r="L17" s="109"/>
      <c r="M17" s="109"/>
      <c r="N17" s="109"/>
      <c r="O17" s="109"/>
      <c r="P17" s="109"/>
      <c r="Q17" s="109"/>
      <c r="R17" s="16"/>
      <c r="S17" s="109"/>
      <c r="T17" s="109"/>
      <c r="U17" s="109"/>
      <c r="V17" s="109"/>
      <c r="W17" s="109"/>
      <c r="X17" s="108"/>
      <c r="Y17" s="109"/>
      <c r="Z17" s="109"/>
      <c r="AA17" s="109"/>
      <c r="AB17" s="109"/>
      <c r="AC17" s="109"/>
      <c r="AD17" s="109"/>
    </row>
    <row r="18" spans="1:30">
      <c r="A18" t="s">
        <v>1214</v>
      </c>
      <c r="B18" t="s">
        <v>1240</v>
      </c>
      <c r="C18" s="109"/>
      <c r="D18" s="109"/>
      <c r="E18" s="16"/>
      <c r="F18" s="109"/>
      <c r="G18" s="109"/>
      <c r="H18" s="109"/>
      <c r="I18" s="109"/>
      <c r="J18" s="16"/>
      <c r="K18" s="16"/>
      <c r="L18" s="109"/>
      <c r="M18" s="109"/>
      <c r="N18" s="109"/>
      <c r="O18" s="109"/>
      <c r="P18" s="109"/>
      <c r="Q18" s="109"/>
      <c r="R18" s="16"/>
      <c r="S18" s="109"/>
      <c r="T18" s="109"/>
      <c r="U18" s="109"/>
      <c r="V18" s="109"/>
      <c r="W18" s="109"/>
      <c r="X18" s="108"/>
      <c r="Y18" s="109"/>
      <c r="Z18" s="109"/>
      <c r="AA18" s="109"/>
      <c r="AB18" s="109"/>
      <c r="AC18" s="109"/>
      <c r="AD18" s="109"/>
    </row>
    <row r="19" spans="1:30">
      <c r="A19" t="s">
        <v>1214</v>
      </c>
      <c r="B19" t="s">
        <v>1243</v>
      </c>
      <c r="C19" s="109"/>
      <c r="D19" s="109"/>
      <c r="E19" s="16"/>
      <c r="F19" s="109"/>
      <c r="G19" s="109"/>
      <c r="H19" s="109"/>
      <c r="I19" s="109"/>
      <c r="J19" s="16"/>
      <c r="K19" s="16"/>
      <c r="L19" s="109"/>
      <c r="M19" s="109"/>
      <c r="N19" s="109"/>
      <c r="O19" s="109"/>
      <c r="P19" s="109"/>
      <c r="Q19" s="109"/>
      <c r="R19" s="16"/>
      <c r="S19" s="109"/>
      <c r="T19" s="109"/>
      <c r="U19" s="109"/>
      <c r="V19" s="109"/>
      <c r="W19" s="109"/>
      <c r="X19" s="108"/>
      <c r="Y19" s="109"/>
      <c r="Z19" s="109"/>
      <c r="AA19" s="109"/>
      <c r="AB19" s="109"/>
      <c r="AC19" s="109"/>
      <c r="AD19" s="109"/>
    </row>
    <row r="20" spans="1:30">
      <c r="A20" t="s">
        <v>1214</v>
      </c>
      <c r="B20" t="s">
        <v>1244</v>
      </c>
      <c r="C20" s="108"/>
      <c r="D20" s="108"/>
      <c r="E20" s="16"/>
      <c r="F20" s="108"/>
      <c r="G20" s="108"/>
      <c r="H20" s="109"/>
      <c r="I20" s="109"/>
      <c r="J20" s="16"/>
      <c r="K20" s="16"/>
      <c r="L20" s="109"/>
      <c r="M20" s="109"/>
      <c r="N20" s="108"/>
      <c r="O20" s="108"/>
      <c r="P20" s="109"/>
      <c r="Q20" s="109"/>
      <c r="R20" s="108"/>
      <c r="S20" s="108"/>
      <c r="T20" s="108"/>
      <c r="U20" s="108"/>
      <c r="V20" s="109"/>
      <c r="W20" s="109"/>
      <c r="X20" s="108"/>
      <c r="Y20" s="108"/>
      <c r="Z20" s="108"/>
      <c r="AA20" s="108"/>
      <c r="AB20" s="108"/>
      <c r="AC20" s="108"/>
      <c r="AD20" s="108"/>
    </row>
    <row r="21" spans="1:30" customFormat="1">
      <c r="A21" t="s">
        <v>1214</v>
      </c>
      <c r="B21" t="s">
        <v>1245</v>
      </c>
    </row>
    <row r="22" spans="1:30">
      <c r="A22" t="s">
        <v>1214</v>
      </c>
      <c r="B22" t="s">
        <v>1246</v>
      </c>
    </row>
    <row r="23" spans="1:30">
      <c r="A23" t="s">
        <v>1214</v>
      </c>
      <c r="B23" t="s">
        <v>1249</v>
      </c>
    </row>
    <row r="24" spans="1:30">
      <c r="A24" t="s">
        <v>1214</v>
      </c>
      <c r="B24" t="s">
        <v>1250</v>
      </c>
    </row>
    <row r="25" spans="1:30">
      <c r="A25" t="s">
        <v>1214</v>
      </c>
      <c r="B25" t="s">
        <v>1252</v>
      </c>
    </row>
    <row r="26" spans="1:30">
      <c r="A26" t="s">
        <v>1214</v>
      </c>
      <c r="B26" t="s">
        <v>1253</v>
      </c>
    </row>
    <row r="27" spans="1:30">
      <c r="A27" t="s">
        <v>1214</v>
      </c>
      <c r="B27" t="s">
        <v>1254</v>
      </c>
    </row>
    <row r="28" spans="1:30">
      <c r="A28" t="s">
        <v>1214</v>
      </c>
      <c r="B28" t="s">
        <v>1255</v>
      </c>
    </row>
    <row r="29" spans="1:30">
      <c r="A29" t="s">
        <v>1214</v>
      </c>
      <c r="B29" t="s">
        <v>1256</v>
      </c>
    </row>
    <row r="30" spans="1:30">
      <c r="A30" t="s">
        <v>1214</v>
      </c>
      <c r="B30" t="s">
        <v>1257</v>
      </c>
    </row>
    <row r="31" spans="1:30">
      <c r="A31" t="s">
        <v>1214</v>
      </c>
      <c r="B31" t="s">
        <v>1258</v>
      </c>
    </row>
    <row r="32" spans="1:30">
      <c r="A32" t="s">
        <v>1214</v>
      </c>
      <c r="B32" t="s">
        <v>1259</v>
      </c>
    </row>
  </sheetData>
  <sheetProtection formatColumns="0"/>
  <customSheetViews>
    <customSheetView guid="{AE318230-F718-49FC-82EB-7CAC3DCD05F1}" showGridLines="0" hiddenRows="1">
      <selection sqref="A1:B1"/>
      <pageMargins left="0" right="0" top="0" bottom="0" header="0" footer="0"/>
    </customSheetView>
  </customSheetViews>
  <dataValidations count="12">
    <dataValidation type="list" allowBlank="1" showInputMessage="1" showErrorMessage="1" sqref="J2:J20">
      <formula1>israel_abroad</formula1>
    </dataValidation>
    <dataValidation type="list" allowBlank="1" showInputMessage="1" showErrorMessage="1" sqref="L2:L20">
      <formula1>Holding_interest</formula1>
    </dataValidation>
    <dataValidation type="list" allowBlank="1" showInputMessage="1" showErrorMessage="1" sqref="P2:P20">
      <formula1>Rating_Agency</formula1>
    </dataValidation>
    <dataValidation type="list" allowBlank="1" showInputMessage="1" showErrorMessage="1" sqref="Q2:Q20">
      <formula1>What_is_rated</formula1>
    </dataValidation>
    <dataValidation type="list" allowBlank="1" showInputMessage="1" showErrorMessage="1" sqref="V2:V20">
      <formula1>Valuation</formula1>
    </dataValidation>
    <dataValidation type="list" allowBlank="1" showInputMessage="1" showErrorMessage="1" sqref="W2:W20">
      <formula1>Dependence_Independence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H2:H20">
      <formula1>Type_of_Security_ID_Fund</formula1>
    </dataValidation>
    <dataValidation type="list" allowBlank="1" showInputMessage="1" showErrorMessage="1" sqref="M3:M20">
      <formula1>Underlying_Asset</formula1>
    </dataValidation>
    <dataValidation type="list" allowBlank="1" showInputMessage="1" showErrorMessage="1" sqref="E2">
      <formula1>Issuer_Number_Type_3</formula1>
    </dataValidation>
    <dataValidation type="list" allowBlank="1" showInputMessage="1" showErrorMessage="1" sqref="E3:E20">
      <formula1>Issuer_Number_Type_2</formula1>
    </dataValidation>
    <dataValidation type="list" allowBlank="1" showInputMessage="1" showErrorMessage="1" sqref="M2">
      <formula1>Underlying_Asset_Structured</formula1>
    </dataValidation>
  </dataValidations>
  <pageMargins left="0.7" right="0.7" top="0.75" bottom="0.75" header="0.3" footer="0.3"/>
  <pageSetup paperSize="0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בחירה'!$C$986:$C$991</xm:f>
          </x14:formula1>
          <xm:sqref>I2:I20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V42"/>
  <sheetViews>
    <sheetView rightToLeft="1" topLeftCell="J1" workbookViewId="0">
      <selection activeCell="W18" sqref="W18"/>
    </sheetView>
  </sheetViews>
  <sheetFormatPr defaultColWidth="9" defaultRowHeight="14.25"/>
  <cols>
    <col min="1" max="4" width="11.625" style="2" customWidth="1"/>
    <col min="5" max="5" width="11.625" style="4" customWidth="1"/>
    <col min="6" max="22" width="11.625" style="2" customWidth="1"/>
    <col min="23" max="16384" width="9" style="2"/>
  </cols>
  <sheetData>
    <row r="1" spans="1:22" ht="66.75" customHeight="1">
      <c r="A1" s="17" t="s">
        <v>49</v>
      </c>
      <c r="B1" s="17" t="s">
        <v>50</v>
      </c>
      <c r="C1" s="17" t="s">
        <v>51</v>
      </c>
      <c r="D1" s="17" t="s">
        <v>52</v>
      </c>
      <c r="E1" s="17" t="s">
        <v>53</v>
      </c>
      <c r="F1" s="17" t="s">
        <v>54</v>
      </c>
      <c r="G1" s="17" t="s">
        <v>174</v>
      </c>
      <c r="H1" s="17" t="s">
        <v>55</v>
      </c>
      <c r="I1" s="17" t="s">
        <v>69</v>
      </c>
      <c r="J1" s="17" t="s">
        <v>56</v>
      </c>
      <c r="K1" s="17" t="s">
        <v>57</v>
      </c>
      <c r="L1" s="17" t="s">
        <v>58</v>
      </c>
      <c r="M1" s="17" t="s">
        <v>59</v>
      </c>
      <c r="N1" s="17" t="s">
        <v>72</v>
      </c>
      <c r="O1" s="17" t="s">
        <v>62</v>
      </c>
      <c r="P1" s="17" t="s">
        <v>74</v>
      </c>
      <c r="Q1" s="17" t="s">
        <v>60</v>
      </c>
      <c r="R1" s="17" t="s">
        <v>61</v>
      </c>
      <c r="S1" s="17" t="s">
        <v>175</v>
      </c>
      <c r="T1" s="17" t="s">
        <v>63</v>
      </c>
      <c r="U1" s="17" t="s">
        <v>64</v>
      </c>
      <c r="V1" s="17" t="s">
        <v>65</v>
      </c>
    </row>
    <row r="2" spans="1:22">
      <c r="A2" t="s">
        <v>1214</v>
      </c>
      <c r="B2" t="s">
        <v>1249</v>
      </c>
      <c r="C2" t="s">
        <v>1210</v>
      </c>
      <c r="D2" t="s">
        <v>1211</v>
      </c>
      <c r="E2" t="s">
        <v>316</v>
      </c>
      <c r="F2" t="s">
        <v>951</v>
      </c>
      <c r="G2" t="s">
        <v>5520</v>
      </c>
      <c r="H2" t="s">
        <v>205</v>
      </c>
      <c r="I2" t="s">
        <v>205</v>
      </c>
      <c r="J2" t="s">
        <v>340</v>
      </c>
      <c r="K2" t="s">
        <v>1212</v>
      </c>
      <c r="L2" t="s">
        <v>414</v>
      </c>
      <c r="M2" t="s">
        <v>1216</v>
      </c>
      <c r="N2" s="131">
        <v>0.32900000000000001</v>
      </c>
      <c r="O2" s="132">
        <v>5.6000000000000001E-2</v>
      </c>
      <c r="P2" s="132">
        <v>5.2630000000000003E-2</v>
      </c>
      <c r="Q2" s="135">
        <v>103.85</v>
      </c>
      <c r="R2" s="131">
        <v>3.3719999999999999</v>
      </c>
      <c r="S2" s="131">
        <v>103.85</v>
      </c>
      <c r="T2" s="131">
        <v>350.18200000000002</v>
      </c>
      <c r="U2" s="132">
        <v>0.50763000000000003</v>
      </c>
      <c r="V2" s="132">
        <v>1.1900000000000001E-3</v>
      </c>
    </row>
    <row r="3" spans="1:22">
      <c r="A3" t="s">
        <v>1214</v>
      </c>
      <c r="B3" t="s">
        <v>1249</v>
      </c>
      <c r="C3" t="s">
        <v>1210</v>
      </c>
      <c r="D3" t="s">
        <v>1211</v>
      </c>
      <c r="E3" t="s">
        <v>316</v>
      </c>
      <c r="F3" t="s">
        <v>951</v>
      </c>
      <c r="G3" t="s">
        <v>5521</v>
      </c>
      <c r="H3" t="s">
        <v>205</v>
      </c>
      <c r="I3" t="s">
        <v>205</v>
      </c>
      <c r="J3" t="s">
        <v>340</v>
      </c>
      <c r="K3" t="s">
        <v>1212</v>
      </c>
      <c r="L3" t="s">
        <v>414</v>
      </c>
      <c r="M3" t="s">
        <v>1216</v>
      </c>
      <c r="N3" s="131">
        <v>0.88800000000000001</v>
      </c>
      <c r="O3" s="132">
        <v>5.3499999999999999E-2</v>
      </c>
      <c r="P3" s="132">
        <v>5.1990000000000001E-2</v>
      </c>
      <c r="Q3" s="135">
        <v>100.73</v>
      </c>
      <c r="R3" s="131">
        <v>3.3719999999999999</v>
      </c>
      <c r="S3" s="131">
        <v>100.73</v>
      </c>
      <c r="T3" s="131">
        <v>339.66199999999998</v>
      </c>
      <c r="U3" s="132">
        <v>0.49236999999999997</v>
      </c>
      <c r="V3" s="132">
        <v>1.15E-3</v>
      </c>
    </row>
    <row r="4" spans="1:22">
      <c r="A4" t="s">
        <v>1214</v>
      </c>
      <c r="B4" t="s">
        <v>1250</v>
      </c>
      <c r="C4" t="s">
        <v>1210</v>
      </c>
      <c r="D4" t="s">
        <v>1211</v>
      </c>
      <c r="E4" t="s">
        <v>316</v>
      </c>
      <c r="F4" t="s">
        <v>952</v>
      </c>
      <c r="G4" t="s">
        <v>5522</v>
      </c>
      <c r="H4" t="s">
        <v>205</v>
      </c>
      <c r="I4" t="s">
        <v>205</v>
      </c>
      <c r="J4" t="s">
        <v>340</v>
      </c>
      <c r="K4" t="s">
        <v>1212</v>
      </c>
      <c r="L4" t="s">
        <v>414</v>
      </c>
      <c r="M4" t="s">
        <v>1213</v>
      </c>
      <c r="N4" s="131">
        <v>0.51</v>
      </c>
      <c r="O4" s="132">
        <v>4.4999999999999998E-2</v>
      </c>
      <c r="P4" s="132">
        <v>4.5289999999999997E-2</v>
      </c>
      <c r="Q4" s="135">
        <v>4087.2</v>
      </c>
      <c r="R4" s="131">
        <v>1</v>
      </c>
      <c r="S4" s="131">
        <v>102.18</v>
      </c>
      <c r="T4" s="131">
        <f>4087.2+19.59</f>
        <v>4106.79</v>
      </c>
      <c r="U4" s="132">
        <v>0.23279</v>
      </c>
      <c r="V4" s="132">
        <v>4.4299999999999999E-3</v>
      </c>
    </row>
    <row r="5" spans="1:22">
      <c r="A5" t="s">
        <v>1214</v>
      </c>
      <c r="B5" t="s">
        <v>1250</v>
      </c>
      <c r="C5" t="s">
        <v>1210</v>
      </c>
      <c r="D5" t="s">
        <v>1211</v>
      </c>
      <c r="E5" t="s">
        <v>316</v>
      </c>
      <c r="F5" t="s">
        <v>952</v>
      </c>
      <c r="G5" t="s">
        <v>5523</v>
      </c>
      <c r="H5" t="s">
        <v>205</v>
      </c>
      <c r="I5" t="s">
        <v>205</v>
      </c>
      <c r="J5" t="s">
        <v>340</v>
      </c>
      <c r="K5" t="s">
        <v>1212</v>
      </c>
      <c r="L5" t="s">
        <v>414</v>
      </c>
      <c r="M5" t="s">
        <v>1213</v>
      </c>
      <c r="N5" s="131">
        <v>0.52600000000000002</v>
      </c>
      <c r="O5" s="132">
        <v>4.4999999999999998E-2</v>
      </c>
      <c r="P5" s="132">
        <v>4.5400000000000003E-2</v>
      </c>
      <c r="Q5" s="135">
        <v>4084</v>
      </c>
      <c r="R5" s="131">
        <v>1</v>
      </c>
      <c r="S5" s="131">
        <v>102.1</v>
      </c>
      <c r="T5" s="131">
        <v>4084</v>
      </c>
      <c r="U5" s="132">
        <v>0.2326</v>
      </c>
      <c r="V5" s="132">
        <v>4.4200000000000003E-3</v>
      </c>
    </row>
    <row r="6" spans="1:22">
      <c r="A6" t="s">
        <v>1214</v>
      </c>
      <c r="B6" t="s">
        <v>1250</v>
      </c>
      <c r="C6" t="s">
        <v>1210</v>
      </c>
      <c r="D6" t="s">
        <v>1211</v>
      </c>
      <c r="E6" t="s">
        <v>316</v>
      </c>
      <c r="F6" t="s">
        <v>951</v>
      </c>
      <c r="G6" t="s">
        <v>5520</v>
      </c>
      <c r="H6" t="s">
        <v>205</v>
      </c>
      <c r="I6" t="s">
        <v>205</v>
      </c>
      <c r="J6" t="s">
        <v>340</v>
      </c>
      <c r="K6" t="s">
        <v>1212</v>
      </c>
      <c r="L6" t="s">
        <v>414</v>
      </c>
      <c r="M6" t="s">
        <v>1216</v>
      </c>
      <c r="N6" s="131">
        <v>0.32900000000000001</v>
      </c>
      <c r="O6" s="132">
        <v>5.6000000000000001E-2</v>
      </c>
      <c r="P6" s="132">
        <v>5.2630000000000003E-2</v>
      </c>
      <c r="Q6" s="135">
        <v>830.8</v>
      </c>
      <c r="R6" s="131">
        <v>3.3719999999999999</v>
      </c>
      <c r="S6" s="131">
        <v>103.85</v>
      </c>
      <c r="T6" s="131">
        <v>2801.4580000000001</v>
      </c>
      <c r="U6" s="132">
        <v>0.15956000000000001</v>
      </c>
      <c r="V6" s="132">
        <v>3.0300000000000001E-3</v>
      </c>
    </row>
    <row r="7" spans="1:22">
      <c r="A7" t="s">
        <v>1214</v>
      </c>
      <c r="B7" t="s">
        <v>1250</v>
      </c>
      <c r="C7" t="s">
        <v>1210</v>
      </c>
      <c r="D7" t="s">
        <v>1211</v>
      </c>
      <c r="E7" t="s">
        <v>316</v>
      </c>
      <c r="F7" t="s">
        <v>951</v>
      </c>
      <c r="G7" t="s">
        <v>5522</v>
      </c>
      <c r="H7" t="s">
        <v>205</v>
      </c>
      <c r="I7" t="s">
        <v>205</v>
      </c>
      <c r="J7" t="s">
        <v>340</v>
      </c>
      <c r="K7" t="s">
        <v>1212</v>
      </c>
      <c r="L7" t="s">
        <v>414</v>
      </c>
      <c r="M7" t="s">
        <v>1216</v>
      </c>
      <c r="N7" s="131">
        <v>0.51</v>
      </c>
      <c r="O7" s="132">
        <v>5.6500000000000002E-2</v>
      </c>
      <c r="P7" s="132">
        <v>5.525E-2</v>
      </c>
      <c r="Q7" s="135">
        <v>822.48</v>
      </c>
      <c r="R7" s="131">
        <v>3.3719999999999999</v>
      </c>
      <c r="S7" s="131">
        <v>102.81</v>
      </c>
      <c r="T7" s="131">
        <v>2773.4029999999998</v>
      </c>
      <c r="U7" s="132">
        <v>0.15795999999999999</v>
      </c>
      <c r="V7" s="132">
        <v>3.0000000000000001E-3</v>
      </c>
    </row>
    <row r="8" spans="1:22">
      <c r="A8" t="s">
        <v>1214</v>
      </c>
      <c r="B8" t="s">
        <v>1250</v>
      </c>
      <c r="C8" t="s">
        <v>1210</v>
      </c>
      <c r="D8" t="s">
        <v>1211</v>
      </c>
      <c r="E8" t="s">
        <v>316</v>
      </c>
      <c r="F8" t="s">
        <v>951</v>
      </c>
      <c r="G8" t="s">
        <v>5524</v>
      </c>
      <c r="H8" t="s">
        <v>205</v>
      </c>
      <c r="I8" t="s">
        <v>205</v>
      </c>
      <c r="J8" t="s">
        <v>340</v>
      </c>
      <c r="K8" t="s">
        <v>1212</v>
      </c>
      <c r="L8" t="s">
        <v>414</v>
      </c>
      <c r="M8" t="s">
        <v>1216</v>
      </c>
      <c r="N8" s="131">
        <v>0.37</v>
      </c>
      <c r="O8" s="132">
        <v>5.6000000000000001E-2</v>
      </c>
      <c r="P8" s="132">
        <v>5.212E-2</v>
      </c>
      <c r="Q8" s="135">
        <v>518.25</v>
      </c>
      <c r="R8" s="131">
        <v>3.3719999999999999</v>
      </c>
      <c r="S8" s="131">
        <v>103.65</v>
      </c>
      <c r="T8" s="131">
        <v>1747.539</v>
      </c>
      <c r="U8" s="132">
        <v>9.9529999999999993E-2</v>
      </c>
      <c r="V8" s="132">
        <v>1.89E-3</v>
      </c>
    </row>
    <row r="9" spans="1:22">
      <c r="A9" t="s">
        <v>1214</v>
      </c>
      <c r="B9" t="s">
        <v>1250</v>
      </c>
      <c r="C9" t="s">
        <v>1210</v>
      </c>
      <c r="D9" t="s">
        <v>1211</v>
      </c>
      <c r="E9" t="s">
        <v>316</v>
      </c>
      <c r="F9" t="s">
        <v>951</v>
      </c>
      <c r="G9" t="s">
        <v>5525</v>
      </c>
      <c r="H9" t="s">
        <v>205</v>
      </c>
      <c r="I9" t="s">
        <v>205</v>
      </c>
      <c r="J9" t="s">
        <v>340</v>
      </c>
      <c r="K9" t="s">
        <v>1212</v>
      </c>
      <c r="L9" t="s">
        <v>414</v>
      </c>
      <c r="M9" t="s">
        <v>1216</v>
      </c>
      <c r="N9" s="131">
        <v>0.43</v>
      </c>
      <c r="O9" s="132">
        <v>5.6500000000000002E-2</v>
      </c>
      <c r="P9" s="132">
        <v>5.3830000000000003E-2</v>
      </c>
      <c r="Q9" s="135">
        <v>309.93</v>
      </c>
      <c r="R9" s="131">
        <v>3.3719999999999999</v>
      </c>
      <c r="S9" s="131">
        <v>103.31</v>
      </c>
      <c r="T9" s="131">
        <v>1045.0840000000001</v>
      </c>
      <c r="U9" s="132">
        <v>5.9520000000000003E-2</v>
      </c>
      <c r="V9" s="132">
        <v>1.1299999999999999E-3</v>
      </c>
    </row>
    <row r="10" spans="1:22">
      <c r="A10" t="s">
        <v>1214</v>
      </c>
      <c r="B10" t="s">
        <v>1250</v>
      </c>
      <c r="C10" t="s">
        <v>1210</v>
      </c>
      <c r="D10" t="s">
        <v>1211</v>
      </c>
      <c r="E10" t="s">
        <v>316</v>
      </c>
      <c r="F10" t="s">
        <v>951</v>
      </c>
      <c r="G10" t="s">
        <v>5521</v>
      </c>
      <c r="H10" t="s">
        <v>205</v>
      </c>
      <c r="I10" t="s">
        <v>205</v>
      </c>
      <c r="J10" t="s">
        <v>340</v>
      </c>
      <c r="K10" t="s">
        <v>1212</v>
      </c>
      <c r="L10" t="s">
        <v>414</v>
      </c>
      <c r="M10" t="s">
        <v>1216</v>
      </c>
      <c r="N10" s="131">
        <v>0.88800000000000001</v>
      </c>
      <c r="O10" s="132">
        <v>5.3499999999999999E-2</v>
      </c>
      <c r="P10" s="132">
        <v>5.1990000000000001E-2</v>
      </c>
      <c r="Q10" s="135">
        <v>302.19</v>
      </c>
      <c r="R10" s="131">
        <v>3.3719999999999999</v>
      </c>
      <c r="S10" s="131">
        <v>100.73</v>
      </c>
      <c r="T10" s="131">
        <v>1018.985</v>
      </c>
      <c r="U10" s="132">
        <v>5.8040000000000001E-2</v>
      </c>
      <c r="V10" s="132">
        <v>1.1000000000000001E-3</v>
      </c>
    </row>
    <row r="11" spans="1:22">
      <c r="A11" t="s">
        <v>1214</v>
      </c>
      <c r="B11" t="s">
        <v>1252</v>
      </c>
      <c r="C11" t="s">
        <v>1210</v>
      </c>
      <c r="D11" t="s">
        <v>1211</v>
      </c>
      <c r="E11" t="s">
        <v>316</v>
      </c>
      <c r="F11" t="s">
        <v>951</v>
      </c>
      <c r="G11" t="s">
        <v>5525</v>
      </c>
      <c r="H11" t="s">
        <v>205</v>
      </c>
      <c r="I11" t="s">
        <v>205</v>
      </c>
      <c r="J11" t="s">
        <v>340</v>
      </c>
      <c r="K11" t="s">
        <v>1212</v>
      </c>
      <c r="L11" t="s">
        <v>414</v>
      </c>
      <c r="M11" t="s">
        <v>1216</v>
      </c>
      <c r="N11" s="131">
        <v>0.43</v>
      </c>
      <c r="O11" s="132">
        <v>5.6500000000000002E-2</v>
      </c>
      <c r="P11" s="132">
        <v>5.3830000000000003E-2</v>
      </c>
      <c r="Q11" s="135">
        <v>1756.27</v>
      </c>
      <c r="R11" s="131">
        <v>3.3719999999999999</v>
      </c>
      <c r="S11" s="131">
        <v>103.31</v>
      </c>
      <c r="T11" s="131">
        <v>5922.1419999999998</v>
      </c>
      <c r="U11" s="132">
        <v>0.30492000000000002</v>
      </c>
      <c r="V11" s="132">
        <v>1.57E-3</v>
      </c>
    </row>
    <row r="12" spans="1:22">
      <c r="A12" t="s">
        <v>1214</v>
      </c>
      <c r="B12" t="s">
        <v>1252</v>
      </c>
      <c r="C12" t="s">
        <v>1210</v>
      </c>
      <c r="D12" t="s">
        <v>1211</v>
      </c>
      <c r="E12" t="s">
        <v>316</v>
      </c>
      <c r="F12" t="s">
        <v>951</v>
      </c>
      <c r="G12" t="s">
        <v>5524</v>
      </c>
      <c r="H12" t="s">
        <v>205</v>
      </c>
      <c r="I12" t="s">
        <v>205</v>
      </c>
      <c r="J12" t="s">
        <v>340</v>
      </c>
      <c r="K12" t="s">
        <v>1212</v>
      </c>
      <c r="L12" t="s">
        <v>414</v>
      </c>
      <c r="M12" t="s">
        <v>1216</v>
      </c>
      <c r="N12" s="131">
        <v>0.37</v>
      </c>
      <c r="O12" s="132">
        <v>5.6000000000000001E-2</v>
      </c>
      <c r="P12" s="132">
        <v>5.212E-2</v>
      </c>
      <c r="Q12" s="135">
        <v>1554.75</v>
      </c>
      <c r="R12" s="131">
        <v>3.3719999999999999</v>
      </c>
      <c r="S12" s="131">
        <v>103.65</v>
      </c>
      <c r="T12" s="131">
        <v>5242.6170000000002</v>
      </c>
      <c r="U12" s="132">
        <v>0.26993</v>
      </c>
      <c r="V12" s="132">
        <v>1.39E-3</v>
      </c>
    </row>
    <row r="13" spans="1:22">
      <c r="A13" t="s">
        <v>1214</v>
      </c>
      <c r="B13" t="s">
        <v>1252</v>
      </c>
      <c r="C13" t="s">
        <v>1210</v>
      </c>
      <c r="D13" t="s">
        <v>1211</v>
      </c>
      <c r="E13" t="s">
        <v>316</v>
      </c>
      <c r="F13" t="s">
        <v>951</v>
      </c>
      <c r="G13" t="s">
        <v>5521</v>
      </c>
      <c r="H13" t="s">
        <v>205</v>
      </c>
      <c r="I13" t="s">
        <v>205</v>
      </c>
      <c r="J13" t="s">
        <v>340</v>
      </c>
      <c r="K13" t="s">
        <v>1212</v>
      </c>
      <c r="L13" t="s">
        <v>414</v>
      </c>
      <c r="M13" t="s">
        <v>1216</v>
      </c>
      <c r="N13" s="131">
        <v>0.88800000000000001</v>
      </c>
      <c r="O13" s="132">
        <v>5.3499999999999999E-2</v>
      </c>
      <c r="P13" s="132">
        <v>5.1990000000000001E-2</v>
      </c>
      <c r="Q13" s="135">
        <v>1410.22</v>
      </c>
      <c r="R13" s="131">
        <v>3.3719999999999999</v>
      </c>
      <c r="S13" s="131">
        <v>100.73</v>
      </c>
      <c r="T13" s="131">
        <v>4755.2619999999997</v>
      </c>
      <c r="U13" s="132">
        <v>0.24484</v>
      </c>
      <c r="V13" s="132">
        <v>1.2600000000000001E-3</v>
      </c>
    </row>
    <row r="14" spans="1:22">
      <c r="A14" t="s">
        <v>1214</v>
      </c>
      <c r="B14" t="s">
        <v>1252</v>
      </c>
      <c r="C14" t="s">
        <v>1210</v>
      </c>
      <c r="D14" t="s">
        <v>1211</v>
      </c>
      <c r="E14" t="s">
        <v>316</v>
      </c>
      <c r="F14" t="s">
        <v>951</v>
      </c>
      <c r="G14" t="s">
        <v>5520</v>
      </c>
      <c r="H14" t="s">
        <v>205</v>
      </c>
      <c r="I14" t="s">
        <v>205</v>
      </c>
      <c r="J14" t="s">
        <v>340</v>
      </c>
      <c r="K14" t="s">
        <v>1212</v>
      </c>
      <c r="L14" t="s">
        <v>414</v>
      </c>
      <c r="M14" t="s">
        <v>1216</v>
      </c>
      <c r="N14" s="131">
        <v>0.32900000000000001</v>
      </c>
      <c r="O14" s="132">
        <v>5.6000000000000001E-2</v>
      </c>
      <c r="P14" s="132">
        <v>5.2630000000000003E-2</v>
      </c>
      <c r="Q14" s="135">
        <v>1038.5</v>
      </c>
      <c r="R14" s="131">
        <v>3.3719999999999999</v>
      </c>
      <c r="S14" s="131">
        <v>103.85</v>
      </c>
      <c r="T14" s="131">
        <v>3501.8220000000001</v>
      </c>
      <c r="U14" s="132">
        <v>0.18029999999999999</v>
      </c>
      <c r="V14" s="132">
        <v>9.3000000000000005E-4</v>
      </c>
    </row>
    <row r="15" spans="1:22">
      <c r="A15" t="s">
        <v>1209</v>
      </c>
      <c r="B15" s="109"/>
      <c r="C15" s="109"/>
      <c r="D15" s="108"/>
      <c r="E15" s="16"/>
      <c r="F15" s="109"/>
      <c r="G15" s="109"/>
      <c r="H15" s="16"/>
      <c r="I15" s="16"/>
      <c r="J15" s="109"/>
      <c r="K15" s="109"/>
      <c r="L15" s="108"/>
      <c r="M15" s="16"/>
      <c r="N15" s="109"/>
      <c r="O15" s="109"/>
      <c r="P15" s="109"/>
      <c r="Q15" s="108"/>
      <c r="R15" s="109"/>
      <c r="S15" s="109"/>
      <c r="T15" s="109"/>
      <c r="U15" s="109"/>
      <c r="V15" s="109"/>
    </row>
    <row r="16" spans="1:22">
      <c r="A16" t="s">
        <v>1214</v>
      </c>
      <c r="B16" t="s">
        <v>1215</v>
      </c>
      <c r="C16" s="109"/>
      <c r="D16" s="108"/>
      <c r="E16" s="16"/>
      <c r="F16" s="109"/>
      <c r="G16" s="109"/>
      <c r="H16" s="16"/>
      <c r="I16" s="16"/>
      <c r="J16" s="109"/>
      <c r="K16" s="109"/>
      <c r="L16" s="108"/>
      <c r="M16" s="16"/>
      <c r="N16" s="109"/>
      <c r="O16" s="109"/>
      <c r="P16" s="109"/>
      <c r="Q16" s="108"/>
      <c r="R16" s="109"/>
      <c r="S16" s="109"/>
      <c r="T16" s="109"/>
      <c r="U16" s="109"/>
      <c r="V16" s="109"/>
    </row>
    <row r="17" spans="1:22">
      <c r="A17" t="s">
        <v>1214</v>
      </c>
      <c r="B17" t="s">
        <v>1218</v>
      </c>
      <c r="C17" s="109"/>
      <c r="D17" s="108"/>
      <c r="E17" s="16"/>
      <c r="F17" s="109"/>
      <c r="G17" s="109"/>
      <c r="H17" s="16"/>
      <c r="I17" s="16"/>
      <c r="J17" s="109"/>
      <c r="K17" s="109"/>
      <c r="L17" s="108"/>
      <c r="M17" s="16"/>
      <c r="N17" s="109"/>
      <c r="O17" s="109"/>
      <c r="P17" s="109"/>
      <c r="Q17" s="108"/>
      <c r="R17" s="109"/>
      <c r="S17" s="109"/>
      <c r="T17" s="109"/>
      <c r="U17" s="109"/>
      <c r="V17" s="109"/>
    </row>
    <row r="18" spans="1:22">
      <c r="A18" t="s">
        <v>1214</v>
      </c>
      <c r="B18" t="s">
        <v>1220</v>
      </c>
      <c r="C18" s="109"/>
      <c r="D18" s="108"/>
      <c r="E18" s="16"/>
      <c r="F18" s="109"/>
      <c r="G18" s="109"/>
      <c r="H18" s="16"/>
      <c r="I18" s="16"/>
      <c r="J18" s="109"/>
      <c r="K18" s="109"/>
      <c r="L18" s="108"/>
      <c r="M18" s="16"/>
      <c r="N18" s="109"/>
      <c r="O18" s="109"/>
      <c r="P18" s="109"/>
      <c r="Q18" s="108"/>
      <c r="R18" s="109"/>
      <c r="S18" s="109"/>
      <c r="T18" s="109"/>
      <c r="U18" s="109"/>
      <c r="V18" s="109"/>
    </row>
    <row r="19" spans="1:22">
      <c r="A19" t="s">
        <v>1214</v>
      </c>
      <c r="B19" t="s">
        <v>1221</v>
      </c>
      <c r="C19" s="109"/>
      <c r="D19" s="108"/>
      <c r="E19" s="16"/>
      <c r="F19" s="109"/>
      <c r="G19" s="109"/>
      <c r="H19" s="16"/>
      <c r="I19" s="16"/>
      <c r="J19" s="109"/>
      <c r="K19" s="109"/>
      <c r="L19" s="108"/>
      <c r="M19" s="16"/>
      <c r="N19" s="109"/>
      <c r="O19" s="109"/>
      <c r="P19" s="109"/>
      <c r="Q19" s="108"/>
      <c r="R19" s="109"/>
      <c r="S19" s="109"/>
      <c r="T19" s="109"/>
      <c r="U19" s="109"/>
      <c r="V19" s="109"/>
    </row>
    <row r="20" spans="1:22">
      <c r="A20" t="s">
        <v>1214</v>
      </c>
      <c r="B20" t="s">
        <v>1222</v>
      </c>
      <c r="C20" s="108"/>
      <c r="D20" s="108"/>
      <c r="E20" s="16"/>
      <c r="F20" s="109"/>
      <c r="G20" s="108"/>
      <c r="H20" s="16"/>
      <c r="I20" s="16"/>
      <c r="J20" s="109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</row>
    <row r="21" spans="1:22">
      <c r="A21" t="s">
        <v>1214</v>
      </c>
      <c r="B21" t="s">
        <v>1223</v>
      </c>
      <c r="C21" s="108"/>
      <c r="D21" s="108"/>
      <c r="F21" s="108"/>
      <c r="G21" s="108"/>
      <c r="H21" s="108"/>
      <c r="I21" s="108"/>
      <c r="J21" s="108"/>
      <c r="K21" s="108"/>
      <c r="L21"/>
      <c r="M21" s="108"/>
      <c r="N21" s="108"/>
      <c r="O21" s="108"/>
      <c r="P21" s="108"/>
      <c r="Q21" s="108"/>
      <c r="R21" s="108"/>
      <c r="S21" s="108"/>
      <c r="T21" s="108"/>
      <c r="U21" s="108"/>
      <c r="V21" s="108"/>
    </row>
    <row r="22" spans="1:22">
      <c r="A22" t="s">
        <v>1214</v>
      </c>
      <c r="B22" t="s">
        <v>1224</v>
      </c>
    </row>
    <row r="23" spans="1:22">
      <c r="A23" t="s">
        <v>1214</v>
      </c>
      <c r="B23" t="s">
        <v>1225</v>
      </c>
    </row>
    <row r="24" spans="1:22">
      <c r="A24" t="s">
        <v>1214</v>
      </c>
      <c r="B24" t="s">
        <v>1231</v>
      </c>
    </row>
    <row r="25" spans="1:22">
      <c r="A25" t="s">
        <v>1214</v>
      </c>
      <c r="B25" t="s">
        <v>1232</v>
      </c>
    </row>
    <row r="26" spans="1:22">
      <c r="A26" t="s">
        <v>1214</v>
      </c>
      <c r="B26" t="s">
        <v>1233</v>
      </c>
    </row>
    <row r="27" spans="1:22">
      <c r="A27" t="s">
        <v>1214</v>
      </c>
      <c r="B27" t="s">
        <v>1234</v>
      </c>
    </row>
    <row r="28" spans="1:22">
      <c r="A28" t="s">
        <v>1214</v>
      </c>
      <c r="B28" t="s">
        <v>1235</v>
      </c>
    </row>
    <row r="29" spans="1:22">
      <c r="A29" t="s">
        <v>1214</v>
      </c>
      <c r="B29" t="s">
        <v>1238</v>
      </c>
    </row>
    <row r="30" spans="1:22">
      <c r="A30" t="s">
        <v>1214</v>
      </c>
      <c r="B30" t="s">
        <v>1239</v>
      </c>
    </row>
    <row r="31" spans="1:22">
      <c r="A31" t="s">
        <v>1214</v>
      </c>
      <c r="B31" t="s">
        <v>1240</v>
      </c>
    </row>
    <row r="32" spans="1:22">
      <c r="A32" t="s">
        <v>1214</v>
      </c>
      <c r="B32" t="s">
        <v>1243</v>
      </c>
    </row>
    <row r="33" spans="1:2">
      <c r="A33" t="s">
        <v>1214</v>
      </c>
      <c r="B33" t="s">
        <v>1244</v>
      </c>
    </row>
    <row r="34" spans="1:2">
      <c r="A34" t="s">
        <v>1214</v>
      </c>
      <c r="B34" t="s">
        <v>1245</v>
      </c>
    </row>
    <row r="35" spans="1:2">
      <c r="A35" t="s">
        <v>1214</v>
      </c>
      <c r="B35" t="s">
        <v>1246</v>
      </c>
    </row>
    <row r="36" spans="1:2">
      <c r="A36" t="s">
        <v>1214</v>
      </c>
      <c r="B36" t="s">
        <v>1253</v>
      </c>
    </row>
    <row r="37" spans="1:2">
      <c r="A37" t="s">
        <v>1214</v>
      </c>
      <c r="B37" t="s">
        <v>1254</v>
      </c>
    </row>
    <row r="38" spans="1:2">
      <c r="A38" t="s">
        <v>1214</v>
      </c>
      <c r="B38" t="s">
        <v>1255</v>
      </c>
    </row>
    <row r="39" spans="1:2">
      <c r="A39" t="s">
        <v>1214</v>
      </c>
      <c r="B39" t="s">
        <v>1256</v>
      </c>
    </row>
    <row r="40" spans="1:2">
      <c r="A40" t="s">
        <v>1214</v>
      </c>
      <c r="B40" t="s">
        <v>1257</v>
      </c>
    </row>
    <row r="41" spans="1:2">
      <c r="A41" t="s">
        <v>1214</v>
      </c>
      <c r="B41" t="s">
        <v>1258</v>
      </c>
    </row>
    <row r="42" spans="1:2">
      <c r="A42" t="s">
        <v>1214</v>
      </c>
      <c r="B42" t="s">
        <v>1259</v>
      </c>
    </row>
  </sheetData>
  <sheetProtection formatColumns="0"/>
  <customSheetViews>
    <customSheetView guid="{AE318230-F718-49FC-82EB-7CAC3DCD05F1}" showGridLines="0" hiddenRows="1">
      <selection sqref="A1:B1"/>
      <pageMargins left="0" right="0" top="0" bottom="0" header="0" footer="0"/>
      <pageSetup orientation="portrait" r:id="rId1"/>
    </customSheetView>
  </customSheetViews>
  <dataValidations count="5">
    <dataValidation type="list" allowBlank="1" showInputMessage="1" showErrorMessage="1" sqref="H2:H20">
      <formula1>israel_abroad</formula1>
    </dataValidation>
    <dataValidation type="list" allowBlank="1" showInputMessage="1" showErrorMessage="1" sqref="J2:J20">
      <formula1>Holding_interest</formula1>
    </dataValidation>
    <dataValidation type="list" allowBlank="1" showInputMessage="1" showErrorMessage="1" sqref="I2:I20">
      <formula1>Country_list</formula1>
    </dataValidation>
    <dataValidation type="list" allowBlank="1" showInputMessage="1" showErrorMessage="1" sqref="E2:E20">
      <formula1>Issuer_Number_Banks</formula1>
    </dataValidation>
    <dataValidation type="list" allowBlank="1" showInputMessage="1" showErrorMessage="1" sqref="L2:L20">
      <formula1>Rating_Agency</formula1>
    </dataValidation>
  </dataValidations>
  <pageMargins left="0.7" right="0.7" top="0.75" bottom="0.75" header="0.3" footer="0.3"/>
  <pageSetup orientation="portrait"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בחירה'!$C$992:$C$997</xm:f>
          </x14:formula1>
          <xm:sqref>F2:F20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X34"/>
  <sheetViews>
    <sheetView rightToLeft="1" topLeftCell="O1" workbookViewId="0">
      <selection activeCell="AK8" sqref="AK8"/>
    </sheetView>
  </sheetViews>
  <sheetFormatPr defaultColWidth="9" defaultRowHeight="14.25"/>
  <cols>
    <col min="1" max="24" width="11.625" style="2" customWidth="1"/>
    <col min="25" max="16384" width="9" style="2"/>
  </cols>
  <sheetData>
    <row r="1" spans="1:24" ht="66.75" customHeight="1">
      <c r="A1" s="17" t="s">
        <v>49</v>
      </c>
      <c r="B1" s="17" t="s">
        <v>50</v>
      </c>
      <c r="C1" s="17" t="s">
        <v>176</v>
      </c>
      <c r="D1" s="17" t="s">
        <v>54</v>
      </c>
      <c r="E1" s="17" t="s">
        <v>177</v>
      </c>
      <c r="F1" s="17" t="s">
        <v>56</v>
      </c>
      <c r="G1" s="17" t="s">
        <v>97</v>
      </c>
      <c r="H1" s="17" t="s">
        <v>178</v>
      </c>
      <c r="I1" s="17" t="s">
        <v>179</v>
      </c>
      <c r="J1" s="17" t="s">
        <v>180</v>
      </c>
      <c r="K1" s="17" t="s">
        <v>181</v>
      </c>
      <c r="L1" s="17" t="s">
        <v>182</v>
      </c>
      <c r="M1" s="17" t="s">
        <v>103</v>
      </c>
      <c r="N1" s="17" t="s">
        <v>105</v>
      </c>
      <c r="O1" s="17" t="s">
        <v>104</v>
      </c>
      <c r="P1" s="17" t="s">
        <v>106</v>
      </c>
      <c r="Q1" s="17" t="s">
        <v>59</v>
      </c>
      <c r="R1" s="17" t="s">
        <v>172</v>
      </c>
      <c r="S1" s="17" t="s">
        <v>63</v>
      </c>
      <c r="T1" s="17" t="s">
        <v>78</v>
      </c>
      <c r="U1" s="17" t="s">
        <v>88</v>
      </c>
      <c r="V1" s="17" t="s">
        <v>17</v>
      </c>
      <c r="W1" s="17" t="s">
        <v>64</v>
      </c>
      <c r="X1" s="17" t="s">
        <v>65</v>
      </c>
    </row>
    <row r="2" spans="1:24">
      <c r="A2" t="s">
        <v>1214</v>
      </c>
      <c r="B2" t="s">
        <v>1240</v>
      </c>
      <c r="C2" t="s">
        <v>5526</v>
      </c>
      <c r="D2" t="s">
        <v>1031</v>
      </c>
      <c r="E2" t="s">
        <v>205</v>
      </c>
      <c r="F2" t="s">
        <v>340</v>
      </c>
      <c r="G2" t="s">
        <v>5527</v>
      </c>
      <c r="H2" t="s">
        <v>463</v>
      </c>
      <c r="I2" t="s">
        <v>868</v>
      </c>
      <c r="J2" t="s">
        <v>5528</v>
      </c>
      <c r="K2" s="109"/>
      <c r="L2" t="s">
        <v>884</v>
      </c>
      <c r="M2" t="s">
        <v>888</v>
      </c>
      <c r="N2" t="s">
        <v>5529</v>
      </c>
      <c r="O2" t="s">
        <v>890</v>
      </c>
      <c r="P2" s="109"/>
      <c r="Q2" t="s">
        <v>1213</v>
      </c>
      <c r="R2" s="131">
        <v>156883750.07800001</v>
      </c>
      <c r="S2" s="131">
        <v>156883.75</v>
      </c>
      <c r="T2" s="109"/>
      <c r="U2" s="109"/>
      <c r="V2" s="109"/>
      <c r="W2" s="132">
        <v>0.80298000000000003</v>
      </c>
      <c r="X2" s="132">
        <v>8.4580000000000002E-2</v>
      </c>
    </row>
    <row r="3" spans="1:24">
      <c r="A3" t="s">
        <v>1214</v>
      </c>
      <c r="B3" t="s">
        <v>1240</v>
      </c>
      <c r="C3" t="s">
        <v>5530</v>
      </c>
      <c r="D3" t="s">
        <v>1031</v>
      </c>
      <c r="E3" t="s">
        <v>205</v>
      </c>
      <c r="F3" t="s">
        <v>340</v>
      </c>
      <c r="G3" t="s">
        <v>5527</v>
      </c>
      <c r="H3" t="s">
        <v>857</v>
      </c>
      <c r="I3" t="s">
        <v>868</v>
      </c>
      <c r="J3" t="s">
        <v>5531</v>
      </c>
      <c r="K3" s="109"/>
      <c r="L3" t="s">
        <v>884</v>
      </c>
      <c r="M3" t="s">
        <v>888</v>
      </c>
      <c r="N3" t="s">
        <v>5529</v>
      </c>
      <c r="O3" t="s">
        <v>890</v>
      </c>
      <c r="P3" s="109"/>
      <c r="Q3" t="s">
        <v>1213</v>
      </c>
      <c r="R3" s="131">
        <v>38492750.368000001</v>
      </c>
      <c r="S3" s="131">
        <v>38492.75</v>
      </c>
      <c r="T3" s="109"/>
      <c r="U3" s="109"/>
      <c r="V3" s="109"/>
      <c r="W3" s="132">
        <v>0.19702</v>
      </c>
      <c r="X3" s="132">
        <v>2.0750000000000001E-2</v>
      </c>
    </row>
    <row r="4" spans="1:24">
      <c r="A4" t="s">
        <v>1214</v>
      </c>
      <c r="B4" t="s">
        <v>1245</v>
      </c>
      <c r="C4" t="s">
        <v>5526</v>
      </c>
      <c r="D4" t="s">
        <v>1031</v>
      </c>
      <c r="E4" t="s">
        <v>205</v>
      </c>
      <c r="F4" t="s">
        <v>340</v>
      </c>
      <c r="G4" t="s">
        <v>5527</v>
      </c>
      <c r="H4" t="s">
        <v>463</v>
      </c>
      <c r="I4" t="s">
        <v>868</v>
      </c>
      <c r="J4" t="s">
        <v>5528</v>
      </c>
      <c r="K4" s="109"/>
      <c r="L4" t="s">
        <v>884</v>
      </c>
      <c r="M4" t="s">
        <v>888</v>
      </c>
      <c r="N4" t="s">
        <v>5529</v>
      </c>
      <c r="O4" t="s">
        <v>890</v>
      </c>
      <c r="P4" s="109"/>
      <c r="Q4" t="s">
        <v>1213</v>
      </c>
      <c r="R4" s="131">
        <v>156883750.07800001</v>
      </c>
      <c r="S4" s="131">
        <v>156883.75</v>
      </c>
      <c r="T4" s="109"/>
      <c r="U4" s="109"/>
      <c r="V4" s="109"/>
      <c r="W4" s="132">
        <v>0.80298000000000003</v>
      </c>
      <c r="X4" s="132">
        <v>3.3840000000000002E-2</v>
      </c>
    </row>
    <row r="5" spans="1:24">
      <c r="A5" t="s">
        <v>1214</v>
      </c>
      <c r="B5" t="s">
        <v>1245</v>
      </c>
      <c r="C5" t="s">
        <v>5530</v>
      </c>
      <c r="D5" t="s">
        <v>1031</v>
      </c>
      <c r="E5" t="s">
        <v>205</v>
      </c>
      <c r="F5" t="s">
        <v>340</v>
      </c>
      <c r="G5" t="s">
        <v>5527</v>
      </c>
      <c r="H5" t="s">
        <v>857</v>
      </c>
      <c r="I5" t="s">
        <v>868</v>
      </c>
      <c r="J5" t="s">
        <v>5531</v>
      </c>
      <c r="K5" s="109"/>
      <c r="L5" t="s">
        <v>884</v>
      </c>
      <c r="M5" t="s">
        <v>888</v>
      </c>
      <c r="N5" t="s">
        <v>5529</v>
      </c>
      <c r="O5" t="s">
        <v>890</v>
      </c>
      <c r="P5" s="109"/>
      <c r="Q5" t="s">
        <v>1213</v>
      </c>
      <c r="R5" s="131">
        <v>38492750.368000001</v>
      </c>
      <c r="S5" s="131">
        <v>38492.75</v>
      </c>
      <c r="T5" s="109"/>
      <c r="U5" s="109"/>
      <c r="V5" s="109"/>
      <c r="W5" s="132">
        <v>0.19702</v>
      </c>
      <c r="X5" s="132">
        <v>8.3000000000000001E-3</v>
      </c>
    </row>
    <row r="6" spans="1:24">
      <c r="A6" t="s">
        <v>1209</v>
      </c>
      <c r="B6" s="109"/>
      <c r="C6" s="109"/>
      <c r="D6" s="109"/>
      <c r="E6" s="109"/>
      <c r="F6" s="109"/>
      <c r="G6" s="109"/>
      <c r="H6" s="109"/>
      <c r="I6" s="109"/>
      <c r="J6" s="109"/>
      <c r="K6" s="109"/>
      <c r="L6" s="109"/>
      <c r="M6" s="109"/>
      <c r="N6" s="109"/>
      <c r="O6" s="109"/>
      <c r="P6" s="109"/>
      <c r="Q6" s="16"/>
      <c r="R6" s="109"/>
      <c r="S6" s="109"/>
      <c r="T6" s="109"/>
      <c r="U6" s="109"/>
      <c r="V6" s="109"/>
      <c r="W6" s="109"/>
      <c r="X6" s="109"/>
    </row>
    <row r="7" spans="1:24">
      <c r="A7" t="s">
        <v>1214</v>
      </c>
      <c r="B7" t="s">
        <v>1215</v>
      </c>
      <c r="C7" s="109"/>
      <c r="D7" s="109"/>
      <c r="E7" s="109"/>
      <c r="F7" s="109"/>
      <c r="G7" s="109"/>
      <c r="H7" s="109"/>
      <c r="I7" s="109"/>
      <c r="J7" s="109"/>
      <c r="K7" s="109"/>
      <c r="L7" s="109"/>
      <c r="M7" s="109"/>
      <c r="N7" s="109"/>
      <c r="O7" s="109"/>
      <c r="P7" s="109"/>
      <c r="Q7" s="16"/>
      <c r="R7" s="109"/>
      <c r="S7" s="109"/>
      <c r="T7" s="109"/>
      <c r="U7" s="109"/>
      <c r="V7" s="109"/>
      <c r="W7" s="109"/>
      <c r="X7" s="109"/>
    </row>
    <row r="8" spans="1:24">
      <c r="A8" t="s">
        <v>1214</v>
      </c>
      <c r="B8" t="s">
        <v>1218</v>
      </c>
      <c r="C8" s="109"/>
      <c r="D8" s="109"/>
      <c r="E8" s="109"/>
      <c r="F8" s="109"/>
      <c r="G8" s="109"/>
      <c r="H8" s="109"/>
      <c r="I8" s="109"/>
      <c r="J8" s="109"/>
      <c r="K8" s="109"/>
      <c r="L8" s="109"/>
      <c r="M8" s="109"/>
      <c r="N8" s="109"/>
      <c r="O8" s="109"/>
      <c r="P8" s="109"/>
      <c r="Q8" s="16"/>
      <c r="R8" s="109"/>
      <c r="S8" s="109"/>
      <c r="T8" s="109"/>
      <c r="U8" s="109"/>
      <c r="V8" s="109"/>
      <c r="W8" s="109"/>
      <c r="X8" s="109"/>
    </row>
    <row r="9" spans="1:24">
      <c r="A9" t="s">
        <v>1214</v>
      </c>
      <c r="B9" t="s">
        <v>1220</v>
      </c>
      <c r="C9" s="109"/>
      <c r="D9" s="109"/>
      <c r="E9" s="109"/>
      <c r="F9" s="109"/>
      <c r="G9" s="109"/>
      <c r="H9" s="109"/>
      <c r="I9" s="109"/>
      <c r="J9" s="109"/>
      <c r="K9" s="109"/>
      <c r="L9" s="109"/>
      <c r="M9" s="109"/>
      <c r="N9" s="109"/>
      <c r="O9" s="109"/>
      <c r="P9" s="109"/>
      <c r="Q9" s="16"/>
      <c r="R9" s="109"/>
      <c r="S9" s="109"/>
      <c r="T9" s="109"/>
      <c r="U9" s="109"/>
      <c r="V9" s="109"/>
      <c r="W9" s="109"/>
      <c r="X9" s="109"/>
    </row>
    <row r="10" spans="1:24">
      <c r="A10" t="s">
        <v>1214</v>
      </c>
      <c r="B10" t="s">
        <v>1221</v>
      </c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6"/>
      <c r="R10" s="109"/>
      <c r="S10" s="109"/>
      <c r="T10" s="109"/>
      <c r="U10" s="109"/>
      <c r="V10" s="109"/>
      <c r="W10" s="109"/>
      <c r="X10" s="109"/>
    </row>
    <row r="11" spans="1:24">
      <c r="A11" t="s">
        <v>1214</v>
      </c>
      <c r="B11" t="s">
        <v>1222</v>
      </c>
      <c r="C11" s="109"/>
      <c r="D11" s="109"/>
      <c r="E11" s="109"/>
      <c r="F11" s="109"/>
      <c r="G11" s="109"/>
      <c r="H11" s="109"/>
      <c r="I11" s="109"/>
      <c r="J11" s="109"/>
      <c r="K11" s="109"/>
      <c r="L11" s="109"/>
      <c r="M11" s="109"/>
      <c r="N11" s="109"/>
      <c r="O11" s="109"/>
      <c r="P11" s="109"/>
      <c r="Q11" s="16"/>
      <c r="R11" s="109"/>
      <c r="S11" s="109"/>
      <c r="T11" s="109"/>
      <c r="U11" s="109"/>
      <c r="V11" s="109"/>
      <c r="W11" s="109"/>
      <c r="X11" s="109"/>
    </row>
    <row r="12" spans="1:24">
      <c r="A12" t="s">
        <v>1214</v>
      </c>
      <c r="B12" t="s">
        <v>1223</v>
      </c>
      <c r="C12" s="109"/>
      <c r="D12" s="109"/>
      <c r="E12" s="109"/>
      <c r="F12" s="109"/>
      <c r="G12" s="109"/>
      <c r="H12" s="109"/>
      <c r="I12" s="109"/>
      <c r="J12" s="109"/>
      <c r="K12" s="109"/>
      <c r="L12" s="109"/>
      <c r="M12" s="109"/>
      <c r="N12" s="109"/>
      <c r="O12" s="109"/>
      <c r="P12" s="109"/>
      <c r="Q12" s="16"/>
      <c r="R12" s="109"/>
      <c r="S12" s="109"/>
      <c r="T12" s="109"/>
      <c r="U12" s="109"/>
      <c r="V12" s="109"/>
      <c r="W12" s="109"/>
      <c r="X12" s="109"/>
    </row>
    <row r="13" spans="1:24">
      <c r="A13" t="s">
        <v>1214</v>
      </c>
      <c r="B13" t="s">
        <v>1224</v>
      </c>
      <c r="C13" s="109"/>
      <c r="D13" s="109"/>
      <c r="E13" s="109"/>
      <c r="F13" s="109"/>
      <c r="G13" s="109"/>
      <c r="H13" s="109"/>
      <c r="I13" s="109"/>
      <c r="J13" s="109"/>
      <c r="K13" s="109"/>
      <c r="L13" s="109"/>
      <c r="M13" s="109"/>
      <c r="N13" s="109"/>
      <c r="O13" s="109"/>
      <c r="P13" s="109"/>
      <c r="Q13" s="16"/>
      <c r="R13" s="109"/>
      <c r="S13" s="109"/>
      <c r="T13" s="109"/>
      <c r="U13" s="109"/>
      <c r="V13" s="109"/>
      <c r="W13" s="109"/>
      <c r="X13" s="109"/>
    </row>
    <row r="14" spans="1:24">
      <c r="A14" t="s">
        <v>1214</v>
      </c>
      <c r="B14" t="s">
        <v>1225</v>
      </c>
      <c r="C14" s="109"/>
      <c r="D14" s="109"/>
      <c r="E14" s="109"/>
      <c r="F14" s="109"/>
      <c r="G14" s="109"/>
      <c r="H14" s="109"/>
      <c r="I14" s="109"/>
      <c r="J14" s="109"/>
      <c r="K14" s="109"/>
      <c r="L14" s="109"/>
      <c r="M14" s="109"/>
      <c r="N14" s="109"/>
      <c r="O14" s="109"/>
      <c r="P14" s="109"/>
      <c r="Q14" s="16"/>
      <c r="R14" s="109"/>
      <c r="S14" s="109"/>
      <c r="T14" s="109"/>
      <c r="U14" s="109"/>
      <c r="V14" s="109"/>
      <c r="W14" s="109"/>
      <c r="X14" s="109"/>
    </row>
    <row r="15" spans="1:24">
      <c r="A15" t="s">
        <v>1214</v>
      </c>
      <c r="B15" t="s">
        <v>1231</v>
      </c>
      <c r="C15" s="109"/>
      <c r="D15" s="109"/>
      <c r="E15" s="109"/>
      <c r="F15" s="109"/>
      <c r="G15" s="109"/>
      <c r="H15" s="109"/>
      <c r="I15" s="109"/>
      <c r="J15" s="109"/>
      <c r="K15" s="109"/>
      <c r="L15" s="109"/>
      <c r="M15" s="109"/>
      <c r="N15" s="109"/>
      <c r="O15" s="109"/>
      <c r="P15" s="109"/>
      <c r="Q15" s="16"/>
      <c r="R15" s="109"/>
      <c r="S15" s="109"/>
      <c r="T15" s="109"/>
      <c r="U15" s="109"/>
      <c r="V15" s="109"/>
      <c r="W15" s="109"/>
      <c r="X15" s="109"/>
    </row>
    <row r="16" spans="1:24">
      <c r="A16" t="s">
        <v>1214</v>
      </c>
      <c r="B16" t="s">
        <v>1232</v>
      </c>
      <c r="C16" s="109"/>
      <c r="D16" s="109"/>
      <c r="E16" s="109"/>
      <c r="F16" s="109"/>
      <c r="G16" s="109"/>
      <c r="H16" s="109"/>
      <c r="I16" s="109"/>
      <c r="J16" s="109"/>
      <c r="K16" s="109"/>
      <c r="L16" s="109"/>
      <c r="M16" s="109"/>
      <c r="N16" s="109"/>
      <c r="O16" s="109"/>
      <c r="P16" s="109"/>
      <c r="Q16" s="16"/>
      <c r="R16" s="109"/>
      <c r="S16" s="109"/>
      <c r="T16" s="109"/>
      <c r="U16" s="109"/>
      <c r="V16" s="109"/>
      <c r="W16" s="109"/>
      <c r="X16" s="109"/>
    </row>
    <row r="17" spans="1:24">
      <c r="A17" t="s">
        <v>1214</v>
      </c>
      <c r="B17" t="s">
        <v>1233</v>
      </c>
      <c r="C17" s="109"/>
      <c r="D17" s="109"/>
      <c r="E17" s="109"/>
      <c r="F17" s="109"/>
      <c r="G17" s="109"/>
      <c r="H17" s="109"/>
      <c r="I17" s="109"/>
      <c r="J17" s="109"/>
      <c r="K17" s="109"/>
      <c r="L17" s="109"/>
      <c r="M17" s="109"/>
      <c r="N17" s="109"/>
      <c r="O17" s="109"/>
      <c r="P17" s="109"/>
      <c r="Q17" s="16"/>
      <c r="R17" s="109"/>
      <c r="S17" s="109"/>
      <c r="T17" s="109"/>
      <c r="U17" s="109"/>
      <c r="V17" s="109"/>
      <c r="W17" s="109"/>
      <c r="X17" s="109"/>
    </row>
    <row r="18" spans="1:24">
      <c r="A18" t="s">
        <v>1214</v>
      </c>
      <c r="B18" t="s">
        <v>1234</v>
      </c>
      <c r="C18" s="109"/>
      <c r="D18" s="109"/>
      <c r="E18" s="109"/>
      <c r="F18" s="109"/>
      <c r="G18" s="109"/>
      <c r="H18" s="109"/>
      <c r="I18" s="109"/>
      <c r="J18" s="109"/>
      <c r="K18" s="109"/>
      <c r="L18" s="109"/>
      <c r="M18" s="109"/>
      <c r="N18" s="109"/>
      <c r="O18" s="109"/>
      <c r="P18" s="109"/>
      <c r="Q18" s="16"/>
      <c r="R18" s="109"/>
      <c r="S18" s="109"/>
      <c r="T18" s="109"/>
      <c r="U18" s="109"/>
      <c r="V18" s="109"/>
      <c r="W18" s="109"/>
      <c r="X18" s="109"/>
    </row>
    <row r="19" spans="1:24">
      <c r="A19" t="s">
        <v>1214</v>
      </c>
      <c r="B19" t="s">
        <v>1235</v>
      </c>
      <c r="C19" s="109"/>
      <c r="D19" s="109"/>
      <c r="E19" s="109"/>
      <c r="F19" s="109"/>
      <c r="G19" s="109"/>
      <c r="H19" s="109"/>
      <c r="I19" s="109"/>
      <c r="J19" s="109"/>
      <c r="K19" s="109"/>
      <c r="L19" s="109"/>
      <c r="M19" s="109"/>
      <c r="N19" s="109"/>
      <c r="O19" s="109"/>
      <c r="P19" s="109"/>
      <c r="Q19" s="16"/>
      <c r="R19" s="109"/>
      <c r="S19" s="109"/>
      <c r="T19" s="109"/>
      <c r="U19" s="109"/>
      <c r="V19" s="109"/>
      <c r="W19" s="109"/>
      <c r="X19" s="109"/>
    </row>
    <row r="20" spans="1:24">
      <c r="A20" t="s">
        <v>1214</v>
      </c>
      <c r="B20" t="s">
        <v>1238</v>
      </c>
      <c r="C20" s="108"/>
      <c r="D20" s="109"/>
      <c r="E20" s="109"/>
      <c r="F20" s="109"/>
      <c r="G20" s="108"/>
      <c r="H20" s="109"/>
      <c r="I20" s="109"/>
      <c r="J20" s="108"/>
      <c r="K20" s="108"/>
      <c r="L20" s="109"/>
      <c r="M20" s="109"/>
      <c r="N20" s="108"/>
      <c r="O20" s="109"/>
      <c r="P20" s="108"/>
      <c r="Q20" s="108"/>
      <c r="R20" s="108"/>
      <c r="S20" s="108"/>
      <c r="T20" s="108"/>
      <c r="U20" s="108"/>
      <c r="V20" s="109"/>
      <c r="W20" s="108"/>
      <c r="X20" s="108"/>
    </row>
    <row r="21" spans="1:24">
      <c r="A21" t="s">
        <v>1214</v>
      </c>
      <c r="B21" t="s">
        <v>1239</v>
      </c>
      <c r="C21" s="108"/>
      <c r="D21" s="109"/>
      <c r="E21" s="109"/>
      <c r="F21" s="108"/>
      <c r="G21" s="108"/>
      <c r="H21" s="108"/>
      <c r="I21" s="108"/>
      <c r="J21" s="108"/>
      <c r="K21" s="108"/>
      <c r="L21" s="108"/>
      <c r="M21" s="108"/>
      <c r="N21" s="108"/>
      <c r="O21" s="108"/>
      <c r="P21" s="108"/>
      <c r="Q21" s="108"/>
      <c r="R21" s="108"/>
      <c r="S21" s="108"/>
      <c r="T21" s="108"/>
      <c r="U21" s="108"/>
      <c r="V21" s="108"/>
      <c r="W21" s="108"/>
      <c r="X21" s="108"/>
    </row>
    <row r="22" spans="1:24">
      <c r="A22" t="s">
        <v>1214</v>
      </c>
      <c r="B22" t="s">
        <v>1243</v>
      </c>
      <c r="C22" s="108"/>
      <c r="D22"/>
      <c r="E22" s="108"/>
      <c r="F22" s="108"/>
      <c r="G22" s="108"/>
      <c r="H22" s="108"/>
      <c r="I22" s="108"/>
      <c r="J22" s="108"/>
      <c r="K22" s="108"/>
      <c r="L22" s="108"/>
      <c r="M22" s="108"/>
      <c r="N22" s="108"/>
      <c r="O22" s="108"/>
      <c r="P22" s="108"/>
      <c r="Q22" s="108"/>
      <c r="R22" s="108"/>
      <c r="S22" s="108"/>
      <c r="T22" s="108"/>
      <c r="U22" s="108"/>
      <c r="V22" s="108"/>
      <c r="W22" s="108"/>
      <c r="X22" s="108"/>
    </row>
    <row r="23" spans="1:24">
      <c r="A23" t="s">
        <v>1214</v>
      </c>
      <c r="B23" t="s">
        <v>1244</v>
      </c>
    </row>
    <row r="24" spans="1:24">
      <c r="A24" t="s">
        <v>1214</v>
      </c>
      <c r="B24" t="s">
        <v>1246</v>
      </c>
    </row>
    <row r="25" spans="1:24">
      <c r="A25" t="s">
        <v>1214</v>
      </c>
      <c r="B25" t="s">
        <v>1249</v>
      </c>
    </row>
    <row r="26" spans="1:24">
      <c r="A26" t="s">
        <v>1214</v>
      </c>
      <c r="B26" t="s">
        <v>1250</v>
      </c>
    </row>
    <row r="27" spans="1:24">
      <c r="A27" t="s">
        <v>1214</v>
      </c>
      <c r="B27" t="s">
        <v>1252</v>
      </c>
    </row>
    <row r="28" spans="1:24">
      <c r="A28" t="s">
        <v>1214</v>
      </c>
      <c r="B28" t="s">
        <v>1253</v>
      </c>
    </row>
    <row r="29" spans="1:24">
      <c r="A29" t="s">
        <v>1214</v>
      </c>
      <c r="B29" t="s">
        <v>1254</v>
      </c>
    </row>
    <row r="30" spans="1:24">
      <c r="A30" t="s">
        <v>1214</v>
      </c>
      <c r="B30" t="s">
        <v>1255</v>
      </c>
    </row>
    <row r="31" spans="1:24">
      <c r="A31" t="s">
        <v>1214</v>
      </c>
      <c r="B31" t="s">
        <v>1256</v>
      </c>
    </row>
    <row r="32" spans="1:24">
      <c r="A32" t="s">
        <v>1214</v>
      </c>
      <c r="B32" t="s">
        <v>1257</v>
      </c>
    </row>
    <row r="33" spans="1:2">
      <c r="A33" t="s">
        <v>1214</v>
      </c>
      <c r="B33" t="s">
        <v>1258</v>
      </c>
    </row>
    <row r="34" spans="1:2">
      <c r="A34" t="s">
        <v>1214</v>
      </c>
      <c r="B34" t="s">
        <v>1259</v>
      </c>
    </row>
  </sheetData>
  <sheetProtection formatColumns="0"/>
  <customSheetViews>
    <customSheetView guid="{AE318230-F718-49FC-82EB-7CAC3DCD05F1}" showGridLines="0" hiddenRows="1">
      <selection activeCell="A3" sqref="A3:XFD3"/>
      <pageMargins left="0" right="0" top="0" bottom="0" header="0" footer="0"/>
      <pageSetup orientation="portrait" r:id="rId1"/>
    </customSheetView>
  </customSheetViews>
  <dataValidations count="8">
    <dataValidation type="list" allowBlank="1" showInputMessage="1" showErrorMessage="1" sqref="F2:F20">
      <formula1>Holding_interest</formula1>
    </dataValidation>
    <dataValidation type="list" allowBlank="1" showInputMessage="1" showErrorMessage="1" sqref="V2:V20">
      <formula1>In_the_books</formula1>
    </dataValidation>
    <dataValidation type="list" allowBlank="1" showInputMessage="1" showErrorMessage="1" sqref="L2:L20">
      <formula1>Valuation_Method</formula1>
    </dataValidation>
    <dataValidation type="list" allowBlank="1" showInputMessage="1" showErrorMessage="1" sqref="O2:O20">
      <formula1>Dependence_Independence</formula1>
    </dataValidation>
    <dataValidation type="list" allowBlank="1" showInputMessage="1" showErrorMessage="1" sqref="E2:E21">
      <formula1>Country_list</formula1>
    </dataValidation>
    <dataValidation type="list" allowBlank="1" showInputMessage="1" showErrorMessage="1" sqref="I2:I20">
      <formula1>real_estate_lifestage</formula1>
    </dataValidation>
    <dataValidation type="list" allowBlank="1" showInputMessage="1" showErrorMessage="1" sqref="M2:M20">
      <formula1>Valuation_Realestate</formula1>
    </dataValidation>
    <dataValidation type="list" allowBlank="1" showInputMessage="1" showErrorMessage="1" sqref="H2:H20">
      <formula1>Real_Estate_Main_Use</formula1>
    </dataValidation>
  </dataValidations>
  <pageMargins left="0.7" right="0.7" top="0.75" bottom="0.75" header="0.3" footer="0.3"/>
  <pageSetup orientation="portrait"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בחירה'!$C$998:$C$999</xm:f>
          </x14:formula1>
          <xm:sqref>D2:D21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W32"/>
  <sheetViews>
    <sheetView rightToLeft="1" topLeftCell="L1" workbookViewId="0">
      <selection activeCell="Z16" sqref="Z16"/>
    </sheetView>
  </sheetViews>
  <sheetFormatPr defaultColWidth="9" defaultRowHeight="14.25"/>
  <cols>
    <col min="1" max="4" width="11.625" style="2" customWidth="1"/>
    <col min="5" max="5" width="11.625" style="4" customWidth="1"/>
    <col min="6" max="23" width="11.625" style="2" customWidth="1"/>
    <col min="24" max="16384" width="9" style="2"/>
  </cols>
  <sheetData>
    <row r="1" spans="1:23" ht="66.75" customHeight="1">
      <c r="A1" s="17" t="s">
        <v>49</v>
      </c>
      <c r="B1" s="17" t="s">
        <v>50</v>
      </c>
      <c r="C1" s="17" t="s">
        <v>66</v>
      </c>
      <c r="D1" s="17" t="s">
        <v>80</v>
      </c>
      <c r="E1" s="17" t="s">
        <v>81</v>
      </c>
      <c r="F1" s="17" t="s">
        <v>67</v>
      </c>
      <c r="G1" s="17" t="s">
        <v>68</v>
      </c>
      <c r="H1" s="17" t="s">
        <v>82</v>
      </c>
      <c r="I1" s="17" t="s">
        <v>54</v>
      </c>
      <c r="J1" s="17" t="s">
        <v>55</v>
      </c>
      <c r="K1" s="17" t="s">
        <v>69</v>
      </c>
      <c r="L1" s="17" t="s">
        <v>83</v>
      </c>
      <c r="M1" s="17" t="s">
        <v>56</v>
      </c>
      <c r="N1" s="17" t="s">
        <v>59</v>
      </c>
      <c r="O1" s="17" t="s">
        <v>103</v>
      </c>
      <c r="P1" s="17" t="s">
        <v>104</v>
      </c>
      <c r="Q1" s="17" t="s">
        <v>106</v>
      </c>
      <c r="R1" s="17" t="s">
        <v>107</v>
      </c>
      <c r="S1" s="17" t="s">
        <v>183</v>
      </c>
      <c r="T1" s="17" t="s">
        <v>184</v>
      </c>
      <c r="U1" s="17" t="s">
        <v>63</v>
      </c>
      <c r="V1" s="17" t="s">
        <v>64</v>
      </c>
      <c r="W1" s="17" t="s">
        <v>65</v>
      </c>
    </row>
    <row r="2" spans="1:23">
      <c r="A2" t="s">
        <v>1209</v>
      </c>
      <c r="B2" s="109"/>
      <c r="C2" s="109"/>
      <c r="D2" s="109"/>
      <c r="E2" s="16"/>
      <c r="F2" s="109"/>
      <c r="G2" s="109"/>
      <c r="H2" s="109"/>
      <c r="I2" s="109"/>
      <c r="J2" s="16"/>
      <c r="K2" s="16"/>
      <c r="L2" s="109"/>
      <c r="M2" s="109"/>
      <c r="N2" s="16"/>
      <c r="O2" s="109"/>
      <c r="P2" s="109"/>
      <c r="Q2" s="109"/>
      <c r="R2" s="109"/>
      <c r="S2" s="109"/>
      <c r="T2" s="109"/>
      <c r="U2" s="109"/>
      <c r="V2" s="109"/>
      <c r="W2" s="109"/>
    </row>
    <row r="3" spans="1:23">
      <c r="A3" t="s">
        <v>1214</v>
      </c>
      <c r="B3" t="s">
        <v>1215</v>
      </c>
      <c r="C3" s="109"/>
      <c r="D3" s="109"/>
      <c r="E3" s="16"/>
      <c r="F3" s="109"/>
      <c r="G3" s="109"/>
      <c r="H3" s="109"/>
      <c r="I3" s="109"/>
      <c r="J3" s="16"/>
      <c r="K3" s="16"/>
      <c r="L3" s="109"/>
      <c r="M3" s="109"/>
      <c r="N3" s="16"/>
      <c r="O3" s="109"/>
      <c r="P3" s="109"/>
      <c r="Q3" s="109"/>
      <c r="R3" s="109"/>
      <c r="S3" s="109"/>
      <c r="T3" s="109"/>
      <c r="U3" s="109"/>
      <c r="V3" s="109"/>
      <c r="W3" s="109"/>
    </row>
    <row r="4" spans="1:23">
      <c r="A4" t="s">
        <v>1214</v>
      </c>
      <c r="B4" t="s">
        <v>1218</v>
      </c>
      <c r="C4" s="109"/>
      <c r="D4" s="109"/>
      <c r="E4" s="16"/>
      <c r="F4" s="109"/>
      <c r="G4" s="109"/>
      <c r="H4" s="109"/>
      <c r="I4" s="109"/>
      <c r="J4" s="16"/>
      <c r="K4" s="16"/>
      <c r="L4" s="109"/>
      <c r="M4" s="109"/>
      <c r="N4" s="16"/>
      <c r="O4" s="109"/>
      <c r="P4" s="109"/>
      <c r="Q4" s="109"/>
      <c r="R4" s="109"/>
      <c r="S4" s="109"/>
      <c r="T4" s="109"/>
      <c r="U4" s="109"/>
      <c r="V4" s="109"/>
      <c r="W4" s="109"/>
    </row>
    <row r="5" spans="1:23">
      <c r="A5" t="s">
        <v>1214</v>
      </c>
      <c r="B5" t="s">
        <v>1220</v>
      </c>
      <c r="C5" s="109"/>
      <c r="D5" s="109"/>
      <c r="E5" s="16"/>
      <c r="F5" s="109"/>
      <c r="G5" s="109"/>
      <c r="H5" s="109"/>
      <c r="I5" s="109"/>
      <c r="J5" s="16"/>
      <c r="K5" s="16"/>
      <c r="L5" s="109"/>
      <c r="M5" s="109"/>
      <c r="N5" s="16"/>
      <c r="O5" s="109"/>
      <c r="P5" s="109"/>
      <c r="Q5" s="109"/>
      <c r="R5" s="109"/>
      <c r="S5" s="109"/>
      <c r="T5" s="109"/>
      <c r="U5" s="109"/>
      <c r="V5" s="109"/>
      <c r="W5" s="109"/>
    </row>
    <row r="6" spans="1:23">
      <c r="A6" t="s">
        <v>1214</v>
      </c>
      <c r="B6" t="s">
        <v>1221</v>
      </c>
      <c r="C6" s="109"/>
      <c r="D6" s="109"/>
      <c r="E6" s="16"/>
      <c r="F6" s="109"/>
      <c r="G6" s="109"/>
      <c r="H6" s="109"/>
      <c r="I6" s="109"/>
      <c r="J6" s="16"/>
      <c r="K6" s="16"/>
      <c r="L6" s="109"/>
      <c r="M6" s="109"/>
      <c r="N6" s="16"/>
      <c r="O6" s="109"/>
      <c r="P6" s="109"/>
      <c r="Q6" s="109"/>
      <c r="R6" s="109"/>
      <c r="S6" s="109"/>
      <c r="T6" s="109"/>
      <c r="U6" s="109"/>
      <c r="V6" s="109"/>
      <c r="W6" s="109"/>
    </row>
    <row r="7" spans="1:23">
      <c r="A7" t="s">
        <v>1214</v>
      </c>
      <c r="B7" t="s">
        <v>1222</v>
      </c>
      <c r="C7" s="109"/>
      <c r="D7" s="109"/>
      <c r="E7" s="16"/>
      <c r="F7" s="109"/>
      <c r="G7" s="109"/>
      <c r="H7" s="109"/>
      <c r="I7" s="109"/>
      <c r="J7" s="16"/>
      <c r="K7" s="16"/>
      <c r="L7" s="109"/>
      <c r="M7" s="109"/>
      <c r="N7" s="16"/>
      <c r="O7" s="109"/>
      <c r="P7" s="109"/>
      <c r="Q7" s="109"/>
      <c r="R7" s="109"/>
      <c r="S7" s="109"/>
      <c r="T7" s="109"/>
      <c r="U7" s="109"/>
      <c r="V7" s="109"/>
      <c r="W7" s="109"/>
    </row>
    <row r="8" spans="1:23">
      <c r="A8" t="s">
        <v>1214</v>
      </c>
      <c r="B8" t="s">
        <v>1223</v>
      </c>
      <c r="C8" s="109"/>
      <c r="D8" s="109"/>
      <c r="E8" s="16"/>
      <c r="F8" s="109"/>
      <c r="G8" s="109"/>
      <c r="H8" s="109"/>
      <c r="I8" s="109"/>
      <c r="J8" s="16"/>
      <c r="K8" s="16"/>
      <c r="L8" s="109"/>
      <c r="M8" s="109"/>
      <c r="N8" s="16"/>
      <c r="O8" s="109"/>
      <c r="P8" s="109"/>
      <c r="Q8" s="109"/>
      <c r="R8" s="109"/>
      <c r="S8" s="109"/>
      <c r="T8" s="109"/>
      <c r="U8" s="109"/>
      <c r="V8" s="109"/>
      <c r="W8" s="109"/>
    </row>
    <row r="9" spans="1:23">
      <c r="A9" t="s">
        <v>1214</v>
      </c>
      <c r="B9" t="s">
        <v>1224</v>
      </c>
      <c r="C9" s="109"/>
      <c r="D9" s="109"/>
      <c r="E9" s="16"/>
      <c r="F9" s="109"/>
      <c r="G9" s="109"/>
      <c r="H9" s="109"/>
      <c r="I9" s="109"/>
      <c r="J9" s="16"/>
      <c r="K9" s="16"/>
      <c r="L9" s="109"/>
      <c r="M9" s="109"/>
      <c r="N9" s="16"/>
      <c r="O9" s="109"/>
      <c r="P9" s="109"/>
      <c r="Q9" s="109"/>
      <c r="R9" s="109"/>
      <c r="S9" s="109"/>
      <c r="T9" s="109"/>
      <c r="U9" s="109"/>
      <c r="V9" s="109"/>
      <c r="W9" s="109"/>
    </row>
    <row r="10" spans="1:23">
      <c r="A10" t="s">
        <v>1214</v>
      </c>
      <c r="B10" t="s">
        <v>1225</v>
      </c>
      <c r="C10" s="109"/>
      <c r="D10" s="109"/>
      <c r="E10" s="16"/>
      <c r="F10" s="109"/>
      <c r="G10" s="109"/>
      <c r="H10" s="109"/>
      <c r="I10" s="109"/>
      <c r="J10" s="16"/>
      <c r="K10" s="16"/>
      <c r="L10" s="109"/>
      <c r="M10" s="109"/>
      <c r="N10" s="16"/>
      <c r="O10" s="109"/>
      <c r="P10" s="109"/>
      <c r="Q10" s="109"/>
      <c r="R10" s="109"/>
      <c r="S10" s="109"/>
      <c r="T10" s="109"/>
      <c r="U10" s="109"/>
      <c r="V10" s="109"/>
      <c r="W10" s="109"/>
    </row>
    <row r="11" spans="1:23">
      <c r="A11" t="s">
        <v>1214</v>
      </c>
      <c r="B11" t="s">
        <v>1231</v>
      </c>
      <c r="C11" s="109"/>
      <c r="D11" s="109"/>
      <c r="E11" s="16"/>
      <c r="F11" s="109"/>
      <c r="G11" s="109"/>
      <c r="H11" s="109"/>
      <c r="I11" s="109"/>
      <c r="J11" s="16"/>
      <c r="K11" s="16"/>
      <c r="L11" s="109"/>
      <c r="M11" s="109"/>
      <c r="N11" s="16"/>
      <c r="O11" s="109"/>
      <c r="P11" s="109"/>
      <c r="Q11" s="109"/>
      <c r="R11" s="109"/>
      <c r="S11" s="109"/>
      <c r="T11" s="109"/>
      <c r="U11" s="109"/>
      <c r="V11" s="109"/>
      <c r="W11" s="109"/>
    </row>
    <row r="12" spans="1:23">
      <c r="A12" t="s">
        <v>1214</v>
      </c>
      <c r="B12" t="s">
        <v>1232</v>
      </c>
      <c r="C12" s="109"/>
      <c r="D12" s="109"/>
      <c r="E12" s="16"/>
      <c r="F12" s="109"/>
      <c r="G12" s="109"/>
      <c r="H12" s="109"/>
      <c r="I12" s="109"/>
      <c r="J12" s="16"/>
      <c r="K12" s="16"/>
      <c r="L12" s="109"/>
      <c r="M12" s="109"/>
      <c r="N12" s="16"/>
      <c r="O12" s="109"/>
      <c r="P12" s="109"/>
      <c r="Q12" s="109"/>
      <c r="R12" s="109"/>
      <c r="S12" s="109"/>
      <c r="T12" s="109"/>
      <c r="U12" s="109"/>
      <c r="V12" s="109"/>
      <c r="W12" s="109"/>
    </row>
    <row r="13" spans="1:23">
      <c r="A13" t="s">
        <v>1214</v>
      </c>
      <c r="B13" t="s">
        <v>1233</v>
      </c>
      <c r="C13" s="109"/>
      <c r="D13" s="109"/>
      <c r="E13" s="16"/>
      <c r="F13" s="109"/>
      <c r="G13" s="109"/>
      <c r="H13" s="109"/>
      <c r="I13" s="109"/>
      <c r="J13" s="16"/>
      <c r="K13" s="16"/>
      <c r="L13" s="109"/>
      <c r="M13" s="109"/>
      <c r="N13" s="16"/>
      <c r="O13" s="109"/>
      <c r="P13" s="109"/>
      <c r="Q13" s="109"/>
      <c r="R13" s="109"/>
      <c r="S13" s="109"/>
      <c r="T13" s="109"/>
      <c r="U13" s="109"/>
      <c r="V13" s="109"/>
      <c r="W13" s="109"/>
    </row>
    <row r="14" spans="1:23">
      <c r="A14" t="s">
        <v>1214</v>
      </c>
      <c r="B14" t="s">
        <v>1234</v>
      </c>
      <c r="C14" s="109"/>
      <c r="D14" s="109"/>
      <c r="E14" s="16"/>
      <c r="F14" s="109"/>
      <c r="G14" s="109"/>
      <c r="H14" s="109"/>
      <c r="I14" s="109"/>
      <c r="J14" s="16"/>
      <c r="K14" s="16"/>
      <c r="L14" s="109"/>
      <c r="M14" s="109"/>
      <c r="N14" s="16"/>
      <c r="O14" s="109"/>
      <c r="P14" s="109"/>
      <c r="Q14" s="109"/>
      <c r="R14" s="109"/>
      <c r="S14" s="109"/>
      <c r="T14" s="109"/>
      <c r="U14" s="109"/>
      <c r="V14" s="109"/>
      <c r="W14" s="109"/>
    </row>
    <row r="15" spans="1:23">
      <c r="A15" t="s">
        <v>1214</v>
      </c>
      <c r="B15" t="s">
        <v>1235</v>
      </c>
      <c r="C15" s="109"/>
      <c r="D15" s="109"/>
      <c r="E15" s="16"/>
      <c r="F15" s="109"/>
      <c r="G15" s="109"/>
      <c r="H15" s="109"/>
      <c r="I15" s="109"/>
      <c r="J15" s="16"/>
      <c r="K15" s="16"/>
      <c r="L15" s="109"/>
      <c r="M15" s="109"/>
      <c r="N15" s="16"/>
      <c r="O15" s="109"/>
      <c r="P15" s="109"/>
      <c r="Q15" s="109"/>
      <c r="R15" s="109"/>
      <c r="S15" s="109"/>
      <c r="T15" s="109"/>
      <c r="U15" s="109"/>
      <c r="V15" s="109"/>
      <c r="W15" s="109"/>
    </row>
    <row r="16" spans="1:23">
      <c r="A16" t="s">
        <v>1214</v>
      </c>
      <c r="B16" t="s">
        <v>1238</v>
      </c>
      <c r="C16" s="109"/>
      <c r="D16" s="109"/>
      <c r="E16" s="16"/>
      <c r="F16" s="109"/>
      <c r="G16" s="109"/>
      <c r="H16" s="109"/>
      <c r="I16" s="109"/>
      <c r="J16" s="16"/>
      <c r="K16" s="16"/>
      <c r="L16" s="109"/>
      <c r="M16" s="109"/>
      <c r="N16" s="16"/>
      <c r="O16" s="109"/>
      <c r="P16" s="109"/>
      <c r="Q16" s="109"/>
      <c r="R16" s="109"/>
      <c r="S16" s="109"/>
      <c r="T16" s="109"/>
      <c r="U16" s="109"/>
      <c r="V16" s="109"/>
      <c r="W16" s="109"/>
    </row>
    <row r="17" spans="1:23">
      <c r="A17" t="s">
        <v>1214</v>
      </c>
      <c r="B17" t="s">
        <v>1239</v>
      </c>
      <c r="C17" s="109"/>
      <c r="D17" s="109"/>
      <c r="E17" s="16"/>
      <c r="F17" s="109"/>
      <c r="G17" s="109"/>
      <c r="H17" s="109"/>
      <c r="I17" s="109"/>
      <c r="J17" s="16"/>
      <c r="K17" s="16"/>
      <c r="L17" s="109"/>
      <c r="M17" s="109"/>
      <c r="N17" s="16"/>
      <c r="O17" s="109"/>
      <c r="P17" s="109"/>
      <c r="Q17" s="109"/>
      <c r="R17" s="109"/>
      <c r="S17" s="109"/>
      <c r="T17" s="109"/>
      <c r="U17" s="109"/>
      <c r="V17" s="109"/>
      <c r="W17" s="109"/>
    </row>
    <row r="18" spans="1:23">
      <c r="A18" t="s">
        <v>1214</v>
      </c>
      <c r="B18" t="s">
        <v>1240</v>
      </c>
      <c r="C18" s="109"/>
      <c r="D18" s="109"/>
      <c r="E18" s="16"/>
      <c r="F18" s="109"/>
      <c r="G18" s="109"/>
      <c r="H18" s="109"/>
      <c r="I18" s="109"/>
      <c r="J18" s="16"/>
      <c r="K18" s="16"/>
      <c r="L18" s="109"/>
      <c r="M18" s="109"/>
      <c r="N18" s="16"/>
      <c r="O18" s="109"/>
      <c r="P18" s="109"/>
      <c r="Q18" s="109"/>
      <c r="R18" s="109"/>
      <c r="S18" s="109"/>
      <c r="T18" s="109"/>
      <c r="U18" s="109"/>
      <c r="V18" s="109"/>
      <c r="W18" s="109"/>
    </row>
    <row r="19" spans="1:23">
      <c r="A19" t="s">
        <v>1214</v>
      </c>
      <c r="B19" t="s">
        <v>1243</v>
      </c>
      <c r="C19" s="109"/>
      <c r="D19" s="109"/>
      <c r="E19" s="16"/>
      <c r="F19" s="109"/>
      <c r="G19" s="109"/>
      <c r="H19" s="109"/>
      <c r="I19" s="108"/>
      <c r="J19" s="16"/>
      <c r="K19" s="16"/>
      <c r="L19" s="109"/>
      <c r="M19" s="109"/>
      <c r="N19" s="16"/>
      <c r="O19" s="109"/>
      <c r="P19" s="109"/>
      <c r="Q19" s="109"/>
      <c r="R19" s="109"/>
      <c r="S19" s="109"/>
      <c r="T19" s="109"/>
      <c r="U19" s="109"/>
      <c r="V19" s="109"/>
      <c r="W19" s="109"/>
    </row>
    <row r="20" spans="1:23">
      <c r="A20" t="s">
        <v>1214</v>
      </c>
      <c r="B20" t="s">
        <v>1244</v>
      </c>
      <c r="C20" s="108"/>
      <c r="D20" s="108"/>
      <c r="E20" s="16"/>
      <c r="F20" s="108"/>
      <c r="G20" s="108"/>
      <c r="H20" s="109"/>
      <c r="I20" s="109"/>
      <c r="J20" s="16"/>
      <c r="K20" s="16"/>
      <c r="L20" s="109"/>
      <c r="M20" s="109"/>
      <c r="N20" s="108"/>
      <c r="O20" s="109"/>
      <c r="P20" s="109"/>
      <c r="Q20" s="108"/>
      <c r="R20" s="108"/>
      <c r="S20" s="108"/>
      <c r="T20" s="108"/>
      <c r="U20" s="108"/>
      <c r="V20" s="108"/>
      <c r="W20" s="108"/>
    </row>
    <row r="21" spans="1:23" customFormat="1">
      <c r="A21" t="s">
        <v>1214</v>
      </c>
      <c r="B21" t="s">
        <v>1245</v>
      </c>
    </row>
    <row r="22" spans="1:23">
      <c r="A22" t="s">
        <v>1214</v>
      </c>
      <c r="B22" t="s">
        <v>1246</v>
      </c>
      <c r="C22" s="108"/>
      <c r="D22" s="108"/>
      <c r="F22" s="108"/>
      <c r="G22" s="108"/>
      <c r="H22" s="108"/>
      <c r="I22" s="108"/>
      <c r="J22" s="108"/>
      <c r="K22" s="108"/>
      <c r="L22" s="108"/>
      <c r="M22" s="108"/>
      <c r="N22" s="108"/>
      <c r="O22" s="108"/>
      <c r="P22" s="108"/>
      <c r="Q22" s="108"/>
      <c r="R22" s="108"/>
      <c r="S22" s="108"/>
      <c r="T22" s="108"/>
      <c r="U22" s="108"/>
      <c r="V22" s="108"/>
      <c r="W22" s="108"/>
    </row>
    <row r="23" spans="1:23">
      <c r="A23" t="s">
        <v>1214</v>
      </c>
      <c r="B23" t="s">
        <v>1249</v>
      </c>
    </row>
    <row r="24" spans="1:23">
      <c r="A24" t="s">
        <v>1214</v>
      </c>
      <c r="B24" t="s">
        <v>1250</v>
      </c>
    </row>
    <row r="25" spans="1:23">
      <c r="A25" t="s">
        <v>1214</v>
      </c>
      <c r="B25" t="s">
        <v>1252</v>
      </c>
    </row>
    <row r="26" spans="1:23">
      <c r="A26" t="s">
        <v>1214</v>
      </c>
      <c r="B26" t="s">
        <v>1253</v>
      </c>
    </row>
    <row r="27" spans="1:23">
      <c r="A27" t="s">
        <v>1214</v>
      </c>
      <c r="B27" t="s">
        <v>1254</v>
      </c>
    </row>
    <row r="28" spans="1:23">
      <c r="A28" t="s">
        <v>1214</v>
      </c>
      <c r="B28" t="s">
        <v>1255</v>
      </c>
    </row>
    <row r="29" spans="1:23">
      <c r="A29" t="s">
        <v>1214</v>
      </c>
      <c r="B29" t="s">
        <v>1256</v>
      </c>
    </row>
    <row r="30" spans="1:23">
      <c r="A30" t="s">
        <v>1214</v>
      </c>
      <c r="B30" t="s">
        <v>1257</v>
      </c>
    </row>
    <row r="31" spans="1:23">
      <c r="A31" t="s">
        <v>1214</v>
      </c>
      <c r="B31" t="s">
        <v>1258</v>
      </c>
    </row>
    <row r="32" spans="1:23">
      <c r="A32" t="s">
        <v>1214</v>
      </c>
      <c r="B32" t="s">
        <v>1259</v>
      </c>
    </row>
  </sheetData>
  <sheetProtection formatColumns="0"/>
  <customSheetViews>
    <customSheetView guid="{AE318230-F718-49FC-82EB-7CAC3DCD05F1}" showGridLines="0" hiddenRows="1">
      <selection sqref="A1:B1"/>
      <pageMargins left="0" right="0" top="0" bottom="0" header="0" footer="0"/>
    </customSheetView>
  </customSheetViews>
  <dataValidations count="10">
    <dataValidation type="list" allowBlank="1" showInputMessage="1" showErrorMessage="1" sqref="J2:J20">
      <formula1>israel_abroad</formula1>
    </dataValidation>
    <dataValidation type="list" allowBlank="1" showInputMessage="1" showErrorMessage="1" sqref="M2:M20">
      <formula1>Holding_interest</formula1>
    </dataValidation>
    <dataValidation type="list" allowBlank="1" showInputMessage="1" showErrorMessage="1" sqref="O2:O20">
      <formula1>Valuation</formula1>
    </dataValidation>
    <dataValidation type="list" allowBlank="1" showInputMessage="1" showErrorMessage="1" sqref="P2:P20">
      <formula1>Dependence_Independence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E3:E20">
      <formula1>Issuer_Number_Type_2</formula1>
    </dataValidation>
    <dataValidation type="list" allowBlank="1" showInputMessage="1" showErrorMessage="1" sqref="E2">
      <formula1>Issuer_Number_Type_3</formula1>
    </dataValidation>
    <dataValidation type="list" allowBlank="1" showInputMessage="1" showErrorMessage="1" sqref="H2:H20">
      <formula1>Type_of_Security_ID_Fund</formula1>
    </dataValidation>
    <dataValidation type="list" allowBlank="1" showInputMessage="1" showErrorMessage="1" sqref="I20">
      <formula1>$C$862:$C$864</formula1>
    </dataValidation>
    <dataValidation type="list" allowBlank="1" showInputMessage="1" showErrorMessage="1" sqref="L2:L20">
      <formula1>Industry_Sector</formula1>
    </dataValidation>
  </dataValidation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בחירה'!$C$1034:$C$1036</xm:f>
          </x14:formula1>
          <xm:sqref>I2:I18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R32"/>
  <sheetViews>
    <sheetView rightToLeft="1" topLeftCell="H1" workbookViewId="0">
      <selection activeCell="AC16" sqref="AC16"/>
    </sheetView>
  </sheetViews>
  <sheetFormatPr defaultColWidth="9" defaultRowHeight="14.25"/>
  <cols>
    <col min="1" max="18" width="11.625" style="2" customWidth="1"/>
    <col min="19" max="16384" width="9" style="2"/>
  </cols>
  <sheetData>
    <row r="1" spans="1:18" ht="66.75" customHeight="1">
      <c r="A1" s="17" t="s">
        <v>49</v>
      </c>
      <c r="B1" s="17" t="s">
        <v>50</v>
      </c>
      <c r="C1" s="17" t="s">
        <v>185</v>
      </c>
      <c r="D1" s="17" t="s">
        <v>186</v>
      </c>
      <c r="E1" s="17" t="s">
        <v>54</v>
      </c>
      <c r="F1" s="17" t="s">
        <v>55</v>
      </c>
      <c r="G1" s="17" t="s">
        <v>69</v>
      </c>
      <c r="H1" s="17" t="s">
        <v>56</v>
      </c>
      <c r="I1" s="17" t="s">
        <v>187</v>
      </c>
      <c r="J1" s="17" t="s">
        <v>59</v>
      </c>
      <c r="K1" s="17" t="s">
        <v>106</v>
      </c>
      <c r="L1" s="17" t="s">
        <v>60</v>
      </c>
      <c r="M1" s="17" t="s">
        <v>61</v>
      </c>
      <c r="N1" s="17" t="s">
        <v>63</v>
      </c>
      <c r="O1" s="17" t="s">
        <v>78</v>
      </c>
      <c r="P1" s="17" t="s">
        <v>17</v>
      </c>
      <c r="Q1" s="17" t="s">
        <v>64</v>
      </c>
      <c r="R1" s="17" t="s">
        <v>65</v>
      </c>
    </row>
    <row r="2" spans="1:18">
      <c r="A2" t="s">
        <v>1209</v>
      </c>
      <c r="B2" s="109"/>
      <c r="C2" s="109"/>
      <c r="D2" s="109"/>
      <c r="E2" s="109"/>
      <c r="F2" s="16"/>
      <c r="G2" s="16"/>
      <c r="H2" s="109"/>
      <c r="I2" t="s">
        <v>5532</v>
      </c>
      <c r="J2" s="16"/>
      <c r="K2" s="109"/>
      <c r="L2"/>
      <c r="M2" s="109"/>
      <c r="N2" s="109"/>
      <c r="O2" s="109"/>
      <c r="P2" s="16"/>
      <c r="Q2" s="109"/>
      <c r="R2" s="109"/>
    </row>
    <row r="3" spans="1:18">
      <c r="A3" t="s">
        <v>1214</v>
      </c>
      <c r="B3" t="s">
        <v>1215</v>
      </c>
      <c r="C3" s="109"/>
      <c r="D3" s="109"/>
      <c r="E3" s="109"/>
      <c r="F3" s="16"/>
      <c r="G3" s="16"/>
      <c r="H3" s="109"/>
      <c r="I3" t="s">
        <v>5532</v>
      </c>
      <c r="J3" s="16"/>
      <c r="K3" s="109"/>
      <c r="L3" s="108"/>
      <c r="M3" s="109"/>
      <c r="N3" s="109"/>
      <c r="O3" s="109"/>
      <c r="P3" s="16"/>
      <c r="Q3" s="109"/>
      <c r="R3" s="109"/>
    </row>
    <row r="4" spans="1:18">
      <c r="A4" t="s">
        <v>1214</v>
      </c>
      <c r="B4" t="s">
        <v>1218</v>
      </c>
      <c r="C4" s="109"/>
      <c r="D4" s="109"/>
      <c r="E4" s="109"/>
      <c r="F4" s="16"/>
      <c r="G4" s="16"/>
      <c r="H4" s="109"/>
      <c r="I4" t="s">
        <v>5532</v>
      </c>
      <c r="J4" s="16"/>
      <c r="K4" s="109"/>
      <c r="L4" s="108"/>
      <c r="M4" s="109"/>
      <c r="N4" s="109"/>
      <c r="O4" s="109"/>
      <c r="P4" s="16"/>
      <c r="Q4" s="109"/>
      <c r="R4" s="109"/>
    </row>
    <row r="5" spans="1:18">
      <c r="A5" t="s">
        <v>1214</v>
      </c>
      <c r="B5" t="s">
        <v>1220</v>
      </c>
      <c r="C5" s="109"/>
      <c r="D5" s="109"/>
      <c r="E5" s="109"/>
      <c r="F5" s="16"/>
      <c r="G5" s="16"/>
      <c r="H5" s="109"/>
      <c r="I5" t="s">
        <v>5532</v>
      </c>
      <c r="J5" s="16"/>
      <c r="K5" s="109"/>
      <c r="L5" s="108"/>
      <c r="M5" s="109"/>
      <c r="N5" s="109"/>
      <c r="O5" s="109"/>
      <c r="P5" s="16"/>
      <c r="Q5" s="109"/>
      <c r="R5" s="109"/>
    </row>
    <row r="6" spans="1:18">
      <c r="A6" t="s">
        <v>1214</v>
      </c>
      <c r="B6" t="s">
        <v>1221</v>
      </c>
      <c r="C6" s="109"/>
      <c r="D6" s="109"/>
      <c r="E6" s="109"/>
      <c r="F6" s="16"/>
      <c r="G6" s="16"/>
      <c r="H6" s="109"/>
      <c r="I6" t="s">
        <v>5532</v>
      </c>
      <c r="J6" s="16"/>
      <c r="K6" s="109"/>
      <c r="L6" s="108"/>
      <c r="M6" s="109"/>
      <c r="N6" s="109"/>
      <c r="O6" s="109"/>
      <c r="P6" s="16"/>
      <c r="Q6" s="109"/>
      <c r="R6" s="109"/>
    </row>
    <row r="7" spans="1:18">
      <c r="A7" t="s">
        <v>1214</v>
      </c>
      <c r="B7" t="s">
        <v>1222</v>
      </c>
      <c r="C7" s="109"/>
      <c r="D7" s="109"/>
      <c r="E7" s="109"/>
      <c r="F7" s="16"/>
      <c r="G7" s="16"/>
      <c r="H7" s="109"/>
      <c r="I7" t="s">
        <v>5532</v>
      </c>
      <c r="J7" s="16"/>
      <c r="K7" s="109"/>
      <c r="L7" s="108"/>
      <c r="M7" s="109"/>
      <c r="N7" s="109"/>
      <c r="O7" s="109"/>
      <c r="P7" s="16"/>
      <c r="Q7" s="109"/>
      <c r="R7" s="109"/>
    </row>
    <row r="8" spans="1:18">
      <c r="A8" t="s">
        <v>1214</v>
      </c>
      <c r="B8" t="s">
        <v>1223</v>
      </c>
      <c r="C8" s="109"/>
      <c r="D8" s="109"/>
      <c r="E8" s="109"/>
      <c r="F8" s="16"/>
      <c r="G8" s="16"/>
      <c r="H8" s="109"/>
      <c r="I8" t="s">
        <v>5532</v>
      </c>
      <c r="J8" s="16"/>
      <c r="K8" s="109"/>
      <c r="L8" s="108"/>
      <c r="M8" s="109"/>
      <c r="N8" s="109"/>
      <c r="O8" s="109"/>
      <c r="P8" s="16"/>
      <c r="Q8" s="109"/>
      <c r="R8" s="109"/>
    </row>
    <row r="9" spans="1:18">
      <c r="A9" t="s">
        <v>1214</v>
      </c>
      <c r="B9" t="s">
        <v>1224</v>
      </c>
      <c r="C9" s="109"/>
      <c r="D9" s="109"/>
      <c r="E9" s="109"/>
      <c r="F9" s="16"/>
      <c r="G9" s="16"/>
      <c r="H9" s="109"/>
      <c r="I9" t="s">
        <v>5532</v>
      </c>
      <c r="J9" s="16"/>
      <c r="K9" s="109"/>
      <c r="L9" s="108"/>
      <c r="M9" s="109"/>
      <c r="N9" s="109"/>
      <c r="O9" s="109"/>
      <c r="P9" s="16"/>
      <c r="Q9" s="109"/>
      <c r="R9" s="109"/>
    </row>
    <row r="10" spans="1:18">
      <c r="A10" t="s">
        <v>1214</v>
      </c>
      <c r="B10" t="s">
        <v>1225</v>
      </c>
      <c r="C10" s="109"/>
      <c r="D10" s="109"/>
      <c r="E10" s="109"/>
      <c r="F10" s="16"/>
      <c r="G10" s="16"/>
      <c r="H10" s="109"/>
      <c r="I10" t="s">
        <v>5532</v>
      </c>
      <c r="J10" s="16"/>
      <c r="K10" s="109"/>
      <c r="L10" s="108"/>
      <c r="M10" s="109"/>
      <c r="N10" s="109"/>
      <c r="O10" s="109"/>
      <c r="P10" s="16"/>
      <c r="Q10" s="109"/>
      <c r="R10" s="109"/>
    </row>
    <row r="11" spans="1:18">
      <c r="A11" t="s">
        <v>1214</v>
      </c>
      <c r="B11" t="s">
        <v>1231</v>
      </c>
      <c r="C11" s="109"/>
      <c r="D11" s="109"/>
      <c r="E11" s="109"/>
      <c r="F11" s="16"/>
      <c r="G11" s="16"/>
      <c r="H11" s="109"/>
      <c r="I11" t="s">
        <v>5532</v>
      </c>
      <c r="J11" s="16"/>
      <c r="K11" s="109"/>
      <c r="L11" s="108"/>
      <c r="M11" s="109"/>
      <c r="N11" s="109"/>
      <c r="O11" s="109"/>
      <c r="P11" s="16"/>
      <c r="Q11" s="109"/>
      <c r="R11" s="109"/>
    </row>
    <row r="12" spans="1:18">
      <c r="A12" t="s">
        <v>1214</v>
      </c>
      <c r="B12" t="s">
        <v>1232</v>
      </c>
      <c r="C12" s="109"/>
      <c r="D12" s="109"/>
      <c r="E12" s="109"/>
      <c r="F12" s="16"/>
      <c r="G12" s="16"/>
      <c r="H12" s="109"/>
      <c r="I12" t="s">
        <v>5532</v>
      </c>
      <c r="J12" s="16"/>
      <c r="K12" s="109"/>
      <c r="L12" s="108"/>
      <c r="M12" s="109"/>
      <c r="N12" s="109"/>
      <c r="O12" s="109"/>
      <c r="P12" s="16"/>
      <c r="Q12" s="109"/>
      <c r="R12" s="109"/>
    </row>
    <row r="13" spans="1:18">
      <c r="A13" t="s">
        <v>1214</v>
      </c>
      <c r="B13" t="s">
        <v>1233</v>
      </c>
      <c r="C13" s="109"/>
      <c r="D13" s="109"/>
      <c r="E13" s="109"/>
      <c r="F13" s="16"/>
      <c r="G13" s="16"/>
      <c r="H13" s="109"/>
      <c r="I13" t="s">
        <v>5532</v>
      </c>
      <c r="J13" s="16"/>
      <c r="K13" s="109"/>
      <c r="L13" s="108"/>
      <c r="M13" s="109"/>
      <c r="N13" s="109"/>
      <c r="O13" s="109"/>
      <c r="P13" s="16"/>
      <c r="Q13" s="109"/>
      <c r="R13" s="109"/>
    </row>
    <row r="14" spans="1:18">
      <c r="A14" t="s">
        <v>1214</v>
      </c>
      <c r="B14" t="s">
        <v>1234</v>
      </c>
      <c r="C14" s="109"/>
      <c r="D14" s="109"/>
      <c r="E14" s="109"/>
      <c r="F14" s="16"/>
      <c r="G14" s="16"/>
      <c r="H14" s="109"/>
      <c r="I14" t="s">
        <v>5532</v>
      </c>
      <c r="J14" s="16"/>
      <c r="K14" s="109"/>
      <c r="L14" s="108"/>
      <c r="M14" s="109"/>
      <c r="N14" s="109"/>
      <c r="O14" s="109"/>
      <c r="P14" s="16"/>
      <c r="Q14" s="109"/>
      <c r="R14" s="109"/>
    </row>
    <row r="15" spans="1:18">
      <c r="A15" t="s">
        <v>1214</v>
      </c>
      <c r="B15" t="s">
        <v>1235</v>
      </c>
      <c r="C15" s="109"/>
      <c r="D15" s="109"/>
      <c r="E15" s="109"/>
      <c r="F15" s="16"/>
      <c r="G15" s="16"/>
      <c r="H15" s="109"/>
      <c r="I15" t="s">
        <v>5532</v>
      </c>
      <c r="J15" s="16"/>
      <c r="K15" s="109"/>
      <c r="L15" s="108"/>
      <c r="M15" s="109"/>
      <c r="N15" s="109"/>
      <c r="O15" s="109"/>
      <c r="P15" s="16"/>
      <c r="Q15" s="109"/>
      <c r="R15" s="109"/>
    </row>
    <row r="16" spans="1:18">
      <c r="A16" t="s">
        <v>1214</v>
      </c>
      <c r="B16" t="s">
        <v>1238</v>
      </c>
      <c r="C16" s="109"/>
      <c r="D16" s="109"/>
      <c r="E16" s="109"/>
      <c r="F16" s="16"/>
      <c r="G16" s="16"/>
      <c r="H16" s="109"/>
      <c r="I16" t="s">
        <v>5532</v>
      </c>
      <c r="J16" s="16"/>
      <c r="K16" s="109"/>
      <c r="L16" s="108"/>
      <c r="M16" s="109"/>
      <c r="N16" s="109"/>
      <c r="O16" s="109"/>
      <c r="P16" s="16"/>
      <c r="Q16" s="109"/>
      <c r="R16" s="109"/>
    </row>
    <row r="17" spans="1:18">
      <c r="A17" t="s">
        <v>1214</v>
      </c>
      <c r="B17" t="s">
        <v>1239</v>
      </c>
      <c r="C17" s="109"/>
      <c r="D17" s="109"/>
      <c r="E17" s="109"/>
      <c r="F17" s="16"/>
      <c r="G17" s="16"/>
      <c r="H17" s="109"/>
      <c r="I17" t="s">
        <v>5532</v>
      </c>
      <c r="J17" s="16"/>
      <c r="K17" s="109"/>
      <c r="L17" s="108"/>
      <c r="M17" s="109"/>
      <c r="N17" s="109"/>
      <c r="O17" s="109"/>
      <c r="P17" s="16"/>
      <c r="Q17" s="109"/>
      <c r="R17" s="109"/>
    </row>
    <row r="18" spans="1:18">
      <c r="A18" t="s">
        <v>1214</v>
      </c>
      <c r="B18" t="s">
        <v>1240</v>
      </c>
      <c r="C18" s="109"/>
      <c r="D18" s="109"/>
      <c r="E18" s="109"/>
      <c r="F18" s="16"/>
      <c r="G18" s="16"/>
      <c r="H18" s="109"/>
      <c r="I18" t="s">
        <v>5532</v>
      </c>
      <c r="J18" s="16"/>
      <c r="K18" s="109"/>
      <c r="L18" s="108"/>
      <c r="M18" s="109"/>
      <c r="N18" s="109"/>
      <c r="O18" s="109"/>
      <c r="P18" s="16"/>
      <c r="Q18" s="109"/>
      <c r="R18" s="109"/>
    </row>
    <row r="19" spans="1:18">
      <c r="A19" t="s">
        <v>1214</v>
      </c>
      <c r="B19" t="s">
        <v>1243</v>
      </c>
      <c r="C19" s="109"/>
      <c r="D19" s="109"/>
      <c r="E19" s="109"/>
      <c r="F19" s="16"/>
      <c r="G19" s="16"/>
      <c r="H19" s="109"/>
      <c r="I19" t="s">
        <v>5532</v>
      </c>
      <c r="J19" s="16"/>
      <c r="K19" s="109"/>
      <c r="L19" s="108"/>
      <c r="M19" s="109"/>
      <c r="N19" s="109"/>
      <c r="O19" s="109"/>
      <c r="P19" s="16"/>
      <c r="Q19" s="109"/>
      <c r="R19" s="109"/>
    </row>
    <row r="20" spans="1:18">
      <c r="A20" t="s">
        <v>1214</v>
      </c>
      <c r="B20" t="s">
        <v>1244</v>
      </c>
      <c r="C20" s="108"/>
      <c r="D20" s="108"/>
      <c r="E20" s="109"/>
      <c r="F20" s="16"/>
      <c r="G20" s="16"/>
      <c r="H20" s="109"/>
      <c r="I20" t="s">
        <v>5532</v>
      </c>
      <c r="J20" s="108"/>
      <c r="K20" s="108"/>
      <c r="L20" s="108"/>
      <c r="M20" s="108"/>
      <c r="N20" s="108"/>
      <c r="O20" s="108"/>
      <c r="P20" s="16"/>
      <c r="Q20" s="108"/>
      <c r="R20" s="108"/>
    </row>
    <row r="21" spans="1:18">
      <c r="A21" t="s">
        <v>1214</v>
      </c>
      <c r="B21" t="s">
        <v>1245</v>
      </c>
      <c r="I21" t="s">
        <v>5532</v>
      </c>
    </row>
    <row r="22" spans="1:18">
      <c r="A22" t="s">
        <v>1214</v>
      </c>
      <c r="B22" t="s">
        <v>1246</v>
      </c>
      <c r="I22" t="s">
        <v>5532</v>
      </c>
    </row>
    <row r="23" spans="1:18">
      <c r="A23" t="s">
        <v>1214</v>
      </c>
      <c r="B23" t="s">
        <v>1249</v>
      </c>
      <c r="I23" t="s">
        <v>5532</v>
      </c>
    </row>
    <row r="24" spans="1:18">
      <c r="A24" t="s">
        <v>1214</v>
      </c>
      <c r="B24" t="s">
        <v>1250</v>
      </c>
      <c r="I24" t="s">
        <v>5532</v>
      </c>
    </row>
    <row r="25" spans="1:18">
      <c r="A25" t="s">
        <v>1214</v>
      </c>
      <c r="B25" t="s">
        <v>1252</v>
      </c>
      <c r="I25" t="s">
        <v>5532</v>
      </c>
    </row>
    <row r="26" spans="1:18">
      <c r="A26" t="s">
        <v>1214</v>
      </c>
      <c r="B26" t="s">
        <v>1253</v>
      </c>
      <c r="I26" t="s">
        <v>5532</v>
      </c>
    </row>
    <row r="27" spans="1:18">
      <c r="A27" t="s">
        <v>1214</v>
      </c>
      <c r="B27" t="s">
        <v>1254</v>
      </c>
      <c r="I27" t="s">
        <v>5532</v>
      </c>
    </row>
    <row r="28" spans="1:18">
      <c r="A28" t="s">
        <v>1214</v>
      </c>
      <c r="B28" t="s">
        <v>1255</v>
      </c>
      <c r="I28" t="s">
        <v>5532</v>
      </c>
    </row>
    <row r="29" spans="1:18">
      <c r="A29" t="s">
        <v>1214</v>
      </c>
      <c r="B29" t="s">
        <v>1256</v>
      </c>
      <c r="I29" t="s">
        <v>5532</v>
      </c>
    </row>
    <row r="30" spans="1:18">
      <c r="A30" t="s">
        <v>1214</v>
      </c>
      <c r="B30" t="s">
        <v>1257</v>
      </c>
      <c r="I30" t="s">
        <v>5532</v>
      </c>
    </row>
    <row r="31" spans="1:18">
      <c r="A31" t="s">
        <v>1214</v>
      </c>
      <c r="B31" t="s">
        <v>1258</v>
      </c>
      <c r="I31" t="s">
        <v>5532</v>
      </c>
    </row>
    <row r="32" spans="1:18">
      <c r="A32" t="s">
        <v>1214</v>
      </c>
      <c r="B32" t="s">
        <v>1259</v>
      </c>
      <c r="I32" t="s">
        <v>5532</v>
      </c>
    </row>
  </sheetData>
  <sheetProtection formatColumns="0"/>
  <customSheetViews>
    <customSheetView guid="{AE318230-F718-49FC-82EB-7CAC3DCD05F1}" showGridLines="0" hiddenRows="1">
      <selection activeCell="K2" sqref="K2"/>
      <pageMargins left="0" right="0" top="0" bottom="0" header="0" footer="0"/>
      <pageSetup orientation="portrait" r:id="rId1"/>
    </customSheetView>
  </customSheetViews>
  <dataValidations count="5">
    <dataValidation type="list" allowBlank="1" showInputMessage="1" showErrorMessage="1" sqref="F2:F20">
      <formula1>israel_abroad</formula1>
    </dataValidation>
    <dataValidation type="list" allowBlank="1" showInputMessage="1" showErrorMessage="1" sqref="H2:H20">
      <formula1>Holding_interest</formula1>
    </dataValidation>
    <dataValidation type="list" allowBlank="1" showInputMessage="1" showErrorMessage="1" sqref="P2:P20">
      <formula1>In_the_books</formula1>
    </dataValidation>
    <dataValidation type="list" allowBlank="1" showInputMessage="1" showErrorMessage="1" sqref="G2:G20">
      <formula1>Country_list</formula1>
    </dataValidation>
    <dataValidation type="list" allowBlank="1" showInputMessage="1" showErrorMessage="1" sqref="E2:E20">
      <formula1>other_investments</formula1>
    </dataValidation>
  </dataValidations>
  <pageMargins left="0.7" right="0.7" top="0.75" bottom="0.75" header="0.3" footer="0.3"/>
  <pageSetup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Q227"/>
  <sheetViews>
    <sheetView rightToLeft="1" workbookViewId="0">
      <selection activeCell="D20" sqref="D20"/>
    </sheetView>
  </sheetViews>
  <sheetFormatPr defaultColWidth="9" defaultRowHeight="14.25"/>
  <cols>
    <col min="1" max="4" width="11.625" style="2" customWidth="1"/>
    <col min="5" max="5" width="11.625" style="4" customWidth="1"/>
    <col min="6" max="15" width="11.625" style="2" customWidth="1"/>
    <col min="16" max="16" width="11.625" style="137" customWidth="1"/>
    <col min="17" max="18" width="11.625" style="2" customWidth="1"/>
    <col min="19" max="16384" width="9" style="2"/>
  </cols>
  <sheetData>
    <row r="1" spans="1:17" s="3" customFormat="1" ht="66.75" customHeight="1">
      <c r="A1" s="17" t="s">
        <v>49</v>
      </c>
      <c r="B1" s="17" t="s">
        <v>50</v>
      </c>
      <c r="C1" s="17" t="s">
        <v>51</v>
      </c>
      <c r="D1" s="17" t="s">
        <v>52</v>
      </c>
      <c r="E1" s="17" t="s">
        <v>53</v>
      </c>
      <c r="F1" s="17" t="s">
        <v>54</v>
      </c>
      <c r="G1" s="17" t="s">
        <v>55</v>
      </c>
      <c r="H1" s="17" t="s">
        <v>56</v>
      </c>
      <c r="I1" s="17" t="s">
        <v>57</v>
      </c>
      <c r="J1" s="17" t="s">
        <v>58</v>
      </c>
      <c r="K1" s="17" t="s">
        <v>59</v>
      </c>
      <c r="L1" s="17" t="s">
        <v>60</v>
      </c>
      <c r="M1" s="17" t="s">
        <v>61</v>
      </c>
      <c r="N1" s="17" t="s">
        <v>62</v>
      </c>
      <c r="O1" s="17" t="s">
        <v>63</v>
      </c>
      <c r="P1" s="17" t="s">
        <v>64</v>
      </c>
      <c r="Q1" s="17" t="s">
        <v>65</v>
      </c>
    </row>
    <row r="2" spans="1:17" s="137" customFormat="1">
      <c r="A2" s="134" t="s">
        <v>1214</v>
      </c>
      <c r="B2" s="134" t="s">
        <v>1215</v>
      </c>
      <c r="C2" s="134" t="s">
        <v>1210</v>
      </c>
      <c r="D2" s="134" t="s">
        <v>1211</v>
      </c>
      <c r="E2" s="134" t="s">
        <v>316</v>
      </c>
      <c r="F2" s="134" t="s">
        <v>935</v>
      </c>
      <c r="G2" s="134" t="s">
        <v>205</v>
      </c>
      <c r="H2" s="134" t="s">
        <v>340</v>
      </c>
      <c r="I2" s="134" t="s">
        <v>1212</v>
      </c>
      <c r="J2" s="134" t="s">
        <v>414</v>
      </c>
      <c r="K2" s="134" t="s">
        <v>1213</v>
      </c>
      <c r="L2" s="135">
        <v>3735.2259200000053</v>
      </c>
      <c r="M2" s="135">
        <v>1</v>
      </c>
      <c r="N2" s="138">
        <v>0.04</v>
      </c>
      <c r="O2" s="135">
        <v>3735.2259200000053</v>
      </c>
      <c r="P2" s="136">
        <v>0.88675821072769068</v>
      </c>
      <c r="Q2" s="136">
        <v>2.8479999999999998E-2</v>
      </c>
    </row>
    <row r="3" spans="1:17" s="137" customFormat="1">
      <c r="A3" s="134" t="s">
        <v>1214</v>
      </c>
      <c r="B3" s="134" t="s">
        <v>1215</v>
      </c>
      <c r="C3" s="134" t="s">
        <v>1210</v>
      </c>
      <c r="D3" s="134" t="s">
        <v>1211</v>
      </c>
      <c r="E3" s="134" t="s">
        <v>316</v>
      </c>
      <c r="F3" s="134" t="s">
        <v>937</v>
      </c>
      <c r="G3" s="134" t="s">
        <v>205</v>
      </c>
      <c r="H3" s="134" t="s">
        <v>340</v>
      </c>
      <c r="I3" s="134" t="s">
        <v>1212</v>
      </c>
      <c r="J3" s="134" t="s">
        <v>414</v>
      </c>
      <c r="K3" s="134" t="s">
        <v>1216</v>
      </c>
      <c r="L3" s="135">
        <v>42.142000000000003</v>
      </c>
      <c r="M3" s="135">
        <v>3.3719999999999999</v>
      </c>
      <c r="N3" s="138">
        <v>3.85E-2</v>
      </c>
      <c r="O3" s="135">
        <v>142.10400000000001</v>
      </c>
      <c r="P3" s="136">
        <v>3.373608222799214E-2</v>
      </c>
      <c r="Q3" s="136">
        <v>1.1100000000000001E-3</v>
      </c>
    </row>
    <row r="4" spans="1:17" s="137" customFormat="1">
      <c r="A4" s="134" t="s">
        <v>1214</v>
      </c>
      <c r="B4" s="134" t="s">
        <v>1215</v>
      </c>
      <c r="C4" s="134" t="s">
        <v>1210</v>
      </c>
      <c r="D4" s="134" t="s">
        <v>1211</v>
      </c>
      <c r="E4" s="134" t="s">
        <v>316</v>
      </c>
      <c r="F4" s="134" t="s">
        <v>937</v>
      </c>
      <c r="G4" s="134" t="s">
        <v>205</v>
      </c>
      <c r="H4" s="134" t="s">
        <v>340</v>
      </c>
      <c r="I4" s="134" t="s">
        <v>1212</v>
      </c>
      <c r="J4" s="134" t="s">
        <v>414</v>
      </c>
      <c r="K4" s="134" t="s">
        <v>1217</v>
      </c>
      <c r="L4" s="135">
        <v>0.11600000000000001</v>
      </c>
      <c r="M4" s="135">
        <v>3.9550000000000001</v>
      </c>
      <c r="N4" s="138">
        <v>1.32E-2</v>
      </c>
      <c r="O4" s="135">
        <v>0.46100000000000002</v>
      </c>
      <c r="P4" s="136">
        <v>1.0944332254619416E-4</v>
      </c>
      <c r="Q4" s="136">
        <v>0</v>
      </c>
    </row>
    <row r="5" spans="1:17" s="137" customFormat="1">
      <c r="A5" s="134" t="s">
        <v>1214</v>
      </c>
      <c r="B5" s="134" t="s">
        <v>1215</v>
      </c>
      <c r="C5" s="134" t="s">
        <v>1210</v>
      </c>
      <c r="D5" s="134" t="s">
        <v>1211</v>
      </c>
      <c r="E5" s="134" t="s">
        <v>316</v>
      </c>
      <c r="F5" s="134" t="s">
        <v>936</v>
      </c>
      <c r="G5" s="134" t="s">
        <v>206</v>
      </c>
      <c r="H5" s="134" t="s">
        <v>340</v>
      </c>
      <c r="I5" s="134" t="s">
        <v>1212</v>
      </c>
      <c r="J5" s="134" t="s">
        <v>414</v>
      </c>
      <c r="K5" s="134" t="s">
        <v>1216</v>
      </c>
      <c r="L5" s="135">
        <v>99.18</v>
      </c>
      <c r="M5" s="135">
        <v>3.3719999999999999</v>
      </c>
      <c r="N5" s="138">
        <v>3.5000000000000003E-2</v>
      </c>
      <c r="O5" s="135">
        <v>334.435</v>
      </c>
      <c r="P5" s="136">
        <v>7.9396263721771027E-2</v>
      </c>
      <c r="Q5" s="136">
        <v>2.6099999999999999E-3</v>
      </c>
    </row>
    <row r="6" spans="1:17" s="137" customFormat="1">
      <c r="A6" s="134" t="s">
        <v>1214</v>
      </c>
      <c r="B6" s="134" t="s">
        <v>1218</v>
      </c>
      <c r="C6" s="134" t="s">
        <v>1210</v>
      </c>
      <c r="D6" s="134" t="s">
        <v>1211</v>
      </c>
      <c r="E6" s="134" t="s">
        <v>316</v>
      </c>
      <c r="F6" s="134" t="s">
        <v>935</v>
      </c>
      <c r="G6" s="134" t="s">
        <v>205</v>
      </c>
      <c r="H6" s="134" t="s">
        <v>340</v>
      </c>
      <c r="I6" s="134" t="s">
        <v>1212</v>
      </c>
      <c r="J6" s="134" t="s">
        <v>414</v>
      </c>
      <c r="K6" s="134" t="s">
        <v>1213</v>
      </c>
      <c r="L6" s="135">
        <v>60630.20229999991</v>
      </c>
      <c r="M6" s="135">
        <v>1</v>
      </c>
      <c r="N6" s="138">
        <v>0.04</v>
      </c>
      <c r="O6" s="135">
        <v>60630.20229999991</v>
      </c>
      <c r="P6" s="136">
        <v>0.6663069313592942</v>
      </c>
      <c r="Q6" s="136">
        <v>3.6089999999999997E-2</v>
      </c>
    </row>
    <row r="7" spans="1:17" s="137" customFormat="1">
      <c r="A7" s="134" t="s">
        <v>1214</v>
      </c>
      <c r="B7" s="134" t="s">
        <v>1218</v>
      </c>
      <c r="C7" s="134" t="s">
        <v>1210</v>
      </c>
      <c r="D7" s="134" t="s">
        <v>1211</v>
      </c>
      <c r="E7" s="134" t="s">
        <v>316</v>
      </c>
      <c r="F7" s="134" t="s">
        <v>937</v>
      </c>
      <c r="G7" s="134" t="s">
        <v>205</v>
      </c>
      <c r="H7" s="134" t="s">
        <v>340</v>
      </c>
      <c r="I7" s="134" t="s">
        <v>1212</v>
      </c>
      <c r="J7" s="134" t="s">
        <v>414</v>
      </c>
      <c r="K7" s="134" t="s">
        <v>1216</v>
      </c>
      <c r="L7" s="135">
        <v>1656.43</v>
      </c>
      <c r="M7" s="135">
        <v>3.3719999999999999</v>
      </c>
      <c r="N7" s="138">
        <v>3.85E-2</v>
      </c>
      <c r="O7" s="135">
        <v>5585.4809999999998</v>
      </c>
      <c r="P7" s="136">
        <v>6.1382686583509011E-2</v>
      </c>
      <c r="Q7" s="136">
        <v>3.4399999999999999E-3</v>
      </c>
    </row>
    <row r="8" spans="1:17" s="137" customFormat="1">
      <c r="A8" s="134" t="s">
        <v>1214</v>
      </c>
      <c r="B8" s="134" t="s">
        <v>1218</v>
      </c>
      <c r="C8" s="134" t="s">
        <v>1210</v>
      </c>
      <c r="D8" s="134" t="s">
        <v>1211</v>
      </c>
      <c r="E8" s="134" t="s">
        <v>316</v>
      </c>
      <c r="F8" s="134" t="s">
        <v>937</v>
      </c>
      <c r="G8" s="134" t="s">
        <v>205</v>
      </c>
      <c r="H8" s="134" t="s">
        <v>340</v>
      </c>
      <c r="I8" s="134" t="s">
        <v>1212</v>
      </c>
      <c r="J8" s="134" t="s">
        <v>414</v>
      </c>
      <c r="K8" s="134" t="s">
        <v>1219</v>
      </c>
      <c r="L8" s="135">
        <v>6.8289999999999997</v>
      </c>
      <c r="M8" s="135">
        <v>4.6239999999999997</v>
      </c>
      <c r="N8" s="138">
        <v>0</v>
      </c>
      <c r="O8" s="135">
        <v>31.576000000000001</v>
      </c>
      <c r="P8" s="136">
        <v>3.4701034907483894E-4</v>
      </c>
      <c r="Q8" s="136">
        <v>2.0000000000000002E-5</v>
      </c>
    </row>
    <row r="9" spans="1:17" s="137" customFormat="1">
      <c r="A9" s="134" t="s">
        <v>1214</v>
      </c>
      <c r="B9" s="134" t="s">
        <v>1218</v>
      </c>
      <c r="C9" s="134" t="s">
        <v>1210</v>
      </c>
      <c r="D9" s="134" t="s">
        <v>1211</v>
      </c>
      <c r="E9" s="134" t="s">
        <v>316</v>
      </c>
      <c r="F9" s="134" t="s">
        <v>937</v>
      </c>
      <c r="G9" s="134" t="s">
        <v>205</v>
      </c>
      <c r="H9" s="134" t="s">
        <v>340</v>
      </c>
      <c r="I9" s="134" t="s">
        <v>1212</v>
      </c>
      <c r="J9" s="134" t="s">
        <v>414</v>
      </c>
      <c r="K9" s="134" t="s">
        <v>1217</v>
      </c>
      <c r="L9" s="135">
        <v>5.1319999999999997</v>
      </c>
      <c r="M9" s="135">
        <v>3.9550000000000001</v>
      </c>
      <c r="N9" s="138">
        <v>1.32E-2</v>
      </c>
      <c r="O9" s="135">
        <v>20.297999999999998</v>
      </c>
      <c r="P9" s="136">
        <v>2.2306866181660376E-4</v>
      </c>
      <c r="Q9" s="136">
        <v>1.0000000000000001E-5</v>
      </c>
    </row>
    <row r="10" spans="1:17" s="137" customFormat="1">
      <c r="A10" s="134" t="s">
        <v>1214</v>
      </c>
      <c r="B10" s="134" t="s">
        <v>1218</v>
      </c>
      <c r="C10" s="134" t="s">
        <v>1210</v>
      </c>
      <c r="D10" s="134" t="s">
        <v>1211</v>
      </c>
      <c r="E10" s="134" t="s">
        <v>316</v>
      </c>
      <c r="F10" s="134" t="s">
        <v>936</v>
      </c>
      <c r="G10" s="134" t="s">
        <v>206</v>
      </c>
      <c r="H10" s="134" t="s">
        <v>340</v>
      </c>
      <c r="I10" s="134" t="s">
        <v>1212</v>
      </c>
      <c r="J10" s="134" t="s">
        <v>414</v>
      </c>
      <c r="K10" s="134" t="s">
        <v>1216</v>
      </c>
      <c r="L10" s="135">
        <v>6907.3140000000003</v>
      </c>
      <c r="M10" s="135">
        <v>3.3719999999999999</v>
      </c>
      <c r="N10" s="138">
        <v>3.5000000000000003E-2</v>
      </c>
      <c r="O10" s="135">
        <v>23291.463</v>
      </c>
      <c r="P10" s="136">
        <v>0.25596588250866786</v>
      </c>
      <c r="Q10" s="136">
        <v>1.435E-2</v>
      </c>
    </row>
    <row r="11" spans="1:17" s="137" customFormat="1">
      <c r="A11" s="134" t="s">
        <v>1214</v>
      </c>
      <c r="B11" s="134" t="s">
        <v>1218</v>
      </c>
      <c r="C11" s="134" t="s">
        <v>1210</v>
      </c>
      <c r="D11" s="134" t="s">
        <v>1211</v>
      </c>
      <c r="E11" s="134" t="s">
        <v>316</v>
      </c>
      <c r="F11" s="134" t="s">
        <v>936</v>
      </c>
      <c r="G11" s="134" t="s">
        <v>206</v>
      </c>
      <c r="H11" s="134" t="s">
        <v>340</v>
      </c>
      <c r="I11" s="134" t="s">
        <v>1212</v>
      </c>
      <c r="J11" s="134" t="s">
        <v>414</v>
      </c>
      <c r="K11" s="134" t="s">
        <v>1217</v>
      </c>
      <c r="L11" s="135">
        <v>362.911</v>
      </c>
      <c r="M11" s="135">
        <v>3.9550000000000001</v>
      </c>
      <c r="N11" s="138">
        <v>1.2699999999999999E-2</v>
      </c>
      <c r="O11" s="135">
        <v>1435.384</v>
      </c>
      <c r="P11" s="136">
        <v>1.5774420537637404E-2</v>
      </c>
      <c r="Q11" s="136">
        <v>8.8000000000000003E-4</v>
      </c>
    </row>
    <row r="12" spans="1:17" s="137" customFormat="1">
      <c r="A12" s="134" t="s">
        <v>1214</v>
      </c>
      <c r="B12" s="134" t="s">
        <v>1220</v>
      </c>
      <c r="C12" s="134" t="s">
        <v>1210</v>
      </c>
      <c r="D12" s="134" t="s">
        <v>1211</v>
      </c>
      <c r="E12" s="134" t="s">
        <v>316</v>
      </c>
      <c r="F12" s="134" t="s">
        <v>935</v>
      </c>
      <c r="G12" s="134" t="s">
        <v>205</v>
      </c>
      <c r="H12" s="134" t="s">
        <v>340</v>
      </c>
      <c r="I12" s="134" t="s">
        <v>1212</v>
      </c>
      <c r="J12" s="134" t="s">
        <v>414</v>
      </c>
      <c r="K12" s="134" t="s">
        <v>1213</v>
      </c>
      <c r="L12" s="135">
        <v>24795.79842000005</v>
      </c>
      <c r="M12" s="135">
        <v>1</v>
      </c>
      <c r="N12" s="138">
        <v>0.04</v>
      </c>
      <c r="O12" s="135">
        <v>24795.79842000005</v>
      </c>
      <c r="P12" s="136">
        <v>0.72007714371471632</v>
      </c>
      <c r="Q12" s="136">
        <v>6.318E-2</v>
      </c>
    </row>
    <row r="13" spans="1:17" s="137" customFormat="1">
      <c r="A13" s="134" t="s">
        <v>1214</v>
      </c>
      <c r="B13" s="134" t="s">
        <v>1220</v>
      </c>
      <c r="C13" s="134" t="s">
        <v>1210</v>
      </c>
      <c r="D13" s="134" t="s">
        <v>1211</v>
      </c>
      <c r="E13" s="134" t="s">
        <v>316</v>
      </c>
      <c r="F13" s="134" t="s">
        <v>937</v>
      </c>
      <c r="G13" s="134" t="s">
        <v>205</v>
      </c>
      <c r="H13" s="134" t="s">
        <v>340</v>
      </c>
      <c r="I13" s="134" t="s">
        <v>1212</v>
      </c>
      <c r="J13" s="134" t="s">
        <v>414</v>
      </c>
      <c r="K13" s="134" t="s">
        <v>1216</v>
      </c>
      <c r="L13" s="135">
        <v>186.703</v>
      </c>
      <c r="M13" s="135">
        <v>3.3719999999999999</v>
      </c>
      <c r="N13" s="138">
        <v>3.85E-2</v>
      </c>
      <c r="O13" s="135">
        <v>629.56399999999996</v>
      </c>
      <c r="P13" s="136">
        <v>1.8282720291029481E-2</v>
      </c>
      <c r="Q13" s="136">
        <v>1.6100000000000001E-3</v>
      </c>
    </row>
    <row r="14" spans="1:17" s="137" customFormat="1">
      <c r="A14" s="134" t="s">
        <v>1214</v>
      </c>
      <c r="B14" s="134" t="s">
        <v>1220</v>
      </c>
      <c r="C14" s="134" t="s">
        <v>1210</v>
      </c>
      <c r="D14" s="134" t="s">
        <v>1211</v>
      </c>
      <c r="E14" s="134" t="s">
        <v>316</v>
      </c>
      <c r="F14" s="134" t="s">
        <v>937</v>
      </c>
      <c r="G14" s="134" t="s">
        <v>205</v>
      </c>
      <c r="H14" s="134" t="s">
        <v>340</v>
      </c>
      <c r="I14" s="134" t="s">
        <v>1212</v>
      </c>
      <c r="J14" s="134" t="s">
        <v>414</v>
      </c>
      <c r="K14" s="134" t="s">
        <v>1217</v>
      </c>
      <c r="L14" s="135">
        <v>2.1040000000000001</v>
      </c>
      <c r="M14" s="135">
        <v>3.9550000000000001</v>
      </c>
      <c r="N14" s="138">
        <v>1.32E-2</v>
      </c>
      <c r="O14" s="135">
        <v>8.3209999999999997</v>
      </c>
      <c r="P14" s="136">
        <v>2.4164424195420369E-4</v>
      </c>
      <c r="Q14" s="136">
        <v>2.0000000000000002E-5</v>
      </c>
    </row>
    <row r="15" spans="1:17" s="137" customFormat="1">
      <c r="A15" s="134" t="s">
        <v>1214</v>
      </c>
      <c r="B15" s="134" t="s">
        <v>1220</v>
      </c>
      <c r="C15" s="134" t="s">
        <v>1210</v>
      </c>
      <c r="D15" s="134" t="s">
        <v>1211</v>
      </c>
      <c r="E15" s="134" t="s">
        <v>316</v>
      </c>
      <c r="F15" s="134" t="s">
        <v>936</v>
      </c>
      <c r="G15" s="134" t="s">
        <v>206</v>
      </c>
      <c r="H15" s="134" t="s">
        <v>340</v>
      </c>
      <c r="I15" s="134" t="s">
        <v>1212</v>
      </c>
      <c r="J15" s="134" t="s">
        <v>414</v>
      </c>
      <c r="K15" s="134" t="s">
        <v>1216</v>
      </c>
      <c r="L15" s="135">
        <v>2331.5300000000002</v>
      </c>
      <c r="M15" s="135">
        <v>3.3719999999999999</v>
      </c>
      <c r="N15" s="138">
        <v>3.5000000000000003E-2</v>
      </c>
      <c r="O15" s="135">
        <v>7861.9189999999999</v>
      </c>
      <c r="P15" s="136">
        <v>0.22831239719509089</v>
      </c>
      <c r="Q15" s="136">
        <v>2.0129999999999999E-2</v>
      </c>
    </row>
    <row r="16" spans="1:17" s="137" customFormat="1">
      <c r="A16" s="134" t="s">
        <v>1214</v>
      </c>
      <c r="B16" s="134" t="s">
        <v>1220</v>
      </c>
      <c r="C16" s="134" t="s">
        <v>1210</v>
      </c>
      <c r="D16" s="134" t="s">
        <v>1211</v>
      </c>
      <c r="E16" s="134" t="s">
        <v>316</v>
      </c>
      <c r="F16" s="134" t="s">
        <v>936</v>
      </c>
      <c r="G16" s="134" t="s">
        <v>206</v>
      </c>
      <c r="H16" s="134" t="s">
        <v>340</v>
      </c>
      <c r="I16" s="134" t="s">
        <v>1212</v>
      </c>
      <c r="J16" s="134" t="s">
        <v>414</v>
      </c>
      <c r="K16" s="134" t="s">
        <v>1217</v>
      </c>
      <c r="L16" s="135">
        <v>288.05599999999998</v>
      </c>
      <c r="M16" s="135">
        <v>3.9550000000000001</v>
      </c>
      <c r="N16" s="138">
        <v>1.2699999999999999E-2</v>
      </c>
      <c r="O16" s="135">
        <v>1139.317</v>
      </c>
      <c r="P16" s="136">
        <v>3.3086094557209171E-2</v>
      </c>
      <c r="Q16" s="136">
        <v>2.9199999999999999E-3</v>
      </c>
    </row>
    <row r="17" spans="1:17" s="137" customFormat="1">
      <c r="A17" s="134" t="s">
        <v>1214</v>
      </c>
      <c r="B17" s="134" t="s">
        <v>1221</v>
      </c>
      <c r="C17" s="134" t="s">
        <v>1210</v>
      </c>
      <c r="D17" s="134" t="s">
        <v>1211</v>
      </c>
      <c r="E17" s="134" t="s">
        <v>316</v>
      </c>
      <c r="F17" s="134" t="s">
        <v>935</v>
      </c>
      <c r="G17" s="134" t="s">
        <v>205</v>
      </c>
      <c r="H17" s="134" t="s">
        <v>340</v>
      </c>
      <c r="I17" s="134" t="s">
        <v>1212</v>
      </c>
      <c r="J17" s="134" t="s">
        <v>414</v>
      </c>
      <c r="K17" s="134" t="s">
        <v>1213</v>
      </c>
      <c r="L17" s="135">
        <v>106318.4495399998</v>
      </c>
      <c r="M17" s="135">
        <v>1</v>
      </c>
      <c r="N17" s="138">
        <v>0.04</v>
      </c>
      <c r="O17" s="135">
        <v>106318.4495399998</v>
      </c>
      <c r="P17" s="136">
        <v>0.84497852174821086</v>
      </c>
      <c r="Q17" s="136">
        <v>8.3629999999999996E-2</v>
      </c>
    </row>
    <row r="18" spans="1:17" s="137" customFormat="1">
      <c r="A18" s="134" t="s">
        <v>1214</v>
      </c>
      <c r="B18" s="134" t="s">
        <v>1221</v>
      </c>
      <c r="C18" s="134" t="s">
        <v>1210</v>
      </c>
      <c r="D18" s="134" t="s">
        <v>1211</v>
      </c>
      <c r="E18" s="134" t="s">
        <v>316</v>
      </c>
      <c r="F18" s="134" t="s">
        <v>937</v>
      </c>
      <c r="G18" s="134" t="s">
        <v>205</v>
      </c>
      <c r="H18" s="134" t="s">
        <v>340</v>
      </c>
      <c r="I18" s="134" t="s">
        <v>1212</v>
      </c>
      <c r="J18" s="134" t="s">
        <v>414</v>
      </c>
      <c r="K18" s="134" t="s">
        <v>1216</v>
      </c>
      <c r="L18" s="135">
        <v>1258.8240000000001</v>
      </c>
      <c r="M18" s="135">
        <v>3.3719999999999999</v>
      </c>
      <c r="N18" s="138">
        <v>3.85E-2</v>
      </c>
      <c r="O18" s="135">
        <v>4244.7529999999997</v>
      </c>
      <c r="P18" s="136">
        <v>3.373567927904049E-2</v>
      </c>
      <c r="Q18" s="136">
        <v>3.3899999999999998E-3</v>
      </c>
    </row>
    <row r="19" spans="1:17" s="137" customFormat="1">
      <c r="A19" s="134" t="s">
        <v>1214</v>
      </c>
      <c r="B19" s="134" t="s">
        <v>1221</v>
      </c>
      <c r="C19" s="134" t="s">
        <v>1210</v>
      </c>
      <c r="D19" s="134" t="s">
        <v>1211</v>
      </c>
      <c r="E19" s="134" t="s">
        <v>316</v>
      </c>
      <c r="F19" s="134" t="s">
        <v>937</v>
      </c>
      <c r="G19" s="134" t="s">
        <v>205</v>
      </c>
      <c r="H19" s="134" t="s">
        <v>340</v>
      </c>
      <c r="I19" s="134" t="s">
        <v>1212</v>
      </c>
      <c r="J19" s="134" t="s">
        <v>414</v>
      </c>
      <c r="K19" s="134" t="s">
        <v>1217</v>
      </c>
      <c r="L19" s="135">
        <v>22.239000000000001</v>
      </c>
      <c r="M19" s="135">
        <v>3.9550000000000001</v>
      </c>
      <c r="N19" s="138">
        <v>1.32E-2</v>
      </c>
      <c r="O19" s="135">
        <v>87.962000000000003</v>
      </c>
      <c r="P19" s="136">
        <v>6.9908845596974899E-4</v>
      </c>
      <c r="Q19" s="136">
        <v>6.9999999999999994E-5</v>
      </c>
    </row>
    <row r="20" spans="1:17" s="137" customFormat="1">
      <c r="A20" s="134" t="s">
        <v>1214</v>
      </c>
      <c r="B20" s="134" t="s">
        <v>1221</v>
      </c>
      <c r="C20" s="134" t="s">
        <v>1210</v>
      </c>
      <c r="D20" s="134" t="s">
        <v>1211</v>
      </c>
      <c r="E20" s="134" t="s">
        <v>316</v>
      </c>
      <c r="F20" s="134" t="s">
        <v>936</v>
      </c>
      <c r="G20" s="134" t="s">
        <v>206</v>
      </c>
      <c r="H20" s="134" t="s">
        <v>340</v>
      </c>
      <c r="I20" s="134" t="s">
        <v>1212</v>
      </c>
      <c r="J20" s="134" t="s">
        <v>414</v>
      </c>
      <c r="K20" s="134" t="s">
        <v>1216</v>
      </c>
      <c r="L20" s="135">
        <v>4499.6099999999997</v>
      </c>
      <c r="M20" s="135">
        <v>3.3719999999999999</v>
      </c>
      <c r="N20" s="138">
        <v>3.5000000000000003E-2</v>
      </c>
      <c r="O20" s="135">
        <v>15172.683999999999</v>
      </c>
      <c r="P20" s="136">
        <v>0.12058671051677899</v>
      </c>
      <c r="Q20" s="136">
        <v>1.213E-2</v>
      </c>
    </row>
    <row r="21" spans="1:17" s="137" customFormat="1">
      <c r="A21" s="134" t="s">
        <v>1214</v>
      </c>
      <c r="B21" s="134" t="s">
        <v>1222</v>
      </c>
      <c r="C21" s="134" t="s">
        <v>1210</v>
      </c>
      <c r="D21" s="134" t="s">
        <v>1211</v>
      </c>
      <c r="E21" s="134" t="s">
        <v>316</v>
      </c>
      <c r="F21" s="134" t="s">
        <v>935</v>
      </c>
      <c r="G21" s="134" t="s">
        <v>205</v>
      </c>
      <c r="H21" s="134" t="s">
        <v>340</v>
      </c>
      <c r="I21" s="134" t="s">
        <v>1212</v>
      </c>
      <c r="J21" s="134" t="s">
        <v>414</v>
      </c>
      <c r="K21" s="134" t="s">
        <v>1213</v>
      </c>
      <c r="L21" s="135">
        <v>1204.8083499999941</v>
      </c>
      <c r="M21" s="135">
        <v>1</v>
      </c>
      <c r="N21" s="138">
        <v>0.04</v>
      </c>
      <c r="O21" s="135">
        <v>1204.8083499999941</v>
      </c>
      <c r="P21" s="136">
        <v>0.90278561908742883</v>
      </c>
      <c r="Q21" s="136">
        <v>2.4680000000000001E-2</v>
      </c>
    </row>
    <row r="22" spans="1:17" s="137" customFormat="1">
      <c r="A22" s="134" t="s">
        <v>1214</v>
      </c>
      <c r="B22" s="134" t="s">
        <v>1222</v>
      </c>
      <c r="C22" s="134" t="s">
        <v>1210</v>
      </c>
      <c r="D22" s="134" t="s">
        <v>1211</v>
      </c>
      <c r="E22" s="134" t="s">
        <v>316</v>
      </c>
      <c r="F22" s="134" t="s">
        <v>937</v>
      </c>
      <c r="G22" s="134" t="s">
        <v>205</v>
      </c>
      <c r="H22" s="134" t="s">
        <v>340</v>
      </c>
      <c r="I22" s="134" t="s">
        <v>1212</v>
      </c>
      <c r="J22" s="134" t="s">
        <v>414</v>
      </c>
      <c r="K22" s="134" t="s">
        <v>1216</v>
      </c>
      <c r="L22" s="135">
        <v>38.475000000000001</v>
      </c>
      <c r="M22" s="135">
        <v>3.3719999999999999</v>
      </c>
      <c r="N22" s="138">
        <v>3.85E-2</v>
      </c>
      <c r="O22" s="135">
        <v>129.73699999999999</v>
      </c>
      <c r="P22" s="136">
        <v>9.7214380912571133E-2</v>
      </c>
      <c r="Q22" s="136">
        <v>2.82E-3</v>
      </c>
    </row>
    <row r="23" spans="1:17" s="137" customFormat="1">
      <c r="A23" s="134" t="s">
        <v>1214</v>
      </c>
      <c r="B23" s="134" t="s">
        <v>1223</v>
      </c>
      <c r="C23" s="134" t="s">
        <v>1210</v>
      </c>
      <c r="D23" s="134" t="s">
        <v>1211</v>
      </c>
      <c r="E23" s="134" t="s">
        <v>316</v>
      </c>
      <c r="F23" s="134" t="s">
        <v>935</v>
      </c>
      <c r="G23" s="134" t="s">
        <v>205</v>
      </c>
      <c r="H23" s="134" t="s">
        <v>340</v>
      </c>
      <c r="I23" s="134" t="s">
        <v>1212</v>
      </c>
      <c r="J23" s="134" t="s">
        <v>414</v>
      </c>
      <c r="K23" s="134" t="s">
        <v>1213</v>
      </c>
      <c r="L23" s="135">
        <v>62244.76453999996</v>
      </c>
      <c r="M23" s="135">
        <v>1</v>
      </c>
      <c r="N23" s="138">
        <v>0.04</v>
      </c>
      <c r="O23" s="135">
        <v>62244.76453999996</v>
      </c>
      <c r="P23" s="136">
        <v>0.79294499232427995</v>
      </c>
      <c r="Q23" s="136">
        <v>0.10637000000000001</v>
      </c>
    </row>
    <row r="24" spans="1:17" s="137" customFormat="1">
      <c r="A24" s="134" t="s">
        <v>1214</v>
      </c>
      <c r="B24" s="134" t="s">
        <v>1223</v>
      </c>
      <c r="C24" s="134" t="s">
        <v>1210</v>
      </c>
      <c r="D24" s="134" t="s">
        <v>1211</v>
      </c>
      <c r="E24" s="134" t="s">
        <v>316</v>
      </c>
      <c r="F24" s="134" t="s">
        <v>937</v>
      </c>
      <c r="G24" s="134" t="s">
        <v>205</v>
      </c>
      <c r="H24" s="134" t="s">
        <v>340</v>
      </c>
      <c r="I24" s="134" t="s">
        <v>1212</v>
      </c>
      <c r="J24" s="134" t="s">
        <v>414</v>
      </c>
      <c r="K24" s="134" t="s">
        <v>1216</v>
      </c>
      <c r="L24" s="135">
        <v>116.2</v>
      </c>
      <c r="M24" s="135">
        <v>3.3719999999999999</v>
      </c>
      <c r="N24" s="138">
        <v>3.85E-2</v>
      </c>
      <c r="O24" s="135">
        <v>391.827</v>
      </c>
      <c r="P24" s="136">
        <v>4.9915404099212914E-3</v>
      </c>
      <c r="Q24" s="136">
        <v>6.7000000000000002E-4</v>
      </c>
    </row>
    <row r="25" spans="1:17" s="137" customFormat="1">
      <c r="A25" s="134" t="s">
        <v>1214</v>
      </c>
      <c r="B25" s="134" t="s">
        <v>1223</v>
      </c>
      <c r="C25" s="134" t="s">
        <v>1210</v>
      </c>
      <c r="D25" s="134" t="s">
        <v>1211</v>
      </c>
      <c r="E25" s="134" t="s">
        <v>316</v>
      </c>
      <c r="F25" s="134" t="s">
        <v>937</v>
      </c>
      <c r="G25" s="134" t="s">
        <v>205</v>
      </c>
      <c r="H25" s="134" t="s">
        <v>340</v>
      </c>
      <c r="I25" s="134" t="s">
        <v>1212</v>
      </c>
      <c r="J25" s="134" t="s">
        <v>414</v>
      </c>
      <c r="K25" s="134" t="s">
        <v>1217</v>
      </c>
      <c r="L25" s="135">
        <v>2.863</v>
      </c>
      <c r="M25" s="135">
        <v>3.9550000000000001</v>
      </c>
      <c r="N25" s="138">
        <v>1.32E-2</v>
      </c>
      <c r="O25" s="135">
        <v>11.324999999999999</v>
      </c>
      <c r="P25" s="136">
        <v>1.4427080099727334E-4</v>
      </c>
      <c r="Q25" s="136">
        <v>2.0000000000000002E-5</v>
      </c>
    </row>
    <row r="26" spans="1:17" s="137" customFormat="1">
      <c r="A26" s="134" t="s">
        <v>1214</v>
      </c>
      <c r="B26" s="134" t="s">
        <v>1223</v>
      </c>
      <c r="C26" s="134" t="s">
        <v>1210</v>
      </c>
      <c r="D26" s="134" t="s">
        <v>1211</v>
      </c>
      <c r="E26" s="134" t="s">
        <v>316</v>
      </c>
      <c r="F26" s="134" t="s">
        <v>936</v>
      </c>
      <c r="G26" s="134" t="s">
        <v>206</v>
      </c>
      <c r="H26" s="134" t="s">
        <v>340</v>
      </c>
      <c r="I26" s="134" t="s">
        <v>1212</v>
      </c>
      <c r="J26" s="134" t="s">
        <v>414</v>
      </c>
      <c r="K26" s="134" t="s">
        <v>1216</v>
      </c>
      <c r="L26" s="135">
        <v>4700.5619999999999</v>
      </c>
      <c r="M26" s="135">
        <v>3.3719999999999999</v>
      </c>
      <c r="N26" s="138">
        <v>3.5000000000000003E-2</v>
      </c>
      <c r="O26" s="135">
        <v>15850.296</v>
      </c>
      <c r="P26" s="136">
        <v>0.20191919646480158</v>
      </c>
      <c r="Q26" s="136">
        <v>2.7140000000000001E-2</v>
      </c>
    </row>
    <row r="27" spans="1:17" s="137" customFormat="1">
      <c r="A27" s="134" t="s">
        <v>1214</v>
      </c>
      <c r="B27" s="134" t="s">
        <v>1224</v>
      </c>
      <c r="C27" s="134" t="s">
        <v>1210</v>
      </c>
      <c r="D27" s="134" t="s">
        <v>1211</v>
      </c>
      <c r="E27" s="134" t="s">
        <v>316</v>
      </c>
      <c r="F27" s="134" t="s">
        <v>935</v>
      </c>
      <c r="G27" s="134" t="s">
        <v>205</v>
      </c>
      <c r="H27" s="134" t="s">
        <v>340</v>
      </c>
      <c r="I27" s="134" t="s">
        <v>1212</v>
      </c>
      <c r="J27" s="134" t="s">
        <v>414</v>
      </c>
      <c r="K27" s="134" t="s">
        <v>1213</v>
      </c>
      <c r="L27" s="135">
        <v>9519.3817100000324</v>
      </c>
      <c r="M27" s="135">
        <v>1</v>
      </c>
      <c r="N27" s="138">
        <v>0.04</v>
      </c>
      <c r="O27" s="135">
        <v>9519.3817100000324</v>
      </c>
      <c r="P27" s="136">
        <v>0.68339876474728878</v>
      </c>
      <c r="Q27" s="136">
        <v>2.7709999999999999E-2</v>
      </c>
    </row>
    <row r="28" spans="1:17" s="137" customFormat="1">
      <c r="A28" s="134" t="s">
        <v>1214</v>
      </c>
      <c r="B28" s="134" t="s">
        <v>1224</v>
      </c>
      <c r="C28" s="134" t="s">
        <v>1210</v>
      </c>
      <c r="D28" s="134" t="s">
        <v>1211</v>
      </c>
      <c r="E28" s="134" t="s">
        <v>316</v>
      </c>
      <c r="F28" s="134" t="s">
        <v>937</v>
      </c>
      <c r="G28" s="134" t="s">
        <v>205</v>
      </c>
      <c r="H28" s="134" t="s">
        <v>340</v>
      </c>
      <c r="I28" s="134" t="s">
        <v>1212</v>
      </c>
      <c r="J28" s="134" t="s">
        <v>414</v>
      </c>
      <c r="K28" s="134" t="s">
        <v>1216</v>
      </c>
      <c r="L28" s="135">
        <v>295.23599999999999</v>
      </c>
      <c r="M28" s="135">
        <v>3.3719999999999999</v>
      </c>
      <c r="N28" s="138">
        <v>3.85E-2</v>
      </c>
      <c r="O28" s="135">
        <v>995.53599999999994</v>
      </c>
      <c r="P28" s="136">
        <v>7.146977538958825E-2</v>
      </c>
      <c r="Q28" s="136">
        <v>2.9199999999999999E-3</v>
      </c>
    </row>
    <row r="29" spans="1:17" s="137" customFormat="1">
      <c r="A29" s="134" t="s">
        <v>1214</v>
      </c>
      <c r="B29" s="134" t="s">
        <v>1224</v>
      </c>
      <c r="C29" s="134" t="s">
        <v>1210</v>
      </c>
      <c r="D29" s="134" t="s">
        <v>1211</v>
      </c>
      <c r="E29" s="134" t="s">
        <v>316</v>
      </c>
      <c r="F29" s="134" t="s">
        <v>937</v>
      </c>
      <c r="G29" s="134" t="s">
        <v>205</v>
      </c>
      <c r="H29" s="134" t="s">
        <v>340</v>
      </c>
      <c r="I29" s="134" t="s">
        <v>1212</v>
      </c>
      <c r="J29" s="134" t="s">
        <v>414</v>
      </c>
      <c r="K29" s="134" t="s">
        <v>1217</v>
      </c>
      <c r="L29" s="135">
        <v>24.106999999999999</v>
      </c>
      <c r="M29" s="135">
        <v>3.9550000000000001</v>
      </c>
      <c r="N29" s="138">
        <v>1.32E-2</v>
      </c>
      <c r="O29" s="135">
        <v>95.346999999999994</v>
      </c>
      <c r="P29" s="136">
        <v>6.8449846857080721E-3</v>
      </c>
      <c r="Q29" s="136">
        <v>2.7999999999999998E-4</v>
      </c>
    </row>
    <row r="30" spans="1:17" s="137" customFormat="1">
      <c r="A30" s="134" t="s">
        <v>1214</v>
      </c>
      <c r="B30" s="134" t="s">
        <v>1224</v>
      </c>
      <c r="C30" s="134" t="s">
        <v>1210</v>
      </c>
      <c r="D30" s="134" t="s">
        <v>1211</v>
      </c>
      <c r="E30" s="134" t="s">
        <v>316</v>
      </c>
      <c r="F30" s="134" t="s">
        <v>936</v>
      </c>
      <c r="G30" s="134" t="s">
        <v>206</v>
      </c>
      <c r="H30" s="134" t="s">
        <v>340</v>
      </c>
      <c r="I30" s="134" t="s">
        <v>1212</v>
      </c>
      <c r="J30" s="134" t="s">
        <v>414</v>
      </c>
      <c r="K30" s="134" t="s">
        <v>1216</v>
      </c>
      <c r="L30" s="135">
        <v>984.34299999999996</v>
      </c>
      <c r="M30" s="135">
        <v>3.3719999999999999</v>
      </c>
      <c r="N30" s="138">
        <v>3.5000000000000003E-2</v>
      </c>
      <c r="O30" s="135">
        <v>3319.2040000000002</v>
      </c>
      <c r="P30" s="136">
        <v>0.23828647517741491</v>
      </c>
      <c r="Q30" s="136">
        <v>9.7300000000000008E-3</v>
      </c>
    </row>
    <row r="31" spans="1:17" s="137" customFormat="1">
      <c r="A31" s="134" t="s">
        <v>1214</v>
      </c>
      <c r="B31" s="134" t="s">
        <v>1225</v>
      </c>
      <c r="C31" s="134" t="s">
        <v>1210</v>
      </c>
      <c r="D31" s="134" t="s">
        <v>1211</v>
      </c>
      <c r="E31" s="134" t="s">
        <v>316</v>
      </c>
      <c r="F31" s="134" t="s">
        <v>935</v>
      </c>
      <c r="G31" s="134" t="s">
        <v>205</v>
      </c>
      <c r="H31" s="134" t="s">
        <v>340</v>
      </c>
      <c r="I31" s="134" t="s">
        <v>1212</v>
      </c>
      <c r="J31" s="134" t="s">
        <v>414</v>
      </c>
      <c r="K31" s="134" t="s">
        <v>1213</v>
      </c>
      <c r="L31" s="135">
        <v>57110.264899999805</v>
      </c>
      <c r="M31" s="135">
        <v>1</v>
      </c>
      <c r="N31" s="138">
        <v>0.04</v>
      </c>
      <c r="O31" s="135">
        <v>57110.264899999805</v>
      </c>
      <c r="P31" s="136">
        <v>0.64658085885961647</v>
      </c>
      <c r="Q31" s="136">
        <v>8.6010000000000003E-2</v>
      </c>
    </row>
    <row r="32" spans="1:17" s="137" customFormat="1">
      <c r="A32" s="134" t="s">
        <v>1214</v>
      </c>
      <c r="B32" s="134" t="s">
        <v>1225</v>
      </c>
      <c r="C32" s="134" t="s">
        <v>1210</v>
      </c>
      <c r="D32" s="134" t="s">
        <v>1211</v>
      </c>
      <c r="E32" s="134" t="s">
        <v>316</v>
      </c>
      <c r="F32" s="134" t="s">
        <v>937</v>
      </c>
      <c r="G32" s="134" t="s">
        <v>205</v>
      </c>
      <c r="H32" s="134" t="s">
        <v>340</v>
      </c>
      <c r="I32" s="134" t="s">
        <v>1212</v>
      </c>
      <c r="J32" s="134" t="s">
        <v>414</v>
      </c>
      <c r="K32" s="134" t="s">
        <v>1216</v>
      </c>
      <c r="L32" s="135">
        <v>4636.2839999999997</v>
      </c>
      <c r="M32" s="135">
        <v>3.3719999999999999</v>
      </c>
      <c r="N32" s="138">
        <v>3.85E-2</v>
      </c>
      <c r="O32" s="135">
        <v>15633.55</v>
      </c>
      <c r="P32" s="136">
        <v>0.1769971511027747</v>
      </c>
      <c r="Q32" s="136">
        <v>2.3570000000000001E-2</v>
      </c>
    </row>
    <row r="33" spans="1:17" s="137" customFormat="1">
      <c r="A33" s="134" t="s">
        <v>1214</v>
      </c>
      <c r="B33" s="134" t="s">
        <v>1225</v>
      </c>
      <c r="C33" s="134" t="s">
        <v>1210</v>
      </c>
      <c r="D33" s="134" t="s">
        <v>1211</v>
      </c>
      <c r="E33" s="134" t="s">
        <v>316</v>
      </c>
      <c r="F33" s="134" t="s">
        <v>937</v>
      </c>
      <c r="G33" s="134" t="s">
        <v>205</v>
      </c>
      <c r="H33" s="134" t="s">
        <v>340</v>
      </c>
      <c r="I33" s="134" t="s">
        <v>1212</v>
      </c>
      <c r="J33" s="134" t="s">
        <v>414</v>
      </c>
      <c r="K33" s="134" t="s">
        <v>1219</v>
      </c>
      <c r="L33" s="135">
        <v>154.67500000000001</v>
      </c>
      <c r="M33" s="135">
        <v>4.6239999999999997</v>
      </c>
      <c r="N33" s="138">
        <v>0</v>
      </c>
      <c r="O33" s="135">
        <v>715.15599999999995</v>
      </c>
      <c r="P33" s="136">
        <v>8.0967262454180872E-3</v>
      </c>
      <c r="Q33" s="136">
        <v>1.08E-3</v>
      </c>
    </row>
    <row r="34" spans="1:17" s="137" customFormat="1">
      <c r="A34" s="134" t="s">
        <v>1214</v>
      </c>
      <c r="B34" s="134" t="s">
        <v>1225</v>
      </c>
      <c r="C34" s="134" t="s">
        <v>1210</v>
      </c>
      <c r="D34" s="134" t="s">
        <v>1211</v>
      </c>
      <c r="E34" s="134" t="s">
        <v>316</v>
      </c>
      <c r="F34" s="134" t="s">
        <v>937</v>
      </c>
      <c r="G34" s="134" t="s">
        <v>205</v>
      </c>
      <c r="H34" s="134" t="s">
        <v>340</v>
      </c>
      <c r="I34" s="134" t="s">
        <v>1212</v>
      </c>
      <c r="J34" s="134" t="s">
        <v>414</v>
      </c>
      <c r="K34" s="134" t="s">
        <v>1226</v>
      </c>
      <c r="L34" s="135">
        <v>19.824999999999999</v>
      </c>
      <c r="M34" s="135">
        <v>4.2309999999999999</v>
      </c>
      <c r="N34" s="139">
        <v>0</v>
      </c>
      <c r="O34" s="135">
        <v>83.888000000000005</v>
      </c>
      <c r="P34" s="136">
        <v>9.4974826649798453E-4</v>
      </c>
      <c r="Q34" s="136">
        <v>1.2999999999999999E-4</v>
      </c>
    </row>
    <row r="35" spans="1:17" s="137" customFormat="1">
      <c r="A35" s="134" t="s">
        <v>1214</v>
      </c>
      <c r="B35" s="134" t="s">
        <v>1225</v>
      </c>
      <c r="C35" s="134" t="s">
        <v>1210</v>
      </c>
      <c r="D35" s="134" t="s">
        <v>1211</v>
      </c>
      <c r="E35" s="134" t="s">
        <v>316</v>
      </c>
      <c r="F35" s="134" t="s">
        <v>937</v>
      </c>
      <c r="G35" s="134" t="s">
        <v>205</v>
      </c>
      <c r="H35" s="134" t="s">
        <v>340</v>
      </c>
      <c r="I35" s="134" t="s">
        <v>1212</v>
      </c>
      <c r="J35" s="134" t="s">
        <v>414</v>
      </c>
      <c r="K35" s="134" t="s">
        <v>1227</v>
      </c>
      <c r="L35" s="135">
        <v>2079.4250000000002</v>
      </c>
      <c r="M35" s="135">
        <v>2.3E-2</v>
      </c>
      <c r="N35" s="139">
        <v>0</v>
      </c>
      <c r="O35" s="135">
        <v>48.594000000000001</v>
      </c>
      <c r="P35" s="136">
        <v>5.5016292273272766E-4</v>
      </c>
      <c r="Q35" s="136">
        <v>6.9999999999999994E-5</v>
      </c>
    </row>
    <row r="36" spans="1:17" s="137" customFormat="1">
      <c r="A36" s="134" t="s">
        <v>1214</v>
      </c>
      <c r="B36" s="134" t="s">
        <v>1225</v>
      </c>
      <c r="C36" s="134" t="s">
        <v>1210</v>
      </c>
      <c r="D36" s="134" t="s">
        <v>1211</v>
      </c>
      <c r="E36" s="134" t="s">
        <v>316</v>
      </c>
      <c r="F36" s="134" t="s">
        <v>937</v>
      </c>
      <c r="G36" s="134" t="s">
        <v>205</v>
      </c>
      <c r="H36" s="134" t="s">
        <v>340</v>
      </c>
      <c r="I36" s="134" t="s">
        <v>1212</v>
      </c>
      <c r="J36" s="134" t="s">
        <v>414</v>
      </c>
      <c r="K36" s="134" t="s">
        <v>1217</v>
      </c>
      <c r="L36" s="135">
        <v>10.176</v>
      </c>
      <c r="M36" s="135">
        <v>3.9550000000000001</v>
      </c>
      <c r="N36" s="138">
        <v>1.32E-2</v>
      </c>
      <c r="O36" s="135">
        <v>40.25</v>
      </c>
      <c r="P36" s="136">
        <v>4.5569530476997753E-4</v>
      </c>
      <c r="Q36" s="136">
        <v>6.0000000000000002E-5</v>
      </c>
    </row>
    <row r="37" spans="1:17" s="137" customFormat="1">
      <c r="A37" s="134" t="s">
        <v>1214</v>
      </c>
      <c r="B37" s="134" t="s">
        <v>1225</v>
      </c>
      <c r="C37" s="134" t="s">
        <v>1210</v>
      </c>
      <c r="D37" s="134" t="s">
        <v>1211</v>
      </c>
      <c r="E37" s="134" t="s">
        <v>316</v>
      </c>
      <c r="F37" s="134" t="s">
        <v>937</v>
      </c>
      <c r="G37" s="134" t="s">
        <v>205</v>
      </c>
      <c r="H37" s="134" t="s">
        <v>340</v>
      </c>
      <c r="I37" s="134" t="s">
        <v>1212</v>
      </c>
      <c r="J37" s="134" t="s">
        <v>414</v>
      </c>
      <c r="K37" s="134" t="s">
        <v>1228</v>
      </c>
      <c r="L37" s="135">
        <v>14.522</v>
      </c>
      <c r="M37" s="135">
        <v>0.33400000000000002</v>
      </c>
      <c r="N37" s="139">
        <v>0</v>
      </c>
      <c r="O37" s="135">
        <v>4.8550000000000004</v>
      </c>
      <c r="P37" s="136">
        <v>5.4966477134366239E-5</v>
      </c>
      <c r="Q37" s="136">
        <v>1.0000000000000001E-5</v>
      </c>
    </row>
    <row r="38" spans="1:17" s="137" customFormat="1">
      <c r="A38" s="134" t="s">
        <v>1214</v>
      </c>
      <c r="B38" s="134" t="s">
        <v>1225</v>
      </c>
      <c r="C38" s="134" t="s">
        <v>1210</v>
      </c>
      <c r="D38" s="134" t="s">
        <v>1211</v>
      </c>
      <c r="E38" s="134" t="s">
        <v>316</v>
      </c>
      <c r="F38" s="134" t="s">
        <v>937</v>
      </c>
      <c r="G38" s="134" t="s">
        <v>205</v>
      </c>
      <c r="H38" s="134" t="s">
        <v>340</v>
      </c>
      <c r="I38" s="134" t="s">
        <v>1212</v>
      </c>
      <c r="J38" s="134" t="s">
        <v>414</v>
      </c>
      <c r="K38" s="134" t="s">
        <v>1229</v>
      </c>
      <c r="L38" s="135">
        <v>0.22600000000000001</v>
      </c>
      <c r="M38" s="135">
        <v>0.53</v>
      </c>
      <c r="N38" s="139">
        <v>0</v>
      </c>
      <c r="O38" s="135">
        <v>0.12</v>
      </c>
      <c r="P38" s="136">
        <v>1.3585946974508646E-6</v>
      </c>
      <c r="Q38" s="136">
        <v>0</v>
      </c>
    </row>
    <row r="39" spans="1:17" s="137" customFormat="1">
      <c r="A39" s="134" t="s">
        <v>1214</v>
      </c>
      <c r="B39" s="134" t="s">
        <v>1225</v>
      </c>
      <c r="C39" s="134" t="s">
        <v>1210</v>
      </c>
      <c r="D39" s="134" t="s">
        <v>1211</v>
      </c>
      <c r="E39" s="134" t="s">
        <v>316</v>
      </c>
      <c r="F39" s="134" t="s">
        <v>936</v>
      </c>
      <c r="G39" s="134" t="s">
        <v>206</v>
      </c>
      <c r="H39" s="134" t="s">
        <v>340</v>
      </c>
      <c r="I39" s="134" t="s">
        <v>1212</v>
      </c>
      <c r="J39" s="134" t="s">
        <v>414</v>
      </c>
      <c r="K39" s="134" t="s">
        <v>1216</v>
      </c>
      <c r="L39" s="135">
        <v>3427.386</v>
      </c>
      <c r="M39" s="135">
        <v>3.3719999999999999</v>
      </c>
      <c r="N39" s="138">
        <v>3.5000000000000003E-2</v>
      </c>
      <c r="O39" s="135">
        <v>11557.147000000001</v>
      </c>
      <c r="P39" s="136">
        <v>0.1308456552655014</v>
      </c>
      <c r="Q39" s="136">
        <v>1.7430000000000001E-2</v>
      </c>
    </row>
    <row r="40" spans="1:17" s="137" customFormat="1">
      <c r="A40" s="134" t="s">
        <v>1214</v>
      </c>
      <c r="B40" s="134" t="s">
        <v>1225</v>
      </c>
      <c r="C40" s="134" t="s">
        <v>1210</v>
      </c>
      <c r="D40" s="134" t="s">
        <v>1211</v>
      </c>
      <c r="E40" s="134" t="s">
        <v>316</v>
      </c>
      <c r="F40" s="134" t="s">
        <v>936</v>
      </c>
      <c r="G40" s="134" t="s">
        <v>206</v>
      </c>
      <c r="H40" s="134" t="s">
        <v>340</v>
      </c>
      <c r="I40" s="134" t="s">
        <v>1212</v>
      </c>
      <c r="J40" s="134" t="s">
        <v>414</v>
      </c>
      <c r="K40" s="134" t="s">
        <v>1227</v>
      </c>
      <c r="L40" s="135">
        <v>99996.798999999999</v>
      </c>
      <c r="M40" s="135">
        <v>2.3E-2</v>
      </c>
      <c r="N40" s="139">
        <v>-3.2000000000000002E-3</v>
      </c>
      <c r="O40" s="135">
        <v>2336.8249999999998</v>
      </c>
      <c r="P40" s="136">
        <v>2.6456650448921804E-2</v>
      </c>
      <c r="Q40" s="136">
        <v>3.5200000000000001E-3</v>
      </c>
    </row>
    <row r="41" spans="1:17" s="137" customFormat="1">
      <c r="A41" s="134" t="s">
        <v>1214</v>
      </c>
      <c r="B41" s="134" t="s">
        <v>1225</v>
      </c>
      <c r="C41" s="134" t="s">
        <v>1210</v>
      </c>
      <c r="D41" s="134" t="s">
        <v>1211</v>
      </c>
      <c r="E41" s="134" t="s">
        <v>316</v>
      </c>
      <c r="F41" s="134" t="s">
        <v>936</v>
      </c>
      <c r="G41" s="134" t="s">
        <v>206</v>
      </c>
      <c r="H41" s="134" t="s">
        <v>340</v>
      </c>
      <c r="I41" s="134" t="s">
        <v>1212</v>
      </c>
      <c r="J41" s="134" t="s">
        <v>414</v>
      </c>
      <c r="K41" s="134" t="s">
        <v>1217</v>
      </c>
      <c r="L41" s="135">
        <v>201.232</v>
      </c>
      <c r="M41" s="135">
        <v>3.9550000000000001</v>
      </c>
      <c r="N41" s="138">
        <v>1.2699999999999999E-2</v>
      </c>
      <c r="O41" s="135">
        <v>795.91300000000001</v>
      </c>
      <c r="P41" s="136">
        <v>9.0110265119350847E-3</v>
      </c>
      <c r="Q41" s="136">
        <v>1.1999999999999999E-3</v>
      </c>
    </row>
    <row r="42" spans="1:17" s="137" customFormat="1">
      <c r="A42" s="134" t="s">
        <v>1214</v>
      </c>
      <c r="B42" s="134" t="s">
        <v>1225</v>
      </c>
      <c r="C42" s="134" t="s">
        <v>1210</v>
      </c>
      <c r="D42" s="134" t="s">
        <v>1211</v>
      </c>
      <c r="E42" s="134" t="s">
        <v>316</v>
      </c>
      <c r="F42" s="134" t="s">
        <v>936</v>
      </c>
      <c r="G42" s="134" t="s">
        <v>206</v>
      </c>
      <c r="H42" s="134" t="s">
        <v>340</v>
      </c>
      <c r="I42" s="134" t="s">
        <v>1212</v>
      </c>
      <c r="J42" s="134" t="s">
        <v>414</v>
      </c>
      <c r="K42" s="134" t="s">
        <v>1230</v>
      </c>
      <c r="L42" s="135">
        <v>0</v>
      </c>
      <c r="M42" s="135">
        <v>0.43</v>
      </c>
      <c r="N42" s="139">
        <v>-4.5618999999999998E-3</v>
      </c>
      <c r="O42" s="135">
        <v>0</v>
      </c>
      <c r="P42" s="136">
        <v>0</v>
      </c>
      <c r="Q42" s="136">
        <v>0</v>
      </c>
    </row>
    <row r="43" spans="1:17" s="137" customFormat="1">
      <c r="A43" s="134" t="s">
        <v>1214</v>
      </c>
      <c r="B43" s="134" t="s">
        <v>1231</v>
      </c>
      <c r="C43" s="134" t="s">
        <v>1210</v>
      </c>
      <c r="D43" s="134" t="s">
        <v>1211</v>
      </c>
      <c r="E43" s="134" t="s">
        <v>316</v>
      </c>
      <c r="F43" s="134" t="s">
        <v>935</v>
      </c>
      <c r="G43" s="134" t="s">
        <v>205</v>
      </c>
      <c r="H43" s="134" t="s">
        <v>340</v>
      </c>
      <c r="I43" s="134" t="s">
        <v>1212</v>
      </c>
      <c r="J43" s="134" t="s">
        <v>414</v>
      </c>
      <c r="K43" s="134" t="s">
        <v>1213</v>
      </c>
      <c r="L43" s="135">
        <v>149471.39383999986</v>
      </c>
      <c r="M43" s="135">
        <v>1</v>
      </c>
      <c r="N43" s="138">
        <v>0.04</v>
      </c>
      <c r="O43" s="135">
        <v>149471.39383999986</v>
      </c>
      <c r="P43" s="136">
        <v>0.64079286341374686</v>
      </c>
      <c r="Q43" s="136">
        <v>5.1310000000000001E-2</v>
      </c>
    </row>
    <row r="44" spans="1:17" s="137" customFormat="1">
      <c r="A44" s="134" t="s">
        <v>1214</v>
      </c>
      <c r="B44" s="134" t="s">
        <v>1231</v>
      </c>
      <c r="C44" s="134" t="s">
        <v>1210</v>
      </c>
      <c r="D44" s="134" t="s">
        <v>1211</v>
      </c>
      <c r="E44" s="134" t="s">
        <v>316</v>
      </c>
      <c r="F44" s="134" t="s">
        <v>937</v>
      </c>
      <c r="G44" s="134" t="s">
        <v>205</v>
      </c>
      <c r="H44" s="134" t="s">
        <v>340</v>
      </c>
      <c r="I44" s="134" t="s">
        <v>1212</v>
      </c>
      <c r="J44" s="134" t="s">
        <v>414</v>
      </c>
      <c r="K44" s="134" t="s">
        <v>1216</v>
      </c>
      <c r="L44" s="135">
        <v>11739.457</v>
      </c>
      <c r="M44" s="135">
        <v>3.3719999999999999</v>
      </c>
      <c r="N44" s="138">
        <v>3.85E-2</v>
      </c>
      <c r="O44" s="135">
        <v>39585.449999999997</v>
      </c>
      <c r="P44" s="136">
        <v>0.16970520715271151</v>
      </c>
      <c r="Q44" s="136">
        <v>1.3639999999999999E-2</v>
      </c>
    </row>
    <row r="45" spans="1:17" s="137" customFormat="1">
      <c r="A45" s="134" t="s">
        <v>1214</v>
      </c>
      <c r="B45" s="134" t="s">
        <v>1231</v>
      </c>
      <c r="C45" s="134" t="s">
        <v>1210</v>
      </c>
      <c r="D45" s="134" t="s">
        <v>1211</v>
      </c>
      <c r="E45" s="134" t="s">
        <v>316</v>
      </c>
      <c r="F45" s="134" t="s">
        <v>937</v>
      </c>
      <c r="G45" s="134" t="s">
        <v>205</v>
      </c>
      <c r="H45" s="134" t="s">
        <v>340</v>
      </c>
      <c r="I45" s="134" t="s">
        <v>1212</v>
      </c>
      <c r="J45" s="134" t="s">
        <v>414</v>
      </c>
      <c r="K45" s="134" t="s">
        <v>1219</v>
      </c>
      <c r="L45" s="135">
        <v>389.18299999999999</v>
      </c>
      <c r="M45" s="135">
        <v>4.6239999999999997</v>
      </c>
      <c r="N45" s="138">
        <v>0</v>
      </c>
      <c r="O45" s="135">
        <v>1799.4269999999999</v>
      </c>
      <c r="P45" s="136">
        <v>7.7142518726244667E-3</v>
      </c>
      <c r="Q45" s="136">
        <v>6.2E-4</v>
      </c>
    </row>
    <row r="46" spans="1:17" s="137" customFormat="1">
      <c r="A46" s="134" t="s">
        <v>1214</v>
      </c>
      <c r="B46" s="134" t="s">
        <v>1231</v>
      </c>
      <c r="C46" s="134" t="s">
        <v>1210</v>
      </c>
      <c r="D46" s="134" t="s">
        <v>1211</v>
      </c>
      <c r="E46" s="134" t="s">
        <v>316</v>
      </c>
      <c r="F46" s="134" t="s">
        <v>937</v>
      </c>
      <c r="G46" s="134" t="s">
        <v>205</v>
      </c>
      <c r="H46" s="134" t="s">
        <v>340</v>
      </c>
      <c r="I46" s="134" t="s">
        <v>1212</v>
      </c>
      <c r="J46" s="134" t="s">
        <v>414</v>
      </c>
      <c r="K46" s="134" t="s">
        <v>1226</v>
      </c>
      <c r="L46" s="135">
        <v>46.093000000000004</v>
      </c>
      <c r="M46" s="135">
        <v>4.2309999999999999</v>
      </c>
      <c r="N46" s="139">
        <v>0</v>
      </c>
      <c r="O46" s="135">
        <v>195.03800000000001</v>
      </c>
      <c r="P46" s="136">
        <v>8.361396470837277E-4</v>
      </c>
      <c r="Q46" s="136">
        <v>6.9999999999999994E-5</v>
      </c>
    </row>
    <row r="47" spans="1:17" s="137" customFormat="1">
      <c r="A47" s="134" t="s">
        <v>1214</v>
      </c>
      <c r="B47" s="134" t="s">
        <v>1231</v>
      </c>
      <c r="C47" s="134" t="s">
        <v>1210</v>
      </c>
      <c r="D47" s="134" t="s">
        <v>1211</v>
      </c>
      <c r="E47" s="134" t="s">
        <v>316</v>
      </c>
      <c r="F47" s="134" t="s">
        <v>937</v>
      </c>
      <c r="G47" s="134" t="s">
        <v>205</v>
      </c>
      <c r="H47" s="134" t="s">
        <v>340</v>
      </c>
      <c r="I47" s="134" t="s">
        <v>1212</v>
      </c>
      <c r="J47" s="134" t="s">
        <v>414</v>
      </c>
      <c r="K47" s="134" t="s">
        <v>1227</v>
      </c>
      <c r="L47" s="135">
        <v>5042.8500000000004</v>
      </c>
      <c r="M47" s="135">
        <v>2.3E-2</v>
      </c>
      <c r="N47" s="139">
        <v>0</v>
      </c>
      <c r="O47" s="135">
        <v>117.846</v>
      </c>
      <c r="P47" s="136">
        <v>5.0521289620601619E-4</v>
      </c>
      <c r="Q47" s="136">
        <v>4.0000000000000003E-5</v>
      </c>
    </row>
    <row r="48" spans="1:17" s="137" customFormat="1">
      <c r="A48" s="134" t="s">
        <v>1214</v>
      </c>
      <c r="B48" s="134" t="s">
        <v>1231</v>
      </c>
      <c r="C48" s="134" t="s">
        <v>1210</v>
      </c>
      <c r="D48" s="134" t="s">
        <v>1211</v>
      </c>
      <c r="E48" s="134" t="s">
        <v>316</v>
      </c>
      <c r="F48" s="134" t="s">
        <v>937</v>
      </c>
      <c r="G48" s="134" t="s">
        <v>205</v>
      </c>
      <c r="H48" s="134" t="s">
        <v>340</v>
      </c>
      <c r="I48" s="134" t="s">
        <v>1212</v>
      </c>
      <c r="J48" s="134" t="s">
        <v>414</v>
      </c>
      <c r="K48" s="134" t="s">
        <v>1217</v>
      </c>
      <c r="L48" s="135">
        <v>6.5359999999999996</v>
      </c>
      <c r="M48" s="135">
        <v>3.9550000000000001</v>
      </c>
      <c r="N48" s="138">
        <v>1.32E-2</v>
      </c>
      <c r="O48" s="135">
        <v>25.849</v>
      </c>
      <c r="P48" s="136">
        <v>1.1081621908278016E-4</v>
      </c>
      <c r="Q48" s="136">
        <v>1.0000000000000001E-5</v>
      </c>
    </row>
    <row r="49" spans="1:17" s="137" customFormat="1">
      <c r="A49" s="134" t="s">
        <v>1214</v>
      </c>
      <c r="B49" s="134" t="s">
        <v>1231</v>
      </c>
      <c r="C49" s="134" t="s">
        <v>1210</v>
      </c>
      <c r="D49" s="134" t="s">
        <v>1211</v>
      </c>
      <c r="E49" s="134" t="s">
        <v>316</v>
      </c>
      <c r="F49" s="134" t="s">
        <v>937</v>
      </c>
      <c r="G49" s="134" t="s">
        <v>205</v>
      </c>
      <c r="H49" s="134" t="s">
        <v>340</v>
      </c>
      <c r="I49" s="134" t="s">
        <v>1212</v>
      </c>
      <c r="J49" s="134" t="s">
        <v>414</v>
      </c>
      <c r="K49" s="134" t="s">
        <v>1228</v>
      </c>
      <c r="L49" s="135">
        <v>45.514000000000003</v>
      </c>
      <c r="M49" s="135">
        <v>0.33400000000000002</v>
      </c>
      <c r="N49" s="139">
        <v>0</v>
      </c>
      <c r="O49" s="135">
        <v>15.215</v>
      </c>
      <c r="P49" s="136">
        <v>6.5227620927095836E-5</v>
      </c>
      <c r="Q49" s="136">
        <v>1.0000000000000001E-5</v>
      </c>
    </row>
    <row r="50" spans="1:17" s="137" customFormat="1">
      <c r="A50" s="134" t="s">
        <v>1214</v>
      </c>
      <c r="B50" s="134" t="s">
        <v>1231</v>
      </c>
      <c r="C50" s="134" t="s">
        <v>1210</v>
      </c>
      <c r="D50" s="134" t="s">
        <v>1211</v>
      </c>
      <c r="E50" s="134" t="s">
        <v>316</v>
      </c>
      <c r="F50" s="134" t="s">
        <v>937</v>
      </c>
      <c r="G50" s="134" t="s">
        <v>205</v>
      </c>
      <c r="H50" s="134" t="s">
        <v>340</v>
      </c>
      <c r="I50" s="134" t="s">
        <v>1212</v>
      </c>
      <c r="J50" s="134" t="s">
        <v>414</v>
      </c>
      <c r="K50" s="134" t="s">
        <v>1229</v>
      </c>
      <c r="L50" s="135">
        <v>0.5</v>
      </c>
      <c r="M50" s="135">
        <v>0.53</v>
      </c>
      <c r="N50" s="139">
        <v>0</v>
      </c>
      <c r="O50" s="135">
        <v>0.26500000000000001</v>
      </c>
      <c r="P50" s="136">
        <v>1.1360709527229967E-6</v>
      </c>
      <c r="Q50" s="136">
        <v>0</v>
      </c>
    </row>
    <row r="51" spans="1:17" s="137" customFormat="1">
      <c r="A51" s="134" t="s">
        <v>1214</v>
      </c>
      <c r="B51" s="134" t="s">
        <v>1231</v>
      </c>
      <c r="C51" s="134" t="s">
        <v>1210</v>
      </c>
      <c r="D51" s="134" t="s">
        <v>1211</v>
      </c>
      <c r="E51" s="134" t="s">
        <v>316</v>
      </c>
      <c r="F51" s="134" t="s">
        <v>936</v>
      </c>
      <c r="G51" s="134" t="s">
        <v>206</v>
      </c>
      <c r="H51" s="134" t="s">
        <v>340</v>
      </c>
      <c r="I51" s="134" t="s">
        <v>1212</v>
      </c>
      <c r="J51" s="134" t="s">
        <v>414</v>
      </c>
      <c r="K51" s="134" t="s">
        <v>1216</v>
      </c>
      <c r="L51" s="135">
        <v>9758.3469999999998</v>
      </c>
      <c r="M51" s="135">
        <v>3.3719999999999999</v>
      </c>
      <c r="N51" s="138">
        <v>3.5000000000000003E-2</v>
      </c>
      <c r="O51" s="135">
        <v>32905.146000000001</v>
      </c>
      <c r="P51" s="136">
        <v>0.1410663417573936</v>
      </c>
      <c r="Q51" s="136">
        <v>1.133E-2</v>
      </c>
    </row>
    <row r="52" spans="1:17" s="137" customFormat="1">
      <c r="A52" s="134" t="s">
        <v>1214</v>
      </c>
      <c r="B52" s="134" t="s">
        <v>1231</v>
      </c>
      <c r="C52" s="134" t="s">
        <v>1210</v>
      </c>
      <c r="D52" s="134" t="s">
        <v>1211</v>
      </c>
      <c r="E52" s="134" t="s">
        <v>316</v>
      </c>
      <c r="F52" s="134" t="s">
        <v>936</v>
      </c>
      <c r="G52" s="134" t="s">
        <v>206</v>
      </c>
      <c r="H52" s="134" t="s">
        <v>340</v>
      </c>
      <c r="I52" s="134" t="s">
        <v>1212</v>
      </c>
      <c r="J52" s="134" t="s">
        <v>414</v>
      </c>
      <c r="K52" s="134" t="s">
        <v>1227</v>
      </c>
      <c r="L52" s="135">
        <v>316805.75400000002</v>
      </c>
      <c r="M52" s="135">
        <v>2.3E-2</v>
      </c>
      <c r="N52" s="139">
        <v>-3.2000000000000002E-3</v>
      </c>
      <c r="O52" s="135">
        <v>7403.4340000000002</v>
      </c>
      <c r="P52" s="136">
        <v>3.1738967236988026E-2</v>
      </c>
      <c r="Q52" s="136">
        <v>2.5500000000000002E-3</v>
      </c>
    </row>
    <row r="53" spans="1:17" s="137" customFormat="1">
      <c r="A53" s="134" t="s">
        <v>1214</v>
      </c>
      <c r="B53" s="134" t="s">
        <v>1231</v>
      </c>
      <c r="C53" s="134" t="s">
        <v>1210</v>
      </c>
      <c r="D53" s="134" t="s">
        <v>1211</v>
      </c>
      <c r="E53" s="134" t="s">
        <v>316</v>
      </c>
      <c r="F53" s="134" t="s">
        <v>936</v>
      </c>
      <c r="G53" s="134" t="s">
        <v>206</v>
      </c>
      <c r="H53" s="134" t="s">
        <v>340</v>
      </c>
      <c r="I53" s="134" t="s">
        <v>1212</v>
      </c>
      <c r="J53" s="134" t="s">
        <v>414</v>
      </c>
      <c r="K53" s="134" t="s">
        <v>1217</v>
      </c>
      <c r="L53" s="135">
        <v>440.18400000000003</v>
      </c>
      <c r="M53" s="135">
        <v>3.9550000000000001</v>
      </c>
      <c r="N53" s="138">
        <v>1.2699999999999999E-2</v>
      </c>
      <c r="O53" s="135">
        <v>1741.0150000000001</v>
      </c>
      <c r="P53" s="136">
        <v>7.4638361122831252E-3</v>
      </c>
      <c r="Q53" s="136">
        <v>5.9999999999999995E-4</v>
      </c>
    </row>
    <row r="54" spans="1:17" s="137" customFormat="1">
      <c r="A54" s="134" t="s">
        <v>1214</v>
      </c>
      <c r="B54" s="134" t="s">
        <v>1232</v>
      </c>
      <c r="C54" s="134" t="s">
        <v>1210</v>
      </c>
      <c r="D54" s="134" t="s">
        <v>1211</v>
      </c>
      <c r="E54" s="134" t="s">
        <v>316</v>
      </c>
      <c r="F54" s="134" t="s">
        <v>935</v>
      </c>
      <c r="G54" s="134" t="s">
        <v>205</v>
      </c>
      <c r="H54" s="134" t="s">
        <v>340</v>
      </c>
      <c r="I54" s="134" t="s">
        <v>1212</v>
      </c>
      <c r="J54" s="134" t="s">
        <v>414</v>
      </c>
      <c r="K54" s="134" t="s">
        <v>1213</v>
      </c>
      <c r="L54" s="135">
        <v>3998.3587800000041</v>
      </c>
      <c r="M54" s="135">
        <v>1</v>
      </c>
      <c r="N54" s="138">
        <v>0.04</v>
      </c>
      <c r="O54" s="135">
        <v>3998.3587800000041</v>
      </c>
      <c r="P54" s="136">
        <v>0.98221703084315615</v>
      </c>
      <c r="Q54" s="136">
        <v>9.4210000000000002E-2</v>
      </c>
    </row>
    <row r="55" spans="1:17" s="137" customFormat="1">
      <c r="A55" s="134" t="s">
        <v>1214</v>
      </c>
      <c r="B55" s="134" t="s">
        <v>1232</v>
      </c>
      <c r="C55" s="134" t="s">
        <v>1210</v>
      </c>
      <c r="D55" s="134" t="s">
        <v>1211</v>
      </c>
      <c r="E55" s="134" t="s">
        <v>316</v>
      </c>
      <c r="F55" s="134" t="s">
        <v>937</v>
      </c>
      <c r="G55" s="134" t="s">
        <v>205</v>
      </c>
      <c r="H55" s="134" t="s">
        <v>340</v>
      </c>
      <c r="I55" s="134" t="s">
        <v>1212</v>
      </c>
      <c r="J55" s="134" t="s">
        <v>414</v>
      </c>
      <c r="K55" s="134" t="s">
        <v>1216</v>
      </c>
      <c r="L55" s="135">
        <v>21.468</v>
      </c>
      <c r="M55" s="135">
        <v>3.3719999999999999</v>
      </c>
      <c r="N55" s="138">
        <v>3.85E-2</v>
      </c>
      <c r="O55" s="135">
        <v>72.39</v>
      </c>
      <c r="P55" s="136">
        <v>1.7782969156843898E-2</v>
      </c>
      <c r="Q55" s="136">
        <v>1.82E-3</v>
      </c>
    </row>
    <row r="56" spans="1:17" s="137" customFormat="1">
      <c r="A56" s="134" t="s">
        <v>1214</v>
      </c>
      <c r="B56" s="134" t="s">
        <v>1233</v>
      </c>
      <c r="C56" s="134" t="s">
        <v>1210</v>
      </c>
      <c r="D56" s="134" t="s">
        <v>1211</v>
      </c>
      <c r="E56" s="134" t="s">
        <v>316</v>
      </c>
      <c r="F56" s="134" t="s">
        <v>935</v>
      </c>
      <c r="G56" s="134" t="s">
        <v>205</v>
      </c>
      <c r="H56" s="134" t="s">
        <v>340</v>
      </c>
      <c r="I56" s="134" t="s">
        <v>1212</v>
      </c>
      <c r="J56" s="134" t="s">
        <v>414</v>
      </c>
      <c r="K56" s="134" t="s">
        <v>1213</v>
      </c>
      <c r="L56" s="135">
        <v>1448.71387</v>
      </c>
      <c r="M56" s="135">
        <v>1</v>
      </c>
      <c r="N56" s="138">
        <v>0.04</v>
      </c>
      <c r="O56" s="135">
        <v>1448.71387</v>
      </c>
      <c r="P56" s="136">
        <v>0.77888015418012735</v>
      </c>
      <c r="Q56" s="136">
        <v>5.2569999999999999E-2</v>
      </c>
    </row>
    <row r="57" spans="1:17" s="137" customFormat="1">
      <c r="A57" s="134" t="s">
        <v>1214</v>
      </c>
      <c r="B57" s="134" t="s">
        <v>1233</v>
      </c>
      <c r="C57" s="134" t="s">
        <v>1210</v>
      </c>
      <c r="D57" s="134" t="s">
        <v>1211</v>
      </c>
      <c r="E57" s="134" t="s">
        <v>316</v>
      </c>
      <c r="F57" s="134" t="s">
        <v>937</v>
      </c>
      <c r="G57" s="134" t="s">
        <v>205</v>
      </c>
      <c r="H57" s="134" t="s">
        <v>340</v>
      </c>
      <c r="I57" s="134" t="s">
        <v>1212</v>
      </c>
      <c r="J57" s="134" t="s">
        <v>414</v>
      </c>
      <c r="K57" s="134" t="s">
        <v>1216</v>
      </c>
      <c r="L57" s="135">
        <v>121.97</v>
      </c>
      <c r="M57" s="135">
        <v>3.3719999999999999</v>
      </c>
      <c r="N57" s="138">
        <v>3.85E-2</v>
      </c>
      <c r="O57" s="135">
        <v>411.28199999999998</v>
      </c>
      <c r="P57" s="136">
        <v>0.22111984581987271</v>
      </c>
      <c r="Q57" s="136">
        <v>1.064E-2</v>
      </c>
    </row>
    <row r="58" spans="1:17" s="137" customFormat="1">
      <c r="A58" s="134" t="s">
        <v>1214</v>
      </c>
      <c r="B58" s="134" t="s">
        <v>1234</v>
      </c>
      <c r="C58" s="134" t="s">
        <v>1210</v>
      </c>
      <c r="D58" s="134" t="s">
        <v>1211</v>
      </c>
      <c r="E58" s="134" t="s">
        <v>316</v>
      </c>
      <c r="F58" s="134" t="s">
        <v>935</v>
      </c>
      <c r="G58" s="134" t="s">
        <v>205</v>
      </c>
      <c r="H58" s="134" t="s">
        <v>340</v>
      </c>
      <c r="I58" s="134" t="s">
        <v>1212</v>
      </c>
      <c r="J58" s="134" t="s">
        <v>414</v>
      </c>
      <c r="K58" s="134" t="s">
        <v>1213</v>
      </c>
      <c r="L58" s="135">
        <v>17829.917000000038</v>
      </c>
      <c r="M58" s="135">
        <v>1</v>
      </c>
      <c r="N58" s="138">
        <v>0.04</v>
      </c>
      <c r="O58" s="135">
        <v>17829.917000000038</v>
      </c>
      <c r="P58" s="136">
        <v>0.79511963729889279</v>
      </c>
      <c r="Q58" s="136">
        <v>3.4500000000000003E-2</v>
      </c>
    </row>
    <row r="59" spans="1:17" s="137" customFormat="1">
      <c r="A59" s="134" t="s">
        <v>1214</v>
      </c>
      <c r="B59" s="134" t="s">
        <v>1234</v>
      </c>
      <c r="C59" s="134" t="s">
        <v>1210</v>
      </c>
      <c r="D59" s="134" t="s">
        <v>1211</v>
      </c>
      <c r="E59" s="134" t="s">
        <v>316</v>
      </c>
      <c r="F59" s="134" t="s">
        <v>937</v>
      </c>
      <c r="G59" s="134" t="s">
        <v>205</v>
      </c>
      <c r="H59" s="134" t="s">
        <v>340</v>
      </c>
      <c r="I59" s="134" t="s">
        <v>1212</v>
      </c>
      <c r="J59" s="134" t="s">
        <v>414</v>
      </c>
      <c r="K59" s="134" t="s">
        <v>1217</v>
      </c>
      <c r="L59" s="135">
        <v>410.779</v>
      </c>
      <c r="M59" s="135">
        <v>3.9550000000000001</v>
      </c>
      <c r="N59" s="138">
        <v>1.32E-2</v>
      </c>
      <c r="O59" s="135">
        <v>1624.713</v>
      </c>
      <c r="P59" s="136">
        <v>7.245357402812326E-2</v>
      </c>
      <c r="Q59" s="136">
        <v>3.2100000000000002E-3</v>
      </c>
    </row>
    <row r="60" spans="1:17" s="137" customFormat="1">
      <c r="A60" s="134" t="s">
        <v>1214</v>
      </c>
      <c r="B60" s="134" t="s">
        <v>1234</v>
      </c>
      <c r="C60" s="134" t="s">
        <v>1210</v>
      </c>
      <c r="D60" s="134" t="s">
        <v>1211</v>
      </c>
      <c r="E60" s="134" t="s">
        <v>316</v>
      </c>
      <c r="F60" s="134" t="s">
        <v>937</v>
      </c>
      <c r="G60" s="134" t="s">
        <v>205</v>
      </c>
      <c r="H60" s="134" t="s">
        <v>340</v>
      </c>
      <c r="I60" s="134" t="s">
        <v>1212</v>
      </c>
      <c r="J60" s="134" t="s">
        <v>414</v>
      </c>
      <c r="K60" s="134" t="s">
        <v>1219</v>
      </c>
      <c r="L60" s="135">
        <v>176.06800000000001</v>
      </c>
      <c r="M60" s="135">
        <v>4.6239999999999997</v>
      </c>
      <c r="N60" s="138">
        <v>0</v>
      </c>
      <c r="O60" s="135">
        <v>814.06799999999998</v>
      </c>
      <c r="P60" s="136">
        <v>3.6303110827528455E-2</v>
      </c>
      <c r="Q60" s="136">
        <v>1.6100000000000001E-3</v>
      </c>
    </row>
    <row r="61" spans="1:17" s="137" customFormat="1">
      <c r="A61" s="134" t="s">
        <v>1214</v>
      </c>
      <c r="B61" s="134" t="s">
        <v>1234</v>
      </c>
      <c r="C61" s="134" t="s">
        <v>1210</v>
      </c>
      <c r="D61" s="134" t="s">
        <v>1211</v>
      </c>
      <c r="E61" s="134" t="s">
        <v>316</v>
      </c>
      <c r="F61" s="134" t="s">
        <v>937</v>
      </c>
      <c r="G61" s="134" t="s">
        <v>205</v>
      </c>
      <c r="H61" s="134" t="s">
        <v>340</v>
      </c>
      <c r="I61" s="134" t="s">
        <v>1212</v>
      </c>
      <c r="J61" s="134" t="s">
        <v>414</v>
      </c>
      <c r="K61" s="134" t="s">
        <v>1216</v>
      </c>
      <c r="L61" s="135">
        <v>30.751000000000001</v>
      </c>
      <c r="M61" s="135">
        <v>3.3719999999999999</v>
      </c>
      <c r="N61" s="138">
        <v>3.85E-2</v>
      </c>
      <c r="O61" s="135">
        <v>103.69199999999999</v>
      </c>
      <c r="P61" s="136">
        <v>4.624112688286581E-3</v>
      </c>
      <c r="Q61" s="136">
        <v>2.0000000000000001E-4</v>
      </c>
    </row>
    <row r="62" spans="1:17" s="137" customFormat="1">
      <c r="A62" s="134" t="s">
        <v>1214</v>
      </c>
      <c r="B62" s="134" t="s">
        <v>1234</v>
      </c>
      <c r="C62" s="134" t="s">
        <v>1210</v>
      </c>
      <c r="D62" s="134" t="s">
        <v>1211</v>
      </c>
      <c r="E62" s="134" t="s">
        <v>316</v>
      </c>
      <c r="F62" s="134" t="s">
        <v>936</v>
      </c>
      <c r="G62" s="134" t="s">
        <v>206</v>
      </c>
      <c r="H62" s="134" t="s">
        <v>340</v>
      </c>
      <c r="I62" s="134" t="s">
        <v>1212</v>
      </c>
      <c r="J62" s="134" t="s">
        <v>414</v>
      </c>
      <c r="K62" s="134" t="s">
        <v>1216</v>
      </c>
      <c r="L62" s="135">
        <v>607.77800000000002</v>
      </c>
      <c r="M62" s="135">
        <v>3.3719999999999999</v>
      </c>
      <c r="N62" s="138">
        <v>3.5000000000000003E-2</v>
      </c>
      <c r="O62" s="135">
        <v>2049.4279999999999</v>
      </c>
      <c r="P62" s="136">
        <v>9.1393608171602359E-2</v>
      </c>
      <c r="Q62" s="136">
        <v>4.0499999999999998E-3</v>
      </c>
    </row>
    <row r="63" spans="1:17" s="137" customFormat="1">
      <c r="A63" s="134" t="s">
        <v>1214</v>
      </c>
      <c r="B63" s="134" t="s">
        <v>1234</v>
      </c>
      <c r="C63" s="134" t="s">
        <v>1210</v>
      </c>
      <c r="D63" s="134" t="s">
        <v>1211</v>
      </c>
      <c r="E63" s="134" t="s">
        <v>316</v>
      </c>
      <c r="F63" s="134" t="s">
        <v>936</v>
      </c>
      <c r="G63" s="134" t="s">
        <v>206</v>
      </c>
      <c r="H63" s="134" t="s">
        <v>340</v>
      </c>
      <c r="I63" s="134" t="s">
        <v>1212</v>
      </c>
      <c r="J63" s="134" t="s">
        <v>414</v>
      </c>
      <c r="K63" s="134" t="s">
        <v>1217</v>
      </c>
      <c r="L63" s="135">
        <v>0.60099999999999998</v>
      </c>
      <c r="M63" s="135">
        <v>3.9550000000000001</v>
      </c>
      <c r="N63" s="138">
        <v>1.2699999999999999E-2</v>
      </c>
      <c r="O63" s="135">
        <v>2.3759999999999999</v>
      </c>
      <c r="P63" s="136">
        <v>1.0595698556657136E-4</v>
      </c>
      <c r="Q63" s="136">
        <v>0</v>
      </c>
    </row>
    <row r="64" spans="1:17" s="137" customFormat="1">
      <c r="A64" s="134" t="s">
        <v>1214</v>
      </c>
      <c r="B64" s="134" t="s">
        <v>1235</v>
      </c>
      <c r="C64" s="134" t="s">
        <v>1236</v>
      </c>
      <c r="D64" s="134" t="s">
        <v>1237</v>
      </c>
      <c r="E64" s="134" t="s">
        <v>316</v>
      </c>
      <c r="F64" s="134" t="s">
        <v>939</v>
      </c>
      <c r="G64" s="134" t="s">
        <v>205</v>
      </c>
      <c r="H64" s="134" t="s">
        <v>340</v>
      </c>
      <c r="I64" s="134" t="s">
        <v>1212</v>
      </c>
      <c r="J64" s="134" t="s">
        <v>414</v>
      </c>
      <c r="K64" s="134" t="s">
        <v>1213</v>
      </c>
      <c r="L64" s="135">
        <v>90667.835999999996</v>
      </c>
      <c r="M64" s="135">
        <v>1</v>
      </c>
      <c r="N64" s="140">
        <v>4.4999999999999998E-2</v>
      </c>
      <c r="O64" s="135">
        <v>90667.835999999996</v>
      </c>
      <c r="P64" s="136">
        <v>0.47267571702833233</v>
      </c>
      <c r="Q64" s="136">
        <v>0.15620999999999999</v>
      </c>
    </row>
    <row r="65" spans="1:17" s="137" customFormat="1">
      <c r="A65" s="134" t="s">
        <v>1214</v>
      </c>
      <c r="B65" s="134" t="s">
        <v>1235</v>
      </c>
      <c r="C65" s="134" t="s">
        <v>1210</v>
      </c>
      <c r="D65" s="134" t="s">
        <v>1211</v>
      </c>
      <c r="E65" s="134" t="s">
        <v>316</v>
      </c>
      <c r="F65" s="134" t="s">
        <v>937</v>
      </c>
      <c r="G65" s="134" t="s">
        <v>205</v>
      </c>
      <c r="H65" s="134" t="s">
        <v>340</v>
      </c>
      <c r="I65" s="134" t="s">
        <v>1212</v>
      </c>
      <c r="J65" s="134" t="s">
        <v>414</v>
      </c>
      <c r="K65" s="134" t="s">
        <v>1216</v>
      </c>
      <c r="L65" s="135">
        <v>7936.3280000000004</v>
      </c>
      <c r="M65" s="135">
        <v>3.3719999999999999</v>
      </c>
      <c r="N65" s="138">
        <v>3.85E-2</v>
      </c>
      <c r="O65" s="135">
        <v>26761.298999999999</v>
      </c>
      <c r="P65" s="136">
        <v>0.1395138204625794</v>
      </c>
      <c r="Q65" s="136">
        <v>4.6109999999999998E-2</v>
      </c>
    </row>
    <row r="66" spans="1:17" s="137" customFormat="1">
      <c r="A66" s="134" t="s">
        <v>1214</v>
      </c>
      <c r="B66" s="134" t="s">
        <v>1235</v>
      </c>
      <c r="C66" s="134" t="s">
        <v>1236</v>
      </c>
      <c r="D66" s="134" t="s">
        <v>1237</v>
      </c>
      <c r="E66" s="134" t="s">
        <v>316</v>
      </c>
      <c r="F66" s="134" t="s">
        <v>939</v>
      </c>
      <c r="G66" s="134" t="s">
        <v>205</v>
      </c>
      <c r="H66" s="134" t="s">
        <v>340</v>
      </c>
      <c r="I66" s="134" t="s">
        <v>1212</v>
      </c>
      <c r="J66" s="134" t="s">
        <v>414</v>
      </c>
      <c r="K66" s="134" t="s">
        <v>1213</v>
      </c>
      <c r="L66" s="135">
        <v>16291.945</v>
      </c>
      <c r="M66" s="135">
        <v>1</v>
      </c>
      <c r="N66" s="140">
        <v>4.4999999999999998E-2</v>
      </c>
      <c r="O66" s="135">
        <v>16291.945</v>
      </c>
      <c r="P66" s="136">
        <v>8.4934273546146549E-2</v>
      </c>
      <c r="Q66" s="136">
        <v>2.8070000000000001E-2</v>
      </c>
    </row>
    <row r="67" spans="1:17" s="137" customFormat="1">
      <c r="A67" s="134" t="s">
        <v>1214</v>
      </c>
      <c r="B67" s="134" t="s">
        <v>1235</v>
      </c>
      <c r="C67" s="134" t="s">
        <v>1236</v>
      </c>
      <c r="D67" s="134" t="s">
        <v>1237</v>
      </c>
      <c r="E67" s="134" t="s">
        <v>316</v>
      </c>
      <c r="F67" s="134" t="s">
        <v>935</v>
      </c>
      <c r="G67" s="134" t="s">
        <v>205</v>
      </c>
      <c r="H67" s="134" t="s">
        <v>340</v>
      </c>
      <c r="I67" s="134" t="s">
        <v>1212</v>
      </c>
      <c r="J67" s="134" t="s">
        <v>414</v>
      </c>
      <c r="K67" s="134" t="s">
        <v>1213</v>
      </c>
      <c r="L67" s="135">
        <v>14480.619000000001</v>
      </c>
      <c r="M67" s="135">
        <v>1</v>
      </c>
      <c r="N67" s="139">
        <v>0</v>
      </c>
      <c r="O67" s="135">
        <v>14480.619000000001</v>
      </c>
      <c r="P67" s="136">
        <v>7.5491345892926054E-2</v>
      </c>
      <c r="Q67" s="136">
        <v>2.495E-2</v>
      </c>
    </row>
    <row r="68" spans="1:17" s="137" customFormat="1">
      <c r="A68" s="134" t="s">
        <v>1214</v>
      </c>
      <c r="B68" s="134" t="s">
        <v>1235</v>
      </c>
      <c r="C68" s="134" t="s">
        <v>1210</v>
      </c>
      <c r="D68" s="134" t="s">
        <v>1211</v>
      </c>
      <c r="E68" s="134" t="s">
        <v>316</v>
      </c>
      <c r="F68" s="134" t="s">
        <v>935</v>
      </c>
      <c r="G68" s="134" t="s">
        <v>205</v>
      </c>
      <c r="H68" s="134" t="s">
        <v>340</v>
      </c>
      <c r="I68" s="134" t="s">
        <v>1212</v>
      </c>
      <c r="J68" s="134" t="s">
        <v>414</v>
      </c>
      <c r="K68" s="134" t="s">
        <v>1213</v>
      </c>
      <c r="L68" s="135">
        <v>9738.3821100000096</v>
      </c>
      <c r="M68" s="135">
        <v>1</v>
      </c>
      <c r="N68" s="138">
        <v>0.04</v>
      </c>
      <c r="O68" s="135">
        <v>9738.3821100000096</v>
      </c>
      <c r="P68" s="136">
        <v>5.0768794642238275E-2</v>
      </c>
      <c r="Q68" s="136">
        <v>1.6750000000000001E-2</v>
      </c>
    </row>
    <row r="69" spans="1:17" s="137" customFormat="1">
      <c r="A69" s="134" t="s">
        <v>1214</v>
      </c>
      <c r="B69" s="134" t="s">
        <v>1235</v>
      </c>
      <c r="C69" s="134" t="s">
        <v>1210</v>
      </c>
      <c r="D69" s="134" t="s">
        <v>1211</v>
      </c>
      <c r="E69" s="134" t="s">
        <v>316</v>
      </c>
      <c r="F69" s="134" t="s">
        <v>937</v>
      </c>
      <c r="G69" s="134" t="s">
        <v>205</v>
      </c>
      <c r="H69" s="134" t="s">
        <v>340</v>
      </c>
      <c r="I69" s="134" t="s">
        <v>1212</v>
      </c>
      <c r="J69" s="134" t="s">
        <v>414</v>
      </c>
      <c r="K69" s="134" t="s">
        <v>1217</v>
      </c>
      <c r="L69" s="135">
        <v>9.5000000000000001E-2</v>
      </c>
      <c r="M69" s="135">
        <v>3.9550000000000001</v>
      </c>
      <c r="N69" s="138">
        <v>1.32E-2</v>
      </c>
      <c r="O69" s="135">
        <v>0.377</v>
      </c>
      <c r="P69" s="136">
        <v>1.9654019901796409E-6</v>
      </c>
      <c r="Q69" s="136">
        <v>0</v>
      </c>
    </row>
    <row r="70" spans="1:17" s="137" customFormat="1">
      <c r="A70" s="134" t="s">
        <v>1214</v>
      </c>
      <c r="B70" s="134" t="s">
        <v>1235</v>
      </c>
      <c r="C70" s="134" t="s">
        <v>1210</v>
      </c>
      <c r="D70" s="134" t="s">
        <v>1211</v>
      </c>
      <c r="E70" s="134" t="s">
        <v>316</v>
      </c>
      <c r="F70" s="134" t="s">
        <v>936</v>
      </c>
      <c r="G70" s="134" t="s">
        <v>206</v>
      </c>
      <c r="H70" s="134" t="s">
        <v>340</v>
      </c>
      <c r="I70" s="134" t="s">
        <v>1212</v>
      </c>
      <c r="J70" s="134" t="s">
        <v>414</v>
      </c>
      <c r="K70" s="134" t="s">
        <v>1216</v>
      </c>
      <c r="L70" s="135">
        <v>10046.799000000001</v>
      </c>
      <c r="M70" s="135">
        <v>3.3719999999999999</v>
      </c>
      <c r="N70" s="138">
        <v>3.5000000000000003E-2</v>
      </c>
      <c r="O70" s="135">
        <v>33877.807000000001</v>
      </c>
      <c r="P70" s="136">
        <v>0.17661408302578718</v>
      </c>
      <c r="Q70" s="136">
        <v>5.8369999999999998E-2</v>
      </c>
    </row>
    <row r="71" spans="1:17" s="137" customFormat="1">
      <c r="A71" s="134" t="s">
        <v>1214</v>
      </c>
      <c r="B71" s="134" t="s">
        <v>1238</v>
      </c>
      <c r="C71" s="134" t="s">
        <v>1210</v>
      </c>
      <c r="D71" s="134" t="s">
        <v>1211</v>
      </c>
      <c r="E71" s="134" t="s">
        <v>316</v>
      </c>
      <c r="F71" s="134" t="s">
        <v>935</v>
      </c>
      <c r="G71" s="134" t="s">
        <v>205</v>
      </c>
      <c r="H71" s="134" t="s">
        <v>340</v>
      </c>
      <c r="I71" s="134" t="s">
        <v>1212</v>
      </c>
      <c r="J71" s="134" t="s">
        <v>414</v>
      </c>
      <c r="K71" s="134" t="s">
        <v>1213</v>
      </c>
      <c r="L71" s="135">
        <v>3041.3168600000058</v>
      </c>
      <c r="M71" s="135">
        <v>1</v>
      </c>
      <c r="N71" s="138">
        <v>0.04</v>
      </c>
      <c r="O71" s="135">
        <v>3041.3168600000058</v>
      </c>
      <c r="P71" s="136">
        <v>0.76747171739948894</v>
      </c>
      <c r="Q71" s="136">
        <v>4.6249999999999999E-2</v>
      </c>
    </row>
    <row r="72" spans="1:17" s="137" customFormat="1">
      <c r="A72" s="134" t="s">
        <v>1214</v>
      </c>
      <c r="B72" s="134" t="s">
        <v>1238</v>
      </c>
      <c r="C72" s="134" t="s">
        <v>1210</v>
      </c>
      <c r="D72" s="134" t="s">
        <v>1211</v>
      </c>
      <c r="E72" s="134" t="s">
        <v>316</v>
      </c>
      <c r="F72" s="134" t="s">
        <v>937</v>
      </c>
      <c r="G72" s="134" t="s">
        <v>205</v>
      </c>
      <c r="H72" s="134" t="s">
        <v>340</v>
      </c>
      <c r="I72" s="134" t="s">
        <v>1212</v>
      </c>
      <c r="J72" s="134" t="s">
        <v>414</v>
      </c>
      <c r="K72" s="134" t="s">
        <v>1216</v>
      </c>
      <c r="L72" s="135">
        <v>49.862000000000002</v>
      </c>
      <c r="M72" s="135">
        <v>3.3719999999999999</v>
      </c>
      <c r="N72" s="138">
        <v>3.85E-2</v>
      </c>
      <c r="O72" s="135">
        <v>168.13499999999999</v>
      </c>
      <c r="P72" s="136">
        <v>4.2428613375379377E-2</v>
      </c>
      <c r="Q72" s="136">
        <v>2.81E-3</v>
      </c>
    </row>
    <row r="73" spans="1:17" s="137" customFormat="1">
      <c r="A73" s="134" t="s">
        <v>1214</v>
      </c>
      <c r="B73" s="134" t="s">
        <v>1238</v>
      </c>
      <c r="C73" s="134" t="s">
        <v>1210</v>
      </c>
      <c r="D73" s="134" t="s">
        <v>1211</v>
      </c>
      <c r="E73" s="134" t="s">
        <v>316</v>
      </c>
      <c r="F73" s="134" t="s">
        <v>937</v>
      </c>
      <c r="G73" s="134" t="s">
        <v>205</v>
      </c>
      <c r="H73" s="134" t="s">
        <v>340</v>
      </c>
      <c r="I73" s="134" t="s">
        <v>1212</v>
      </c>
      <c r="J73" s="134" t="s">
        <v>414</v>
      </c>
      <c r="K73" s="134" t="s">
        <v>1217</v>
      </c>
      <c r="L73" s="135">
        <v>4.4690000000000003</v>
      </c>
      <c r="M73" s="135">
        <v>3.9550000000000001</v>
      </c>
      <c r="N73" s="138">
        <v>1.32E-2</v>
      </c>
      <c r="O73" s="135">
        <v>17.675999999999998</v>
      </c>
      <c r="P73" s="136">
        <v>4.4605119102102825E-3</v>
      </c>
      <c r="Q73" s="136">
        <v>2.9999999999999997E-4</v>
      </c>
    </row>
    <row r="74" spans="1:17" s="137" customFormat="1">
      <c r="A74" s="134" t="s">
        <v>1214</v>
      </c>
      <c r="B74" s="134" t="s">
        <v>1238</v>
      </c>
      <c r="C74" s="134" t="s">
        <v>1210</v>
      </c>
      <c r="D74" s="134" t="s">
        <v>1211</v>
      </c>
      <c r="E74" s="134" t="s">
        <v>316</v>
      </c>
      <c r="F74" s="134" t="s">
        <v>936</v>
      </c>
      <c r="G74" s="134" t="s">
        <v>206</v>
      </c>
      <c r="H74" s="134" t="s">
        <v>340</v>
      </c>
      <c r="I74" s="134" t="s">
        <v>1212</v>
      </c>
      <c r="J74" s="134" t="s">
        <v>414</v>
      </c>
      <c r="K74" s="134" t="s">
        <v>1216</v>
      </c>
      <c r="L74" s="135">
        <v>217.99799999999999</v>
      </c>
      <c r="M74" s="135">
        <v>3.3719999999999999</v>
      </c>
      <c r="N74" s="138">
        <v>3.5000000000000003E-2</v>
      </c>
      <c r="O74" s="135">
        <v>735.08900000000006</v>
      </c>
      <c r="P74" s="136">
        <v>0.18549859920596101</v>
      </c>
      <c r="Q74" s="136">
        <v>1.2290000000000001E-2</v>
      </c>
    </row>
    <row r="75" spans="1:17" s="137" customFormat="1">
      <c r="A75" s="134" t="s">
        <v>1214</v>
      </c>
      <c r="B75" s="134" t="s">
        <v>1238</v>
      </c>
      <c r="C75" s="134" t="s">
        <v>1210</v>
      </c>
      <c r="D75" s="134" t="s">
        <v>1211</v>
      </c>
      <c r="E75" s="134" t="s">
        <v>316</v>
      </c>
      <c r="F75" s="134" t="s">
        <v>936</v>
      </c>
      <c r="G75" s="134" t="s">
        <v>206</v>
      </c>
      <c r="H75" s="134" t="s">
        <v>340</v>
      </c>
      <c r="I75" s="134" t="s">
        <v>1212</v>
      </c>
      <c r="J75" s="134" t="s">
        <v>414</v>
      </c>
      <c r="K75" s="134" t="s">
        <v>1217</v>
      </c>
      <c r="L75" s="135">
        <v>0.14099999999999999</v>
      </c>
      <c r="M75" s="135">
        <v>3.9550000000000001</v>
      </c>
      <c r="N75" s="138">
        <v>1.2699999999999999E-2</v>
      </c>
      <c r="O75" s="135">
        <v>0.55700000000000005</v>
      </c>
      <c r="P75" s="136">
        <v>1.4055810896057523E-4</v>
      </c>
      <c r="Q75" s="136">
        <v>1.0000000000000001E-5</v>
      </c>
    </row>
    <row r="76" spans="1:17" s="137" customFormat="1">
      <c r="A76" s="134" t="s">
        <v>1214</v>
      </c>
      <c r="B76" s="134" t="s">
        <v>1239</v>
      </c>
      <c r="C76" s="134" t="s">
        <v>1210</v>
      </c>
      <c r="D76" s="134" t="s">
        <v>1211</v>
      </c>
      <c r="E76" s="134" t="s">
        <v>316</v>
      </c>
      <c r="F76" s="134" t="s">
        <v>937</v>
      </c>
      <c r="G76" s="134" t="s">
        <v>205</v>
      </c>
      <c r="H76" s="134" t="s">
        <v>340</v>
      </c>
      <c r="I76" s="134" t="s">
        <v>1212</v>
      </c>
      <c r="J76" s="134" t="s">
        <v>414</v>
      </c>
      <c r="K76" s="134" t="s">
        <v>1216</v>
      </c>
      <c r="L76" s="135">
        <v>474.09500000000003</v>
      </c>
      <c r="M76" s="135">
        <v>3.3719999999999999</v>
      </c>
      <c r="N76" s="138">
        <v>3.85E-2</v>
      </c>
      <c r="O76" s="135">
        <v>1598.6479999999999</v>
      </c>
      <c r="P76" s="136">
        <v>0.3092338326396124</v>
      </c>
      <c r="Q76" s="136">
        <v>2.196E-2</v>
      </c>
    </row>
    <row r="77" spans="1:17" s="137" customFormat="1">
      <c r="A77" s="134" t="s">
        <v>1214</v>
      </c>
      <c r="B77" s="134" t="s">
        <v>1239</v>
      </c>
      <c r="C77" s="134" t="s">
        <v>1210</v>
      </c>
      <c r="D77" s="134" t="s">
        <v>1211</v>
      </c>
      <c r="E77" s="134" t="s">
        <v>316</v>
      </c>
      <c r="F77" s="134" t="s">
        <v>935</v>
      </c>
      <c r="G77" s="134" t="s">
        <v>205</v>
      </c>
      <c r="H77" s="134" t="s">
        <v>340</v>
      </c>
      <c r="I77" s="134" t="s">
        <v>1212</v>
      </c>
      <c r="J77" s="134" t="s">
        <v>414</v>
      </c>
      <c r="K77" s="134" t="s">
        <v>1213</v>
      </c>
      <c r="L77" s="135">
        <v>1054.492</v>
      </c>
      <c r="M77" s="135">
        <v>1</v>
      </c>
      <c r="N77" s="138">
        <v>0.04</v>
      </c>
      <c r="O77" s="135">
        <v>1054.492</v>
      </c>
      <c r="P77" s="136">
        <v>0.20397523572907242</v>
      </c>
      <c r="Q77" s="136">
        <v>1.4489999999999999E-2</v>
      </c>
    </row>
    <row r="78" spans="1:17" s="137" customFormat="1">
      <c r="A78" s="134" t="s">
        <v>1214</v>
      </c>
      <c r="B78" s="134" t="s">
        <v>1239</v>
      </c>
      <c r="C78" s="134" t="s">
        <v>1210</v>
      </c>
      <c r="D78" s="134" t="s">
        <v>1211</v>
      </c>
      <c r="E78" s="134" t="s">
        <v>316</v>
      </c>
      <c r="F78" s="134" t="s">
        <v>937</v>
      </c>
      <c r="G78" s="134" t="s">
        <v>205</v>
      </c>
      <c r="H78" s="134" t="s">
        <v>340</v>
      </c>
      <c r="I78" s="134" t="s">
        <v>1212</v>
      </c>
      <c r="J78" s="134" t="s">
        <v>414</v>
      </c>
      <c r="K78" s="134" t="s">
        <v>1219</v>
      </c>
      <c r="L78" s="135">
        <v>29.193999999999999</v>
      </c>
      <c r="M78" s="135">
        <v>4.6239999999999997</v>
      </c>
      <c r="N78" s="138">
        <v>0</v>
      </c>
      <c r="O78" s="135">
        <v>134.982</v>
      </c>
      <c r="P78" s="136">
        <v>2.6110188857935059E-2</v>
      </c>
      <c r="Q78" s="136">
        <v>1.8500000000000001E-3</v>
      </c>
    </row>
    <row r="79" spans="1:17" s="137" customFormat="1">
      <c r="A79" s="134" t="s">
        <v>1214</v>
      </c>
      <c r="B79" s="134" t="s">
        <v>1239</v>
      </c>
      <c r="C79" s="134" t="s">
        <v>1210</v>
      </c>
      <c r="D79" s="134" t="s">
        <v>1211</v>
      </c>
      <c r="E79" s="134" t="s">
        <v>316</v>
      </c>
      <c r="F79" s="134" t="s">
        <v>937</v>
      </c>
      <c r="G79" s="134" t="s">
        <v>205</v>
      </c>
      <c r="H79" s="134" t="s">
        <v>340</v>
      </c>
      <c r="I79" s="134" t="s">
        <v>1212</v>
      </c>
      <c r="J79" s="134" t="s">
        <v>414</v>
      </c>
      <c r="K79" s="134" t="s">
        <v>1217</v>
      </c>
      <c r="L79" s="135">
        <v>23.254000000000001</v>
      </c>
      <c r="M79" s="135">
        <v>3.9550000000000001</v>
      </c>
      <c r="N79" s="138">
        <v>1.32E-2</v>
      </c>
      <c r="O79" s="135">
        <v>91.975999999999999</v>
      </c>
      <c r="P79" s="136">
        <v>1.7791340552054606E-2</v>
      </c>
      <c r="Q79" s="136">
        <v>1.2600000000000001E-3</v>
      </c>
    </row>
    <row r="80" spans="1:17" s="137" customFormat="1">
      <c r="A80" s="134" t="s">
        <v>1214</v>
      </c>
      <c r="B80" s="134" t="s">
        <v>1239</v>
      </c>
      <c r="C80" s="134" t="s">
        <v>1236</v>
      </c>
      <c r="D80" s="134" t="s">
        <v>1237</v>
      </c>
      <c r="E80" s="134" t="s">
        <v>316</v>
      </c>
      <c r="F80" s="134" t="s">
        <v>935</v>
      </c>
      <c r="G80" s="134" t="s">
        <v>205</v>
      </c>
      <c r="H80" s="134" t="s">
        <v>340</v>
      </c>
      <c r="I80" s="134" t="s">
        <v>1212</v>
      </c>
      <c r="J80" s="134" t="s">
        <v>414</v>
      </c>
      <c r="K80" s="134" t="s">
        <v>1213</v>
      </c>
      <c r="L80" s="135">
        <v>19.387</v>
      </c>
      <c r="M80" s="135">
        <v>1</v>
      </c>
      <c r="N80" s="139">
        <v>0</v>
      </c>
      <c r="O80" s="135">
        <v>19.387</v>
      </c>
      <c r="P80" s="136">
        <v>3.7501165443450755E-3</v>
      </c>
      <c r="Q80" s="136">
        <v>2.7E-4</v>
      </c>
    </row>
    <row r="81" spans="1:17" s="137" customFormat="1">
      <c r="A81" s="134" t="s">
        <v>1214</v>
      </c>
      <c r="B81" s="134" t="s">
        <v>1239</v>
      </c>
      <c r="C81" s="134" t="s">
        <v>1236</v>
      </c>
      <c r="D81" s="134" t="s">
        <v>1237</v>
      </c>
      <c r="E81" s="134" t="s">
        <v>316</v>
      </c>
      <c r="F81" s="134" t="s">
        <v>937</v>
      </c>
      <c r="G81" s="134" t="s">
        <v>205</v>
      </c>
      <c r="H81" s="134" t="s">
        <v>340</v>
      </c>
      <c r="I81" s="134" t="s">
        <v>1212</v>
      </c>
      <c r="J81" s="134" t="s">
        <v>414</v>
      </c>
      <c r="K81" s="134" t="s">
        <v>1216</v>
      </c>
      <c r="L81" s="135">
        <v>0.26</v>
      </c>
      <c r="M81" s="135">
        <v>3.3719999999999999</v>
      </c>
      <c r="N81" s="139">
        <v>0</v>
      </c>
      <c r="O81" s="135">
        <v>0.877</v>
      </c>
      <c r="P81" s="136">
        <v>1.6964214212568377E-4</v>
      </c>
      <c r="Q81" s="136">
        <v>1.0000000000000001E-5</v>
      </c>
    </row>
    <row r="82" spans="1:17" s="137" customFormat="1">
      <c r="A82" s="134" t="s">
        <v>1214</v>
      </c>
      <c r="B82" s="134" t="s">
        <v>1239</v>
      </c>
      <c r="C82" s="134" t="s">
        <v>1210</v>
      </c>
      <c r="D82" s="134" t="s">
        <v>1211</v>
      </c>
      <c r="E82" s="134" t="s">
        <v>316</v>
      </c>
      <c r="F82" s="134" t="s">
        <v>936</v>
      </c>
      <c r="G82" s="134" t="s">
        <v>206</v>
      </c>
      <c r="H82" s="134" t="s">
        <v>340</v>
      </c>
      <c r="I82" s="134" t="s">
        <v>1212</v>
      </c>
      <c r="J82" s="134" t="s">
        <v>414</v>
      </c>
      <c r="K82" s="134" t="s">
        <v>1216</v>
      </c>
      <c r="L82" s="135">
        <v>502.12700000000001</v>
      </c>
      <c r="M82" s="135">
        <v>3.3719999999999999</v>
      </c>
      <c r="N82" s="138">
        <v>3.5000000000000003E-2</v>
      </c>
      <c r="O82" s="135">
        <v>1693.172</v>
      </c>
      <c r="P82" s="136">
        <v>0.3275180445464404</v>
      </c>
      <c r="Q82" s="136">
        <v>2.3259999999999999E-2</v>
      </c>
    </row>
    <row r="83" spans="1:17" s="137" customFormat="1">
      <c r="A83" s="134" t="s">
        <v>1214</v>
      </c>
      <c r="B83" s="134" t="s">
        <v>1239</v>
      </c>
      <c r="C83" s="134" t="s">
        <v>1210</v>
      </c>
      <c r="D83" s="134" t="s">
        <v>1211</v>
      </c>
      <c r="E83" s="134" t="s">
        <v>316</v>
      </c>
      <c r="F83" s="134" t="s">
        <v>936</v>
      </c>
      <c r="G83" s="134" t="s">
        <v>206</v>
      </c>
      <c r="H83" s="134" t="s">
        <v>340</v>
      </c>
      <c r="I83" s="134" t="s">
        <v>1212</v>
      </c>
      <c r="J83" s="134" t="s">
        <v>414</v>
      </c>
      <c r="K83" s="134" t="s">
        <v>1217</v>
      </c>
      <c r="L83" s="135">
        <v>103.485</v>
      </c>
      <c r="M83" s="135">
        <v>3.9550000000000001</v>
      </c>
      <c r="N83" s="138">
        <v>1.2699999999999999E-2</v>
      </c>
      <c r="O83" s="135">
        <v>409.30200000000002</v>
      </c>
      <c r="P83" s="136">
        <v>7.9173167681102191E-2</v>
      </c>
      <c r="Q83" s="136">
        <v>5.62E-3</v>
      </c>
    </row>
    <row r="84" spans="1:17" s="137" customFormat="1">
      <c r="A84" s="134" t="s">
        <v>1214</v>
      </c>
      <c r="B84" s="134" t="s">
        <v>1239</v>
      </c>
      <c r="C84" s="134" t="s">
        <v>1210</v>
      </c>
      <c r="D84" s="134" t="s">
        <v>1211</v>
      </c>
      <c r="E84" s="134" t="s">
        <v>316</v>
      </c>
      <c r="F84" s="134" t="s">
        <v>936</v>
      </c>
      <c r="G84" s="134" t="s">
        <v>206</v>
      </c>
      <c r="H84" s="134" t="s">
        <v>340</v>
      </c>
      <c r="I84" s="134" t="s">
        <v>1212</v>
      </c>
      <c r="J84" s="134" t="s">
        <v>414</v>
      </c>
      <c r="K84" s="134" t="s">
        <v>1219</v>
      </c>
      <c r="L84" s="135">
        <v>25.042999999999999</v>
      </c>
      <c r="M84" s="135">
        <v>4.6239999999999997</v>
      </c>
      <c r="N84" s="139">
        <v>3.4299999999999997E-2</v>
      </c>
      <c r="O84" s="135">
        <v>115.79</v>
      </c>
      <c r="P84" s="136">
        <v>2.2397792060128763E-2</v>
      </c>
      <c r="Q84" s="136">
        <v>1.5900000000000001E-3</v>
      </c>
    </row>
    <row r="85" spans="1:17" s="137" customFormat="1">
      <c r="A85" s="134" t="s">
        <v>1214</v>
      </c>
      <c r="B85" s="134" t="s">
        <v>1239</v>
      </c>
      <c r="C85" s="134" t="s">
        <v>1210</v>
      </c>
      <c r="D85" s="134" t="s">
        <v>1211</v>
      </c>
      <c r="E85" s="134" t="s">
        <v>316</v>
      </c>
      <c r="F85" s="134" t="s">
        <v>936</v>
      </c>
      <c r="G85" s="134" t="s">
        <v>206</v>
      </c>
      <c r="H85" s="134" t="s">
        <v>340</v>
      </c>
      <c r="I85" s="134" t="s">
        <v>1212</v>
      </c>
      <c r="J85" s="134" t="s">
        <v>414</v>
      </c>
      <c r="K85" s="134" t="s">
        <v>1226</v>
      </c>
      <c r="L85" s="135">
        <v>12.057</v>
      </c>
      <c r="M85" s="135">
        <v>4.2309999999999999</v>
      </c>
      <c r="N85" s="139">
        <v>-7.7000000000000002E-3</v>
      </c>
      <c r="O85" s="135">
        <v>51.017000000000003</v>
      </c>
      <c r="P85" s="136">
        <v>9.8684528675325074E-3</v>
      </c>
      <c r="Q85" s="136">
        <v>6.9999999999999999E-4</v>
      </c>
    </row>
    <row r="86" spans="1:17" s="137" customFormat="1">
      <c r="A86" s="134" t="s">
        <v>1214</v>
      </c>
      <c r="B86" s="134" t="s">
        <v>1239</v>
      </c>
      <c r="C86" s="134" t="s">
        <v>1210</v>
      </c>
      <c r="D86" s="134" t="s">
        <v>1211</v>
      </c>
      <c r="E86" s="134" t="s">
        <v>316</v>
      </c>
      <c r="F86" s="134" t="s">
        <v>936</v>
      </c>
      <c r="G86" s="134" t="s">
        <v>206</v>
      </c>
      <c r="H86" s="134" t="s">
        <v>340</v>
      </c>
      <c r="I86" s="134" t="s">
        <v>1212</v>
      </c>
      <c r="J86" s="134" t="s">
        <v>414</v>
      </c>
      <c r="K86" s="134" t="s">
        <v>1230</v>
      </c>
      <c r="L86" s="135">
        <v>0.14599999999999999</v>
      </c>
      <c r="M86" s="135">
        <v>0.43</v>
      </c>
      <c r="N86" s="139">
        <v>-4.5618999999999998E-3</v>
      </c>
      <c r="O86" s="135">
        <v>6.3E-2</v>
      </c>
      <c r="P86" s="136">
        <v>1.2186379650989826E-5</v>
      </c>
      <c r="Q86" s="136">
        <v>0</v>
      </c>
    </row>
    <row r="87" spans="1:17" s="137" customFormat="1">
      <c r="A87" s="134" t="s">
        <v>1214</v>
      </c>
      <c r="B87" s="134" t="s">
        <v>1240</v>
      </c>
      <c r="C87" s="134" t="s">
        <v>1210</v>
      </c>
      <c r="D87" s="134" t="s">
        <v>1211</v>
      </c>
      <c r="E87" s="134" t="s">
        <v>316</v>
      </c>
      <c r="F87" s="134" t="s">
        <v>937</v>
      </c>
      <c r="G87" s="134" t="s">
        <v>205</v>
      </c>
      <c r="H87" s="134" t="s">
        <v>340</v>
      </c>
      <c r="I87" s="134" t="s">
        <v>1212</v>
      </c>
      <c r="J87" s="134" t="s">
        <v>414</v>
      </c>
      <c r="K87" s="134" t="s">
        <v>1216</v>
      </c>
      <c r="L87" s="135">
        <v>19792.137999999999</v>
      </c>
      <c r="M87" s="135">
        <v>3.3719999999999999</v>
      </c>
      <c r="N87" s="138">
        <v>3.85E-2</v>
      </c>
      <c r="O87" s="135">
        <v>66739.09</v>
      </c>
      <c r="P87" s="136">
        <v>0.46049793601790046</v>
      </c>
      <c r="Q87" s="136">
        <v>3.5979999999999998E-2</v>
      </c>
    </row>
    <row r="88" spans="1:17" s="137" customFormat="1">
      <c r="A88" s="134" t="s">
        <v>1214</v>
      </c>
      <c r="B88" s="134" t="s">
        <v>1240</v>
      </c>
      <c r="C88" s="134" t="s">
        <v>1210</v>
      </c>
      <c r="D88" s="134" t="s">
        <v>1211</v>
      </c>
      <c r="E88" s="134" t="s">
        <v>316</v>
      </c>
      <c r="F88" s="134" t="s">
        <v>935</v>
      </c>
      <c r="G88" s="134" t="s">
        <v>205</v>
      </c>
      <c r="H88" s="134" t="s">
        <v>340</v>
      </c>
      <c r="I88" s="134" t="s">
        <v>1212</v>
      </c>
      <c r="J88" s="134" t="s">
        <v>414</v>
      </c>
      <c r="K88" s="134" t="s">
        <v>1213</v>
      </c>
      <c r="L88" s="135">
        <v>24137.824000000001</v>
      </c>
      <c r="M88" s="135">
        <v>1</v>
      </c>
      <c r="N88" s="138">
        <v>0.04</v>
      </c>
      <c r="O88" s="135">
        <v>24137.824000000001</v>
      </c>
      <c r="P88" s="136">
        <v>0.16655034001757207</v>
      </c>
      <c r="Q88" s="136">
        <v>8.1899999999999994E-3</v>
      </c>
    </row>
    <row r="89" spans="1:17" s="137" customFormat="1">
      <c r="A89" s="134" t="s">
        <v>1214</v>
      </c>
      <c r="B89" s="134" t="s">
        <v>1240</v>
      </c>
      <c r="C89" s="134" t="s">
        <v>1210</v>
      </c>
      <c r="D89" s="134" t="s">
        <v>1211</v>
      </c>
      <c r="E89" s="134" t="s">
        <v>316</v>
      </c>
      <c r="F89" s="134" t="s">
        <v>937</v>
      </c>
      <c r="G89" s="134" t="s">
        <v>205</v>
      </c>
      <c r="H89" s="134" t="s">
        <v>340</v>
      </c>
      <c r="I89" s="134" t="s">
        <v>1212</v>
      </c>
      <c r="J89" s="134" t="s">
        <v>414</v>
      </c>
      <c r="K89" s="134" t="s">
        <v>1217</v>
      </c>
      <c r="L89" s="135">
        <v>2372.7719999999999</v>
      </c>
      <c r="M89" s="135">
        <v>3.9550000000000001</v>
      </c>
      <c r="N89" s="138">
        <v>1.32E-2</v>
      </c>
      <c r="O89" s="135">
        <v>9384.7870000000003</v>
      </c>
      <c r="P89" s="136">
        <v>6.4754779297524503E-2</v>
      </c>
      <c r="Q89" s="136">
        <v>5.0600000000000003E-3</v>
      </c>
    </row>
    <row r="90" spans="1:17" s="137" customFormat="1">
      <c r="A90" s="134" t="s">
        <v>1214</v>
      </c>
      <c r="B90" s="134" t="s">
        <v>1240</v>
      </c>
      <c r="C90" s="134" t="s">
        <v>1236</v>
      </c>
      <c r="D90" s="134" t="s">
        <v>1237</v>
      </c>
      <c r="E90" s="134" t="s">
        <v>316</v>
      </c>
      <c r="F90" s="134" t="s">
        <v>937</v>
      </c>
      <c r="G90" s="134" t="s">
        <v>205</v>
      </c>
      <c r="H90" s="134" t="s">
        <v>340</v>
      </c>
      <c r="I90" s="134" t="s">
        <v>1212</v>
      </c>
      <c r="J90" s="134" t="s">
        <v>414</v>
      </c>
      <c r="K90" s="134" t="s">
        <v>1216</v>
      </c>
      <c r="L90" s="135">
        <v>618.51300000000003</v>
      </c>
      <c r="M90" s="135">
        <v>3.3719999999999999</v>
      </c>
      <c r="N90" s="139">
        <v>0</v>
      </c>
      <c r="O90" s="135">
        <v>2085.6239999999998</v>
      </c>
      <c r="P90" s="136">
        <v>1.4390749818575554E-2</v>
      </c>
      <c r="Q90" s="136">
        <v>1.1199999999999999E-3</v>
      </c>
    </row>
    <row r="91" spans="1:17" s="137" customFormat="1">
      <c r="A91" s="134" t="s">
        <v>1214</v>
      </c>
      <c r="B91" s="134" t="s">
        <v>1240</v>
      </c>
      <c r="C91" s="134" t="s">
        <v>1210</v>
      </c>
      <c r="D91" s="134" t="s">
        <v>1211</v>
      </c>
      <c r="E91" s="134" t="s">
        <v>316</v>
      </c>
      <c r="F91" s="134" t="s">
        <v>937</v>
      </c>
      <c r="G91" s="134" t="s">
        <v>205</v>
      </c>
      <c r="H91" s="134" t="s">
        <v>340</v>
      </c>
      <c r="I91" s="134" t="s">
        <v>1212</v>
      </c>
      <c r="J91" s="134" t="s">
        <v>414</v>
      </c>
      <c r="K91" s="134" t="s">
        <v>1219</v>
      </c>
      <c r="L91" s="135">
        <v>293.80500000000001</v>
      </c>
      <c r="M91" s="135">
        <v>4.6239999999999997</v>
      </c>
      <c r="N91" s="138">
        <v>0</v>
      </c>
      <c r="O91" s="135">
        <v>1358.4369999999999</v>
      </c>
      <c r="P91" s="136">
        <v>9.373178967683686E-3</v>
      </c>
      <c r="Q91" s="136">
        <v>7.2999999999999996E-4</v>
      </c>
    </row>
    <row r="92" spans="1:17" s="137" customFormat="1">
      <c r="A92" s="134" t="s">
        <v>1214</v>
      </c>
      <c r="B92" s="134" t="s">
        <v>1240</v>
      </c>
      <c r="C92" s="134" t="s">
        <v>1236</v>
      </c>
      <c r="D92" s="134" t="s">
        <v>1237</v>
      </c>
      <c r="E92" s="134" t="s">
        <v>316</v>
      </c>
      <c r="F92" s="134" t="s">
        <v>935</v>
      </c>
      <c r="G92" s="134" t="s">
        <v>205</v>
      </c>
      <c r="H92" s="134" t="s">
        <v>340</v>
      </c>
      <c r="I92" s="134" t="s">
        <v>1212</v>
      </c>
      <c r="J92" s="134" t="s">
        <v>414</v>
      </c>
      <c r="K92" s="134" t="s">
        <v>1213</v>
      </c>
      <c r="L92" s="135">
        <v>1026.4369999999999</v>
      </c>
      <c r="M92" s="135">
        <v>1</v>
      </c>
      <c r="N92" s="139">
        <v>0</v>
      </c>
      <c r="O92" s="135">
        <v>1026.4369999999999</v>
      </c>
      <c r="P92" s="136">
        <v>7.0823878472482272E-3</v>
      </c>
      <c r="Q92" s="136">
        <v>5.5000000000000003E-4</v>
      </c>
    </row>
    <row r="93" spans="1:17" s="137" customFormat="1">
      <c r="A93" s="134" t="s">
        <v>1214</v>
      </c>
      <c r="B93" s="134" t="s">
        <v>1240</v>
      </c>
      <c r="C93" s="134" t="s">
        <v>1241</v>
      </c>
      <c r="D93" s="134" t="s">
        <v>1242</v>
      </c>
      <c r="E93" s="134" t="s">
        <v>316</v>
      </c>
      <c r="F93" s="134" t="s">
        <v>935</v>
      </c>
      <c r="G93" s="134" t="s">
        <v>205</v>
      </c>
      <c r="H93" s="134" t="s">
        <v>340</v>
      </c>
      <c r="I93" s="134" t="s">
        <v>1212</v>
      </c>
      <c r="J93" s="134" t="s">
        <v>414</v>
      </c>
      <c r="K93" s="134" t="s">
        <v>1213</v>
      </c>
      <c r="L93" s="135">
        <v>933.81600000000003</v>
      </c>
      <c r="M93" s="135">
        <v>1</v>
      </c>
      <c r="N93" s="139">
        <v>3.9800000000000002E-2</v>
      </c>
      <c r="O93" s="135">
        <v>933.81600000000003</v>
      </c>
      <c r="P93" s="136">
        <v>6.4433054244595151E-3</v>
      </c>
      <c r="Q93" s="136">
        <v>5.0000000000000001E-4</v>
      </c>
    </row>
    <row r="94" spans="1:17" s="137" customFormat="1">
      <c r="A94" s="134" t="s">
        <v>1214</v>
      </c>
      <c r="B94" s="134" t="s">
        <v>1240</v>
      </c>
      <c r="C94" s="134" t="s">
        <v>1241</v>
      </c>
      <c r="D94" s="134" t="s">
        <v>1242</v>
      </c>
      <c r="E94" s="134" t="s">
        <v>316</v>
      </c>
      <c r="F94" s="134" t="s">
        <v>937</v>
      </c>
      <c r="G94" s="134" t="s">
        <v>205</v>
      </c>
      <c r="H94" s="134" t="s">
        <v>340</v>
      </c>
      <c r="I94" s="134" t="s">
        <v>1212</v>
      </c>
      <c r="J94" s="134" t="s">
        <v>414</v>
      </c>
      <c r="K94" s="134" t="s">
        <v>1216</v>
      </c>
      <c r="L94" s="135">
        <v>113.652</v>
      </c>
      <c r="M94" s="135">
        <v>3.3719999999999999</v>
      </c>
      <c r="N94" s="139">
        <v>0</v>
      </c>
      <c r="O94" s="135">
        <v>383.233</v>
      </c>
      <c r="P94" s="136">
        <v>2.6442974501742242E-3</v>
      </c>
      <c r="Q94" s="136">
        <v>2.1000000000000001E-4</v>
      </c>
    </row>
    <row r="95" spans="1:17" s="137" customFormat="1">
      <c r="A95" s="134" t="s">
        <v>1214</v>
      </c>
      <c r="B95" s="134" t="s">
        <v>1240</v>
      </c>
      <c r="C95" s="134" t="s">
        <v>1236</v>
      </c>
      <c r="D95" s="134" t="s">
        <v>1237</v>
      </c>
      <c r="E95" s="134" t="s">
        <v>316</v>
      </c>
      <c r="F95" s="134" t="s">
        <v>938</v>
      </c>
      <c r="G95" s="134" t="s">
        <v>205</v>
      </c>
      <c r="H95" s="134" t="s">
        <v>340</v>
      </c>
      <c r="I95" s="134" t="s">
        <v>1212</v>
      </c>
      <c r="J95" s="134" t="s">
        <v>414</v>
      </c>
      <c r="K95" s="134" t="s">
        <v>1213</v>
      </c>
      <c r="L95" s="135">
        <v>4.1219999999999999</v>
      </c>
      <c r="M95" s="135">
        <v>1</v>
      </c>
      <c r="N95" s="139">
        <v>0</v>
      </c>
      <c r="O95" s="135">
        <v>4.1219999999999999</v>
      </c>
      <c r="P95" s="136">
        <v>2.8441689754322178E-5</v>
      </c>
      <c r="Q95" s="136">
        <v>0</v>
      </c>
    </row>
    <row r="96" spans="1:17" s="137" customFormat="1">
      <c r="A96" s="134" t="s">
        <v>1214</v>
      </c>
      <c r="B96" s="134" t="s">
        <v>1240</v>
      </c>
      <c r="C96" s="134" t="s">
        <v>1236</v>
      </c>
      <c r="D96" s="134" t="s">
        <v>1237</v>
      </c>
      <c r="E96" s="134" t="s">
        <v>316</v>
      </c>
      <c r="F96" s="134" t="s">
        <v>937</v>
      </c>
      <c r="G96" s="134" t="s">
        <v>205</v>
      </c>
      <c r="H96" s="134" t="s">
        <v>340</v>
      </c>
      <c r="I96" s="134" t="s">
        <v>1212</v>
      </c>
      <c r="J96" s="134" t="s">
        <v>414</v>
      </c>
      <c r="K96" s="134" t="s">
        <v>1217</v>
      </c>
      <c r="L96" s="135">
        <v>0.11899999999999999</v>
      </c>
      <c r="M96" s="135">
        <v>3.9550000000000001</v>
      </c>
      <c r="N96" s="139">
        <v>0</v>
      </c>
      <c r="O96" s="135">
        <v>0.46899999999999997</v>
      </c>
      <c r="P96" s="136">
        <v>3.2360874562778023E-6</v>
      </c>
      <c r="Q96" s="136">
        <v>0</v>
      </c>
    </row>
    <row r="97" spans="1:17" s="137" customFormat="1">
      <c r="A97" s="134" t="s">
        <v>1214</v>
      </c>
      <c r="B97" s="134" t="s">
        <v>1240</v>
      </c>
      <c r="C97" s="134" t="s">
        <v>1210</v>
      </c>
      <c r="D97" s="134" t="s">
        <v>1211</v>
      </c>
      <c r="E97" s="134" t="s">
        <v>316</v>
      </c>
      <c r="F97" s="134" t="s">
        <v>936</v>
      </c>
      <c r="G97" s="134" t="s">
        <v>206</v>
      </c>
      <c r="H97" s="134" t="s">
        <v>340</v>
      </c>
      <c r="I97" s="134" t="s">
        <v>1212</v>
      </c>
      <c r="J97" s="134" t="s">
        <v>414</v>
      </c>
      <c r="K97" s="134" t="s">
        <v>1216</v>
      </c>
      <c r="L97" s="135">
        <v>8625.0930000000008</v>
      </c>
      <c r="M97" s="135">
        <v>3.3719999999999999</v>
      </c>
      <c r="N97" s="138">
        <v>3.5000000000000003E-2</v>
      </c>
      <c r="O97" s="135">
        <v>29083.813999999998</v>
      </c>
      <c r="P97" s="136">
        <v>0.2006775387337244</v>
      </c>
      <c r="Q97" s="136">
        <v>1.5679999999999999E-2</v>
      </c>
    </row>
    <row r="98" spans="1:17" s="137" customFormat="1">
      <c r="A98" s="134" t="s">
        <v>1214</v>
      </c>
      <c r="B98" s="134" t="s">
        <v>1240</v>
      </c>
      <c r="C98" s="134" t="s">
        <v>1210</v>
      </c>
      <c r="D98" s="134" t="s">
        <v>1211</v>
      </c>
      <c r="E98" s="134" t="s">
        <v>316</v>
      </c>
      <c r="F98" s="134" t="s">
        <v>936</v>
      </c>
      <c r="G98" s="134" t="s">
        <v>206</v>
      </c>
      <c r="H98" s="134" t="s">
        <v>340</v>
      </c>
      <c r="I98" s="134" t="s">
        <v>1212</v>
      </c>
      <c r="J98" s="134" t="s">
        <v>414</v>
      </c>
      <c r="K98" s="134" t="s">
        <v>1217</v>
      </c>
      <c r="L98" s="135">
        <v>1809.1780000000001</v>
      </c>
      <c r="M98" s="135">
        <v>3.9550000000000001</v>
      </c>
      <c r="N98" s="138">
        <v>1.2699999999999999E-2</v>
      </c>
      <c r="O98" s="135">
        <v>7155.6589999999997</v>
      </c>
      <c r="P98" s="136">
        <v>4.9373855717060475E-2</v>
      </c>
      <c r="Q98" s="136">
        <v>3.8600000000000001E-3</v>
      </c>
    </row>
    <row r="99" spans="1:17" s="137" customFormat="1">
      <c r="A99" s="134" t="s">
        <v>1214</v>
      </c>
      <c r="B99" s="134" t="s">
        <v>1240</v>
      </c>
      <c r="C99" s="134" t="s">
        <v>1210</v>
      </c>
      <c r="D99" s="134" t="s">
        <v>1211</v>
      </c>
      <c r="E99" s="134" t="s">
        <v>316</v>
      </c>
      <c r="F99" s="134" t="s">
        <v>936</v>
      </c>
      <c r="G99" s="134" t="s">
        <v>206</v>
      </c>
      <c r="H99" s="134" t="s">
        <v>340</v>
      </c>
      <c r="I99" s="134" t="s">
        <v>1212</v>
      </c>
      <c r="J99" s="134" t="s">
        <v>414</v>
      </c>
      <c r="K99" s="134" t="s">
        <v>1219</v>
      </c>
      <c r="L99" s="135">
        <v>569.678</v>
      </c>
      <c r="M99" s="135">
        <v>4.6239999999999997</v>
      </c>
      <c r="N99" s="139">
        <v>3.4299999999999997E-2</v>
      </c>
      <c r="O99" s="135">
        <v>2633.962</v>
      </c>
      <c r="P99" s="136">
        <v>1.817426735290489E-2</v>
      </c>
      <c r="Q99" s="136">
        <v>1.42E-3</v>
      </c>
    </row>
    <row r="100" spans="1:17" s="137" customFormat="1">
      <c r="A100" s="134" t="s">
        <v>1214</v>
      </c>
      <c r="B100" s="134" t="s">
        <v>1240</v>
      </c>
      <c r="C100" s="134" t="s">
        <v>1210</v>
      </c>
      <c r="D100" s="134" t="s">
        <v>1211</v>
      </c>
      <c r="E100" s="134" t="s">
        <v>316</v>
      </c>
      <c r="F100" s="134" t="s">
        <v>936</v>
      </c>
      <c r="G100" s="134" t="s">
        <v>206</v>
      </c>
      <c r="H100" s="134" t="s">
        <v>340</v>
      </c>
      <c r="I100" s="134" t="s">
        <v>1212</v>
      </c>
      <c r="J100" s="134" t="s">
        <v>414</v>
      </c>
      <c r="K100" s="134" t="s">
        <v>1226</v>
      </c>
      <c r="L100" s="135">
        <v>0.1</v>
      </c>
      <c r="M100" s="135">
        <v>4.2309999999999999</v>
      </c>
      <c r="N100" s="139">
        <v>-7.7000000000000002E-3</v>
      </c>
      <c r="O100" s="135">
        <v>0.42199999999999999</v>
      </c>
      <c r="P100" s="136">
        <v>2.9117887133245901E-6</v>
      </c>
      <c r="Q100" s="136">
        <v>0</v>
      </c>
    </row>
    <row r="101" spans="1:17" s="137" customFormat="1">
      <c r="A101" s="134" t="s">
        <v>1214</v>
      </c>
      <c r="B101" s="134" t="s">
        <v>1240</v>
      </c>
      <c r="C101" s="134" t="s">
        <v>1210</v>
      </c>
      <c r="D101" s="134" t="s">
        <v>1211</v>
      </c>
      <c r="E101" s="134" t="s">
        <v>316</v>
      </c>
      <c r="F101" s="134" t="s">
        <v>936</v>
      </c>
      <c r="G101" s="134" t="s">
        <v>206</v>
      </c>
      <c r="H101" s="134" t="s">
        <v>340</v>
      </c>
      <c r="I101" s="134" t="s">
        <v>1212</v>
      </c>
      <c r="J101" s="134" t="s">
        <v>414</v>
      </c>
      <c r="K101" s="134" t="s">
        <v>1230</v>
      </c>
      <c r="L101" s="135">
        <v>0.93600000000000005</v>
      </c>
      <c r="M101" s="135">
        <v>0.43</v>
      </c>
      <c r="N101" s="139">
        <v>-4.5618999999999998E-3</v>
      </c>
      <c r="O101" s="135">
        <v>0.40200000000000002</v>
      </c>
      <c r="P101" s="136">
        <v>2.7737892482381166E-6</v>
      </c>
      <c r="Q101" s="136">
        <v>0</v>
      </c>
    </row>
    <row r="102" spans="1:17" s="137" customFormat="1">
      <c r="A102" s="134" t="s">
        <v>1214</v>
      </c>
      <c r="B102" s="134" t="s">
        <v>1243</v>
      </c>
      <c r="C102" s="134" t="s">
        <v>1210</v>
      </c>
      <c r="D102" s="134" t="s">
        <v>1211</v>
      </c>
      <c r="E102" s="134" t="s">
        <v>316</v>
      </c>
      <c r="F102" s="134" t="s">
        <v>937</v>
      </c>
      <c r="G102" s="134" t="s">
        <v>205</v>
      </c>
      <c r="H102" s="134" t="s">
        <v>340</v>
      </c>
      <c r="I102" s="134" t="s">
        <v>1212</v>
      </c>
      <c r="J102" s="134" t="s">
        <v>414</v>
      </c>
      <c r="K102" s="134" t="s">
        <v>1216</v>
      </c>
      <c r="L102" s="135">
        <v>1390.5129999999999</v>
      </c>
      <c r="M102" s="135">
        <v>3.3719999999999999</v>
      </c>
      <c r="N102" s="138">
        <v>3.85E-2</v>
      </c>
      <c r="O102" s="135">
        <v>4688.808</v>
      </c>
      <c r="P102" s="136">
        <v>0.4162865284845923</v>
      </c>
      <c r="Q102" s="136">
        <v>1.3259999999999999E-2</v>
      </c>
    </row>
    <row r="103" spans="1:17" s="137" customFormat="1">
      <c r="A103" s="134" t="s">
        <v>1214</v>
      </c>
      <c r="B103" s="134" t="s">
        <v>1243</v>
      </c>
      <c r="C103" s="134" t="s">
        <v>1210</v>
      </c>
      <c r="D103" s="134" t="s">
        <v>1211</v>
      </c>
      <c r="E103" s="134" t="s">
        <v>316</v>
      </c>
      <c r="F103" s="134" t="s">
        <v>935</v>
      </c>
      <c r="G103" s="134" t="s">
        <v>205</v>
      </c>
      <c r="H103" s="134" t="s">
        <v>340</v>
      </c>
      <c r="I103" s="134" t="s">
        <v>1212</v>
      </c>
      <c r="J103" s="134" t="s">
        <v>414</v>
      </c>
      <c r="K103" s="134" t="s">
        <v>1213</v>
      </c>
      <c r="L103" s="135">
        <v>2972.3351700000153</v>
      </c>
      <c r="M103" s="135">
        <v>1</v>
      </c>
      <c r="N103" s="138">
        <v>0.04</v>
      </c>
      <c r="O103" s="135">
        <v>2972.3351700000153</v>
      </c>
      <c r="P103" s="136">
        <v>0.26389288906945363</v>
      </c>
      <c r="Q103" s="136">
        <v>8.3999999999999995E-3</v>
      </c>
    </row>
    <row r="104" spans="1:17" s="137" customFormat="1">
      <c r="A104" s="134" t="s">
        <v>1214</v>
      </c>
      <c r="B104" s="134" t="s">
        <v>1243</v>
      </c>
      <c r="C104" s="134" t="s">
        <v>1210</v>
      </c>
      <c r="D104" s="134" t="s">
        <v>1211</v>
      </c>
      <c r="E104" s="134" t="s">
        <v>316</v>
      </c>
      <c r="F104" s="134" t="s">
        <v>937</v>
      </c>
      <c r="G104" s="134" t="s">
        <v>205</v>
      </c>
      <c r="H104" s="134" t="s">
        <v>340</v>
      </c>
      <c r="I104" s="134" t="s">
        <v>1212</v>
      </c>
      <c r="J104" s="134" t="s">
        <v>414</v>
      </c>
      <c r="K104" s="134" t="s">
        <v>1219</v>
      </c>
      <c r="L104" s="135">
        <v>50.201999999999998</v>
      </c>
      <c r="M104" s="135">
        <v>4.6239999999999997</v>
      </c>
      <c r="N104" s="138">
        <v>0</v>
      </c>
      <c r="O104" s="135">
        <v>232.114</v>
      </c>
      <c r="P104" s="136">
        <v>2.0607781609456529E-2</v>
      </c>
      <c r="Q104" s="136">
        <v>6.6E-4</v>
      </c>
    </row>
    <row r="105" spans="1:17" s="137" customFormat="1">
      <c r="A105" s="134" t="s">
        <v>1214</v>
      </c>
      <c r="B105" s="134" t="s">
        <v>1243</v>
      </c>
      <c r="C105" s="134" t="s">
        <v>1210</v>
      </c>
      <c r="D105" s="134" t="s">
        <v>1211</v>
      </c>
      <c r="E105" s="134" t="s">
        <v>316</v>
      </c>
      <c r="F105" s="134" t="s">
        <v>937</v>
      </c>
      <c r="G105" s="134" t="s">
        <v>205</v>
      </c>
      <c r="H105" s="134" t="s">
        <v>340</v>
      </c>
      <c r="I105" s="134" t="s">
        <v>1212</v>
      </c>
      <c r="J105" s="134" t="s">
        <v>414</v>
      </c>
      <c r="K105" s="134" t="s">
        <v>1217</v>
      </c>
      <c r="L105" s="135">
        <v>26.530999999999999</v>
      </c>
      <c r="M105" s="135">
        <v>3.9550000000000001</v>
      </c>
      <c r="N105" s="138">
        <v>1.32E-2</v>
      </c>
      <c r="O105" s="135">
        <v>104.935</v>
      </c>
      <c r="P105" s="136">
        <v>9.3164460704150583E-3</v>
      </c>
      <c r="Q105" s="136">
        <v>2.9999999999999997E-4</v>
      </c>
    </row>
    <row r="106" spans="1:17" s="137" customFormat="1">
      <c r="A106" s="134" t="s">
        <v>1214</v>
      </c>
      <c r="B106" s="134" t="s">
        <v>1243</v>
      </c>
      <c r="C106" s="134" t="s">
        <v>1236</v>
      </c>
      <c r="D106" s="134" t="s">
        <v>1237</v>
      </c>
      <c r="E106" s="134" t="s">
        <v>316</v>
      </c>
      <c r="F106" s="134" t="s">
        <v>937</v>
      </c>
      <c r="G106" s="134" t="s">
        <v>205</v>
      </c>
      <c r="H106" s="134" t="s">
        <v>340</v>
      </c>
      <c r="I106" s="134" t="s">
        <v>1212</v>
      </c>
      <c r="J106" s="134" t="s">
        <v>414</v>
      </c>
      <c r="K106" s="134" t="s">
        <v>1216</v>
      </c>
      <c r="L106" s="135">
        <v>10.071999999999999</v>
      </c>
      <c r="M106" s="135">
        <v>3.3719999999999999</v>
      </c>
      <c r="N106" s="139">
        <v>0</v>
      </c>
      <c r="O106" s="135">
        <v>33.963999999999999</v>
      </c>
      <c r="P106" s="136">
        <v>3.0154264481400588E-3</v>
      </c>
      <c r="Q106" s="136">
        <v>1E-4</v>
      </c>
    </row>
    <row r="107" spans="1:17" s="137" customFormat="1">
      <c r="A107" s="134" t="s">
        <v>1214</v>
      </c>
      <c r="B107" s="134" t="s">
        <v>1243</v>
      </c>
      <c r="C107" s="134" t="s">
        <v>1236</v>
      </c>
      <c r="D107" s="134" t="s">
        <v>1237</v>
      </c>
      <c r="E107" s="134" t="s">
        <v>316</v>
      </c>
      <c r="F107" s="134" t="s">
        <v>935</v>
      </c>
      <c r="G107" s="134" t="s">
        <v>205</v>
      </c>
      <c r="H107" s="134" t="s">
        <v>340</v>
      </c>
      <c r="I107" s="134" t="s">
        <v>1212</v>
      </c>
      <c r="J107" s="134" t="s">
        <v>414</v>
      </c>
      <c r="K107" s="134" t="s">
        <v>1213</v>
      </c>
      <c r="L107" s="135">
        <v>0.13400000000000001</v>
      </c>
      <c r="M107" s="135">
        <v>1</v>
      </c>
      <c r="N107" s="139">
        <v>0</v>
      </c>
      <c r="O107" s="135">
        <v>0.13400000000000001</v>
      </c>
      <c r="P107" s="136">
        <v>1.1896924509797666E-5</v>
      </c>
      <c r="Q107" s="136">
        <v>0</v>
      </c>
    </row>
    <row r="108" spans="1:17" s="137" customFormat="1">
      <c r="A108" s="134" t="s">
        <v>1214</v>
      </c>
      <c r="B108" s="134" t="s">
        <v>1243</v>
      </c>
      <c r="C108" s="134" t="s">
        <v>1210</v>
      </c>
      <c r="D108" s="134" t="s">
        <v>1211</v>
      </c>
      <c r="E108" s="134" t="s">
        <v>316</v>
      </c>
      <c r="F108" s="134" t="s">
        <v>936</v>
      </c>
      <c r="G108" s="134" t="s">
        <v>206</v>
      </c>
      <c r="H108" s="134" t="s">
        <v>340</v>
      </c>
      <c r="I108" s="134" t="s">
        <v>1212</v>
      </c>
      <c r="J108" s="134" t="s">
        <v>414</v>
      </c>
      <c r="K108" s="134" t="s">
        <v>1216</v>
      </c>
      <c r="L108" s="135">
        <v>958.11500000000001</v>
      </c>
      <c r="M108" s="135">
        <v>3.3719999999999999</v>
      </c>
      <c r="N108" s="138">
        <v>3.5000000000000003E-2</v>
      </c>
      <c r="O108" s="135">
        <v>3230.7620000000002</v>
      </c>
      <c r="P108" s="136">
        <v>0.28683680315763377</v>
      </c>
      <c r="Q108" s="136">
        <v>9.1299999999999992E-3</v>
      </c>
    </row>
    <row r="109" spans="1:17" s="137" customFormat="1">
      <c r="A109" s="134" t="s">
        <v>1214</v>
      </c>
      <c r="B109" s="134" t="s">
        <v>1243</v>
      </c>
      <c r="C109" s="134" t="s">
        <v>1210</v>
      </c>
      <c r="D109" s="134" t="s">
        <v>1211</v>
      </c>
      <c r="E109" s="134" t="s">
        <v>316</v>
      </c>
      <c r="F109" s="134" t="s">
        <v>936</v>
      </c>
      <c r="G109" s="134" t="s">
        <v>206</v>
      </c>
      <c r="H109" s="134" t="s">
        <v>340</v>
      </c>
      <c r="I109" s="134" t="s">
        <v>1212</v>
      </c>
      <c r="J109" s="134" t="s">
        <v>414</v>
      </c>
      <c r="K109" s="134" t="s">
        <v>1217</v>
      </c>
      <c r="L109" s="135">
        <v>9.1999999999999998E-2</v>
      </c>
      <c r="M109" s="135">
        <v>3.9550000000000001</v>
      </c>
      <c r="N109" s="138">
        <v>1.2699999999999999E-2</v>
      </c>
      <c r="O109" s="135">
        <v>0.36299999999999999</v>
      </c>
      <c r="P109" s="136">
        <v>3.2228235798929492E-5</v>
      </c>
      <c r="Q109" s="136">
        <v>0</v>
      </c>
    </row>
    <row r="110" spans="1:17" s="137" customFormat="1">
      <c r="A110" s="134" t="s">
        <v>1214</v>
      </c>
      <c r="B110" s="134" t="s">
        <v>1244</v>
      </c>
      <c r="C110" s="134" t="s">
        <v>1210</v>
      </c>
      <c r="D110" s="134" t="s">
        <v>1211</v>
      </c>
      <c r="E110" s="134" t="s">
        <v>316</v>
      </c>
      <c r="F110" s="134" t="s">
        <v>935</v>
      </c>
      <c r="G110" s="134" t="s">
        <v>205</v>
      </c>
      <c r="H110" s="134" t="s">
        <v>340</v>
      </c>
      <c r="I110" s="134" t="s">
        <v>1212</v>
      </c>
      <c r="J110" s="134" t="s">
        <v>414</v>
      </c>
      <c r="K110" s="134" t="s">
        <v>1213</v>
      </c>
      <c r="L110" s="135">
        <v>34662.004449999906</v>
      </c>
      <c r="M110" s="135">
        <v>1</v>
      </c>
      <c r="N110" s="138">
        <v>0.04</v>
      </c>
      <c r="O110" s="135">
        <v>34662.004449999906</v>
      </c>
      <c r="P110" s="136">
        <v>0.55361527727658688</v>
      </c>
      <c r="Q110" s="136">
        <v>7.0349999999999996E-2</v>
      </c>
    </row>
    <row r="111" spans="1:17" s="137" customFormat="1">
      <c r="A111" s="134" t="s">
        <v>1214</v>
      </c>
      <c r="B111" s="134" t="s">
        <v>1244</v>
      </c>
      <c r="C111" s="134" t="s">
        <v>1210</v>
      </c>
      <c r="D111" s="134" t="s">
        <v>1211</v>
      </c>
      <c r="E111" s="134" t="s">
        <v>316</v>
      </c>
      <c r="F111" s="134" t="s">
        <v>937</v>
      </c>
      <c r="G111" s="134" t="s">
        <v>205</v>
      </c>
      <c r="H111" s="134" t="s">
        <v>340</v>
      </c>
      <c r="I111" s="134" t="s">
        <v>1212</v>
      </c>
      <c r="J111" s="134" t="s">
        <v>414</v>
      </c>
      <c r="K111" s="134" t="s">
        <v>1216</v>
      </c>
      <c r="L111" s="135">
        <v>3194.7260000000001</v>
      </c>
      <c r="M111" s="135">
        <v>3.3719999999999999</v>
      </c>
      <c r="N111" s="138">
        <v>3.85E-2</v>
      </c>
      <c r="O111" s="135">
        <v>10772.618</v>
      </c>
      <c r="P111" s="136">
        <v>0.17205830983224535</v>
      </c>
      <c r="Q111" s="136">
        <v>2.137E-2</v>
      </c>
    </row>
    <row r="112" spans="1:17" s="137" customFormat="1">
      <c r="A112" s="134" t="s">
        <v>1214</v>
      </c>
      <c r="B112" s="134" t="s">
        <v>1244</v>
      </c>
      <c r="C112" s="134" t="s">
        <v>1210</v>
      </c>
      <c r="D112" s="134" t="s">
        <v>1211</v>
      </c>
      <c r="E112" s="134" t="s">
        <v>316</v>
      </c>
      <c r="F112" s="134" t="s">
        <v>937</v>
      </c>
      <c r="G112" s="134" t="s">
        <v>205</v>
      </c>
      <c r="H112" s="134" t="s">
        <v>340</v>
      </c>
      <c r="I112" s="134" t="s">
        <v>1212</v>
      </c>
      <c r="J112" s="134" t="s">
        <v>414</v>
      </c>
      <c r="K112" s="134" t="s">
        <v>1219</v>
      </c>
      <c r="L112" s="135">
        <v>210.727</v>
      </c>
      <c r="M112" s="135">
        <v>4.6239999999999997</v>
      </c>
      <c r="N112" s="138">
        <v>0</v>
      </c>
      <c r="O112" s="135">
        <v>974.31899999999996</v>
      </c>
      <c r="P112" s="136">
        <v>1.5561647166681621E-2</v>
      </c>
      <c r="Q112" s="136">
        <v>1.9300000000000001E-3</v>
      </c>
    </row>
    <row r="113" spans="1:17" s="137" customFormat="1">
      <c r="A113" s="134" t="s">
        <v>1214</v>
      </c>
      <c r="B113" s="134" t="s">
        <v>1244</v>
      </c>
      <c r="C113" s="134" t="s">
        <v>1236</v>
      </c>
      <c r="D113" s="134" t="s">
        <v>1237</v>
      </c>
      <c r="E113" s="134" t="s">
        <v>316</v>
      </c>
      <c r="F113" s="134" t="s">
        <v>937</v>
      </c>
      <c r="G113" s="134" t="s">
        <v>205</v>
      </c>
      <c r="H113" s="134" t="s">
        <v>340</v>
      </c>
      <c r="I113" s="134" t="s">
        <v>1212</v>
      </c>
      <c r="J113" s="134" t="s">
        <v>414</v>
      </c>
      <c r="K113" s="134" t="s">
        <v>1216</v>
      </c>
      <c r="L113" s="135">
        <v>153.023</v>
      </c>
      <c r="M113" s="135">
        <v>3.3719999999999999</v>
      </c>
      <c r="N113" s="139">
        <v>0</v>
      </c>
      <c r="O113" s="135">
        <v>515.99400000000003</v>
      </c>
      <c r="P113" s="136">
        <v>8.2413630116262918E-3</v>
      </c>
      <c r="Q113" s="136">
        <v>1.0200000000000001E-3</v>
      </c>
    </row>
    <row r="114" spans="1:17" s="137" customFormat="1">
      <c r="A114" s="134" t="s">
        <v>1214</v>
      </c>
      <c r="B114" s="134" t="s">
        <v>1244</v>
      </c>
      <c r="C114" s="134" t="s">
        <v>1236</v>
      </c>
      <c r="D114" s="134" t="s">
        <v>1237</v>
      </c>
      <c r="E114" s="134" t="s">
        <v>316</v>
      </c>
      <c r="F114" s="134" t="s">
        <v>935</v>
      </c>
      <c r="G114" s="134" t="s">
        <v>205</v>
      </c>
      <c r="H114" s="134" t="s">
        <v>340</v>
      </c>
      <c r="I114" s="134" t="s">
        <v>1212</v>
      </c>
      <c r="J114" s="134" t="s">
        <v>414</v>
      </c>
      <c r="K114" s="134" t="s">
        <v>1213</v>
      </c>
      <c r="L114" s="135">
        <v>244.285</v>
      </c>
      <c r="M114" s="135">
        <v>1</v>
      </c>
      <c r="N114" s="139">
        <v>0</v>
      </c>
      <c r="O114" s="135">
        <v>244.285</v>
      </c>
      <c r="P114" s="136">
        <v>3.9016759173461876E-3</v>
      </c>
      <c r="Q114" s="136">
        <v>4.8000000000000001E-4</v>
      </c>
    </row>
    <row r="115" spans="1:17" s="137" customFormat="1">
      <c r="A115" s="134" t="s">
        <v>1214</v>
      </c>
      <c r="B115" s="134" t="s">
        <v>1244</v>
      </c>
      <c r="C115" s="134" t="s">
        <v>1210</v>
      </c>
      <c r="D115" s="134" t="s">
        <v>1211</v>
      </c>
      <c r="E115" s="134" t="s">
        <v>316</v>
      </c>
      <c r="F115" s="134" t="s">
        <v>937</v>
      </c>
      <c r="G115" s="134" t="s">
        <v>205</v>
      </c>
      <c r="H115" s="134" t="s">
        <v>340</v>
      </c>
      <c r="I115" s="134" t="s">
        <v>1212</v>
      </c>
      <c r="J115" s="134" t="s">
        <v>414</v>
      </c>
      <c r="K115" s="134" t="s">
        <v>1226</v>
      </c>
      <c r="L115" s="135">
        <v>23.96</v>
      </c>
      <c r="M115" s="135">
        <v>4.2309999999999999</v>
      </c>
      <c r="N115" s="139">
        <v>0</v>
      </c>
      <c r="O115" s="135">
        <v>101.38500000000001</v>
      </c>
      <c r="P115" s="136">
        <v>1.6193029161845518E-3</v>
      </c>
      <c r="Q115" s="136">
        <v>2.0000000000000001E-4</v>
      </c>
    </row>
    <row r="116" spans="1:17" s="137" customFormat="1">
      <c r="A116" s="134" t="s">
        <v>1214</v>
      </c>
      <c r="B116" s="134" t="s">
        <v>1244</v>
      </c>
      <c r="C116" s="134" t="s">
        <v>1210</v>
      </c>
      <c r="D116" s="134" t="s">
        <v>1211</v>
      </c>
      <c r="E116" s="134" t="s">
        <v>316</v>
      </c>
      <c r="F116" s="134" t="s">
        <v>937</v>
      </c>
      <c r="G116" s="134" t="s">
        <v>205</v>
      </c>
      <c r="H116" s="134" t="s">
        <v>340</v>
      </c>
      <c r="I116" s="134" t="s">
        <v>1212</v>
      </c>
      <c r="J116" s="134" t="s">
        <v>414</v>
      </c>
      <c r="K116" s="134" t="s">
        <v>1217</v>
      </c>
      <c r="L116" s="135">
        <v>22.335999999999999</v>
      </c>
      <c r="M116" s="135">
        <v>3.9550000000000001</v>
      </c>
      <c r="N116" s="138">
        <v>1.32E-2</v>
      </c>
      <c r="O116" s="135">
        <v>88.343000000000004</v>
      </c>
      <c r="P116" s="136">
        <v>1.4109984467573296E-3</v>
      </c>
      <c r="Q116" s="136">
        <v>1.8000000000000001E-4</v>
      </c>
    </row>
    <row r="117" spans="1:17" s="137" customFormat="1">
      <c r="A117" s="134" t="s">
        <v>1214</v>
      </c>
      <c r="B117" s="134" t="s">
        <v>1244</v>
      </c>
      <c r="C117" s="134" t="s">
        <v>1210</v>
      </c>
      <c r="D117" s="134" t="s">
        <v>1211</v>
      </c>
      <c r="E117" s="134" t="s">
        <v>316</v>
      </c>
      <c r="F117" s="134" t="s">
        <v>937</v>
      </c>
      <c r="G117" s="134" t="s">
        <v>205</v>
      </c>
      <c r="H117" s="134" t="s">
        <v>340</v>
      </c>
      <c r="I117" s="134" t="s">
        <v>1212</v>
      </c>
      <c r="J117" s="134" t="s">
        <v>414</v>
      </c>
      <c r="K117" s="134" t="s">
        <v>1230</v>
      </c>
      <c r="L117" s="135">
        <v>28.553999999999998</v>
      </c>
      <c r="M117" s="135">
        <v>0.43</v>
      </c>
      <c r="N117" s="139">
        <v>0</v>
      </c>
      <c r="O117" s="135">
        <v>12.266999999999999</v>
      </c>
      <c r="P117" s="136">
        <v>1.9592630934394531E-4</v>
      </c>
      <c r="Q117" s="136">
        <v>2.0000000000000002E-5</v>
      </c>
    </row>
    <row r="118" spans="1:17" s="137" customFormat="1">
      <c r="A118" s="134" t="s">
        <v>1214</v>
      </c>
      <c r="B118" s="134" t="s">
        <v>1244</v>
      </c>
      <c r="C118" s="134" t="s">
        <v>1210</v>
      </c>
      <c r="D118" s="134" t="s">
        <v>1211</v>
      </c>
      <c r="E118" s="134" t="s">
        <v>316</v>
      </c>
      <c r="F118" s="134" t="s">
        <v>936</v>
      </c>
      <c r="G118" s="134" t="s">
        <v>206</v>
      </c>
      <c r="H118" s="134" t="s">
        <v>340</v>
      </c>
      <c r="I118" s="134" t="s">
        <v>1212</v>
      </c>
      <c r="J118" s="134" t="s">
        <v>414</v>
      </c>
      <c r="K118" s="134" t="s">
        <v>1216</v>
      </c>
      <c r="L118" s="135">
        <v>3284.732</v>
      </c>
      <c r="M118" s="135">
        <v>3.3719999999999999</v>
      </c>
      <c r="N118" s="138">
        <v>3.5000000000000003E-2</v>
      </c>
      <c r="O118" s="135">
        <v>11076.115</v>
      </c>
      <c r="P118" s="136">
        <v>0.1769057091235928</v>
      </c>
      <c r="Q118" s="136">
        <v>2.198E-2</v>
      </c>
    </row>
    <row r="119" spans="1:17" s="137" customFormat="1">
      <c r="A119" s="134" t="s">
        <v>1214</v>
      </c>
      <c r="B119" s="134" t="s">
        <v>1244</v>
      </c>
      <c r="C119" s="134" t="s">
        <v>1210</v>
      </c>
      <c r="D119" s="134" t="s">
        <v>1211</v>
      </c>
      <c r="E119" s="134" t="s">
        <v>316</v>
      </c>
      <c r="F119" s="134" t="s">
        <v>936</v>
      </c>
      <c r="G119" s="134" t="s">
        <v>206</v>
      </c>
      <c r="H119" s="134" t="s">
        <v>340</v>
      </c>
      <c r="I119" s="134" t="s">
        <v>1212</v>
      </c>
      <c r="J119" s="134" t="s">
        <v>414</v>
      </c>
      <c r="K119" s="134" t="s">
        <v>1217</v>
      </c>
      <c r="L119" s="135">
        <v>876.86800000000005</v>
      </c>
      <c r="M119" s="135">
        <v>3.9550000000000001</v>
      </c>
      <c r="N119" s="138">
        <v>1.2699999999999999E-2</v>
      </c>
      <c r="O119" s="135">
        <v>3468.1880000000001</v>
      </c>
      <c r="P119" s="136">
        <v>5.5393272597290218E-2</v>
      </c>
      <c r="Q119" s="136">
        <v>6.8799999999999998E-3</v>
      </c>
    </row>
    <row r="120" spans="1:17" s="137" customFormat="1">
      <c r="A120" s="134" t="s">
        <v>1214</v>
      </c>
      <c r="B120" s="134" t="s">
        <v>1244</v>
      </c>
      <c r="C120" s="134" t="s">
        <v>1210</v>
      </c>
      <c r="D120" s="134" t="s">
        <v>1211</v>
      </c>
      <c r="E120" s="134" t="s">
        <v>316</v>
      </c>
      <c r="F120" s="134" t="s">
        <v>936</v>
      </c>
      <c r="G120" s="134" t="s">
        <v>206</v>
      </c>
      <c r="H120" s="134" t="s">
        <v>340</v>
      </c>
      <c r="I120" s="134" t="s">
        <v>1212</v>
      </c>
      <c r="J120" s="134" t="s">
        <v>414</v>
      </c>
      <c r="K120" s="134" t="s">
        <v>1219</v>
      </c>
      <c r="L120" s="135">
        <v>150.173</v>
      </c>
      <c r="M120" s="135">
        <v>4.6239999999999997</v>
      </c>
      <c r="N120" s="139">
        <v>3.4299999999999997E-2</v>
      </c>
      <c r="O120" s="135">
        <v>694.33799999999997</v>
      </c>
      <c r="P120" s="136">
        <v>1.1089841181809432E-2</v>
      </c>
      <c r="Q120" s="136">
        <v>1.3799999999999999E-3</v>
      </c>
    </row>
    <row r="121" spans="1:17" s="137" customFormat="1">
      <c r="A121" s="134" t="s">
        <v>1214</v>
      </c>
      <c r="B121" s="134" t="s">
        <v>1244</v>
      </c>
      <c r="C121" s="134" t="s">
        <v>1210</v>
      </c>
      <c r="D121" s="134" t="s">
        <v>1211</v>
      </c>
      <c r="E121" s="134" t="s">
        <v>316</v>
      </c>
      <c r="F121" s="134" t="s">
        <v>936</v>
      </c>
      <c r="G121" s="134" t="s">
        <v>206</v>
      </c>
      <c r="H121" s="134" t="s">
        <v>340</v>
      </c>
      <c r="I121" s="134" t="s">
        <v>1212</v>
      </c>
      <c r="J121" s="134" t="s">
        <v>414</v>
      </c>
      <c r="K121" s="134" t="s">
        <v>1226</v>
      </c>
      <c r="L121" s="135">
        <v>9.9000000000000005E-2</v>
      </c>
      <c r="M121" s="135">
        <v>4.2309999999999999</v>
      </c>
      <c r="N121" s="139">
        <v>-7.7000000000000002E-3</v>
      </c>
      <c r="O121" s="135">
        <v>0.41799999999999998</v>
      </c>
      <c r="P121" s="136">
        <v>6.6762205352383747E-6</v>
      </c>
      <c r="Q121" s="136">
        <v>0</v>
      </c>
    </row>
    <row r="122" spans="1:17" s="137" customFormat="1">
      <c r="A122" s="134" t="s">
        <v>1214</v>
      </c>
      <c r="B122" s="134" t="s">
        <v>1245</v>
      </c>
      <c r="C122" s="134" t="s">
        <v>1210</v>
      </c>
      <c r="D122" s="134" t="s">
        <v>1211</v>
      </c>
      <c r="E122" s="134" t="s">
        <v>316</v>
      </c>
      <c r="F122" s="134" t="s">
        <v>937</v>
      </c>
      <c r="G122" s="134" t="s">
        <v>205</v>
      </c>
      <c r="H122" s="134" t="s">
        <v>340</v>
      </c>
      <c r="I122" s="134" t="s">
        <v>1212</v>
      </c>
      <c r="J122" s="134" t="s">
        <v>414</v>
      </c>
      <c r="K122" s="134" t="s">
        <v>1216</v>
      </c>
      <c r="L122" s="135">
        <v>46639.205999999998</v>
      </c>
      <c r="M122" s="135">
        <v>3.3719999999999999</v>
      </c>
      <c r="N122" s="138">
        <v>3.85E-2</v>
      </c>
      <c r="O122" s="135">
        <v>157267.40299999999</v>
      </c>
      <c r="P122" s="136">
        <v>0.49695841096468929</v>
      </c>
      <c r="Q122" s="136">
        <v>3.3919999999999999E-2</v>
      </c>
    </row>
    <row r="123" spans="1:17" s="137" customFormat="1">
      <c r="A123" s="134" t="s">
        <v>1214</v>
      </c>
      <c r="B123" s="134" t="s">
        <v>1245</v>
      </c>
      <c r="C123" s="134" t="s">
        <v>1210</v>
      </c>
      <c r="D123" s="134" t="s">
        <v>1211</v>
      </c>
      <c r="E123" s="134" t="s">
        <v>316</v>
      </c>
      <c r="F123" s="134" t="s">
        <v>935</v>
      </c>
      <c r="G123" s="134" t="s">
        <v>205</v>
      </c>
      <c r="H123" s="134" t="s">
        <v>340</v>
      </c>
      <c r="I123" s="134" t="s">
        <v>1212</v>
      </c>
      <c r="J123" s="134" t="s">
        <v>414</v>
      </c>
      <c r="K123" s="134" t="s">
        <v>1213</v>
      </c>
      <c r="L123" s="135">
        <v>64621.566850000301</v>
      </c>
      <c r="M123" s="135">
        <v>1</v>
      </c>
      <c r="N123" s="138">
        <v>0.04</v>
      </c>
      <c r="O123" s="135">
        <v>64621.566850000301</v>
      </c>
      <c r="P123" s="136">
        <v>0.20420144647409608</v>
      </c>
      <c r="Q123" s="136">
        <v>1.405E-2</v>
      </c>
    </row>
    <row r="124" spans="1:17" s="137" customFormat="1">
      <c r="A124" s="134" t="s">
        <v>1214</v>
      </c>
      <c r="B124" s="134" t="s">
        <v>1245</v>
      </c>
      <c r="C124" s="134" t="s">
        <v>1210</v>
      </c>
      <c r="D124" s="134" t="s">
        <v>1211</v>
      </c>
      <c r="E124" s="134" t="s">
        <v>316</v>
      </c>
      <c r="F124" s="134" t="s">
        <v>937</v>
      </c>
      <c r="G124" s="134" t="s">
        <v>205</v>
      </c>
      <c r="H124" s="134" t="s">
        <v>340</v>
      </c>
      <c r="I124" s="134" t="s">
        <v>1212</v>
      </c>
      <c r="J124" s="134" t="s">
        <v>414</v>
      </c>
      <c r="K124" s="134" t="s">
        <v>1217</v>
      </c>
      <c r="L124" s="135">
        <v>3694.6089999999999</v>
      </c>
      <c r="M124" s="135">
        <v>3.9550000000000001</v>
      </c>
      <c r="N124" s="138">
        <v>1.32E-2</v>
      </c>
      <c r="O124" s="135">
        <v>14612.918</v>
      </c>
      <c r="P124" s="136">
        <v>4.6176209248125669E-2</v>
      </c>
      <c r="Q124" s="136">
        <v>3.15E-3</v>
      </c>
    </row>
    <row r="125" spans="1:17" s="137" customFormat="1">
      <c r="A125" s="134" t="s">
        <v>1214</v>
      </c>
      <c r="B125" s="134" t="s">
        <v>1245</v>
      </c>
      <c r="C125" s="134" t="s">
        <v>1236</v>
      </c>
      <c r="D125" s="134" t="s">
        <v>1237</v>
      </c>
      <c r="E125" s="134" t="s">
        <v>316</v>
      </c>
      <c r="F125" s="134" t="s">
        <v>937</v>
      </c>
      <c r="G125" s="134" t="s">
        <v>205</v>
      </c>
      <c r="H125" s="134" t="s">
        <v>340</v>
      </c>
      <c r="I125" s="134" t="s">
        <v>1212</v>
      </c>
      <c r="J125" s="134" t="s">
        <v>414</v>
      </c>
      <c r="K125" s="134" t="s">
        <v>1216</v>
      </c>
      <c r="L125" s="135">
        <v>1091.769</v>
      </c>
      <c r="M125" s="135">
        <v>3.3719999999999999</v>
      </c>
      <c r="N125" s="139">
        <v>0</v>
      </c>
      <c r="O125" s="135">
        <v>3681.4450000000002</v>
      </c>
      <c r="P125" s="136">
        <v>1.1633212111055849E-2</v>
      </c>
      <c r="Q125" s="136">
        <v>7.9000000000000001E-4</v>
      </c>
    </row>
    <row r="126" spans="1:17" s="137" customFormat="1">
      <c r="A126" s="134" t="s">
        <v>1214</v>
      </c>
      <c r="B126" s="134" t="s">
        <v>1245</v>
      </c>
      <c r="C126" s="134" t="s">
        <v>1236</v>
      </c>
      <c r="D126" s="134" t="s">
        <v>1237</v>
      </c>
      <c r="E126" s="134" t="s">
        <v>316</v>
      </c>
      <c r="F126" s="134" t="s">
        <v>935</v>
      </c>
      <c r="G126" s="134" t="s">
        <v>205</v>
      </c>
      <c r="H126" s="134" t="s">
        <v>340</v>
      </c>
      <c r="I126" s="134" t="s">
        <v>1212</v>
      </c>
      <c r="J126" s="134" t="s">
        <v>414</v>
      </c>
      <c r="K126" s="134" t="s">
        <v>1213</v>
      </c>
      <c r="L126" s="135">
        <v>2232.3960000000002</v>
      </c>
      <c r="M126" s="135">
        <v>1</v>
      </c>
      <c r="N126" s="139">
        <v>0</v>
      </c>
      <c r="O126" s="135">
        <v>2232.3960000000002</v>
      </c>
      <c r="P126" s="136">
        <v>7.0542779218140247E-3</v>
      </c>
      <c r="Q126" s="136">
        <v>4.8000000000000001E-4</v>
      </c>
    </row>
    <row r="127" spans="1:17" s="137" customFormat="1">
      <c r="A127" s="134" t="s">
        <v>1214</v>
      </c>
      <c r="B127" s="134" t="s">
        <v>1245</v>
      </c>
      <c r="C127" s="134" t="s">
        <v>1210</v>
      </c>
      <c r="D127" s="134" t="s">
        <v>1211</v>
      </c>
      <c r="E127" s="134" t="s">
        <v>316</v>
      </c>
      <c r="F127" s="134" t="s">
        <v>937</v>
      </c>
      <c r="G127" s="134" t="s">
        <v>205</v>
      </c>
      <c r="H127" s="134" t="s">
        <v>340</v>
      </c>
      <c r="I127" s="134" t="s">
        <v>1212</v>
      </c>
      <c r="J127" s="134" t="s">
        <v>414</v>
      </c>
      <c r="K127" s="134" t="s">
        <v>1219</v>
      </c>
      <c r="L127" s="135">
        <v>35.204000000000001</v>
      </c>
      <c r="M127" s="135">
        <v>4.6239999999999997</v>
      </c>
      <c r="N127" s="138">
        <v>0</v>
      </c>
      <c r="O127" s="135">
        <v>162.768</v>
      </c>
      <c r="P127" s="136">
        <v>5.1434006725411846E-4</v>
      </c>
      <c r="Q127" s="136">
        <v>4.0000000000000003E-5</v>
      </c>
    </row>
    <row r="128" spans="1:17" s="137" customFormat="1">
      <c r="A128" s="134" t="s">
        <v>1214</v>
      </c>
      <c r="B128" s="134" t="s">
        <v>1245</v>
      </c>
      <c r="C128" s="134" t="s">
        <v>1210</v>
      </c>
      <c r="D128" s="134" t="s">
        <v>1211</v>
      </c>
      <c r="E128" s="134" t="s">
        <v>316</v>
      </c>
      <c r="F128" s="134" t="s">
        <v>937</v>
      </c>
      <c r="G128" s="134" t="s">
        <v>205</v>
      </c>
      <c r="H128" s="134" t="s">
        <v>340</v>
      </c>
      <c r="I128" s="134" t="s">
        <v>1212</v>
      </c>
      <c r="J128" s="134" t="s">
        <v>414</v>
      </c>
      <c r="K128" s="134" t="s">
        <v>1230</v>
      </c>
      <c r="L128" s="135">
        <v>83.924000000000007</v>
      </c>
      <c r="M128" s="135">
        <v>0.43</v>
      </c>
      <c r="N128" s="139">
        <v>0</v>
      </c>
      <c r="O128" s="135">
        <v>36.054000000000002</v>
      </c>
      <c r="P128" s="136">
        <v>1.1392913093961951E-4</v>
      </c>
      <c r="Q128" s="136">
        <v>1.0000000000000001E-5</v>
      </c>
    </row>
    <row r="129" spans="1:17" s="137" customFormat="1">
      <c r="A129" s="134" t="s">
        <v>1214</v>
      </c>
      <c r="B129" s="134" t="s">
        <v>1245</v>
      </c>
      <c r="C129" s="134" t="s">
        <v>1236</v>
      </c>
      <c r="D129" s="134" t="s">
        <v>1237</v>
      </c>
      <c r="E129" s="134" t="s">
        <v>316</v>
      </c>
      <c r="F129" s="134" t="s">
        <v>937</v>
      </c>
      <c r="G129" s="134" t="s">
        <v>205</v>
      </c>
      <c r="H129" s="134" t="s">
        <v>340</v>
      </c>
      <c r="I129" s="134" t="s">
        <v>1212</v>
      </c>
      <c r="J129" s="134" t="s">
        <v>414</v>
      </c>
      <c r="K129" s="134" t="s">
        <v>1217</v>
      </c>
      <c r="L129" s="135">
        <v>0.08</v>
      </c>
      <c r="M129" s="135">
        <v>3.9550000000000001</v>
      </c>
      <c r="N129" s="141">
        <v>0</v>
      </c>
      <c r="O129" s="135">
        <v>0.316</v>
      </c>
      <c r="P129" s="136">
        <v>9.9854677364286243E-7</v>
      </c>
      <c r="Q129" s="136">
        <v>0</v>
      </c>
    </row>
    <row r="130" spans="1:17" s="137" customFormat="1">
      <c r="A130" s="134" t="s">
        <v>1214</v>
      </c>
      <c r="B130" s="134" t="s">
        <v>1245</v>
      </c>
      <c r="C130" s="134" t="s">
        <v>1210</v>
      </c>
      <c r="D130" s="134" t="s">
        <v>1211</v>
      </c>
      <c r="E130" s="134" t="s">
        <v>316</v>
      </c>
      <c r="F130" s="134" t="s">
        <v>936</v>
      </c>
      <c r="G130" s="134" t="s">
        <v>206</v>
      </c>
      <c r="H130" s="134" t="s">
        <v>340</v>
      </c>
      <c r="I130" s="134" t="s">
        <v>1212</v>
      </c>
      <c r="J130" s="134" t="s">
        <v>414</v>
      </c>
      <c r="K130" s="134" t="s">
        <v>1216</v>
      </c>
      <c r="L130" s="135">
        <v>18140.060000000001</v>
      </c>
      <c r="M130" s="135">
        <v>3.3719999999999999</v>
      </c>
      <c r="N130" s="138">
        <v>3.5000000000000003E-2</v>
      </c>
      <c r="O130" s="135">
        <v>61168.284</v>
      </c>
      <c r="P130" s="136">
        <v>0.19328921720718459</v>
      </c>
      <c r="Q130" s="136">
        <v>1.319E-2</v>
      </c>
    </row>
    <row r="131" spans="1:17" s="137" customFormat="1">
      <c r="A131" s="134" t="s">
        <v>1214</v>
      </c>
      <c r="B131" s="134" t="s">
        <v>1245</v>
      </c>
      <c r="C131" s="134" t="s">
        <v>1210</v>
      </c>
      <c r="D131" s="134" t="s">
        <v>1211</v>
      </c>
      <c r="E131" s="134" t="s">
        <v>316</v>
      </c>
      <c r="F131" s="134" t="s">
        <v>936</v>
      </c>
      <c r="G131" s="134" t="s">
        <v>206</v>
      </c>
      <c r="H131" s="134" t="s">
        <v>340</v>
      </c>
      <c r="I131" s="134" t="s">
        <v>1212</v>
      </c>
      <c r="J131" s="134" t="s">
        <v>414</v>
      </c>
      <c r="K131" s="134" t="s">
        <v>1217</v>
      </c>
      <c r="L131" s="135">
        <v>1956.9749999999999</v>
      </c>
      <c r="M131" s="135">
        <v>3.9550000000000001</v>
      </c>
      <c r="N131" s="138">
        <v>1.2699999999999999E-2</v>
      </c>
      <c r="O131" s="135">
        <v>7740.2259999999997</v>
      </c>
      <c r="P131" s="136">
        <v>2.4458790188501892E-2</v>
      </c>
      <c r="Q131" s="136">
        <v>1.67E-3</v>
      </c>
    </row>
    <row r="132" spans="1:17" s="137" customFormat="1">
      <c r="A132" s="134" t="s">
        <v>1214</v>
      </c>
      <c r="B132" s="134" t="s">
        <v>1245</v>
      </c>
      <c r="C132" s="134" t="s">
        <v>1210</v>
      </c>
      <c r="D132" s="134" t="s">
        <v>1211</v>
      </c>
      <c r="E132" s="134" t="s">
        <v>316</v>
      </c>
      <c r="F132" s="134" t="s">
        <v>936</v>
      </c>
      <c r="G132" s="134" t="s">
        <v>206</v>
      </c>
      <c r="H132" s="134" t="s">
        <v>340</v>
      </c>
      <c r="I132" s="134" t="s">
        <v>1212</v>
      </c>
      <c r="J132" s="134" t="s">
        <v>414</v>
      </c>
      <c r="K132" s="134" t="s">
        <v>1219</v>
      </c>
      <c r="L132" s="135">
        <v>1067.5530000000001</v>
      </c>
      <c r="M132" s="135">
        <v>4.6239999999999997</v>
      </c>
      <c r="N132" s="139">
        <v>3.4299999999999997E-2</v>
      </c>
      <c r="O132" s="135">
        <v>4935.9390000000003</v>
      </c>
      <c r="P132" s="136">
        <v>1.5597360643506256E-2</v>
      </c>
      <c r="Q132" s="136">
        <v>1.06E-3</v>
      </c>
    </row>
    <row r="133" spans="1:17" s="137" customFormat="1">
      <c r="A133" s="134" t="s">
        <v>1214</v>
      </c>
      <c r="B133" s="134" t="s">
        <v>1245</v>
      </c>
      <c r="C133" s="134" t="s">
        <v>1210</v>
      </c>
      <c r="D133" s="134" t="s">
        <v>1211</v>
      </c>
      <c r="E133" s="134" t="s">
        <v>316</v>
      </c>
      <c r="F133" s="134" t="s">
        <v>936</v>
      </c>
      <c r="G133" s="134" t="s">
        <v>206</v>
      </c>
      <c r="H133" s="134" t="s">
        <v>340</v>
      </c>
      <c r="I133" s="134" t="s">
        <v>1212</v>
      </c>
      <c r="J133" s="134" t="s">
        <v>414</v>
      </c>
      <c r="K133" s="134" t="s">
        <v>1226</v>
      </c>
      <c r="L133" s="135">
        <v>0.1</v>
      </c>
      <c r="M133" s="135">
        <v>4.2309999999999999</v>
      </c>
      <c r="N133" s="139">
        <v>-7.7000000000000002E-3</v>
      </c>
      <c r="O133" s="135">
        <v>0.42199999999999999</v>
      </c>
      <c r="P133" s="136">
        <v>1.333502336953443E-6</v>
      </c>
      <c r="Q133" s="136">
        <v>0</v>
      </c>
    </row>
    <row r="134" spans="1:17" s="137" customFormat="1">
      <c r="A134" s="134" t="s">
        <v>1214</v>
      </c>
      <c r="B134" s="134" t="s">
        <v>1245</v>
      </c>
      <c r="C134" s="134" t="s">
        <v>1210</v>
      </c>
      <c r="D134" s="134" t="s">
        <v>1211</v>
      </c>
      <c r="E134" s="134" t="s">
        <v>316</v>
      </c>
      <c r="F134" s="134" t="s">
        <v>936</v>
      </c>
      <c r="G134" s="134" t="s">
        <v>206</v>
      </c>
      <c r="H134" s="134" t="s">
        <v>340</v>
      </c>
      <c r="I134" s="134" t="s">
        <v>1212</v>
      </c>
      <c r="J134" s="134" t="s">
        <v>414</v>
      </c>
      <c r="K134" s="134" t="s">
        <v>1230</v>
      </c>
      <c r="L134" s="135">
        <v>0.34899999999999998</v>
      </c>
      <c r="M134" s="135">
        <v>0.43</v>
      </c>
      <c r="N134" s="139">
        <v>-4.5618999999999998E-3</v>
      </c>
      <c r="O134" s="135">
        <v>0.15</v>
      </c>
      <c r="P134" s="136">
        <v>4.7399372166591573E-7</v>
      </c>
      <c r="Q134" s="136">
        <v>0</v>
      </c>
    </row>
    <row r="135" spans="1:17" s="137" customFormat="1">
      <c r="A135" s="134" t="s">
        <v>1214</v>
      </c>
      <c r="B135" s="134" t="s">
        <v>1246</v>
      </c>
      <c r="C135" s="134" t="s">
        <v>1210</v>
      </c>
      <c r="D135" s="134" t="s">
        <v>1211</v>
      </c>
      <c r="E135" s="134" t="s">
        <v>316</v>
      </c>
      <c r="F135" s="134" t="s">
        <v>935</v>
      </c>
      <c r="G135" s="134" t="s">
        <v>205</v>
      </c>
      <c r="H135" s="134" t="s">
        <v>340</v>
      </c>
      <c r="I135" s="134" t="s">
        <v>1212</v>
      </c>
      <c r="J135" s="134" t="s">
        <v>414</v>
      </c>
      <c r="K135" s="134" t="s">
        <v>1213</v>
      </c>
      <c r="L135" s="135">
        <v>3342.1334500000112</v>
      </c>
      <c r="M135" s="135">
        <v>1</v>
      </c>
      <c r="N135" s="138">
        <v>0.04</v>
      </c>
      <c r="O135" s="135">
        <v>3342.1334500000112</v>
      </c>
      <c r="P135" s="136">
        <v>0.8146777247642234</v>
      </c>
      <c r="Q135" s="136">
        <v>1.2409999999999999E-2</v>
      </c>
    </row>
    <row r="136" spans="1:17" s="137" customFormat="1">
      <c r="A136" s="134" t="s">
        <v>1214</v>
      </c>
      <c r="B136" s="134" t="s">
        <v>1246</v>
      </c>
      <c r="C136" s="134" t="s">
        <v>1247</v>
      </c>
      <c r="D136" s="134" t="s">
        <v>1248</v>
      </c>
      <c r="E136" s="134" t="s">
        <v>316</v>
      </c>
      <c r="F136" s="134" t="s">
        <v>935</v>
      </c>
      <c r="G136" s="134" t="s">
        <v>205</v>
      </c>
      <c r="H136" s="134" t="s">
        <v>340</v>
      </c>
      <c r="I136" s="134" t="s">
        <v>1212</v>
      </c>
      <c r="J136" s="134" t="s">
        <v>414</v>
      </c>
      <c r="K136" s="134" t="s">
        <v>1213</v>
      </c>
      <c r="L136" s="135">
        <v>492.70400000000001</v>
      </c>
      <c r="M136" s="135">
        <v>1</v>
      </c>
      <c r="N136" s="139">
        <v>4.0599999999999997E-2</v>
      </c>
      <c r="O136" s="135">
        <v>492.70400000000001</v>
      </c>
      <c r="P136" s="136">
        <v>0.12010142015790262</v>
      </c>
      <c r="Q136" s="136">
        <v>1.83E-3</v>
      </c>
    </row>
    <row r="137" spans="1:17" s="137" customFormat="1">
      <c r="A137" s="134" t="s">
        <v>1214</v>
      </c>
      <c r="B137" s="134" t="s">
        <v>1246</v>
      </c>
      <c r="C137" s="134" t="s">
        <v>1236</v>
      </c>
      <c r="D137" s="134" t="s">
        <v>1237</v>
      </c>
      <c r="E137" s="134" t="s">
        <v>316</v>
      </c>
      <c r="F137" s="134" t="s">
        <v>935</v>
      </c>
      <c r="G137" s="134" t="s">
        <v>205</v>
      </c>
      <c r="H137" s="134" t="s">
        <v>340</v>
      </c>
      <c r="I137" s="134" t="s">
        <v>1212</v>
      </c>
      <c r="J137" s="134" t="s">
        <v>414</v>
      </c>
      <c r="K137" s="134" t="s">
        <v>1213</v>
      </c>
      <c r="L137" s="135">
        <v>197.726</v>
      </c>
      <c r="M137" s="135">
        <v>1</v>
      </c>
      <c r="N137" s="139">
        <v>0</v>
      </c>
      <c r="O137" s="135">
        <v>197.726</v>
      </c>
      <c r="P137" s="136">
        <v>4.8197646867371588E-2</v>
      </c>
      <c r="Q137" s="136">
        <v>7.2999999999999996E-4</v>
      </c>
    </row>
    <row r="138" spans="1:17" s="137" customFormat="1">
      <c r="A138" s="134" t="s">
        <v>1214</v>
      </c>
      <c r="B138" s="134" t="s">
        <v>1246</v>
      </c>
      <c r="C138" s="134" t="s">
        <v>1241</v>
      </c>
      <c r="D138" s="134" t="s">
        <v>1242</v>
      </c>
      <c r="E138" s="134" t="s">
        <v>316</v>
      </c>
      <c r="F138" s="134" t="s">
        <v>935</v>
      </c>
      <c r="G138" s="134" t="s">
        <v>205</v>
      </c>
      <c r="H138" s="134" t="s">
        <v>340</v>
      </c>
      <c r="I138" s="134" t="s">
        <v>1212</v>
      </c>
      <c r="J138" s="134" t="s">
        <v>414</v>
      </c>
      <c r="K138" s="134" t="s">
        <v>1213</v>
      </c>
      <c r="L138" s="135">
        <v>69.835999999999999</v>
      </c>
      <c r="M138" s="135">
        <v>1</v>
      </c>
      <c r="N138" s="139">
        <v>3.9800000000000002E-2</v>
      </c>
      <c r="O138" s="135">
        <v>69.835999999999999</v>
      </c>
      <c r="P138" s="136">
        <v>1.7023208210502221E-2</v>
      </c>
      <c r="Q138" s="136">
        <v>2.5999999999999998E-4</v>
      </c>
    </row>
    <row r="139" spans="1:17" s="137" customFormat="1">
      <c r="A139" s="134" t="s">
        <v>1214</v>
      </c>
      <c r="B139" s="134" t="s">
        <v>1249</v>
      </c>
      <c r="C139" s="134" t="s">
        <v>1210</v>
      </c>
      <c r="D139" s="134" t="s">
        <v>1211</v>
      </c>
      <c r="E139" s="134" t="s">
        <v>316</v>
      </c>
      <c r="F139" s="134" t="s">
        <v>935</v>
      </c>
      <c r="G139" s="134" t="s">
        <v>205</v>
      </c>
      <c r="H139" s="134" t="s">
        <v>340</v>
      </c>
      <c r="I139" s="134" t="s">
        <v>1212</v>
      </c>
      <c r="J139" s="134" t="s">
        <v>414</v>
      </c>
      <c r="K139" s="134" t="s">
        <v>1213</v>
      </c>
      <c r="L139" s="135">
        <v>4947.492730000019</v>
      </c>
      <c r="M139" s="135">
        <v>1</v>
      </c>
      <c r="N139" s="138">
        <v>0.04</v>
      </c>
      <c r="O139" s="135">
        <v>4947.492730000019</v>
      </c>
      <c r="P139" s="136">
        <v>0.58579598548489886</v>
      </c>
      <c r="Q139" s="136">
        <v>1.6420000000000001E-2</v>
      </c>
    </row>
    <row r="140" spans="1:17" s="137" customFormat="1">
      <c r="A140" s="134" t="s">
        <v>1214</v>
      </c>
      <c r="B140" s="134" t="s">
        <v>1249</v>
      </c>
      <c r="C140" s="134" t="s">
        <v>1210</v>
      </c>
      <c r="D140" s="134" t="s">
        <v>1211</v>
      </c>
      <c r="E140" s="134" t="s">
        <v>316</v>
      </c>
      <c r="F140" s="134" t="s">
        <v>937</v>
      </c>
      <c r="G140" s="134" t="s">
        <v>205</v>
      </c>
      <c r="H140" s="134" t="s">
        <v>340</v>
      </c>
      <c r="I140" s="134" t="s">
        <v>1212</v>
      </c>
      <c r="J140" s="134" t="s">
        <v>414</v>
      </c>
      <c r="K140" s="134" t="s">
        <v>1216</v>
      </c>
      <c r="L140" s="135">
        <v>355.57400000000001</v>
      </c>
      <c r="M140" s="135">
        <v>3.3719999999999999</v>
      </c>
      <c r="N140" s="138">
        <v>3.85E-2</v>
      </c>
      <c r="O140" s="135">
        <v>1198.9939999999999</v>
      </c>
      <c r="P140" s="136">
        <v>0.14196400280925284</v>
      </c>
      <c r="Q140" s="136">
        <v>4.0699999999999998E-3</v>
      </c>
    </row>
    <row r="141" spans="1:17" s="137" customFormat="1">
      <c r="A141" s="134" t="s">
        <v>1214</v>
      </c>
      <c r="B141" s="134" t="s">
        <v>1249</v>
      </c>
      <c r="C141" s="134" t="s">
        <v>1210</v>
      </c>
      <c r="D141" s="134" t="s">
        <v>1211</v>
      </c>
      <c r="E141" s="134" t="s">
        <v>316</v>
      </c>
      <c r="F141" s="134" t="s">
        <v>939</v>
      </c>
      <c r="G141" s="134" t="s">
        <v>205</v>
      </c>
      <c r="H141" s="134" t="s">
        <v>340</v>
      </c>
      <c r="I141" s="134" t="s">
        <v>1212</v>
      </c>
      <c r="J141" s="134" t="s">
        <v>414</v>
      </c>
      <c r="K141" s="134" t="s">
        <v>1213</v>
      </c>
      <c r="L141" s="135">
        <v>1040.5999999999999</v>
      </c>
      <c r="M141" s="135">
        <v>1</v>
      </c>
      <c r="N141" s="140">
        <v>4.5499999999999999E-2</v>
      </c>
      <c r="O141" s="135">
        <v>1040.5999999999999</v>
      </c>
      <c r="P141" s="136">
        <v>0.12320974193641378</v>
      </c>
      <c r="Q141" s="136">
        <v>3.5400000000000002E-3</v>
      </c>
    </row>
    <row r="142" spans="1:17" s="137" customFormat="1">
      <c r="A142" s="134" t="s">
        <v>1214</v>
      </c>
      <c r="B142" s="134" t="s">
        <v>1249</v>
      </c>
      <c r="C142" s="134" t="s">
        <v>1210</v>
      </c>
      <c r="D142" s="134" t="s">
        <v>1211</v>
      </c>
      <c r="E142" s="134" t="s">
        <v>316</v>
      </c>
      <c r="F142" s="134" t="s">
        <v>940</v>
      </c>
      <c r="G142" s="134" t="s">
        <v>205</v>
      </c>
      <c r="H142" s="134" t="s">
        <v>340</v>
      </c>
      <c r="I142" s="134" t="s">
        <v>1212</v>
      </c>
      <c r="J142" s="134" t="s">
        <v>414</v>
      </c>
      <c r="K142" s="134" t="s">
        <v>1216</v>
      </c>
      <c r="L142" s="135">
        <v>105.6</v>
      </c>
      <c r="M142" s="135">
        <v>3.3719999999999999</v>
      </c>
      <c r="N142" s="140">
        <v>5.7500000000000002E-2</v>
      </c>
      <c r="O142" s="135">
        <v>356.08300000000003</v>
      </c>
      <c r="P142" s="136">
        <v>4.2161151775844737E-2</v>
      </c>
      <c r="Q142" s="136">
        <v>1.2099999999999999E-3</v>
      </c>
    </row>
    <row r="143" spans="1:17" s="137" customFormat="1">
      <c r="A143" s="134" t="s">
        <v>1214</v>
      </c>
      <c r="B143" s="134" t="s">
        <v>1249</v>
      </c>
      <c r="C143" s="134" t="s">
        <v>1210</v>
      </c>
      <c r="D143" s="134" t="s">
        <v>1211</v>
      </c>
      <c r="E143" s="134" t="s">
        <v>316</v>
      </c>
      <c r="F143" s="134" t="s">
        <v>940</v>
      </c>
      <c r="G143" s="134" t="s">
        <v>205</v>
      </c>
      <c r="H143" s="134" t="s">
        <v>340</v>
      </c>
      <c r="I143" s="134" t="s">
        <v>1212</v>
      </c>
      <c r="J143" s="134" t="s">
        <v>414</v>
      </c>
      <c r="K143" s="134" t="s">
        <v>1216</v>
      </c>
      <c r="L143" s="135">
        <v>105.23</v>
      </c>
      <c r="M143" s="135">
        <v>3.3719999999999999</v>
      </c>
      <c r="N143" s="140">
        <v>5.8500000000000003E-2</v>
      </c>
      <c r="O143" s="135">
        <v>354.83600000000001</v>
      </c>
      <c r="P143" s="136">
        <v>4.2013503737987054E-2</v>
      </c>
      <c r="Q143" s="136">
        <v>1.2099999999999999E-3</v>
      </c>
    </row>
    <row r="144" spans="1:17" s="137" customFormat="1">
      <c r="A144" s="134" t="s">
        <v>1214</v>
      </c>
      <c r="B144" s="134" t="s">
        <v>1249</v>
      </c>
      <c r="C144" s="134" t="s">
        <v>1210</v>
      </c>
      <c r="D144" s="134" t="s">
        <v>1211</v>
      </c>
      <c r="E144" s="134" t="s">
        <v>316</v>
      </c>
      <c r="F144" s="134" t="s">
        <v>937</v>
      </c>
      <c r="G144" s="134" t="s">
        <v>205</v>
      </c>
      <c r="H144" s="134" t="s">
        <v>340</v>
      </c>
      <c r="I144" s="134" t="s">
        <v>1212</v>
      </c>
      <c r="J144" s="134" t="s">
        <v>414</v>
      </c>
      <c r="K144" s="134" t="s">
        <v>1217</v>
      </c>
      <c r="L144" s="135">
        <v>14.318</v>
      </c>
      <c r="M144" s="135">
        <v>3.9550000000000001</v>
      </c>
      <c r="N144" s="138">
        <v>1.32E-2</v>
      </c>
      <c r="O144" s="135">
        <v>56.631999999999998</v>
      </c>
      <c r="P144" s="136">
        <v>6.7053758459955657E-3</v>
      </c>
      <c r="Q144" s="136">
        <v>1.9000000000000001E-4</v>
      </c>
    </row>
    <row r="145" spans="1:17" s="137" customFormat="1">
      <c r="A145" s="134" t="s">
        <v>1214</v>
      </c>
      <c r="B145" s="134" t="s">
        <v>1249</v>
      </c>
      <c r="C145" s="134" t="s">
        <v>1210</v>
      </c>
      <c r="D145" s="134" t="s">
        <v>1211</v>
      </c>
      <c r="E145" s="134" t="s">
        <v>316</v>
      </c>
      <c r="F145" s="134" t="s">
        <v>936</v>
      </c>
      <c r="G145" s="134" t="s">
        <v>206</v>
      </c>
      <c r="H145" s="134" t="s">
        <v>340</v>
      </c>
      <c r="I145" s="134" t="s">
        <v>1212</v>
      </c>
      <c r="J145" s="134" t="s">
        <v>414</v>
      </c>
      <c r="K145" s="134" t="s">
        <v>1216</v>
      </c>
      <c r="L145" s="135">
        <v>145.648</v>
      </c>
      <c r="M145" s="135">
        <v>3.3719999999999999</v>
      </c>
      <c r="N145" s="138">
        <v>3.5000000000000003E-2</v>
      </c>
      <c r="O145" s="135">
        <v>491.12299999999999</v>
      </c>
      <c r="P145" s="136">
        <v>5.8150238409607292E-2</v>
      </c>
      <c r="Q145" s="136">
        <v>1.67E-3</v>
      </c>
    </row>
    <row r="146" spans="1:17" s="137" customFormat="1">
      <c r="A146" s="134" t="s">
        <v>1214</v>
      </c>
      <c r="B146" s="134" t="s">
        <v>1250</v>
      </c>
      <c r="C146" s="134" t="s">
        <v>1210</v>
      </c>
      <c r="D146" s="134" t="s">
        <v>1211</v>
      </c>
      <c r="E146" s="134" t="s">
        <v>316</v>
      </c>
      <c r="F146" s="134" t="s">
        <v>935</v>
      </c>
      <c r="G146" s="134" t="s">
        <v>205</v>
      </c>
      <c r="H146" s="134" t="s">
        <v>340</v>
      </c>
      <c r="I146" s="134" t="s">
        <v>1212</v>
      </c>
      <c r="J146" s="134" t="s">
        <v>414</v>
      </c>
      <c r="K146" s="134" t="s">
        <v>1213</v>
      </c>
      <c r="L146" s="135">
        <v>27254.492850000152</v>
      </c>
      <c r="M146" s="135">
        <v>1</v>
      </c>
      <c r="N146" s="138">
        <v>0.04</v>
      </c>
      <c r="O146" s="135">
        <v>27254.492850000152</v>
      </c>
      <c r="P146" s="136">
        <v>0.4152743175564691</v>
      </c>
      <c r="Q146" s="136">
        <v>2.929E-2</v>
      </c>
    </row>
    <row r="147" spans="1:17" s="137" customFormat="1">
      <c r="A147" s="134" t="s">
        <v>1214</v>
      </c>
      <c r="B147" s="134" t="s">
        <v>1250</v>
      </c>
      <c r="C147" s="134" t="s">
        <v>1210</v>
      </c>
      <c r="D147" s="134" t="s">
        <v>1211</v>
      </c>
      <c r="E147" s="134" t="s">
        <v>316</v>
      </c>
      <c r="F147" s="134" t="s">
        <v>939</v>
      </c>
      <c r="G147" s="134" t="s">
        <v>205</v>
      </c>
      <c r="H147" s="134" t="s">
        <v>340</v>
      </c>
      <c r="I147" s="134" t="s">
        <v>1212</v>
      </c>
      <c r="J147" s="134" t="s">
        <v>414</v>
      </c>
      <c r="K147" s="134" t="s">
        <v>1213</v>
      </c>
      <c r="L147" s="135">
        <v>4162.3999999999996</v>
      </c>
      <c r="M147" s="135">
        <v>1</v>
      </c>
      <c r="N147" s="140">
        <v>4.5499999999999999E-2</v>
      </c>
      <c r="O147" s="135">
        <v>4162.3999999999996</v>
      </c>
      <c r="P147" s="136">
        <v>6.3422123791125218E-2</v>
      </c>
      <c r="Q147" s="136">
        <v>4.5100000000000001E-3</v>
      </c>
    </row>
    <row r="148" spans="1:17" s="137" customFormat="1">
      <c r="A148" s="134" t="s">
        <v>1214</v>
      </c>
      <c r="B148" s="134" t="s">
        <v>1250</v>
      </c>
      <c r="C148" s="134" t="s">
        <v>1210</v>
      </c>
      <c r="D148" s="134" t="s">
        <v>1211</v>
      </c>
      <c r="E148" s="134" t="s">
        <v>316</v>
      </c>
      <c r="F148" s="134" t="s">
        <v>940</v>
      </c>
      <c r="G148" s="134" t="s">
        <v>205</v>
      </c>
      <c r="H148" s="134" t="s">
        <v>340</v>
      </c>
      <c r="I148" s="134" t="s">
        <v>1212</v>
      </c>
      <c r="J148" s="134" t="s">
        <v>414</v>
      </c>
      <c r="K148" s="134" t="s">
        <v>1216</v>
      </c>
      <c r="L148" s="135">
        <v>950.4</v>
      </c>
      <c r="M148" s="135">
        <v>3.3719999999999999</v>
      </c>
      <c r="N148" s="140">
        <v>5.7500000000000002E-2</v>
      </c>
      <c r="O148" s="135">
        <v>3204.7489999999998</v>
      </c>
      <c r="P148" s="136">
        <v>4.8830479482386308E-2</v>
      </c>
      <c r="Q148" s="136">
        <v>3.47E-3</v>
      </c>
    </row>
    <row r="149" spans="1:17" s="137" customFormat="1">
      <c r="A149" s="134" t="s">
        <v>1214</v>
      </c>
      <c r="B149" s="134" t="s">
        <v>1250</v>
      </c>
      <c r="C149" s="134" t="s">
        <v>1210</v>
      </c>
      <c r="D149" s="134" t="s">
        <v>1211</v>
      </c>
      <c r="E149" s="134" t="s">
        <v>316</v>
      </c>
      <c r="F149" s="134" t="s">
        <v>940</v>
      </c>
      <c r="G149" s="134" t="s">
        <v>205</v>
      </c>
      <c r="H149" s="134" t="s">
        <v>340</v>
      </c>
      <c r="I149" s="134" t="s">
        <v>1212</v>
      </c>
      <c r="J149" s="134" t="s">
        <v>414</v>
      </c>
      <c r="K149" s="134" t="s">
        <v>1216</v>
      </c>
      <c r="L149" s="135">
        <v>631.38</v>
      </c>
      <c r="M149" s="135">
        <v>3.3719999999999999</v>
      </c>
      <c r="N149" s="140">
        <v>5.8500000000000003E-2</v>
      </c>
      <c r="O149" s="135">
        <v>2129.0129999999999</v>
      </c>
      <c r="P149" s="136">
        <v>3.2439584383748533E-2</v>
      </c>
      <c r="Q149" s="136">
        <v>2.31E-3</v>
      </c>
    </row>
    <row r="150" spans="1:17" s="137" customFormat="1">
      <c r="A150" s="134" t="s">
        <v>1214</v>
      </c>
      <c r="B150" s="134" t="s">
        <v>1250</v>
      </c>
      <c r="C150" s="134" t="s">
        <v>1210</v>
      </c>
      <c r="D150" s="134" t="s">
        <v>1211</v>
      </c>
      <c r="E150" s="134" t="s">
        <v>316</v>
      </c>
      <c r="F150" s="134" t="s">
        <v>937</v>
      </c>
      <c r="G150" s="134" t="s">
        <v>205</v>
      </c>
      <c r="H150" s="134" t="s">
        <v>340</v>
      </c>
      <c r="I150" s="134" t="s">
        <v>1212</v>
      </c>
      <c r="J150" s="134" t="s">
        <v>414</v>
      </c>
      <c r="K150" s="134" t="s">
        <v>1216</v>
      </c>
      <c r="L150" s="135">
        <v>586.02099999999996</v>
      </c>
      <c r="M150" s="135">
        <v>3.3719999999999999</v>
      </c>
      <c r="N150" s="138">
        <v>3.85E-2</v>
      </c>
      <c r="O150" s="135">
        <v>1976.0630000000001</v>
      </c>
      <c r="P150" s="136">
        <v>3.0109098646228689E-2</v>
      </c>
      <c r="Q150" s="136">
        <v>2.14E-3</v>
      </c>
    </row>
    <row r="151" spans="1:17" s="137" customFormat="1">
      <c r="A151" s="134" t="s">
        <v>1214</v>
      </c>
      <c r="B151" s="134" t="s">
        <v>1250</v>
      </c>
      <c r="C151" s="134" t="s">
        <v>1210</v>
      </c>
      <c r="D151" s="134" t="s">
        <v>1211</v>
      </c>
      <c r="E151" s="134" t="s">
        <v>316</v>
      </c>
      <c r="F151" s="134" t="s">
        <v>937</v>
      </c>
      <c r="G151" s="134" t="s">
        <v>205</v>
      </c>
      <c r="H151" s="134" t="s">
        <v>340</v>
      </c>
      <c r="I151" s="134" t="s">
        <v>1212</v>
      </c>
      <c r="J151" s="134" t="s">
        <v>414</v>
      </c>
      <c r="K151" s="134" t="s">
        <v>1217</v>
      </c>
      <c r="L151" s="135">
        <v>203.89099999999999</v>
      </c>
      <c r="M151" s="135">
        <v>3.9550000000000001</v>
      </c>
      <c r="N151" s="138">
        <v>1.32E-2</v>
      </c>
      <c r="O151" s="135">
        <v>806.428</v>
      </c>
      <c r="P151" s="136">
        <v>1.2287472718775115E-2</v>
      </c>
      <c r="Q151" s="136">
        <v>8.7000000000000001E-4</v>
      </c>
    </row>
    <row r="152" spans="1:17" s="137" customFormat="1">
      <c r="A152" s="134" t="s">
        <v>1214</v>
      </c>
      <c r="B152" s="134" t="s">
        <v>1250</v>
      </c>
      <c r="C152" s="134" t="s">
        <v>1210</v>
      </c>
      <c r="D152" s="134" t="s">
        <v>1211</v>
      </c>
      <c r="E152" s="134" t="s">
        <v>316</v>
      </c>
      <c r="F152" s="134" t="s">
        <v>937</v>
      </c>
      <c r="G152" s="134" t="s">
        <v>205</v>
      </c>
      <c r="H152" s="134" t="s">
        <v>340</v>
      </c>
      <c r="I152" s="134" t="s">
        <v>1212</v>
      </c>
      <c r="J152" s="134" t="s">
        <v>414</v>
      </c>
      <c r="K152" s="134" t="s">
        <v>1219</v>
      </c>
      <c r="L152" s="135">
        <v>75.116</v>
      </c>
      <c r="M152" s="135">
        <v>4.6239999999999997</v>
      </c>
      <c r="N152" s="138">
        <v>0</v>
      </c>
      <c r="O152" s="135">
        <v>347.30799999999999</v>
      </c>
      <c r="P152" s="136">
        <v>5.2919015398923989E-3</v>
      </c>
      <c r="Q152" s="136">
        <v>3.8000000000000002E-4</v>
      </c>
    </row>
    <row r="153" spans="1:17" s="137" customFormat="1">
      <c r="A153" s="134" t="s">
        <v>1214</v>
      </c>
      <c r="B153" s="134" t="s">
        <v>1250</v>
      </c>
      <c r="C153" s="134" t="s">
        <v>1210</v>
      </c>
      <c r="D153" s="134" t="s">
        <v>1211</v>
      </c>
      <c r="E153" s="134" t="s">
        <v>316</v>
      </c>
      <c r="F153" s="134" t="s">
        <v>937</v>
      </c>
      <c r="G153" s="134" t="s">
        <v>205</v>
      </c>
      <c r="H153" s="134" t="s">
        <v>340</v>
      </c>
      <c r="I153" s="134" t="s">
        <v>1212</v>
      </c>
      <c r="J153" s="134" t="s">
        <v>414</v>
      </c>
      <c r="K153" s="134" t="s">
        <v>1251</v>
      </c>
      <c r="L153" s="135">
        <v>115.295</v>
      </c>
      <c r="M153" s="135">
        <v>2.2029999999999998</v>
      </c>
      <c r="N153" s="139">
        <v>0</v>
      </c>
      <c r="O153" s="135">
        <v>254.018</v>
      </c>
      <c r="P153" s="136">
        <v>3.8704499906722198E-3</v>
      </c>
      <c r="Q153" s="136">
        <v>2.7999999999999998E-4</v>
      </c>
    </row>
    <row r="154" spans="1:17" s="137" customFormat="1">
      <c r="A154" s="134" t="s">
        <v>1214</v>
      </c>
      <c r="B154" s="134" t="s">
        <v>1250</v>
      </c>
      <c r="C154" s="134" t="s">
        <v>1210</v>
      </c>
      <c r="D154" s="134" t="s">
        <v>1211</v>
      </c>
      <c r="E154" s="134" t="s">
        <v>316</v>
      </c>
      <c r="F154" s="134" t="s">
        <v>937</v>
      </c>
      <c r="G154" s="134" t="s">
        <v>205</v>
      </c>
      <c r="H154" s="134" t="s">
        <v>340</v>
      </c>
      <c r="I154" s="134" t="s">
        <v>1212</v>
      </c>
      <c r="J154" s="134" t="s">
        <v>414</v>
      </c>
      <c r="K154" s="134" t="s">
        <v>1230</v>
      </c>
      <c r="L154" s="135">
        <v>5.2969999999999997</v>
      </c>
      <c r="M154" s="135">
        <v>0.43</v>
      </c>
      <c r="N154" s="139">
        <v>0</v>
      </c>
      <c r="O154" s="135">
        <v>2.2749999999999999</v>
      </c>
      <c r="P154" s="136">
        <v>3.4663975500867262E-5</v>
      </c>
      <c r="Q154" s="136">
        <v>0</v>
      </c>
    </row>
    <row r="155" spans="1:17" s="137" customFormat="1">
      <c r="A155" s="134" t="s">
        <v>1214</v>
      </c>
      <c r="B155" s="134" t="s">
        <v>1250</v>
      </c>
      <c r="C155" s="134" t="s">
        <v>1210</v>
      </c>
      <c r="D155" s="134" t="s">
        <v>1211</v>
      </c>
      <c r="E155" s="134" t="s">
        <v>316</v>
      </c>
      <c r="F155" s="134" t="s">
        <v>936</v>
      </c>
      <c r="G155" s="134" t="s">
        <v>206</v>
      </c>
      <c r="H155" s="134" t="s">
        <v>340</v>
      </c>
      <c r="I155" s="134" t="s">
        <v>1212</v>
      </c>
      <c r="J155" s="134" t="s">
        <v>414</v>
      </c>
      <c r="K155" s="134" t="s">
        <v>1216</v>
      </c>
      <c r="L155" s="135">
        <v>4490.6289999999999</v>
      </c>
      <c r="M155" s="135">
        <v>3.3719999999999999</v>
      </c>
      <c r="N155" s="138">
        <v>3.5000000000000003E-2</v>
      </c>
      <c r="O155" s="135">
        <v>15142.4</v>
      </c>
      <c r="P155" s="136">
        <v>0.23072342093377249</v>
      </c>
      <c r="Q155" s="136">
        <v>1.6400000000000001E-2</v>
      </c>
    </row>
    <row r="156" spans="1:17" s="137" customFormat="1">
      <c r="A156" s="134" t="s">
        <v>1214</v>
      </c>
      <c r="B156" s="134" t="s">
        <v>1250</v>
      </c>
      <c r="C156" s="134" t="s">
        <v>1210</v>
      </c>
      <c r="D156" s="134" t="s">
        <v>1211</v>
      </c>
      <c r="E156" s="134" t="s">
        <v>316</v>
      </c>
      <c r="F156" s="134" t="s">
        <v>936</v>
      </c>
      <c r="G156" s="134" t="s">
        <v>206</v>
      </c>
      <c r="H156" s="134" t="s">
        <v>340</v>
      </c>
      <c r="I156" s="134" t="s">
        <v>1212</v>
      </c>
      <c r="J156" s="134" t="s">
        <v>414</v>
      </c>
      <c r="K156" s="134" t="s">
        <v>1217</v>
      </c>
      <c r="L156" s="135">
        <v>1352.123</v>
      </c>
      <c r="M156" s="135">
        <v>3.9550000000000001</v>
      </c>
      <c r="N156" s="138">
        <v>1.2699999999999999E-2</v>
      </c>
      <c r="O156" s="135">
        <v>5347.9189999999999</v>
      </c>
      <c r="P156" s="136">
        <v>8.1485772833680234E-2</v>
      </c>
      <c r="Q156" s="136">
        <v>5.79E-3</v>
      </c>
    </row>
    <row r="157" spans="1:17" s="137" customFormat="1">
      <c r="A157" s="134" t="s">
        <v>1214</v>
      </c>
      <c r="B157" s="134" t="s">
        <v>1250</v>
      </c>
      <c r="C157" s="134" t="s">
        <v>1210</v>
      </c>
      <c r="D157" s="134" t="s">
        <v>1211</v>
      </c>
      <c r="E157" s="134" t="s">
        <v>316</v>
      </c>
      <c r="F157" s="134" t="s">
        <v>936</v>
      </c>
      <c r="G157" s="134" t="s">
        <v>206</v>
      </c>
      <c r="H157" s="134" t="s">
        <v>340</v>
      </c>
      <c r="I157" s="134" t="s">
        <v>1212</v>
      </c>
      <c r="J157" s="134" t="s">
        <v>414</v>
      </c>
      <c r="K157" s="134" t="s">
        <v>1251</v>
      </c>
      <c r="L157" s="135">
        <v>1250.0630000000001</v>
      </c>
      <c r="M157" s="135">
        <v>2.2029999999999998</v>
      </c>
      <c r="N157" s="139">
        <v>3.1899999999999998E-2</v>
      </c>
      <c r="O157" s="135">
        <v>2754.14</v>
      </c>
      <c r="P157" s="136">
        <v>4.1964589664157607E-2</v>
      </c>
      <c r="Q157" s="136">
        <v>2.98E-3</v>
      </c>
    </row>
    <row r="158" spans="1:17" s="137" customFormat="1">
      <c r="A158" s="134" t="s">
        <v>1214</v>
      </c>
      <c r="B158" s="134" t="s">
        <v>1250</v>
      </c>
      <c r="C158" s="134" t="s">
        <v>1210</v>
      </c>
      <c r="D158" s="134" t="s">
        <v>1211</v>
      </c>
      <c r="E158" s="134" t="s">
        <v>316</v>
      </c>
      <c r="F158" s="134" t="s">
        <v>936</v>
      </c>
      <c r="G158" s="134" t="s">
        <v>206</v>
      </c>
      <c r="H158" s="134" t="s">
        <v>340</v>
      </c>
      <c r="I158" s="134" t="s">
        <v>1212</v>
      </c>
      <c r="J158" s="134" t="s">
        <v>414</v>
      </c>
      <c r="K158" s="134" t="s">
        <v>1230</v>
      </c>
      <c r="L158" s="135">
        <v>3830.7979999999998</v>
      </c>
      <c r="M158" s="135">
        <v>0.43</v>
      </c>
      <c r="N158" s="139">
        <v>-4.5618999999999998E-3</v>
      </c>
      <c r="O158" s="135">
        <v>1645.711</v>
      </c>
      <c r="P158" s="136">
        <v>2.5075554191431985E-2</v>
      </c>
      <c r="Q158" s="136">
        <v>1.7799999999999999E-3</v>
      </c>
    </row>
    <row r="159" spans="1:17" s="137" customFormat="1">
      <c r="A159" s="134" t="s">
        <v>1214</v>
      </c>
      <c r="B159" s="134" t="s">
        <v>1250</v>
      </c>
      <c r="C159" s="134" t="s">
        <v>1210</v>
      </c>
      <c r="D159" s="134" t="s">
        <v>1211</v>
      </c>
      <c r="E159" s="134" t="s">
        <v>316</v>
      </c>
      <c r="F159" s="134" t="s">
        <v>936</v>
      </c>
      <c r="G159" s="134" t="s">
        <v>206</v>
      </c>
      <c r="H159" s="134" t="s">
        <v>340</v>
      </c>
      <c r="I159" s="134" t="s">
        <v>1212</v>
      </c>
      <c r="J159" s="134" t="s">
        <v>414</v>
      </c>
      <c r="K159" s="134" t="s">
        <v>1219</v>
      </c>
      <c r="L159" s="135">
        <v>130.45599999999999</v>
      </c>
      <c r="M159" s="135">
        <v>4.6239999999999997</v>
      </c>
      <c r="N159" s="139">
        <v>3.4299999999999997E-2</v>
      </c>
      <c r="O159" s="135">
        <v>603.178</v>
      </c>
      <c r="P159" s="136">
        <v>9.1905702921591705E-3</v>
      </c>
      <c r="Q159" s="136">
        <v>6.4999999999999997E-4</v>
      </c>
    </row>
    <row r="160" spans="1:17" s="137" customFormat="1">
      <c r="A160" s="134" t="s">
        <v>1214</v>
      </c>
      <c r="B160" s="134" t="s">
        <v>1252</v>
      </c>
      <c r="C160" s="134" t="s">
        <v>1210</v>
      </c>
      <c r="D160" s="134" t="s">
        <v>1211</v>
      </c>
      <c r="E160" s="134" t="s">
        <v>316</v>
      </c>
      <c r="F160" s="134" t="s">
        <v>935</v>
      </c>
      <c r="G160" s="134" t="s">
        <v>205</v>
      </c>
      <c r="H160" s="134" t="s">
        <v>340</v>
      </c>
      <c r="I160" s="134" t="s">
        <v>1212</v>
      </c>
      <c r="J160" s="134" t="s">
        <v>414</v>
      </c>
      <c r="K160" s="134" t="s">
        <v>1213</v>
      </c>
      <c r="L160" s="135">
        <v>102183.29128999994</v>
      </c>
      <c r="M160" s="135">
        <v>1</v>
      </c>
      <c r="N160" s="138">
        <v>0.04</v>
      </c>
      <c r="O160" s="135">
        <v>102183.29128999994</v>
      </c>
      <c r="P160" s="136">
        <v>0.38129946013841287</v>
      </c>
      <c r="Q160" s="136">
        <v>2.665E-2</v>
      </c>
    </row>
    <row r="161" spans="1:17" s="137" customFormat="1">
      <c r="A161" s="134" t="s">
        <v>1214</v>
      </c>
      <c r="B161" s="134" t="s">
        <v>1252</v>
      </c>
      <c r="C161" s="134" t="s">
        <v>1210</v>
      </c>
      <c r="D161" s="134" t="s">
        <v>1211</v>
      </c>
      <c r="E161" s="134" t="s">
        <v>316</v>
      </c>
      <c r="F161" s="134" t="s">
        <v>937</v>
      </c>
      <c r="G161" s="134" t="s">
        <v>205</v>
      </c>
      <c r="H161" s="134" t="s">
        <v>340</v>
      </c>
      <c r="I161" s="134" t="s">
        <v>1212</v>
      </c>
      <c r="J161" s="134" t="s">
        <v>414</v>
      </c>
      <c r="K161" s="134" t="s">
        <v>1216</v>
      </c>
      <c r="L161" s="135">
        <v>16496.882000000001</v>
      </c>
      <c r="M161" s="135">
        <v>3.3719999999999999</v>
      </c>
      <c r="N161" s="138">
        <v>3.85E-2</v>
      </c>
      <c r="O161" s="135">
        <v>55627.485000000001</v>
      </c>
      <c r="P161" s="136">
        <v>0.20757532598123923</v>
      </c>
      <c r="Q161" s="136">
        <v>1.474E-2</v>
      </c>
    </row>
    <row r="162" spans="1:17" s="137" customFormat="1">
      <c r="A162" s="134" t="s">
        <v>1214</v>
      </c>
      <c r="B162" s="134" t="s">
        <v>1252</v>
      </c>
      <c r="C162" s="134" t="s">
        <v>1210</v>
      </c>
      <c r="D162" s="134" t="s">
        <v>1211</v>
      </c>
      <c r="E162" s="134" t="s">
        <v>316</v>
      </c>
      <c r="F162" s="134" t="s">
        <v>939</v>
      </c>
      <c r="G162" s="134" t="s">
        <v>205</v>
      </c>
      <c r="H162" s="134" t="s">
        <v>340</v>
      </c>
      <c r="I162" s="134" t="s">
        <v>1212</v>
      </c>
      <c r="J162" s="134" t="s">
        <v>414</v>
      </c>
      <c r="K162" s="134" t="s">
        <v>1213</v>
      </c>
      <c r="L162" s="135">
        <v>5203</v>
      </c>
      <c r="M162" s="135">
        <v>1</v>
      </c>
      <c r="N162" s="140">
        <v>4.5499999999999999E-2</v>
      </c>
      <c r="O162" s="135">
        <v>5203</v>
      </c>
      <c r="P162" s="136">
        <v>1.9415122238231473E-2</v>
      </c>
      <c r="Q162" s="136">
        <v>1.3799999999999999E-3</v>
      </c>
    </row>
    <row r="163" spans="1:17" s="137" customFormat="1">
      <c r="A163" s="134" t="s">
        <v>1214</v>
      </c>
      <c r="B163" s="134" t="s">
        <v>1252</v>
      </c>
      <c r="C163" s="134" t="s">
        <v>1210</v>
      </c>
      <c r="D163" s="134" t="s">
        <v>1211</v>
      </c>
      <c r="E163" s="134" t="s">
        <v>316</v>
      </c>
      <c r="F163" s="134" t="s">
        <v>937</v>
      </c>
      <c r="G163" s="134" t="s">
        <v>205</v>
      </c>
      <c r="H163" s="134" t="s">
        <v>340</v>
      </c>
      <c r="I163" s="134" t="s">
        <v>1212</v>
      </c>
      <c r="J163" s="134" t="s">
        <v>414</v>
      </c>
      <c r="K163" s="134" t="s">
        <v>1217</v>
      </c>
      <c r="L163" s="135">
        <v>1061.79</v>
      </c>
      <c r="M163" s="135">
        <v>3.9550000000000001</v>
      </c>
      <c r="N163" s="138">
        <v>1.32E-2</v>
      </c>
      <c r="O163" s="135">
        <v>4199.5929999999998</v>
      </c>
      <c r="P163" s="136">
        <v>1.5670884383206077E-2</v>
      </c>
      <c r="Q163" s="136">
        <v>1.1100000000000001E-3</v>
      </c>
    </row>
    <row r="164" spans="1:17" s="137" customFormat="1">
      <c r="A164" s="134" t="s">
        <v>1214</v>
      </c>
      <c r="B164" s="134" t="s">
        <v>1252</v>
      </c>
      <c r="C164" s="134" t="s">
        <v>1210</v>
      </c>
      <c r="D164" s="134" t="s">
        <v>1211</v>
      </c>
      <c r="E164" s="134" t="s">
        <v>316</v>
      </c>
      <c r="F164" s="134" t="s">
        <v>940</v>
      </c>
      <c r="G164" s="134" t="s">
        <v>205</v>
      </c>
      <c r="H164" s="134" t="s">
        <v>340</v>
      </c>
      <c r="I164" s="134" t="s">
        <v>1212</v>
      </c>
      <c r="J164" s="134" t="s">
        <v>414</v>
      </c>
      <c r="K164" s="134" t="s">
        <v>1216</v>
      </c>
      <c r="L164" s="135">
        <v>1056</v>
      </c>
      <c r="M164" s="135">
        <v>3.3719999999999999</v>
      </c>
      <c r="N164" s="140">
        <v>5.7500000000000002E-2</v>
      </c>
      <c r="O164" s="135">
        <v>3560.8319999999999</v>
      </c>
      <c r="P164" s="136">
        <v>1.3287332029561071E-2</v>
      </c>
      <c r="Q164" s="136">
        <v>9.3999999999999997E-4</v>
      </c>
    </row>
    <row r="165" spans="1:17" s="137" customFormat="1">
      <c r="A165" s="134" t="s">
        <v>1214</v>
      </c>
      <c r="B165" s="134" t="s">
        <v>1252</v>
      </c>
      <c r="C165" s="134" t="s">
        <v>1210</v>
      </c>
      <c r="D165" s="134" t="s">
        <v>1211</v>
      </c>
      <c r="E165" s="134" t="s">
        <v>316</v>
      </c>
      <c r="F165" s="134" t="s">
        <v>940</v>
      </c>
      <c r="G165" s="134" t="s">
        <v>205</v>
      </c>
      <c r="H165" s="134" t="s">
        <v>340</v>
      </c>
      <c r="I165" s="134" t="s">
        <v>1212</v>
      </c>
      <c r="J165" s="134" t="s">
        <v>414</v>
      </c>
      <c r="K165" s="134" t="s">
        <v>1216</v>
      </c>
      <c r="L165" s="135">
        <v>631.38</v>
      </c>
      <c r="M165" s="135">
        <v>3.3719999999999999</v>
      </c>
      <c r="N165" s="140">
        <v>5.8500000000000003E-2</v>
      </c>
      <c r="O165" s="135">
        <v>2129.0129999999999</v>
      </c>
      <c r="P165" s="136">
        <v>7.9444642786438407E-3</v>
      </c>
      <c r="Q165" s="136">
        <v>5.5999999999999995E-4</v>
      </c>
    </row>
    <row r="166" spans="1:17" s="137" customFormat="1">
      <c r="A166" s="134" t="s">
        <v>1214</v>
      </c>
      <c r="B166" s="134" t="s">
        <v>1252</v>
      </c>
      <c r="C166" s="134" t="s">
        <v>1210</v>
      </c>
      <c r="D166" s="134" t="s">
        <v>1211</v>
      </c>
      <c r="E166" s="134" t="s">
        <v>316</v>
      </c>
      <c r="F166" s="134" t="s">
        <v>937</v>
      </c>
      <c r="G166" s="134" t="s">
        <v>205</v>
      </c>
      <c r="H166" s="134" t="s">
        <v>340</v>
      </c>
      <c r="I166" s="134" t="s">
        <v>1212</v>
      </c>
      <c r="J166" s="134" t="s">
        <v>414</v>
      </c>
      <c r="K166" s="134" t="s">
        <v>1219</v>
      </c>
      <c r="L166" s="135">
        <v>190.69499999999999</v>
      </c>
      <c r="M166" s="135">
        <v>4.6239999999999997</v>
      </c>
      <c r="N166" s="138">
        <v>0</v>
      </c>
      <c r="O166" s="135">
        <v>881.697</v>
      </c>
      <c r="P166" s="136">
        <v>3.2900740019377235E-3</v>
      </c>
      <c r="Q166" s="136">
        <v>2.3000000000000001E-4</v>
      </c>
    </row>
    <row r="167" spans="1:17" s="137" customFormat="1">
      <c r="A167" s="134" t="s">
        <v>1214</v>
      </c>
      <c r="B167" s="134" t="s">
        <v>1252</v>
      </c>
      <c r="C167" s="134" t="s">
        <v>1210</v>
      </c>
      <c r="D167" s="134" t="s">
        <v>1211</v>
      </c>
      <c r="E167" s="134" t="s">
        <v>316</v>
      </c>
      <c r="F167" s="134" t="s">
        <v>937</v>
      </c>
      <c r="G167" s="134" t="s">
        <v>205</v>
      </c>
      <c r="H167" s="134" t="s">
        <v>340</v>
      </c>
      <c r="I167" s="134" t="s">
        <v>1212</v>
      </c>
      <c r="J167" s="134" t="s">
        <v>414</v>
      </c>
      <c r="K167" s="134" t="s">
        <v>1251</v>
      </c>
      <c r="L167" s="135">
        <v>389.70400000000001</v>
      </c>
      <c r="M167" s="135">
        <v>2.2029999999999998</v>
      </c>
      <c r="N167" s="139">
        <v>0</v>
      </c>
      <c r="O167" s="135">
        <v>858.59699999999998</v>
      </c>
      <c r="P167" s="136">
        <v>3.2038757848123827E-3</v>
      </c>
      <c r="Q167" s="136">
        <v>2.3000000000000001E-4</v>
      </c>
    </row>
    <row r="168" spans="1:17" s="137" customFormat="1">
      <c r="A168" s="134" t="s">
        <v>1214</v>
      </c>
      <c r="B168" s="134" t="s">
        <v>1252</v>
      </c>
      <c r="C168" s="134" t="s">
        <v>1210</v>
      </c>
      <c r="D168" s="134" t="s">
        <v>1211</v>
      </c>
      <c r="E168" s="134" t="s">
        <v>316</v>
      </c>
      <c r="F168" s="134" t="s">
        <v>937</v>
      </c>
      <c r="G168" s="134" t="s">
        <v>205</v>
      </c>
      <c r="H168" s="134" t="s">
        <v>340</v>
      </c>
      <c r="I168" s="134" t="s">
        <v>1212</v>
      </c>
      <c r="J168" s="134" t="s">
        <v>414</v>
      </c>
      <c r="K168" s="134" t="s">
        <v>1230</v>
      </c>
      <c r="L168" s="135">
        <v>88.031000000000006</v>
      </c>
      <c r="M168" s="135">
        <v>0.43</v>
      </c>
      <c r="N168" s="139">
        <v>0</v>
      </c>
      <c r="O168" s="135">
        <v>37.817999999999998</v>
      </c>
      <c r="P168" s="136">
        <v>1.4111879546520041E-4</v>
      </c>
      <c r="Q168" s="136">
        <v>1.0000000000000001E-5</v>
      </c>
    </row>
    <row r="169" spans="1:17" s="137" customFormat="1">
      <c r="A169" s="134" t="s">
        <v>1214</v>
      </c>
      <c r="B169" s="134" t="s">
        <v>1252</v>
      </c>
      <c r="C169" s="134" t="s">
        <v>1210</v>
      </c>
      <c r="D169" s="134" t="s">
        <v>1211</v>
      </c>
      <c r="E169" s="134" t="s">
        <v>316</v>
      </c>
      <c r="F169" s="134" t="s">
        <v>936</v>
      </c>
      <c r="G169" s="134" t="s">
        <v>206</v>
      </c>
      <c r="H169" s="134" t="s">
        <v>340</v>
      </c>
      <c r="I169" s="134" t="s">
        <v>1212</v>
      </c>
      <c r="J169" s="134" t="s">
        <v>414</v>
      </c>
      <c r="K169" s="134" t="s">
        <v>1216</v>
      </c>
      <c r="L169" s="135">
        <v>21247.300999999999</v>
      </c>
      <c r="M169" s="135">
        <v>3.3719999999999999</v>
      </c>
      <c r="N169" s="138">
        <v>3.5000000000000003E-2</v>
      </c>
      <c r="O169" s="135">
        <v>71645.899000000005</v>
      </c>
      <c r="P169" s="136">
        <v>0.26734843108840789</v>
      </c>
      <c r="Q169" s="136">
        <v>1.899E-2</v>
      </c>
    </row>
    <row r="170" spans="1:17" s="137" customFormat="1">
      <c r="A170" s="134" t="s">
        <v>1214</v>
      </c>
      <c r="B170" s="134" t="s">
        <v>1252</v>
      </c>
      <c r="C170" s="134" t="s">
        <v>1210</v>
      </c>
      <c r="D170" s="134" t="s">
        <v>1211</v>
      </c>
      <c r="E170" s="134" t="s">
        <v>316</v>
      </c>
      <c r="F170" s="134" t="s">
        <v>936</v>
      </c>
      <c r="G170" s="134" t="s">
        <v>206</v>
      </c>
      <c r="H170" s="134" t="s">
        <v>340</v>
      </c>
      <c r="I170" s="134" t="s">
        <v>1212</v>
      </c>
      <c r="J170" s="134" t="s">
        <v>414</v>
      </c>
      <c r="K170" s="134" t="s">
        <v>1217</v>
      </c>
      <c r="L170" s="135">
        <v>2560.8789999999999</v>
      </c>
      <c r="M170" s="135">
        <v>3.9550000000000001</v>
      </c>
      <c r="N170" s="138">
        <v>1.2699999999999999E-2</v>
      </c>
      <c r="O170" s="135">
        <v>10128.789000000001</v>
      </c>
      <c r="P170" s="136">
        <v>3.7795824824188799E-2</v>
      </c>
      <c r="Q170" s="136">
        <v>2.6800000000000001E-3</v>
      </c>
    </row>
    <row r="171" spans="1:17" s="137" customFormat="1">
      <c r="A171" s="134" t="s">
        <v>1214</v>
      </c>
      <c r="B171" s="134" t="s">
        <v>1252</v>
      </c>
      <c r="C171" s="134" t="s">
        <v>1210</v>
      </c>
      <c r="D171" s="134" t="s">
        <v>1211</v>
      </c>
      <c r="E171" s="134" t="s">
        <v>316</v>
      </c>
      <c r="F171" s="134" t="s">
        <v>936</v>
      </c>
      <c r="G171" s="134" t="s">
        <v>206</v>
      </c>
      <c r="H171" s="134" t="s">
        <v>340</v>
      </c>
      <c r="I171" s="134" t="s">
        <v>1212</v>
      </c>
      <c r="J171" s="134" t="s">
        <v>414</v>
      </c>
      <c r="K171" s="134" t="s">
        <v>1251</v>
      </c>
      <c r="L171" s="135">
        <v>3172.0320000000002</v>
      </c>
      <c r="M171" s="135">
        <v>2.2029999999999998</v>
      </c>
      <c r="N171" s="139">
        <v>3.1899999999999998E-2</v>
      </c>
      <c r="O171" s="135">
        <v>6988.6220000000003</v>
      </c>
      <c r="P171" s="136">
        <v>2.6078214569823895E-2</v>
      </c>
      <c r="Q171" s="136">
        <v>1.8500000000000001E-3</v>
      </c>
    </row>
    <row r="172" spans="1:17" s="137" customFormat="1">
      <c r="A172" s="134" t="s">
        <v>1214</v>
      </c>
      <c r="B172" s="134" t="s">
        <v>1252</v>
      </c>
      <c r="C172" s="134" t="s">
        <v>1210</v>
      </c>
      <c r="D172" s="134" t="s">
        <v>1211</v>
      </c>
      <c r="E172" s="134" t="s">
        <v>316</v>
      </c>
      <c r="F172" s="134" t="s">
        <v>936</v>
      </c>
      <c r="G172" s="134" t="s">
        <v>206</v>
      </c>
      <c r="H172" s="134" t="s">
        <v>340</v>
      </c>
      <c r="I172" s="134" t="s">
        <v>1212</v>
      </c>
      <c r="J172" s="134" t="s">
        <v>414</v>
      </c>
      <c r="K172" s="134" t="s">
        <v>1230</v>
      </c>
      <c r="L172" s="135">
        <v>7346.6719999999996</v>
      </c>
      <c r="M172" s="135">
        <v>0.43</v>
      </c>
      <c r="N172" s="139">
        <v>-4.5618999999999998E-3</v>
      </c>
      <c r="O172" s="135">
        <v>3156.13</v>
      </c>
      <c r="P172" s="136">
        <v>1.1777176580770612E-2</v>
      </c>
      <c r="Q172" s="136">
        <v>8.4000000000000003E-4</v>
      </c>
    </row>
    <row r="173" spans="1:17" s="137" customFormat="1">
      <c r="A173" s="134" t="s">
        <v>1214</v>
      </c>
      <c r="B173" s="134" t="s">
        <v>1252</v>
      </c>
      <c r="C173" s="134" t="s">
        <v>1210</v>
      </c>
      <c r="D173" s="134" t="s">
        <v>1211</v>
      </c>
      <c r="E173" s="134" t="s">
        <v>316</v>
      </c>
      <c r="F173" s="134" t="s">
        <v>936</v>
      </c>
      <c r="G173" s="134" t="s">
        <v>206</v>
      </c>
      <c r="H173" s="134" t="s">
        <v>340</v>
      </c>
      <c r="I173" s="134" t="s">
        <v>1212</v>
      </c>
      <c r="J173" s="134" t="s">
        <v>414</v>
      </c>
      <c r="K173" s="134" t="s">
        <v>1219</v>
      </c>
      <c r="L173" s="135">
        <v>299.81299999999999</v>
      </c>
      <c r="M173" s="135">
        <v>4.6239999999999997</v>
      </c>
      <c r="N173" s="139">
        <v>3.4299999999999997E-2</v>
      </c>
      <c r="O173" s="135">
        <v>1386.2149999999999</v>
      </c>
      <c r="P173" s="136">
        <v>5.1726953052988736E-3</v>
      </c>
      <c r="Q173" s="136">
        <v>3.6999999999999999E-4</v>
      </c>
    </row>
    <row r="174" spans="1:17" s="137" customFormat="1">
      <c r="A174" s="134" t="s">
        <v>1214</v>
      </c>
      <c r="B174" s="134" t="s">
        <v>1253</v>
      </c>
      <c r="C174" s="134" t="s">
        <v>1210</v>
      </c>
      <c r="D174" s="134" t="s">
        <v>1211</v>
      </c>
      <c r="E174" s="134" t="s">
        <v>316</v>
      </c>
      <c r="F174" s="134" t="s">
        <v>937</v>
      </c>
      <c r="G174" s="134" t="s">
        <v>205</v>
      </c>
      <c r="H174" s="134" t="s">
        <v>340</v>
      </c>
      <c r="I174" s="134" t="s">
        <v>1212</v>
      </c>
      <c r="J174" s="134" t="s">
        <v>414</v>
      </c>
      <c r="K174" s="134" t="s">
        <v>1216</v>
      </c>
      <c r="L174" s="135">
        <v>2074.3240000000001</v>
      </c>
      <c r="M174" s="135">
        <v>3.3719999999999999</v>
      </c>
      <c r="N174" s="138">
        <v>3.85E-2</v>
      </c>
      <c r="O174" s="135">
        <v>6994.62</v>
      </c>
      <c r="P174" s="136">
        <v>0.34673147936862964</v>
      </c>
      <c r="Q174" s="136">
        <v>2.4060000000000002E-2</v>
      </c>
    </row>
    <row r="175" spans="1:17" s="137" customFormat="1">
      <c r="A175" s="134" t="s">
        <v>1214</v>
      </c>
      <c r="B175" s="134" t="s">
        <v>1253</v>
      </c>
      <c r="C175" s="134" t="s">
        <v>1210</v>
      </c>
      <c r="D175" s="134" t="s">
        <v>1211</v>
      </c>
      <c r="E175" s="134" t="s">
        <v>316</v>
      </c>
      <c r="F175" s="134" t="s">
        <v>935</v>
      </c>
      <c r="G175" s="134" t="s">
        <v>205</v>
      </c>
      <c r="H175" s="134" t="s">
        <v>340</v>
      </c>
      <c r="I175" s="134" t="s">
        <v>1212</v>
      </c>
      <c r="J175" s="134" t="s">
        <v>414</v>
      </c>
      <c r="K175" s="134" t="s">
        <v>1213</v>
      </c>
      <c r="L175" s="135">
        <v>1132.5879200000102</v>
      </c>
      <c r="M175" s="135">
        <v>1</v>
      </c>
      <c r="N175" s="138">
        <v>0.04</v>
      </c>
      <c r="O175" s="135">
        <v>1132.5879200000102</v>
      </c>
      <c r="P175" s="136">
        <v>5.6143705450280745E-2</v>
      </c>
      <c r="Q175" s="136">
        <v>8.6300000000000005E-3</v>
      </c>
    </row>
    <row r="176" spans="1:17" s="137" customFormat="1">
      <c r="A176" s="134" t="s">
        <v>1214</v>
      </c>
      <c r="B176" s="134" t="s">
        <v>1253</v>
      </c>
      <c r="C176" s="134" t="s">
        <v>1210</v>
      </c>
      <c r="D176" s="134" t="s">
        <v>1211</v>
      </c>
      <c r="E176" s="134" t="s">
        <v>316</v>
      </c>
      <c r="F176" s="134" t="s">
        <v>937</v>
      </c>
      <c r="G176" s="134" t="s">
        <v>205</v>
      </c>
      <c r="H176" s="134" t="s">
        <v>340</v>
      </c>
      <c r="I176" s="134" t="s">
        <v>1212</v>
      </c>
      <c r="J176" s="134" t="s">
        <v>414</v>
      </c>
      <c r="K176" s="134" t="s">
        <v>1217</v>
      </c>
      <c r="L176" s="135">
        <v>467.25799999999998</v>
      </c>
      <c r="M176" s="135">
        <v>3.9550000000000001</v>
      </c>
      <c r="N176" s="138">
        <v>1.32E-2</v>
      </c>
      <c r="O176" s="135">
        <v>1848.1</v>
      </c>
      <c r="P176" s="136">
        <v>9.1612474590637441E-2</v>
      </c>
      <c r="Q176" s="136">
        <v>6.3600000000000002E-3</v>
      </c>
    </row>
    <row r="177" spans="1:17" s="137" customFormat="1">
      <c r="A177" s="134" t="s">
        <v>1214</v>
      </c>
      <c r="B177" s="134" t="s">
        <v>1253</v>
      </c>
      <c r="C177" s="134" t="s">
        <v>1236</v>
      </c>
      <c r="D177" s="134" t="s">
        <v>1237</v>
      </c>
      <c r="E177" s="134" t="s">
        <v>316</v>
      </c>
      <c r="F177" s="134" t="s">
        <v>937</v>
      </c>
      <c r="G177" s="134" t="s">
        <v>205</v>
      </c>
      <c r="H177" s="134" t="s">
        <v>340</v>
      </c>
      <c r="I177" s="134" t="s">
        <v>1212</v>
      </c>
      <c r="J177" s="134" t="s">
        <v>414</v>
      </c>
      <c r="K177" s="134" t="s">
        <v>1216</v>
      </c>
      <c r="L177" s="135">
        <v>132.23099999999999</v>
      </c>
      <c r="M177" s="135">
        <v>3.3719999999999999</v>
      </c>
      <c r="N177" s="139">
        <v>0</v>
      </c>
      <c r="O177" s="135">
        <v>445.88299999999998</v>
      </c>
      <c r="P177" s="136">
        <v>2.2102940862451813E-2</v>
      </c>
      <c r="Q177" s="136">
        <v>1.5299999999999999E-3</v>
      </c>
    </row>
    <row r="178" spans="1:17" s="137" customFormat="1">
      <c r="A178" s="134" t="s">
        <v>1214</v>
      </c>
      <c r="B178" s="134" t="s">
        <v>1253</v>
      </c>
      <c r="C178" s="134" t="s">
        <v>1210</v>
      </c>
      <c r="D178" s="134" t="s">
        <v>1211</v>
      </c>
      <c r="E178" s="134" t="s">
        <v>316</v>
      </c>
      <c r="F178" s="134" t="s">
        <v>937</v>
      </c>
      <c r="G178" s="134" t="s">
        <v>205</v>
      </c>
      <c r="H178" s="134" t="s">
        <v>340</v>
      </c>
      <c r="I178" s="134" t="s">
        <v>1212</v>
      </c>
      <c r="J178" s="134" t="s">
        <v>414</v>
      </c>
      <c r="K178" s="134" t="s">
        <v>1219</v>
      </c>
      <c r="L178" s="135">
        <v>90.409000000000006</v>
      </c>
      <c r="M178" s="135">
        <v>4.6239999999999997</v>
      </c>
      <c r="N178" s="138">
        <v>0</v>
      </c>
      <c r="O178" s="135">
        <v>418.01499999999999</v>
      </c>
      <c r="P178" s="136">
        <v>2.0721491567558741E-2</v>
      </c>
      <c r="Q178" s="136">
        <v>1.4400000000000001E-3</v>
      </c>
    </row>
    <row r="179" spans="1:17" s="137" customFormat="1">
      <c r="A179" s="134" t="s">
        <v>1214</v>
      </c>
      <c r="B179" s="134" t="s">
        <v>1253</v>
      </c>
      <c r="C179" s="134" t="s">
        <v>1236</v>
      </c>
      <c r="D179" s="134" t="s">
        <v>1237</v>
      </c>
      <c r="E179" s="134" t="s">
        <v>316</v>
      </c>
      <c r="F179" s="134" t="s">
        <v>935</v>
      </c>
      <c r="G179" s="134" t="s">
        <v>205</v>
      </c>
      <c r="H179" s="134" t="s">
        <v>340</v>
      </c>
      <c r="I179" s="134" t="s">
        <v>1212</v>
      </c>
      <c r="J179" s="134" t="s">
        <v>414</v>
      </c>
      <c r="K179" s="134" t="s">
        <v>1213</v>
      </c>
      <c r="L179" s="135">
        <v>125.616</v>
      </c>
      <c r="M179" s="135">
        <v>1</v>
      </c>
      <c r="N179" s="139">
        <v>0</v>
      </c>
      <c r="O179" s="135">
        <v>125.616</v>
      </c>
      <c r="P179" s="136">
        <v>6.226931772186306E-3</v>
      </c>
      <c r="Q179" s="136">
        <v>4.2999999999999999E-4</v>
      </c>
    </row>
    <row r="180" spans="1:17" s="137" customFormat="1">
      <c r="A180" s="134" t="s">
        <v>1214</v>
      </c>
      <c r="B180" s="134" t="s">
        <v>1253</v>
      </c>
      <c r="C180" s="134" t="s">
        <v>1210</v>
      </c>
      <c r="D180" s="134" t="s">
        <v>1211</v>
      </c>
      <c r="E180" s="134" t="s">
        <v>316</v>
      </c>
      <c r="F180" s="134" t="s">
        <v>936</v>
      </c>
      <c r="G180" s="134" t="s">
        <v>206</v>
      </c>
      <c r="H180" s="134" t="s">
        <v>340</v>
      </c>
      <c r="I180" s="134" t="s">
        <v>1212</v>
      </c>
      <c r="J180" s="134" t="s">
        <v>414</v>
      </c>
      <c r="K180" s="134" t="s">
        <v>1216</v>
      </c>
      <c r="L180" s="135">
        <v>2089.02</v>
      </c>
      <c r="M180" s="135">
        <v>3.3719999999999999</v>
      </c>
      <c r="N180" s="138">
        <v>3.5000000000000003E-2</v>
      </c>
      <c r="O180" s="135">
        <v>7044.1750000000002</v>
      </c>
      <c r="P180" s="136">
        <v>0.34918797857231942</v>
      </c>
      <c r="Q180" s="136">
        <v>2.4230000000000002E-2</v>
      </c>
    </row>
    <row r="181" spans="1:17" s="137" customFormat="1">
      <c r="A181" s="134" t="s">
        <v>1214</v>
      </c>
      <c r="B181" s="134" t="s">
        <v>1253</v>
      </c>
      <c r="C181" s="134" t="s">
        <v>1210</v>
      </c>
      <c r="D181" s="134" t="s">
        <v>1211</v>
      </c>
      <c r="E181" s="134" t="s">
        <v>316</v>
      </c>
      <c r="F181" s="134" t="s">
        <v>936</v>
      </c>
      <c r="G181" s="134" t="s">
        <v>206</v>
      </c>
      <c r="H181" s="134" t="s">
        <v>340</v>
      </c>
      <c r="I181" s="134" t="s">
        <v>1212</v>
      </c>
      <c r="J181" s="134" t="s">
        <v>414</v>
      </c>
      <c r="K181" s="134" t="s">
        <v>1217</v>
      </c>
      <c r="L181" s="135">
        <v>319.88099999999997</v>
      </c>
      <c r="M181" s="135">
        <v>3.9550000000000001</v>
      </c>
      <c r="N181" s="138">
        <v>1.2699999999999999E-2</v>
      </c>
      <c r="O181" s="135">
        <v>1265.194</v>
      </c>
      <c r="P181" s="136">
        <v>6.2717143648734888E-2</v>
      </c>
      <c r="Q181" s="136">
        <v>4.3499999999999997E-3</v>
      </c>
    </row>
    <row r="182" spans="1:17" s="137" customFormat="1">
      <c r="A182" s="134" t="s">
        <v>1214</v>
      </c>
      <c r="B182" s="134" t="s">
        <v>1253</v>
      </c>
      <c r="C182" s="134" t="s">
        <v>1210</v>
      </c>
      <c r="D182" s="134" t="s">
        <v>1211</v>
      </c>
      <c r="E182" s="134" t="s">
        <v>316</v>
      </c>
      <c r="F182" s="134" t="s">
        <v>936</v>
      </c>
      <c r="G182" s="134" t="s">
        <v>206</v>
      </c>
      <c r="H182" s="134" t="s">
        <v>340</v>
      </c>
      <c r="I182" s="134" t="s">
        <v>1212</v>
      </c>
      <c r="J182" s="134" t="s">
        <v>414</v>
      </c>
      <c r="K182" s="134" t="s">
        <v>1219</v>
      </c>
      <c r="L182" s="135">
        <v>150.28899999999999</v>
      </c>
      <c r="M182" s="135">
        <v>4.6239999999999997</v>
      </c>
      <c r="N182" s="139">
        <v>3.4299999999999997E-2</v>
      </c>
      <c r="O182" s="135">
        <v>694.875</v>
      </c>
      <c r="P182" s="136">
        <v>3.4445764991704556E-2</v>
      </c>
      <c r="Q182" s="136">
        <v>2.3900000000000002E-3</v>
      </c>
    </row>
    <row r="183" spans="1:17" s="137" customFormat="1">
      <c r="A183" s="134" t="s">
        <v>1214</v>
      </c>
      <c r="B183" s="134" t="s">
        <v>1253</v>
      </c>
      <c r="C183" s="134" t="s">
        <v>1210</v>
      </c>
      <c r="D183" s="134" t="s">
        <v>1211</v>
      </c>
      <c r="E183" s="134" t="s">
        <v>316</v>
      </c>
      <c r="F183" s="134" t="s">
        <v>936</v>
      </c>
      <c r="G183" s="134" t="s">
        <v>206</v>
      </c>
      <c r="H183" s="134" t="s">
        <v>340</v>
      </c>
      <c r="I183" s="134" t="s">
        <v>1212</v>
      </c>
      <c r="J183" s="134" t="s">
        <v>414</v>
      </c>
      <c r="K183" s="134" t="s">
        <v>1226</v>
      </c>
      <c r="L183" s="135">
        <v>48.186</v>
      </c>
      <c r="M183" s="135">
        <v>4.2309999999999999</v>
      </c>
      <c r="N183" s="139">
        <v>-7.7000000000000002E-3</v>
      </c>
      <c r="O183" s="135">
        <v>203.893</v>
      </c>
      <c r="P183" s="136">
        <v>1.0107214047783582E-2</v>
      </c>
      <c r="Q183" s="136">
        <v>6.9999999999999999E-4</v>
      </c>
    </row>
    <row r="184" spans="1:17" s="137" customFormat="1">
      <c r="A184" s="134" t="s">
        <v>1214</v>
      </c>
      <c r="B184" s="134" t="s">
        <v>1253</v>
      </c>
      <c r="C184" s="134" t="s">
        <v>1210</v>
      </c>
      <c r="D184" s="134" t="s">
        <v>1211</v>
      </c>
      <c r="E184" s="134" t="s">
        <v>316</v>
      </c>
      <c r="F184" s="134" t="s">
        <v>936</v>
      </c>
      <c r="G184" s="134" t="s">
        <v>206</v>
      </c>
      <c r="H184" s="134" t="s">
        <v>340</v>
      </c>
      <c r="I184" s="134" t="s">
        <v>1212</v>
      </c>
      <c r="J184" s="134" t="s">
        <v>414</v>
      </c>
      <c r="K184" s="134" t="s">
        <v>1230</v>
      </c>
      <c r="L184" s="135">
        <v>0.13600000000000001</v>
      </c>
      <c r="M184" s="135">
        <v>0.43</v>
      </c>
      <c r="N184" s="139">
        <v>-4.5618999999999998E-3</v>
      </c>
      <c r="O184" s="135">
        <v>5.8000000000000003E-2</v>
      </c>
      <c r="P184" s="136">
        <v>2.8751277129251509E-6</v>
      </c>
      <c r="Q184" s="136">
        <v>0</v>
      </c>
    </row>
    <row r="185" spans="1:17" s="137" customFormat="1">
      <c r="A185" s="134" t="s">
        <v>1214</v>
      </c>
      <c r="B185" s="134" t="s">
        <v>1254</v>
      </c>
      <c r="C185" s="134" t="s">
        <v>1210</v>
      </c>
      <c r="D185" s="134" t="s">
        <v>1211</v>
      </c>
      <c r="E185" s="134" t="s">
        <v>316</v>
      </c>
      <c r="F185" s="134" t="s">
        <v>937</v>
      </c>
      <c r="G185" s="134" t="s">
        <v>205</v>
      </c>
      <c r="H185" s="134" t="s">
        <v>340</v>
      </c>
      <c r="I185" s="134" t="s">
        <v>1212</v>
      </c>
      <c r="J185" s="134" t="s">
        <v>414</v>
      </c>
      <c r="K185" s="134" t="s">
        <v>1216</v>
      </c>
      <c r="L185" s="135">
        <v>2749.6419999999998</v>
      </c>
      <c r="M185" s="135">
        <v>3.3719999999999999</v>
      </c>
      <c r="N185" s="138">
        <v>3.85E-2</v>
      </c>
      <c r="O185" s="135">
        <v>9271.7929999999997</v>
      </c>
      <c r="P185" s="136">
        <v>0.5238955922477383</v>
      </c>
      <c r="Q185" s="136">
        <v>4.1200000000000001E-2</v>
      </c>
    </row>
    <row r="186" spans="1:17" s="137" customFormat="1">
      <c r="A186" s="134" t="s">
        <v>1214</v>
      </c>
      <c r="B186" s="134" t="s">
        <v>1254</v>
      </c>
      <c r="C186" s="134" t="s">
        <v>1210</v>
      </c>
      <c r="D186" s="134" t="s">
        <v>1211</v>
      </c>
      <c r="E186" s="134" t="s">
        <v>316</v>
      </c>
      <c r="F186" s="134" t="s">
        <v>935</v>
      </c>
      <c r="G186" s="134" t="s">
        <v>205</v>
      </c>
      <c r="H186" s="134" t="s">
        <v>340</v>
      </c>
      <c r="I186" s="134" t="s">
        <v>1212</v>
      </c>
      <c r="J186" s="134" t="s">
        <v>414</v>
      </c>
      <c r="K186" s="134" t="s">
        <v>1213</v>
      </c>
      <c r="L186" s="135">
        <v>2551.0707600000519</v>
      </c>
      <c r="M186" s="135">
        <v>1</v>
      </c>
      <c r="N186" s="138">
        <v>0.04</v>
      </c>
      <c r="O186" s="135">
        <v>2551.0707600000519</v>
      </c>
      <c r="P186" s="136">
        <v>0.14414630769648493</v>
      </c>
      <c r="Q186" s="136">
        <v>1.414E-2</v>
      </c>
    </row>
    <row r="187" spans="1:17" s="137" customFormat="1">
      <c r="A187" s="134" t="s">
        <v>1214</v>
      </c>
      <c r="B187" s="134" t="s">
        <v>1254</v>
      </c>
      <c r="C187" s="134" t="s">
        <v>1210</v>
      </c>
      <c r="D187" s="134" t="s">
        <v>1211</v>
      </c>
      <c r="E187" s="134" t="s">
        <v>316</v>
      </c>
      <c r="F187" s="134" t="s">
        <v>937</v>
      </c>
      <c r="G187" s="134" t="s">
        <v>205</v>
      </c>
      <c r="H187" s="134" t="s">
        <v>340</v>
      </c>
      <c r="I187" s="134" t="s">
        <v>1212</v>
      </c>
      <c r="J187" s="134" t="s">
        <v>414</v>
      </c>
      <c r="K187" s="134" t="s">
        <v>1219</v>
      </c>
      <c r="L187" s="135">
        <v>56.872999999999998</v>
      </c>
      <c r="M187" s="135">
        <v>4.6239999999999997</v>
      </c>
      <c r="N187" s="138">
        <v>0</v>
      </c>
      <c r="O187" s="135">
        <v>262.95800000000003</v>
      </c>
      <c r="P187" s="136">
        <v>1.4858241242689606E-2</v>
      </c>
      <c r="Q187" s="136">
        <v>1.17E-3</v>
      </c>
    </row>
    <row r="188" spans="1:17" s="137" customFormat="1">
      <c r="A188" s="134" t="s">
        <v>1214</v>
      </c>
      <c r="B188" s="134" t="s">
        <v>1254</v>
      </c>
      <c r="C188" s="134" t="s">
        <v>1236</v>
      </c>
      <c r="D188" s="134" t="s">
        <v>1237</v>
      </c>
      <c r="E188" s="134" t="s">
        <v>316</v>
      </c>
      <c r="F188" s="134" t="s">
        <v>937</v>
      </c>
      <c r="G188" s="134" t="s">
        <v>205</v>
      </c>
      <c r="H188" s="134" t="s">
        <v>340</v>
      </c>
      <c r="I188" s="134" t="s">
        <v>1212</v>
      </c>
      <c r="J188" s="134" t="s">
        <v>414</v>
      </c>
      <c r="K188" s="134" t="s">
        <v>1216</v>
      </c>
      <c r="L188" s="135">
        <v>43.457999999999998</v>
      </c>
      <c r="M188" s="135">
        <v>3.3719999999999999</v>
      </c>
      <c r="N188" s="139">
        <v>0</v>
      </c>
      <c r="O188" s="135">
        <v>146.54</v>
      </c>
      <c r="P188" s="136">
        <v>8.2801309399361655E-3</v>
      </c>
      <c r="Q188" s="136">
        <v>6.4999999999999997E-4</v>
      </c>
    </row>
    <row r="189" spans="1:17" s="137" customFormat="1">
      <c r="A189" s="134" t="s">
        <v>1214</v>
      </c>
      <c r="B189" s="134" t="s">
        <v>1254</v>
      </c>
      <c r="C189" s="134" t="s">
        <v>1236</v>
      </c>
      <c r="D189" s="134" t="s">
        <v>1237</v>
      </c>
      <c r="E189" s="134" t="s">
        <v>316</v>
      </c>
      <c r="F189" s="134" t="s">
        <v>935</v>
      </c>
      <c r="G189" s="134" t="s">
        <v>205</v>
      </c>
      <c r="H189" s="134" t="s">
        <v>340</v>
      </c>
      <c r="I189" s="134" t="s">
        <v>1212</v>
      </c>
      <c r="J189" s="134" t="s">
        <v>414</v>
      </c>
      <c r="K189" s="134" t="s">
        <v>1213</v>
      </c>
      <c r="L189" s="135">
        <v>112.41200000000001</v>
      </c>
      <c r="M189" s="135">
        <v>1</v>
      </c>
      <c r="N189" s="139">
        <v>0</v>
      </c>
      <c r="O189" s="135">
        <v>112.41200000000001</v>
      </c>
      <c r="P189" s="136">
        <v>6.3517543279657728E-3</v>
      </c>
      <c r="Q189" s="136">
        <v>5.0000000000000001E-4</v>
      </c>
    </row>
    <row r="190" spans="1:17" s="137" customFormat="1">
      <c r="A190" s="134" t="s">
        <v>1214</v>
      </c>
      <c r="B190" s="134" t="s">
        <v>1254</v>
      </c>
      <c r="C190" s="134" t="s">
        <v>1210</v>
      </c>
      <c r="D190" s="134" t="s">
        <v>1211</v>
      </c>
      <c r="E190" s="134" t="s">
        <v>316</v>
      </c>
      <c r="F190" s="134" t="s">
        <v>937</v>
      </c>
      <c r="G190" s="134" t="s">
        <v>205</v>
      </c>
      <c r="H190" s="134" t="s">
        <v>340</v>
      </c>
      <c r="I190" s="134" t="s">
        <v>1212</v>
      </c>
      <c r="J190" s="134" t="s">
        <v>414</v>
      </c>
      <c r="K190" s="134" t="s">
        <v>1217</v>
      </c>
      <c r="L190" s="135">
        <v>9.3000000000000007</v>
      </c>
      <c r="M190" s="135">
        <v>3.9550000000000001</v>
      </c>
      <c r="N190" s="138">
        <v>1.32E-2</v>
      </c>
      <c r="O190" s="135">
        <v>36.783999999999999</v>
      </c>
      <c r="P190" s="136">
        <v>2.0784518663478362E-3</v>
      </c>
      <c r="Q190" s="136">
        <v>1.6000000000000001E-4</v>
      </c>
    </row>
    <row r="191" spans="1:17" s="137" customFormat="1">
      <c r="A191" s="134" t="s">
        <v>1214</v>
      </c>
      <c r="B191" s="134" t="s">
        <v>1254</v>
      </c>
      <c r="C191" s="134" t="s">
        <v>1210</v>
      </c>
      <c r="D191" s="134" t="s">
        <v>1211</v>
      </c>
      <c r="E191" s="134" t="s">
        <v>316</v>
      </c>
      <c r="F191" s="134" t="s">
        <v>936</v>
      </c>
      <c r="G191" s="134" t="s">
        <v>206</v>
      </c>
      <c r="H191" s="134" t="s">
        <v>340</v>
      </c>
      <c r="I191" s="134" t="s">
        <v>1212</v>
      </c>
      <c r="J191" s="134" t="s">
        <v>414</v>
      </c>
      <c r="K191" s="134" t="s">
        <v>1216</v>
      </c>
      <c r="L191" s="135">
        <v>1287.7449999999999</v>
      </c>
      <c r="M191" s="135">
        <v>3.3719999999999999</v>
      </c>
      <c r="N191" s="138">
        <v>3.5000000000000003E-2</v>
      </c>
      <c r="O191" s="135">
        <v>4342.2759999999998</v>
      </c>
      <c r="P191" s="136">
        <v>0.24535699370371405</v>
      </c>
      <c r="Q191" s="136">
        <v>1.9290000000000002E-2</v>
      </c>
    </row>
    <row r="192" spans="1:17" s="137" customFormat="1">
      <c r="A192" s="134" t="s">
        <v>1214</v>
      </c>
      <c r="B192" s="134" t="s">
        <v>1254</v>
      </c>
      <c r="C192" s="134" t="s">
        <v>1210</v>
      </c>
      <c r="D192" s="134" t="s">
        <v>1211</v>
      </c>
      <c r="E192" s="134" t="s">
        <v>316</v>
      </c>
      <c r="F192" s="134" t="s">
        <v>936</v>
      </c>
      <c r="G192" s="134" t="s">
        <v>206</v>
      </c>
      <c r="H192" s="134" t="s">
        <v>340</v>
      </c>
      <c r="I192" s="134" t="s">
        <v>1212</v>
      </c>
      <c r="J192" s="134" t="s">
        <v>414</v>
      </c>
      <c r="K192" s="134" t="s">
        <v>1217</v>
      </c>
      <c r="L192" s="135">
        <v>166.09200000000001</v>
      </c>
      <c r="M192" s="135">
        <v>3.9550000000000001</v>
      </c>
      <c r="N192" s="138">
        <v>1.2699999999999999E-2</v>
      </c>
      <c r="O192" s="135">
        <v>656.92600000000004</v>
      </c>
      <c r="P192" s="136">
        <v>3.7119102619411128E-2</v>
      </c>
      <c r="Q192" s="136">
        <v>2.9199999999999999E-3</v>
      </c>
    </row>
    <row r="193" spans="1:17" s="137" customFormat="1">
      <c r="A193" s="134" t="s">
        <v>1214</v>
      </c>
      <c r="B193" s="134" t="s">
        <v>1254</v>
      </c>
      <c r="C193" s="134" t="s">
        <v>1210</v>
      </c>
      <c r="D193" s="134" t="s">
        <v>1211</v>
      </c>
      <c r="E193" s="134" t="s">
        <v>316</v>
      </c>
      <c r="F193" s="134" t="s">
        <v>936</v>
      </c>
      <c r="G193" s="134" t="s">
        <v>206</v>
      </c>
      <c r="H193" s="134" t="s">
        <v>340</v>
      </c>
      <c r="I193" s="134" t="s">
        <v>1212</v>
      </c>
      <c r="J193" s="134" t="s">
        <v>414</v>
      </c>
      <c r="K193" s="134" t="s">
        <v>1219</v>
      </c>
      <c r="L193" s="135">
        <v>57.533000000000001</v>
      </c>
      <c r="M193" s="135">
        <v>4.6239999999999997</v>
      </c>
      <c r="N193" s="139">
        <v>3.4299999999999997E-2</v>
      </c>
      <c r="O193" s="135">
        <v>266.01100000000002</v>
      </c>
      <c r="P193" s="136">
        <v>1.5030748679291387E-2</v>
      </c>
      <c r="Q193" s="136">
        <v>1.1800000000000001E-3</v>
      </c>
    </row>
    <row r="194" spans="1:17" s="137" customFormat="1">
      <c r="A194" s="134" t="s">
        <v>1214</v>
      </c>
      <c r="B194" s="134" t="s">
        <v>1254</v>
      </c>
      <c r="C194" s="134" t="s">
        <v>1210</v>
      </c>
      <c r="D194" s="134" t="s">
        <v>1211</v>
      </c>
      <c r="E194" s="134" t="s">
        <v>316</v>
      </c>
      <c r="F194" s="134" t="s">
        <v>936</v>
      </c>
      <c r="G194" s="134" t="s">
        <v>206</v>
      </c>
      <c r="H194" s="134" t="s">
        <v>340</v>
      </c>
      <c r="I194" s="134" t="s">
        <v>1212</v>
      </c>
      <c r="J194" s="134" t="s">
        <v>414</v>
      </c>
      <c r="K194" s="134" t="s">
        <v>1226</v>
      </c>
      <c r="L194" s="135">
        <v>12.057</v>
      </c>
      <c r="M194" s="135">
        <v>4.2309999999999999</v>
      </c>
      <c r="N194" s="139">
        <v>-7.7000000000000002E-3</v>
      </c>
      <c r="O194" s="135">
        <v>51.017000000000003</v>
      </c>
      <c r="P194" s="136">
        <v>2.8826766764209325E-3</v>
      </c>
      <c r="Q194" s="136">
        <v>2.3000000000000001E-4</v>
      </c>
    </row>
    <row r="195" spans="1:17" s="137" customFormat="1">
      <c r="A195" s="134" t="s">
        <v>1214</v>
      </c>
      <c r="B195" s="134" t="s">
        <v>1255</v>
      </c>
      <c r="C195" s="134" t="s">
        <v>1210</v>
      </c>
      <c r="D195" s="134" t="s">
        <v>1211</v>
      </c>
      <c r="E195" s="134" t="s">
        <v>316</v>
      </c>
      <c r="F195" s="134" t="s">
        <v>937</v>
      </c>
      <c r="G195" s="134" t="s">
        <v>205</v>
      </c>
      <c r="H195" s="134" t="s">
        <v>340</v>
      </c>
      <c r="I195" s="134" t="s">
        <v>1212</v>
      </c>
      <c r="J195" s="134" t="s">
        <v>414</v>
      </c>
      <c r="K195" s="134" t="s">
        <v>1216</v>
      </c>
      <c r="L195" s="135">
        <v>1574.431</v>
      </c>
      <c r="M195" s="135">
        <v>3.3719999999999999</v>
      </c>
      <c r="N195" s="138">
        <v>3.85E-2</v>
      </c>
      <c r="O195" s="135">
        <v>5308.9809999999998</v>
      </c>
      <c r="P195" s="136">
        <v>0.43452928924504192</v>
      </c>
      <c r="Q195" s="136">
        <v>2.947E-2</v>
      </c>
    </row>
    <row r="196" spans="1:17" s="137" customFormat="1">
      <c r="A196" s="134" t="s">
        <v>1214</v>
      </c>
      <c r="B196" s="134" t="s">
        <v>1255</v>
      </c>
      <c r="C196" s="134" t="s">
        <v>1210</v>
      </c>
      <c r="D196" s="134" t="s">
        <v>1211</v>
      </c>
      <c r="E196" s="134" t="s">
        <v>316</v>
      </c>
      <c r="F196" s="134" t="s">
        <v>935</v>
      </c>
      <c r="G196" s="134" t="s">
        <v>205</v>
      </c>
      <c r="H196" s="134" t="s">
        <v>340</v>
      </c>
      <c r="I196" s="134" t="s">
        <v>1212</v>
      </c>
      <c r="J196" s="134" t="s">
        <v>414</v>
      </c>
      <c r="K196" s="134" t="s">
        <v>1213</v>
      </c>
      <c r="L196" s="135">
        <v>4360.843800000036</v>
      </c>
      <c r="M196" s="135">
        <v>1</v>
      </c>
      <c r="N196" s="138">
        <v>0.04</v>
      </c>
      <c r="O196" s="135">
        <v>4360.843800000036</v>
      </c>
      <c r="P196" s="136">
        <v>0.35692618921082286</v>
      </c>
      <c r="Q196" s="136">
        <v>2.4209999999999999E-2</v>
      </c>
    </row>
    <row r="197" spans="1:17" s="137" customFormat="1">
      <c r="A197" s="134" t="s">
        <v>1214</v>
      </c>
      <c r="B197" s="134" t="s">
        <v>1255</v>
      </c>
      <c r="C197" s="134" t="s">
        <v>1210</v>
      </c>
      <c r="D197" s="134" t="s">
        <v>1211</v>
      </c>
      <c r="E197" s="134" t="s">
        <v>316</v>
      </c>
      <c r="F197" s="134" t="s">
        <v>937</v>
      </c>
      <c r="G197" s="134" t="s">
        <v>205</v>
      </c>
      <c r="H197" s="134" t="s">
        <v>340</v>
      </c>
      <c r="I197" s="134" t="s">
        <v>1212</v>
      </c>
      <c r="J197" s="134" t="s">
        <v>414</v>
      </c>
      <c r="K197" s="134" t="s">
        <v>1219</v>
      </c>
      <c r="L197" s="135">
        <v>47.66</v>
      </c>
      <c r="M197" s="135">
        <v>4.6239999999999997</v>
      </c>
      <c r="N197" s="138">
        <v>0</v>
      </c>
      <c r="O197" s="135">
        <v>220.35900000000001</v>
      </c>
      <c r="P197" s="136">
        <v>1.8035935643534645E-2</v>
      </c>
      <c r="Q197" s="136">
        <v>1.2199999999999999E-3</v>
      </c>
    </row>
    <row r="198" spans="1:17" s="137" customFormat="1">
      <c r="A198" s="134" t="s">
        <v>1214</v>
      </c>
      <c r="B198" s="134" t="s">
        <v>1255</v>
      </c>
      <c r="C198" s="134" t="s">
        <v>1236</v>
      </c>
      <c r="D198" s="134" t="s">
        <v>1237</v>
      </c>
      <c r="E198" s="134" t="s">
        <v>316</v>
      </c>
      <c r="F198" s="134" t="s">
        <v>937</v>
      </c>
      <c r="G198" s="134" t="s">
        <v>205</v>
      </c>
      <c r="H198" s="134" t="s">
        <v>340</v>
      </c>
      <c r="I198" s="134" t="s">
        <v>1212</v>
      </c>
      <c r="J198" s="134" t="s">
        <v>414</v>
      </c>
      <c r="K198" s="134" t="s">
        <v>1216</v>
      </c>
      <c r="L198" s="135">
        <v>38.956000000000003</v>
      </c>
      <c r="M198" s="135">
        <v>3.3719999999999999</v>
      </c>
      <c r="N198" s="139">
        <v>0</v>
      </c>
      <c r="O198" s="135">
        <v>131.36000000000001</v>
      </c>
      <c r="P198" s="136">
        <v>1.0751548637154421E-2</v>
      </c>
      <c r="Q198" s="136">
        <v>7.2999999999999996E-4</v>
      </c>
    </row>
    <row r="199" spans="1:17" s="137" customFormat="1">
      <c r="A199" s="134" t="s">
        <v>1214</v>
      </c>
      <c r="B199" s="134" t="s">
        <v>1255</v>
      </c>
      <c r="C199" s="134" t="s">
        <v>1236</v>
      </c>
      <c r="D199" s="134" t="s">
        <v>1237</v>
      </c>
      <c r="E199" s="134" t="s">
        <v>316</v>
      </c>
      <c r="F199" s="134" t="s">
        <v>935</v>
      </c>
      <c r="G199" s="134" t="s">
        <v>205</v>
      </c>
      <c r="H199" s="134" t="s">
        <v>340</v>
      </c>
      <c r="I199" s="134" t="s">
        <v>1212</v>
      </c>
      <c r="J199" s="134" t="s">
        <v>414</v>
      </c>
      <c r="K199" s="134" t="s">
        <v>1213</v>
      </c>
      <c r="L199" s="135">
        <v>101.21599999999999</v>
      </c>
      <c r="M199" s="135">
        <v>1</v>
      </c>
      <c r="N199" s="139">
        <v>0</v>
      </c>
      <c r="O199" s="135">
        <v>101.21599999999999</v>
      </c>
      <c r="P199" s="136">
        <v>8.2843235905772049E-3</v>
      </c>
      <c r="Q199" s="136">
        <v>5.5999999999999995E-4</v>
      </c>
    </row>
    <row r="200" spans="1:17" s="137" customFormat="1">
      <c r="A200" s="134" t="s">
        <v>1214</v>
      </c>
      <c r="B200" s="134" t="s">
        <v>1255</v>
      </c>
      <c r="C200" s="134" t="s">
        <v>1210</v>
      </c>
      <c r="D200" s="134" t="s">
        <v>1211</v>
      </c>
      <c r="E200" s="134" t="s">
        <v>316</v>
      </c>
      <c r="F200" s="134" t="s">
        <v>937</v>
      </c>
      <c r="G200" s="134" t="s">
        <v>205</v>
      </c>
      <c r="H200" s="134" t="s">
        <v>340</v>
      </c>
      <c r="I200" s="134" t="s">
        <v>1212</v>
      </c>
      <c r="J200" s="134" t="s">
        <v>414</v>
      </c>
      <c r="K200" s="134" t="s">
        <v>1217</v>
      </c>
      <c r="L200" s="135">
        <v>8.3840000000000003</v>
      </c>
      <c r="M200" s="135">
        <v>3.9550000000000001</v>
      </c>
      <c r="N200" s="138">
        <v>1.32E-2</v>
      </c>
      <c r="O200" s="135">
        <v>33.161000000000001</v>
      </c>
      <c r="P200" s="136">
        <v>2.71416035594304E-3</v>
      </c>
      <c r="Q200" s="136">
        <v>1.8000000000000001E-4</v>
      </c>
    </row>
    <row r="201" spans="1:17" s="137" customFormat="1">
      <c r="A201" s="134" t="s">
        <v>1214</v>
      </c>
      <c r="B201" s="134" t="s">
        <v>1255</v>
      </c>
      <c r="C201" s="134" t="s">
        <v>1210</v>
      </c>
      <c r="D201" s="134" t="s">
        <v>1211</v>
      </c>
      <c r="E201" s="134" t="s">
        <v>316</v>
      </c>
      <c r="F201" s="134" t="s">
        <v>936</v>
      </c>
      <c r="G201" s="134" t="s">
        <v>206</v>
      </c>
      <c r="H201" s="134" t="s">
        <v>340</v>
      </c>
      <c r="I201" s="134" t="s">
        <v>1212</v>
      </c>
      <c r="J201" s="134" t="s">
        <v>414</v>
      </c>
      <c r="K201" s="134" t="s">
        <v>1216</v>
      </c>
      <c r="L201" s="135">
        <v>417.57400000000001</v>
      </c>
      <c r="M201" s="135">
        <v>3.3719999999999999</v>
      </c>
      <c r="N201" s="138">
        <v>3.5000000000000003E-2</v>
      </c>
      <c r="O201" s="135">
        <v>1408.0609999999999</v>
      </c>
      <c r="P201" s="136">
        <v>0.11524692696087309</v>
      </c>
      <c r="Q201" s="136">
        <v>7.8200000000000006E-3</v>
      </c>
    </row>
    <row r="202" spans="1:17" s="137" customFormat="1">
      <c r="A202" s="134" t="s">
        <v>1214</v>
      </c>
      <c r="B202" s="134" t="s">
        <v>1255</v>
      </c>
      <c r="C202" s="134" t="s">
        <v>1210</v>
      </c>
      <c r="D202" s="134" t="s">
        <v>1211</v>
      </c>
      <c r="E202" s="134" t="s">
        <v>316</v>
      </c>
      <c r="F202" s="134" t="s">
        <v>936</v>
      </c>
      <c r="G202" s="134" t="s">
        <v>206</v>
      </c>
      <c r="H202" s="134" t="s">
        <v>340</v>
      </c>
      <c r="I202" s="134" t="s">
        <v>1212</v>
      </c>
      <c r="J202" s="134" t="s">
        <v>414</v>
      </c>
      <c r="K202" s="134" t="s">
        <v>1217</v>
      </c>
      <c r="L202" s="135">
        <v>136</v>
      </c>
      <c r="M202" s="135">
        <v>3.9550000000000001</v>
      </c>
      <c r="N202" s="138">
        <v>1.2699999999999999E-2</v>
      </c>
      <c r="O202" s="135">
        <v>537.90499999999997</v>
      </c>
      <c r="P202" s="136">
        <v>4.4026429428049241E-2</v>
      </c>
      <c r="Q202" s="136">
        <v>2.99E-3</v>
      </c>
    </row>
    <row r="203" spans="1:17" s="137" customFormat="1">
      <c r="A203" s="134" t="s">
        <v>1214</v>
      </c>
      <c r="B203" s="134" t="s">
        <v>1255</v>
      </c>
      <c r="C203" s="134" t="s">
        <v>1210</v>
      </c>
      <c r="D203" s="134" t="s">
        <v>1211</v>
      </c>
      <c r="E203" s="134" t="s">
        <v>316</v>
      </c>
      <c r="F203" s="134" t="s">
        <v>936</v>
      </c>
      <c r="G203" s="134" t="s">
        <v>206</v>
      </c>
      <c r="H203" s="134" t="s">
        <v>340</v>
      </c>
      <c r="I203" s="134" t="s">
        <v>1212</v>
      </c>
      <c r="J203" s="134" t="s">
        <v>414</v>
      </c>
      <c r="K203" s="134" t="s">
        <v>1219</v>
      </c>
      <c r="L203" s="135">
        <v>14.03</v>
      </c>
      <c r="M203" s="135">
        <v>4.6239999999999997</v>
      </c>
      <c r="N203" s="139">
        <v>3.4299999999999997E-2</v>
      </c>
      <c r="O203" s="135">
        <v>64.870999999999995</v>
      </c>
      <c r="P203" s="136">
        <v>5.3095593151708609E-3</v>
      </c>
      <c r="Q203" s="136">
        <v>3.6000000000000002E-4</v>
      </c>
    </row>
    <row r="204" spans="1:17" s="137" customFormat="1">
      <c r="A204" s="134" t="s">
        <v>1214</v>
      </c>
      <c r="B204" s="134" t="s">
        <v>1255</v>
      </c>
      <c r="C204" s="134" t="s">
        <v>1210</v>
      </c>
      <c r="D204" s="134" t="s">
        <v>1211</v>
      </c>
      <c r="E204" s="134" t="s">
        <v>316</v>
      </c>
      <c r="F204" s="134" t="s">
        <v>936</v>
      </c>
      <c r="G204" s="134" t="s">
        <v>206</v>
      </c>
      <c r="H204" s="134" t="s">
        <v>340</v>
      </c>
      <c r="I204" s="134" t="s">
        <v>1212</v>
      </c>
      <c r="J204" s="134" t="s">
        <v>414</v>
      </c>
      <c r="K204" s="134" t="s">
        <v>1226</v>
      </c>
      <c r="L204" s="135">
        <v>12.057</v>
      </c>
      <c r="M204" s="135">
        <v>4.2309999999999999</v>
      </c>
      <c r="N204" s="139">
        <v>-7.7000000000000002E-3</v>
      </c>
      <c r="O204" s="135">
        <v>51.017000000000003</v>
      </c>
      <c r="P204" s="136">
        <v>4.1756376128327275E-3</v>
      </c>
      <c r="Q204" s="136">
        <v>2.7999999999999998E-4</v>
      </c>
    </row>
    <row r="205" spans="1:17" s="137" customFormat="1">
      <c r="A205" s="134" t="s">
        <v>1214</v>
      </c>
      <c r="B205" s="134" t="s">
        <v>1256</v>
      </c>
      <c r="C205" s="134" t="s">
        <v>1210</v>
      </c>
      <c r="D205" s="134" t="s">
        <v>1211</v>
      </c>
      <c r="E205" s="134" t="s">
        <v>316</v>
      </c>
      <c r="F205" s="134" t="s">
        <v>935</v>
      </c>
      <c r="G205" s="134" t="s">
        <v>205</v>
      </c>
      <c r="H205" s="134" t="s">
        <v>340</v>
      </c>
      <c r="I205" s="134" t="s">
        <v>1212</v>
      </c>
      <c r="J205" s="134" t="s">
        <v>414</v>
      </c>
      <c r="K205" s="134" t="s">
        <v>1213</v>
      </c>
      <c r="L205" s="135">
        <v>166752.05853999898</v>
      </c>
      <c r="M205" s="135">
        <v>1</v>
      </c>
      <c r="N205" s="138">
        <v>0.04</v>
      </c>
      <c r="O205" s="135">
        <v>166752.05853999898</v>
      </c>
      <c r="P205" s="136">
        <v>0.93378330083970096</v>
      </c>
      <c r="Q205" s="136">
        <v>4.1169999999999998E-2</v>
      </c>
    </row>
    <row r="206" spans="1:17" s="137" customFormat="1">
      <c r="A206" s="134" t="s">
        <v>1214</v>
      </c>
      <c r="B206" s="134" t="s">
        <v>1256</v>
      </c>
      <c r="C206" s="134" t="s">
        <v>1210</v>
      </c>
      <c r="D206" s="134" t="s">
        <v>1211</v>
      </c>
      <c r="E206" s="134" t="s">
        <v>316</v>
      </c>
      <c r="F206" s="134" t="s">
        <v>937</v>
      </c>
      <c r="G206" s="134" t="s">
        <v>205</v>
      </c>
      <c r="H206" s="134" t="s">
        <v>340</v>
      </c>
      <c r="I206" s="134" t="s">
        <v>1212</v>
      </c>
      <c r="J206" s="134" t="s">
        <v>414</v>
      </c>
      <c r="K206" s="134" t="s">
        <v>1216</v>
      </c>
      <c r="L206" s="135">
        <v>3253.9140000000002</v>
      </c>
      <c r="M206" s="135">
        <v>3.3719999999999999</v>
      </c>
      <c r="N206" s="138">
        <v>3.85E-2</v>
      </c>
      <c r="O206" s="135">
        <v>10972.198</v>
      </c>
      <c r="P206" s="136">
        <v>6.1442451479236944E-2</v>
      </c>
      <c r="Q206" s="136">
        <v>2.7799999999999999E-3</v>
      </c>
    </row>
    <row r="207" spans="1:17" s="137" customFormat="1">
      <c r="A207" s="134" t="s">
        <v>1214</v>
      </c>
      <c r="B207" s="134" t="s">
        <v>1256</v>
      </c>
      <c r="C207" s="134" t="s">
        <v>1210</v>
      </c>
      <c r="D207" s="134" t="s">
        <v>1211</v>
      </c>
      <c r="E207" s="134" t="s">
        <v>316</v>
      </c>
      <c r="F207" s="134" t="s">
        <v>937</v>
      </c>
      <c r="G207" s="134" t="s">
        <v>205</v>
      </c>
      <c r="H207" s="134" t="s">
        <v>340</v>
      </c>
      <c r="I207" s="134" t="s">
        <v>1212</v>
      </c>
      <c r="J207" s="134" t="s">
        <v>414</v>
      </c>
      <c r="K207" s="134" t="s">
        <v>1217</v>
      </c>
      <c r="L207" s="135">
        <v>5.9</v>
      </c>
      <c r="M207" s="135">
        <v>3.9550000000000001</v>
      </c>
      <c r="N207" s="138">
        <v>1.32E-2</v>
      </c>
      <c r="O207" s="135">
        <v>23.335999999999999</v>
      </c>
      <c r="P207" s="136">
        <v>1.3067764979445988E-4</v>
      </c>
      <c r="Q207" s="136">
        <v>1.0000000000000001E-5</v>
      </c>
    </row>
    <row r="208" spans="1:17" s="137" customFormat="1">
      <c r="A208" s="134" t="s">
        <v>1214</v>
      </c>
      <c r="B208" s="134" t="s">
        <v>1256</v>
      </c>
      <c r="C208" s="134" t="s">
        <v>1210</v>
      </c>
      <c r="D208" s="134" t="s">
        <v>1211</v>
      </c>
      <c r="E208" s="134" t="s">
        <v>316</v>
      </c>
      <c r="F208" s="134" t="s">
        <v>937</v>
      </c>
      <c r="G208" s="134" t="s">
        <v>205</v>
      </c>
      <c r="H208" s="134" t="s">
        <v>340</v>
      </c>
      <c r="I208" s="134" t="s">
        <v>1212</v>
      </c>
      <c r="J208" s="134" t="s">
        <v>414</v>
      </c>
      <c r="K208" s="134" t="s">
        <v>1219</v>
      </c>
      <c r="L208" s="135">
        <v>1.9179999999999999</v>
      </c>
      <c r="M208" s="135">
        <v>4.6239999999999997</v>
      </c>
      <c r="N208" s="138">
        <v>0</v>
      </c>
      <c r="O208" s="135">
        <v>8.8659999999999997</v>
      </c>
      <c r="P208" s="136">
        <v>4.964809920627706E-5</v>
      </c>
      <c r="Q208" s="136">
        <v>0</v>
      </c>
    </row>
    <row r="209" spans="1:17" s="137" customFormat="1">
      <c r="A209" s="134" t="s">
        <v>1214</v>
      </c>
      <c r="B209" s="134" t="s">
        <v>1256</v>
      </c>
      <c r="C209" s="134" t="s">
        <v>1210</v>
      </c>
      <c r="D209" s="134" t="s">
        <v>1211</v>
      </c>
      <c r="E209" s="134" t="s">
        <v>316</v>
      </c>
      <c r="F209" s="134" t="s">
        <v>936</v>
      </c>
      <c r="G209" s="134" t="s">
        <v>206</v>
      </c>
      <c r="H209" s="134" t="s">
        <v>340</v>
      </c>
      <c r="I209" s="134" t="s">
        <v>1212</v>
      </c>
      <c r="J209" s="134" t="s">
        <v>414</v>
      </c>
      <c r="K209" s="134" t="s">
        <v>1216</v>
      </c>
      <c r="L209" s="135">
        <v>243.28800000000001</v>
      </c>
      <c r="M209" s="135">
        <v>3.3719999999999999</v>
      </c>
      <c r="N209" s="138">
        <v>3.5000000000000003E-2</v>
      </c>
      <c r="O209" s="135">
        <v>820.36800000000005</v>
      </c>
      <c r="P209" s="136">
        <v>4.5939219320612562E-3</v>
      </c>
      <c r="Q209" s="136">
        <v>2.1000000000000001E-4</v>
      </c>
    </row>
    <row r="210" spans="1:17" s="137" customFormat="1">
      <c r="A210" s="134" t="s">
        <v>1214</v>
      </c>
      <c r="B210" s="134" t="s">
        <v>1257</v>
      </c>
      <c r="C210" s="134" t="s">
        <v>1210</v>
      </c>
      <c r="D210" s="134" t="s">
        <v>1211</v>
      </c>
      <c r="E210" s="134" t="s">
        <v>316</v>
      </c>
      <c r="F210" s="134" t="s">
        <v>935</v>
      </c>
      <c r="G210" s="134" t="s">
        <v>205</v>
      </c>
      <c r="H210" s="134" t="s">
        <v>340</v>
      </c>
      <c r="I210" s="134" t="s">
        <v>1212</v>
      </c>
      <c r="J210" s="134" t="s">
        <v>414</v>
      </c>
      <c r="K210" s="134" t="s">
        <v>1213</v>
      </c>
      <c r="L210" s="135">
        <v>154525.97583999977</v>
      </c>
      <c r="M210" s="135">
        <v>1</v>
      </c>
      <c r="N210" s="138">
        <v>0.04</v>
      </c>
      <c r="O210" s="135">
        <v>154525.97583999977</v>
      </c>
      <c r="P210" s="136">
        <v>0.8422531717234194</v>
      </c>
      <c r="Q210" s="136">
        <v>0.11554</v>
      </c>
    </row>
    <row r="211" spans="1:17" s="137" customFormat="1">
      <c r="A211" s="134" t="s">
        <v>1214</v>
      </c>
      <c r="B211" s="134" t="s">
        <v>1257</v>
      </c>
      <c r="C211" s="134" t="s">
        <v>1210</v>
      </c>
      <c r="D211" s="134" t="s">
        <v>1211</v>
      </c>
      <c r="E211" s="134" t="s">
        <v>316</v>
      </c>
      <c r="F211" s="134" t="s">
        <v>937</v>
      </c>
      <c r="G211" s="134" t="s">
        <v>205</v>
      </c>
      <c r="H211" s="134" t="s">
        <v>340</v>
      </c>
      <c r="I211" s="134" t="s">
        <v>1212</v>
      </c>
      <c r="J211" s="134" t="s">
        <v>414</v>
      </c>
      <c r="K211" s="134" t="s">
        <v>1216</v>
      </c>
      <c r="L211" s="135">
        <v>3830.1709999999998</v>
      </c>
      <c r="M211" s="135">
        <v>3.3719999999999999</v>
      </c>
      <c r="N211" s="138">
        <v>3.85E-2</v>
      </c>
      <c r="O211" s="135">
        <v>12915.335999999999</v>
      </c>
      <c r="P211" s="136">
        <v>7.0395819542579743E-2</v>
      </c>
      <c r="Q211" s="136">
        <v>9.6900000000000007E-3</v>
      </c>
    </row>
    <row r="212" spans="1:17" s="137" customFormat="1">
      <c r="A212" s="134" t="s">
        <v>1214</v>
      </c>
      <c r="B212" s="134" t="s">
        <v>1257</v>
      </c>
      <c r="C212" s="134" t="s">
        <v>1210</v>
      </c>
      <c r="D212" s="134" t="s">
        <v>1211</v>
      </c>
      <c r="E212" s="134" t="s">
        <v>316</v>
      </c>
      <c r="F212" s="134" t="s">
        <v>937</v>
      </c>
      <c r="G212" s="134" t="s">
        <v>205</v>
      </c>
      <c r="H212" s="134" t="s">
        <v>340</v>
      </c>
      <c r="I212" s="134" t="s">
        <v>1212</v>
      </c>
      <c r="J212" s="134" t="s">
        <v>414</v>
      </c>
      <c r="K212" s="134" t="s">
        <v>1217</v>
      </c>
      <c r="L212" s="135">
        <v>261.33</v>
      </c>
      <c r="M212" s="135">
        <v>3.9550000000000001</v>
      </c>
      <c r="N212" s="138">
        <v>1.32E-2</v>
      </c>
      <c r="O212" s="135">
        <v>1033.614</v>
      </c>
      <c r="P212" s="136">
        <v>5.6337755843660605E-3</v>
      </c>
      <c r="Q212" s="136">
        <v>7.7999999999999999E-4</v>
      </c>
    </row>
    <row r="213" spans="1:17" s="137" customFormat="1">
      <c r="A213" s="134" t="s">
        <v>1214</v>
      </c>
      <c r="B213" s="134" t="s">
        <v>1257</v>
      </c>
      <c r="C213" s="134" t="s">
        <v>1210</v>
      </c>
      <c r="D213" s="134" t="s">
        <v>1211</v>
      </c>
      <c r="E213" s="134" t="s">
        <v>316</v>
      </c>
      <c r="F213" s="134" t="s">
        <v>936</v>
      </c>
      <c r="G213" s="134" t="s">
        <v>206</v>
      </c>
      <c r="H213" s="134" t="s">
        <v>340</v>
      </c>
      <c r="I213" s="134" t="s">
        <v>1212</v>
      </c>
      <c r="J213" s="134" t="s">
        <v>414</v>
      </c>
      <c r="K213" s="134" t="s">
        <v>1216</v>
      </c>
      <c r="L213" s="135">
        <v>3992.7669999999998</v>
      </c>
      <c r="M213" s="135">
        <v>3.3719999999999999</v>
      </c>
      <c r="N213" s="138">
        <v>3.5000000000000003E-2</v>
      </c>
      <c r="O213" s="135">
        <v>13463.611000000001</v>
      </c>
      <c r="P213" s="136">
        <v>7.3384225570863326E-2</v>
      </c>
      <c r="Q213" s="136">
        <v>1.0109999999999999E-2</v>
      </c>
    </row>
    <row r="214" spans="1:17" s="137" customFormat="1">
      <c r="A214" s="134" t="s">
        <v>1214</v>
      </c>
      <c r="B214" s="134" t="s">
        <v>1257</v>
      </c>
      <c r="C214" s="134" t="s">
        <v>1210</v>
      </c>
      <c r="D214" s="134" t="s">
        <v>1211</v>
      </c>
      <c r="E214" s="134" t="s">
        <v>316</v>
      </c>
      <c r="F214" s="134" t="s">
        <v>936</v>
      </c>
      <c r="G214" s="134" t="s">
        <v>206</v>
      </c>
      <c r="H214" s="134" t="s">
        <v>340</v>
      </c>
      <c r="I214" s="134" t="s">
        <v>1212</v>
      </c>
      <c r="J214" s="134" t="s">
        <v>414</v>
      </c>
      <c r="K214" s="134" t="s">
        <v>1217</v>
      </c>
      <c r="L214" s="135">
        <v>386.53800000000001</v>
      </c>
      <c r="M214" s="135">
        <v>3.9550000000000001</v>
      </c>
      <c r="N214" s="138">
        <v>1.2699999999999999E-2</v>
      </c>
      <c r="O214" s="135">
        <v>1528.835</v>
      </c>
      <c r="P214" s="136">
        <v>8.3330075787714612E-3</v>
      </c>
      <c r="Q214" s="136">
        <v>1.15E-3</v>
      </c>
    </row>
    <row r="215" spans="1:17" s="137" customFormat="1">
      <c r="A215" s="134" t="s">
        <v>1214</v>
      </c>
      <c r="B215" s="134" t="s">
        <v>1258</v>
      </c>
      <c r="C215" s="134" t="s">
        <v>1210</v>
      </c>
      <c r="D215" s="134" t="s">
        <v>1211</v>
      </c>
      <c r="E215" s="134" t="s">
        <v>316</v>
      </c>
      <c r="F215" s="134" t="s">
        <v>935</v>
      </c>
      <c r="G215" s="134" t="s">
        <v>205</v>
      </c>
      <c r="H215" s="134" t="s">
        <v>340</v>
      </c>
      <c r="I215" s="134" t="s">
        <v>1212</v>
      </c>
      <c r="J215" s="134" t="s">
        <v>414</v>
      </c>
      <c r="K215" s="134" t="s">
        <v>1213</v>
      </c>
      <c r="L215" s="135">
        <v>1022.3409000000157</v>
      </c>
      <c r="M215" s="135">
        <v>1</v>
      </c>
      <c r="N215" s="138">
        <v>0.04</v>
      </c>
      <c r="O215" s="135">
        <v>1022.3409000000157</v>
      </c>
      <c r="P215" s="136">
        <v>0.47001739541888077</v>
      </c>
      <c r="Q215" s="136">
        <v>4.8700000000000002E-3</v>
      </c>
    </row>
    <row r="216" spans="1:17" s="137" customFormat="1">
      <c r="A216" s="134" t="s">
        <v>1214</v>
      </c>
      <c r="B216" s="134" t="s">
        <v>1258</v>
      </c>
      <c r="C216" s="134" t="s">
        <v>1210</v>
      </c>
      <c r="D216" s="134" t="s">
        <v>1211</v>
      </c>
      <c r="E216" s="134" t="s">
        <v>316</v>
      </c>
      <c r="F216" s="134" t="s">
        <v>937</v>
      </c>
      <c r="G216" s="134" t="s">
        <v>205</v>
      </c>
      <c r="H216" s="134" t="s">
        <v>340</v>
      </c>
      <c r="I216" s="134" t="s">
        <v>1212</v>
      </c>
      <c r="J216" s="134" t="s">
        <v>414</v>
      </c>
      <c r="K216" s="134" t="s">
        <v>1216</v>
      </c>
      <c r="L216" s="135">
        <v>159.48400000000001</v>
      </c>
      <c r="M216" s="135">
        <v>3.3719999999999999</v>
      </c>
      <c r="N216" s="138">
        <v>3.85E-2</v>
      </c>
      <c r="O216" s="135">
        <v>537.78200000000004</v>
      </c>
      <c r="P216" s="136">
        <v>0.24724325803961542</v>
      </c>
      <c r="Q216" s="136">
        <v>2.7499999999999998E-3</v>
      </c>
    </row>
    <row r="217" spans="1:17" s="137" customFormat="1">
      <c r="A217" s="134" t="s">
        <v>1214</v>
      </c>
      <c r="B217" s="134" t="s">
        <v>1258</v>
      </c>
      <c r="C217" s="134" t="s">
        <v>1210</v>
      </c>
      <c r="D217" s="134" t="s">
        <v>1211</v>
      </c>
      <c r="E217" s="134" t="s">
        <v>316</v>
      </c>
      <c r="F217" s="134" t="s">
        <v>936</v>
      </c>
      <c r="G217" s="134" t="s">
        <v>206</v>
      </c>
      <c r="H217" s="134" t="s">
        <v>340</v>
      </c>
      <c r="I217" s="134" t="s">
        <v>1212</v>
      </c>
      <c r="J217" s="134" t="s">
        <v>414</v>
      </c>
      <c r="K217" s="134" t="s">
        <v>1216</v>
      </c>
      <c r="L217" s="135">
        <v>182.381</v>
      </c>
      <c r="M217" s="135">
        <v>3.3719999999999999</v>
      </c>
      <c r="N217" s="138">
        <v>3.5000000000000003E-2</v>
      </c>
      <c r="O217" s="135">
        <v>614.99</v>
      </c>
      <c r="P217" s="136">
        <v>0.28273934654150396</v>
      </c>
      <c r="Q217" s="136">
        <v>3.14E-3</v>
      </c>
    </row>
    <row r="218" spans="1:17" s="137" customFormat="1">
      <c r="A218" s="134" t="s">
        <v>1214</v>
      </c>
      <c r="B218" s="134" t="s">
        <v>1259</v>
      </c>
      <c r="C218" s="134" t="s">
        <v>1210</v>
      </c>
      <c r="D218" s="134" t="s">
        <v>1211</v>
      </c>
      <c r="E218" s="134" t="s">
        <v>316</v>
      </c>
      <c r="F218" s="134" t="s">
        <v>935</v>
      </c>
      <c r="G218" s="134" t="s">
        <v>205</v>
      </c>
      <c r="H218" s="134" t="s">
        <v>340</v>
      </c>
      <c r="I218" s="134" t="s">
        <v>1212</v>
      </c>
      <c r="J218" s="134" t="s">
        <v>414</v>
      </c>
      <c r="K218" s="134" t="s">
        <v>1213</v>
      </c>
      <c r="L218" s="135">
        <v>15834.527804404068</v>
      </c>
      <c r="M218" s="135">
        <v>1</v>
      </c>
      <c r="N218" s="138">
        <v>0.04</v>
      </c>
      <c r="O218" s="135">
        <v>15834.527804404068</v>
      </c>
      <c r="P218" s="136">
        <v>0.54729216790505597</v>
      </c>
      <c r="Q218" s="136">
        <v>5.3469999999999997E-2</v>
      </c>
    </row>
    <row r="219" spans="1:17" s="137" customFormat="1">
      <c r="A219" s="134" t="s">
        <v>1214</v>
      </c>
      <c r="B219" s="134" t="s">
        <v>1259</v>
      </c>
      <c r="C219" s="134" t="s">
        <v>1210</v>
      </c>
      <c r="D219" s="134" t="s">
        <v>1211</v>
      </c>
      <c r="E219" s="134" t="s">
        <v>316</v>
      </c>
      <c r="F219" s="134" t="s">
        <v>937</v>
      </c>
      <c r="G219" s="134" t="s">
        <v>205</v>
      </c>
      <c r="H219" s="134" t="s">
        <v>340</v>
      </c>
      <c r="I219" s="134" t="s">
        <v>1212</v>
      </c>
      <c r="J219" s="134" t="s">
        <v>414</v>
      </c>
      <c r="K219" s="134" t="s">
        <v>1216</v>
      </c>
      <c r="L219" s="135">
        <v>2101.835</v>
      </c>
      <c r="M219" s="135">
        <v>3.3719999999999999</v>
      </c>
      <c r="N219" s="138">
        <v>3.85E-2</v>
      </c>
      <c r="O219" s="135">
        <v>7087.3860000000004</v>
      </c>
      <c r="P219" s="136">
        <v>0.24496283669672234</v>
      </c>
      <c r="Q219" s="136">
        <v>2.231E-2</v>
      </c>
    </row>
    <row r="220" spans="1:17" s="137" customFormat="1">
      <c r="A220" s="134" t="s">
        <v>1214</v>
      </c>
      <c r="B220" s="134" t="s">
        <v>1259</v>
      </c>
      <c r="C220" s="134" t="s">
        <v>1210</v>
      </c>
      <c r="D220" s="134" t="s">
        <v>1211</v>
      </c>
      <c r="E220" s="134" t="s">
        <v>316</v>
      </c>
      <c r="F220" s="134" t="s">
        <v>937</v>
      </c>
      <c r="G220" s="134" t="s">
        <v>205</v>
      </c>
      <c r="H220" s="134" t="s">
        <v>340</v>
      </c>
      <c r="I220" s="134" t="s">
        <v>1212</v>
      </c>
      <c r="J220" s="134" t="s">
        <v>414</v>
      </c>
      <c r="K220" s="134" t="s">
        <v>1219</v>
      </c>
      <c r="L220" s="135">
        <v>79.656999999999996</v>
      </c>
      <c r="M220" s="135">
        <v>4.6239999999999997</v>
      </c>
      <c r="N220" s="138">
        <v>0</v>
      </c>
      <c r="O220" s="135">
        <v>368.303</v>
      </c>
      <c r="P220" s="136">
        <v>1.272973528518313E-2</v>
      </c>
      <c r="Q220" s="136">
        <v>1.16E-3</v>
      </c>
    </row>
    <row r="221" spans="1:17" s="137" customFormat="1">
      <c r="A221" s="134" t="s">
        <v>1214</v>
      </c>
      <c r="B221" s="134" t="s">
        <v>1259</v>
      </c>
      <c r="C221" s="134" t="s">
        <v>1236</v>
      </c>
      <c r="D221" s="134" t="s">
        <v>1237</v>
      </c>
      <c r="E221" s="134" t="s">
        <v>316</v>
      </c>
      <c r="F221" s="134" t="s">
        <v>937</v>
      </c>
      <c r="G221" s="134" t="s">
        <v>205</v>
      </c>
      <c r="H221" s="134" t="s">
        <v>340</v>
      </c>
      <c r="I221" s="134" t="s">
        <v>1212</v>
      </c>
      <c r="J221" s="134" t="s">
        <v>414</v>
      </c>
      <c r="K221" s="134" t="s">
        <v>1216</v>
      </c>
      <c r="L221" s="135">
        <v>27.515000000000001</v>
      </c>
      <c r="M221" s="135">
        <v>3.3719999999999999</v>
      </c>
      <c r="N221" s="139">
        <v>0</v>
      </c>
      <c r="O221" s="135">
        <v>92.78</v>
      </c>
      <c r="P221" s="136">
        <v>3.2067749645245647E-3</v>
      </c>
      <c r="Q221" s="136">
        <v>2.9E-4</v>
      </c>
    </row>
    <row r="222" spans="1:17" s="137" customFormat="1">
      <c r="A222" s="134" t="s">
        <v>1214</v>
      </c>
      <c r="B222" s="134" t="s">
        <v>1259</v>
      </c>
      <c r="C222" s="134" t="s">
        <v>1236</v>
      </c>
      <c r="D222" s="134" t="s">
        <v>1237</v>
      </c>
      <c r="E222" s="134" t="s">
        <v>316</v>
      </c>
      <c r="F222" s="134" t="s">
        <v>935</v>
      </c>
      <c r="G222" s="134" t="s">
        <v>205</v>
      </c>
      <c r="H222" s="134" t="s">
        <v>340</v>
      </c>
      <c r="I222" s="134" t="s">
        <v>1212</v>
      </c>
      <c r="J222" s="134" t="s">
        <v>414</v>
      </c>
      <c r="K222" s="134" t="s">
        <v>1213</v>
      </c>
      <c r="L222" s="135">
        <v>49.423000000000002</v>
      </c>
      <c r="M222" s="135">
        <v>1</v>
      </c>
      <c r="N222" s="139">
        <v>0</v>
      </c>
      <c r="O222" s="135">
        <v>49.423000000000002</v>
      </c>
      <c r="P222" s="136">
        <v>1.7082177093306486E-3</v>
      </c>
      <c r="Q222" s="136">
        <v>1.6000000000000001E-4</v>
      </c>
    </row>
    <row r="223" spans="1:17" s="137" customFormat="1">
      <c r="A223" s="134" t="s">
        <v>1214</v>
      </c>
      <c r="B223" s="134" t="s">
        <v>1259</v>
      </c>
      <c r="C223" s="134" t="s">
        <v>1210</v>
      </c>
      <c r="D223" s="134" t="s">
        <v>1211</v>
      </c>
      <c r="E223" s="134" t="s">
        <v>316</v>
      </c>
      <c r="F223" s="134" t="s">
        <v>937</v>
      </c>
      <c r="G223" s="134" t="s">
        <v>205</v>
      </c>
      <c r="H223" s="134" t="s">
        <v>340</v>
      </c>
      <c r="I223" s="134" t="s">
        <v>1212</v>
      </c>
      <c r="J223" s="134" t="s">
        <v>414</v>
      </c>
      <c r="K223" s="134" t="s">
        <v>1217</v>
      </c>
      <c r="L223" s="135">
        <v>7.56</v>
      </c>
      <c r="M223" s="135">
        <v>3.9550000000000001</v>
      </c>
      <c r="N223" s="138">
        <v>1.32E-2</v>
      </c>
      <c r="O223" s="135">
        <v>29.901</v>
      </c>
      <c r="P223" s="136">
        <v>1.0334746520182046E-3</v>
      </c>
      <c r="Q223" s="136">
        <v>9.0000000000000006E-5</v>
      </c>
    </row>
    <row r="224" spans="1:17" s="137" customFormat="1">
      <c r="A224" s="134" t="s">
        <v>1214</v>
      </c>
      <c r="B224" s="134" t="s">
        <v>1259</v>
      </c>
      <c r="C224" s="134" t="s">
        <v>1210</v>
      </c>
      <c r="D224" s="134" t="s">
        <v>1211</v>
      </c>
      <c r="E224" s="134" t="s">
        <v>316</v>
      </c>
      <c r="F224" s="134" t="s">
        <v>936</v>
      </c>
      <c r="G224" s="134" t="s">
        <v>206</v>
      </c>
      <c r="H224" s="134" t="s">
        <v>340</v>
      </c>
      <c r="I224" s="134" t="s">
        <v>1212</v>
      </c>
      <c r="J224" s="134" t="s">
        <v>414</v>
      </c>
      <c r="K224" s="134" t="s">
        <v>1216</v>
      </c>
      <c r="L224" s="135">
        <v>1439.798</v>
      </c>
      <c r="M224" s="135">
        <v>3.3719999999999999</v>
      </c>
      <c r="N224" s="138">
        <v>3.5000000000000003E-2</v>
      </c>
      <c r="O224" s="135">
        <v>4854.9989999999998</v>
      </c>
      <c r="P224" s="136">
        <v>0.16780436781625133</v>
      </c>
      <c r="Q224" s="136">
        <v>1.528E-2</v>
      </c>
    </row>
    <row r="225" spans="1:17" s="137" customFormat="1">
      <c r="A225" s="134" t="s">
        <v>1214</v>
      </c>
      <c r="B225" s="134" t="s">
        <v>1259</v>
      </c>
      <c r="C225" s="134" t="s">
        <v>1210</v>
      </c>
      <c r="D225" s="134" t="s">
        <v>1211</v>
      </c>
      <c r="E225" s="134" t="s">
        <v>316</v>
      </c>
      <c r="F225" s="134" t="s">
        <v>936</v>
      </c>
      <c r="G225" s="134" t="s">
        <v>206</v>
      </c>
      <c r="H225" s="134" t="s">
        <v>340</v>
      </c>
      <c r="I225" s="134" t="s">
        <v>1212</v>
      </c>
      <c r="J225" s="134" t="s">
        <v>414</v>
      </c>
      <c r="K225" s="134" t="s">
        <v>1217</v>
      </c>
      <c r="L225" s="135">
        <v>116.54300000000001</v>
      </c>
      <c r="M225" s="135">
        <v>3.9550000000000001</v>
      </c>
      <c r="N225" s="138">
        <v>1.2699999999999999E-2</v>
      </c>
      <c r="O225" s="135">
        <v>460.952</v>
      </c>
      <c r="P225" s="136">
        <v>1.5931982468716611E-2</v>
      </c>
      <c r="Q225" s="136">
        <v>1.4499999999999999E-3</v>
      </c>
    </row>
    <row r="226" spans="1:17" s="137" customFormat="1">
      <c r="A226" s="134" t="s">
        <v>1214</v>
      </c>
      <c r="B226" s="134" t="s">
        <v>1259</v>
      </c>
      <c r="C226" s="134" t="s">
        <v>1210</v>
      </c>
      <c r="D226" s="134" t="s">
        <v>1211</v>
      </c>
      <c r="E226" s="134" t="s">
        <v>316</v>
      </c>
      <c r="F226" s="134" t="s">
        <v>936</v>
      </c>
      <c r="G226" s="134" t="s">
        <v>206</v>
      </c>
      <c r="H226" s="134" t="s">
        <v>340</v>
      </c>
      <c r="I226" s="134" t="s">
        <v>1212</v>
      </c>
      <c r="J226" s="134" t="s">
        <v>414</v>
      </c>
      <c r="K226" s="134" t="s">
        <v>1219</v>
      </c>
      <c r="L226" s="135">
        <v>22.321000000000002</v>
      </c>
      <c r="M226" s="135">
        <v>4.6239999999999997</v>
      </c>
      <c r="N226" s="139">
        <v>3.4299999999999997E-2</v>
      </c>
      <c r="O226" s="135">
        <v>103.206</v>
      </c>
      <c r="P226" s="136">
        <v>3.5671310302729277E-3</v>
      </c>
      <c r="Q226" s="136">
        <v>3.2000000000000003E-4</v>
      </c>
    </row>
    <row r="227" spans="1:17" s="137" customFormat="1">
      <c r="A227" s="134" t="s">
        <v>1214</v>
      </c>
      <c r="B227" s="134" t="s">
        <v>1259</v>
      </c>
      <c r="C227" s="134" t="s">
        <v>1210</v>
      </c>
      <c r="D227" s="134" t="s">
        <v>1211</v>
      </c>
      <c r="E227" s="134" t="s">
        <v>316</v>
      </c>
      <c r="F227" s="134" t="s">
        <v>936</v>
      </c>
      <c r="G227" s="134" t="s">
        <v>206</v>
      </c>
      <c r="H227" s="134" t="s">
        <v>340</v>
      </c>
      <c r="I227" s="134" t="s">
        <v>1212</v>
      </c>
      <c r="J227" s="134" t="s">
        <v>414</v>
      </c>
      <c r="K227" s="134" t="s">
        <v>1226</v>
      </c>
      <c r="L227" s="135">
        <v>12.057</v>
      </c>
      <c r="M227" s="135">
        <v>4.2309999999999999</v>
      </c>
      <c r="N227" s="139">
        <v>-7.7000000000000002E-3</v>
      </c>
      <c r="O227" s="135">
        <v>51.017000000000003</v>
      </c>
      <c r="P227" s="136">
        <v>1.7633114719244421E-3</v>
      </c>
      <c r="Q227" s="136">
        <v>1.6000000000000001E-4</v>
      </c>
    </row>
  </sheetData>
  <sheetProtection formatColumns="0"/>
  <autoFilter ref="A1:R227"/>
  <customSheetViews>
    <customSheetView guid="{AE318230-F718-49FC-82EB-7CAC3DCD05F1}" showGridLines="0">
      <selection activeCell="K3" sqref="K3"/>
      <pageMargins left="0" right="0" top="0" bottom="0" header="0" footer="0"/>
      <pageSetup paperSize="9" orientation="portrait" verticalDpi="0" r:id="rId1"/>
    </customSheetView>
  </customSheetViews>
  <dataValidations count="4">
    <dataValidation type="list" allowBlank="1" showInputMessage="1" showErrorMessage="1" sqref="G2:G19">
      <formula1>israel_abroad</formula1>
    </dataValidation>
    <dataValidation type="list" allowBlank="1" showInputMessage="1" showErrorMessage="1" sqref="H2:H19">
      <formula1>Holding_interest</formula1>
    </dataValidation>
    <dataValidation type="list" allowBlank="1" showInputMessage="1" showErrorMessage="1" sqref="J2:J20">
      <formula1>Rating_Agency</formula1>
    </dataValidation>
    <dataValidation type="list" allowBlank="1" showInputMessage="1" showErrorMessage="1" sqref="E2:E19">
      <formula1>Issuer_Number_Banks</formula1>
    </dataValidation>
  </dataValidations>
  <pageMargins left="0.7" right="0.7" top="0.75" bottom="0.75" header="0.3" footer="0.3"/>
  <pageSetup paperSize="9" orientation="portrait"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בחירה'!$C$853:$C$861</xm:f>
          </x14:formula1>
          <xm:sqref>F2:F19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V31"/>
  <sheetViews>
    <sheetView rightToLeft="1" topLeftCell="O1" workbookViewId="0">
      <selection activeCell="AH27" sqref="AH27"/>
    </sheetView>
  </sheetViews>
  <sheetFormatPr defaultColWidth="11.625" defaultRowHeight="14.1" customHeight="1"/>
  <cols>
    <col min="1" max="19" width="11.625" style="2" customWidth="1"/>
    <col min="20" max="16384" width="11.625" style="2"/>
  </cols>
  <sheetData>
    <row r="1" spans="1:22" ht="66.75" customHeight="1">
      <c r="A1" s="17" t="s">
        <v>49</v>
      </c>
      <c r="B1" s="17" t="s">
        <v>50</v>
      </c>
      <c r="C1" s="17" t="s">
        <v>150</v>
      </c>
      <c r="D1" s="17" t="s">
        <v>151</v>
      </c>
      <c r="E1" s="17" t="s">
        <v>152</v>
      </c>
      <c r="F1" s="17" t="s">
        <v>153</v>
      </c>
      <c r="G1" s="17" t="s">
        <v>188</v>
      </c>
      <c r="H1" s="17" t="s">
        <v>55</v>
      </c>
      <c r="I1" s="17" t="s">
        <v>69</v>
      </c>
      <c r="J1" s="17" t="s">
        <v>56</v>
      </c>
      <c r="K1" s="17" t="s">
        <v>71</v>
      </c>
      <c r="L1" s="17" t="s">
        <v>58</v>
      </c>
      <c r="M1" s="17" t="s">
        <v>158</v>
      </c>
      <c r="N1" s="17" t="s">
        <v>59</v>
      </c>
      <c r="O1" s="17" t="s">
        <v>61</v>
      </c>
      <c r="P1" s="17" t="s">
        <v>62</v>
      </c>
      <c r="Q1" s="17" t="s">
        <v>159</v>
      </c>
      <c r="R1" s="17" t="s">
        <v>189</v>
      </c>
      <c r="S1" s="17" t="s">
        <v>190</v>
      </c>
      <c r="T1" s="17" t="s">
        <v>191</v>
      </c>
      <c r="U1" s="108"/>
      <c r="V1" s="108"/>
    </row>
    <row r="2" spans="1:22" ht="14.1" customHeight="1">
      <c r="A2" t="s">
        <v>1214</v>
      </c>
      <c r="B2" t="s">
        <v>1215</v>
      </c>
      <c r="C2" s="108"/>
      <c r="D2" s="109"/>
      <c r="E2" s="108"/>
      <c r="F2" s="108"/>
      <c r="G2"/>
      <c r="H2" s="16"/>
      <c r="I2" s="16"/>
      <c r="J2" s="109"/>
      <c r="K2" s="109"/>
      <c r="L2" s="109"/>
      <c r="M2" s="109"/>
      <c r="N2" s="108"/>
      <c r="O2" s="108"/>
      <c r="P2" s="108"/>
      <c r="Q2" s="109"/>
      <c r="R2" s="108"/>
      <c r="S2" s="108"/>
      <c r="T2" s="108"/>
      <c r="U2" s="108"/>
      <c r="V2" s="108"/>
    </row>
    <row r="3" spans="1:22" ht="14.1" customHeight="1">
      <c r="A3" t="s">
        <v>1214</v>
      </c>
      <c r="B3" t="s">
        <v>1218</v>
      </c>
      <c r="C3" s="108"/>
      <c r="D3" s="109"/>
      <c r="E3" s="108"/>
      <c r="F3" s="108"/>
      <c r="G3"/>
      <c r="H3" s="16"/>
      <c r="I3" s="16"/>
      <c r="J3" s="109"/>
      <c r="K3" s="109"/>
      <c r="L3" s="109"/>
      <c r="M3" s="109"/>
      <c r="N3" s="108"/>
      <c r="O3" s="108"/>
      <c r="P3" s="108"/>
      <c r="Q3" s="109"/>
      <c r="R3" s="108"/>
      <c r="S3" s="108"/>
      <c r="T3" s="108"/>
      <c r="U3" s="108"/>
      <c r="V3" s="108"/>
    </row>
    <row r="4" spans="1:22" ht="14.1" customHeight="1">
      <c r="A4" t="s">
        <v>1214</v>
      </c>
      <c r="B4" t="s">
        <v>1220</v>
      </c>
      <c r="C4" s="108"/>
      <c r="D4" s="109"/>
      <c r="E4" s="108"/>
      <c r="F4" s="108"/>
      <c r="G4"/>
      <c r="H4" s="16"/>
      <c r="I4" s="16"/>
      <c r="J4" s="109"/>
      <c r="K4" s="109"/>
      <c r="L4" s="109"/>
      <c r="M4" s="109"/>
      <c r="N4" s="108"/>
      <c r="O4" s="108"/>
      <c r="P4" s="108"/>
      <c r="Q4" s="109"/>
      <c r="R4" s="108"/>
      <c r="S4" s="108"/>
      <c r="T4" s="108"/>
      <c r="U4" s="108"/>
      <c r="V4" s="108"/>
    </row>
    <row r="5" spans="1:22" ht="14.1" customHeight="1">
      <c r="A5" t="s">
        <v>1214</v>
      </c>
      <c r="B5" t="s">
        <v>1221</v>
      </c>
      <c r="C5" s="108"/>
      <c r="D5" s="109"/>
      <c r="E5" s="108"/>
      <c r="F5" s="108"/>
      <c r="G5"/>
      <c r="H5" s="16"/>
      <c r="I5" s="16"/>
      <c r="J5" s="109"/>
      <c r="K5" s="109"/>
      <c r="L5" s="109"/>
      <c r="M5" s="109"/>
      <c r="N5" s="108"/>
      <c r="O5" s="108"/>
      <c r="P5" s="108"/>
      <c r="Q5" s="109"/>
      <c r="R5" s="108"/>
      <c r="S5" s="108"/>
      <c r="T5" s="108"/>
      <c r="U5" s="108"/>
      <c r="V5" s="108"/>
    </row>
    <row r="6" spans="1:22" ht="14.1" customHeight="1">
      <c r="A6" t="s">
        <v>1214</v>
      </c>
      <c r="B6" t="s">
        <v>1222</v>
      </c>
      <c r="C6" s="108"/>
      <c r="D6" s="109"/>
      <c r="E6" s="108"/>
      <c r="F6" s="108"/>
      <c r="G6"/>
      <c r="H6" s="16"/>
      <c r="I6" s="16"/>
      <c r="J6" s="109"/>
      <c r="K6" s="109"/>
      <c r="L6" s="109"/>
      <c r="M6" s="109"/>
      <c r="N6" s="108"/>
      <c r="O6" s="108"/>
      <c r="P6" s="108"/>
      <c r="Q6" s="109"/>
      <c r="R6" s="108"/>
      <c r="S6" s="108"/>
      <c r="T6" s="108"/>
      <c r="U6" s="108"/>
      <c r="V6" s="108"/>
    </row>
    <row r="7" spans="1:22" ht="14.1" customHeight="1">
      <c r="A7" t="s">
        <v>1214</v>
      </c>
      <c r="B7" t="s">
        <v>1223</v>
      </c>
      <c r="C7" s="108"/>
      <c r="D7" s="109"/>
      <c r="E7" s="108"/>
      <c r="F7" s="108"/>
      <c r="G7"/>
      <c r="H7" s="16"/>
      <c r="I7" s="16"/>
      <c r="J7" s="109"/>
      <c r="K7" s="109"/>
      <c r="L7" s="109"/>
      <c r="M7" s="109"/>
      <c r="N7" s="108"/>
      <c r="O7" s="108"/>
      <c r="P7" s="108"/>
      <c r="Q7" s="109"/>
      <c r="R7" s="108"/>
      <c r="S7" s="108"/>
      <c r="T7" s="108"/>
      <c r="U7" s="108"/>
      <c r="V7" s="108"/>
    </row>
    <row r="8" spans="1:22" ht="14.1" customHeight="1">
      <c r="A8" t="s">
        <v>1214</v>
      </c>
      <c r="B8" t="s">
        <v>1224</v>
      </c>
      <c r="C8" s="108"/>
      <c r="D8" s="109"/>
      <c r="E8" s="108"/>
      <c r="F8" s="108"/>
      <c r="G8"/>
      <c r="H8" s="16"/>
      <c r="I8" s="16"/>
      <c r="J8" s="109"/>
      <c r="K8" s="109"/>
      <c r="L8" s="109"/>
      <c r="M8" s="109"/>
      <c r="N8" s="108"/>
      <c r="O8" s="108"/>
      <c r="P8" s="108"/>
      <c r="Q8" s="109"/>
      <c r="R8" s="108"/>
      <c r="S8" s="108"/>
      <c r="T8" s="108"/>
      <c r="U8" s="108"/>
      <c r="V8" s="108"/>
    </row>
    <row r="9" spans="1:22" ht="13.5" customHeight="1">
      <c r="A9" t="s">
        <v>1214</v>
      </c>
      <c r="B9" t="s">
        <v>1225</v>
      </c>
      <c r="C9" s="108"/>
      <c r="D9" s="109"/>
      <c r="E9" s="108"/>
      <c r="F9" s="108"/>
      <c r="G9"/>
      <c r="H9" s="16"/>
      <c r="I9" s="16"/>
      <c r="J9" s="109"/>
      <c r="K9" s="109"/>
      <c r="L9" s="109"/>
      <c r="M9" s="109"/>
      <c r="N9" s="108"/>
      <c r="O9" s="108"/>
      <c r="P9" s="108"/>
      <c r="Q9" s="109"/>
      <c r="R9" s="108"/>
      <c r="S9" s="108"/>
      <c r="T9" s="108"/>
      <c r="U9" s="108"/>
      <c r="V9" s="108"/>
    </row>
    <row r="10" spans="1:22" ht="13.5" customHeight="1">
      <c r="A10" t="s">
        <v>1214</v>
      </c>
      <c r="B10" t="s">
        <v>1231</v>
      </c>
      <c r="C10" s="108"/>
      <c r="D10" s="109"/>
      <c r="E10" s="108"/>
      <c r="F10" s="108"/>
      <c r="G10"/>
      <c r="H10" s="16"/>
      <c r="I10" s="16"/>
      <c r="J10" s="109"/>
      <c r="K10" s="109"/>
      <c r="L10" s="109"/>
      <c r="M10" s="109"/>
      <c r="N10" s="108"/>
      <c r="O10" s="108"/>
      <c r="P10" s="108"/>
      <c r="Q10" s="109"/>
      <c r="R10" s="108"/>
      <c r="S10" s="108"/>
      <c r="T10" s="108"/>
      <c r="U10" s="108"/>
      <c r="V10" s="108"/>
    </row>
    <row r="11" spans="1:22" ht="14.1" customHeight="1">
      <c r="A11" t="s">
        <v>1214</v>
      </c>
      <c r="B11" t="s">
        <v>1232</v>
      </c>
      <c r="C11" s="108"/>
      <c r="D11" s="109"/>
      <c r="E11" s="108"/>
      <c r="F11" s="108"/>
      <c r="G11"/>
      <c r="H11" s="16"/>
      <c r="I11" s="16"/>
      <c r="J11" s="109"/>
      <c r="K11" s="109"/>
      <c r="L11" s="109"/>
      <c r="M11" s="109"/>
      <c r="N11" s="108"/>
      <c r="O11" s="108"/>
      <c r="P11" s="108"/>
      <c r="Q11" s="109"/>
      <c r="R11" s="108"/>
      <c r="S11" s="108"/>
      <c r="T11" s="108"/>
      <c r="U11" s="108"/>
      <c r="V11" s="108"/>
    </row>
    <row r="12" spans="1:22" ht="14.1" customHeight="1">
      <c r="A12" t="s">
        <v>1214</v>
      </c>
      <c r="B12" t="s">
        <v>1233</v>
      </c>
      <c r="C12" s="108"/>
      <c r="D12" s="109"/>
      <c r="E12" s="108"/>
      <c r="F12" s="108"/>
      <c r="G12"/>
      <c r="H12" s="16"/>
      <c r="I12" s="16"/>
      <c r="J12" s="109"/>
      <c r="K12" s="109"/>
      <c r="L12" s="109"/>
      <c r="M12" s="109"/>
      <c r="N12" s="108"/>
      <c r="O12" s="108"/>
      <c r="P12" s="108"/>
      <c r="Q12" s="109"/>
      <c r="R12" s="108"/>
      <c r="S12" s="108"/>
      <c r="T12" s="108"/>
      <c r="U12" s="108"/>
      <c r="V12" s="108"/>
    </row>
    <row r="13" spans="1:22" ht="14.1" customHeight="1">
      <c r="A13" t="s">
        <v>1214</v>
      </c>
      <c r="B13" t="s">
        <v>1234</v>
      </c>
      <c r="C13" s="108"/>
      <c r="D13" s="109"/>
      <c r="E13" s="108"/>
      <c r="F13" s="108"/>
      <c r="G13"/>
      <c r="H13" s="16"/>
      <c r="I13" s="16"/>
      <c r="J13" s="109"/>
      <c r="K13" s="109"/>
      <c r="L13" s="109"/>
      <c r="M13" s="109"/>
      <c r="N13" s="108"/>
      <c r="O13" s="108"/>
      <c r="P13" s="108"/>
      <c r="Q13" s="109"/>
      <c r="R13" s="108"/>
      <c r="S13" s="108"/>
      <c r="T13" s="108"/>
      <c r="U13" s="108"/>
      <c r="V13" s="108"/>
    </row>
    <row r="14" spans="1:22" ht="14.1" customHeight="1">
      <c r="A14" t="s">
        <v>1214</v>
      </c>
      <c r="B14" t="s">
        <v>1235</v>
      </c>
      <c r="C14" s="108"/>
      <c r="D14" s="109"/>
      <c r="E14" s="108"/>
      <c r="F14" s="108"/>
      <c r="G14"/>
      <c r="H14" s="16"/>
      <c r="I14" s="16"/>
      <c r="J14" s="109"/>
      <c r="K14" s="109"/>
      <c r="L14" s="109"/>
      <c r="M14" s="109"/>
      <c r="N14" s="108"/>
      <c r="O14" s="108"/>
      <c r="P14" s="108"/>
      <c r="Q14" s="109"/>
      <c r="R14" s="108"/>
      <c r="S14" s="108"/>
      <c r="T14" s="108"/>
      <c r="U14" s="108"/>
      <c r="V14" s="108"/>
    </row>
    <row r="15" spans="1:22" ht="14.1" customHeight="1">
      <c r="A15" t="s">
        <v>1214</v>
      </c>
      <c r="B15" t="s">
        <v>1238</v>
      </c>
      <c r="C15" s="108"/>
      <c r="D15" s="109"/>
      <c r="E15" s="108"/>
      <c r="F15" s="108"/>
      <c r="G15"/>
      <c r="H15" s="16"/>
      <c r="I15" s="16"/>
      <c r="J15" s="109"/>
      <c r="K15" s="109"/>
      <c r="L15" s="109"/>
      <c r="M15" s="109"/>
      <c r="N15" s="108"/>
      <c r="O15" s="108"/>
      <c r="P15" s="108"/>
      <c r="Q15" s="109"/>
      <c r="R15" s="108"/>
      <c r="S15" s="108"/>
      <c r="T15" s="108"/>
      <c r="U15" s="108"/>
      <c r="V15" s="108"/>
    </row>
    <row r="16" spans="1:22" ht="14.1" customHeight="1">
      <c r="A16" t="s">
        <v>1214</v>
      </c>
      <c r="B16" t="s">
        <v>1239</v>
      </c>
      <c r="D16" s="109"/>
      <c r="E16" s="108"/>
      <c r="F16" s="108"/>
      <c r="G16"/>
      <c r="H16" s="16"/>
      <c r="I16" s="16"/>
      <c r="J16" s="109"/>
      <c r="K16" s="109"/>
      <c r="L16" s="109"/>
      <c r="M16" s="109"/>
      <c r="N16" s="108"/>
      <c r="O16" s="108"/>
      <c r="P16" s="108"/>
      <c r="Q16" s="109"/>
    </row>
    <row r="17" spans="1:17" ht="14.1" customHeight="1">
      <c r="A17" t="s">
        <v>1214</v>
      </c>
      <c r="B17" t="s">
        <v>1240</v>
      </c>
      <c r="D17" s="109"/>
      <c r="E17" s="108"/>
      <c r="F17" s="108"/>
      <c r="G17"/>
      <c r="H17" s="16"/>
      <c r="I17" s="16"/>
      <c r="J17" s="109"/>
      <c r="K17" s="109"/>
      <c r="L17" s="109"/>
      <c r="M17" s="109"/>
      <c r="N17" s="108"/>
      <c r="O17" s="108"/>
      <c r="P17" s="108"/>
      <c r="Q17" s="109"/>
    </row>
    <row r="18" spans="1:17" ht="14.1" customHeight="1">
      <c r="A18" t="s">
        <v>1214</v>
      </c>
      <c r="B18" t="s">
        <v>1243</v>
      </c>
      <c r="D18" s="109"/>
      <c r="E18" s="108"/>
      <c r="F18" s="108"/>
      <c r="G18"/>
      <c r="H18" s="16"/>
      <c r="I18" s="16"/>
      <c r="J18" s="109"/>
      <c r="K18" s="109"/>
      <c r="L18" s="109"/>
      <c r="M18" s="109"/>
      <c r="N18" s="108"/>
      <c r="O18" s="108"/>
      <c r="P18" s="108"/>
      <c r="Q18" s="109"/>
    </row>
    <row r="19" spans="1:17" ht="14.1" customHeight="1">
      <c r="A19" t="s">
        <v>1214</v>
      </c>
      <c r="B19" t="s">
        <v>1244</v>
      </c>
      <c r="D19" s="109"/>
      <c r="E19" s="108"/>
      <c r="F19" s="108"/>
      <c r="G19"/>
      <c r="H19" s="16"/>
      <c r="I19" s="16"/>
      <c r="J19" s="109"/>
      <c r="K19" s="108"/>
      <c r="L19" s="109"/>
      <c r="M19" s="109"/>
      <c r="N19" s="108"/>
      <c r="O19" s="108"/>
      <c r="P19" s="108"/>
      <c r="Q19" s="109"/>
    </row>
    <row r="20" spans="1:17" ht="14.1" customHeight="1">
      <c r="A20" t="s">
        <v>1214</v>
      </c>
      <c r="B20" t="s">
        <v>1245</v>
      </c>
      <c r="D20" s="4"/>
      <c r="E20" s="108"/>
      <c r="F20" s="108"/>
      <c r="G20" s="108"/>
      <c r="H20" s="108"/>
      <c r="I20" s="108"/>
      <c r="J20"/>
      <c r="K20" s="108"/>
      <c r="L20" s="108"/>
      <c r="M20" s="108"/>
      <c r="N20" s="108"/>
      <c r="O20" s="108"/>
      <c r="P20" s="108"/>
      <c r="Q20" s="108"/>
    </row>
    <row r="21" spans="1:17" ht="14.1" customHeight="1">
      <c r="A21" t="s">
        <v>1214</v>
      </c>
      <c r="B21" t="s">
        <v>1246</v>
      </c>
      <c r="D21" s="4"/>
      <c r="E21" s="108"/>
      <c r="F21" s="108"/>
      <c r="G21" s="108"/>
      <c r="H21" s="108"/>
      <c r="I21" s="108"/>
      <c r="J21" s="108"/>
      <c r="K21" s="108"/>
      <c r="L21" s="108"/>
      <c r="M21" s="108"/>
      <c r="N21" s="108"/>
      <c r="O21" s="108"/>
      <c r="P21" s="108"/>
      <c r="Q21" s="108"/>
    </row>
    <row r="22" spans="1:17" ht="14.25">
      <c r="A22" t="s">
        <v>1214</v>
      </c>
      <c r="B22" t="s">
        <v>1249</v>
      </c>
    </row>
    <row r="23" spans="1:17" ht="14.25">
      <c r="A23" t="s">
        <v>1214</v>
      </c>
      <c r="B23" t="s">
        <v>1250</v>
      </c>
    </row>
    <row r="24" spans="1:17" ht="14.25">
      <c r="A24" t="s">
        <v>1214</v>
      </c>
      <c r="B24" t="s">
        <v>1252</v>
      </c>
    </row>
    <row r="25" spans="1:17" ht="14.25">
      <c r="A25" t="s">
        <v>1214</v>
      </c>
      <c r="B25" t="s">
        <v>1253</v>
      </c>
    </row>
    <row r="26" spans="1:17" ht="14.25">
      <c r="A26" t="s">
        <v>1214</v>
      </c>
      <c r="B26" t="s">
        <v>1254</v>
      </c>
    </row>
    <row r="27" spans="1:17" ht="14.25">
      <c r="A27" t="s">
        <v>1214</v>
      </c>
      <c r="B27" t="s">
        <v>1255</v>
      </c>
    </row>
    <row r="28" spans="1:17" ht="14.25">
      <c r="A28" t="s">
        <v>1214</v>
      </c>
      <c r="B28" t="s">
        <v>1256</v>
      </c>
    </row>
    <row r="29" spans="1:17" ht="14.25">
      <c r="A29" t="s">
        <v>1214</v>
      </c>
      <c r="B29" t="s">
        <v>1257</v>
      </c>
    </row>
    <row r="30" spans="1:17" ht="14.25">
      <c r="A30" t="s">
        <v>1214</v>
      </c>
      <c r="B30" t="s">
        <v>1258</v>
      </c>
    </row>
    <row r="31" spans="1:17" ht="14.25">
      <c r="A31" t="s">
        <v>1214</v>
      </c>
      <c r="B31" t="s">
        <v>1259</v>
      </c>
    </row>
  </sheetData>
  <sheetProtection formatColumns="0"/>
  <dataConsolidate/>
  <customSheetViews>
    <customSheetView guid="{AE318230-F718-49FC-82EB-7CAC3DCD05F1}" showGridLines="0" hiddenRows="1">
      <selection activeCell="F2" sqref="F2"/>
      <pageMargins left="0" right="0" top="0" bottom="0" header="0" footer="0"/>
    </customSheetView>
  </customSheetViews>
  <dataValidations count="8">
    <dataValidation type="list" allowBlank="1" showInputMessage="1" showErrorMessage="1" sqref="C7">
      <formula1>#REF!</formula1>
    </dataValidation>
    <dataValidation type="list" allowBlank="1" showInputMessage="1" showErrorMessage="1" sqref="H2:H19">
      <formula1>israel_abroad</formula1>
    </dataValidation>
    <dataValidation type="list" allowBlank="1" showInputMessage="1" showErrorMessage="1" sqref="I2:I19">
      <formula1>Country_list</formula1>
    </dataValidation>
    <dataValidation type="list" allowBlank="1" showInputMessage="1" showErrorMessage="1" sqref="D2:D19">
      <formula1>issuer_number_loan</formula1>
    </dataValidation>
    <dataValidation type="list" allowBlank="1" showInputMessage="1" showErrorMessage="1" sqref="L2:L19">
      <formula1>Rating_Agency</formula1>
    </dataValidation>
    <dataValidation type="list" allowBlank="1" showInputMessage="1" showErrorMessage="1" sqref="Q2:Q19">
      <formula1>Type_of_Interest_Rate</formula1>
    </dataValidation>
    <dataValidation type="list" allowBlank="1" showInputMessage="1" showErrorMessage="1" sqref="J2:J19">
      <formula1>Holding_interest</formula1>
    </dataValidation>
    <dataValidation type="list" allowBlank="1" showInputMessage="1" showErrorMessage="1" sqref="M2:M19">
      <formula1>what_is_rated_loans</formula1>
    </dataValidation>
  </dataValidations>
  <pageMargins left="0.7" right="0.7" top="0.75" bottom="0.75" header="0.3" footer="0.3"/>
  <pageSetup paperSize="9" orientation="portrait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V1048576"/>
  <sheetViews>
    <sheetView rightToLeft="1" topLeftCell="M1" zoomScale="115" zoomScaleNormal="115" workbookViewId="0">
      <selection activeCell="AB11" sqref="AB11"/>
    </sheetView>
  </sheetViews>
  <sheetFormatPr defaultColWidth="11.625" defaultRowHeight="14.1" customHeight="1"/>
  <cols>
    <col min="1" max="3" width="11.625" style="2" customWidth="1"/>
    <col min="4" max="4" width="12.625" style="2" customWidth="1"/>
    <col min="5" max="5" width="11.625" style="2" customWidth="1"/>
    <col min="6" max="6" width="11.625" style="2" hidden="1" customWidth="1"/>
    <col min="7" max="7" width="25.875" style="2" customWidth="1"/>
    <col min="8" max="8" width="11.625" style="2" customWidth="1"/>
    <col min="9" max="9" width="12.625" style="2" hidden="1" customWidth="1"/>
    <col min="10" max="11" width="11.625" style="2" customWidth="1"/>
    <col min="12" max="12" width="15.625" style="2" bestFit="1" customWidth="1"/>
    <col min="13" max="13" width="11.625" style="2" customWidth="1"/>
    <col min="14" max="14" width="13.875" style="2" customWidth="1"/>
    <col min="15" max="22" width="11.625" style="2" customWidth="1"/>
    <col min="23" max="16384" width="11.625" style="2"/>
  </cols>
  <sheetData>
    <row r="1" spans="1:22" ht="66.75" customHeight="1">
      <c r="A1" s="17" t="s">
        <v>49</v>
      </c>
      <c r="B1" s="17" t="s">
        <v>50</v>
      </c>
      <c r="C1" s="17" t="s">
        <v>54</v>
      </c>
      <c r="D1" s="17" t="s">
        <v>108</v>
      </c>
      <c r="E1" s="17" t="s">
        <v>109</v>
      </c>
      <c r="F1" s="17" t="s">
        <v>110</v>
      </c>
      <c r="G1" s="17" t="s">
        <v>111</v>
      </c>
      <c r="H1" s="17" t="s">
        <v>112</v>
      </c>
      <c r="I1" s="17" t="s">
        <v>113</v>
      </c>
      <c r="J1" s="17" t="s">
        <v>59</v>
      </c>
      <c r="K1" s="17" t="s">
        <v>192</v>
      </c>
      <c r="L1" s="17" t="s">
        <v>193</v>
      </c>
      <c r="M1" s="17" t="s">
        <v>194</v>
      </c>
      <c r="N1" s="17" t="s">
        <v>195</v>
      </c>
      <c r="O1" s="17" t="s">
        <v>196</v>
      </c>
      <c r="P1" s="17" t="s">
        <v>197</v>
      </c>
      <c r="Q1" s="17" t="s">
        <v>198</v>
      </c>
      <c r="R1" s="108"/>
      <c r="S1" s="108"/>
      <c r="T1" s="108"/>
      <c r="U1" s="108"/>
      <c r="V1" s="108"/>
    </row>
    <row r="2" spans="1:22" ht="14.1" customHeight="1">
      <c r="A2" t="s">
        <v>1214</v>
      </c>
      <c r="B2" t="s">
        <v>1215</v>
      </c>
      <c r="C2" s="133" t="s">
        <v>1069</v>
      </c>
      <c r="D2" t="s">
        <v>5085</v>
      </c>
      <c r="E2" t="s">
        <v>5086</v>
      </c>
      <c r="F2" t="s">
        <v>310</v>
      </c>
      <c r="G2" t="s">
        <v>5087</v>
      </c>
      <c r="H2" t="s">
        <v>5088</v>
      </c>
      <c r="I2" t="s">
        <v>315</v>
      </c>
      <c r="J2" t="s">
        <v>1213</v>
      </c>
      <c r="K2" s="153">
        <v>45036</v>
      </c>
      <c r="L2" s="158">
        <v>280626</v>
      </c>
      <c r="M2" s="158">
        <f>L2*4.6236/1000</f>
        <v>1297.5023735999998</v>
      </c>
      <c r="N2" s="158">
        <f>O2*1000/4.6236</f>
        <v>298468.72238486027</v>
      </c>
      <c r="O2" s="158">
        <v>1379.9999848186399</v>
      </c>
      <c r="P2" s="159">
        <f>O2/M2</f>
        <v>1.0635818576498981</v>
      </c>
      <c r="Q2" s="154">
        <v>46752</v>
      </c>
      <c r="R2" s="108"/>
      <c r="S2" s="108"/>
      <c r="T2" s="108"/>
      <c r="U2" s="108"/>
      <c r="V2" s="16"/>
    </row>
    <row r="3" spans="1:22" ht="14.1" customHeight="1">
      <c r="A3" t="s">
        <v>1214</v>
      </c>
      <c r="B3" t="s">
        <v>1218</v>
      </c>
      <c r="C3" s="133" t="s">
        <v>1069</v>
      </c>
      <c r="D3" t="s">
        <v>5533</v>
      </c>
      <c r="E3" t="s">
        <v>5093</v>
      </c>
      <c r="F3" t="s">
        <v>312</v>
      </c>
      <c r="G3" t="s">
        <v>5094</v>
      </c>
      <c r="H3" t="s">
        <v>5095</v>
      </c>
      <c r="I3" t="s">
        <v>315</v>
      </c>
      <c r="J3" t="s">
        <v>1216</v>
      </c>
      <c r="K3" s="155">
        <v>45098</v>
      </c>
      <c r="L3" s="158">
        <v>1430000</v>
      </c>
      <c r="M3" s="158">
        <f>L3*3.372/1000</f>
        <v>4821.96</v>
      </c>
      <c r="N3" s="158">
        <f>O3*1000/3.372</f>
        <v>832000</v>
      </c>
      <c r="O3" s="158">
        <v>2805.5039999999999</v>
      </c>
      <c r="P3" s="159">
        <f t="shared" ref="P3:P8" si="0">O3/M3</f>
        <v>0.58181818181818179</v>
      </c>
      <c r="Q3" s="145">
        <v>11909</v>
      </c>
      <c r="R3" s="108"/>
      <c r="S3" s="108"/>
      <c r="T3" s="108"/>
      <c r="U3" s="108"/>
      <c r="V3" s="16"/>
    </row>
    <row r="4" spans="1:22" ht="14.1" customHeight="1">
      <c r="A4" t="s">
        <v>1214</v>
      </c>
      <c r="B4" t="s">
        <v>1218</v>
      </c>
      <c r="C4" s="133" t="s">
        <v>1069</v>
      </c>
      <c r="D4"/>
      <c r="E4" t="s">
        <v>5089</v>
      </c>
      <c r="F4" t="s">
        <v>310</v>
      </c>
      <c r="G4" t="s">
        <v>5090</v>
      </c>
      <c r="H4" t="s">
        <v>5091</v>
      </c>
      <c r="I4" t="s">
        <v>315</v>
      </c>
      <c r="J4" t="s">
        <v>1216</v>
      </c>
      <c r="K4" s="155">
        <v>45124</v>
      </c>
      <c r="L4" s="158">
        <v>2431962.9415170802</v>
      </c>
      <c r="M4" s="158">
        <f>L4*3.372/1000</f>
        <v>8200.5790387955949</v>
      </c>
      <c r="N4" s="158">
        <f>O4*1000/3.372</f>
        <v>1629908.3633246501</v>
      </c>
      <c r="O4" s="158">
        <v>5496.0510011307197</v>
      </c>
      <c r="P4" s="159">
        <f t="shared" si="0"/>
        <v>0.67020279606230282</v>
      </c>
      <c r="Q4" s="145">
        <v>46220</v>
      </c>
      <c r="R4" s="108"/>
      <c r="S4" s="108"/>
      <c r="T4" s="108"/>
      <c r="U4" s="108"/>
      <c r="V4" s="16"/>
    </row>
    <row r="5" spans="1:22" ht="14.1" customHeight="1">
      <c r="A5" t="s">
        <v>1214</v>
      </c>
      <c r="B5" t="s">
        <v>1218</v>
      </c>
      <c r="C5" s="133" t="s">
        <v>1069</v>
      </c>
      <c r="D5" t="s">
        <v>5085</v>
      </c>
      <c r="E5" t="s">
        <v>5086</v>
      </c>
      <c r="F5" t="s">
        <v>310</v>
      </c>
      <c r="G5" t="s">
        <v>5087</v>
      </c>
      <c r="H5" t="s">
        <v>5088</v>
      </c>
      <c r="I5" t="s">
        <v>315</v>
      </c>
      <c r="J5" t="s">
        <v>1213</v>
      </c>
      <c r="K5" s="155">
        <v>45036</v>
      </c>
      <c r="L5" s="158">
        <v>11250000</v>
      </c>
      <c r="M5" s="158">
        <f>L5/1000</f>
        <v>11250</v>
      </c>
      <c r="N5" s="158">
        <f>O5*1000</f>
        <v>6750000.0266925003</v>
      </c>
      <c r="O5" s="158">
        <v>6750.0000266924999</v>
      </c>
      <c r="P5" s="159">
        <f t="shared" si="0"/>
        <v>0.60000000237266671</v>
      </c>
      <c r="Q5" s="145">
        <v>12164</v>
      </c>
      <c r="R5" s="108"/>
      <c r="S5" s="108"/>
      <c r="T5" s="108"/>
      <c r="U5" s="108"/>
      <c r="V5" s="16"/>
    </row>
    <row r="6" spans="1:22" ht="14.1" customHeight="1">
      <c r="A6" t="s">
        <v>1214</v>
      </c>
      <c r="B6" t="s">
        <v>1220</v>
      </c>
      <c r="C6" s="133" t="s">
        <v>1069</v>
      </c>
      <c r="D6" t="s">
        <v>5533</v>
      </c>
      <c r="E6" t="s">
        <v>5093</v>
      </c>
      <c r="F6" t="s">
        <v>312</v>
      </c>
      <c r="G6" t="s">
        <v>5094</v>
      </c>
      <c r="H6" t="s">
        <v>5095</v>
      </c>
      <c r="I6" t="s">
        <v>315</v>
      </c>
      <c r="J6" t="s">
        <v>1216</v>
      </c>
      <c r="K6" s="155">
        <v>45098</v>
      </c>
      <c r="L6" s="158">
        <v>302500</v>
      </c>
      <c r="M6" s="158">
        <f>L6*3.372/1000</f>
        <v>1020.03</v>
      </c>
      <c r="N6" s="158">
        <f>O6*1000/3.372</f>
        <v>176000</v>
      </c>
      <c r="O6" s="158">
        <v>593.47199999999998</v>
      </c>
      <c r="P6" s="159">
        <f t="shared" si="0"/>
        <v>0.58181818181818179</v>
      </c>
      <c r="Q6" s="145">
        <v>11909</v>
      </c>
      <c r="R6" s="108"/>
      <c r="S6" s="108"/>
      <c r="T6" s="108"/>
      <c r="U6" s="108"/>
      <c r="V6" s="16"/>
    </row>
    <row r="7" spans="1:22" ht="14.1" customHeight="1">
      <c r="A7" t="s">
        <v>1214</v>
      </c>
      <c r="B7" t="s">
        <v>1220</v>
      </c>
      <c r="C7" s="133" t="s">
        <v>1069</v>
      </c>
      <c r="D7"/>
      <c r="E7" t="s">
        <v>5089</v>
      </c>
      <c r="F7" t="s">
        <v>310</v>
      </c>
      <c r="G7" t="s">
        <v>5090</v>
      </c>
      <c r="H7" t="s">
        <v>5091</v>
      </c>
      <c r="I7" t="s">
        <v>315</v>
      </c>
      <c r="J7" t="s">
        <v>1216</v>
      </c>
      <c r="K7" s="155">
        <v>45124</v>
      </c>
      <c r="L7" s="158">
        <v>1074116.9658367101</v>
      </c>
      <c r="M7" s="158">
        <f>L7*3.372/1000</f>
        <v>3621.9224088013862</v>
      </c>
      <c r="N7" s="158">
        <f>O7*1000/3.372</f>
        <v>719877.941274432</v>
      </c>
      <c r="O7" s="158">
        <v>2427.4284179773849</v>
      </c>
      <c r="P7" s="159">
        <f t="shared" si="0"/>
        <v>0.67020442295468752</v>
      </c>
      <c r="Q7" s="145">
        <v>46220</v>
      </c>
      <c r="R7" s="108"/>
      <c r="S7" s="108"/>
      <c r="T7" s="108"/>
      <c r="U7" s="108"/>
      <c r="V7" s="16"/>
    </row>
    <row r="8" spans="1:22" ht="14.1" customHeight="1">
      <c r="A8" t="s">
        <v>1214</v>
      </c>
      <c r="B8" t="s">
        <v>1220</v>
      </c>
      <c r="C8" s="133" t="s">
        <v>1069</v>
      </c>
      <c r="D8" t="s">
        <v>5085</v>
      </c>
      <c r="E8" t="s">
        <v>5086</v>
      </c>
      <c r="F8" t="s">
        <v>310</v>
      </c>
      <c r="G8" t="s">
        <v>5087</v>
      </c>
      <c r="H8" t="s">
        <v>5088</v>
      </c>
      <c r="I8" t="s">
        <v>315</v>
      </c>
      <c r="J8" t="s">
        <v>1213</v>
      </c>
      <c r="K8" s="155">
        <v>45036</v>
      </c>
      <c r="L8" s="158">
        <v>1100000</v>
      </c>
      <c r="M8" s="158">
        <f>L8/1000</f>
        <v>1100</v>
      </c>
      <c r="N8" s="158">
        <f>O8*1000</f>
        <v>659999.98848885996</v>
      </c>
      <c r="O8" s="158">
        <v>659.99998848885991</v>
      </c>
      <c r="P8" s="159">
        <f t="shared" si="0"/>
        <v>0.59999998953532718</v>
      </c>
      <c r="Q8" s="145">
        <v>12164</v>
      </c>
      <c r="R8" s="108"/>
      <c r="S8" s="108"/>
      <c r="T8" s="108"/>
      <c r="U8" s="108"/>
      <c r="V8" s="16"/>
    </row>
    <row r="9" spans="1:22" ht="14.1" customHeight="1">
      <c r="A9" t="s">
        <v>1214</v>
      </c>
      <c r="B9" t="s">
        <v>1234</v>
      </c>
      <c r="C9" s="133" t="s">
        <v>1069</v>
      </c>
      <c r="D9" t="s">
        <v>5114</v>
      </c>
      <c r="E9" t="s">
        <v>5115</v>
      </c>
      <c r="F9" t="s">
        <v>310</v>
      </c>
      <c r="G9" t="s">
        <v>5116</v>
      </c>
      <c r="H9" t="s">
        <v>5117</v>
      </c>
      <c r="I9" t="s">
        <v>322</v>
      </c>
      <c r="J9" t="s">
        <v>1216</v>
      </c>
      <c r="K9" s="155"/>
      <c r="L9" s="158">
        <v>1500000</v>
      </c>
      <c r="M9" s="158">
        <f>L9*3.372/1000</f>
        <v>5058</v>
      </c>
      <c r="N9" s="158">
        <v>0</v>
      </c>
      <c r="O9" s="158">
        <v>0</v>
      </c>
      <c r="P9" s="159"/>
      <c r="Q9" s="145"/>
      <c r="R9" s="108"/>
      <c r="S9" s="108"/>
      <c r="T9" s="108"/>
      <c r="U9" s="108"/>
      <c r="V9" s="16"/>
    </row>
    <row r="10" spans="1:22" ht="14.1" customHeight="1">
      <c r="A10" t="s">
        <v>1214</v>
      </c>
      <c r="B10" t="s">
        <v>1234</v>
      </c>
      <c r="C10" s="133" t="s">
        <v>1069</v>
      </c>
      <c r="D10" t="s">
        <v>5118</v>
      </c>
      <c r="E10" t="s">
        <v>5119</v>
      </c>
      <c r="F10" t="s">
        <v>314</v>
      </c>
      <c r="G10" t="s">
        <v>5120</v>
      </c>
      <c r="H10" t="s">
        <v>5121</v>
      </c>
      <c r="I10" t="s">
        <v>322</v>
      </c>
      <c r="J10" t="s">
        <v>1217</v>
      </c>
      <c r="K10" s="155"/>
      <c r="L10" s="158">
        <v>2500000</v>
      </c>
      <c r="M10" s="158">
        <f>L10*3.9552/1000</f>
        <v>9888</v>
      </c>
      <c r="N10" s="158">
        <v>0</v>
      </c>
      <c r="O10" s="158">
        <v>0</v>
      </c>
      <c r="P10" s="159"/>
      <c r="Q10" s="145"/>
      <c r="R10" s="108"/>
      <c r="S10" s="108"/>
      <c r="T10" s="108"/>
      <c r="U10" s="108"/>
      <c r="V10" s="16"/>
    </row>
    <row r="11" spans="1:22" ht="14.1" customHeight="1">
      <c r="A11" t="s">
        <v>1214</v>
      </c>
      <c r="B11" t="s">
        <v>1234</v>
      </c>
      <c r="C11" s="133" t="s">
        <v>1069</v>
      </c>
      <c r="D11" t="s">
        <v>5110</v>
      </c>
      <c r="E11" t="s">
        <v>5111</v>
      </c>
      <c r="F11" t="s">
        <v>312</v>
      </c>
      <c r="G11" t="s">
        <v>5112</v>
      </c>
      <c r="H11" t="s">
        <v>5113</v>
      </c>
      <c r="I11" t="s">
        <v>322</v>
      </c>
      <c r="J11" t="s">
        <v>1216</v>
      </c>
      <c r="K11" s="155"/>
      <c r="L11" s="158">
        <v>3000000</v>
      </c>
      <c r="M11" s="158">
        <f>L11*3.372/1000</f>
        <v>10116</v>
      </c>
      <c r="N11" s="158">
        <v>0</v>
      </c>
      <c r="O11" s="158">
        <v>0</v>
      </c>
      <c r="P11" s="159"/>
      <c r="Q11" s="145"/>
      <c r="R11" s="108"/>
      <c r="S11" s="108"/>
      <c r="T11" s="108"/>
      <c r="U11" s="108"/>
      <c r="V11" s="16"/>
    </row>
    <row r="12" spans="1:22" ht="14.1" customHeight="1">
      <c r="A12" t="s">
        <v>1214</v>
      </c>
      <c r="B12" t="s">
        <v>1234</v>
      </c>
      <c r="C12" s="133" t="s">
        <v>1069</v>
      </c>
      <c r="D12" t="s">
        <v>2184</v>
      </c>
      <c r="E12" t="s">
        <v>2185</v>
      </c>
      <c r="F12" t="s">
        <v>310</v>
      </c>
      <c r="G12" t="s">
        <v>5097</v>
      </c>
      <c r="H12" t="s">
        <v>5098</v>
      </c>
      <c r="I12" t="s">
        <v>322</v>
      </c>
      <c r="J12" t="s">
        <v>1216</v>
      </c>
      <c r="K12" s="155"/>
      <c r="L12" s="158">
        <v>2500000</v>
      </c>
      <c r="M12" s="158">
        <f>L12*3.372/1000</f>
        <v>8430</v>
      </c>
      <c r="N12" s="158">
        <v>0</v>
      </c>
      <c r="O12" s="158">
        <v>0</v>
      </c>
      <c r="P12" s="159"/>
      <c r="Q12" s="145"/>
      <c r="R12" s="108"/>
      <c r="S12" s="108"/>
      <c r="T12" s="108"/>
      <c r="U12" s="108"/>
      <c r="V12" s="16"/>
    </row>
    <row r="13" spans="1:22" ht="14.1" customHeight="1">
      <c r="A13" t="s">
        <v>1214</v>
      </c>
      <c r="B13" t="s">
        <v>1234</v>
      </c>
      <c r="C13" s="133" t="s">
        <v>1069</v>
      </c>
      <c r="D13"/>
      <c r="E13" t="s">
        <v>5150</v>
      </c>
      <c r="F13" t="s">
        <v>312</v>
      </c>
      <c r="G13" t="s">
        <v>5151</v>
      </c>
      <c r="H13" t="s">
        <v>5152</v>
      </c>
      <c r="I13" t="s">
        <v>315</v>
      </c>
      <c r="J13" t="s">
        <v>1216</v>
      </c>
      <c r="K13" s="155">
        <v>43770</v>
      </c>
      <c r="L13" s="158">
        <v>1500000</v>
      </c>
      <c r="M13" s="158">
        <f>L13*3.372/1000</f>
        <v>5058</v>
      </c>
      <c r="N13" s="158"/>
      <c r="O13" s="158"/>
      <c r="P13" s="159"/>
      <c r="Q13" s="145"/>
      <c r="R13" s="108"/>
      <c r="S13" s="108"/>
      <c r="T13" s="108"/>
      <c r="U13" s="108"/>
      <c r="V13" s="16"/>
    </row>
    <row r="14" spans="1:22" ht="14.1" customHeight="1">
      <c r="A14" t="s">
        <v>1214</v>
      </c>
      <c r="B14" t="s">
        <v>1234</v>
      </c>
      <c r="C14" s="133" t="s">
        <v>1069</v>
      </c>
      <c r="D14" t="s">
        <v>5171</v>
      </c>
      <c r="E14" t="s">
        <v>5172</v>
      </c>
      <c r="F14" t="s">
        <v>310</v>
      </c>
      <c r="G14" t="s">
        <v>5173</v>
      </c>
      <c r="H14" t="s">
        <v>5174</v>
      </c>
      <c r="I14" t="s">
        <v>315</v>
      </c>
      <c r="J14" t="s">
        <v>1219</v>
      </c>
      <c r="K14" s="155">
        <v>45208</v>
      </c>
      <c r="L14" s="158">
        <v>329032</v>
      </c>
      <c r="M14" s="158">
        <f>L14*4.6236/1000</f>
        <v>1521.3123552</v>
      </c>
      <c r="N14" s="158">
        <f>O14*1000/4.6236</f>
        <v>147166</v>
      </c>
      <c r="O14" s="158">
        <v>680.43671759999995</v>
      </c>
      <c r="P14" s="159">
        <f>O14/M14</f>
        <v>0.44726956648593447</v>
      </c>
      <c r="Q14" s="145">
        <v>46303</v>
      </c>
      <c r="R14" s="108"/>
      <c r="S14" s="108"/>
      <c r="T14" s="108"/>
      <c r="U14" s="108"/>
      <c r="V14" s="16"/>
    </row>
    <row r="15" spans="1:22" ht="14.1" customHeight="1">
      <c r="A15" t="s">
        <v>1214</v>
      </c>
      <c r="B15" t="s">
        <v>1234</v>
      </c>
      <c r="C15" s="133" t="s">
        <v>1069</v>
      </c>
      <c r="D15" t="s">
        <v>5153</v>
      </c>
      <c r="E15" t="s">
        <v>5154</v>
      </c>
      <c r="F15" t="s">
        <v>310</v>
      </c>
      <c r="G15" t="s">
        <v>5157</v>
      </c>
      <c r="H15" t="s">
        <v>5158</v>
      </c>
      <c r="I15" t="s">
        <v>315</v>
      </c>
      <c r="J15" t="s">
        <v>1216</v>
      </c>
      <c r="K15" s="155">
        <v>45167</v>
      </c>
      <c r="L15" s="158">
        <v>1500000</v>
      </c>
      <c r="M15" s="158">
        <f t="shared" ref="M15:M21" si="1">L15*3.372/1000</f>
        <v>5058</v>
      </c>
      <c r="N15" s="158">
        <v>0</v>
      </c>
      <c r="O15" s="158">
        <v>0</v>
      </c>
      <c r="P15" s="159"/>
      <c r="Q15" s="145"/>
      <c r="R15" s="108"/>
      <c r="S15" s="108"/>
      <c r="T15" s="108"/>
      <c r="U15" s="108"/>
      <c r="V15" s="16"/>
    </row>
    <row r="16" spans="1:22" ht="14.1" customHeight="1">
      <c r="A16" t="s">
        <v>1214</v>
      </c>
      <c r="B16" t="s">
        <v>1234</v>
      </c>
      <c r="C16" s="133" t="s">
        <v>1069</v>
      </c>
      <c r="D16" t="s">
        <v>5132</v>
      </c>
      <c r="E16" t="s">
        <v>5133</v>
      </c>
      <c r="F16" t="s">
        <v>310</v>
      </c>
      <c r="G16" t="s">
        <v>5134</v>
      </c>
      <c r="H16" t="s">
        <v>5135</v>
      </c>
      <c r="I16" t="s">
        <v>315</v>
      </c>
      <c r="J16" t="s">
        <v>1216</v>
      </c>
      <c r="K16" s="155">
        <v>45168</v>
      </c>
      <c r="L16" s="158">
        <v>1500000</v>
      </c>
      <c r="M16" s="158">
        <f t="shared" si="1"/>
        <v>5058</v>
      </c>
      <c r="N16" s="158">
        <v>0</v>
      </c>
      <c r="O16" s="158">
        <v>0</v>
      </c>
      <c r="P16" s="159"/>
      <c r="Q16" s="145"/>
      <c r="R16" s="108"/>
      <c r="S16" s="108"/>
      <c r="T16" s="108"/>
      <c r="U16" s="108"/>
      <c r="V16" s="16"/>
    </row>
    <row r="17" spans="1:22" ht="14.1" customHeight="1">
      <c r="A17" t="s">
        <v>1214</v>
      </c>
      <c r="B17" t="s">
        <v>1234</v>
      </c>
      <c r="C17" s="133" t="s">
        <v>1069</v>
      </c>
      <c r="D17" t="s">
        <v>5123</v>
      </c>
      <c r="E17" t="s">
        <v>5124</v>
      </c>
      <c r="F17" t="s">
        <v>310</v>
      </c>
      <c r="G17" t="s">
        <v>5125</v>
      </c>
      <c r="H17" t="s">
        <v>5126</v>
      </c>
      <c r="I17" t="s">
        <v>315</v>
      </c>
      <c r="J17" t="s">
        <v>1216</v>
      </c>
      <c r="K17" s="155">
        <v>45182</v>
      </c>
      <c r="L17" s="158">
        <v>2600000</v>
      </c>
      <c r="M17" s="158">
        <f t="shared" si="1"/>
        <v>8767.2000000000007</v>
      </c>
      <c r="N17" s="158">
        <v>0</v>
      </c>
      <c r="O17" s="158">
        <v>0</v>
      </c>
      <c r="P17" s="159"/>
      <c r="Q17" s="145"/>
      <c r="R17" s="108"/>
      <c r="S17" s="108"/>
      <c r="T17" s="108"/>
      <c r="U17" s="108"/>
      <c r="V17" s="16"/>
    </row>
    <row r="18" spans="1:22" ht="14.1" customHeight="1">
      <c r="A18" t="s">
        <v>1214</v>
      </c>
      <c r="B18" t="s">
        <v>1234</v>
      </c>
      <c r="C18" s="133" t="s">
        <v>1069</v>
      </c>
      <c r="D18" t="s">
        <v>5141</v>
      </c>
      <c r="E18" t="s">
        <v>5142</v>
      </c>
      <c r="F18" t="s">
        <v>310</v>
      </c>
      <c r="G18" t="s">
        <v>5143</v>
      </c>
      <c r="H18" t="s">
        <v>5144</v>
      </c>
      <c r="I18" t="s">
        <v>315</v>
      </c>
      <c r="J18" t="s">
        <v>1216</v>
      </c>
      <c r="K18" s="155">
        <v>45225</v>
      </c>
      <c r="L18" s="158">
        <v>1500000</v>
      </c>
      <c r="M18" s="158">
        <f t="shared" si="1"/>
        <v>5058</v>
      </c>
      <c r="N18" s="158">
        <v>0</v>
      </c>
      <c r="O18" s="158">
        <v>0</v>
      </c>
      <c r="P18" s="159"/>
      <c r="Q18" s="145"/>
      <c r="R18" s="108"/>
      <c r="S18" s="108"/>
      <c r="T18" s="108"/>
      <c r="U18" s="108"/>
      <c r="V18" s="16"/>
    </row>
    <row r="19" spans="1:22" ht="14.1" customHeight="1">
      <c r="A19" t="s">
        <v>1214</v>
      </c>
      <c r="B19" t="s">
        <v>1234</v>
      </c>
      <c r="C19" s="133" t="s">
        <v>1069</v>
      </c>
      <c r="D19" t="s">
        <v>5136</v>
      </c>
      <c r="E19" t="s">
        <v>5137</v>
      </c>
      <c r="F19" t="s">
        <v>310</v>
      </c>
      <c r="G19" t="s">
        <v>5138</v>
      </c>
      <c r="H19" t="s">
        <v>5139</v>
      </c>
      <c r="I19" t="s">
        <v>315</v>
      </c>
      <c r="J19" t="s">
        <v>1216</v>
      </c>
      <c r="K19" s="155">
        <v>45288</v>
      </c>
      <c r="L19" s="158">
        <v>1500000</v>
      </c>
      <c r="M19" s="158">
        <f t="shared" si="1"/>
        <v>5058</v>
      </c>
      <c r="N19" s="158">
        <v>0</v>
      </c>
      <c r="O19" s="158">
        <v>0</v>
      </c>
      <c r="P19" s="159"/>
      <c r="Q19" s="145"/>
      <c r="R19" s="108"/>
      <c r="S19" s="108"/>
      <c r="T19" s="108"/>
      <c r="U19" s="108"/>
      <c r="V19" s="16"/>
    </row>
    <row r="20" spans="1:22" ht="14.1" customHeight="1">
      <c r="A20" t="s">
        <v>1214</v>
      </c>
      <c r="B20" t="s">
        <v>1234</v>
      </c>
      <c r="C20" s="133" t="s">
        <v>1069</v>
      </c>
      <c r="D20" t="s">
        <v>5128</v>
      </c>
      <c r="E20" t="s">
        <v>2185</v>
      </c>
      <c r="F20" t="s">
        <v>310</v>
      </c>
      <c r="G20" t="s">
        <v>5129</v>
      </c>
      <c r="H20" t="s">
        <v>5130</v>
      </c>
      <c r="I20" t="s">
        <v>315</v>
      </c>
      <c r="J20" t="s">
        <v>1216</v>
      </c>
      <c r="K20" s="155">
        <v>45348</v>
      </c>
      <c r="L20" s="158">
        <v>2000000</v>
      </c>
      <c r="M20" s="158">
        <f t="shared" si="1"/>
        <v>6744</v>
      </c>
      <c r="N20" s="158">
        <v>0</v>
      </c>
      <c r="O20" s="158">
        <v>0</v>
      </c>
      <c r="P20" s="159"/>
      <c r="Q20" s="145"/>
      <c r="R20" s="108"/>
      <c r="S20" s="108"/>
      <c r="T20" s="108"/>
      <c r="U20" s="108"/>
      <c r="V20" s="16"/>
    </row>
    <row r="21" spans="1:22" ht="14.1" customHeight="1">
      <c r="A21" t="s">
        <v>1214</v>
      </c>
      <c r="B21" t="s">
        <v>1234</v>
      </c>
      <c r="C21" s="133" t="s">
        <v>1069</v>
      </c>
      <c r="D21" t="s">
        <v>5163</v>
      </c>
      <c r="E21" t="s">
        <v>5164</v>
      </c>
      <c r="F21" t="s">
        <v>312</v>
      </c>
      <c r="G21" t="s">
        <v>5168</v>
      </c>
      <c r="H21" t="s">
        <v>5169</v>
      </c>
      <c r="I21" t="s">
        <v>315</v>
      </c>
      <c r="J21" t="s">
        <v>1216</v>
      </c>
      <c r="K21" s="155">
        <v>45400</v>
      </c>
      <c r="L21" s="158">
        <v>315243</v>
      </c>
      <c r="M21" s="158">
        <f t="shared" si="1"/>
        <v>1062.9993959999999</v>
      </c>
      <c r="N21" s="158">
        <f>O21*1000/3.372</f>
        <v>58267.999999999993</v>
      </c>
      <c r="O21" s="158">
        <v>196.47969599999996</v>
      </c>
      <c r="P21" s="159">
        <f>O21/M21</f>
        <v>0.18483519063071976</v>
      </c>
      <c r="Q21" s="145">
        <v>46495</v>
      </c>
      <c r="R21" s="108"/>
      <c r="S21" s="108"/>
      <c r="T21" s="108"/>
      <c r="U21" s="108"/>
      <c r="V21" s="16"/>
    </row>
    <row r="22" spans="1:22" ht="14.1" customHeight="1">
      <c r="A22" t="s">
        <v>1214</v>
      </c>
      <c r="B22" t="s">
        <v>1234</v>
      </c>
      <c r="C22" s="133" t="s">
        <v>1069</v>
      </c>
      <c r="D22" t="s">
        <v>5101</v>
      </c>
      <c r="E22" t="s">
        <v>5102</v>
      </c>
      <c r="F22" t="s">
        <v>310</v>
      </c>
      <c r="G22" t="s">
        <v>5103</v>
      </c>
      <c r="H22" t="s">
        <v>5104</v>
      </c>
      <c r="I22" t="s">
        <v>315</v>
      </c>
      <c r="J22" t="s">
        <v>1213</v>
      </c>
      <c r="K22" s="155">
        <v>45469</v>
      </c>
      <c r="L22" s="158">
        <v>10000000</v>
      </c>
      <c r="M22" s="158">
        <f>L22/1000</f>
        <v>10000</v>
      </c>
      <c r="N22" s="158">
        <v>0</v>
      </c>
      <c r="O22" s="158">
        <v>0</v>
      </c>
      <c r="P22" s="159"/>
      <c r="Q22" s="145"/>
      <c r="R22" s="108"/>
      <c r="S22" s="108"/>
      <c r="T22" s="108"/>
      <c r="U22" s="108"/>
      <c r="V22" s="16"/>
    </row>
    <row r="23" spans="1:22" ht="14.1" customHeight="1">
      <c r="A23" t="s">
        <v>1214</v>
      </c>
      <c r="B23" t="s">
        <v>1234</v>
      </c>
      <c r="C23" s="133" t="s">
        <v>1069</v>
      </c>
      <c r="D23" t="s">
        <v>5159</v>
      </c>
      <c r="E23" t="s">
        <v>5160</v>
      </c>
      <c r="F23" t="s">
        <v>312</v>
      </c>
      <c r="G23" t="s">
        <v>5159</v>
      </c>
      <c r="H23" t="s">
        <v>5161</v>
      </c>
      <c r="I23" t="s">
        <v>315</v>
      </c>
      <c r="J23" t="s">
        <v>1219</v>
      </c>
      <c r="K23" s="155">
        <v>45495</v>
      </c>
      <c r="L23" s="158">
        <v>550000</v>
      </c>
      <c r="M23" s="158">
        <f>L23*4.6236/1000</f>
        <v>2542.98</v>
      </c>
      <c r="N23" s="158">
        <f>O23*1000/4.6236</f>
        <v>117700</v>
      </c>
      <c r="O23" s="158">
        <v>544.19772</v>
      </c>
      <c r="P23" s="159">
        <f t="shared" ref="P23:P24" si="2">O23/M23</f>
        <v>0.214</v>
      </c>
      <c r="Q23" s="145">
        <v>46295</v>
      </c>
      <c r="R23" s="108"/>
      <c r="S23" s="108"/>
      <c r="T23" s="108"/>
      <c r="U23" s="108"/>
      <c r="V23" s="16"/>
    </row>
    <row r="24" spans="1:22" ht="14.1" customHeight="1">
      <c r="A24" t="s">
        <v>1214</v>
      </c>
      <c r="B24" t="s">
        <v>1234</v>
      </c>
      <c r="C24" s="133" t="s">
        <v>1069</v>
      </c>
      <c r="D24" t="s">
        <v>5163</v>
      </c>
      <c r="E24" t="s">
        <v>5164</v>
      </c>
      <c r="F24" t="s">
        <v>312</v>
      </c>
      <c r="G24" t="s">
        <v>5165</v>
      </c>
      <c r="H24" t="s">
        <v>5166</v>
      </c>
      <c r="I24" t="s">
        <v>315</v>
      </c>
      <c r="J24" t="s">
        <v>1216</v>
      </c>
      <c r="K24" s="155">
        <v>45505</v>
      </c>
      <c r="L24" s="158">
        <v>334334</v>
      </c>
      <c r="M24" s="158">
        <f>L24*3.372/1000</f>
        <v>1127.3742479999999</v>
      </c>
      <c r="N24" s="158">
        <f>O24*1000/3.372</f>
        <v>65666</v>
      </c>
      <c r="O24" s="158">
        <v>221.42575199999999</v>
      </c>
      <c r="P24" s="159">
        <f t="shared" si="2"/>
        <v>0.19640838203712457</v>
      </c>
      <c r="Q24" s="145">
        <v>46295</v>
      </c>
      <c r="R24" s="108"/>
      <c r="S24" s="108"/>
      <c r="T24" s="108"/>
      <c r="U24" s="108"/>
      <c r="V24" s="16"/>
    </row>
    <row r="25" spans="1:22" ht="14.1" customHeight="1">
      <c r="A25" t="s">
        <v>1214</v>
      </c>
      <c r="B25" t="s">
        <v>1234</v>
      </c>
      <c r="C25" s="133" t="s">
        <v>1069</v>
      </c>
      <c r="D25" t="s">
        <v>5146</v>
      </c>
      <c r="E25" t="s">
        <v>5147</v>
      </c>
      <c r="F25" t="s">
        <v>314</v>
      </c>
      <c r="G25" t="s">
        <v>5148</v>
      </c>
      <c r="H25" t="s">
        <v>5149</v>
      </c>
      <c r="I25" t="s">
        <v>315</v>
      </c>
      <c r="J25" t="s">
        <v>1216</v>
      </c>
      <c r="K25" s="155">
        <v>45565</v>
      </c>
      <c r="L25" s="158">
        <v>1500000</v>
      </c>
      <c r="M25" s="158">
        <f>L25*3.372/1000</f>
        <v>5058</v>
      </c>
      <c r="N25" s="158">
        <v>0</v>
      </c>
      <c r="O25" s="158">
        <v>0</v>
      </c>
      <c r="P25" s="159"/>
      <c r="Q25" s="145"/>
      <c r="R25" s="108"/>
      <c r="S25" s="108"/>
      <c r="T25" s="108"/>
      <c r="U25" s="108"/>
      <c r="V25" s="16"/>
    </row>
    <row r="26" spans="1:22" ht="14.1" customHeight="1">
      <c r="A26" t="s">
        <v>1214</v>
      </c>
      <c r="B26" t="s">
        <v>1234</v>
      </c>
      <c r="C26" s="133" t="s">
        <v>1069</v>
      </c>
      <c r="D26" t="s">
        <v>5105</v>
      </c>
      <c r="E26" t="s">
        <v>5106</v>
      </c>
      <c r="F26" t="s">
        <v>311</v>
      </c>
      <c r="G26" t="s">
        <v>5107</v>
      </c>
      <c r="H26" t="s">
        <v>5108</v>
      </c>
      <c r="I26" t="s">
        <v>315</v>
      </c>
      <c r="J26" t="s">
        <v>1213</v>
      </c>
      <c r="K26" s="155">
        <v>45688</v>
      </c>
      <c r="L26" s="158">
        <v>7500000</v>
      </c>
      <c r="M26" s="158">
        <f>L26/1000</f>
        <v>7500</v>
      </c>
      <c r="N26" s="158">
        <v>0</v>
      </c>
      <c r="O26" s="158">
        <v>0</v>
      </c>
      <c r="P26" s="159"/>
      <c r="Q26" s="145"/>
      <c r="R26" s="108"/>
      <c r="S26" s="108"/>
      <c r="T26" s="108"/>
      <c r="U26" s="108"/>
      <c r="V26" s="16"/>
    </row>
    <row r="27" spans="1:22" ht="14.1" customHeight="1">
      <c r="A27" t="s">
        <v>1214</v>
      </c>
      <c r="B27" t="s">
        <v>1234</v>
      </c>
      <c r="C27" s="133" t="s">
        <v>1069</v>
      </c>
      <c r="D27" t="s">
        <v>5085</v>
      </c>
      <c r="E27" t="s">
        <v>5086</v>
      </c>
      <c r="F27" t="s">
        <v>310</v>
      </c>
      <c r="G27" t="s">
        <v>5099</v>
      </c>
      <c r="H27" t="s">
        <v>5100</v>
      </c>
      <c r="I27" t="s">
        <v>315</v>
      </c>
      <c r="J27" t="s">
        <v>1213</v>
      </c>
      <c r="K27" s="155">
        <v>45376</v>
      </c>
      <c r="L27" s="158">
        <v>7500000</v>
      </c>
      <c r="M27" s="158">
        <f>L27/1000</f>
        <v>7500</v>
      </c>
      <c r="N27" s="158">
        <f>O27*1000</f>
        <v>4500000</v>
      </c>
      <c r="O27" s="158">
        <v>4500</v>
      </c>
      <c r="P27" s="159">
        <f t="shared" ref="P27:P29" si="3">O27/M27</f>
        <v>0.6</v>
      </c>
      <c r="Q27" s="145">
        <v>12164</v>
      </c>
      <c r="R27" s="108"/>
      <c r="S27" s="108"/>
      <c r="T27" s="108"/>
      <c r="U27" s="108"/>
      <c r="V27" s="16"/>
    </row>
    <row r="28" spans="1:22" ht="14.1" customHeight="1">
      <c r="A28" t="s">
        <v>1214</v>
      </c>
      <c r="B28" t="s">
        <v>1234</v>
      </c>
      <c r="C28" s="133" t="s">
        <v>1069</v>
      </c>
      <c r="D28" t="s">
        <v>5153</v>
      </c>
      <c r="E28" t="s">
        <v>5154</v>
      </c>
      <c r="F28" t="s">
        <v>310</v>
      </c>
      <c r="G28" t="s">
        <v>5155</v>
      </c>
      <c r="H28" t="s">
        <v>5156</v>
      </c>
      <c r="I28" t="s">
        <v>315</v>
      </c>
      <c r="J28" t="s">
        <v>1216</v>
      </c>
      <c r="K28" s="155">
        <v>45292</v>
      </c>
      <c r="L28" s="158">
        <v>1500000</v>
      </c>
      <c r="M28" s="158">
        <f>L28*3.372/1000</f>
        <v>5058</v>
      </c>
      <c r="N28" s="158">
        <f>O28*1000/3.372</f>
        <v>1141791.08</v>
      </c>
      <c r="O28" s="158">
        <v>3850.1195217599998</v>
      </c>
      <c r="P28" s="159">
        <f t="shared" si="3"/>
        <v>0.76119405333333334</v>
      </c>
      <c r="Q28" s="145"/>
      <c r="R28" s="108"/>
      <c r="S28" s="108"/>
      <c r="T28" s="108"/>
      <c r="U28" s="108"/>
      <c r="V28" s="16"/>
    </row>
    <row r="29" spans="1:22" ht="14.1" customHeight="1">
      <c r="A29" t="s">
        <v>1214</v>
      </c>
      <c r="B29" t="s">
        <v>1239</v>
      </c>
      <c r="C29" s="133" t="s">
        <v>1069</v>
      </c>
      <c r="D29" t="s">
        <v>5200</v>
      </c>
      <c r="E29" t="s">
        <v>5201</v>
      </c>
      <c r="F29" t="s">
        <v>310</v>
      </c>
      <c r="G29" t="s">
        <v>5202</v>
      </c>
      <c r="H29" t="s">
        <v>5203</v>
      </c>
      <c r="I29" t="s">
        <v>315</v>
      </c>
      <c r="J29" t="s">
        <v>1216</v>
      </c>
      <c r="K29" s="155">
        <v>43157</v>
      </c>
      <c r="L29" s="158">
        <v>90837</v>
      </c>
      <c r="M29" s="158">
        <f>L29*3.372/1000</f>
        <v>306.30236400000001</v>
      </c>
      <c r="N29" s="158">
        <f>O29*1000/3.372</f>
        <v>683</v>
      </c>
      <c r="O29" s="158">
        <f>2303.076/1000</f>
        <v>2.3030759999999999</v>
      </c>
      <c r="P29" s="159">
        <f t="shared" si="3"/>
        <v>7.5189625372920716E-3</v>
      </c>
      <c r="Q29" s="145">
        <v>45347</v>
      </c>
      <c r="R29" s="108"/>
      <c r="S29" s="108"/>
      <c r="T29" s="108"/>
      <c r="U29" s="108"/>
      <c r="V29" s="16"/>
    </row>
    <row r="30" spans="1:22" ht="14.1" customHeight="1">
      <c r="A30" t="s">
        <v>1214</v>
      </c>
      <c r="B30" t="s">
        <v>1239</v>
      </c>
      <c r="C30" s="133" t="s">
        <v>1069</v>
      </c>
      <c r="D30" t="s">
        <v>5192</v>
      </c>
      <c r="E30" t="s">
        <v>5193</v>
      </c>
      <c r="F30" t="s">
        <v>310</v>
      </c>
      <c r="G30" t="s">
        <v>5194</v>
      </c>
      <c r="H30" t="s">
        <v>5195</v>
      </c>
      <c r="I30" t="s">
        <v>315</v>
      </c>
      <c r="J30" t="s">
        <v>1213</v>
      </c>
      <c r="K30" s="155">
        <v>43308</v>
      </c>
      <c r="L30" s="158">
        <v>260000</v>
      </c>
      <c r="M30" s="158">
        <f>L30/1000</f>
        <v>260</v>
      </c>
      <c r="N30" s="158">
        <v>0</v>
      </c>
      <c r="O30" s="158">
        <v>0</v>
      </c>
      <c r="P30" s="159"/>
      <c r="Q30" s="145"/>
      <c r="R30" s="108"/>
      <c r="S30" s="108"/>
      <c r="T30" s="108"/>
      <c r="U30" s="108"/>
      <c r="V30" s="16"/>
    </row>
    <row r="31" spans="1:22" ht="14.1" customHeight="1">
      <c r="A31" t="s">
        <v>1214</v>
      </c>
      <c r="B31" t="s">
        <v>1239</v>
      </c>
      <c r="C31" s="133" t="s">
        <v>1069</v>
      </c>
      <c r="D31" t="s">
        <v>5196</v>
      </c>
      <c r="E31" t="s">
        <v>5197</v>
      </c>
      <c r="F31" t="s">
        <v>310</v>
      </c>
      <c r="G31" t="s">
        <v>5198</v>
      </c>
      <c r="H31" t="s">
        <v>5199</v>
      </c>
      <c r="I31" t="s">
        <v>315</v>
      </c>
      <c r="J31" t="s">
        <v>1213</v>
      </c>
      <c r="K31" s="155">
        <v>43312</v>
      </c>
      <c r="L31" s="158">
        <v>350000</v>
      </c>
      <c r="M31" s="158">
        <f>L31/1000</f>
        <v>350</v>
      </c>
      <c r="N31" s="158">
        <v>0</v>
      </c>
      <c r="O31" s="158">
        <v>0</v>
      </c>
      <c r="P31" s="159"/>
      <c r="Q31" s="145"/>
      <c r="R31" s="108"/>
      <c r="S31" s="108"/>
      <c r="T31" s="108"/>
      <c r="U31" s="108"/>
      <c r="V31" s="16"/>
    </row>
    <row r="32" spans="1:22" ht="14.1" customHeight="1">
      <c r="A32" t="s">
        <v>1214</v>
      </c>
      <c r="B32" t="s">
        <v>1239</v>
      </c>
      <c r="C32" s="133" t="s">
        <v>1069</v>
      </c>
      <c r="D32" t="s">
        <v>5218</v>
      </c>
      <c r="E32" t="s">
        <v>5219</v>
      </c>
      <c r="F32" t="s">
        <v>312</v>
      </c>
      <c r="G32" t="s">
        <v>5220</v>
      </c>
      <c r="H32" t="s">
        <v>5221</v>
      </c>
      <c r="I32" t="s">
        <v>315</v>
      </c>
      <c r="J32" t="s">
        <v>1216</v>
      </c>
      <c r="K32" s="155">
        <v>43321</v>
      </c>
      <c r="L32" s="158">
        <v>190000</v>
      </c>
      <c r="M32" s="158">
        <f>L32*3.372/1000</f>
        <v>640.67999999999995</v>
      </c>
      <c r="N32" s="158">
        <v>0</v>
      </c>
      <c r="O32" s="158">
        <v>0</v>
      </c>
      <c r="P32" s="159"/>
      <c r="Q32" s="145"/>
      <c r="R32" s="108"/>
      <c r="S32" s="108"/>
      <c r="T32" s="108"/>
      <c r="U32" s="108"/>
      <c r="V32" s="16"/>
    </row>
    <row r="33" spans="1:22" ht="14.1" customHeight="1">
      <c r="A33" t="s">
        <v>1214</v>
      </c>
      <c r="B33" t="s">
        <v>1239</v>
      </c>
      <c r="C33" s="133" t="s">
        <v>1069</v>
      </c>
      <c r="D33"/>
      <c r="E33" t="s">
        <v>5205</v>
      </c>
      <c r="F33" t="s">
        <v>312</v>
      </c>
      <c r="G33" t="s">
        <v>5206</v>
      </c>
      <c r="H33" t="s">
        <v>5207</v>
      </c>
      <c r="I33" t="s">
        <v>315</v>
      </c>
      <c r="J33" t="s">
        <v>1216</v>
      </c>
      <c r="K33" s="155">
        <v>43411</v>
      </c>
      <c r="L33" s="158">
        <v>70000</v>
      </c>
      <c r="M33" s="158">
        <f>L33*3.372/1000</f>
        <v>236.04</v>
      </c>
      <c r="N33" s="158"/>
      <c r="O33" s="158"/>
      <c r="P33" s="159"/>
      <c r="Q33" s="145"/>
      <c r="R33" s="108"/>
      <c r="S33" s="108"/>
      <c r="T33" s="108"/>
      <c r="U33" s="108"/>
      <c r="V33" s="16"/>
    </row>
    <row r="34" spans="1:22" ht="14.1" customHeight="1">
      <c r="A34" t="s">
        <v>1214</v>
      </c>
      <c r="B34" t="s">
        <v>1239</v>
      </c>
      <c r="C34" s="133" t="s">
        <v>1069</v>
      </c>
      <c r="D34"/>
      <c r="E34" t="s">
        <v>5214</v>
      </c>
      <c r="F34" t="s">
        <v>310</v>
      </c>
      <c r="G34" t="s">
        <v>5215</v>
      </c>
      <c r="H34" t="s">
        <v>5216</v>
      </c>
      <c r="I34" t="s">
        <v>315</v>
      </c>
      <c r="J34" t="s">
        <v>1216</v>
      </c>
      <c r="K34" s="155">
        <v>43412</v>
      </c>
      <c r="L34" s="158">
        <v>153866.00000000003</v>
      </c>
      <c r="M34" s="158">
        <f>L34*3.372/1000</f>
        <v>518.83615200000008</v>
      </c>
      <c r="N34" s="158"/>
      <c r="O34" s="158"/>
      <c r="P34" s="159"/>
      <c r="Q34" s="145"/>
      <c r="R34" s="108"/>
      <c r="S34" s="108"/>
      <c r="T34" s="108"/>
      <c r="U34" s="108"/>
      <c r="V34" s="16"/>
    </row>
    <row r="35" spans="1:22" ht="14.1" customHeight="1">
      <c r="A35" t="s">
        <v>1214</v>
      </c>
      <c r="B35" t="s">
        <v>1239</v>
      </c>
      <c r="C35" s="133" t="s">
        <v>1069</v>
      </c>
      <c r="D35"/>
      <c r="E35" t="s">
        <v>5226</v>
      </c>
      <c r="F35" t="s">
        <v>312</v>
      </c>
      <c r="G35" t="s">
        <v>5227</v>
      </c>
      <c r="H35" t="s">
        <v>5228</v>
      </c>
      <c r="I35" t="s">
        <v>315</v>
      </c>
      <c r="J35" t="s">
        <v>1216</v>
      </c>
      <c r="K35" s="155">
        <v>43482</v>
      </c>
      <c r="L35" s="158">
        <v>135456.153651756</v>
      </c>
      <c r="M35" s="158">
        <f>L35*3.372/1000</f>
        <v>456.75815011372123</v>
      </c>
      <c r="N35" s="158"/>
      <c r="O35" s="158"/>
      <c r="P35" s="159"/>
      <c r="Q35" s="145"/>
      <c r="R35" s="108"/>
      <c r="S35" s="108"/>
      <c r="T35" s="108"/>
      <c r="U35" s="108"/>
      <c r="V35" s="16"/>
    </row>
    <row r="36" spans="1:22" ht="14.1" customHeight="1">
      <c r="A36" t="s">
        <v>1214</v>
      </c>
      <c r="B36" t="s">
        <v>1239</v>
      </c>
      <c r="C36" s="133" t="s">
        <v>1069</v>
      </c>
      <c r="D36" t="s">
        <v>5181</v>
      </c>
      <c r="E36" t="s">
        <v>5182</v>
      </c>
      <c r="F36" t="s">
        <v>310</v>
      </c>
      <c r="G36" t="s">
        <v>5183</v>
      </c>
      <c r="H36" t="s">
        <v>5184</v>
      </c>
      <c r="I36" t="s">
        <v>315</v>
      </c>
      <c r="J36" t="s">
        <v>1213</v>
      </c>
      <c r="K36" s="155"/>
      <c r="L36" s="158">
        <v>916894</v>
      </c>
      <c r="M36" s="158">
        <f>L36/1000</f>
        <v>916.89400000000001</v>
      </c>
      <c r="N36" s="158"/>
      <c r="O36" s="158"/>
      <c r="P36" s="159"/>
      <c r="Q36" s="145"/>
      <c r="R36" s="108"/>
      <c r="S36" s="108"/>
      <c r="T36" s="108"/>
      <c r="U36" s="108"/>
      <c r="V36" s="16"/>
    </row>
    <row r="37" spans="1:22" ht="14.1" customHeight="1">
      <c r="A37" t="s">
        <v>1214</v>
      </c>
      <c r="B37" t="s">
        <v>1239</v>
      </c>
      <c r="C37" s="133" t="s">
        <v>1069</v>
      </c>
      <c r="D37" t="s">
        <v>5176</v>
      </c>
      <c r="E37" t="s">
        <v>5177</v>
      </c>
      <c r="F37" t="s">
        <v>311</v>
      </c>
      <c r="G37" t="s">
        <v>5178</v>
      </c>
      <c r="H37" t="s">
        <v>5179</v>
      </c>
      <c r="I37" t="s">
        <v>315</v>
      </c>
      <c r="J37" t="s">
        <v>1213</v>
      </c>
      <c r="K37" s="155">
        <v>43542</v>
      </c>
      <c r="L37" s="158">
        <v>1350000</v>
      </c>
      <c r="M37" s="158">
        <f>L37/1000</f>
        <v>1350</v>
      </c>
      <c r="N37" s="158">
        <f>O37*1000</f>
        <v>70485</v>
      </c>
      <c r="O37" s="158">
        <v>70.484999999999999</v>
      </c>
      <c r="P37" s="159">
        <f t="shared" ref="P37:P38" si="4">O37/M37</f>
        <v>5.2211111111111111E-2</v>
      </c>
      <c r="Q37" s="145">
        <v>46462</v>
      </c>
      <c r="R37" s="108"/>
      <c r="S37" s="108"/>
      <c r="T37" s="108"/>
      <c r="U37" s="108"/>
      <c r="V37" s="16"/>
    </row>
    <row r="38" spans="1:22" ht="14.1" customHeight="1">
      <c r="A38" t="s">
        <v>1214</v>
      </c>
      <c r="B38" t="s">
        <v>1239</v>
      </c>
      <c r="C38" s="133" t="s">
        <v>1069</v>
      </c>
      <c r="D38" t="s">
        <v>5233</v>
      </c>
      <c r="E38" t="s">
        <v>5234</v>
      </c>
      <c r="F38" t="s">
        <v>311</v>
      </c>
      <c r="G38" t="s">
        <v>5235</v>
      </c>
      <c r="H38" t="s">
        <v>5236</v>
      </c>
      <c r="I38" t="s">
        <v>315</v>
      </c>
      <c r="J38" t="s">
        <v>1216</v>
      </c>
      <c r="K38" s="155">
        <v>43571</v>
      </c>
      <c r="L38" s="158">
        <v>85255</v>
      </c>
      <c r="M38" s="158">
        <f>L38*3.372/1000</f>
        <v>287.47985999999997</v>
      </c>
      <c r="N38" s="158">
        <f>O38*1000/3.372</f>
        <v>39218</v>
      </c>
      <c r="O38" s="158">
        <f>132243.096/1000</f>
        <v>132.24309599999998</v>
      </c>
      <c r="P38" s="159">
        <f t="shared" si="4"/>
        <v>0.46000821066213121</v>
      </c>
      <c r="Q38" s="145">
        <v>46126</v>
      </c>
      <c r="R38" s="108"/>
      <c r="S38" s="108"/>
      <c r="T38" s="108"/>
      <c r="U38" s="108"/>
      <c r="V38" s="16"/>
    </row>
    <row r="39" spans="1:22" ht="14.1" customHeight="1">
      <c r="A39" t="s">
        <v>1214</v>
      </c>
      <c r="B39" t="s">
        <v>1239</v>
      </c>
      <c r="C39" s="133" t="s">
        <v>1069</v>
      </c>
      <c r="D39" t="s">
        <v>5209</v>
      </c>
      <c r="E39" t="s">
        <v>5210</v>
      </c>
      <c r="F39" t="s">
        <v>310</v>
      </c>
      <c r="G39" t="s">
        <v>5211</v>
      </c>
      <c r="H39" t="s">
        <v>5212</v>
      </c>
      <c r="I39" t="s">
        <v>315</v>
      </c>
      <c r="J39" t="s">
        <v>1216</v>
      </c>
      <c r="K39" s="155"/>
      <c r="L39" s="158">
        <v>101474</v>
      </c>
      <c r="M39" s="158">
        <f>L39*3.372/1000</f>
        <v>342.17032799999998</v>
      </c>
      <c r="N39" s="158"/>
      <c r="O39" s="158"/>
      <c r="P39" s="159"/>
      <c r="Q39" s="145"/>
      <c r="R39" s="108"/>
      <c r="S39" s="108"/>
      <c r="T39" s="108"/>
      <c r="U39" s="108"/>
      <c r="V39" s="16"/>
    </row>
    <row r="40" spans="1:22" ht="14.1" customHeight="1">
      <c r="A40" t="s">
        <v>1214</v>
      </c>
      <c r="B40" t="s">
        <v>1239</v>
      </c>
      <c r="C40" s="133" t="s">
        <v>1069</v>
      </c>
      <c r="D40" t="s">
        <v>5189</v>
      </c>
      <c r="E40" t="s">
        <v>2185</v>
      </c>
      <c r="F40" t="s">
        <v>310</v>
      </c>
      <c r="G40" t="s">
        <v>5190</v>
      </c>
      <c r="H40" t="s">
        <v>5191</v>
      </c>
      <c r="I40" t="s">
        <v>315</v>
      </c>
      <c r="J40" t="s">
        <v>1216</v>
      </c>
      <c r="K40" s="155">
        <v>43691</v>
      </c>
      <c r="L40" s="158">
        <v>182168</v>
      </c>
      <c r="M40" s="158">
        <f>L40*3.372/1000</f>
        <v>614.27049599999998</v>
      </c>
      <c r="N40" s="158">
        <f>O40*1000/3.372</f>
        <v>29316</v>
      </c>
      <c r="O40" s="158">
        <f>98853.552/1000</f>
        <v>98.853551999999993</v>
      </c>
      <c r="P40" s="159">
        <f>O40/M40</f>
        <v>0.16092837380879188</v>
      </c>
      <c r="Q40" s="145">
        <v>46248</v>
      </c>
      <c r="R40" s="108"/>
      <c r="S40" s="108"/>
      <c r="T40" s="108"/>
      <c r="U40" s="108"/>
      <c r="V40" s="16"/>
    </row>
    <row r="41" spans="1:22" ht="14.1" customHeight="1">
      <c r="A41" t="s">
        <v>1214</v>
      </c>
      <c r="B41" t="s">
        <v>1239</v>
      </c>
      <c r="C41" s="133" t="s">
        <v>1069</v>
      </c>
      <c r="D41"/>
      <c r="E41" t="s">
        <v>5222</v>
      </c>
      <c r="F41" t="s">
        <v>312</v>
      </c>
      <c r="G41" t="s">
        <v>5223</v>
      </c>
      <c r="H41" t="s">
        <v>5224</v>
      </c>
      <c r="I41" t="s">
        <v>315</v>
      </c>
      <c r="J41" t="s">
        <v>1216</v>
      </c>
      <c r="K41" s="155">
        <v>43857</v>
      </c>
      <c r="L41" s="158">
        <v>80663.000000000015</v>
      </c>
      <c r="M41" s="158">
        <f>L41*3.372/1000</f>
        <v>271.99563600000005</v>
      </c>
      <c r="N41" s="158"/>
      <c r="O41" s="158"/>
      <c r="P41" s="159"/>
      <c r="Q41" s="145"/>
      <c r="R41" s="108"/>
      <c r="S41" s="108"/>
      <c r="T41" s="108"/>
      <c r="U41" s="108"/>
      <c r="V41" s="16"/>
    </row>
    <row r="42" spans="1:22" ht="14.1" customHeight="1">
      <c r="A42" t="s">
        <v>1214</v>
      </c>
      <c r="B42" t="s">
        <v>1239</v>
      </c>
      <c r="C42" s="133" t="s">
        <v>1069</v>
      </c>
      <c r="D42" t="s">
        <v>5181</v>
      </c>
      <c r="E42" t="s">
        <v>5186</v>
      </c>
      <c r="F42" t="s">
        <v>310</v>
      </c>
      <c r="G42" t="s">
        <v>5187</v>
      </c>
      <c r="H42" t="s">
        <v>5188</v>
      </c>
      <c r="I42" t="s">
        <v>315</v>
      </c>
      <c r="J42" t="s">
        <v>1213</v>
      </c>
      <c r="K42" s="155">
        <v>43913</v>
      </c>
      <c r="L42" s="158">
        <v>348129</v>
      </c>
      <c r="M42" s="158">
        <f>L42/1000</f>
        <v>348.12900000000002</v>
      </c>
      <c r="N42" s="158"/>
      <c r="O42" s="158"/>
      <c r="P42" s="159"/>
      <c r="Q42" s="145"/>
      <c r="R42" s="108"/>
      <c r="S42" s="108"/>
      <c r="T42" s="108"/>
      <c r="U42" s="108"/>
      <c r="V42" s="16"/>
    </row>
    <row r="43" spans="1:22" ht="14.1" customHeight="1">
      <c r="A43" t="s">
        <v>1214</v>
      </c>
      <c r="B43" t="s">
        <v>1239</v>
      </c>
      <c r="C43" s="133" t="s">
        <v>1069</v>
      </c>
      <c r="D43" t="s">
        <v>5229</v>
      </c>
      <c r="E43" t="s">
        <v>5230</v>
      </c>
      <c r="F43" t="s">
        <v>312</v>
      </c>
      <c r="G43" t="s">
        <v>5231</v>
      </c>
      <c r="H43" t="s">
        <v>5232</v>
      </c>
      <c r="I43" t="s">
        <v>315</v>
      </c>
      <c r="J43" t="s">
        <v>1216</v>
      </c>
      <c r="K43" s="155">
        <v>44186</v>
      </c>
      <c r="L43" s="158">
        <v>47126</v>
      </c>
      <c r="M43" s="158">
        <f>L43*3.372/1000</f>
        <v>158.908872</v>
      </c>
      <c r="N43" s="158"/>
      <c r="O43" s="158"/>
      <c r="P43" s="159"/>
      <c r="Q43" s="145"/>
      <c r="R43" s="108"/>
      <c r="S43" s="108"/>
      <c r="T43" s="108"/>
      <c r="U43" s="108"/>
      <c r="V43" s="16"/>
    </row>
    <row r="44" spans="1:22" ht="14.1" customHeight="1">
      <c r="A44" t="s">
        <v>1214</v>
      </c>
      <c r="B44" t="s">
        <v>1240</v>
      </c>
      <c r="C44" s="133" t="s">
        <v>1069</v>
      </c>
      <c r="D44" t="s">
        <v>5238</v>
      </c>
      <c r="E44" t="s">
        <v>5239</v>
      </c>
      <c r="F44" t="s">
        <v>310</v>
      </c>
      <c r="G44" t="s">
        <v>5240</v>
      </c>
      <c r="H44" t="s">
        <v>5241</v>
      </c>
      <c r="I44" t="s">
        <v>322</v>
      </c>
      <c r="J44" t="s">
        <v>1213</v>
      </c>
      <c r="K44" s="155"/>
      <c r="L44" s="158">
        <v>2036868</v>
      </c>
      <c r="M44" s="158">
        <f>L44/1000</f>
        <v>2036.8679999999999</v>
      </c>
      <c r="N44" s="158">
        <v>0</v>
      </c>
      <c r="O44" s="158">
        <v>0</v>
      </c>
      <c r="P44" s="159"/>
      <c r="Q44" s="145"/>
      <c r="R44" s="108"/>
      <c r="S44" s="108"/>
      <c r="T44" s="108"/>
      <c r="U44" s="108"/>
      <c r="V44" s="16"/>
    </row>
    <row r="45" spans="1:22" ht="14.1" customHeight="1">
      <c r="A45" t="s">
        <v>1214</v>
      </c>
      <c r="B45" t="s">
        <v>1240</v>
      </c>
      <c r="C45" s="133" t="s">
        <v>1069</v>
      </c>
      <c r="D45"/>
      <c r="E45" t="s">
        <v>5316</v>
      </c>
      <c r="F45" t="s">
        <v>312</v>
      </c>
      <c r="G45" t="s">
        <v>5317</v>
      </c>
      <c r="H45" t="s">
        <v>5318</v>
      </c>
      <c r="I45" t="s">
        <v>313</v>
      </c>
      <c r="J45" t="s">
        <v>1216</v>
      </c>
      <c r="K45" s="155">
        <v>39569</v>
      </c>
      <c r="L45" s="158">
        <v>3422580</v>
      </c>
      <c r="M45" s="158">
        <f>L45*3.372/1000</f>
        <v>11540.939759999999</v>
      </c>
      <c r="N45" s="158">
        <v>0</v>
      </c>
      <c r="O45" s="158">
        <v>0</v>
      </c>
      <c r="P45" s="159"/>
      <c r="Q45" s="145"/>
      <c r="R45" s="108"/>
      <c r="S45" s="108"/>
      <c r="T45" s="108"/>
      <c r="U45" s="108"/>
      <c r="V45" s="16"/>
    </row>
    <row r="46" spans="1:22" ht="14.1" customHeight="1">
      <c r="A46" t="s">
        <v>1214</v>
      </c>
      <c r="B46" t="s">
        <v>1240</v>
      </c>
      <c r="C46" s="133" t="s">
        <v>1069</v>
      </c>
      <c r="D46"/>
      <c r="E46" t="s">
        <v>5316</v>
      </c>
      <c r="F46" t="s">
        <v>312</v>
      </c>
      <c r="G46" t="s">
        <v>5369</v>
      </c>
      <c r="H46" t="s">
        <v>5370</v>
      </c>
      <c r="I46" t="s">
        <v>315</v>
      </c>
      <c r="J46" t="s">
        <v>1216</v>
      </c>
      <c r="K46" s="155">
        <v>40940</v>
      </c>
      <c r="L46" s="158">
        <v>3432696</v>
      </c>
      <c r="M46" s="158">
        <f>L46*3.372/1000</f>
        <v>11575.050912000001</v>
      </c>
      <c r="N46" s="158">
        <v>0</v>
      </c>
      <c r="O46" s="158">
        <v>0</v>
      </c>
      <c r="P46" s="159"/>
      <c r="Q46" s="145"/>
      <c r="R46" s="108"/>
      <c r="S46" s="108"/>
      <c r="T46" s="108"/>
      <c r="U46" s="108"/>
      <c r="V46" s="16"/>
    </row>
    <row r="47" spans="1:22" ht="14.1" customHeight="1">
      <c r="A47" t="s">
        <v>1214</v>
      </c>
      <c r="B47" t="s">
        <v>1240</v>
      </c>
      <c r="C47" s="133" t="s">
        <v>1069</v>
      </c>
      <c r="D47" t="s">
        <v>5301</v>
      </c>
      <c r="E47" t="s">
        <v>5302</v>
      </c>
      <c r="F47" t="s">
        <v>310</v>
      </c>
      <c r="G47" t="s">
        <v>5303</v>
      </c>
      <c r="H47" t="s">
        <v>5304</v>
      </c>
      <c r="I47" t="s">
        <v>315</v>
      </c>
      <c r="J47" t="s">
        <v>1213</v>
      </c>
      <c r="K47" s="155">
        <v>41334</v>
      </c>
      <c r="L47" s="158">
        <v>10000000</v>
      </c>
      <c r="M47" s="158">
        <f>L47/1000</f>
        <v>10000</v>
      </c>
      <c r="N47" s="158">
        <v>0</v>
      </c>
      <c r="O47" s="158">
        <v>0</v>
      </c>
      <c r="P47" s="159"/>
      <c r="Q47" s="145"/>
      <c r="R47" s="108"/>
      <c r="S47" s="108"/>
      <c r="T47" s="108"/>
      <c r="U47" s="108"/>
      <c r="V47" s="16"/>
    </row>
    <row r="48" spans="1:22" ht="14.1" customHeight="1">
      <c r="A48" t="s">
        <v>1214</v>
      </c>
      <c r="B48" t="s">
        <v>1240</v>
      </c>
      <c r="C48" s="133" t="s">
        <v>1069</v>
      </c>
      <c r="D48" t="s">
        <v>5296</v>
      </c>
      <c r="E48" t="s">
        <v>5297</v>
      </c>
      <c r="F48" t="s">
        <v>310</v>
      </c>
      <c r="G48" t="s">
        <v>5298</v>
      </c>
      <c r="H48" t="s">
        <v>5299</v>
      </c>
      <c r="I48" t="s">
        <v>315</v>
      </c>
      <c r="J48" t="s">
        <v>1213</v>
      </c>
      <c r="K48" s="155">
        <v>42125</v>
      </c>
      <c r="L48" s="158">
        <v>38129055</v>
      </c>
      <c r="M48" s="158">
        <f>L48/1000</f>
        <v>38129.055</v>
      </c>
      <c r="N48" s="158">
        <v>0</v>
      </c>
      <c r="O48" s="158">
        <v>0</v>
      </c>
      <c r="P48" s="159"/>
      <c r="Q48" s="145"/>
      <c r="R48" s="108"/>
      <c r="S48" s="108"/>
      <c r="T48" s="108"/>
      <c r="U48" s="108"/>
      <c r="V48" s="16"/>
    </row>
    <row r="49" spans="1:22" ht="14.1" customHeight="1">
      <c r="A49" t="s">
        <v>1214</v>
      </c>
      <c r="B49" t="s">
        <v>1240</v>
      </c>
      <c r="C49" s="133" t="s">
        <v>1069</v>
      </c>
      <c r="D49" t="s">
        <v>5246</v>
      </c>
      <c r="E49" t="s">
        <v>5247</v>
      </c>
      <c r="F49" t="s">
        <v>310</v>
      </c>
      <c r="G49" t="s">
        <v>5248</v>
      </c>
      <c r="H49" t="s">
        <v>5249</v>
      </c>
      <c r="I49" t="s">
        <v>315</v>
      </c>
      <c r="J49" t="s">
        <v>1216</v>
      </c>
      <c r="K49" s="155">
        <v>42565</v>
      </c>
      <c r="L49" s="158">
        <v>6000000</v>
      </c>
      <c r="M49" s="158">
        <f>L49*3.372/1000</f>
        <v>20232</v>
      </c>
      <c r="N49" s="158">
        <f>O49*1000/3.372</f>
        <v>643636.5</v>
      </c>
      <c r="O49" s="158">
        <f>2170342.278/1000</f>
        <v>2170.3422780000001</v>
      </c>
      <c r="P49" s="159">
        <f t="shared" ref="P49:P53" si="5">O49/M49</f>
        <v>0.10727275</v>
      </c>
      <c r="Q49" s="145">
        <v>45959</v>
      </c>
      <c r="R49" s="108"/>
      <c r="S49" s="108"/>
      <c r="T49" s="108"/>
      <c r="U49" s="108"/>
      <c r="V49" s="16"/>
    </row>
    <row r="50" spans="1:22" ht="14.1" customHeight="1">
      <c r="A50" t="s">
        <v>1214</v>
      </c>
      <c r="B50" t="s">
        <v>1240</v>
      </c>
      <c r="C50" s="133" t="s">
        <v>1069</v>
      </c>
      <c r="D50"/>
      <c r="E50" t="s">
        <v>5325</v>
      </c>
      <c r="F50" t="s">
        <v>312</v>
      </c>
      <c r="G50" t="s">
        <v>5326</v>
      </c>
      <c r="H50" t="s">
        <v>5327</v>
      </c>
      <c r="I50" t="s">
        <v>315</v>
      </c>
      <c r="J50" t="s">
        <v>1216</v>
      </c>
      <c r="K50" s="155">
        <v>42583</v>
      </c>
      <c r="L50" s="158">
        <v>3500000</v>
      </c>
      <c r="M50" s="158">
        <f>L50*3.372/1000</f>
        <v>11802</v>
      </c>
      <c r="N50" s="158">
        <f>O50*1000/3.372</f>
        <v>76652.000000000015</v>
      </c>
      <c r="O50" s="158">
        <f>258470.544/1000</f>
        <v>258.47054400000002</v>
      </c>
      <c r="P50" s="159">
        <f t="shared" si="5"/>
        <v>2.1900571428571429E-2</v>
      </c>
      <c r="Q50" s="145">
        <v>45503</v>
      </c>
      <c r="R50" s="108"/>
      <c r="S50" s="108"/>
      <c r="T50" s="108"/>
      <c r="U50" s="108"/>
      <c r="V50" s="16"/>
    </row>
    <row r="51" spans="1:22" ht="14.1" customHeight="1">
      <c r="A51" t="s">
        <v>1214</v>
      </c>
      <c r="B51" t="s">
        <v>1240</v>
      </c>
      <c r="C51" s="133" t="s">
        <v>1069</v>
      </c>
      <c r="D51" t="s">
        <v>5312</v>
      </c>
      <c r="E51" t="s">
        <v>5313</v>
      </c>
      <c r="F51" t="s">
        <v>310</v>
      </c>
      <c r="G51" t="s">
        <v>5314</v>
      </c>
      <c r="H51" t="s">
        <v>5315</v>
      </c>
      <c r="I51" t="s">
        <v>315</v>
      </c>
      <c r="J51" t="s">
        <v>1213</v>
      </c>
      <c r="K51" s="155">
        <v>42583</v>
      </c>
      <c r="L51" s="158">
        <v>12500000</v>
      </c>
      <c r="M51" s="158">
        <f>L51/1000</f>
        <v>12500</v>
      </c>
      <c r="N51" s="158">
        <f>O51*1000</f>
        <v>937744</v>
      </c>
      <c r="O51" s="158">
        <f>937744/1000</f>
        <v>937.74400000000003</v>
      </c>
      <c r="P51" s="159">
        <f t="shared" si="5"/>
        <v>7.5019520000000006E-2</v>
      </c>
      <c r="Q51" s="145">
        <v>46054</v>
      </c>
      <c r="R51" s="108"/>
      <c r="S51" s="108"/>
      <c r="T51" s="108"/>
      <c r="U51" s="108"/>
      <c r="V51" s="16"/>
    </row>
    <row r="52" spans="1:22" ht="14.1" customHeight="1">
      <c r="A52" t="s">
        <v>1214</v>
      </c>
      <c r="B52" t="s">
        <v>1240</v>
      </c>
      <c r="C52" s="133" t="s">
        <v>1069</v>
      </c>
      <c r="D52" t="s">
        <v>5289</v>
      </c>
      <c r="E52" t="s">
        <v>5265</v>
      </c>
      <c r="F52" t="s">
        <v>311</v>
      </c>
      <c r="G52" t="s">
        <v>5290</v>
      </c>
      <c r="H52" t="s">
        <v>5291</v>
      </c>
      <c r="I52" t="s">
        <v>315</v>
      </c>
      <c r="J52" t="s">
        <v>1213</v>
      </c>
      <c r="K52" s="155">
        <v>42736</v>
      </c>
      <c r="L52" s="158">
        <v>15000000</v>
      </c>
      <c r="M52" s="158">
        <f>L52/1000</f>
        <v>15000</v>
      </c>
      <c r="N52" s="158">
        <f>O52*1000</f>
        <v>16012016</v>
      </c>
      <c r="O52" s="158">
        <v>16012.016</v>
      </c>
      <c r="P52" s="159">
        <f t="shared" si="5"/>
        <v>1.0674677333333333</v>
      </c>
      <c r="Q52" s="145">
        <v>46760</v>
      </c>
      <c r="R52" s="108"/>
      <c r="S52" s="108"/>
      <c r="T52" s="108"/>
      <c r="U52" s="108"/>
      <c r="V52" s="16"/>
    </row>
    <row r="53" spans="1:22" ht="14.1" customHeight="1">
      <c r="A53" t="s">
        <v>1214</v>
      </c>
      <c r="B53" t="s">
        <v>1240</v>
      </c>
      <c r="C53" s="133" t="s">
        <v>1069</v>
      </c>
      <c r="D53" t="s">
        <v>5200</v>
      </c>
      <c r="E53" t="s">
        <v>5201</v>
      </c>
      <c r="F53" t="s">
        <v>310</v>
      </c>
      <c r="G53" t="s">
        <v>5202</v>
      </c>
      <c r="H53" t="s">
        <v>5203</v>
      </c>
      <c r="I53" t="s">
        <v>315</v>
      </c>
      <c r="J53" t="s">
        <v>1216</v>
      </c>
      <c r="K53" s="155">
        <v>43157</v>
      </c>
      <c r="L53" s="158">
        <v>2145460</v>
      </c>
      <c r="M53" s="158">
        <f>L53*3.372/1000</f>
        <v>7234.4911199999997</v>
      </c>
      <c r="N53" s="158">
        <f>O53*1000/3.372</f>
        <v>16098.00000000006</v>
      </c>
      <c r="O53" s="158">
        <f>54282.4560000002/1000</f>
        <v>54.282456000000202</v>
      </c>
      <c r="P53" s="159">
        <f t="shared" si="5"/>
        <v>7.5032860085949213E-3</v>
      </c>
      <c r="Q53" s="145">
        <v>45347</v>
      </c>
      <c r="R53" s="108"/>
      <c r="S53" s="108"/>
      <c r="T53" s="108"/>
      <c r="U53" s="108"/>
      <c r="V53" s="16"/>
    </row>
    <row r="54" spans="1:22" ht="14.1" customHeight="1">
      <c r="A54" t="s">
        <v>1214</v>
      </c>
      <c r="B54" t="s">
        <v>1240</v>
      </c>
      <c r="C54" s="133" t="s">
        <v>1069</v>
      </c>
      <c r="D54" t="s">
        <v>5192</v>
      </c>
      <c r="E54" t="s">
        <v>5193</v>
      </c>
      <c r="F54" t="s">
        <v>310</v>
      </c>
      <c r="G54" t="s">
        <v>5194</v>
      </c>
      <c r="H54" t="s">
        <v>5195</v>
      </c>
      <c r="I54" t="s">
        <v>315</v>
      </c>
      <c r="J54" t="s">
        <v>1213</v>
      </c>
      <c r="K54" s="155">
        <v>43308</v>
      </c>
      <c r="L54" s="158">
        <v>6167000</v>
      </c>
      <c r="M54" s="158">
        <f>L54/1000</f>
        <v>6167</v>
      </c>
      <c r="N54" s="158">
        <v>0</v>
      </c>
      <c r="O54" s="158">
        <v>0</v>
      </c>
      <c r="P54" s="159"/>
      <c r="Q54" s="145"/>
      <c r="R54" s="108"/>
      <c r="S54" s="108"/>
      <c r="T54" s="108"/>
      <c r="U54" s="108"/>
      <c r="V54" s="16"/>
    </row>
    <row r="55" spans="1:22" ht="14.1" customHeight="1">
      <c r="A55" t="s">
        <v>1214</v>
      </c>
      <c r="B55" t="s">
        <v>1240</v>
      </c>
      <c r="C55" s="133" t="s">
        <v>1069</v>
      </c>
      <c r="D55" t="s">
        <v>5196</v>
      </c>
      <c r="E55" t="s">
        <v>5197</v>
      </c>
      <c r="F55" t="s">
        <v>310</v>
      </c>
      <c r="G55" t="s">
        <v>5198</v>
      </c>
      <c r="H55" t="s">
        <v>5199</v>
      </c>
      <c r="I55" t="s">
        <v>315</v>
      </c>
      <c r="J55" t="s">
        <v>1213</v>
      </c>
      <c r="K55" s="155">
        <v>43321</v>
      </c>
      <c r="L55" s="158">
        <v>8210000</v>
      </c>
      <c r="M55" s="158">
        <f>L55/1000</f>
        <v>8210</v>
      </c>
      <c r="N55" s="158">
        <v>0</v>
      </c>
      <c r="O55" s="158">
        <v>0</v>
      </c>
      <c r="P55" s="159"/>
      <c r="Q55" s="145"/>
      <c r="R55" s="108"/>
      <c r="S55" s="108"/>
      <c r="T55" s="108"/>
      <c r="U55" s="108"/>
      <c r="V55" s="16"/>
    </row>
    <row r="56" spans="1:22" ht="14.1" customHeight="1">
      <c r="A56" t="s">
        <v>1214</v>
      </c>
      <c r="B56" t="s">
        <v>1240</v>
      </c>
      <c r="C56" s="133" t="s">
        <v>1069</v>
      </c>
      <c r="D56" t="s">
        <v>5218</v>
      </c>
      <c r="E56" t="s">
        <v>5219</v>
      </c>
      <c r="F56" t="s">
        <v>312</v>
      </c>
      <c r="G56" t="s">
        <v>5220</v>
      </c>
      <c r="H56" t="s">
        <v>5221</v>
      </c>
      <c r="I56" t="s">
        <v>315</v>
      </c>
      <c r="J56" t="s">
        <v>1216</v>
      </c>
      <c r="K56" s="155">
        <v>43321</v>
      </c>
      <c r="L56" s="158">
        <v>4545000</v>
      </c>
      <c r="M56" s="158">
        <f>L56*3.372/1000</f>
        <v>15325.74</v>
      </c>
      <c r="N56" s="158">
        <v>0</v>
      </c>
      <c r="O56" s="158">
        <v>0</v>
      </c>
      <c r="P56" s="159"/>
      <c r="Q56" s="145"/>
      <c r="R56" s="108"/>
      <c r="S56" s="108"/>
      <c r="T56" s="108"/>
      <c r="U56" s="108"/>
      <c r="V56" s="16"/>
    </row>
    <row r="57" spans="1:22" ht="14.1" customHeight="1">
      <c r="A57" t="s">
        <v>1214</v>
      </c>
      <c r="B57" t="s">
        <v>1240</v>
      </c>
      <c r="C57" s="133" t="s">
        <v>1069</v>
      </c>
      <c r="D57" t="s">
        <v>5292</v>
      </c>
      <c r="E57" t="s">
        <v>5293</v>
      </c>
      <c r="F57" t="s">
        <v>310</v>
      </c>
      <c r="G57" t="s">
        <v>5294</v>
      </c>
      <c r="H57" t="s">
        <v>5295</v>
      </c>
      <c r="I57" t="s">
        <v>315</v>
      </c>
      <c r="J57" t="s">
        <v>1213</v>
      </c>
      <c r="K57" s="155">
        <v>43394</v>
      </c>
      <c r="L57" s="158">
        <v>10542000</v>
      </c>
      <c r="M57" s="158">
        <f>L57/1000</f>
        <v>10542</v>
      </c>
      <c r="N57" s="158">
        <f>O57*1000</f>
        <v>2577768</v>
      </c>
      <c r="O57" s="158">
        <v>2577.768</v>
      </c>
      <c r="P57" s="159">
        <f>O57/M57</f>
        <v>0.24452361980648835</v>
      </c>
      <c r="Q57" s="145">
        <v>47044</v>
      </c>
      <c r="R57" s="108"/>
      <c r="S57" s="108"/>
      <c r="T57" s="108"/>
      <c r="U57" s="108"/>
      <c r="V57" s="16"/>
    </row>
    <row r="58" spans="1:22" ht="14.1" customHeight="1">
      <c r="A58" t="s">
        <v>1214</v>
      </c>
      <c r="B58" t="s">
        <v>1240</v>
      </c>
      <c r="C58" s="133" t="s">
        <v>1069</v>
      </c>
      <c r="D58"/>
      <c r="E58" t="s">
        <v>5205</v>
      </c>
      <c r="F58" t="s">
        <v>312</v>
      </c>
      <c r="G58" t="s">
        <v>5206</v>
      </c>
      <c r="H58" t="s">
        <v>5207</v>
      </c>
      <c r="I58" t="s">
        <v>315</v>
      </c>
      <c r="J58" t="s">
        <v>1216</v>
      </c>
      <c r="K58" s="155">
        <v>43411</v>
      </c>
      <c r="L58" s="158">
        <v>1640000</v>
      </c>
      <c r="M58" s="158">
        <f>L58*3.372/1000</f>
        <v>5530.08</v>
      </c>
      <c r="N58" s="158"/>
      <c r="O58" s="158"/>
      <c r="P58" s="159"/>
      <c r="Q58" s="145"/>
      <c r="R58" s="108"/>
      <c r="S58" s="108"/>
      <c r="T58" s="108"/>
      <c r="U58" s="108"/>
      <c r="V58" s="16"/>
    </row>
    <row r="59" spans="1:22" ht="14.1" customHeight="1">
      <c r="A59" t="s">
        <v>1214</v>
      </c>
      <c r="B59" t="s">
        <v>1240</v>
      </c>
      <c r="C59" s="133" t="s">
        <v>1069</v>
      </c>
      <c r="D59"/>
      <c r="E59" t="s">
        <v>5214</v>
      </c>
      <c r="F59" t="s">
        <v>310</v>
      </c>
      <c r="G59" t="s">
        <v>5215</v>
      </c>
      <c r="H59" t="s">
        <v>5216</v>
      </c>
      <c r="I59" t="s">
        <v>315</v>
      </c>
      <c r="J59" t="s">
        <v>1216</v>
      </c>
      <c r="K59" s="155">
        <v>43412</v>
      </c>
      <c r="L59" s="158">
        <v>3692765</v>
      </c>
      <c r="M59" s="158">
        <f>L59*3.372/1000</f>
        <v>12452.003580000001</v>
      </c>
      <c r="N59" s="158"/>
      <c r="O59" s="158"/>
      <c r="P59" s="159"/>
      <c r="Q59" s="145"/>
      <c r="R59" s="108"/>
      <c r="S59" s="108"/>
      <c r="T59" s="108"/>
      <c r="U59" s="108"/>
      <c r="V59" s="16"/>
    </row>
    <row r="60" spans="1:22" ht="14.1" customHeight="1">
      <c r="A60" t="s">
        <v>1214</v>
      </c>
      <c r="B60" t="s">
        <v>1240</v>
      </c>
      <c r="C60" s="133" t="s">
        <v>1069</v>
      </c>
      <c r="D60"/>
      <c r="E60" t="s">
        <v>5226</v>
      </c>
      <c r="F60" t="s">
        <v>312</v>
      </c>
      <c r="G60" t="s">
        <v>5227</v>
      </c>
      <c r="H60" t="s">
        <v>5228</v>
      </c>
      <c r="I60" t="s">
        <v>315</v>
      </c>
      <c r="J60" t="s">
        <v>1216</v>
      </c>
      <c r="K60" s="155">
        <v>43482</v>
      </c>
      <c r="L60" s="158">
        <v>3263078.0894617098</v>
      </c>
      <c r="M60" s="158">
        <f>L60*3.372/1000</f>
        <v>11003.099317664886</v>
      </c>
      <c r="N60" s="158"/>
      <c r="O60" s="158"/>
      <c r="P60" s="159"/>
      <c r="Q60" s="145"/>
      <c r="R60" s="108"/>
      <c r="S60" s="108"/>
      <c r="T60" s="108"/>
      <c r="U60" s="108"/>
      <c r="V60" s="16"/>
    </row>
    <row r="61" spans="1:22" ht="14.1" customHeight="1">
      <c r="A61" t="s">
        <v>1214</v>
      </c>
      <c r="B61" t="s">
        <v>1240</v>
      </c>
      <c r="C61" s="133" t="s">
        <v>1069</v>
      </c>
      <c r="D61" t="s">
        <v>5181</v>
      </c>
      <c r="E61" t="s">
        <v>5182</v>
      </c>
      <c r="F61" t="s">
        <v>310</v>
      </c>
      <c r="G61" t="s">
        <v>5183</v>
      </c>
      <c r="H61" t="s">
        <v>5184</v>
      </c>
      <c r="I61" t="s">
        <v>315</v>
      </c>
      <c r="J61" t="s">
        <v>1213</v>
      </c>
      <c r="K61" s="155"/>
      <c r="L61" s="158">
        <v>21953062</v>
      </c>
      <c r="M61" s="158">
        <f>L61/1000</f>
        <v>21953.062000000002</v>
      </c>
      <c r="N61" s="158"/>
      <c r="O61" s="158"/>
      <c r="P61" s="159"/>
      <c r="Q61" s="145"/>
      <c r="R61" s="108"/>
      <c r="S61" s="108"/>
      <c r="T61" s="108"/>
      <c r="U61" s="108"/>
      <c r="V61" s="16"/>
    </row>
    <row r="62" spans="1:22" ht="14.1" customHeight="1">
      <c r="A62" t="s">
        <v>1214</v>
      </c>
      <c r="B62" t="s">
        <v>1240</v>
      </c>
      <c r="C62" s="133" t="s">
        <v>1069</v>
      </c>
      <c r="D62" t="s">
        <v>5176</v>
      </c>
      <c r="E62" t="s">
        <v>5177</v>
      </c>
      <c r="F62" t="s">
        <v>311</v>
      </c>
      <c r="G62" t="s">
        <v>5178</v>
      </c>
      <c r="H62" t="s">
        <v>5179</v>
      </c>
      <c r="I62" t="s">
        <v>315</v>
      </c>
      <c r="J62" t="s">
        <v>1213</v>
      </c>
      <c r="K62" s="155">
        <v>43542</v>
      </c>
      <c r="L62" s="158">
        <v>32630000</v>
      </c>
      <c r="M62" s="158">
        <f>L62/1000</f>
        <v>32630</v>
      </c>
      <c r="N62" s="158">
        <f>O62*1000</f>
        <v>2462958</v>
      </c>
      <c r="O62" s="158">
        <v>2462.9580000000001</v>
      </c>
      <c r="P62" s="159">
        <f t="shared" ref="P62:P63" si="6">O62/M62</f>
        <v>7.5481397486975174E-2</v>
      </c>
      <c r="Q62" s="145">
        <v>46462</v>
      </c>
      <c r="R62" s="108"/>
      <c r="S62" s="108"/>
      <c r="T62" s="108"/>
      <c r="U62" s="108"/>
      <c r="V62" s="16"/>
    </row>
    <row r="63" spans="1:22" ht="14.1" customHeight="1">
      <c r="A63" t="s">
        <v>1214</v>
      </c>
      <c r="B63" t="s">
        <v>1240</v>
      </c>
      <c r="C63" s="133" t="s">
        <v>1069</v>
      </c>
      <c r="D63" t="s">
        <v>5233</v>
      </c>
      <c r="E63" t="s">
        <v>5234</v>
      </c>
      <c r="F63" t="s">
        <v>311</v>
      </c>
      <c r="G63" t="s">
        <v>5235</v>
      </c>
      <c r="H63" t="s">
        <v>5236</v>
      </c>
      <c r="I63" t="s">
        <v>315</v>
      </c>
      <c r="J63" t="s">
        <v>1216</v>
      </c>
      <c r="K63" s="155">
        <v>43571</v>
      </c>
      <c r="L63" s="158">
        <v>2035303</v>
      </c>
      <c r="M63" s="158">
        <f>L63*3.372/1000</f>
        <v>6863.0417159999997</v>
      </c>
      <c r="N63" s="158">
        <f>O63*1000/3.372</f>
        <v>936242.00000000012</v>
      </c>
      <c r="O63" s="158">
        <f>3157008.024/1000</f>
        <v>3157.0080240000002</v>
      </c>
      <c r="P63" s="159">
        <f t="shared" si="6"/>
        <v>0.46000128727761913</v>
      </c>
      <c r="Q63" s="145">
        <v>46126</v>
      </c>
      <c r="R63" s="108"/>
      <c r="S63" s="108"/>
      <c r="T63" s="108"/>
      <c r="U63" s="108"/>
      <c r="V63" s="16"/>
    </row>
    <row r="64" spans="1:22" ht="14.1" customHeight="1">
      <c r="A64" t="s">
        <v>1214</v>
      </c>
      <c r="B64" t="s">
        <v>1240</v>
      </c>
      <c r="C64" s="133" t="s">
        <v>1069</v>
      </c>
      <c r="D64" t="s">
        <v>5209</v>
      </c>
      <c r="E64" t="s">
        <v>5210</v>
      </c>
      <c r="F64" t="s">
        <v>310</v>
      </c>
      <c r="G64" t="s">
        <v>5211</v>
      </c>
      <c r="H64" t="s">
        <v>5212</v>
      </c>
      <c r="I64" t="s">
        <v>315</v>
      </c>
      <c r="J64" t="s">
        <v>1216</v>
      </c>
      <c r="K64" s="155"/>
      <c r="L64" s="158">
        <v>2425572</v>
      </c>
      <c r="M64" s="158">
        <f>L64*3.372/1000</f>
        <v>8179.0287840000001</v>
      </c>
      <c r="N64" s="158"/>
      <c r="O64" s="158"/>
      <c r="P64" s="159"/>
      <c r="Q64" s="145"/>
      <c r="R64" s="108"/>
      <c r="S64" s="108"/>
      <c r="T64" s="108"/>
      <c r="U64" s="108"/>
      <c r="V64" s="16"/>
    </row>
    <row r="65" spans="1:22" ht="14.1" customHeight="1">
      <c r="A65" t="s">
        <v>1214</v>
      </c>
      <c r="B65" t="s">
        <v>1240</v>
      </c>
      <c r="C65" s="133" t="s">
        <v>1069</v>
      </c>
      <c r="D65" t="s">
        <v>5189</v>
      </c>
      <c r="E65" t="s">
        <v>2185</v>
      </c>
      <c r="F65" t="s">
        <v>310</v>
      </c>
      <c r="G65" t="s">
        <v>5190</v>
      </c>
      <c r="H65" t="s">
        <v>5191</v>
      </c>
      <c r="I65" t="s">
        <v>315</v>
      </c>
      <c r="J65" t="s">
        <v>1216</v>
      </c>
      <c r="K65" s="155">
        <v>43691</v>
      </c>
      <c r="L65" s="158">
        <v>4357040</v>
      </c>
      <c r="M65" s="158">
        <f>L65*3.372/1000</f>
        <v>14691.93888</v>
      </c>
      <c r="N65" s="158">
        <f>O65*1000/3.372</f>
        <v>701170.00000000012</v>
      </c>
      <c r="O65" s="158">
        <f>2364345.24/1000</f>
        <v>2364.3452400000001</v>
      </c>
      <c r="P65" s="159">
        <f t="shared" ref="P65:P66" si="7">O65/M65</f>
        <v>0.16092806125259351</v>
      </c>
      <c r="Q65" s="145">
        <v>46248</v>
      </c>
      <c r="R65" s="108"/>
      <c r="S65" s="108"/>
      <c r="T65" s="108"/>
      <c r="U65" s="108"/>
      <c r="V65" s="16"/>
    </row>
    <row r="66" spans="1:22" ht="14.1" customHeight="1">
      <c r="A66" t="s">
        <v>1214</v>
      </c>
      <c r="B66" t="s">
        <v>1240</v>
      </c>
      <c r="C66" s="133" t="s">
        <v>1069</v>
      </c>
      <c r="D66"/>
      <c r="E66" t="s">
        <v>5362</v>
      </c>
      <c r="F66" t="s">
        <v>312</v>
      </c>
      <c r="G66" t="s">
        <v>5363</v>
      </c>
      <c r="H66" t="s">
        <v>5364</v>
      </c>
      <c r="I66" t="s">
        <v>315</v>
      </c>
      <c r="J66" t="s">
        <v>1216</v>
      </c>
      <c r="K66" s="155">
        <v>43790</v>
      </c>
      <c r="L66" s="158">
        <v>1936500</v>
      </c>
      <c r="M66" s="158">
        <f>L66*3.372/1000</f>
        <v>6529.8779999999997</v>
      </c>
      <c r="N66" s="158">
        <f>O66*1000/3.372</f>
        <v>615999</v>
      </c>
      <c r="O66" s="158">
        <f>2077148.628/1000</f>
        <v>2077.1486279999999</v>
      </c>
      <c r="P66" s="159">
        <f t="shared" si="7"/>
        <v>0.31809914794732763</v>
      </c>
      <c r="Q66" s="145">
        <v>46347</v>
      </c>
      <c r="R66" s="108"/>
      <c r="S66" s="108"/>
      <c r="T66" s="108"/>
      <c r="U66" s="108"/>
      <c r="V66" s="16"/>
    </row>
    <row r="67" spans="1:22" ht="14.1" customHeight="1">
      <c r="A67" t="s">
        <v>1214</v>
      </c>
      <c r="B67" t="s">
        <v>1240</v>
      </c>
      <c r="C67" s="133" t="s">
        <v>1069</v>
      </c>
      <c r="D67" t="s">
        <v>5242</v>
      </c>
      <c r="E67" t="s">
        <v>5243</v>
      </c>
      <c r="F67" t="s">
        <v>310</v>
      </c>
      <c r="G67" t="s">
        <v>5244</v>
      </c>
      <c r="H67" t="s">
        <v>5245</v>
      </c>
      <c r="I67" t="s">
        <v>315</v>
      </c>
      <c r="J67" t="s">
        <v>1213</v>
      </c>
      <c r="K67" s="155"/>
      <c r="L67" s="158">
        <v>17456913</v>
      </c>
      <c r="M67" s="158">
        <f>L67/1000</f>
        <v>17456.913</v>
      </c>
      <c r="N67" s="158"/>
      <c r="O67" s="158"/>
      <c r="P67" s="159"/>
      <c r="Q67" s="145"/>
      <c r="R67" s="108"/>
      <c r="S67" s="108"/>
      <c r="T67" s="108"/>
      <c r="U67" s="108"/>
      <c r="V67" s="16"/>
    </row>
    <row r="68" spans="1:22" ht="14.1" customHeight="1">
      <c r="A68" t="s">
        <v>1214</v>
      </c>
      <c r="B68" t="s">
        <v>1240</v>
      </c>
      <c r="C68" s="133" t="s">
        <v>1069</v>
      </c>
      <c r="D68"/>
      <c r="E68" t="s">
        <v>5222</v>
      </c>
      <c r="F68" t="s">
        <v>312</v>
      </c>
      <c r="G68" t="s">
        <v>5223</v>
      </c>
      <c r="H68" t="s">
        <v>5224</v>
      </c>
      <c r="I68" t="s">
        <v>315</v>
      </c>
      <c r="J68" t="s">
        <v>1216</v>
      </c>
      <c r="K68" s="155">
        <v>43857</v>
      </c>
      <c r="L68" s="158">
        <v>1915752</v>
      </c>
      <c r="M68" s="158">
        <f>L68*3.372/1000</f>
        <v>6459.9157439999999</v>
      </c>
      <c r="N68" s="158"/>
      <c r="O68" s="158"/>
      <c r="P68" s="159"/>
      <c r="Q68" s="145"/>
      <c r="R68" s="108"/>
      <c r="S68" s="108"/>
      <c r="T68" s="108"/>
      <c r="U68" s="108"/>
      <c r="V68" s="16"/>
    </row>
    <row r="69" spans="1:22" ht="14.1" customHeight="1">
      <c r="A69" t="s">
        <v>1214</v>
      </c>
      <c r="B69" t="s">
        <v>1240</v>
      </c>
      <c r="C69" s="133" t="s">
        <v>1069</v>
      </c>
      <c r="D69" t="s">
        <v>5338</v>
      </c>
      <c r="E69" t="s">
        <v>5339</v>
      </c>
      <c r="F69" t="s">
        <v>312</v>
      </c>
      <c r="G69" t="s">
        <v>5340</v>
      </c>
      <c r="H69" t="s">
        <v>5341</v>
      </c>
      <c r="I69" t="s">
        <v>315</v>
      </c>
      <c r="J69" t="s">
        <v>1216</v>
      </c>
      <c r="K69" s="155">
        <v>43881</v>
      </c>
      <c r="L69" s="158">
        <v>3055867</v>
      </c>
      <c r="M69" s="158">
        <f>L69*3.372/1000</f>
        <v>10304.383524000001</v>
      </c>
      <c r="N69" s="158"/>
      <c r="O69" s="158"/>
      <c r="P69" s="159"/>
      <c r="Q69" s="145"/>
      <c r="R69" s="108"/>
      <c r="S69" s="108"/>
      <c r="T69" s="108"/>
      <c r="U69" s="108"/>
      <c r="V69" s="16"/>
    </row>
    <row r="70" spans="1:22" ht="14.1" customHeight="1">
      <c r="A70" t="s">
        <v>1214</v>
      </c>
      <c r="B70" t="s">
        <v>1240</v>
      </c>
      <c r="C70" s="133" t="s">
        <v>1069</v>
      </c>
      <c r="D70"/>
      <c r="E70" t="s">
        <v>5205</v>
      </c>
      <c r="F70" t="s">
        <v>312</v>
      </c>
      <c r="G70" t="s">
        <v>5323</v>
      </c>
      <c r="H70" t="s">
        <v>5324</v>
      </c>
      <c r="I70" t="s">
        <v>315</v>
      </c>
      <c r="J70" t="s">
        <v>1216</v>
      </c>
      <c r="K70" s="155">
        <v>43891</v>
      </c>
      <c r="L70" s="158">
        <v>2982657.0700000003</v>
      </c>
      <c r="M70" s="158">
        <f>L70*3.372/1000</f>
        <v>10057.51964004</v>
      </c>
      <c r="N70" s="158"/>
      <c r="O70" s="158"/>
      <c r="P70" s="159"/>
      <c r="Q70" s="145"/>
      <c r="R70" s="108"/>
      <c r="S70" s="108"/>
      <c r="T70" s="108"/>
      <c r="U70" s="108"/>
      <c r="V70" s="16"/>
    </row>
    <row r="71" spans="1:22" ht="14.1" customHeight="1">
      <c r="A71" t="s">
        <v>1214</v>
      </c>
      <c r="B71" t="s">
        <v>1240</v>
      </c>
      <c r="C71" s="133" t="s">
        <v>1069</v>
      </c>
      <c r="D71" t="s">
        <v>5181</v>
      </c>
      <c r="E71" t="s">
        <v>5186</v>
      </c>
      <c r="F71" t="s">
        <v>310</v>
      </c>
      <c r="G71" t="s">
        <v>5187</v>
      </c>
      <c r="H71" t="s">
        <v>5188</v>
      </c>
      <c r="I71" t="s">
        <v>315</v>
      </c>
      <c r="J71" t="s">
        <v>1213</v>
      </c>
      <c r="K71" s="155">
        <v>43913</v>
      </c>
      <c r="L71" s="158">
        <v>8714114</v>
      </c>
      <c r="M71" s="158">
        <f>L71/1000</f>
        <v>8714.1139999999996</v>
      </c>
      <c r="N71" s="158"/>
      <c r="O71" s="158"/>
      <c r="P71" s="159"/>
      <c r="Q71" s="145"/>
      <c r="R71" s="108"/>
      <c r="S71" s="108"/>
      <c r="T71" s="108"/>
      <c r="U71" s="108"/>
      <c r="V71" s="16"/>
    </row>
    <row r="72" spans="1:22" ht="14.1" customHeight="1">
      <c r="A72" t="s">
        <v>1214</v>
      </c>
      <c r="B72" t="s">
        <v>1240</v>
      </c>
      <c r="C72" s="133" t="s">
        <v>1069</v>
      </c>
      <c r="D72"/>
      <c r="E72" t="s">
        <v>5150</v>
      </c>
      <c r="F72" t="s">
        <v>312</v>
      </c>
      <c r="G72" t="s">
        <v>5151</v>
      </c>
      <c r="H72" t="s">
        <v>5152</v>
      </c>
      <c r="I72" t="s">
        <v>315</v>
      </c>
      <c r="J72" t="s">
        <v>1216</v>
      </c>
      <c r="K72" s="155">
        <v>43770</v>
      </c>
      <c r="L72" s="158">
        <v>2706221</v>
      </c>
      <c r="M72" s="158">
        <f>L72*3.372/1000</f>
        <v>9125.3772119999994</v>
      </c>
      <c r="N72" s="158"/>
      <c r="O72" s="158"/>
      <c r="P72" s="159"/>
      <c r="Q72" s="145"/>
      <c r="R72" s="108"/>
      <c r="S72" s="108"/>
      <c r="T72" s="108"/>
      <c r="U72" s="108"/>
      <c r="V72" s="16"/>
    </row>
    <row r="73" spans="1:22" ht="14.1" customHeight="1">
      <c r="A73" t="s">
        <v>1214</v>
      </c>
      <c r="B73" t="s">
        <v>1240</v>
      </c>
      <c r="C73" s="133" t="s">
        <v>1069</v>
      </c>
      <c r="D73" t="s">
        <v>5176</v>
      </c>
      <c r="E73" t="s">
        <v>5177</v>
      </c>
      <c r="F73" t="s">
        <v>311</v>
      </c>
      <c r="G73" t="s">
        <v>5250</v>
      </c>
      <c r="H73" t="s">
        <v>5251</v>
      </c>
      <c r="I73" t="s">
        <v>315</v>
      </c>
      <c r="J73" t="s">
        <v>1213</v>
      </c>
      <c r="K73" s="155">
        <v>44084</v>
      </c>
      <c r="L73" s="158">
        <v>8552100</v>
      </c>
      <c r="M73" s="158">
        <f>L73/1000</f>
        <v>8552.1</v>
      </c>
      <c r="N73" s="158">
        <v>1171584</v>
      </c>
      <c r="O73" s="158">
        <f>N73/1000</f>
        <v>1171.5840000000001</v>
      </c>
      <c r="P73" s="159">
        <f>O73/M73</f>
        <v>0.13699372084049533</v>
      </c>
      <c r="Q73" s="145">
        <v>46462</v>
      </c>
      <c r="R73" s="108"/>
      <c r="S73" s="108"/>
      <c r="T73" s="108"/>
      <c r="U73" s="108"/>
      <c r="V73" s="16"/>
    </row>
    <row r="74" spans="1:22" ht="14.1" customHeight="1">
      <c r="A74" t="s">
        <v>1214</v>
      </c>
      <c r="B74" t="s">
        <v>1240</v>
      </c>
      <c r="C74" s="133" t="s">
        <v>1069</v>
      </c>
      <c r="D74" t="s">
        <v>5329</v>
      </c>
      <c r="E74" t="s">
        <v>5330</v>
      </c>
      <c r="F74" t="s">
        <v>311</v>
      </c>
      <c r="G74" t="s">
        <v>5331</v>
      </c>
      <c r="H74" t="s">
        <v>5332</v>
      </c>
      <c r="I74" t="s">
        <v>315</v>
      </c>
      <c r="J74" t="s">
        <v>1217</v>
      </c>
      <c r="K74" s="155">
        <v>44159</v>
      </c>
      <c r="L74" s="158">
        <v>1155765.4593825729</v>
      </c>
      <c r="M74" s="158">
        <f>L74*3.9552/1000</f>
        <v>4571.2835449499526</v>
      </c>
      <c r="N74" s="158"/>
      <c r="O74" s="158"/>
      <c r="P74" s="159"/>
      <c r="Q74" s="145"/>
      <c r="R74" s="108"/>
      <c r="S74" s="108"/>
      <c r="T74" s="108"/>
      <c r="U74" s="108"/>
      <c r="V74" s="16"/>
    </row>
    <row r="75" spans="1:22" ht="14.1" customHeight="1">
      <c r="A75" t="s">
        <v>1214</v>
      </c>
      <c r="B75" t="s">
        <v>1240</v>
      </c>
      <c r="C75" s="133" t="s">
        <v>1069</v>
      </c>
      <c r="D75"/>
      <c r="E75" t="s">
        <v>5334</v>
      </c>
      <c r="F75" t="s">
        <v>312</v>
      </c>
      <c r="G75" t="s">
        <v>5335</v>
      </c>
      <c r="H75" t="s">
        <v>5336</v>
      </c>
      <c r="I75" t="s">
        <v>315</v>
      </c>
      <c r="J75" t="s">
        <v>1216</v>
      </c>
      <c r="K75" s="155">
        <v>44166</v>
      </c>
      <c r="L75" s="158">
        <v>2598943.2799999998</v>
      </c>
      <c r="M75" s="158">
        <f>L75*3.372/1000</f>
        <v>8763.63674016</v>
      </c>
      <c r="N75" s="158">
        <f>O75*1000/3.372</f>
        <v>1065696.44</v>
      </c>
      <c r="O75" s="158">
        <f>3593528.39568/1000</f>
        <v>3593.5283956799999</v>
      </c>
      <c r="P75" s="159">
        <f>O75/M75</f>
        <v>0.41004990305136629</v>
      </c>
      <c r="Q75" s="145">
        <v>45748</v>
      </c>
      <c r="R75" s="108"/>
      <c r="S75" s="108"/>
      <c r="T75" s="108"/>
      <c r="U75" s="108"/>
      <c r="V75" s="16"/>
    </row>
    <row r="76" spans="1:22" ht="14.1" customHeight="1">
      <c r="A76" t="s">
        <v>1214</v>
      </c>
      <c r="B76" t="s">
        <v>1240</v>
      </c>
      <c r="C76" s="133" t="s">
        <v>1069</v>
      </c>
      <c r="D76" t="s">
        <v>5229</v>
      </c>
      <c r="E76" t="s">
        <v>5230</v>
      </c>
      <c r="F76" t="s">
        <v>312</v>
      </c>
      <c r="G76" t="s">
        <v>5231</v>
      </c>
      <c r="H76" t="s">
        <v>5232</v>
      </c>
      <c r="I76" t="s">
        <v>315</v>
      </c>
      <c r="J76" t="s">
        <v>1216</v>
      </c>
      <c r="K76" s="155">
        <v>44186</v>
      </c>
      <c r="L76" s="158">
        <v>871512</v>
      </c>
      <c r="M76" s="158">
        <f>L76*3.372/1000</f>
        <v>2938.7384639999996</v>
      </c>
      <c r="N76" s="158"/>
      <c r="O76" s="158"/>
      <c r="P76" s="159"/>
      <c r="Q76" s="145"/>
      <c r="R76" s="108"/>
      <c r="S76" s="108"/>
      <c r="T76" s="108"/>
      <c r="U76" s="108"/>
      <c r="V76" s="16"/>
    </row>
    <row r="77" spans="1:22" ht="14.1" customHeight="1">
      <c r="A77" t="s">
        <v>1214</v>
      </c>
      <c r="B77" t="s">
        <v>1240</v>
      </c>
      <c r="C77" s="133" t="s">
        <v>1069</v>
      </c>
      <c r="D77"/>
      <c r="E77" t="s">
        <v>5205</v>
      </c>
      <c r="F77" t="s">
        <v>312</v>
      </c>
      <c r="G77" t="s">
        <v>5353</v>
      </c>
      <c r="H77" t="s">
        <v>5354</v>
      </c>
      <c r="I77" t="s">
        <v>315</v>
      </c>
      <c r="J77" t="s">
        <v>1216</v>
      </c>
      <c r="K77" s="155">
        <v>44308</v>
      </c>
      <c r="L77" s="158">
        <v>1110000</v>
      </c>
      <c r="M77" s="158">
        <f>L77*3.372/1000</f>
        <v>3742.92</v>
      </c>
      <c r="N77" s="158"/>
      <c r="O77" s="158"/>
      <c r="P77" s="159"/>
      <c r="Q77" s="145"/>
      <c r="R77" s="108"/>
      <c r="S77" s="108"/>
      <c r="T77" s="108"/>
      <c r="U77" s="108"/>
      <c r="V77" s="16"/>
    </row>
    <row r="78" spans="1:22" ht="14.1" customHeight="1">
      <c r="A78" t="s">
        <v>1214</v>
      </c>
      <c r="B78" t="s">
        <v>1240</v>
      </c>
      <c r="C78" s="133" t="s">
        <v>1069</v>
      </c>
      <c r="D78"/>
      <c r="E78" t="s">
        <v>5226</v>
      </c>
      <c r="F78" t="s">
        <v>312</v>
      </c>
      <c r="G78" t="s">
        <v>5355</v>
      </c>
      <c r="H78" t="s">
        <v>5356</v>
      </c>
      <c r="I78" t="s">
        <v>315</v>
      </c>
      <c r="J78" t="s">
        <v>1216</v>
      </c>
      <c r="K78" s="155">
        <v>44371</v>
      </c>
      <c r="L78" s="158">
        <v>1900000</v>
      </c>
      <c r="M78" s="158">
        <f>L78/1000*3.372</f>
        <v>6406.8</v>
      </c>
      <c r="N78" s="158">
        <f>O78*1000/3.372</f>
        <v>656578</v>
      </c>
      <c r="O78" s="158">
        <f>2213981.016/1000</f>
        <v>2213.9810159999997</v>
      </c>
      <c r="P78" s="159">
        <f t="shared" ref="P78:P82" si="8">O78/M78</f>
        <v>0.34556736842105257</v>
      </c>
      <c r="Q78" s="145">
        <v>46197</v>
      </c>
      <c r="R78" s="108"/>
      <c r="S78" s="108"/>
      <c r="T78" s="108"/>
      <c r="U78" s="108"/>
      <c r="V78" s="16"/>
    </row>
    <row r="79" spans="1:22" ht="14.1" customHeight="1">
      <c r="A79" t="s">
        <v>1214</v>
      </c>
      <c r="B79" t="s">
        <v>1240</v>
      </c>
      <c r="C79" s="133" t="s">
        <v>1069</v>
      </c>
      <c r="D79" t="s">
        <v>5252</v>
      </c>
      <c r="E79" t="s">
        <v>5253</v>
      </c>
      <c r="F79" t="s">
        <v>310</v>
      </c>
      <c r="G79" t="s">
        <v>5254</v>
      </c>
      <c r="H79" t="s">
        <v>5255</v>
      </c>
      <c r="I79" t="s">
        <v>315</v>
      </c>
      <c r="J79" t="s">
        <v>1213</v>
      </c>
      <c r="K79" s="155">
        <v>44370</v>
      </c>
      <c r="L79" s="158">
        <v>11825726</v>
      </c>
      <c r="M79" s="158">
        <f>L79/1000</f>
        <v>11825.726000000001</v>
      </c>
      <c r="N79" s="158">
        <f>O79*1000</f>
        <v>1487405</v>
      </c>
      <c r="O79" s="158">
        <v>1487.405</v>
      </c>
      <c r="P79" s="159">
        <f t="shared" si="8"/>
        <v>0.12577705588646312</v>
      </c>
      <c r="Q79" s="145">
        <v>46196</v>
      </c>
      <c r="R79" s="108"/>
      <c r="S79" s="108"/>
      <c r="T79" s="108"/>
      <c r="U79" s="108"/>
      <c r="V79" s="16"/>
    </row>
    <row r="80" spans="1:22" ht="14.1" customHeight="1">
      <c r="A80" t="s">
        <v>1214</v>
      </c>
      <c r="B80" t="s">
        <v>1240</v>
      </c>
      <c r="C80" s="133" t="s">
        <v>1069</v>
      </c>
      <c r="D80" t="s">
        <v>5277</v>
      </c>
      <c r="E80" t="s">
        <v>5278</v>
      </c>
      <c r="F80" t="s">
        <v>310</v>
      </c>
      <c r="G80" t="s">
        <v>5279</v>
      </c>
      <c r="H80" t="s">
        <v>5280</v>
      </c>
      <c r="I80" t="s">
        <v>315</v>
      </c>
      <c r="J80" t="s">
        <v>1216</v>
      </c>
      <c r="K80" s="155">
        <v>44409</v>
      </c>
      <c r="L80" s="158">
        <v>1792201.9999999998</v>
      </c>
      <c r="M80" s="158">
        <f>L80*3.372/1000</f>
        <v>6043.305143999999</v>
      </c>
      <c r="N80" s="158">
        <f>O80*1000/3.372</f>
        <v>340519</v>
      </c>
      <c r="O80" s="158">
        <v>1148.2300680000001</v>
      </c>
      <c r="P80" s="159">
        <f t="shared" si="8"/>
        <v>0.19000034594314708</v>
      </c>
      <c r="Q80" s="145">
        <v>47150</v>
      </c>
      <c r="R80" s="108"/>
      <c r="S80" s="108"/>
      <c r="T80" s="108"/>
      <c r="U80" s="108"/>
      <c r="V80" s="16"/>
    </row>
    <row r="81" spans="1:22" ht="14.1" customHeight="1">
      <c r="A81" t="s">
        <v>1214</v>
      </c>
      <c r="B81" t="s">
        <v>1240</v>
      </c>
      <c r="C81" s="133" t="s">
        <v>1069</v>
      </c>
      <c r="D81" t="s">
        <v>5272</v>
      </c>
      <c r="E81" t="s">
        <v>5273</v>
      </c>
      <c r="F81" t="s">
        <v>310</v>
      </c>
      <c r="G81" t="s">
        <v>5274</v>
      </c>
      <c r="H81" t="s">
        <v>5275</v>
      </c>
      <c r="I81" t="s">
        <v>315</v>
      </c>
      <c r="J81" t="s">
        <v>1216</v>
      </c>
      <c r="K81" s="155">
        <v>44560</v>
      </c>
      <c r="L81" s="158">
        <v>1994628</v>
      </c>
      <c r="M81" s="158">
        <f>L81*3.372/1000</f>
        <v>6725.8856159999996</v>
      </c>
      <c r="N81" s="158">
        <f>O81*1000/3.372</f>
        <v>299193.99999999988</v>
      </c>
      <c r="O81" s="158">
        <v>1008.8821679999996</v>
      </c>
      <c r="P81" s="159">
        <f t="shared" si="8"/>
        <v>0.14999989973067654</v>
      </c>
      <c r="Q81" s="145">
        <v>46386</v>
      </c>
      <c r="R81" s="108"/>
      <c r="S81" s="108"/>
      <c r="T81" s="108"/>
      <c r="U81" s="108"/>
      <c r="V81" s="16"/>
    </row>
    <row r="82" spans="1:22" ht="14.1" customHeight="1">
      <c r="A82" t="s">
        <v>1214</v>
      </c>
      <c r="B82" t="s">
        <v>1240</v>
      </c>
      <c r="C82" s="133" t="s">
        <v>1069</v>
      </c>
      <c r="D82" t="s">
        <v>5264</v>
      </c>
      <c r="E82" t="s">
        <v>5265</v>
      </c>
      <c r="F82" t="s">
        <v>310</v>
      </c>
      <c r="G82" t="s">
        <v>5266</v>
      </c>
      <c r="H82" t="s">
        <v>5267</v>
      </c>
      <c r="I82" t="s">
        <v>315</v>
      </c>
      <c r="J82" t="s">
        <v>1213</v>
      </c>
      <c r="K82" s="155">
        <v>44591</v>
      </c>
      <c r="L82" s="158">
        <v>10577721</v>
      </c>
      <c r="M82" s="158">
        <f>L82/1000</f>
        <v>10577.721</v>
      </c>
      <c r="N82" s="158">
        <f>O82*1000</f>
        <v>5921860.2199999997</v>
      </c>
      <c r="O82" s="158">
        <f>5921860.22/1000</f>
        <v>5921.8602199999996</v>
      </c>
      <c r="P82" s="159">
        <f t="shared" si="8"/>
        <v>0.55984273171886456</v>
      </c>
      <c r="Q82" s="145">
        <v>46204</v>
      </c>
      <c r="R82" s="108"/>
      <c r="S82" s="108"/>
      <c r="T82" s="108"/>
      <c r="U82" s="108"/>
      <c r="V82" s="16"/>
    </row>
    <row r="83" spans="1:22" ht="14.1" customHeight="1">
      <c r="A83" t="s">
        <v>1214</v>
      </c>
      <c r="B83" t="s">
        <v>1240</v>
      </c>
      <c r="C83" s="133" t="s">
        <v>1069</v>
      </c>
      <c r="D83" t="s">
        <v>5285</v>
      </c>
      <c r="E83" t="s">
        <v>5286</v>
      </c>
      <c r="F83" t="s">
        <v>310</v>
      </c>
      <c r="G83" t="s">
        <v>5287</v>
      </c>
      <c r="H83" t="s">
        <v>5288</v>
      </c>
      <c r="I83" t="s">
        <v>315</v>
      </c>
      <c r="J83" t="s">
        <v>1213</v>
      </c>
      <c r="K83" s="155">
        <v>44622</v>
      </c>
      <c r="L83" s="158">
        <v>5673524</v>
      </c>
      <c r="M83" s="158">
        <f>L83/1000</f>
        <v>5673.5240000000003</v>
      </c>
      <c r="N83" s="158">
        <v>0</v>
      </c>
      <c r="O83" s="158">
        <v>0</v>
      </c>
      <c r="P83" s="159"/>
      <c r="Q83" s="145"/>
      <c r="R83" s="108"/>
      <c r="S83" s="108"/>
      <c r="T83" s="108"/>
      <c r="U83" s="108"/>
      <c r="V83" s="16"/>
    </row>
    <row r="84" spans="1:22" ht="14.1" customHeight="1">
      <c r="A84" t="s">
        <v>1214</v>
      </c>
      <c r="B84" t="s">
        <v>1240</v>
      </c>
      <c r="C84" s="133" t="s">
        <v>1069</v>
      </c>
      <c r="D84"/>
      <c r="E84" t="s">
        <v>5205</v>
      </c>
      <c r="F84" t="s">
        <v>312</v>
      </c>
      <c r="G84" t="s">
        <v>5351</v>
      </c>
      <c r="H84" t="s">
        <v>5352</v>
      </c>
      <c r="I84" t="s">
        <v>315</v>
      </c>
      <c r="J84" t="s">
        <v>1216</v>
      </c>
      <c r="K84" s="155">
        <v>44712</v>
      </c>
      <c r="L84" s="158">
        <v>834339</v>
      </c>
      <c r="M84" s="158">
        <f>L84*3.372/1000</f>
        <v>2813.3911079999998</v>
      </c>
      <c r="N84" s="158">
        <f>O84*1000/3.372</f>
        <v>10245.000000000038</v>
      </c>
      <c r="O84" s="158">
        <v>34.546140000000129</v>
      </c>
      <c r="P84" s="159">
        <f t="shared" ref="P84:P89" si="9">O84/M84</f>
        <v>1.2279181483785415E-2</v>
      </c>
      <c r="Q84" s="145">
        <v>47269</v>
      </c>
      <c r="R84" s="108"/>
      <c r="S84" s="108"/>
      <c r="T84" s="108"/>
      <c r="U84" s="108"/>
      <c r="V84" s="16"/>
    </row>
    <row r="85" spans="1:22" ht="14.1" customHeight="1">
      <c r="A85" t="s">
        <v>1214</v>
      </c>
      <c r="B85" t="s">
        <v>1240</v>
      </c>
      <c r="C85" s="133" t="s">
        <v>1069</v>
      </c>
      <c r="D85" t="s">
        <v>5347</v>
      </c>
      <c r="E85" t="s">
        <v>5348</v>
      </c>
      <c r="F85" t="s">
        <v>312</v>
      </c>
      <c r="G85" t="s">
        <v>5349</v>
      </c>
      <c r="H85" t="s">
        <v>5350</v>
      </c>
      <c r="I85" t="s">
        <v>315</v>
      </c>
      <c r="J85" t="s">
        <v>1219</v>
      </c>
      <c r="K85" s="155">
        <v>44721</v>
      </c>
      <c r="L85" s="158">
        <v>1397425</v>
      </c>
      <c r="M85" s="158">
        <f>L85*4.6236/1000</f>
        <v>6461.1342299999997</v>
      </c>
      <c r="N85" s="158">
        <f>O85*1000/4.6236</f>
        <v>2423.9999999999854</v>
      </c>
      <c r="O85" s="158">
        <v>11.207606399999932</v>
      </c>
      <c r="P85" s="159">
        <f t="shared" si="9"/>
        <v>1.7346190314328036E-3</v>
      </c>
      <c r="Q85" s="145">
        <v>47635</v>
      </c>
      <c r="R85" s="108"/>
      <c r="S85" s="108"/>
      <c r="T85" s="108"/>
      <c r="U85" s="108"/>
      <c r="V85" s="16"/>
    </row>
    <row r="86" spans="1:22" ht="14.1" customHeight="1">
      <c r="A86" t="s">
        <v>1214</v>
      </c>
      <c r="B86" t="s">
        <v>1240</v>
      </c>
      <c r="C86" s="133" t="s">
        <v>1069</v>
      </c>
      <c r="D86" t="s">
        <v>5259</v>
      </c>
      <c r="E86" t="s">
        <v>5260</v>
      </c>
      <c r="F86" t="s">
        <v>311</v>
      </c>
      <c r="G86" t="s">
        <v>5261</v>
      </c>
      <c r="H86" t="s">
        <v>5262</v>
      </c>
      <c r="I86" t="s">
        <v>315</v>
      </c>
      <c r="J86" t="s">
        <v>1213</v>
      </c>
      <c r="K86" s="155">
        <v>44721</v>
      </c>
      <c r="L86" s="158">
        <v>7970000</v>
      </c>
      <c r="M86" s="158">
        <f>L86/1000</f>
        <v>7970</v>
      </c>
      <c r="N86" s="158">
        <f>O86*1000</f>
        <v>1142808</v>
      </c>
      <c r="O86" s="158">
        <v>1142.808</v>
      </c>
      <c r="P86" s="159">
        <f t="shared" si="9"/>
        <v>0.14338870765370137</v>
      </c>
      <c r="Q86" s="145">
        <v>46182</v>
      </c>
      <c r="R86" s="108"/>
      <c r="S86" s="108"/>
      <c r="T86" s="108"/>
      <c r="U86" s="108"/>
      <c r="V86" s="16"/>
    </row>
    <row r="87" spans="1:22" ht="14.1" customHeight="1">
      <c r="A87" t="s">
        <v>1214</v>
      </c>
      <c r="B87" t="s">
        <v>1240</v>
      </c>
      <c r="C87" s="133" t="s">
        <v>1069</v>
      </c>
      <c r="D87" t="s">
        <v>5281</v>
      </c>
      <c r="E87" t="s">
        <v>5282</v>
      </c>
      <c r="F87" t="s">
        <v>310</v>
      </c>
      <c r="G87" t="s">
        <v>5283</v>
      </c>
      <c r="H87" t="s">
        <v>5284</v>
      </c>
      <c r="I87" t="s">
        <v>315</v>
      </c>
      <c r="J87" t="s">
        <v>1213</v>
      </c>
      <c r="K87" s="155">
        <v>44741</v>
      </c>
      <c r="L87" s="158">
        <v>5380000</v>
      </c>
      <c r="M87" s="158">
        <f>L87/1000</f>
        <v>5380</v>
      </c>
      <c r="N87" s="158">
        <f>O87*1000</f>
        <v>1347910</v>
      </c>
      <c r="O87" s="158">
        <v>1347.91</v>
      </c>
      <c r="P87" s="159">
        <f t="shared" si="9"/>
        <v>0.25054089219330855</v>
      </c>
      <c r="Q87" s="145">
        <v>46202</v>
      </c>
      <c r="R87" s="108"/>
      <c r="S87" s="108"/>
      <c r="T87" s="108"/>
      <c r="U87" s="108"/>
      <c r="V87" s="16"/>
    </row>
    <row r="88" spans="1:22" ht="14.1" customHeight="1">
      <c r="A88" t="s">
        <v>1214</v>
      </c>
      <c r="B88" t="s">
        <v>1240</v>
      </c>
      <c r="C88" s="133" t="s">
        <v>1069</v>
      </c>
      <c r="D88"/>
      <c r="E88" t="s">
        <v>5320</v>
      </c>
      <c r="F88" t="s">
        <v>310</v>
      </c>
      <c r="G88" t="s">
        <v>5321</v>
      </c>
      <c r="H88" t="s">
        <v>5322</v>
      </c>
      <c r="I88" t="s">
        <v>315</v>
      </c>
      <c r="J88" t="s">
        <v>1217</v>
      </c>
      <c r="K88" s="155">
        <v>44748</v>
      </c>
      <c r="L88" s="158">
        <v>2504867.9999999995</v>
      </c>
      <c r="M88" s="158">
        <f>L88*3.9552/1000</f>
        <v>9907.2539135999978</v>
      </c>
      <c r="N88" s="158">
        <f>O88*1000/3.9552</f>
        <v>80175.999999999971</v>
      </c>
      <c r="O88" s="158">
        <v>317.11211519999989</v>
      </c>
      <c r="P88" s="159">
        <f t="shared" si="9"/>
        <v>3.2008073878543694E-2</v>
      </c>
      <c r="Q88" s="145">
        <v>45844</v>
      </c>
      <c r="R88" s="108"/>
      <c r="S88" s="108"/>
      <c r="T88" s="108"/>
      <c r="U88" s="108"/>
      <c r="V88" s="16"/>
    </row>
    <row r="89" spans="1:22" ht="14.1" customHeight="1">
      <c r="A89" t="s">
        <v>1214</v>
      </c>
      <c r="B89" t="s">
        <v>1240</v>
      </c>
      <c r="C89" s="133" t="s">
        <v>1069</v>
      </c>
      <c r="D89" t="s">
        <v>5268</v>
      </c>
      <c r="E89" t="s">
        <v>5269</v>
      </c>
      <c r="F89" t="s">
        <v>310</v>
      </c>
      <c r="G89" t="s">
        <v>5270</v>
      </c>
      <c r="H89" t="s">
        <v>5271</v>
      </c>
      <c r="I89" t="s">
        <v>315</v>
      </c>
      <c r="J89" t="s">
        <v>1213</v>
      </c>
      <c r="K89" s="155">
        <v>44752</v>
      </c>
      <c r="L89" s="158">
        <v>6720000</v>
      </c>
      <c r="M89" s="158">
        <f>L89/1000</f>
        <v>6720</v>
      </c>
      <c r="N89" s="158">
        <f>O89*1000</f>
        <v>1378519</v>
      </c>
      <c r="O89" s="158">
        <v>1378.519</v>
      </c>
      <c r="P89" s="159">
        <f t="shared" si="9"/>
        <v>0.20513675595238096</v>
      </c>
      <c r="Q89" s="145">
        <v>46213</v>
      </c>
      <c r="R89" s="108"/>
      <c r="S89" s="108"/>
      <c r="T89" s="108"/>
      <c r="U89" s="108"/>
      <c r="V89" s="16"/>
    </row>
    <row r="90" spans="1:22" ht="14.1" customHeight="1">
      <c r="A90" t="s">
        <v>1214</v>
      </c>
      <c r="B90" t="s">
        <v>1240</v>
      </c>
      <c r="C90" s="133" t="s">
        <v>1069</v>
      </c>
      <c r="D90"/>
      <c r="E90" t="s">
        <v>3936</v>
      </c>
      <c r="F90" t="s">
        <v>312</v>
      </c>
      <c r="G90" t="s">
        <v>3935</v>
      </c>
      <c r="H90" t="s">
        <v>5357</v>
      </c>
      <c r="I90" t="s">
        <v>315</v>
      </c>
      <c r="J90" t="s">
        <v>1217</v>
      </c>
      <c r="K90" s="155"/>
      <c r="L90" s="158">
        <v>756296</v>
      </c>
      <c r="M90" s="158">
        <f>L90*3.9552/1000</f>
        <v>2991.3019392000001</v>
      </c>
      <c r="N90" s="158">
        <v>0</v>
      </c>
      <c r="O90" s="158">
        <v>0</v>
      </c>
      <c r="P90" s="159"/>
      <c r="Q90" s="145"/>
      <c r="R90" s="108"/>
      <c r="S90" s="108"/>
      <c r="T90" s="108"/>
      <c r="U90" s="108"/>
      <c r="V90" s="16"/>
    </row>
    <row r="91" spans="1:22" ht="14.1" customHeight="1">
      <c r="A91" t="s">
        <v>1214</v>
      </c>
      <c r="B91" t="s">
        <v>1240</v>
      </c>
      <c r="C91" s="133" t="s">
        <v>1069</v>
      </c>
      <c r="D91" t="s">
        <v>5308</v>
      </c>
      <c r="E91" t="s">
        <v>5309</v>
      </c>
      <c r="F91" t="s">
        <v>312</v>
      </c>
      <c r="G91" t="s">
        <v>5310</v>
      </c>
      <c r="H91" t="s">
        <v>5311</v>
      </c>
      <c r="I91" t="s">
        <v>315</v>
      </c>
      <c r="J91" t="s">
        <v>1216</v>
      </c>
      <c r="K91" s="155">
        <v>44823</v>
      </c>
      <c r="L91" s="158">
        <v>829591</v>
      </c>
      <c r="M91" s="158">
        <f>L91*3.372/1000</f>
        <v>2797.3808519999998</v>
      </c>
      <c r="N91" s="158">
        <f>O91*1000/3.372</f>
        <v>107845.99999999996</v>
      </c>
      <c r="O91" s="158">
        <v>363.6567119999998</v>
      </c>
      <c r="P91" s="159">
        <f t="shared" ref="P91:P92" si="10">O91/M91</f>
        <v>0.1299989995069859</v>
      </c>
      <c r="Q91" s="145">
        <v>11220</v>
      </c>
      <c r="R91" s="108"/>
      <c r="S91" s="108"/>
      <c r="T91" s="108"/>
      <c r="U91" s="108"/>
      <c r="V91" s="16"/>
    </row>
    <row r="92" spans="1:22" ht="14.1" customHeight="1">
      <c r="A92" t="s">
        <v>1214</v>
      </c>
      <c r="B92" t="s">
        <v>1240</v>
      </c>
      <c r="C92" s="133" t="s">
        <v>1069</v>
      </c>
      <c r="D92"/>
      <c r="E92" t="s">
        <v>5359</v>
      </c>
      <c r="F92" t="s">
        <v>312</v>
      </c>
      <c r="G92" t="s">
        <v>5360</v>
      </c>
      <c r="H92" t="s">
        <v>5361</v>
      </c>
      <c r="I92" t="s">
        <v>315</v>
      </c>
      <c r="J92" t="s">
        <v>1219</v>
      </c>
      <c r="K92" s="155">
        <v>44938</v>
      </c>
      <c r="L92" s="158">
        <v>970965</v>
      </c>
      <c r="M92" s="158">
        <f>L92*4.6236/1000</f>
        <v>4489.3537739999992</v>
      </c>
      <c r="N92" s="158">
        <f>O92*1000/4.6236</f>
        <v>746672.99999999988</v>
      </c>
      <c r="O92" s="158">
        <v>3452.3172827999992</v>
      </c>
      <c r="P92" s="159">
        <f t="shared" si="10"/>
        <v>0.7690009423614651</v>
      </c>
      <c r="Q92" s="145">
        <v>46752</v>
      </c>
      <c r="R92" s="108"/>
      <c r="S92" s="108"/>
      <c r="T92" s="108"/>
      <c r="U92" s="108"/>
      <c r="V92" s="16"/>
    </row>
    <row r="93" spans="1:22" ht="14.1" customHeight="1">
      <c r="A93" t="s">
        <v>1214</v>
      </c>
      <c r="B93" t="s">
        <v>1240</v>
      </c>
      <c r="C93" s="133" t="s">
        <v>1069</v>
      </c>
      <c r="D93"/>
      <c r="E93" t="s">
        <v>5256</v>
      </c>
      <c r="F93" t="s">
        <v>310</v>
      </c>
      <c r="G93" t="s">
        <v>5257</v>
      </c>
      <c r="H93" t="s">
        <v>5258</v>
      </c>
      <c r="I93" t="s">
        <v>315</v>
      </c>
      <c r="J93" t="s">
        <v>1213</v>
      </c>
      <c r="K93" s="155">
        <v>45006</v>
      </c>
      <c r="L93" s="158">
        <v>6758919</v>
      </c>
      <c r="M93" s="158">
        <f>L93/1000</f>
        <v>6758.9189999999999</v>
      </c>
      <c r="N93" s="158">
        <v>0</v>
      </c>
      <c r="O93" s="158">
        <v>0</v>
      </c>
      <c r="P93" s="159"/>
      <c r="Q93" s="145">
        <v>11323</v>
      </c>
      <c r="R93" s="108"/>
      <c r="S93" s="108"/>
      <c r="T93" s="108"/>
      <c r="U93" s="108"/>
      <c r="V93" s="16"/>
    </row>
    <row r="94" spans="1:22" ht="14.1" customHeight="1">
      <c r="A94" t="s">
        <v>1214</v>
      </c>
      <c r="B94" t="s">
        <v>1240</v>
      </c>
      <c r="C94" s="133" t="s">
        <v>1069</v>
      </c>
      <c r="D94" t="s">
        <v>5085</v>
      </c>
      <c r="E94" t="s">
        <v>5086</v>
      </c>
      <c r="F94" t="s">
        <v>310</v>
      </c>
      <c r="G94" t="s">
        <v>5306</v>
      </c>
      <c r="H94" t="s">
        <v>5307</v>
      </c>
      <c r="I94" t="s">
        <v>315</v>
      </c>
      <c r="J94" t="s">
        <v>1213</v>
      </c>
      <c r="K94" s="155">
        <v>45036</v>
      </c>
      <c r="L94" s="158">
        <v>4978541</v>
      </c>
      <c r="M94" s="158">
        <f>L94/1000</f>
        <v>4978.5410000000002</v>
      </c>
      <c r="N94" s="158">
        <f>O94*1000</f>
        <v>2987081</v>
      </c>
      <c r="O94" s="158">
        <v>2987.0810000000001</v>
      </c>
      <c r="P94" s="159">
        <f t="shared" ref="P94:P96" si="11">O94/M94</f>
        <v>0.59999124241419322</v>
      </c>
      <c r="Q94" s="145">
        <v>12164</v>
      </c>
      <c r="R94" s="108"/>
      <c r="S94" s="108"/>
      <c r="T94" s="108"/>
      <c r="U94" s="108"/>
      <c r="V94" s="16"/>
    </row>
    <row r="95" spans="1:22" ht="14.1" customHeight="1">
      <c r="A95" t="s">
        <v>1214</v>
      </c>
      <c r="B95" t="s">
        <v>1240</v>
      </c>
      <c r="C95" s="133" t="s">
        <v>1069</v>
      </c>
      <c r="D95"/>
      <c r="E95" t="s">
        <v>5089</v>
      </c>
      <c r="F95" t="s">
        <v>310</v>
      </c>
      <c r="G95" t="s">
        <v>5090</v>
      </c>
      <c r="H95" t="s">
        <v>5091</v>
      </c>
      <c r="I95" t="s">
        <v>315</v>
      </c>
      <c r="J95" t="s">
        <v>1216</v>
      </c>
      <c r="K95" s="155">
        <v>45124</v>
      </c>
      <c r="L95" s="158">
        <v>463275</v>
      </c>
      <c r="M95" s="158">
        <f>L95*3.372/1000</f>
        <v>1562.1632999999999</v>
      </c>
      <c r="N95" s="158">
        <f>O95*1000/3.372</f>
        <v>310489</v>
      </c>
      <c r="O95" s="158">
        <f>1046968.908/1000</f>
        <v>1046.9689080000001</v>
      </c>
      <c r="P95" s="159">
        <f t="shared" si="11"/>
        <v>0.6702045221520696</v>
      </c>
      <c r="Q95" s="145">
        <v>46220</v>
      </c>
      <c r="R95" s="108"/>
      <c r="S95" s="108"/>
      <c r="T95" s="108"/>
      <c r="U95" s="108"/>
      <c r="V95" s="16"/>
    </row>
    <row r="96" spans="1:22" ht="14.1" customHeight="1">
      <c r="A96" t="s">
        <v>1214</v>
      </c>
      <c r="B96" t="s">
        <v>1240</v>
      </c>
      <c r="C96" s="133" t="s">
        <v>1069</v>
      </c>
      <c r="D96" t="s">
        <v>5171</v>
      </c>
      <c r="E96" t="s">
        <v>5172</v>
      </c>
      <c r="F96" t="s">
        <v>310</v>
      </c>
      <c r="G96" t="s">
        <v>5173</v>
      </c>
      <c r="H96" t="s">
        <v>5174</v>
      </c>
      <c r="I96" t="s">
        <v>315</v>
      </c>
      <c r="J96" t="s">
        <v>1219</v>
      </c>
      <c r="K96" s="155">
        <v>45208</v>
      </c>
      <c r="L96" s="158">
        <v>610725</v>
      </c>
      <c r="M96" s="158">
        <f>L96*4.6236/1000</f>
        <v>2823.74811</v>
      </c>
      <c r="N96" s="158">
        <f>O96*1000/4.6236</f>
        <v>273160</v>
      </c>
      <c r="O96" s="158">
        <v>1262.9825759999999</v>
      </c>
      <c r="P96" s="159">
        <f t="shared" si="11"/>
        <v>0.44727168529207084</v>
      </c>
      <c r="Q96" s="145">
        <v>46303</v>
      </c>
      <c r="R96" s="108"/>
      <c r="S96" s="108"/>
      <c r="T96" s="108"/>
      <c r="U96" s="108"/>
      <c r="V96" s="16"/>
    </row>
    <row r="97" spans="1:22" ht="14.1" customHeight="1">
      <c r="A97" t="s">
        <v>1214</v>
      </c>
      <c r="B97" t="s">
        <v>1240</v>
      </c>
      <c r="C97" s="133" t="s">
        <v>1069</v>
      </c>
      <c r="D97" t="s">
        <v>5342</v>
      </c>
      <c r="E97" t="s">
        <v>5343</v>
      </c>
      <c r="F97" t="s">
        <v>311</v>
      </c>
      <c r="G97" t="s">
        <v>5344</v>
      </c>
      <c r="H97" t="s">
        <v>5345</v>
      </c>
      <c r="I97" t="s">
        <v>315</v>
      </c>
      <c r="J97" t="s">
        <v>1217</v>
      </c>
      <c r="K97" s="155">
        <v>45166</v>
      </c>
      <c r="L97" s="158">
        <v>1059176</v>
      </c>
      <c r="M97" s="158">
        <f>L97*3.9552/1000</f>
        <v>4189.2529151999997</v>
      </c>
      <c r="N97" s="158">
        <v>0</v>
      </c>
      <c r="O97" s="158">
        <v>0</v>
      </c>
      <c r="P97" s="159"/>
      <c r="Q97" s="145">
        <v>46997</v>
      </c>
      <c r="R97" s="108"/>
      <c r="S97" s="108"/>
      <c r="T97" s="108"/>
      <c r="U97" s="108"/>
      <c r="V97" s="16"/>
    </row>
    <row r="98" spans="1:22" ht="14.1" customHeight="1">
      <c r="A98" t="s">
        <v>1214</v>
      </c>
      <c r="B98" t="s">
        <v>1240</v>
      </c>
      <c r="C98" s="133" t="s">
        <v>1069</v>
      </c>
      <c r="D98" t="s">
        <v>5163</v>
      </c>
      <c r="E98" t="s">
        <v>5164</v>
      </c>
      <c r="F98" t="s">
        <v>312</v>
      </c>
      <c r="G98" t="s">
        <v>5168</v>
      </c>
      <c r="H98" t="s">
        <v>5169</v>
      </c>
      <c r="I98" t="s">
        <v>315</v>
      </c>
      <c r="J98" t="s">
        <v>1216</v>
      </c>
      <c r="K98" s="155">
        <v>45400</v>
      </c>
      <c r="L98" s="158">
        <v>127353.00000000001</v>
      </c>
      <c r="M98" s="158">
        <f>L98*3.372/1000</f>
        <v>429.43431600000002</v>
      </c>
      <c r="N98" s="158">
        <f>O98*1000/3.372</f>
        <v>157621</v>
      </c>
      <c r="O98" s="158">
        <v>531.49801200000002</v>
      </c>
      <c r="P98" s="159">
        <f t="shared" ref="P98:P102" si="12">O98/M98</f>
        <v>1.2376700980738577</v>
      </c>
      <c r="Q98" s="145">
        <v>46495</v>
      </c>
      <c r="R98" s="108"/>
      <c r="S98" s="108"/>
      <c r="T98" s="108"/>
      <c r="U98" s="108"/>
      <c r="V98" s="16"/>
    </row>
    <row r="99" spans="1:22" ht="14.1" customHeight="1">
      <c r="A99" t="s">
        <v>1214</v>
      </c>
      <c r="B99" t="s">
        <v>1240</v>
      </c>
      <c r="C99" s="133" t="s">
        <v>1069</v>
      </c>
      <c r="D99" t="s">
        <v>5365</v>
      </c>
      <c r="E99" t="s">
        <v>5366</v>
      </c>
      <c r="F99" t="s">
        <v>312</v>
      </c>
      <c r="G99" t="s">
        <v>5367</v>
      </c>
      <c r="H99" t="s">
        <v>5368</v>
      </c>
      <c r="I99" t="s">
        <v>315</v>
      </c>
      <c r="J99" t="s">
        <v>1217</v>
      </c>
      <c r="K99" s="155">
        <v>45484</v>
      </c>
      <c r="L99" s="158">
        <v>400549</v>
      </c>
      <c r="M99" s="158">
        <f>L99*3.9552/1000</f>
        <v>1584.2514048</v>
      </c>
      <c r="N99" s="158">
        <f>O99*1000/3.9552</f>
        <v>223386.00000000003</v>
      </c>
      <c r="O99" s="158">
        <v>883.53630720000012</v>
      </c>
      <c r="P99" s="159">
        <f t="shared" si="12"/>
        <v>0.55769955735752685</v>
      </c>
      <c r="Q99" s="145">
        <v>46387</v>
      </c>
      <c r="R99" s="108"/>
      <c r="S99" s="108"/>
      <c r="T99" s="108"/>
      <c r="U99" s="108"/>
      <c r="V99" s="16"/>
    </row>
    <row r="100" spans="1:22" ht="14.1" customHeight="1">
      <c r="A100" t="s">
        <v>1214</v>
      </c>
      <c r="B100" t="s">
        <v>1240</v>
      </c>
      <c r="C100" s="133" t="s">
        <v>1069</v>
      </c>
      <c r="D100" t="s">
        <v>5159</v>
      </c>
      <c r="E100" t="s">
        <v>5160</v>
      </c>
      <c r="F100" t="s">
        <v>312</v>
      </c>
      <c r="G100" t="s">
        <v>5159</v>
      </c>
      <c r="H100" t="s">
        <v>5161</v>
      </c>
      <c r="I100" t="s">
        <v>315</v>
      </c>
      <c r="J100" t="s">
        <v>1219</v>
      </c>
      <c r="K100" s="155">
        <v>45495</v>
      </c>
      <c r="L100" s="158">
        <v>2710000</v>
      </c>
      <c r="M100" s="158">
        <f>L100*4.6236/1000</f>
        <v>12529.956</v>
      </c>
      <c r="N100" s="158">
        <f>O100*1000/4.6236</f>
        <v>302500</v>
      </c>
      <c r="O100" s="158">
        <v>1398.6389999999999</v>
      </c>
      <c r="P100" s="159">
        <f t="shared" si="12"/>
        <v>0.11162361623616235</v>
      </c>
      <c r="Q100" s="145">
        <v>46295</v>
      </c>
      <c r="R100" s="108"/>
      <c r="S100" s="108"/>
      <c r="T100" s="108"/>
      <c r="U100" s="108"/>
      <c r="V100" s="16"/>
    </row>
    <row r="101" spans="1:22" ht="14.1" customHeight="1">
      <c r="A101" t="s">
        <v>1214</v>
      </c>
      <c r="B101" t="s">
        <v>1240</v>
      </c>
      <c r="C101" s="133" t="s">
        <v>1069</v>
      </c>
      <c r="D101" t="s">
        <v>5163</v>
      </c>
      <c r="E101" t="s">
        <v>5164</v>
      </c>
      <c r="F101" t="s">
        <v>312</v>
      </c>
      <c r="G101" t="s">
        <v>5165</v>
      </c>
      <c r="H101" t="s">
        <v>5166</v>
      </c>
      <c r="I101" t="s">
        <v>315</v>
      </c>
      <c r="J101" t="s">
        <v>1216</v>
      </c>
      <c r="K101" s="155">
        <v>45505</v>
      </c>
      <c r="L101" s="158">
        <v>141088</v>
      </c>
      <c r="M101" s="158">
        <f>L101*3.372/1000</f>
        <v>475.74873599999995</v>
      </c>
      <c r="N101" s="158">
        <f>O101*1000/3.372</f>
        <v>167167</v>
      </c>
      <c r="O101" s="158">
        <v>563.68712399999993</v>
      </c>
      <c r="P101" s="159">
        <f t="shared" si="12"/>
        <v>1.1848420843728735</v>
      </c>
      <c r="Q101" s="145">
        <v>46295</v>
      </c>
      <c r="R101" s="108"/>
      <c r="S101" s="108"/>
      <c r="T101" s="108"/>
      <c r="U101" s="108"/>
      <c r="V101" s="16"/>
    </row>
    <row r="102" spans="1:22" ht="14.1" customHeight="1">
      <c r="A102" t="s">
        <v>1214</v>
      </c>
      <c r="B102" t="s">
        <v>1243</v>
      </c>
      <c r="C102" s="133" t="s">
        <v>1069</v>
      </c>
      <c r="D102"/>
      <c r="E102" t="s">
        <v>5362</v>
      </c>
      <c r="F102" t="s">
        <v>312</v>
      </c>
      <c r="G102" t="s">
        <v>5363</v>
      </c>
      <c r="H102" t="s">
        <v>5364</v>
      </c>
      <c r="I102" t="s">
        <v>315</v>
      </c>
      <c r="J102" t="s">
        <v>1216</v>
      </c>
      <c r="K102" s="155">
        <v>43790</v>
      </c>
      <c r="L102" s="158">
        <v>285900</v>
      </c>
      <c r="M102" s="158">
        <f>L102*3.372/1000</f>
        <v>964.05479999999989</v>
      </c>
      <c r="N102" s="158">
        <f>O102*1000/3.372</f>
        <v>90858</v>
      </c>
      <c r="O102" s="158">
        <f>306373.176/1000</f>
        <v>306.373176</v>
      </c>
      <c r="P102" s="159">
        <f t="shared" si="12"/>
        <v>0.31779643231899268</v>
      </c>
      <c r="Q102" s="145">
        <v>46347</v>
      </c>
      <c r="R102" s="108"/>
      <c r="S102" s="108"/>
      <c r="T102" s="108"/>
      <c r="U102" s="108"/>
      <c r="V102" s="16"/>
    </row>
    <row r="103" spans="1:22" ht="14.1" customHeight="1">
      <c r="A103" t="s">
        <v>1214</v>
      </c>
      <c r="B103" t="s">
        <v>1243</v>
      </c>
      <c r="C103" s="133" t="s">
        <v>1069</v>
      </c>
      <c r="D103" t="s">
        <v>5242</v>
      </c>
      <c r="E103" t="s">
        <v>5243</v>
      </c>
      <c r="F103" t="s">
        <v>310</v>
      </c>
      <c r="G103" t="s">
        <v>5244</v>
      </c>
      <c r="H103" t="s">
        <v>5245</v>
      </c>
      <c r="I103" t="s">
        <v>315</v>
      </c>
      <c r="J103" t="s">
        <v>1213</v>
      </c>
      <c r="K103" s="155"/>
      <c r="L103" s="158">
        <v>2516945</v>
      </c>
      <c r="M103" s="158">
        <f>L103/1000</f>
        <v>2516.9450000000002</v>
      </c>
      <c r="N103" s="158"/>
      <c r="O103" s="158"/>
      <c r="P103" s="159"/>
      <c r="Q103" s="145"/>
      <c r="R103" s="108"/>
      <c r="S103" s="108"/>
      <c r="T103" s="108"/>
      <c r="U103" s="108"/>
      <c r="V103" s="16"/>
    </row>
    <row r="104" spans="1:22" ht="14.1" customHeight="1">
      <c r="A104" t="s">
        <v>1214</v>
      </c>
      <c r="B104" t="s">
        <v>1243</v>
      </c>
      <c r="C104" s="133" t="s">
        <v>1069</v>
      </c>
      <c r="D104"/>
      <c r="E104" t="s">
        <v>5222</v>
      </c>
      <c r="F104" t="s">
        <v>312</v>
      </c>
      <c r="G104" t="s">
        <v>5223</v>
      </c>
      <c r="H104" t="s">
        <v>5224</v>
      </c>
      <c r="I104" t="s">
        <v>315</v>
      </c>
      <c r="J104" t="s">
        <v>1216</v>
      </c>
      <c r="K104" s="155">
        <v>43857</v>
      </c>
      <c r="L104" s="158">
        <v>283442</v>
      </c>
      <c r="M104" s="158">
        <f>L104*3.372/1000</f>
        <v>955.76642400000003</v>
      </c>
      <c r="N104" s="158"/>
      <c r="O104" s="158"/>
      <c r="P104" s="159"/>
      <c r="Q104" s="145"/>
      <c r="R104" s="108"/>
      <c r="S104" s="108"/>
      <c r="T104" s="108"/>
      <c r="U104" s="108"/>
      <c r="V104" s="16"/>
    </row>
    <row r="105" spans="1:22" ht="14.1" customHeight="1">
      <c r="A105" t="s">
        <v>1214</v>
      </c>
      <c r="B105" t="s">
        <v>1243</v>
      </c>
      <c r="C105" s="133" t="s">
        <v>1069</v>
      </c>
      <c r="D105" t="s">
        <v>5176</v>
      </c>
      <c r="E105" t="s">
        <v>5177</v>
      </c>
      <c r="F105" t="s">
        <v>311</v>
      </c>
      <c r="G105" t="s">
        <v>5250</v>
      </c>
      <c r="H105" t="s">
        <v>5251</v>
      </c>
      <c r="I105" t="s">
        <v>315</v>
      </c>
      <c r="J105" t="s">
        <v>1213</v>
      </c>
      <c r="K105" s="155">
        <v>44084</v>
      </c>
      <c r="L105" s="158">
        <v>1453959</v>
      </c>
      <c r="M105" s="158">
        <f>L105/1000</f>
        <v>1453.9590000000001</v>
      </c>
      <c r="N105" s="158">
        <v>199183</v>
      </c>
      <c r="O105" s="158">
        <f>N105/1000</f>
        <v>199.18299999999999</v>
      </c>
      <c r="P105" s="159">
        <f>O105/M105</f>
        <v>0.13699354658556395</v>
      </c>
      <c r="Q105" s="145">
        <v>46462</v>
      </c>
      <c r="R105" s="108"/>
      <c r="S105" s="108"/>
      <c r="T105" s="108"/>
      <c r="U105" s="108"/>
      <c r="V105" s="16"/>
    </row>
    <row r="106" spans="1:22" ht="14.1" customHeight="1">
      <c r="A106" t="s">
        <v>1214</v>
      </c>
      <c r="B106" t="s">
        <v>1243</v>
      </c>
      <c r="C106" s="133" t="s">
        <v>1069</v>
      </c>
      <c r="D106" t="s">
        <v>5329</v>
      </c>
      <c r="E106" t="s">
        <v>5330</v>
      </c>
      <c r="F106" t="s">
        <v>311</v>
      </c>
      <c r="G106" t="s">
        <v>5331</v>
      </c>
      <c r="H106" t="s">
        <v>5332</v>
      </c>
      <c r="I106" t="s">
        <v>315</v>
      </c>
      <c r="J106" t="s">
        <v>1217</v>
      </c>
      <c r="K106" s="155">
        <v>44159</v>
      </c>
      <c r="L106" s="158">
        <v>269402.07565061637</v>
      </c>
      <c r="M106" s="158">
        <f>L106*3.9552/1000</f>
        <v>1065.5390896133181</v>
      </c>
      <c r="N106" s="158"/>
      <c r="O106" s="158"/>
      <c r="P106" s="159"/>
      <c r="Q106" s="145"/>
      <c r="R106" s="108"/>
      <c r="S106" s="108"/>
      <c r="T106" s="108"/>
      <c r="U106" s="108"/>
      <c r="V106" s="16"/>
    </row>
    <row r="107" spans="1:22" ht="14.1" customHeight="1">
      <c r="A107" t="s">
        <v>1214</v>
      </c>
      <c r="B107" t="s">
        <v>1243</v>
      </c>
      <c r="C107" s="133" t="s">
        <v>1069</v>
      </c>
      <c r="D107"/>
      <c r="E107" t="s">
        <v>5334</v>
      </c>
      <c r="F107" t="s">
        <v>312</v>
      </c>
      <c r="G107" t="s">
        <v>5335</v>
      </c>
      <c r="H107" t="s">
        <v>5336</v>
      </c>
      <c r="I107" t="s">
        <v>315</v>
      </c>
      <c r="J107" t="s">
        <v>1216</v>
      </c>
      <c r="K107" s="155">
        <v>44166</v>
      </c>
      <c r="L107" s="158">
        <v>592164.29</v>
      </c>
      <c r="M107" s="158">
        <f>L107*3.372/1000</f>
        <v>1996.77798588</v>
      </c>
      <c r="N107" s="158">
        <f>O107*1000/3.372</f>
        <v>242816.83</v>
      </c>
      <c r="O107" s="158">
        <f>818778.35076/1000</f>
        <v>818.77835075999997</v>
      </c>
      <c r="P107" s="159">
        <f>O107/M107</f>
        <v>0.41004976845192742</v>
      </c>
      <c r="Q107" s="145">
        <v>45748</v>
      </c>
      <c r="R107" s="108"/>
      <c r="S107" s="108"/>
      <c r="T107" s="108"/>
      <c r="U107" s="108"/>
      <c r="V107" s="16"/>
    </row>
    <row r="108" spans="1:22" ht="14.1" customHeight="1">
      <c r="A108" t="s">
        <v>1214</v>
      </c>
      <c r="B108" t="s">
        <v>1243</v>
      </c>
      <c r="C108" s="133" t="s">
        <v>1069</v>
      </c>
      <c r="D108"/>
      <c r="E108" t="s">
        <v>5205</v>
      </c>
      <c r="F108" t="s">
        <v>312</v>
      </c>
      <c r="G108" t="s">
        <v>5353</v>
      </c>
      <c r="H108" t="s">
        <v>5354</v>
      </c>
      <c r="I108" t="s">
        <v>315</v>
      </c>
      <c r="J108" t="s">
        <v>1216</v>
      </c>
      <c r="K108" s="155">
        <v>44308</v>
      </c>
      <c r="L108" s="158">
        <v>280000</v>
      </c>
      <c r="M108" s="158">
        <f>L108*3.372/1000</f>
        <v>944.16</v>
      </c>
      <c r="N108" s="158"/>
      <c r="O108" s="158"/>
      <c r="P108" s="159"/>
      <c r="Q108" s="145"/>
      <c r="R108" s="108"/>
      <c r="S108" s="108"/>
      <c r="T108" s="108"/>
      <c r="U108" s="108"/>
      <c r="V108" s="16"/>
    </row>
    <row r="109" spans="1:22" ht="14.1" customHeight="1">
      <c r="A109" t="s">
        <v>1214</v>
      </c>
      <c r="B109" t="s">
        <v>1243</v>
      </c>
      <c r="C109" s="133" t="s">
        <v>1069</v>
      </c>
      <c r="D109" t="s">
        <v>5252</v>
      </c>
      <c r="E109" t="s">
        <v>5253</v>
      </c>
      <c r="F109" t="s">
        <v>310</v>
      </c>
      <c r="G109" t="s">
        <v>5254</v>
      </c>
      <c r="H109" t="s">
        <v>5255</v>
      </c>
      <c r="I109" t="s">
        <v>315</v>
      </c>
      <c r="J109" t="s">
        <v>1213</v>
      </c>
      <c r="K109" s="155">
        <v>44370</v>
      </c>
      <c r="L109" s="158">
        <v>2847783</v>
      </c>
      <c r="M109" s="158">
        <f>L109/1000</f>
        <v>2847.7829999999999</v>
      </c>
      <c r="N109" s="158">
        <f>O109*1000</f>
        <v>358186</v>
      </c>
      <c r="O109" s="158">
        <v>358.18599999999998</v>
      </c>
      <c r="P109" s="159">
        <f t="shared" ref="P109:P110" si="13">O109/M109</f>
        <v>0.12577713962053991</v>
      </c>
      <c r="Q109" s="145">
        <v>46196</v>
      </c>
      <c r="R109" s="108"/>
      <c r="S109" s="108"/>
      <c r="T109" s="108"/>
      <c r="U109" s="108"/>
      <c r="V109" s="16"/>
    </row>
    <row r="110" spans="1:22" ht="14.1" customHeight="1">
      <c r="A110" t="s">
        <v>1214</v>
      </c>
      <c r="B110" t="s">
        <v>1243</v>
      </c>
      <c r="C110" s="133" t="s">
        <v>1069</v>
      </c>
      <c r="D110" t="s">
        <v>5264</v>
      </c>
      <c r="E110" t="s">
        <v>5265</v>
      </c>
      <c r="F110" t="s">
        <v>310</v>
      </c>
      <c r="G110" t="s">
        <v>5266</v>
      </c>
      <c r="H110" t="s">
        <v>5267</v>
      </c>
      <c r="I110" t="s">
        <v>315</v>
      </c>
      <c r="J110" t="s">
        <v>1213</v>
      </c>
      <c r="K110" s="155">
        <v>44591</v>
      </c>
      <c r="L110" s="158">
        <v>2896146</v>
      </c>
      <c r="M110" s="158">
        <f>L110/1000</f>
        <v>2896.1460000000002</v>
      </c>
      <c r="N110" s="158">
        <f>O110*1000</f>
        <v>1621389.12</v>
      </c>
      <c r="O110" s="158">
        <f>1621389.12/1000</f>
        <v>1621.38912</v>
      </c>
      <c r="P110" s="159">
        <f t="shared" si="13"/>
        <v>0.5598437095367429</v>
      </c>
      <c r="Q110" s="145">
        <v>46204</v>
      </c>
      <c r="R110" s="108"/>
      <c r="S110" s="108"/>
      <c r="T110" s="108"/>
      <c r="U110" s="108"/>
      <c r="V110" s="16"/>
    </row>
    <row r="111" spans="1:22" ht="14.1" customHeight="1">
      <c r="A111" t="s">
        <v>1214</v>
      </c>
      <c r="B111" t="s">
        <v>1243</v>
      </c>
      <c r="C111" s="133" t="s">
        <v>1069</v>
      </c>
      <c r="D111" t="s">
        <v>5285</v>
      </c>
      <c r="E111" t="s">
        <v>5286</v>
      </c>
      <c r="F111" t="s">
        <v>310</v>
      </c>
      <c r="G111" t="s">
        <v>5287</v>
      </c>
      <c r="H111" t="s">
        <v>5288</v>
      </c>
      <c r="I111" t="s">
        <v>315</v>
      </c>
      <c r="J111" t="s">
        <v>1213</v>
      </c>
      <c r="K111" s="155">
        <v>44622</v>
      </c>
      <c r="L111" s="158">
        <v>1827472</v>
      </c>
      <c r="M111" s="158">
        <f>L111/1000</f>
        <v>1827.472</v>
      </c>
      <c r="N111" s="158">
        <v>0</v>
      </c>
      <c r="O111" s="158">
        <v>0</v>
      </c>
      <c r="P111" s="159"/>
      <c r="Q111" s="145"/>
      <c r="R111" s="108"/>
      <c r="S111" s="108"/>
      <c r="T111" s="108"/>
      <c r="U111" s="108"/>
      <c r="V111" s="16"/>
    </row>
    <row r="112" spans="1:22" ht="14.1" customHeight="1">
      <c r="A112" t="s">
        <v>1214</v>
      </c>
      <c r="B112" t="s">
        <v>1243</v>
      </c>
      <c r="C112" s="133" t="s">
        <v>1069</v>
      </c>
      <c r="D112" t="s">
        <v>5281</v>
      </c>
      <c r="E112" t="s">
        <v>5282</v>
      </c>
      <c r="F112" t="s">
        <v>310</v>
      </c>
      <c r="G112" t="s">
        <v>5283</v>
      </c>
      <c r="H112" t="s">
        <v>5284</v>
      </c>
      <c r="I112" t="s">
        <v>315</v>
      </c>
      <c r="J112" t="s">
        <v>1213</v>
      </c>
      <c r="K112" s="155">
        <v>44741</v>
      </c>
      <c r="L112" s="158">
        <v>2850000</v>
      </c>
      <c r="M112" s="158">
        <f>L112/1000</f>
        <v>2850</v>
      </c>
      <c r="N112" s="158">
        <f>O112*1000</f>
        <v>709702</v>
      </c>
      <c r="O112" s="158">
        <v>709.702</v>
      </c>
      <c r="P112" s="159">
        <f t="shared" ref="P112:P113" si="14">O112/M112</f>
        <v>0.2490182456140351</v>
      </c>
      <c r="Q112" s="145">
        <v>46202</v>
      </c>
      <c r="R112" s="108"/>
      <c r="S112" s="108"/>
      <c r="T112" s="108"/>
      <c r="U112" s="108"/>
      <c r="V112" s="16"/>
    </row>
    <row r="113" spans="1:22" ht="14.1" customHeight="1">
      <c r="A113" t="s">
        <v>1214</v>
      </c>
      <c r="B113" t="s">
        <v>1243</v>
      </c>
      <c r="C113" s="133" t="s">
        <v>1069</v>
      </c>
      <c r="D113" t="s">
        <v>5268</v>
      </c>
      <c r="E113" t="s">
        <v>5269</v>
      </c>
      <c r="F113" t="s">
        <v>310</v>
      </c>
      <c r="G113" t="s">
        <v>5270</v>
      </c>
      <c r="H113" t="s">
        <v>5271</v>
      </c>
      <c r="I113" t="s">
        <v>315</v>
      </c>
      <c r="J113" t="s">
        <v>1213</v>
      </c>
      <c r="K113" s="155">
        <v>44752</v>
      </c>
      <c r="L113" s="158">
        <v>3570000</v>
      </c>
      <c r="M113" s="158">
        <f>L113/1000</f>
        <v>3570</v>
      </c>
      <c r="N113" s="158">
        <f>O113*1000</f>
        <v>734657</v>
      </c>
      <c r="O113" s="158">
        <v>734.65700000000004</v>
      </c>
      <c r="P113" s="159">
        <f t="shared" si="14"/>
        <v>0.20578627450980394</v>
      </c>
      <c r="Q113" s="145">
        <v>46213</v>
      </c>
      <c r="R113" s="108"/>
      <c r="S113" s="108"/>
      <c r="T113" s="108"/>
      <c r="U113" s="108"/>
      <c r="V113" s="16"/>
    </row>
    <row r="114" spans="1:22" ht="14.1" customHeight="1">
      <c r="A114" t="s">
        <v>1214</v>
      </c>
      <c r="B114" t="s">
        <v>1243</v>
      </c>
      <c r="C114" s="133" t="s">
        <v>1069</v>
      </c>
      <c r="D114"/>
      <c r="E114" t="s">
        <v>3936</v>
      </c>
      <c r="F114" t="s">
        <v>312</v>
      </c>
      <c r="G114" t="s">
        <v>3935</v>
      </c>
      <c r="H114" t="s">
        <v>5357</v>
      </c>
      <c r="I114" t="s">
        <v>315</v>
      </c>
      <c r="J114" t="s">
        <v>1217</v>
      </c>
      <c r="K114" s="155"/>
      <c r="L114" s="158">
        <v>390515</v>
      </c>
      <c r="M114" s="158">
        <f>L114*3.9552/1000</f>
        <v>1544.564928</v>
      </c>
      <c r="N114" s="158">
        <v>0</v>
      </c>
      <c r="O114" s="158">
        <v>0</v>
      </c>
      <c r="P114" s="159"/>
      <c r="Q114" s="145"/>
      <c r="R114" s="108"/>
      <c r="S114" s="108"/>
      <c r="T114" s="108"/>
      <c r="U114" s="108"/>
      <c r="V114" s="16"/>
    </row>
    <row r="115" spans="1:22" ht="14.1" customHeight="1">
      <c r="A115" t="s">
        <v>1214</v>
      </c>
      <c r="B115" t="s">
        <v>1243</v>
      </c>
      <c r="C115" s="133" t="s">
        <v>1069</v>
      </c>
      <c r="D115"/>
      <c r="E115" t="s">
        <v>5359</v>
      </c>
      <c r="F115" t="s">
        <v>312</v>
      </c>
      <c r="G115" t="s">
        <v>5360</v>
      </c>
      <c r="H115" t="s">
        <v>5361</v>
      </c>
      <c r="I115" t="s">
        <v>315</v>
      </c>
      <c r="J115" t="s">
        <v>1219</v>
      </c>
      <c r="K115" s="155">
        <v>44938</v>
      </c>
      <c r="L115" s="158">
        <v>523086</v>
      </c>
      <c r="M115" s="158">
        <f>L115*4.6236/1000</f>
        <v>2418.5404295999997</v>
      </c>
      <c r="N115" s="158">
        <f>O115*1000/4.6236</f>
        <v>402253</v>
      </c>
      <c r="O115" s="158">
        <v>1859.8569707999998</v>
      </c>
      <c r="P115" s="159">
        <f t="shared" ref="P115:P116" si="15">O115/M115</f>
        <v>0.76899974382797476</v>
      </c>
      <c r="Q115" s="145">
        <v>46752</v>
      </c>
      <c r="R115" s="108"/>
      <c r="S115" s="108"/>
      <c r="T115" s="108"/>
      <c r="U115" s="108"/>
      <c r="V115" s="16"/>
    </row>
    <row r="116" spans="1:22" ht="14.1" customHeight="1">
      <c r="A116" t="s">
        <v>1214</v>
      </c>
      <c r="B116" t="s">
        <v>1243</v>
      </c>
      <c r="C116" s="133" t="s">
        <v>1069</v>
      </c>
      <c r="D116" t="s">
        <v>5085</v>
      </c>
      <c r="E116" t="s">
        <v>5086</v>
      </c>
      <c r="F116" t="s">
        <v>310</v>
      </c>
      <c r="G116" t="s">
        <v>5306</v>
      </c>
      <c r="H116" t="s">
        <v>5307</v>
      </c>
      <c r="I116" t="s">
        <v>315</v>
      </c>
      <c r="J116" t="s">
        <v>1213</v>
      </c>
      <c r="K116" s="155">
        <v>45036</v>
      </c>
      <c r="L116" s="158">
        <v>1918011</v>
      </c>
      <c r="M116" s="158">
        <f>L116/1000</f>
        <v>1918.011</v>
      </c>
      <c r="N116" s="158">
        <f>O116*1000</f>
        <v>1150746</v>
      </c>
      <c r="O116" s="158">
        <v>1150.7460000000001</v>
      </c>
      <c r="P116" s="159">
        <f t="shared" si="15"/>
        <v>0.59996840476931579</v>
      </c>
      <c r="Q116" s="145">
        <v>12164</v>
      </c>
      <c r="R116" s="108"/>
      <c r="S116" s="108"/>
      <c r="T116" s="108"/>
      <c r="U116" s="108"/>
      <c r="V116" s="16"/>
    </row>
    <row r="117" spans="1:22" ht="14.1" customHeight="1">
      <c r="A117" t="s">
        <v>1214</v>
      </c>
      <c r="B117" t="s">
        <v>1244</v>
      </c>
      <c r="C117" s="133" t="s">
        <v>1069</v>
      </c>
      <c r="D117" t="s">
        <v>5238</v>
      </c>
      <c r="E117" t="s">
        <v>5239</v>
      </c>
      <c r="F117" t="s">
        <v>310</v>
      </c>
      <c r="G117" t="s">
        <v>5240</v>
      </c>
      <c r="H117" t="s">
        <v>5241</v>
      </c>
      <c r="I117" t="s">
        <v>322</v>
      </c>
      <c r="J117" t="s">
        <v>1213</v>
      </c>
      <c r="K117" s="155"/>
      <c r="L117" s="158">
        <v>857988</v>
      </c>
      <c r="M117" s="158">
        <f>L117/1000</f>
        <v>857.98800000000006</v>
      </c>
      <c r="N117" s="158">
        <v>0</v>
      </c>
      <c r="O117" s="158">
        <v>0</v>
      </c>
      <c r="P117" s="159"/>
      <c r="Q117" s="145"/>
      <c r="R117" s="108"/>
      <c r="S117" s="108"/>
      <c r="T117" s="108"/>
      <c r="U117" s="108"/>
      <c r="V117" s="16"/>
    </row>
    <row r="118" spans="1:22" ht="14.1" customHeight="1">
      <c r="A118" t="s">
        <v>1214</v>
      </c>
      <c r="B118" t="s">
        <v>1244</v>
      </c>
      <c r="C118" s="133" t="s">
        <v>1069</v>
      </c>
      <c r="D118" t="s">
        <v>5200</v>
      </c>
      <c r="E118" t="s">
        <v>5201</v>
      </c>
      <c r="F118" t="s">
        <v>310</v>
      </c>
      <c r="G118" t="s">
        <v>5202</v>
      </c>
      <c r="H118" t="s">
        <v>5203</v>
      </c>
      <c r="I118" t="s">
        <v>315</v>
      </c>
      <c r="J118" t="s">
        <v>1216</v>
      </c>
      <c r="K118" s="155">
        <v>43157</v>
      </c>
      <c r="L118" s="158">
        <v>59517</v>
      </c>
      <c r="M118" s="158">
        <f>L118*3.372/1000</f>
        <v>200.69132399999998</v>
      </c>
      <c r="N118" s="158">
        <f>O118*1000/3.372</f>
        <v>444.00000000000296</v>
      </c>
      <c r="O118" s="158">
        <f>1497.16800000001/1000</f>
        <v>1.4971680000000098</v>
      </c>
      <c r="P118" s="159">
        <f>O118/M118</f>
        <v>7.4600534301124547E-3</v>
      </c>
      <c r="Q118" s="145">
        <v>45347</v>
      </c>
      <c r="R118" s="108"/>
      <c r="S118" s="108"/>
      <c r="T118" s="108"/>
      <c r="U118" s="108"/>
      <c r="V118" s="16"/>
    </row>
    <row r="119" spans="1:22" ht="14.1" customHeight="1">
      <c r="A119" t="s">
        <v>1214</v>
      </c>
      <c r="B119" t="s">
        <v>1244</v>
      </c>
      <c r="C119" s="133" t="s">
        <v>1069</v>
      </c>
      <c r="D119" t="s">
        <v>5196</v>
      </c>
      <c r="E119" t="s">
        <v>5197</v>
      </c>
      <c r="F119" t="s">
        <v>310</v>
      </c>
      <c r="G119" t="s">
        <v>5198</v>
      </c>
      <c r="H119" t="s">
        <v>5199</v>
      </c>
      <c r="I119" t="s">
        <v>315</v>
      </c>
      <c r="J119" t="s">
        <v>1213</v>
      </c>
      <c r="K119" s="155">
        <v>43312</v>
      </c>
      <c r="L119" s="158">
        <v>240000</v>
      </c>
      <c r="M119" s="158">
        <f>L119/1000</f>
        <v>240</v>
      </c>
      <c r="N119" s="158">
        <v>0</v>
      </c>
      <c r="O119" s="158">
        <v>0</v>
      </c>
      <c r="P119" s="159"/>
      <c r="Q119" s="145"/>
      <c r="R119" s="108"/>
      <c r="S119" s="108"/>
      <c r="T119" s="108"/>
      <c r="U119" s="108"/>
      <c r="V119" s="16"/>
    </row>
    <row r="120" spans="1:22" ht="14.1" customHeight="1">
      <c r="A120" t="s">
        <v>1214</v>
      </c>
      <c r="B120" t="s">
        <v>1244</v>
      </c>
      <c r="C120" s="133" t="s">
        <v>1069</v>
      </c>
      <c r="D120" t="s">
        <v>5209</v>
      </c>
      <c r="E120" t="s">
        <v>5210</v>
      </c>
      <c r="F120" t="s">
        <v>310</v>
      </c>
      <c r="G120" t="s">
        <v>5211</v>
      </c>
      <c r="H120" t="s">
        <v>5212</v>
      </c>
      <c r="I120" t="s">
        <v>315</v>
      </c>
      <c r="J120" t="s">
        <v>1216</v>
      </c>
      <c r="K120" s="155"/>
      <c r="L120" s="158">
        <v>100000</v>
      </c>
      <c r="M120" s="158">
        <f>L120*3.372/1000</f>
        <v>337.2</v>
      </c>
      <c r="N120" s="158"/>
      <c r="O120" s="158"/>
      <c r="P120" s="159"/>
      <c r="Q120" s="145"/>
      <c r="R120" s="108"/>
      <c r="S120" s="108"/>
      <c r="T120" s="108"/>
      <c r="U120" s="108"/>
      <c r="V120" s="16"/>
    </row>
    <row r="121" spans="1:22" ht="14.1" customHeight="1">
      <c r="A121" t="s">
        <v>1214</v>
      </c>
      <c r="B121" t="s">
        <v>1244</v>
      </c>
      <c r="C121" s="133" t="s">
        <v>1069</v>
      </c>
      <c r="D121" t="s">
        <v>5242</v>
      </c>
      <c r="E121" t="s">
        <v>5243</v>
      </c>
      <c r="F121" t="s">
        <v>310</v>
      </c>
      <c r="G121" t="s">
        <v>5244</v>
      </c>
      <c r="H121" t="s">
        <v>5245</v>
      </c>
      <c r="I121" t="s">
        <v>315</v>
      </c>
      <c r="J121" t="s">
        <v>1213</v>
      </c>
      <c r="K121" s="155"/>
      <c r="L121" s="158">
        <v>586274</v>
      </c>
      <c r="M121" s="158">
        <f>L121/1000</f>
        <v>586.274</v>
      </c>
      <c r="N121" s="158"/>
      <c r="O121" s="158"/>
      <c r="P121" s="159"/>
      <c r="Q121" s="145"/>
      <c r="R121" s="108"/>
      <c r="S121" s="108"/>
      <c r="T121" s="108"/>
      <c r="U121" s="108"/>
      <c r="V121" s="16"/>
    </row>
    <row r="122" spans="1:22" ht="14.1" customHeight="1">
      <c r="A122" t="s">
        <v>1214</v>
      </c>
      <c r="B122" t="s">
        <v>1244</v>
      </c>
      <c r="C122" s="133" t="s">
        <v>1069</v>
      </c>
      <c r="D122" t="s">
        <v>5176</v>
      </c>
      <c r="E122" t="s">
        <v>5177</v>
      </c>
      <c r="F122" t="s">
        <v>311</v>
      </c>
      <c r="G122" t="s">
        <v>5250</v>
      </c>
      <c r="H122" t="s">
        <v>5251</v>
      </c>
      <c r="I122" t="s">
        <v>315</v>
      </c>
      <c r="J122" t="s">
        <v>1213</v>
      </c>
      <c r="K122" s="155">
        <v>44084</v>
      </c>
      <c r="L122" s="158">
        <v>439217</v>
      </c>
      <c r="M122" s="158">
        <f>L122/1000</f>
        <v>439.21699999999998</v>
      </c>
      <c r="N122" s="158">
        <v>60170</v>
      </c>
      <c r="O122" s="158">
        <f>N122/1000</f>
        <v>60.17</v>
      </c>
      <c r="P122" s="159">
        <f>O122/M122</f>
        <v>0.13699378667037024</v>
      </c>
      <c r="Q122" s="145">
        <v>46462</v>
      </c>
      <c r="R122" s="108"/>
      <c r="S122" s="108"/>
      <c r="T122" s="108"/>
      <c r="U122" s="108"/>
      <c r="V122" s="16"/>
    </row>
    <row r="123" spans="1:22" ht="14.1" customHeight="1">
      <c r="A123" t="s">
        <v>1214</v>
      </c>
      <c r="B123" t="s">
        <v>1244</v>
      </c>
      <c r="C123" s="133" t="s">
        <v>1069</v>
      </c>
      <c r="D123" t="s">
        <v>5329</v>
      </c>
      <c r="E123" t="s">
        <v>5330</v>
      </c>
      <c r="F123" t="s">
        <v>311</v>
      </c>
      <c r="G123" t="s">
        <v>5331</v>
      </c>
      <c r="H123" t="s">
        <v>5332</v>
      </c>
      <c r="I123" t="s">
        <v>315</v>
      </c>
      <c r="J123" t="s">
        <v>1217</v>
      </c>
      <c r="K123" s="155">
        <v>44159</v>
      </c>
      <c r="L123" s="158">
        <v>82751.751659466856</v>
      </c>
      <c r="M123" s="158">
        <f>L123*3.9552/1000</f>
        <v>327.2997281635233</v>
      </c>
      <c r="N123" s="158"/>
      <c r="O123" s="158"/>
      <c r="P123" s="159"/>
      <c r="Q123" s="145"/>
      <c r="R123" s="108"/>
      <c r="S123" s="108"/>
      <c r="T123" s="108"/>
      <c r="U123" s="108"/>
      <c r="V123" s="16"/>
    </row>
    <row r="124" spans="1:22" ht="14.1" customHeight="1">
      <c r="A124" t="s">
        <v>1214</v>
      </c>
      <c r="B124" t="s">
        <v>1244</v>
      </c>
      <c r="C124" s="133" t="s">
        <v>1069</v>
      </c>
      <c r="D124"/>
      <c r="E124" t="s">
        <v>5334</v>
      </c>
      <c r="F124" t="s">
        <v>312</v>
      </c>
      <c r="G124" t="s">
        <v>5335</v>
      </c>
      <c r="H124" t="s">
        <v>5336</v>
      </c>
      <c r="I124" t="s">
        <v>315</v>
      </c>
      <c r="J124" t="s">
        <v>1216</v>
      </c>
      <c r="K124" s="155">
        <v>44166</v>
      </c>
      <c r="L124" s="158">
        <v>213338.65</v>
      </c>
      <c r="M124" s="158">
        <f>L124*3.372/1000</f>
        <v>719.37792779999995</v>
      </c>
      <c r="N124" s="158">
        <f>O124*1000/3.372</f>
        <v>87481.400000000009</v>
      </c>
      <c r="O124" s="158">
        <f>294987.2808/1000</f>
        <v>294.98728080000001</v>
      </c>
      <c r="P124" s="159">
        <f>O124/M124</f>
        <v>0.41005884306477053</v>
      </c>
      <c r="Q124" s="145">
        <v>45748</v>
      </c>
      <c r="R124" s="108"/>
      <c r="S124" s="108"/>
      <c r="T124" s="108"/>
      <c r="U124" s="108"/>
      <c r="V124" s="16"/>
    </row>
    <row r="125" spans="1:22" ht="14.1" customHeight="1">
      <c r="A125" t="s">
        <v>1214</v>
      </c>
      <c r="B125" t="s">
        <v>1244</v>
      </c>
      <c r="C125" s="133" t="s">
        <v>1069</v>
      </c>
      <c r="D125"/>
      <c r="E125" t="s">
        <v>5205</v>
      </c>
      <c r="F125" t="s">
        <v>312</v>
      </c>
      <c r="G125" t="s">
        <v>5353</v>
      </c>
      <c r="H125" t="s">
        <v>5354</v>
      </c>
      <c r="I125" t="s">
        <v>315</v>
      </c>
      <c r="J125" t="s">
        <v>1216</v>
      </c>
      <c r="K125" s="155">
        <v>44308</v>
      </c>
      <c r="L125" s="158">
        <v>180000</v>
      </c>
      <c r="M125" s="158">
        <f>L125*3.372/1000</f>
        <v>606.96</v>
      </c>
      <c r="N125" s="158"/>
      <c r="O125" s="158"/>
      <c r="P125" s="159"/>
      <c r="Q125" s="145"/>
      <c r="R125" s="108"/>
      <c r="S125" s="108"/>
      <c r="T125" s="108"/>
      <c r="U125" s="108"/>
      <c r="V125" s="16"/>
    </row>
    <row r="126" spans="1:22" ht="14.1" customHeight="1">
      <c r="A126" t="s">
        <v>1214</v>
      </c>
      <c r="B126" t="s">
        <v>1244</v>
      </c>
      <c r="C126" s="133" t="s">
        <v>1069</v>
      </c>
      <c r="D126"/>
      <c r="E126" t="s">
        <v>5226</v>
      </c>
      <c r="F126" t="s">
        <v>312</v>
      </c>
      <c r="G126" t="s">
        <v>5355</v>
      </c>
      <c r="H126" t="s">
        <v>5356</v>
      </c>
      <c r="I126" t="s">
        <v>315</v>
      </c>
      <c r="J126" t="s">
        <v>1216</v>
      </c>
      <c r="K126" s="155">
        <v>44371</v>
      </c>
      <c r="L126" s="158">
        <v>300000</v>
      </c>
      <c r="M126" s="158">
        <f>L126/1000*3.372</f>
        <v>1011.5999999999999</v>
      </c>
      <c r="N126" s="158">
        <f>O126*1000/3.372</f>
        <v>101603</v>
      </c>
      <c r="O126" s="158">
        <f>342605.316/1000</f>
        <v>342.60531600000002</v>
      </c>
      <c r="P126" s="159">
        <f t="shared" ref="P126:P128" si="16">O126/M126</f>
        <v>0.33867666666666674</v>
      </c>
      <c r="Q126" s="145">
        <v>46197</v>
      </c>
      <c r="R126" s="108"/>
      <c r="S126" s="108"/>
      <c r="T126" s="108"/>
      <c r="U126" s="108"/>
      <c r="V126" s="16"/>
    </row>
    <row r="127" spans="1:22" ht="14.1" customHeight="1">
      <c r="A127" t="s">
        <v>1214</v>
      </c>
      <c r="B127" t="s">
        <v>1244</v>
      </c>
      <c r="C127" s="133" t="s">
        <v>1069</v>
      </c>
      <c r="D127" t="s">
        <v>5277</v>
      </c>
      <c r="E127" t="s">
        <v>5278</v>
      </c>
      <c r="F127" t="s">
        <v>310</v>
      </c>
      <c r="G127" t="s">
        <v>5279</v>
      </c>
      <c r="H127" t="s">
        <v>5280</v>
      </c>
      <c r="I127" t="s">
        <v>315</v>
      </c>
      <c r="J127" t="s">
        <v>1216</v>
      </c>
      <c r="K127" s="155">
        <v>44409</v>
      </c>
      <c r="L127" s="158">
        <v>375878</v>
      </c>
      <c r="M127" s="158">
        <f>L127*3.372/1000</f>
        <v>1267.4606159999998</v>
      </c>
      <c r="N127" s="158">
        <f>O127*1000/3.372</f>
        <v>71417.999999999985</v>
      </c>
      <c r="O127" s="158">
        <v>240.82149599999994</v>
      </c>
      <c r="P127" s="159">
        <f t="shared" si="16"/>
        <v>0.19000313931648033</v>
      </c>
      <c r="Q127" s="145">
        <v>47150</v>
      </c>
      <c r="R127" s="108"/>
      <c r="S127" s="108"/>
      <c r="T127" s="108"/>
      <c r="U127" s="108"/>
      <c r="V127" s="16"/>
    </row>
    <row r="128" spans="1:22" ht="14.1" customHeight="1">
      <c r="A128" t="s">
        <v>1214</v>
      </c>
      <c r="B128" t="s">
        <v>1244</v>
      </c>
      <c r="C128" s="133" t="s">
        <v>1069</v>
      </c>
      <c r="D128" t="s">
        <v>5272</v>
      </c>
      <c r="E128" t="s">
        <v>5273</v>
      </c>
      <c r="F128" t="s">
        <v>310</v>
      </c>
      <c r="G128" t="s">
        <v>5274</v>
      </c>
      <c r="H128" t="s">
        <v>5275</v>
      </c>
      <c r="I128" t="s">
        <v>315</v>
      </c>
      <c r="J128" t="s">
        <v>1216</v>
      </c>
      <c r="K128" s="155">
        <v>44560</v>
      </c>
      <c r="L128" s="158">
        <v>551412</v>
      </c>
      <c r="M128" s="158">
        <f>L128*3.372/1000</f>
        <v>1859.3612639999999</v>
      </c>
      <c r="N128" s="158">
        <f>O128*1000/3.372</f>
        <v>82713.000000000015</v>
      </c>
      <c r="O128" s="158">
        <v>278.90823600000004</v>
      </c>
      <c r="P128" s="159">
        <f t="shared" si="16"/>
        <v>0.15000217623120285</v>
      </c>
      <c r="Q128" s="145">
        <v>46386</v>
      </c>
      <c r="R128" s="108"/>
      <c r="S128" s="108"/>
      <c r="T128" s="108"/>
      <c r="U128" s="108"/>
      <c r="V128" s="16"/>
    </row>
    <row r="129" spans="1:22" ht="14.1" customHeight="1">
      <c r="A129" t="s">
        <v>1214</v>
      </c>
      <c r="B129" t="s">
        <v>1244</v>
      </c>
      <c r="C129" s="133" t="s">
        <v>1069</v>
      </c>
      <c r="D129" t="s">
        <v>5285</v>
      </c>
      <c r="E129" t="s">
        <v>5286</v>
      </c>
      <c r="F129" t="s">
        <v>310</v>
      </c>
      <c r="G129" t="s">
        <v>5287</v>
      </c>
      <c r="H129" t="s">
        <v>5288</v>
      </c>
      <c r="I129" t="s">
        <v>315</v>
      </c>
      <c r="J129" t="s">
        <v>1213</v>
      </c>
      <c r="K129" s="155">
        <v>44622</v>
      </c>
      <c r="L129" s="158">
        <v>1508958</v>
      </c>
      <c r="M129" s="158">
        <f>L129/1000</f>
        <v>1508.9580000000001</v>
      </c>
      <c r="N129" s="158">
        <v>0</v>
      </c>
      <c r="O129" s="158">
        <v>0</v>
      </c>
      <c r="P129" s="159"/>
      <c r="Q129" s="145"/>
      <c r="R129" s="108"/>
      <c r="S129" s="108"/>
      <c r="T129" s="108"/>
      <c r="U129" s="108"/>
      <c r="V129" s="16"/>
    </row>
    <row r="130" spans="1:22" ht="14.1" customHeight="1">
      <c r="A130" t="s">
        <v>1214</v>
      </c>
      <c r="B130" t="s">
        <v>1244</v>
      </c>
      <c r="C130" s="133" t="s">
        <v>1069</v>
      </c>
      <c r="D130"/>
      <c r="E130" t="s">
        <v>5205</v>
      </c>
      <c r="F130" t="s">
        <v>312</v>
      </c>
      <c r="G130" t="s">
        <v>5351</v>
      </c>
      <c r="H130" t="s">
        <v>5352</v>
      </c>
      <c r="I130" t="s">
        <v>315</v>
      </c>
      <c r="J130" t="s">
        <v>1216</v>
      </c>
      <c r="K130" s="155">
        <v>44712</v>
      </c>
      <c r="L130" s="158">
        <v>302974</v>
      </c>
      <c r="M130" s="158">
        <f>L130*3.372/1000</f>
        <v>1021.628328</v>
      </c>
      <c r="N130" s="158">
        <f>O130*1000/3.372</f>
        <v>3719.9999999999905</v>
      </c>
      <c r="O130" s="158">
        <v>12.543839999999967</v>
      </c>
      <c r="P130" s="159">
        <f t="shared" ref="P130:P135" si="17">O130/M130</f>
        <v>1.2278281304666376E-2</v>
      </c>
      <c r="Q130" s="145">
        <v>47269</v>
      </c>
      <c r="R130" s="108"/>
      <c r="S130" s="108"/>
      <c r="T130" s="108"/>
      <c r="U130" s="108"/>
      <c r="V130" s="16"/>
    </row>
    <row r="131" spans="1:22" ht="14.1" customHeight="1">
      <c r="A131" t="s">
        <v>1214</v>
      </c>
      <c r="B131" t="s">
        <v>1244</v>
      </c>
      <c r="C131" s="133" t="s">
        <v>1069</v>
      </c>
      <c r="D131" t="s">
        <v>5347</v>
      </c>
      <c r="E131" t="s">
        <v>5348</v>
      </c>
      <c r="F131" t="s">
        <v>312</v>
      </c>
      <c r="G131" t="s">
        <v>5349</v>
      </c>
      <c r="H131" t="s">
        <v>5350</v>
      </c>
      <c r="I131" t="s">
        <v>315</v>
      </c>
      <c r="J131" t="s">
        <v>1219</v>
      </c>
      <c r="K131" s="155">
        <v>44721</v>
      </c>
      <c r="L131" s="158">
        <v>388297</v>
      </c>
      <c r="M131" s="158">
        <f>L131*4.6236/1000</f>
        <v>1795.3300091999999</v>
      </c>
      <c r="N131" s="158">
        <f>O131*1000/4.6236</f>
        <v>674.00000000002547</v>
      </c>
      <c r="O131" s="158">
        <v>3.1163064000001177</v>
      </c>
      <c r="P131" s="159">
        <f t="shared" si="17"/>
        <v>1.7357847214890289E-3</v>
      </c>
      <c r="Q131" s="145">
        <v>47635</v>
      </c>
      <c r="R131" s="108"/>
      <c r="S131" s="108"/>
      <c r="T131" s="108"/>
      <c r="U131" s="108"/>
      <c r="V131" s="16"/>
    </row>
    <row r="132" spans="1:22" ht="14.1" customHeight="1">
      <c r="A132" t="s">
        <v>1214</v>
      </c>
      <c r="B132" t="s">
        <v>1244</v>
      </c>
      <c r="C132" s="133" t="s">
        <v>1069</v>
      </c>
      <c r="D132" t="s">
        <v>5259</v>
      </c>
      <c r="E132" t="s">
        <v>5260</v>
      </c>
      <c r="F132" t="s">
        <v>311</v>
      </c>
      <c r="G132" t="s">
        <v>5261</v>
      </c>
      <c r="H132" t="s">
        <v>5262</v>
      </c>
      <c r="I132" t="s">
        <v>315</v>
      </c>
      <c r="J132" t="s">
        <v>1213</v>
      </c>
      <c r="K132" s="155">
        <v>44721</v>
      </c>
      <c r="L132" s="158">
        <v>2190000</v>
      </c>
      <c r="M132" s="158">
        <f>L132/1000</f>
        <v>2190</v>
      </c>
      <c r="N132" s="158">
        <f>O132*1000</f>
        <v>316714</v>
      </c>
      <c r="O132" s="158">
        <v>316.714</v>
      </c>
      <c r="P132" s="159">
        <f t="shared" si="17"/>
        <v>0.14461826484018264</v>
      </c>
      <c r="Q132" s="145">
        <v>46182</v>
      </c>
      <c r="R132" s="108"/>
      <c r="S132" s="108"/>
      <c r="T132" s="108"/>
      <c r="U132" s="108"/>
      <c r="V132" s="16"/>
    </row>
    <row r="133" spans="1:22" ht="14.1" customHeight="1">
      <c r="A133" t="s">
        <v>1214</v>
      </c>
      <c r="B133" t="s">
        <v>1244</v>
      </c>
      <c r="C133" s="133" t="s">
        <v>1069</v>
      </c>
      <c r="D133" t="s">
        <v>5281</v>
      </c>
      <c r="E133" t="s">
        <v>5282</v>
      </c>
      <c r="F133" t="s">
        <v>310</v>
      </c>
      <c r="G133" t="s">
        <v>5283</v>
      </c>
      <c r="H133" t="s">
        <v>5284</v>
      </c>
      <c r="I133" t="s">
        <v>315</v>
      </c>
      <c r="J133" t="s">
        <v>1213</v>
      </c>
      <c r="K133" s="155">
        <v>44741</v>
      </c>
      <c r="L133" s="158">
        <v>2030000</v>
      </c>
      <c r="M133" s="158">
        <f>L133/1000</f>
        <v>2030</v>
      </c>
      <c r="N133" s="158">
        <f>O133*1000</f>
        <v>507612</v>
      </c>
      <c r="O133" s="158">
        <v>507.61200000000002</v>
      </c>
      <c r="P133" s="159">
        <f t="shared" si="17"/>
        <v>0.2500551724137931</v>
      </c>
      <c r="Q133" s="145">
        <v>46202</v>
      </c>
      <c r="R133" s="108"/>
      <c r="S133" s="108"/>
      <c r="T133" s="108"/>
      <c r="U133" s="108"/>
      <c r="V133" s="16"/>
    </row>
    <row r="134" spans="1:22" ht="14.1" customHeight="1">
      <c r="A134" t="s">
        <v>1214</v>
      </c>
      <c r="B134" t="s">
        <v>1244</v>
      </c>
      <c r="C134" s="133" t="s">
        <v>1069</v>
      </c>
      <c r="D134"/>
      <c r="E134" t="s">
        <v>5320</v>
      </c>
      <c r="F134" t="s">
        <v>310</v>
      </c>
      <c r="G134" t="s">
        <v>5321</v>
      </c>
      <c r="H134" t="s">
        <v>5322</v>
      </c>
      <c r="I134" t="s">
        <v>315</v>
      </c>
      <c r="J134" t="s">
        <v>1217</v>
      </c>
      <c r="K134" s="155">
        <v>44748</v>
      </c>
      <c r="L134" s="158">
        <v>456189</v>
      </c>
      <c r="M134" s="158">
        <f>L134*3.9552/1000</f>
        <v>1804.3187328000001</v>
      </c>
      <c r="N134" s="158">
        <f>O134*1000/3.9552</f>
        <v>14604.999999999998</v>
      </c>
      <c r="O134" s="158">
        <v>57.765695999999998</v>
      </c>
      <c r="P134" s="159">
        <f t="shared" si="17"/>
        <v>3.2015239297747203E-2</v>
      </c>
      <c r="Q134" s="145">
        <v>45844</v>
      </c>
      <c r="R134" s="108"/>
      <c r="S134" s="108"/>
      <c r="T134" s="108"/>
      <c r="U134" s="108"/>
      <c r="V134" s="16"/>
    </row>
    <row r="135" spans="1:22" ht="14.1" customHeight="1">
      <c r="A135" t="s">
        <v>1214</v>
      </c>
      <c r="B135" t="s">
        <v>1244</v>
      </c>
      <c r="C135" s="133" t="s">
        <v>1069</v>
      </c>
      <c r="D135" t="s">
        <v>5268</v>
      </c>
      <c r="E135" t="s">
        <v>5269</v>
      </c>
      <c r="F135" t="s">
        <v>310</v>
      </c>
      <c r="G135" t="s">
        <v>5270</v>
      </c>
      <c r="H135" t="s">
        <v>5271</v>
      </c>
      <c r="I135" t="s">
        <v>315</v>
      </c>
      <c r="J135" t="s">
        <v>1213</v>
      </c>
      <c r="K135" s="155">
        <v>44752</v>
      </c>
      <c r="L135" s="158">
        <v>2540000</v>
      </c>
      <c r="M135" s="158">
        <f>L135/1000</f>
        <v>2540</v>
      </c>
      <c r="N135" s="158">
        <f>O135*1000</f>
        <v>523227</v>
      </c>
      <c r="O135" s="158">
        <v>523.22699999999998</v>
      </c>
      <c r="P135" s="159">
        <f t="shared" si="17"/>
        <v>0.20599488188976378</v>
      </c>
      <c r="Q135" s="145">
        <v>46213</v>
      </c>
      <c r="R135" s="108"/>
      <c r="S135" s="108"/>
      <c r="T135" s="108"/>
      <c r="U135" s="108"/>
      <c r="V135" s="16"/>
    </row>
    <row r="136" spans="1:22" ht="14.1" customHeight="1">
      <c r="A136" t="s">
        <v>1214</v>
      </c>
      <c r="B136" t="s">
        <v>1244</v>
      </c>
      <c r="C136" s="133" t="s">
        <v>1069</v>
      </c>
      <c r="D136"/>
      <c r="E136" t="s">
        <v>3936</v>
      </c>
      <c r="F136" t="s">
        <v>312</v>
      </c>
      <c r="G136" t="s">
        <v>3935</v>
      </c>
      <c r="H136" t="s">
        <v>5357</v>
      </c>
      <c r="I136" t="s">
        <v>315</v>
      </c>
      <c r="J136" t="s">
        <v>1217</v>
      </c>
      <c r="K136" s="155"/>
      <c r="L136" s="158">
        <v>257261</v>
      </c>
      <c r="M136" s="158">
        <f>L136*3.9552/1000</f>
        <v>1017.5187072000001</v>
      </c>
      <c r="N136" s="158">
        <v>0</v>
      </c>
      <c r="O136" s="158">
        <v>0</v>
      </c>
      <c r="P136" s="159"/>
      <c r="Q136" s="145"/>
      <c r="R136" s="108"/>
      <c r="S136" s="108"/>
      <c r="T136" s="108"/>
      <c r="U136" s="108"/>
      <c r="V136" s="16"/>
    </row>
    <row r="137" spans="1:22" ht="14.1" customHeight="1">
      <c r="A137" t="s">
        <v>1214</v>
      </c>
      <c r="B137" t="s">
        <v>1244</v>
      </c>
      <c r="C137" s="133" t="s">
        <v>1069</v>
      </c>
      <c r="D137" t="s">
        <v>5308</v>
      </c>
      <c r="E137" t="s">
        <v>5309</v>
      </c>
      <c r="F137" t="s">
        <v>312</v>
      </c>
      <c r="G137" t="s">
        <v>5310</v>
      </c>
      <c r="H137" t="s">
        <v>5311</v>
      </c>
      <c r="I137" t="s">
        <v>315</v>
      </c>
      <c r="J137" t="s">
        <v>1216</v>
      </c>
      <c r="K137" s="155">
        <v>44823</v>
      </c>
      <c r="L137" s="158">
        <v>311097</v>
      </c>
      <c r="M137" s="158">
        <f>L137*3.372/1000</f>
        <v>1049.019084</v>
      </c>
      <c r="N137" s="158">
        <f>O137*1000/3.372</f>
        <v>40442.000000000036</v>
      </c>
      <c r="O137" s="158">
        <v>136.37042400000013</v>
      </c>
      <c r="P137" s="159">
        <f t="shared" ref="P137:P138" si="18">O137/M137</f>
        <v>0.12999803919677796</v>
      </c>
      <c r="Q137" s="145">
        <v>11220</v>
      </c>
      <c r="R137" s="108"/>
      <c r="S137" s="108"/>
      <c r="T137" s="108"/>
      <c r="U137" s="108"/>
      <c r="V137" s="16"/>
    </row>
    <row r="138" spans="1:22" ht="14.1" customHeight="1">
      <c r="A138" t="s">
        <v>1214</v>
      </c>
      <c r="B138" t="s">
        <v>1244</v>
      </c>
      <c r="C138" s="133" t="s">
        <v>1069</v>
      </c>
      <c r="D138"/>
      <c r="E138" t="s">
        <v>5359</v>
      </c>
      <c r="F138" t="s">
        <v>312</v>
      </c>
      <c r="G138" t="s">
        <v>5360</v>
      </c>
      <c r="H138" t="s">
        <v>5361</v>
      </c>
      <c r="I138" t="s">
        <v>315</v>
      </c>
      <c r="J138" t="s">
        <v>1219</v>
      </c>
      <c r="K138" s="155">
        <v>44938</v>
      </c>
      <c r="L138" s="158">
        <v>379406</v>
      </c>
      <c r="M138" s="158">
        <f>L138*4.6236/1000</f>
        <v>1754.2215815999998</v>
      </c>
      <c r="N138" s="158">
        <f>O138*1000/4.6236</f>
        <v>291763</v>
      </c>
      <c r="O138" s="158">
        <v>1348.9954068</v>
      </c>
      <c r="P138" s="159">
        <f t="shared" si="18"/>
        <v>0.76899943596042242</v>
      </c>
      <c r="Q138" s="145">
        <v>46752</v>
      </c>
      <c r="R138" s="108"/>
      <c r="S138" s="108"/>
      <c r="T138" s="108"/>
      <c r="U138" s="108"/>
      <c r="V138" s="16"/>
    </row>
    <row r="139" spans="1:22" ht="14.1" customHeight="1">
      <c r="A139" t="s">
        <v>1214</v>
      </c>
      <c r="B139" t="s">
        <v>1244</v>
      </c>
      <c r="C139" s="133" t="s">
        <v>1069</v>
      </c>
      <c r="D139"/>
      <c r="E139" t="s">
        <v>5256</v>
      </c>
      <c r="F139" t="s">
        <v>310</v>
      </c>
      <c r="G139" t="s">
        <v>5257</v>
      </c>
      <c r="H139" t="s">
        <v>5258</v>
      </c>
      <c r="I139" t="s">
        <v>315</v>
      </c>
      <c r="J139" t="s">
        <v>1213</v>
      </c>
      <c r="K139" s="155">
        <v>45006</v>
      </c>
      <c r="L139" s="158">
        <v>2455607</v>
      </c>
      <c r="M139" s="158">
        <f>L139/1000</f>
        <v>2455.607</v>
      </c>
      <c r="N139" s="158">
        <v>0</v>
      </c>
      <c r="O139" s="158">
        <v>0</v>
      </c>
      <c r="P139" s="159"/>
      <c r="Q139" s="145">
        <v>11323</v>
      </c>
      <c r="R139" s="108"/>
      <c r="S139" s="108"/>
      <c r="T139" s="108"/>
      <c r="U139" s="108"/>
      <c r="V139" s="16"/>
    </row>
    <row r="140" spans="1:22" ht="14.1" customHeight="1">
      <c r="A140" t="s">
        <v>1214</v>
      </c>
      <c r="B140" t="s">
        <v>1244</v>
      </c>
      <c r="C140" s="133" t="s">
        <v>1069</v>
      </c>
      <c r="D140" t="s">
        <v>5085</v>
      </c>
      <c r="E140" t="s">
        <v>5086</v>
      </c>
      <c r="F140" t="s">
        <v>310</v>
      </c>
      <c r="G140" t="s">
        <v>5306</v>
      </c>
      <c r="H140" t="s">
        <v>5307</v>
      </c>
      <c r="I140" t="s">
        <v>315</v>
      </c>
      <c r="J140" t="s">
        <v>1213</v>
      </c>
      <c r="K140" s="155">
        <v>45036</v>
      </c>
      <c r="L140" s="158">
        <v>1912091</v>
      </c>
      <c r="M140" s="158">
        <f>L140/1000</f>
        <v>1912.0909999999999</v>
      </c>
      <c r="N140" s="158">
        <f>O140*1000</f>
        <v>1147318</v>
      </c>
      <c r="O140" s="158">
        <v>1147.318</v>
      </c>
      <c r="P140" s="159">
        <f t="shared" ref="P140:P142" si="19">O140/M140</f>
        <v>0.60003315741771712</v>
      </c>
      <c r="Q140" s="145">
        <v>12164</v>
      </c>
      <c r="R140" s="108"/>
      <c r="S140" s="108"/>
      <c r="T140" s="108"/>
      <c r="U140" s="108"/>
      <c r="V140" s="16"/>
    </row>
    <row r="141" spans="1:22" ht="14.1" customHeight="1">
      <c r="A141" t="s">
        <v>1214</v>
      </c>
      <c r="B141" t="s">
        <v>1244</v>
      </c>
      <c r="C141" s="133" t="s">
        <v>1069</v>
      </c>
      <c r="D141"/>
      <c r="E141" t="s">
        <v>5089</v>
      </c>
      <c r="F141" t="s">
        <v>310</v>
      </c>
      <c r="G141" t="s">
        <v>5090</v>
      </c>
      <c r="H141" t="s">
        <v>5091</v>
      </c>
      <c r="I141" t="s">
        <v>315</v>
      </c>
      <c r="J141" t="s">
        <v>1216</v>
      </c>
      <c r="K141" s="155">
        <v>45124</v>
      </c>
      <c r="L141" s="158">
        <v>181846</v>
      </c>
      <c r="M141" s="158">
        <f>L141*3.372/1000</f>
        <v>613.18471199999999</v>
      </c>
      <c r="N141" s="158">
        <f>O141*1000/3.372</f>
        <v>121873</v>
      </c>
      <c r="O141" s="158">
        <f>410955.756/1000</f>
        <v>410.95575600000001</v>
      </c>
      <c r="P141" s="159">
        <f t="shared" si="19"/>
        <v>0.67019895955918751</v>
      </c>
      <c r="Q141" s="145">
        <v>46220</v>
      </c>
      <c r="R141" s="108"/>
      <c r="S141" s="108"/>
      <c r="T141" s="108"/>
      <c r="U141" s="108"/>
      <c r="V141" s="16"/>
    </row>
    <row r="142" spans="1:22" ht="14.1" customHeight="1">
      <c r="A142" t="s">
        <v>1214</v>
      </c>
      <c r="B142" t="s">
        <v>1244</v>
      </c>
      <c r="C142" s="133" t="s">
        <v>1069</v>
      </c>
      <c r="D142" t="s">
        <v>5171</v>
      </c>
      <c r="E142" t="s">
        <v>5172</v>
      </c>
      <c r="F142" t="s">
        <v>310</v>
      </c>
      <c r="G142" t="s">
        <v>5173</v>
      </c>
      <c r="H142" t="s">
        <v>5174</v>
      </c>
      <c r="I142" t="s">
        <v>315</v>
      </c>
      <c r="J142" t="s">
        <v>1219</v>
      </c>
      <c r="K142" s="155">
        <v>45208</v>
      </c>
      <c r="L142" s="158">
        <v>245727.00000000003</v>
      </c>
      <c r="M142" s="158">
        <f>L142*4.6236/1000</f>
        <v>1136.1433572000001</v>
      </c>
      <c r="N142" s="158">
        <f>O142*1000/4.6236</f>
        <v>109907.00000000001</v>
      </c>
      <c r="O142" s="158">
        <v>508.16600520000003</v>
      </c>
      <c r="P142" s="159">
        <f t="shared" si="19"/>
        <v>0.44727278646628166</v>
      </c>
      <c r="Q142" s="145">
        <v>46303</v>
      </c>
      <c r="R142" s="108"/>
      <c r="S142" s="108"/>
      <c r="T142" s="108"/>
      <c r="U142" s="108"/>
      <c r="V142" s="16"/>
    </row>
    <row r="143" spans="1:22" ht="14.1" customHeight="1">
      <c r="A143" t="s">
        <v>1214</v>
      </c>
      <c r="B143" t="s">
        <v>1244</v>
      </c>
      <c r="C143" s="133" t="s">
        <v>1069</v>
      </c>
      <c r="D143" t="s">
        <v>5342</v>
      </c>
      <c r="E143" t="s">
        <v>5343</v>
      </c>
      <c r="F143" t="s">
        <v>311</v>
      </c>
      <c r="G143" t="s">
        <v>5344</v>
      </c>
      <c r="H143" t="s">
        <v>5345</v>
      </c>
      <c r="I143" t="s">
        <v>315</v>
      </c>
      <c r="J143" t="s">
        <v>1217</v>
      </c>
      <c r="K143" s="155">
        <v>45166</v>
      </c>
      <c r="L143" s="158">
        <v>405239</v>
      </c>
      <c r="M143" s="158">
        <f>L143*3.9552/1000</f>
        <v>1602.8012927999998</v>
      </c>
      <c r="N143" s="158">
        <v>0</v>
      </c>
      <c r="O143" s="158">
        <v>0</v>
      </c>
      <c r="P143" s="159"/>
      <c r="Q143" s="145">
        <v>46997</v>
      </c>
      <c r="R143" s="108"/>
      <c r="S143" s="108"/>
      <c r="T143" s="108"/>
      <c r="U143" s="108"/>
      <c r="V143" s="16"/>
    </row>
    <row r="144" spans="1:22" ht="14.1" customHeight="1">
      <c r="A144" t="s">
        <v>1214</v>
      </c>
      <c r="B144" t="s">
        <v>1244</v>
      </c>
      <c r="C144" s="133" t="s">
        <v>1069</v>
      </c>
      <c r="D144" t="s">
        <v>5163</v>
      </c>
      <c r="E144" t="s">
        <v>5164</v>
      </c>
      <c r="F144" t="s">
        <v>312</v>
      </c>
      <c r="G144" t="s">
        <v>5168</v>
      </c>
      <c r="H144" t="s">
        <v>5169</v>
      </c>
      <c r="I144" t="s">
        <v>315</v>
      </c>
      <c r="J144" t="s">
        <v>1216</v>
      </c>
      <c r="K144" s="155">
        <v>45400</v>
      </c>
      <c r="L144" s="158">
        <v>1538709</v>
      </c>
      <c r="M144" s="158">
        <f>L144*3.372/1000</f>
        <v>5188.5267479999993</v>
      </c>
      <c r="N144" s="158">
        <f>O144*1000/3.372</f>
        <v>63676.000000000007</v>
      </c>
      <c r="O144" s="158">
        <v>214.71547200000001</v>
      </c>
      <c r="P144" s="159">
        <f t="shared" ref="P144:P146" si="20">O144/M144</f>
        <v>4.138274358569425E-2</v>
      </c>
      <c r="Q144" s="145">
        <v>46495</v>
      </c>
      <c r="R144" s="108"/>
      <c r="S144" s="108"/>
      <c r="T144" s="108"/>
      <c r="U144" s="108"/>
      <c r="V144" s="16"/>
    </row>
    <row r="145" spans="1:22" ht="14.1" customHeight="1">
      <c r="A145" t="s">
        <v>1214</v>
      </c>
      <c r="B145" t="s">
        <v>1244</v>
      </c>
      <c r="C145" s="133" t="s">
        <v>1069</v>
      </c>
      <c r="D145" t="s">
        <v>5365</v>
      </c>
      <c r="E145" t="s">
        <v>5366</v>
      </c>
      <c r="F145" t="s">
        <v>312</v>
      </c>
      <c r="G145" t="s">
        <v>5367</v>
      </c>
      <c r="H145" t="s">
        <v>5368</v>
      </c>
      <c r="I145" t="s">
        <v>315</v>
      </c>
      <c r="J145" t="s">
        <v>1217</v>
      </c>
      <c r="K145" s="155">
        <v>45484</v>
      </c>
      <c r="L145" s="158">
        <v>156174</v>
      </c>
      <c r="M145" s="158">
        <f>L145*3.9552/1000</f>
        <v>617.69940480000002</v>
      </c>
      <c r="N145" s="158">
        <f>O145*1000/3.9552</f>
        <v>87098</v>
      </c>
      <c r="O145" s="158">
        <v>344.49000960000001</v>
      </c>
      <c r="P145" s="159">
        <f t="shared" si="20"/>
        <v>0.55769846453314886</v>
      </c>
      <c r="Q145" s="145">
        <v>46387</v>
      </c>
      <c r="R145" s="108"/>
      <c r="S145" s="108"/>
      <c r="T145" s="108"/>
      <c r="U145" s="108"/>
      <c r="V145" s="16"/>
    </row>
    <row r="146" spans="1:22" ht="14.1" customHeight="1">
      <c r="A146" t="s">
        <v>1214</v>
      </c>
      <c r="B146" t="s">
        <v>1244</v>
      </c>
      <c r="C146" s="133" t="s">
        <v>1069</v>
      </c>
      <c r="D146" t="s">
        <v>5163</v>
      </c>
      <c r="E146" t="s">
        <v>5164</v>
      </c>
      <c r="F146" t="s">
        <v>312</v>
      </c>
      <c r="G146" t="s">
        <v>5165</v>
      </c>
      <c r="H146" t="s">
        <v>5166</v>
      </c>
      <c r="I146" t="s">
        <v>315</v>
      </c>
      <c r="J146" t="s">
        <v>1216</v>
      </c>
      <c r="K146" s="155">
        <v>45505</v>
      </c>
      <c r="L146" s="158">
        <v>1667542</v>
      </c>
      <c r="M146" s="158">
        <f>L146*3.372/1000</f>
        <v>5622.9516240000003</v>
      </c>
      <c r="N146" s="158">
        <f>O146*1000/3.372</f>
        <v>70544</v>
      </c>
      <c r="O146" s="158">
        <v>237.87436799999998</v>
      </c>
      <c r="P146" s="159">
        <f t="shared" si="20"/>
        <v>4.2304181843695686E-2</v>
      </c>
      <c r="Q146" s="145">
        <v>46295</v>
      </c>
      <c r="R146" s="108"/>
      <c r="S146" s="108"/>
      <c r="T146" s="108"/>
      <c r="U146" s="108"/>
      <c r="V146" s="16"/>
    </row>
    <row r="147" spans="1:22" ht="14.1" customHeight="1">
      <c r="A147" t="s">
        <v>1214</v>
      </c>
      <c r="B147" t="s">
        <v>1245</v>
      </c>
      <c r="C147" s="133" t="s">
        <v>1069</v>
      </c>
      <c r="D147" t="s">
        <v>5238</v>
      </c>
      <c r="E147" t="s">
        <v>5239</v>
      </c>
      <c r="F147" t="s">
        <v>310</v>
      </c>
      <c r="G147" t="s">
        <v>5240</v>
      </c>
      <c r="H147" t="s">
        <v>5241</v>
      </c>
      <c r="I147" t="s">
        <v>322</v>
      </c>
      <c r="J147" t="s">
        <v>1213</v>
      </c>
      <c r="K147" s="155"/>
      <c r="L147" s="158">
        <v>10136550</v>
      </c>
      <c r="M147" s="158">
        <f>L147/1000</f>
        <v>10136.549999999999</v>
      </c>
      <c r="N147" s="158">
        <v>0</v>
      </c>
      <c r="O147" s="158">
        <v>0</v>
      </c>
      <c r="P147" s="159"/>
      <c r="Q147" s="145"/>
      <c r="R147" s="108"/>
      <c r="S147" s="108"/>
      <c r="T147" s="108"/>
      <c r="U147" s="108"/>
      <c r="V147" s="16"/>
    </row>
    <row r="148" spans="1:22" ht="14.1" customHeight="1">
      <c r="A148" t="s">
        <v>1214</v>
      </c>
      <c r="B148" t="s">
        <v>1245</v>
      </c>
      <c r="C148" s="133" t="s">
        <v>1069</v>
      </c>
      <c r="D148" t="s">
        <v>5301</v>
      </c>
      <c r="E148" t="s">
        <v>5302</v>
      </c>
      <c r="F148" t="s">
        <v>310</v>
      </c>
      <c r="G148" t="s">
        <v>5303</v>
      </c>
      <c r="H148" t="s">
        <v>5304</v>
      </c>
      <c r="I148" t="s">
        <v>315</v>
      </c>
      <c r="J148" t="s">
        <v>1213</v>
      </c>
      <c r="K148" s="155">
        <v>41334</v>
      </c>
      <c r="L148" s="158">
        <v>10000000</v>
      </c>
      <c r="M148" s="158">
        <f>L148/1000</f>
        <v>10000</v>
      </c>
      <c r="N148" s="158">
        <v>0</v>
      </c>
      <c r="O148" s="158">
        <v>0</v>
      </c>
      <c r="P148" s="159"/>
      <c r="Q148" s="145"/>
      <c r="R148" s="108"/>
      <c r="S148" s="108"/>
      <c r="T148" s="108"/>
      <c r="U148" s="108"/>
      <c r="V148" s="16"/>
    </row>
    <row r="149" spans="1:22" ht="14.1" customHeight="1">
      <c r="A149" t="s">
        <v>1214</v>
      </c>
      <c r="B149" t="s">
        <v>1245</v>
      </c>
      <c r="C149" s="133" t="s">
        <v>1069</v>
      </c>
      <c r="D149" t="s">
        <v>5296</v>
      </c>
      <c r="E149" t="s">
        <v>5297</v>
      </c>
      <c r="F149" t="s">
        <v>310</v>
      </c>
      <c r="G149" t="s">
        <v>5298</v>
      </c>
      <c r="H149" t="s">
        <v>5299</v>
      </c>
      <c r="I149" t="s">
        <v>315</v>
      </c>
      <c r="J149" t="s">
        <v>1213</v>
      </c>
      <c r="K149" s="155">
        <v>42125</v>
      </c>
      <c r="L149" s="158">
        <v>31870945</v>
      </c>
      <c r="M149" s="158">
        <f>L149/1000</f>
        <v>31870.945</v>
      </c>
      <c r="N149" s="158">
        <v>0</v>
      </c>
      <c r="O149" s="158">
        <v>0</v>
      </c>
      <c r="P149" s="159"/>
      <c r="Q149" s="145"/>
      <c r="R149" s="108"/>
      <c r="S149" s="108"/>
      <c r="T149" s="108"/>
      <c r="U149" s="108"/>
      <c r="V149" s="16"/>
    </row>
    <row r="150" spans="1:22" ht="14.1" customHeight="1">
      <c r="A150" t="s">
        <v>1214</v>
      </c>
      <c r="B150" t="s">
        <v>1245</v>
      </c>
      <c r="C150" s="133" t="s">
        <v>1069</v>
      </c>
      <c r="D150" t="s">
        <v>5246</v>
      </c>
      <c r="E150" t="s">
        <v>5247</v>
      </c>
      <c r="F150" t="s">
        <v>310</v>
      </c>
      <c r="G150" t="s">
        <v>5248</v>
      </c>
      <c r="H150" t="s">
        <v>5249</v>
      </c>
      <c r="I150" t="s">
        <v>315</v>
      </c>
      <c r="J150" t="s">
        <v>1216</v>
      </c>
      <c r="K150" s="155">
        <v>42565</v>
      </c>
      <c r="L150" s="158">
        <v>6000000</v>
      </c>
      <c r="M150" s="158">
        <f>L150*3.372/1000</f>
        <v>20232</v>
      </c>
      <c r="N150" s="158">
        <f>O150*1000/3.372</f>
        <v>643636.5</v>
      </c>
      <c r="O150" s="158">
        <f>2170342.278/1000</f>
        <v>2170.3422780000001</v>
      </c>
      <c r="P150" s="159">
        <f t="shared" ref="P150:P154" si="21">O150/M150</f>
        <v>0.10727275</v>
      </c>
      <c r="Q150" s="145">
        <v>45959</v>
      </c>
      <c r="R150" s="108"/>
      <c r="S150" s="108"/>
      <c r="T150" s="108"/>
      <c r="U150" s="108"/>
      <c r="V150" s="16"/>
    </row>
    <row r="151" spans="1:22" ht="14.1" customHeight="1">
      <c r="A151" t="s">
        <v>1214</v>
      </c>
      <c r="B151" t="s">
        <v>1245</v>
      </c>
      <c r="C151" s="133" t="s">
        <v>1069</v>
      </c>
      <c r="D151"/>
      <c r="E151" t="s">
        <v>5325</v>
      </c>
      <c r="F151" t="s">
        <v>312</v>
      </c>
      <c r="G151" t="s">
        <v>5326</v>
      </c>
      <c r="H151" t="s">
        <v>5327</v>
      </c>
      <c r="I151" t="s">
        <v>315</v>
      </c>
      <c r="J151" t="s">
        <v>1216</v>
      </c>
      <c r="K151" s="155">
        <v>42583</v>
      </c>
      <c r="L151" s="158">
        <v>3500000</v>
      </c>
      <c r="M151" s="158">
        <f>L151*3.372/1000</f>
        <v>11802</v>
      </c>
      <c r="N151" s="158">
        <f>O151*1000/3.372</f>
        <v>76652.000000000015</v>
      </c>
      <c r="O151" s="158">
        <f>258470.544/1000</f>
        <v>258.47054400000002</v>
      </c>
      <c r="P151" s="159">
        <f t="shared" si="21"/>
        <v>2.1900571428571429E-2</v>
      </c>
      <c r="Q151" s="145">
        <v>45503</v>
      </c>
      <c r="R151" s="108"/>
      <c r="S151" s="108"/>
      <c r="T151" s="108"/>
      <c r="U151" s="108"/>
      <c r="V151" s="16"/>
    </row>
    <row r="152" spans="1:22" ht="14.1" customHeight="1">
      <c r="A152" t="s">
        <v>1214</v>
      </c>
      <c r="B152" t="s">
        <v>1245</v>
      </c>
      <c r="C152" s="133" t="s">
        <v>1069</v>
      </c>
      <c r="D152" t="s">
        <v>5312</v>
      </c>
      <c r="E152" t="s">
        <v>5313</v>
      </c>
      <c r="F152" t="s">
        <v>310</v>
      </c>
      <c r="G152" t="s">
        <v>5314</v>
      </c>
      <c r="H152" t="s">
        <v>5315</v>
      </c>
      <c r="I152" t="s">
        <v>315</v>
      </c>
      <c r="J152" t="s">
        <v>1213</v>
      </c>
      <c r="K152" s="155">
        <v>42583</v>
      </c>
      <c r="L152" s="158">
        <v>12500000</v>
      </c>
      <c r="M152" s="158">
        <f>L152/1000</f>
        <v>12500</v>
      </c>
      <c r="N152" s="158">
        <f>O152*1000</f>
        <v>937744</v>
      </c>
      <c r="O152" s="158">
        <f>937744/1000</f>
        <v>937.74400000000003</v>
      </c>
      <c r="P152" s="159">
        <f t="shared" si="21"/>
        <v>7.5019520000000006E-2</v>
      </c>
      <c r="Q152" s="145">
        <v>46054</v>
      </c>
      <c r="R152" s="108"/>
      <c r="S152" s="108"/>
      <c r="T152" s="108"/>
      <c r="U152" s="108"/>
      <c r="V152" s="16"/>
    </row>
    <row r="153" spans="1:22" ht="14.1" customHeight="1">
      <c r="A153" t="s">
        <v>1214</v>
      </c>
      <c r="B153" t="s">
        <v>1245</v>
      </c>
      <c r="C153" s="133" t="s">
        <v>1069</v>
      </c>
      <c r="D153" t="s">
        <v>5289</v>
      </c>
      <c r="E153" t="s">
        <v>5265</v>
      </c>
      <c r="F153" t="s">
        <v>311</v>
      </c>
      <c r="G153" t="s">
        <v>5290</v>
      </c>
      <c r="H153" t="s">
        <v>5291</v>
      </c>
      <c r="I153" t="s">
        <v>315</v>
      </c>
      <c r="J153" t="s">
        <v>1213</v>
      </c>
      <c r="K153" s="155">
        <v>42736</v>
      </c>
      <c r="L153" s="158">
        <v>15000000</v>
      </c>
      <c r="M153" s="158">
        <f>L153/1000</f>
        <v>15000</v>
      </c>
      <c r="N153" s="158">
        <f>O153*1000</f>
        <v>16012016</v>
      </c>
      <c r="O153" s="158">
        <v>16012.016</v>
      </c>
      <c r="P153" s="159">
        <f t="shared" si="21"/>
        <v>1.0674677333333333</v>
      </c>
      <c r="Q153" s="145">
        <v>46760</v>
      </c>
      <c r="R153" s="108"/>
      <c r="S153" s="108"/>
      <c r="T153" s="108"/>
      <c r="U153" s="108"/>
      <c r="V153" s="16"/>
    </row>
    <row r="154" spans="1:22" ht="14.1" customHeight="1">
      <c r="A154" t="s">
        <v>1214</v>
      </c>
      <c r="B154" t="s">
        <v>1245</v>
      </c>
      <c r="C154" s="133" t="s">
        <v>1069</v>
      </c>
      <c r="D154" t="s">
        <v>5200</v>
      </c>
      <c r="E154" t="s">
        <v>5201</v>
      </c>
      <c r="F154" t="s">
        <v>310</v>
      </c>
      <c r="G154" t="s">
        <v>5202</v>
      </c>
      <c r="H154" t="s">
        <v>5203</v>
      </c>
      <c r="I154" t="s">
        <v>315</v>
      </c>
      <c r="J154" t="s">
        <v>1216</v>
      </c>
      <c r="K154" s="155">
        <v>43157</v>
      </c>
      <c r="L154" s="158">
        <v>2442823.9999999995</v>
      </c>
      <c r="M154" s="158">
        <f>L154*3.372/1000</f>
        <v>8237.202527999998</v>
      </c>
      <c r="N154" s="158">
        <f>O154*1000/3.372</f>
        <v>18331.000000000062</v>
      </c>
      <c r="O154" s="158">
        <f>61812.1320000002/1000</f>
        <v>61.812132000000204</v>
      </c>
      <c r="P154" s="159">
        <f t="shared" si="21"/>
        <v>7.5040199375804662E-3</v>
      </c>
      <c r="Q154" s="145">
        <v>45347</v>
      </c>
      <c r="R154" s="108"/>
      <c r="S154" s="108"/>
      <c r="T154" s="108"/>
      <c r="U154" s="108"/>
      <c r="V154" s="16"/>
    </row>
    <row r="155" spans="1:22" ht="14.1" customHeight="1">
      <c r="A155" t="s">
        <v>1214</v>
      </c>
      <c r="B155" t="s">
        <v>1245</v>
      </c>
      <c r="C155" s="133" t="s">
        <v>1069</v>
      </c>
      <c r="D155" t="s">
        <v>5192</v>
      </c>
      <c r="E155" t="s">
        <v>5193</v>
      </c>
      <c r="F155" t="s">
        <v>310</v>
      </c>
      <c r="G155" t="s">
        <v>5194</v>
      </c>
      <c r="H155" t="s">
        <v>5195</v>
      </c>
      <c r="I155" t="s">
        <v>315</v>
      </c>
      <c r="J155" t="s">
        <v>1213</v>
      </c>
      <c r="K155" s="155">
        <v>43308</v>
      </c>
      <c r="L155" s="158">
        <v>7170000</v>
      </c>
      <c r="M155" s="158">
        <f>L155/1000</f>
        <v>7170</v>
      </c>
      <c r="N155" s="158">
        <v>0</v>
      </c>
      <c r="O155" s="158">
        <v>0</v>
      </c>
      <c r="P155" s="159"/>
      <c r="Q155" s="145"/>
      <c r="R155" s="108"/>
      <c r="S155" s="108"/>
      <c r="T155" s="108"/>
      <c r="U155" s="108"/>
      <c r="V155" s="16"/>
    </row>
    <row r="156" spans="1:22" ht="14.1" customHeight="1">
      <c r="A156" t="s">
        <v>1214</v>
      </c>
      <c r="B156" t="s">
        <v>1245</v>
      </c>
      <c r="C156" s="133" t="s">
        <v>1069</v>
      </c>
      <c r="D156" t="s">
        <v>5196</v>
      </c>
      <c r="E156" t="s">
        <v>5197</v>
      </c>
      <c r="F156" t="s">
        <v>310</v>
      </c>
      <c r="G156" t="s">
        <v>5198</v>
      </c>
      <c r="H156" t="s">
        <v>5199</v>
      </c>
      <c r="I156" t="s">
        <v>315</v>
      </c>
      <c r="J156" t="s">
        <v>1213</v>
      </c>
      <c r="K156" s="155">
        <v>43312</v>
      </c>
      <c r="L156" s="158">
        <v>9390000</v>
      </c>
      <c r="M156" s="158">
        <f>L156/1000</f>
        <v>9390</v>
      </c>
      <c r="N156" s="158">
        <v>0</v>
      </c>
      <c r="O156" s="158">
        <v>0</v>
      </c>
      <c r="P156" s="159"/>
      <c r="Q156" s="145"/>
      <c r="R156" s="108"/>
      <c r="S156" s="108"/>
      <c r="T156" s="108"/>
      <c r="U156" s="108"/>
      <c r="V156" s="16"/>
    </row>
    <row r="157" spans="1:22" ht="14.1" customHeight="1">
      <c r="A157" t="s">
        <v>1214</v>
      </c>
      <c r="B157" t="s">
        <v>1245</v>
      </c>
      <c r="C157" s="133" t="s">
        <v>1069</v>
      </c>
      <c r="D157" t="s">
        <v>5218</v>
      </c>
      <c r="E157" t="s">
        <v>5219</v>
      </c>
      <c r="F157" t="s">
        <v>312</v>
      </c>
      <c r="G157" t="s">
        <v>5220</v>
      </c>
      <c r="H157" t="s">
        <v>5221</v>
      </c>
      <c r="I157" t="s">
        <v>315</v>
      </c>
      <c r="J157" t="s">
        <v>1216</v>
      </c>
      <c r="K157" s="155">
        <v>43321</v>
      </c>
      <c r="L157" s="158">
        <v>5245000</v>
      </c>
      <c r="M157" s="158">
        <f>L157*3.372/1000</f>
        <v>17686.14</v>
      </c>
      <c r="N157" s="158">
        <v>0</v>
      </c>
      <c r="O157" s="158">
        <v>0</v>
      </c>
      <c r="P157" s="159"/>
      <c r="Q157" s="145"/>
      <c r="R157" s="108"/>
      <c r="S157" s="108"/>
      <c r="T157" s="108"/>
      <c r="U157" s="108"/>
      <c r="V157" s="16"/>
    </row>
    <row r="158" spans="1:22" ht="14.1" customHeight="1">
      <c r="A158" t="s">
        <v>1214</v>
      </c>
      <c r="B158" t="s">
        <v>1245</v>
      </c>
      <c r="C158" s="133" t="s">
        <v>1069</v>
      </c>
      <c r="D158" t="s">
        <v>5292</v>
      </c>
      <c r="E158" t="s">
        <v>5293</v>
      </c>
      <c r="F158" t="s">
        <v>310</v>
      </c>
      <c r="G158" t="s">
        <v>5294</v>
      </c>
      <c r="H158" t="s">
        <v>5295</v>
      </c>
      <c r="I158" t="s">
        <v>315</v>
      </c>
      <c r="J158" t="s">
        <v>1213</v>
      </c>
      <c r="K158" s="155">
        <v>43394</v>
      </c>
      <c r="L158" s="158">
        <v>12150000</v>
      </c>
      <c r="M158" s="158">
        <f>L158/1000</f>
        <v>12150</v>
      </c>
      <c r="N158" s="158">
        <f>O158*1000</f>
        <v>2970961</v>
      </c>
      <c r="O158" s="158">
        <v>2970.9609999999998</v>
      </c>
      <c r="P158" s="159">
        <f>O158/M158</f>
        <v>0.24452353909465019</v>
      </c>
      <c r="Q158" s="145">
        <v>47044</v>
      </c>
      <c r="R158" s="108"/>
      <c r="S158" s="108"/>
      <c r="T158" s="108"/>
      <c r="U158" s="108"/>
      <c r="V158" s="16"/>
    </row>
    <row r="159" spans="1:22" ht="14.1" customHeight="1">
      <c r="A159" t="s">
        <v>1214</v>
      </c>
      <c r="B159" t="s">
        <v>1245</v>
      </c>
      <c r="C159" s="133" t="s">
        <v>1069</v>
      </c>
      <c r="D159"/>
      <c r="E159" t="s">
        <v>5205</v>
      </c>
      <c r="F159" t="s">
        <v>312</v>
      </c>
      <c r="G159" t="s">
        <v>5206</v>
      </c>
      <c r="H159" t="s">
        <v>5207</v>
      </c>
      <c r="I159" t="s">
        <v>315</v>
      </c>
      <c r="J159" t="s">
        <v>1216</v>
      </c>
      <c r="K159" s="155">
        <v>43411</v>
      </c>
      <c r="L159" s="158">
        <v>1910000</v>
      </c>
      <c r="M159" s="158">
        <f>L159*3.372/1000</f>
        <v>6440.52</v>
      </c>
      <c r="N159" s="158"/>
      <c r="O159" s="158"/>
      <c r="P159" s="159"/>
      <c r="Q159" s="145"/>
      <c r="R159" s="108"/>
      <c r="S159" s="108"/>
      <c r="T159" s="108"/>
      <c r="U159" s="108"/>
      <c r="V159" s="16"/>
    </row>
    <row r="160" spans="1:22" ht="14.1" customHeight="1">
      <c r="A160" t="s">
        <v>1214</v>
      </c>
      <c r="B160" t="s">
        <v>1245</v>
      </c>
      <c r="C160" s="133" t="s">
        <v>1069</v>
      </c>
      <c r="D160"/>
      <c r="E160" t="s">
        <v>5214</v>
      </c>
      <c r="F160" t="s">
        <v>310</v>
      </c>
      <c r="G160" t="s">
        <v>5215</v>
      </c>
      <c r="H160" t="s">
        <v>5216</v>
      </c>
      <c r="I160" t="s">
        <v>315</v>
      </c>
      <c r="J160" t="s">
        <v>1216</v>
      </c>
      <c r="K160" s="155">
        <v>43412</v>
      </c>
      <c r="L160" s="158">
        <v>4285926</v>
      </c>
      <c r="M160" s="158">
        <f>L160*3.372/1000</f>
        <v>14452.142472</v>
      </c>
      <c r="N160" s="158"/>
      <c r="O160" s="158"/>
      <c r="P160" s="159"/>
      <c r="Q160" s="145"/>
      <c r="R160" s="108"/>
      <c r="S160" s="108"/>
      <c r="T160" s="108"/>
      <c r="U160" s="108"/>
      <c r="V160" s="16"/>
    </row>
    <row r="161" spans="1:22" ht="14.1" customHeight="1">
      <c r="A161" t="s">
        <v>1214</v>
      </c>
      <c r="B161" t="s">
        <v>1245</v>
      </c>
      <c r="C161" s="133" t="s">
        <v>1069</v>
      </c>
      <c r="D161"/>
      <c r="E161" t="s">
        <v>5226</v>
      </c>
      <c r="F161" t="s">
        <v>312</v>
      </c>
      <c r="G161" t="s">
        <v>5227</v>
      </c>
      <c r="H161" t="s">
        <v>5228</v>
      </c>
      <c r="I161" t="s">
        <v>315</v>
      </c>
      <c r="J161" t="s">
        <v>1216</v>
      </c>
      <c r="K161" s="155">
        <v>43482</v>
      </c>
      <c r="L161" s="158">
        <v>3815011.3722517099</v>
      </c>
      <c r="M161" s="158">
        <f>L161*3.372/1000</f>
        <v>12864.218347232765</v>
      </c>
      <c r="N161" s="158"/>
      <c r="O161" s="158"/>
      <c r="P161" s="159"/>
      <c r="Q161" s="145"/>
      <c r="R161" s="108"/>
      <c r="S161" s="108"/>
      <c r="T161" s="108"/>
      <c r="U161" s="108"/>
      <c r="V161" s="16"/>
    </row>
    <row r="162" spans="1:22" ht="14.1" customHeight="1">
      <c r="A162" t="s">
        <v>1214</v>
      </c>
      <c r="B162" t="s">
        <v>1245</v>
      </c>
      <c r="C162" s="133" t="s">
        <v>1069</v>
      </c>
      <c r="D162" t="s">
        <v>5181</v>
      </c>
      <c r="E162" t="s">
        <v>5182</v>
      </c>
      <c r="F162" t="s">
        <v>310</v>
      </c>
      <c r="G162" t="s">
        <v>5183</v>
      </c>
      <c r="H162" t="s">
        <v>5184</v>
      </c>
      <c r="I162" t="s">
        <v>315</v>
      </c>
      <c r="J162" t="s">
        <v>1213</v>
      </c>
      <c r="K162" s="155"/>
      <c r="L162" s="158">
        <v>25646834</v>
      </c>
      <c r="M162" s="158">
        <f>L162/1000</f>
        <v>25646.833999999999</v>
      </c>
      <c r="N162" s="158"/>
      <c r="O162" s="158"/>
      <c r="P162" s="159"/>
      <c r="Q162" s="145"/>
      <c r="R162" s="108"/>
      <c r="S162" s="108"/>
      <c r="T162" s="108"/>
      <c r="U162" s="108"/>
      <c r="V162" s="16"/>
    </row>
    <row r="163" spans="1:22" ht="14.1" customHeight="1">
      <c r="A163" t="s">
        <v>1214</v>
      </c>
      <c r="B163" t="s">
        <v>1245</v>
      </c>
      <c r="C163" s="133" t="s">
        <v>1069</v>
      </c>
      <c r="D163" t="s">
        <v>5176</v>
      </c>
      <c r="E163" t="s">
        <v>5177</v>
      </c>
      <c r="F163" t="s">
        <v>311</v>
      </c>
      <c r="G163" t="s">
        <v>5178</v>
      </c>
      <c r="H163" t="s">
        <v>5179</v>
      </c>
      <c r="I163" t="s">
        <v>315</v>
      </c>
      <c r="J163" t="s">
        <v>1213</v>
      </c>
      <c r="K163" s="155">
        <v>43542</v>
      </c>
      <c r="L163" s="158">
        <v>38150000</v>
      </c>
      <c r="M163" s="158">
        <f>L163/1000</f>
        <v>38150</v>
      </c>
      <c r="N163" s="158">
        <f>O163*1000</f>
        <v>2883061</v>
      </c>
      <c r="O163" s="158">
        <v>2883.0610000000001</v>
      </c>
      <c r="P163" s="159">
        <f t="shared" ref="P163:P164" si="22">O163/M163</f>
        <v>7.5571716906946265E-2</v>
      </c>
      <c r="Q163" s="145">
        <v>46462</v>
      </c>
      <c r="R163" s="108"/>
      <c r="S163" s="108"/>
      <c r="T163" s="108"/>
      <c r="U163" s="108"/>
      <c r="V163" s="16"/>
    </row>
    <row r="164" spans="1:22" ht="14.1" customHeight="1">
      <c r="A164" t="s">
        <v>1214</v>
      </c>
      <c r="B164" t="s">
        <v>1245</v>
      </c>
      <c r="C164" s="133" t="s">
        <v>1069</v>
      </c>
      <c r="D164" t="s">
        <v>5233</v>
      </c>
      <c r="E164" t="s">
        <v>5234</v>
      </c>
      <c r="F164" t="s">
        <v>311</v>
      </c>
      <c r="G164" t="s">
        <v>5235</v>
      </c>
      <c r="H164" t="s">
        <v>5236</v>
      </c>
      <c r="I164" t="s">
        <v>315</v>
      </c>
      <c r="J164" t="s">
        <v>1216</v>
      </c>
      <c r="K164" s="155">
        <v>43571</v>
      </c>
      <c r="L164" s="158">
        <v>2383525</v>
      </c>
      <c r="M164" s="158">
        <f>L164*3.372/1000</f>
        <v>8037.2462999999998</v>
      </c>
      <c r="N164" s="158">
        <f>O164*1000/3.372</f>
        <v>1096418</v>
      </c>
      <c r="O164" s="158">
        <f>3697121.496/1000</f>
        <v>3697.1214959999998</v>
      </c>
      <c r="P164" s="159">
        <f t="shared" si="22"/>
        <v>0.45999853158662063</v>
      </c>
      <c r="Q164" s="145">
        <v>46126</v>
      </c>
      <c r="R164" s="108"/>
      <c r="S164" s="108"/>
      <c r="T164" s="108"/>
      <c r="U164" s="108"/>
      <c r="V164" s="16"/>
    </row>
    <row r="165" spans="1:22" ht="14.1" customHeight="1">
      <c r="A165" t="s">
        <v>1214</v>
      </c>
      <c r="B165" t="s">
        <v>1245</v>
      </c>
      <c r="C165" s="133" t="s">
        <v>1069</v>
      </c>
      <c r="D165" t="s">
        <v>5209</v>
      </c>
      <c r="E165" t="s">
        <v>5210</v>
      </c>
      <c r="F165" t="s">
        <v>310</v>
      </c>
      <c r="G165" t="s">
        <v>5211</v>
      </c>
      <c r="H165" t="s">
        <v>5212</v>
      </c>
      <c r="I165" t="s">
        <v>315</v>
      </c>
      <c r="J165" t="s">
        <v>1216</v>
      </c>
      <c r="K165" s="155"/>
      <c r="L165" s="158">
        <v>2807624</v>
      </c>
      <c r="M165" s="158">
        <f>L165*3.372/1000</f>
        <v>9467.3081280000006</v>
      </c>
      <c r="N165" s="158"/>
      <c r="O165" s="158"/>
      <c r="P165" s="159"/>
      <c r="Q165" s="145"/>
      <c r="R165" s="108"/>
      <c r="S165" s="108"/>
      <c r="T165" s="108"/>
      <c r="U165" s="108"/>
      <c r="V165" s="16"/>
    </row>
    <row r="166" spans="1:22" ht="14.1" customHeight="1">
      <c r="A166" t="s">
        <v>1214</v>
      </c>
      <c r="B166" t="s">
        <v>1245</v>
      </c>
      <c r="C166" s="133" t="s">
        <v>1069</v>
      </c>
      <c r="D166" t="s">
        <v>5189</v>
      </c>
      <c r="E166" t="s">
        <v>2185</v>
      </c>
      <c r="F166" t="s">
        <v>310</v>
      </c>
      <c r="G166" t="s">
        <v>5190</v>
      </c>
      <c r="H166" t="s">
        <v>5191</v>
      </c>
      <c r="I166" t="s">
        <v>315</v>
      </c>
      <c r="J166" t="s">
        <v>1216</v>
      </c>
      <c r="K166" s="155">
        <v>43691</v>
      </c>
      <c r="L166" s="158">
        <v>5093646</v>
      </c>
      <c r="M166" s="158">
        <f>L166*3.372/1000</f>
        <v>17175.774311999998</v>
      </c>
      <c r="N166" s="158">
        <f>O166*1000/3.372</f>
        <v>819710.00000000012</v>
      </c>
      <c r="O166" s="158">
        <f>2764062.12/1000</f>
        <v>2764.06212</v>
      </c>
      <c r="P166" s="159">
        <f t="shared" ref="P166:P167" si="23">O166/M166</f>
        <v>0.16092794827123835</v>
      </c>
      <c r="Q166" s="145">
        <v>46248</v>
      </c>
      <c r="R166" s="108"/>
      <c r="S166" s="108"/>
      <c r="T166" s="108"/>
      <c r="U166" s="108"/>
      <c r="V166" s="16"/>
    </row>
    <row r="167" spans="1:22" ht="14.1" customHeight="1">
      <c r="A167" t="s">
        <v>1214</v>
      </c>
      <c r="B167" t="s">
        <v>1245</v>
      </c>
      <c r="C167" s="133" t="s">
        <v>1069</v>
      </c>
      <c r="D167"/>
      <c r="E167" t="s">
        <v>5362</v>
      </c>
      <c r="F167" t="s">
        <v>312</v>
      </c>
      <c r="G167" t="s">
        <v>5363</v>
      </c>
      <c r="H167" t="s">
        <v>5364</v>
      </c>
      <c r="I167" t="s">
        <v>315</v>
      </c>
      <c r="J167" t="s">
        <v>1216</v>
      </c>
      <c r="K167" s="155">
        <v>43790</v>
      </c>
      <c r="L167" s="158">
        <v>2292000</v>
      </c>
      <c r="M167" s="158">
        <f>L167*3.372/1000</f>
        <v>7728.6239999999998</v>
      </c>
      <c r="N167" s="158">
        <f>O167*1000/3.372</f>
        <v>729135.00000000012</v>
      </c>
      <c r="O167" s="158">
        <f>2458643.22/1000</f>
        <v>2458.6432200000004</v>
      </c>
      <c r="P167" s="159">
        <f t="shared" si="23"/>
        <v>0.31812172774869113</v>
      </c>
      <c r="Q167" s="145">
        <v>46347</v>
      </c>
      <c r="R167" s="108"/>
      <c r="S167" s="108"/>
      <c r="T167" s="108"/>
      <c r="U167" s="108"/>
      <c r="V167" s="16"/>
    </row>
    <row r="168" spans="1:22" ht="14.1" customHeight="1">
      <c r="A168" t="s">
        <v>1214</v>
      </c>
      <c r="B168" t="s">
        <v>1245</v>
      </c>
      <c r="C168" s="133" t="s">
        <v>1069</v>
      </c>
      <c r="D168" t="s">
        <v>5242</v>
      </c>
      <c r="E168" t="s">
        <v>5243</v>
      </c>
      <c r="F168" t="s">
        <v>310</v>
      </c>
      <c r="G168" t="s">
        <v>5244</v>
      </c>
      <c r="H168" t="s">
        <v>5245</v>
      </c>
      <c r="I168" t="s">
        <v>315</v>
      </c>
      <c r="J168" t="s">
        <v>1213</v>
      </c>
      <c r="K168" s="155"/>
      <c r="L168" s="158">
        <v>21277824</v>
      </c>
      <c r="M168" s="158">
        <f>L168/1000</f>
        <v>21277.824000000001</v>
      </c>
      <c r="N168" s="158"/>
      <c r="O168" s="158"/>
      <c r="P168" s="159"/>
      <c r="Q168" s="145"/>
      <c r="R168" s="108"/>
      <c r="S168" s="108"/>
      <c r="T168" s="108"/>
      <c r="U168" s="108"/>
      <c r="V168" s="16"/>
    </row>
    <row r="169" spans="1:22" ht="14.1" customHeight="1">
      <c r="A169" t="s">
        <v>1214</v>
      </c>
      <c r="B169" t="s">
        <v>1245</v>
      </c>
      <c r="C169" s="133" t="s">
        <v>1069</v>
      </c>
      <c r="D169"/>
      <c r="E169" t="s">
        <v>5222</v>
      </c>
      <c r="F169" t="s">
        <v>312</v>
      </c>
      <c r="G169" t="s">
        <v>5223</v>
      </c>
      <c r="H169" t="s">
        <v>5224</v>
      </c>
      <c r="I169" t="s">
        <v>315</v>
      </c>
      <c r="J169" t="s">
        <v>1216</v>
      </c>
      <c r="K169" s="155">
        <v>43857</v>
      </c>
      <c r="L169" s="158">
        <v>2248487</v>
      </c>
      <c r="M169" s="158">
        <f>L169*3.372/1000</f>
        <v>7581.8981640000002</v>
      </c>
      <c r="N169" s="158"/>
      <c r="O169" s="158"/>
      <c r="P169" s="159"/>
      <c r="Q169" s="145"/>
      <c r="R169" s="108"/>
      <c r="S169" s="108"/>
      <c r="T169" s="108"/>
      <c r="U169" s="108"/>
      <c r="V169" s="16"/>
    </row>
    <row r="170" spans="1:22" ht="14.1" customHeight="1">
      <c r="A170" t="s">
        <v>1214</v>
      </c>
      <c r="B170" t="s">
        <v>1245</v>
      </c>
      <c r="C170" s="133" t="s">
        <v>1069</v>
      </c>
      <c r="D170" t="s">
        <v>5338</v>
      </c>
      <c r="E170" t="s">
        <v>5339</v>
      </c>
      <c r="F170" t="s">
        <v>312</v>
      </c>
      <c r="G170" t="s">
        <v>5340</v>
      </c>
      <c r="H170" t="s">
        <v>5341</v>
      </c>
      <c r="I170" t="s">
        <v>315</v>
      </c>
      <c r="J170" t="s">
        <v>1216</v>
      </c>
      <c r="K170" s="155">
        <v>43881</v>
      </c>
      <c r="L170" s="158">
        <v>3670070</v>
      </c>
      <c r="M170" s="158">
        <f>L170*3.372/1000</f>
        <v>12375.47604</v>
      </c>
      <c r="N170" s="158"/>
      <c r="O170" s="158"/>
      <c r="P170" s="159"/>
      <c r="Q170" s="145"/>
      <c r="R170" s="108"/>
      <c r="S170" s="108"/>
      <c r="T170" s="108"/>
      <c r="U170" s="108"/>
      <c r="V170" s="16"/>
    </row>
    <row r="171" spans="1:22" ht="14.1" customHeight="1">
      <c r="A171" t="s">
        <v>1214</v>
      </c>
      <c r="B171" t="s">
        <v>1245</v>
      </c>
      <c r="C171" s="133" t="s">
        <v>1069</v>
      </c>
      <c r="D171"/>
      <c r="E171" t="s">
        <v>5205</v>
      </c>
      <c r="F171" t="s">
        <v>312</v>
      </c>
      <c r="G171" t="s">
        <v>5323</v>
      </c>
      <c r="H171" t="s">
        <v>5324</v>
      </c>
      <c r="I171" t="s">
        <v>315</v>
      </c>
      <c r="J171" t="s">
        <v>1216</v>
      </c>
      <c r="K171" s="155">
        <v>43891</v>
      </c>
      <c r="L171" s="158">
        <v>3763089.01</v>
      </c>
      <c r="M171" s="158">
        <f>L171*3.372/1000</f>
        <v>12689.136141719999</v>
      </c>
      <c r="N171" s="158"/>
      <c r="O171" s="158"/>
      <c r="P171" s="159"/>
      <c r="Q171" s="145"/>
      <c r="R171" s="108"/>
      <c r="S171" s="108"/>
      <c r="T171" s="108"/>
      <c r="U171" s="108"/>
      <c r="V171" s="16"/>
    </row>
    <row r="172" spans="1:22" ht="14.1" customHeight="1">
      <c r="A172" t="s">
        <v>1214</v>
      </c>
      <c r="B172" t="s">
        <v>1245</v>
      </c>
      <c r="C172" s="133" t="s">
        <v>1069</v>
      </c>
      <c r="D172" t="s">
        <v>5181</v>
      </c>
      <c r="E172" t="s">
        <v>5186</v>
      </c>
      <c r="F172" t="s">
        <v>310</v>
      </c>
      <c r="G172" t="s">
        <v>5187</v>
      </c>
      <c r="H172" t="s">
        <v>5188</v>
      </c>
      <c r="I172" t="s">
        <v>315</v>
      </c>
      <c r="J172" t="s">
        <v>1213</v>
      </c>
      <c r="K172" s="155">
        <v>43913</v>
      </c>
      <c r="L172" s="158">
        <v>10927998</v>
      </c>
      <c r="M172" s="158">
        <f>L172/1000</f>
        <v>10927.998</v>
      </c>
      <c r="N172" s="158"/>
      <c r="O172" s="158"/>
      <c r="P172" s="159"/>
      <c r="Q172" s="145"/>
      <c r="R172" s="108"/>
      <c r="S172" s="108"/>
      <c r="T172" s="108"/>
      <c r="U172" s="108"/>
      <c r="V172" s="16"/>
    </row>
    <row r="173" spans="1:22" ht="14.1" customHeight="1">
      <c r="A173" t="s">
        <v>1214</v>
      </c>
      <c r="B173" t="s">
        <v>1245</v>
      </c>
      <c r="C173" s="133" t="s">
        <v>1069</v>
      </c>
      <c r="D173"/>
      <c r="E173" t="s">
        <v>5150</v>
      </c>
      <c r="F173" t="s">
        <v>312</v>
      </c>
      <c r="G173" t="s">
        <v>5151</v>
      </c>
      <c r="H173" t="s">
        <v>5152</v>
      </c>
      <c r="I173" t="s">
        <v>315</v>
      </c>
      <c r="J173" t="s">
        <v>1216</v>
      </c>
      <c r="K173" s="155">
        <v>43770</v>
      </c>
      <c r="L173" s="158">
        <v>6184618</v>
      </c>
      <c r="M173" s="158">
        <f>L173*3.372/1000</f>
        <v>20854.531895999997</v>
      </c>
      <c r="N173" s="158"/>
      <c r="O173" s="158"/>
      <c r="P173" s="159"/>
      <c r="Q173" s="145"/>
      <c r="R173" s="108"/>
      <c r="S173" s="108"/>
      <c r="T173" s="108"/>
      <c r="U173" s="108"/>
      <c r="V173" s="16"/>
    </row>
    <row r="174" spans="1:22" ht="14.1" customHeight="1">
      <c r="A174" t="s">
        <v>1214</v>
      </c>
      <c r="B174" t="s">
        <v>1245</v>
      </c>
      <c r="C174" s="133" t="s">
        <v>1069</v>
      </c>
      <c r="D174" t="s">
        <v>5176</v>
      </c>
      <c r="E174" t="s">
        <v>5177</v>
      </c>
      <c r="F174" t="s">
        <v>311</v>
      </c>
      <c r="G174" t="s">
        <v>5250</v>
      </c>
      <c r="H174" t="s">
        <v>5251</v>
      </c>
      <c r="I174" t="s">
        <v>315</v>
      </c>
      <c r="J174" t="s">
        <v>1213</v>
      </c>
      <c r="K174" s="155">
        <v>44084</v>
      </c>
      <c r="L174" s="158">
        <v>11838650</v>
      </c>
      <c r="M174" s="158">
        <f>L174/1000</f>
        <v>11838.65</v>
      </c>
      <c r="N174" s="158">
        <v>1621818</v>
      </c>
      <c r="O174" s="158">
        <f>N174/1000</f>
        <v>1621.818</v>
      </c>
      <c r="P174" s="159">
        <f>O174/M174</f>
        <v>0.13699349165656557</v>
      </c>
      <c r="Q174" s="145">
        <v>46462</v>
      </c>
      <c r="R174" s="108"/>
      <c r="S174" s="108"/>
      <c r="T174" s="108"/>
      <c r="U174" s="108"/>
      <c r="V174" s="16"/>
    </row>
    <row r="175" spans="1:22" ht="14.1" customHeight="1">
      <c r="A175" t="s">
        <v>1214</v>
      </c>
      <c r="B175" t="s">
        <v>1245</v>
      </c>
      <c r="C175" s="133" t="s">
        <v>1069</v>
      </c>
      <c r="D175" t="s">
        <v>5329</v>
      </c>
      <c r="E175" t="s">
        <v>5330</v>
      </c>
      <c r="F175" t="s">
        <v>311</v>
      </c>
      <c r="G175" t="s">
        <v>5331</v>
      </c>
      <c r="H175" t="s">
        <v>5332</v>
      </c>
      <c r="I175" t="s">
        <v>315</v>
      </c>
      <c r="J175" t="s">
        <v>1217</v>
      </c>
      <c r="K175" s="155">
        <v>44159</v>
      </c>
      <c r="L175" s="158">
        <v>2194758.5054261931</v>
      </c>
      <c r="M175" s="158">
        <f>L175*3.9552/1000</f>
        <v>8680.7088406616786</v>
      </c>
      <c r="N175" s="158"/>
      <c r="O175" s="158"/>
      <c r="P175" s="159"/>
      <c r="Q175" s="145"/>
      <c r="R175" s="108"/>
      <c r="S175" s="108"/>
      <c r="T175" s="108"/>
      <c r="U175" s="108"/>
      <c r="V175" s="16"/>
    </row>
    <row r="176" spans="1:22" ht="14.1" customHeight="1">
      <c r="A176" t="s">
        <v>1214</v>
      </c>
      <c r="B176" t="s">
        <v>1245</v>
      </c>
      <c r="C176" s="133" t="s">
        <v>1069</v>
      </c>
      <c r="D176"/>
      <c r="E176" t="s">
        <v>5334</v>
      </c>
      <c r="F176" t="s">
        <v>312</v>
      </c>
      <c r="G176" t="s">
        <v>5335</v>
      </c>
      <c r="H176" t="s">
        <v>5336</v>
      </c>
      <c r="I176" t="s">
        <v>315</v>
      </c>
      <c r="J176" t="s">
        <v>1216</v>
      </c>
      <c r="K176" s="155">
        <v>44166</v>
      </c>
      <c r="L176" s="158">
        <v>5201874.1900000004</v>
      </c>
      <c r="M176" s="158">
        <f>L176*3.372/1000</f>
        <v>17540.719768680003</v>
      </c>
      <c r="N176" s="158">
        <f>O176*1000/3.372</f>
        <v>2133033.3199999998</v>
      </c>
      <c r="O176" s="158">
        <f>7192588.35504/1000</f>
        <v>7192.5883550399994</v>
      </c>
      <c r="P176" s="159">
        <f>O176/M176</f>
        <v>0.41005092435732277</v>
      </c>
      <c r="Q176" s="145">
        <v>45748</v>
      </c>
      <c r="R176" s="108"/>
      <c r="S176" s="108"/>
      <c r="T176" s="108"/>
      <c r="U176" s="108"/>
      <c r="V176" s="16"/>
    </row>
    <row r="177" spans="1:22" ht="14.1" customHeight="1">
      <c r="A177" t="s">
        <v>1214</v>
      </c>
      <c r="B177" t="s">
        <v>1245</v>
      </c>
      <c r="C177" s="133" t="s">
        <v>1069</v>
      </c>
      <c r="D177" t="s">
        <v>5229</v>
      </c>
      <c r="E177" t="s">
        <v>5230</v>
      </c>
      <c r="F177" t="s">
        <v>312</v>
      </c>
      <c r="G177" t="s">
        <v>5231</v>
      </c>
      <c r="H177" t="s">
        <v>5232</v>
      </c>
      <c r="I177" t="s">
        <v>315</v>
      </c>
      <c r="J177" t="s">
        <v>1216</v>
      </c>
      <c r="K177" s="155">
        <v>44186</v>
      </c>
      <c r="L177" s="158">
        <v>2130362</v>
      </c>
      <c r="M177" s="158">
        <f>L177*3.372/1000</f>
        <v>7183.5806640000001</v>
      </c>
      <c r="N177" s="158"/>
      <c r="O177" s="158"/>
      <c r="P177" s="159"/>
      <c r="Q177" s="145"/>
      <c r="R177" s="108"/>
      <c r="S177" s="108"/>
      <c r="T177" s="108"/>
      <c r="U177" s="108"/>
      <c r="V177" s="16"/>
    </row>
    <row r="178" spans="1:22" ht="14.1" customHeight="1">
      <c r="A178" t="s">
        <v>1214</v>
      </c>
      <c r="B178" t="s">
        <v>1245</v>
      </c>
      <c r="C178" s="133" t="s">
        <v>1069</v>
      </c>
      <c r="D178"/>
      <c r="E178" t="s">
        <v>5205</v>
      </c>
      <c r="F178" t="s">
        <v>312</v>
      </c>
      <c r="G178" t="s">
        <v>5353</v>
      </c>
      <c r="H178" t="s">
        <v>5354</v>
      </c>
      <c r="I178" t="s">
        <v>315</v>
      </c>
      <c r="J178" t="s">
        <v>1216</v>
      </c>
      <c r="K178" s="155">
        <v>44308</v>
      </c>
      <c r="L178" s="158">
        <v>4704000</v>
      </c>
      <c r="M178" s="158">
        <f>L178*3.372/1000</f>
        <v>15861.888000000001</v>
      </c>
      <c r="N178" s="158"/>
      <c r="O178" s="158"/>
      <c r="P178" s="159"/>
      <c r="Q178" s="145"/>
      <c r="R178" s="108"/>
      <c r="S178" s="108"/>
      <c r="T178" s="108"/>
      <c r="U178" s="108"/>
      <c r="V178" s="16"/>
    </row>
    <row r="179" spans="1:22" ht="14.1" customHeight="1">
      <c r="A179" t="s">
        <v>1214</v>
      </c>
      <c r="B179" t="s">
        <v>1245</v>
      </c>
      <c r="C179" s="133" t="s">
        <v>1069</v>
      </c>
      <c r="D179"/>
      <c r="E179" t="s">
        <v>5226</v>
      </c>
      <c r="F179" t="s">
        <v>312</v>
      </c>
      <c r="G179" t="s">
        <v>5355</v>
      </c>
      <c r="H179" t="s">
        <v>5356</v>
      </c>
      <c r="I179" t="s">
        <v>315</v>
      </c>
      <c r="J179" t="s">
        <v>1216</v>
      </c>
      <c r="K179" s="155">
        <v>44371</v>
      </c>
      <c r="L179" s="158">
        <v>4780000</v>
      </c>
      <c r="M179" s="158">
        <f>L179/1000*3.372</f>
        <v>16118.16</v>
      </c>
      <c r="N179" s="158">
        <f>O179*1000/3.372</f>
        <v>1657095</v>
      </c>
      <c r="O179" s="158">
        <f>5587724.34/1000</f>
        <v>5587.7243399999998</v>
      </c>
      <c r="P179" s="159">
        <f t="shared" ref="P179:P183" si="24">O179/M179</f>
        <v>0.34667259414225943</v>
      </c>
      <c r="Q179" s="145">
        <v>46197</v>
      </c>
      <c r="R179" s="108"/>
      <c r="S179" s="108"/>
      <c r="T179" s="108"/>
      <c r="U179" s="108"/>
      <c r="V179" s="16"/>
    </row>
    <row r="180" spans="1:22" ht="14.1" customHeight="1">
      <c r="A180" t="s">
        <v>1214</v>
      </c>
      <c r="B180" t="s">
        <v>1245</v>
      </c>
      <c r="C180" s="133" t="s">
        <v>1069</v>
      </c>
      <c r="D180" t="s">
        <v>5252</v>
      </c>
      <c r="E180" t="s">
        <v>5253</v>
      </c>
      <c r="F180" t="s">
        <v>310</v>
      </c>
      <c r="G180" t="s">
        <v>5254</v>
      </c>
      <c r="H180" t="s">
        <v>5255</v>
      </c>
      <c r="I180" t="s">
        <v>315</v>
      </c>
      <c r="J180" t="s">
        <v>1213</v>
      </c>
      <c r="K180" s="155">
        <v>44370</v>
      </c>
      <c r="L180" s="158">
        <v>28932081</v>
      </c>
      <c r="M180" s="158">
        <f>L180/1000</f>
        <v>28932.080999999998</v>
      </c>
      <c r="N180" s="158">
        <f>O180*1000</f>
        <v>3638988</v>
      </c>
      <c r="O180" s="158">
        <v>3638.9879999999998</v>
      </c>
      <c r="P180" s="159">
        <f t="shared" si="24"/>
        <v>0.12577691870833627</v>
      </c>
      <c r="Q180" s="145">
        <v>46196</v>
      </c>
      <c r="R180" s="108"/>
      <c r="S180" s="108"/>
      <c r="T180" s="108"/>
      <c r="U180" s="108"/>
      <c r="V180" s="16"/>
    </row>
    <row r="181" spans="1:22" ht="14.1" customHeight="1">
      <c r="A181" t="s">
        <v>1214</v>
      </c>
      <c r="B181" t="s">
        <v>1245</v>
      </c>
      <c r="C181" s="133" t="s">
        <v>1069</v>
      </c>
      <c r="D181" t="s">
        <v>5277</v>
      </c>
      <c r="E181" t="s">
        <v>5278</v>
      </c>
      <c r="F181" t="s">
        <v>310</v>
      </c>
      <c r="G181" t="s">
        <v>5279</v>
      </c>
      <c r="H181" t="s">
        <v>5280</v>
      </c>
      <c r="I181" t="s">
        <v>315</v>
      </c>
      <c r="J181" t="s">
        <v>1216</v>
      </c>
      <c r="K181" s="155">
        <v>44409</v>
      </c>
      <c r="L181" s="158">
        <v>4881246</v>
      </c>
      <c r="M181" s="158">
        <f>L181*3.372/1000</f>
        <v>16459.561512</v>
      </c>
      <c r="N181" s="158">
        <f>O181*1000/3.372</f>
        <v>927437.00000000035</v>
      </c>
      <c r="O181" s="158">
        <v>3127.3175640000013</v>
      </c>
      <c r="P181" s="159">
        <f t="shared" si="24"/>
        <v>0.19000005326508854</v>
      </c>
      <c r="Q181" s="145">
        <v>47150</v>
      </c>
      <c r="R181" s="108"/>
      <c r="S181" s="108"/>
      <c r="T181" s="108"/>
      <c r="U181" s="108"/>
      <c r="V181" s="16"/>
    </row>
    <row r="182" spans="1:22" ht="14.1" customHeight="1">
      <c r="A182" t="s">
        <v>1214</v>
      </c>
      <c r="B182" t="s">
        <v>1245</v>
      </c>
      <c r="C182" s="133" t="s">
        <v>1069</v>
      </c>
      <c r="D182" t="s">
        <v>5272</v>
      </c>
      <c r="E182" t="s">
        <v>5273</v>
      </c>
      <c r="F182" t="s">
        <v>310</v>
      </c>
      <c r="G182" t="s">
        <v>5274</v>
      </c>
      <c r="H182" t="s">
        <v>5275</v>
      </c>
      <c r="I182" t="s">
        <v>315</v>
      </c>
      <c r="J182" t="s">
        <v>1216</v>
      </c>
      <c r="K182" s="155">
        <v>44560</v>
      </c>
      <c r="L182" s="158">
        <v>6420416</v>
      </c>
      <c r="M182" s="158">
        <f>L182*3.372/1000</f>
        <v>21649.642752</v>
      </c>
      <c r="N182" s="158">
        <f>O182*1000/3.372</f>
        <v>963064.0000000007</v>
      </c>
      <c r="O182" s="158">
        <v>3247.4518080000021</v>
      </c>
      <c r="P182" s="159">
        <f t="shared" si="24"/>
        <v>0.15000024920503605</v>
      </c>
      <c r="Q182" s="145">
        <v>46386</v>
      </c>
      <c r="R182" s="108"/>
      <c r="S182" s="108"/>
      <c r="T182" s="108"/>
      <c r="U182" s="108"/>
      <c r="V182" s="16"/>
    </row>
    <row r="183" spans="1:22" ht="14.1" customHeight="1">
      <c r="A183" t="s">
        <v>1214</v>
      </c>
      <c r="B183" t="s">
        <v>1245</v>
      </c>
      <c r="C183" s="133" t="s">
        <v>1069</v>
      </c>
      <c r="D183" t="s">
        <v>5264</v>
      </c>
      <c r="E183" t="s">
        <v>5265</v>
      </c>
      <c r="F183" t="s">
        <v>310</v>
      </c>
      <c r="G183" t="s">
        <v>5266</v>
      </c>
      <c r="H183" t="s">
        <v>5267</v>
      </c>
      <c r="I183" t="s">
        <v>315</v>
      </c>
      <c r="J183" t="s">
        <v>1213</v>
      </c>
      <c r="K183" s="155">
        <v>44591</v>
      </c>
      <c r="L183" s="158">
        <v>30922392</v>
      </c>
      <c r="M183" s="158">
        <f>L183/1000</f>
        <v>30922.392</v>
      </c>
      <c r="N183" s="158">
        <f>O183*1000</f>
        <v>17311687.370000001</v>
      </c>
      <c r="O183" s="158">
        <f>17311687.37/1000</f>
        <v>17311.68737</v>
      </c>
      <c r="P183" s="159">
        <f t="shared" si="24"/>
        <v>0.55984308620109335</v>
      </c>
      <c r="Q183" s="145">
        <v>46204</v>
      </c>
      <c r="R183" s="108"/>
      <c r="S183" s="108"/>
      <c r="T183" s="108"/>
      <c r="U183" s="108"/>
      <c r="V183" s="16"/>
    </row>
    <row r="184" spans="1:22" ht="14.1" customHeight="1">
      <c r="A184" t="s">
        <v>1214</v>
      </c>
      <c r="B184" t="s">
        <v>1245</v>
      </c>
      <c r="C184" s="133" t="s">
        <v>1069</v>
      </c>
      <c r="D184" t="s">
        <v>5285</v>
      </c>
      <c r="E184" t="s">
        <v>5286</v>
      </c>
      <c r="F184" t="s">
        <v>310</v>
      </c>
      <c r="G184" t="s">
        <v>5287</v>
      </c>
      <c r="H184" t="s">
        <v>5288</v>
      </c>
      <c r="I184" t="s">
        <v>315</v>
      </c>
      <c r="J184" t="s">
        <v>1213</v>
      </c>
      <c r="K184" s="155">
        <v>44622</v>
      </c>
      <c r="L184" s="158">
        <v>18091573</v>
      </c>
      <c r="M184" s="158">
        <f>L184/1000</f>
        <v>18091.573</v>
      </c>
      <c r="N184" s="158">
        <v>0</v>
      </c>
      <c r="O184" s="158">
        <v>0</v>
      </c>
      <c r="P184" s="159"/>
      <c r="Q184" s="145"/>
      <c r="R184" s="108"/>
      <c r="S184" s="108"/>
      <c r="T184" s="108"/>
      <c r="U184" s="108"/>
      <c r="V184" s="16"/>
    </row>
    <row r="185" spans="1:22" ht="14.1" customHeight="1">
      <c r="A185" t="s">
        <v>1214</v>
      </c>
      <c r="B185" t="s">
        <v>1245</v>
      </c>
      <c r="C185" s="133" t="s">
        <v>1069</v>
      </c>
      <c r="D185"/>
      <c r="E185" t="s">
        <v>5205</v>
      </c>
      <c r="F185" t="s">
        <v>312</v>
      </c>
      <c r="G185" t="s">
        <v>5351</v>
      </c>
      <c r="H185" t="s">
        <v>5352</v>
      </c>
      <c r="I185" t="s">
        <v>315</v>
      </c>
      <c r="J185" t="s">
        <v>1216</v>
      </c>
      <c r="K185" s="155">
        <v>44712</v>
      </c>
      <c r="L185" s="158">
        <v>4031324</v>
      </c>
      <c r="M185" s="158">
        <f>L185*3.372/1000</f>
        <v>13593.624527999998</v>
      </c>
      <c r="N185" s="158">
        <f>O185*1000/3.372</f>
        <v>49507.000000000087</v>
      </c>
      <c r="O185" s="158">
        <v>166.93760400000028</v>
      </c>
      <c r="P185" s="159">
        <f t="shared" ref="P185:P190" si="25">O185/M185</f>
        <v>1.2280580771974688E-2</v>
      </c>
      <c r="Q185" s="145">
        <v>47269</v>
      </c>
      <c r="R185" s="108"/>
      <c r="S185" s="108"/>
      <c r="T185" s="108"/>
      <c r="U185" s="108"/>
      <c r="V185" s="16"/>
    </row>
    <row r="186" spans="1:22" ht="14.1" customHeight="1">
      <c r="A186" t="s">
        <v>1214</v>
      </c>
      <c r="B186" t="s">
        <v>1245</v>
      </c>
      <c r="C186" s="133" t="s">
        <v>1069</v>
      </c>
      <c r="D186" t="s">
        <v>5347</v>
      </c>
      <c r="E186" t="s">
        <v>5348</v>
      </c>
      <c r="F186" t="s">
        <v>312</v>
      </c>
      <c r="G186" t="s">
        <v>5349</v>
      </c>
      <c r="H186" t="s">
        <v>5350</v>
      </c>
      <c r="I186" t="s">
        <v>315</v>
      </c>
      <c r="J186" t="s">
        <v>1219</v>
      </c>
      <c r="K186" s="155">
        <v>44721</v>
      </c>
      <c r="L186" s="158">
        <v>4489192</v>
      </c>
      <c r="M186" s="158">
        <f>L186*4.6236/1000</f>
        <v>20756.228131199998</v>
      </c>
      <c r="N186" s="158">
        <f>O186*1000/4.6236</f>
        <v>7784.9999999999554</v>
      </c>
      <c r="O186" s="158">
        <v>35.994725999999794</v>
      </c>
      <c r="P186" s="159">
        <f t="shared" si="25"/>
        <v>1.7341650791500912E-3</v>
      </c>
      <c r="Q186" s="145">
        <v>47635</v>
      </c>
      <c r="R186" s="108"/>
      <c r="S186" s="108"/>
      <c r="T186" s="108"/>
      <c r="U186" s="108"/>
      <c r="V186" s="16"/>
    </row>
    <row r="187" spans="1:22" ht="14.1" customHeight="1">
      <c r="A187" t="s">
        <v>1214</v>
      </c>
      <c r="B187" t="s">
        <v>1245</v>
      </c>
      <c r="C187" s="133" t="s">
        <v>1069</v>
      </c>
      <c r="D187" t="s">
        <v>5259</v>
      </c>
      <c r="E187" t="s">
        <v>5260</v>
      </c>
      <c r="F187" t="s">
        <v>311</v>
      </c>
      <c r="G187" t="s">
        <v>5261</v>
      </c>
      <c r="H187" t="s">
        <v>5262</v>
      </c>
      <c r="I187" t="s">
        <v>315</v>
      </c>
      <c r="J187" t="s">
        <v>1213</v>
      </c>
      <c r="K187" s="155">
        <v>44721</v>
      </c>
      <c r="L187" s="158">
        <v>25740000</v>
      </c>
      <c r="M187" s="158">
        <f>L187/1000</f>
        <v>25740</v>
      </c>
      <c r="N187" s="158">
        <f>O187*1000</f>
        <v>3701346</v>
      </c>
      <c r="O187" s="158">
        <v>3701.346</v>
      </c>
      <c r="P187" s="159">
        <f t="shared" si="25"/>
        <v>0.1437974358974359</v>
      </c>
      <c r="Q187" s="145">
        <v>46182</v>
      </c>
      <c r="R187" s="108"/>
      <c r="S187" s="108"/>
      <c r="T187" s="108"/>
      <c r="U187" s="108"/>
      <c r="V187" s="16"/>
    </row>
    <row r="188" spans="1:22" ht="14.1" customHeight="1">
      <c r="A188" t="s">
        <v>1214</v>
      </c>
      <c r="B188" t="s">
        <v>1245</v>
      </c>
      <c r="C188" s="133" t="s">
        <v>1069</v>
      </c>
      <c r="D188" t="s">
        <v>5281</v>
      </c>
      <c r="E188" t="s">
        <v>5282</v>
      </c>
      <c r="F188" t="s">
        <v>310</v>
      </c>
      <c r="G188" t="s">
        <v>5283</v>
      </c>
      <c r="H188" t="s">
        <v>5284</v>
      </c>
      <c r="I188" t="s">
        <v>315</v>
      </c>
      <c r="J188" t="s">
        <v>1213</v>
      </c>
      <c r="K188" s="155">
        <v>44741</v>
      </c>
      <c r="L188" s="158">
        <v>26270000</v>
      </c>
      <c r="M188" s="158">
        <f>L188/1000</f>
        <v>26270</v>
      </c>
      <c r="N188" s="158">
        <f>O188*1000</f>
        <v>6564029</v>
      </c>
      <c r="O188" s="158">
        <v>6564.0290000000005</v>
      </c>
      <c r="P188" s="159">
        <f t="shared" si="25"/>
        <v>0.24986787209744957</v>
      </c>
      <c r="Q188" s="145">
        <v>46202</v>
      </c>
      <c r="R188" s="108"/>
      <c r="S188" s="108"/>
      <c r="T188" s="108"/>
      <c r="U188" s="108"/>
      <c r="V188" s="16"/>
    </row>
    <row r="189" spans="1:22" ht="14.1" customHeight="1">
      <c r="A189" t="s">
        <v>1214</v>
      </c>
      <c r="B189" t="s">
        <v>1245</v>
      </c>
      <c r="C189" s="133" t="s">
        <v>1069</v>
      </c>
      <c r="D189"/>
      <c r="E189" t="s">
        <v>5320</v>
      </c>
      <c r="F189" t="s">
        <v>310</v>
      </c>
      <c r="G189" t="s">
        <v>5321</v>
      </c>
      <c r="H189" t="s">
        <v>5322</v>
      </c>
      <c r="I189" t="s">
        <v>315</v>
      </c>
      <c r="J189" t="s">
        <v>1217</v>
      </c>
      <c r="K189" s="155">
        <v>44748</v>
      </c>
      <c r="L189" s="158">
        <v>6063977</v>
      </c>
      <c r="M189" s="158">
        <f>L189*3.9552/1000</f>
        <v>23984.241830400002</v>
      </c>
      <c r="N189" s="158">
        <f>O189*1000/3.9552</f>
        <v>194085.00000000061</v>
      </c>
      <c r="O189" s="158">
        <v>767.64499200000239</v>
      </c>
      <c r="P189" s="159">
        <f t="shared" si="25"/>
        <v>3.2006222978748201E-2</v>
      </c>
      <c r="Q189" s="145">
        <v>45844</v>
      </c>
      <c r="R189" s="108"/>
      <c r="S189" s="108"/>
      <c r="T189" s="108"/>
      <c r="U189" s="108"/>
      <c r="V189" s="16"/>
    </row>
    <row r="190" spans="1:22" ht="14.1" customHeight="1">
      <c r="A190" t="s">
        <v>1214</v>
      </c>
      <c r="B190" t="s">
        <v>1245</v>
      </c>
      <c r="C190" s="133" t="s">
        <v>1069</v>
      </c>
      <c r="D190" t="s">
        <v>5268</v>
      </c>
      <c r="E190" t="s">
        <v>5269</v>
      </c>
      <c r="F190" t="s">
        <v>310</v>
      </c>
      <c r="G190" t="s">
        <v>5270</v>
      </c>
      <c r="H190" t="s">
        <v>5271</v>
      </c>
      <c r="I190" t="s">
        <v>315</v>
      </c>
      <c r="J190" t="s">
        <v>1213</v>
      </c>
      <c r="K190" s="155">
        <v>44752</v>
      </c>
      <c r="L190" s="158">
        <v>32840000</v>
      </c>
      <c r="M190" s="158">
        <f>L190/1000</f>
        <v>32840</v>
      </c>
      <c r="N190" s="158">
        <f>O190*1000</f>
        <v>6734668</v>
      </c>
      <c r="O190" s="158">
        <v>6734.6679999999997</v>
      </c>
      <c r="P190" s="159">
        <f t="shared" si="25"/>
        <v>0.20507515225334957</v>
      </c>
      <c r="Q190" s="145">
        <v>46213</v>
      </c>
      <c r="R190" s="108"/>
      <c r="S190" s="108"/>
      <c r="T190" s="108"/>
      <c r="U190" s="108"/>
      <c r="V190" s="16"/>
    </row>
    <row r="191" spans="1:22" ht="14.1" customHeight="1">
      <c r="A191" t="s">
        <v>1214</v>
      </c>
      <c r="B191" t="s">
        <v>1245</v>
      </c>
      <c r="C191" s="133" t="s">
        <v>1069</v>
      </c>
      <c r="D191"/>
      <c r="E191" t="s">
        <v>3936</v>
      </c>
      <c r="F191" t="s">
        <v>312</v>
      </c>
      <c r="G191" t="s">
        <v>3935</v>
      </c>
      <c r="H191" t="s">
        <v>5357</v>
      </c>
      <c r="I191" t="s">
        <v>315</v>
      </c>
      <c r="J191" t="s">
        <v>1217</v>
      </c>
      <c r="K191" s="155"/>
      <c r="L191" s="158">
        <v>3531807</v>
      </c>
      <c r="M191" s="158">
        <f>L191*3.9552/1000</f>
        <v>13969.003046399999</v>
      </c>
      <c r="N191" s="158">
        <v>0</v>
      </c>
      <c r="O191" s="158">
        <v>0</v>
      </c>
      <c r="P191" s="159"/>
      <c r="Q191" s="145"/>
      <c r="R191" s="108"/>
      <c r="S191" s="108"/>
      <c r="T191" s="108"/>
      <c r="U191" s="108"/>
      <c r="V191" s="16"/>
    </row>
    <row r="192" spans="1:22" ht="14.1" customHeight="1">
      <c r="A192" t="s">
        <v>1214</v>
      </c>
      <c r="B192" t="s">
        <v>1245</v>
      </c>
      <c r="C192" s="133" t="s">
        <v>1069</v>
      </c>
      <c r="D192" t="s">
        <v>5308</v>
      </c>
      <c r="E192" t="s">
        <v>5309</v>
      </c>
      <c r="F192" t="s">
        <v>312</v>
      </c>
      <c r="G192" t="s">
        <v>5310</v>
      </c>
      <c r="H192" t="s">
        <v>5311</v>
      </c>
      <c r="I192" t="s">
        <v>315</v>
      </c>
      <c r="J192" t="s">
        <v>1216</v>
      </c>
      <c r="K192" s="155">
        <v>44823</v>
      </c>
      <c r="L192" s="158">
        <v>4183816</v>
      </c>
      <c r="M192" s="158">
        <f>L192*3.372/1000</f>
        <v>14107.827551999999</v>
      </c>
      <c r="N192" s="158">
        <f>O192*1000/3.372</f>
        <v>543895.99999999977</v>
      </c>
      <c r="O192" s="158">
        <v>1834.017311999999</v>
      </c>
      <c r="P192" s="159">
        <f t="shared" ref="P192:P194" si="26">O192/M192</f>
        <v>0.12999998087870016</v>
      </c>
      <c r="Q192" s="145">
        <v>11220</v>
      </c>
      <c r="R192" s="108"/>
      <c r="S192" s="108"/>
      <c r="T192" s="108"/>
      <c r="U192" s="108"/>
      <c r="V192" s="16"/>
    </row>
    <row r="193" spans="1:22" ht="14.1" customHeight="1">
      <c r="A193" t="s">
        <v>1214</v>
      </c>
      <c r="B193" t="s">
        <v>1245</v>
      </c>
      <c r="C193" s="133" t="s">
        <v>1069</v>
      </c>
      <c r="D193" t="s">
        <v>5371</v>
      </c>
      <c r="E193" t="s">
        <v>5372</v>
      </c>
      <c r="F193" t="s">
        <v>312</v>
      </c>
      <c r="G193" t="s">
        <v>5373</v>
      </c>
      <c r="H193" t="s">
        <v>5374</v>
      </c>
      <c r="I193" t="s">
        <v>315</v>
      </c>
      <c r="J193" t="s">
        <v>1216</v>
      </c>
      <c r="K193" s="155">
        <v>44881</v>
      </c>
      <c r="L193" s="158">
        <v>11426414</v>
      </c>
      <c r="M193" s="158">
        <f>L193*3.372/1000</f>
        <v>38529.868008000005</v>
      </c>
      <c r="N193" s="158">
        <f>O193*1000/3.372</f>
        <v>285661.0000000014</v>
      </c>
      <c r="O193" s="158">
        <v>963.24889200000462</v>
      </c>
      <c r="P193" s="159">
        <f t="shared" si="26"/>
        <v>2.5000056885738722E-2</v>
      </c>
      <c r="Q193" s="145">
        <v>45977</v>
      </c>
      <c r="R193" s="108"/>
      <c r="S193" s="108"/>
      <c r="T193" s="108"/>
      <c r="U193" s="108"/>
      <c r="V193" s="16"/>
    </row>
    <row r="194" spans="1:22" ht="14.1" customHeight="1">
      <c r="A194" t="s">
        <v>1214</v>
      </c>
      <c r="B194" t="s">
        <v>1245</v>
      </c>
      <c r="C194" s="133" t="s">
        <v>1069</v>
      </c>
      <c r="D194"/>
      <c r="E194" t="s">
        <v>5359</v>
      </c>
      <c r="F194" t="s">
        <v>312</v>
      </c>
      <c r="G194" t="s">
        <v>5360</v>
      </c>
      <c r="H194" t="s">
        <v>5361</v>
      </c>
      <c r="I194" t="s">
        <v>315</v>
      </c>
      <c r="J194" t="s">
        <v>1219</v>
      </c>
      <c r="K194" s="155">
        <v>44938</v>
      </c>
      <c r="L194" s="158">
        <v>4968195</v>
      </c>
      <c r="M194" s="158">
        <f>L194*4.6236/1000</f>
        <v>22970.946401999998</v>
      </c>
      <c r="N194" s="158">
        <f>O194*1000/4.6236</f>
        <v>3820542.0000000005</v>
      </c>
      <c r="O194" s="158">
        <v>17664.657991200002</v>
      </c>
      <c r="P194" s="159">
        <f t="shared" si="26"/>
        <v>0.76900000905761567</v>
      </c>
      <c r="Q194" s="145">
        <v>46752</v>
      </c>
      <c r="R194" s="108"/>
      <c r="S194" s="108"/>
      <c r="T194" s="108"/>
      <c r="U194" s="108"/>
      <c r="V194" s="16"/>
    </row>
    <row r="195" spans="1:22" ht="14.1" customHeight="1">
      <c r="A195" t="s">
        <v>1214</v>
      </c>
      <c r="B195" t="s">
        <v>1245</v>
      </c>
      <c r="C195" s="133" t="s">
        <v>1069</v>
      </c>
      <c r="D195"/>
      <c r="E195" t="s">
        <v>5256</v>
      </c>
      <c r="F195" t="s">
        <v>310</v>
      </c>
      <c r="G195" t="s">
        <v>5257</v>
      </c>
      <c r="H195" t="s">
        <v>5258</v>
      </c>
      <c r="I195" t="s">
        <v>315</v>
      </c>
      <c r="J195" t="s">
        <v>1213</v>
      </c>
      <c r="K195" s="155">
        <v>45006</v>
      </c>
      <c r="L195" s="158">
        <v>34962406</v>
      </c>
      <c r="M195" s="158">
        <f>L195/1000</f>
        <v>34962.406000000003</v>
      </c>
      <c r="N195" s="158">
        <v>0</v>
      </c>
      <c r="O195" s="158">
        <v>0</v>
      </c>
      <c r="P195" s="159"/>
      <c r="Q195" s="145">
        <v>11323</v>
      </c>
      <c r="R195" s="108"/>
      <c r="S195" s="108"/>
      <c r="T195" s="108"/>
      <c r="U195" s="108"/>
      <c r="V195" s="16"/>
    </row>
    <row r="196" spans="1:22" ht="14.1" customHeight="1">
      <c r="A196" t="s">
        <v>1214</v>
      </c>
      <c r="B196" t="s">
        <v>1245</v>
      </c>
      <c r="C196" s="133" t="s">
        <v>1069</v>
      </c>
      <c r="D196" t="s">
        <v>5085</v>
      </c>
      <c r="E196" t="s">
        <v>5086</v>
      </c>
      <c r="F196" t="s">
        <v>310</v>
      </c>
      <c r="G196" t="s">
        <v>5306</v>
      </c>
      <c r="H196" t="s">
        <v>5307</v>
      </c>
      <c r="I196" t="s">
        <v>315</v>
      </c>
      <c r="J196" t="s">
        <v>1213</v>
      </c>
      <c r="K196" s="155">
        <v>45036</v>
      </c>
      <c r="L196" s="158">
        <v>26751517</v>
      </c>
      <c r="M196" s="158">
        <f>L196/1000</f>
        <v>26751.517</v>
      </c>
      <c r="N196" s="158">
        <f>O196*1000</f>
        <v>16050956</v>
      </c>
      <c r="O196" s="158">
        <v>16050.956</v>
      </c>
      <c r="P196" s="159">
        <f t="shared" ref="P196:P198" si="27">O196/M196</f>
        <v>0.60000171205244179</v>
      </c>
      <c r="Q196" s="145">
        <v>12164</v>
      </c>
      <c r="R196" s="108"/>
      <c r="S196" s="108"/>
      <c r="T196" s="108"/>
      <c r="U196" s="108"/>
      <c r="V196" s="16"/>
    </row>
    <row r="197" spans="1:22" ht="14.1" customHeight="1">
      <c r="A197" t="s">
        <v>1214</v>
      </c>
      <c r="B197" t="s">
        <v>1245</v>
      </c>
      <c r="C197" s="133" t="s">
        <v>1069</v>
      </c>
      <c r="D197"/>
      <c r="E197" t="s">
        <v>5089</v>
      </c>
      <c r="F197" t="s">
        <v>310</v>
      </c>
      <c r="G197" t="s">
        <v>5090</v>
      </c>
      <c r="H197" t="s">
        <v>5091</v>
      </c>
      <c r="I197" t="s">
        <v>315</v>
      </c>
      <c r="J197" t="s">
        <v>1216</v>
      </c>
      <c r="K197" s="155">
        <v>45124</v>
      </c>
      <c r="L197" s="158">
        <v>2425700.0000000005</v>
      </c>
      <c r="M197" s="158">
        <f>L197*3.372/1000</f>
        <v>8179.4604000000018</v>
      </c>
      <c r="N197" s="158">
        <f>O197*1000/3.372</f>
        <v>1625713</v>
      </c>
      <c r="O197" s="158">
        <f>5481904.236/1000</f>
        <v>5481.9042359999994</v>
      </c>
      <c r="P197" s="159">
        <f t="shared" si="27"/>
        <v>0.6702036525539018</v>
      </c>
      <c r="Q197" s="145">
        <v>46220</v>
      </c>
      <c r="R197" s="108"/>
      <c r="S197" s="108"/>
      <c r="T197" s="108"/>
      <c r="U197" s="108"/>
      <c r="V197" s="16"/>
    </row>
    <row r="198" spans="1:22" ht="14.1" customHeight="1">
      <c r="A198" t="s">
        <v>1214</v>
      </c>
      <c r="B198" t="s">
        <v>1245</v>
      </c>
      <c r="C198" s="133" t="s">
        <v>1069</v>
      </c>
      <c r="D198" t="s">
        <v>5171</v>
      </c>
      <c r="E198" t="s">
        <v>5172</v>
      </c>
      <c r="F198" t="s">
        <v>310</v>
      </c>
      <c r="G198" t="s">
        <v>5173</v>
      </c>
      <c r="H198" t="s">
        <v>5174</v>
      </c>
      <c r="I198" t="s">
        <v>315</v>
      </c>
      <c r="J198" t="s">
        <v>1219</v>
      </c>
      <c r="K198" s="155">
        <v>45208</v>
      </c>
      <c r="L198" s="158">
        <v>3241154</v>
      </c>
      <c r="M198" s="158">
        <f>L198*4.6236/1000</f>
        <v>14985.799634399998</v>
      </c>
      <c r="N198" s="158">
        <f>O198*1000/4.6236</f>
        <v>1449676</v>
      </c>
      <c r="O198" s="158">
        <v>6702.7219535999993</v>
      </c>
      <c r="P198" s="159">
        <f t="shared" si="27"/>
        <v>0.44727155821661052</v>
      </c>
      <c r="Q198" s="145">
        <v>46303</v>
      </c>
      <c r="R198" s="108"/>
      <c r="S198" s="108"/>
      <c r="T198" s="108"/>
      <c r="U198" s="108"/>
      <c r="V198" s="16"/>
    </row>
    <row r="199" spans="1:22" ht="14.1" customHeight="1">
      <c r="A199" t="s">
        <v>1214</v>
      </c>
      <c r="B199" t="s">
        <v>1245</v>
      </c>
      <c r="C199" s="133" t="s">
        <v>1069</v>
      </c>
      <c r="D199" t="s">
        <v>5342</v>
      </c>
      <c r="E199" t="s">
        <v>5343</v>
      </c>
      <c r="F199" t="s">
        <v>311</v>
      </c>
      <c r="G199" t="s">
        <v>5344</v>
      </c>
      <c r="H199" t="s">
        <v>5345</v>
      </c>
      <c r="I199" t="s">
        <v>315</v>
      </c>
      <c r="J199" t="s">
        <v>1217</v>
      </c>
      <c r="K199" s="155">
        <v>45166</v>
      </c>
      <c r="L199" s="158">
        <v>5569828</v>
      </c>
      <c r="M199" s="158">
        <f>L199*3.9552/1000</f>
        <v>22029.783705600003</v>
      </c>
      <c r="N199" s="158">
        <v>0</v>
      </c>
      <c r="O199" s="158">
        <v>0</v>
      </c>
      <c r="P199" s="159"/>
      <c r="Q199" s="145">
        <v>46997</v>
      </c>
      <c r="R199" s="108"/>
      <c r="S199" s="108"/>
      <c r="T199" s="108"/>
      <c r="U199" s="108"/>
      <c r="V199" s="16"/>
    </row>
    <row r="200" spans="1:22" ht="14.1" customHeight="1">
      <c r="A200" t="s">
        <v>1214</v>
      </c>
      <c r="B200" t="s">
        <v>1245</v>
      </c>
      <c r="C200" s="133" t="s">
        <v>1069</v>
      </c>
      <c r="D200" t="s">
        <v>5163</v>
      </c>
      <c r="E200" t="s">
        <v>5164</v>
      </c>
      <c r="F200" t="s">
        <v>312</v>
      </c>
      <c r="G200" t="s">
        <v>5168</v>
      </c>
      <c r="H200" t="s">
        <v>5169</v>
      </c>
      <c r="I200" t="s">
        <v>315</v>
      </c>
      <c r="J200" t="s">
        <v>1216</v>
      </c>
      <c r="K200" s="155">
        <v>45400</v>
      </c>
      <c r="L200" s="158">
        <v>96300</v>
      </c>
      <c r="M200" s="158">
        <f>L200*3.372/1000</f>
        <v>324.72359999999998</v>
      </c>
      <c r="N200" s="158">
        <f>O200*1000/3.372</f>
        <v>769354.99999999988</v>
      </c>
      <c r="O200" s="158">
        <v>2594.2650599999997</v>
      </c>
      <c r="P200" s="159">
        <f t="shared" ref="P200:P205" si="28">O200/M200</f>
        <v>7.9891484942886812</v>
      </c>
      <c r="Q200" s="145">
        <v>46495</v>
      </c>
      <c r="R200" s="108"/>
      <c r="S200" s="108"/>
      <c r="T200" s="108"/>
      <c r="U200" s="108"/>
      <c r="V200" s="16"/>
    </row>
    <row r="201" spans="1:22" ht="14.1" customHeight="1">
      <c r="A201" t="s">
        <v>1214</v>
      </c>
      <c r="B201" t="s">
        <v>1245</v>
      </c>
      <c r="C201" s="133" t="s">
        <v>1069</v>
      </c>
      <c r="D201" t="s">
        <v>5365</v>
      </c>
      <c r="E201" t="s">
        <v>5366</v>
      </c>
      <c r="F201" t="s">
        <v>312</v>
      </c>
      <c r="G201" t="s">
        <v>5367</v>
      </c>
      <c r="H201" t="s">
        <v>5368</v>
      </c>
      <c r="I201" t="s">
        <v>315</v>
      </c>
      <c r="J201" t="s">
        <v>1217</v>
      </c>
      <c r="K201" s="155">
        <v>45484</v>
      </c>
      <c r="L201" s="158">
        <v>2062720</v>
      </c>
      <c r="M201" s="158">
        <f>L201*3.9552/1000</f>
        <v>8158.4701439999999</v>
      </c>
      <c r="N201" s="158">
        <f>O201*1000/3.9552</f>
        <v>1150379</v>
      </c>
      <c r="O201" s="158">
        <v>4549.9790208000004</v>
      </c>
      <c r="P201" s="159">
        <f t="shared" si="28"/>
        <v>0.55770002714861933</v>
      </c>
      <c r="Q201" s="145">
        <v>46387</v>
      </c>
      <c r="R201" s="108"/>
      <c r="S201" s="108"/>
      <c r="T201" s="108"/>
      <c r="U201" s="108"/>
      <c r="V201" s="16"/>
    </row>
    <row r="202" spans="1:22" ht="14.1" customHeight="1">
      <c r="A202" t="s">
        <v>1214</v>
      </c>
      <c r="B202" t="s">
        <v>1245</v>
      </c>
      <c r="C202" s="133" t="s">
        <v>1069</v>
      </c>
      <c r="D202" t="s">
        <v>5159</v>
      </c>
      <c r="E202" t="s">
        <v>5160</v>
      </c>
      <c r="F202" t="s">
        <v>312</v>
      </c>
      <c r="G202" t="s">
        <v>5159</v>
      </c>
      <c r="H202" t="s">
        <v>5161</v>
      </c>
      <c r="I202" t="s">
        <v>315</v>
      </c>
      <c r="J202" t="s">
        <v>1219</v>
      </c>
      <c r="K202" s="155">
        <v>45495</v>
      </c>
      <c r="L202" s="158">
        <v>170000</v>
      </c>
      <c r="M202" s="158">
        <f>L202*4.6236/1000</f>
        <v>786.01199999999994</v>
      </c>
      <c r="N202" s="158">
        <f>O202*1000/4.6236</f>
        <v>1490500.0000000002</v>
      </c>
      <c r="O202" s="158">
        <v>6891.4758000000011</v>
      </c>
      <c r="P202" s="159">
        <f t="shared" si="28"/>
        <v>8.7676470588235311</v>
      </c>
      <c r="Q202" s="145">
        <v>46295</v>
      </c>
      <c r="R202" s="108"/>
      <c r="S202" s="108"/>
      <c r="T202" s="108"/>
      <c r="U202" s="108"/>
      <c r="V202" s="16"/>
    </row>
    <row r="203" spans="1:22" ht="14.1" customHeight="1">
      <c r="A203" t="s">
        <v>1214</v>
      </c>
      <c r="B203" t="s">
        <v>1245</v>
      </c>
      <c r="C203" s="133" t="s">
        <v>1069</v>
      </c>
      <c r="D203" t="s">
        <v>5163</v>
      </c>
      <c r="E203" t="s">
        <v>5164</v>
      </c>
      <c r="F203" t="s">
        <v>312</v>
      </c>
      <c r="G203" t="s">
        <v>5165</v>
      </c>
      <c r="H203" t="s">
        <v>5166</v>
      </c>
      <c r="I203" t="s">
        <v>315</v>
      </c>
      <c r="J203" t="s">
        <v>1216</v>
      </c>
      <c r="K203" s="155">
        <v>45505</v>
      </c>
      <c r="L203" s="158">
        <v>105066</v>
      </c>
      <c r="M203" s="158">
        <f>L203*3.372/1000</f>
        <v>354.28255199999995</v>
      </c>
      <c r="N203" s="158">
        <f>O203*1000/3.372</f>
        <v>833771</v>
      </c>
      <c r="O203" s="158">
        <v>2811.4758120000001</v>
      </c>
      <c r="P203" s="159">
        <f t="shared" si="28"/>
        <v>7.9356880437058628</v>
      </c>
      <c r="Q203" s="145">
        <v>46295</v>
      </c>
      <c r="R203" s="108"/>
      <c r="S203" s="108"/>
      <c r="T203" s="108"/>
      <c r="U203" s="108"/>
      <c r="V203" s="16"/>
    </row>
    <row r="204" spans="1:22" ht="14.1" customHeight="1">
      <c r="A204" t="s">
        <v>1214</v>
      </c>
      <c r="B204" t="s">
        <v>1249</v>
      </c>
      <c r="C204" s="133" t="s">
        <v>1069</v>
      </c>
      <c r="D204"/>
      <c r="E204" t="s">
        <v>5375</v>
      </c>
      <c r="F204" t="s">
        <v>310</v>
      </c>
      <c r="G204" t="s">
        <v>5376</v>
      </c>
      <c r="H204" t="s">
        <v>5377</v>
      </c>
      <c r="I204" t="s">
        <v>315</v>
      </c>
      <c r="J204" t="s">
        <v>1213</v>
      </c>
      <c r="K204" s="155">
        <v>43858</v>
      </c>
      <c r="L204" s="158">
        <v>1800000</v>
      </c>
      <c r="M204" s="158">
        <f>L204/1000</f>
        <v>1800</v>
      </c>
      <c r="N204" s="158">
        <f>O204*1000</f>
        <v>479421</v>
      </c>
      <c r="O204" s="158">
        <v>479.42099999999999</v>
      </c>
      <c r="P204" s="159">
        <f t="shared" si="28"/>
        <v>0.266345</v>
      </c>
      <c r="Q204" s="145">
        <v>46415</v>
      </c>
      <c r="R204" s="108"/>
      <c r="S204" s="108"/>
      <c r="T204" s="108"/>
      <c r="U204" s="108"/>
      <c r="V204" s="16"/>
    </row>
    <row r="205" spans="1:22" ht="14.1" customHeight="1">
      <c r="A205" t="s">
        <v>1214</v>
      </c>
      <c r="B205" t="s">
        <v>1252</v>
      </c>
      <c r="C205" s="133" t="s">
        <v>1069</v>
      </c>
      <c r="D205"/>
      <c r="E205" t="s">
        <v>5375</v>
      </c>
      <c r="F205" t="s">
        <v>310</v>
      </c>
      <c r="G205" t="s">
        <v>5376</v>
      </c>
      <c r="H205" t="s">
        <v>5377</v>
      </c>
      <c r="I205" t="s">
        <v>315</v>
      </c>
      <c r="J205" t="s">
        <v>1213</v>
      </c>
      <c r="K205" s="155">
        <v>43858</v>
      </c>
      <c r="L205" s="158">
        <v>18200000</v>
      </c>
      <c r="M205" s="158">
        <f>L205/1000</f>
        <v>18200</v>
      </c>
      <c r="N205" s="158">
        <f>O205*1000</f>
        <v>4847484</v>
      </c>
      <c r="O205" s="158">
        <v>4847.4840000000004</v>
      </c>
      <c r="P205" s="159">
        <f t="shared" si="28"/>
        <v>0.26634527472527475</v>
      </c>
      <c r="Q205" s="145">
        <v>46415</v>
      </c>
      <c r="R205" s="108"/>
      <c r="S205" s="108"/>
      <c r="T205" s="108"/>
      <c r="U205" s="108"/>
      <c r="V205" s="16"/>
    </row>
    <row r="206" spans="1:22" ht="14.1" customHeight="1">
      <c r="A206" t="s">
        <v>1214</v>
      </c>
      <c r="B206" t="s">
        <v>1253</v>
      </c>
      <c r="C206" s="133" t="s">
        <v>1069</v>
      </c>
      <c r="D206" t="s">
        <v>5238</v>
      </c>
      <c r="E206" t="s">
        <v>5239</v>
      </c>
      <c r="F206" t="s">
        <v>310</v>
      </c>
      <c r="G206" t="s">
        <v>5240</v>
      </c>
      <c r="H206" t="s">
        <v>5241</v>
      </c>
      <c r="I206" t="s">
        <v>322</v>
      </c>
      <c r="J206" t="s">
        <v>1213</v>
      </c>
      <c r="K206" s="155"/>
      <c r="L206" s="158">
        <v>630405</v>
      </c>
      <c r="M206" s="158">
        <f>L206/1000</f>
        <v>630.40499999999997</v>
      </c>
      <c r="N206" s="158">
        <v>0</v>
      </c>
      <c r="O206" s="158">
        <v>0</v>
      </c>
      <c r="P206" s="159"/>
      <c r="Q206" s="145"/>
      <c r="R206" s="108"/>
      <c r="S206" s="108"/>
      <c r="T206" s="108"/>
      <c r="U206" s="108"/>
      <c r="V206" s="16"/>
    </row>
    <row r="207" spans="1:22" ht="14.1" customHeight="1">
      <c r="A207" t="s">
        <v>1214</v>
      </c>
      <c r="B207" t="s">
        <v>1253</v>
      </c>
      <c r="C207" s="133" t="s">
        <v>1069</v>
      </c>
      <c r="D207" t="s">
        <v>5200</v>
      </c>
      <c r="E207" t="s">
        <v>5201</v>
      </c>
      <c r="F207" t="s">
        <v>310</v>
      </c>
      <c r="G207" t="s">
        <v>5202</v>
      </c>
      <c r="H207" t="s">
        <v>5203</v>
      </c>
      <c r="I207" t="s">
        <v>315</v>
      </c>
      <c r="J207" t="s">
        <v>1216</v>
      </c>
      <c r="K207" s="155">
        <v>43157</v>
      </c>
      <c r="L207" s="158">
        <v>259641</v>
      </c>
      <c r="M207" s="158">
        <f>L207*3.372/1000</f>
        <v>875.5094519999999</v>
      </c>
      <c r="N207" s="158">
        <f>O207*1000/3.372</f>
        <v>1944.9999999999764</v>
      </c>
      <c r="O207" s="158">
        <f>6558.53999999992/1000</f>
        <v>6.5585399999999199</v>
      </c>
      <c r="P207" s="159">
        <f>O207/M207</f>
        <v>7.4911127287291936E-3</v>
      </c>
      <c r="Q207" s="145">
        <v>45347</v>
      </c>
      <c r="R207" s="108"/>
      <c r="S207" s="108"/>
      <c r="T207" s="108"/>
      <c r="U207" s="108"/>
      <c r="V207" s="16"/>
    </row>
    <row r="208" spans="1:22" ht="14.1" customHeight="1">
      <c r="A208" t="s">
        <v>1214</v>
      </c>
      <c r="B208" t="s">
        <v>1253</v>
      </c>
      <c r="C208" s="133" t="s">
        <v>1069</v>
      </c>
      <c r="D208" t="s">
        <v>5192</v>
      </c>
      <c r="E208" t="s">
        <v>5193</v>
      </c>
      <c r="F208" t="s">
        <v>310</v>
      </c>
      <c r="G208" t="s">
        <v>5194</v>
      </c>
      <c r="H208" t="s">
        <v>5195</v>
      </c>
      <c r="I208" t="s">
        <v>315</v>
      </c>
      <c r="J208" t="s">
        <v>1213</v>
      </c>
      <c r="K208" s="155">
        <v>43308</v>
      </c>
      <c r="L208" s="158">
        <v>846000</v>
      </c>
      <c r="M208" s="158">
        <f>L208/1000</f>
        <v>846</v>
      </c>
      <c r="N208" s="158">
        <v>0</v>
      </c>
      <c r="O208" s="158">
        <v>0</v>
      </c>
      <c r="P208" s="159"/>
      <c r="Q208" s="145"/>
      <c r="R208" s="108"/>
      <c r="S208" s="108"/>
      <c r="T208" s="108"/>
      <c r="U208" s="108"/>
      <c r="V208" s="16"/>
    </row>
    <row r="209" spans="1:22" ht="14.1" customHeight="1">
      <c r="A209" t="s">
        <v>1214</v>
      </c>
      <c r="B209" t="s">
        <v>1253</v>
      </c>
      <c r="C209" s="133" t="s">
        <v>1069</v>
      </c>
      <c r="D209" t="s">
        <v>5196</v>
      </c>
      <c r="E209" t="s">
        <v>5197</v>
      </c>
      <c r="F209" t="s">
        <v>310</v>
      </c>
      <c r="G209" t="s">
        <v>5198</v>
      </c>
      <c r="H209" t="s">
        <v>5199</v>
      </c>
      <c r="I209" t="s">
        <v>315</v>
      </c>
      <c r="J209" t="s">
        <v>1213</v>
      </c>
      <c r="K209" s="155">
        <v>43312</v>
      </c>
      <c r="L209" s="158">
        <v>1100000</v>
      </c>
      <c r="M209" s="158">
        <f>L209/1000</f>
        <v>1100</v>
      </c>
      <c r="N209" s="158">
        <v>0</v>
      </c>
      <c r="O209" s="158">
        <v>0</v>
      </c>
      <c r="P209" s="159"/>
      <c r="Q209" s="145"/>
      <c r="R209" s="108"/>
      <c r="S209" s="108"/>
      <c r="T209" s="108"/>
      <c r="U209" s="108"/>
      <c r="V209" s="16"/>
    </row>
    <row r="210" spans="1:22" ht="14.1" customHeight="1">
      <c r="A210" t="s">
        <v>1214</v>
      </c>
      <c r="B210" t="s">
        <v>1253</v>
      </c>
      <c r="C210" s="133" t="s">
        <v>1069</v>
      </c>
      <c r="D210" t="s">
        <v>5218</v>
      </c>
      <c r="E210" t="s">
        <v>5219</v>
      </c>
      <c r="F210" t="s">
        <v>312</v>
      </c>
      <c r="G210" t="s">
        <v>5220</v>
      </c>
      <c r="H210" t="s">
        <v>5221</v>
      </c>
      <c r="I210" t="s">
        <v>315</v>
      </c>
      <c r="J210" t="s">
        <v>1216</v>
      </c>
      <c r="K210" s="155">
        <v>43321</v>
      </c>
      <c r="L210" s="158">
        <v>620000</v>
      </c>
      <c r="M210" s="158">
        <f>L210*3.372/1000</f>
        <v>2090.64</v>
      </c>
      <c r="N210" s="158">
        <v>0</v>
      </c>
      <c r="O210" s="158">
        <v>0</v>
      </c>
      <c r="P210" s="159"/>
      <c r="Q210" s="145"/>
      <c r="R210" s="108"/>
      <c r="S210" s="108"/>
      <c r="T210" s="108"/>
      <c r="U210" s="108"/>
      <c r="V210" s="16"/>
    </row>
    <row r="211" spans="1:22" ht="14.1" customHeight="1">
      <c r="A211" t="s">
        <v>1214</v>
      </c>
      <c r="B211" t="s">
        <v>1253</v>
      </c>
      <c r="C211" s="133" t="s">
        <v>1069</v>
      </c>
      <c r="D211" t="s">
        <v>5292</v>
      </c>
      <c r="E211" t="s">
        <v>5293</v>
      </c>
      <c r="F211" t="s">
        <v>310</v>
      </c>
      <c r="G211" t="s">
        <v>5294</v>
      </c>
      <c r="H211" t="s">
        <v>5295</v>
      </c>
      <c r="I211" t="s">
        <v>315</v>
      </c>
      <c r="J211" t="s">
        <v>1213</v>
      </c>
      <c r="K211" s="155">
        <v>43394</v>
      </c>
      <c r="L211" s="158">
        <v>1405000</v>
      </c>
      <c r="M211" s="158">
        <f>L211/1000</f>
        <v>1405</v>
      </c>
      <c r="N211" s="158">
        <f>O211*1000</f>
        <v>343554</v>
      </c>
      <c r="O211" s="158">
        <v>343.55399999999997</v>
      </c>
      <c r="P211" s="159">
        <f>O211/M211</f>
        <v>0.24452241992882559</v>
      </c>
      <c r="Q211" s="145">
        <v>47044</v>
      </c>
      <c r="R211" s="108"/>
      <c r="S211" s="108"/>
      <c r="T211" s="108"/>
      <c r="U211" s="108"/>
      <c r="V211" s="16"/>
    </row>
    <row r="212" spans="1:22" ht="14.1" customHeight="1">
      <c r="A212" t="s">
        <v>1214</v>
      </c>
      <c r="B212" t="s">
        <v>1253</v>
      </c>
      <c r="C212" s="133" t="s">
        <v>1069</v>
      </c>
      <c r="D212"/>
      <c r="E212" t="s">
        <v>5205</v>
      </c>
      <c r="F212" t="s">
        <v>312</v>
      </c>
      <c r="G212" t="s">
        <v>5206</v>
      </c>
      <c r="H212" t="s">
        <v>5207</v>
      </c>
      <c r="I212" t="s">
        <v>315</v>
      </c>
      <c r="J212" t="s">
        <v>1216</v>
      </c>
      <c r="K212" s="155">
        <v>43411</v>
      </c>
      <c r="L212" s="158">
        <v>230000</v>
      </c>
      <c r="M212" s="158">
        <f>L212*3.372/1000</f>
        <v>775.56</v>
      </c>
      <c r="N212" s="158"/>
      <c r="O212" s="158"/>
      <c r="P212" s="159"/>
      <c r="Q212" s="145"/>
      <c r="R212" s="108"/>
      <c r="S212" s="108"/>
      <c r="T212" s="108"/>
      <c r="U212" s="108"/>
      <c r="V212" s="16"/>
    </row>
    <row r="213" spans="1:22" ht="14.1" customHeight="1">
      <c r="A213" t="s">
        <v>1214</v>
      </c>
      <c r="B213" t="s">
        <v>1253</v>
      </c>
      <c r="C213" s="133" t="s">
        <v>1069</v>
      </c>
      <c r="D213"/>
      <c r="E213" t="s">
        <v>5214</v>
      </c>
      <c r="F213" t="s">
        <v>310</v>
      </c>
      <c r="G213" t="s">
        <v>5215</v>
      </c>
      <c r="H213" t="s">
        <v>5216</v>
      </c>
      <c r="I213" t="s">
        <v>315</v>
      </c>
      <c r="J213" t="s">
        <v>1216</v>
      </c>
      <c r="K213" s="155">
        <v>43412</v>
      </c>
      <c r="L213" s="158">
        <v>528494</v>
      </c>
      <c r="M213" s="158">
        <f>L213*3.372/1000</f>
        <v>1782.081768</v>
      </c>
      <c r="N213" s="158"/>
      <c r="O213" s="158"/>
      <c r="P213" s="159"/>
      <c r="Q213" s="145"/>
      <c r="R213" s="108"/>
      <c r="S213" s="108"/>
      <c r="T213" s="108"/>
      <c r="U213" s="108"/>
      <c r="V213" s="16"/>
    </row>
    <row r="214" spans="1:22" ht="14.1" customHeight="1">
      <c r="A214" t="s">
        <v>1214</v>
      </c>
      <c r="B214" t="s">
        <v>1253</v>
      </c>
      <c r="C214" s="133" t="s">
        <v>1069</v>
      </c>
      <c r="D214"/>
      <c r="E214" t="s">
        <v>5226</v>
      </c>
      <c r="F214" t="s">
        <v>312</v>
      </c>
      <c r="G214" t="s">
        <v>5227</v>
      </c>
      <c r="H214" t="s">
        <v>5228</v>
      </c>
      <c r="I214" t="s">
        <v>315</v>
      </c>
      <c r="J214" t="s">
        <v>1216</v>
      </c>
      <c r="K214" s="155">
        <v>43482</v>
      </c>
      <c r="L214" s="158">
        <v>473085.67096285103</v>
      </c>
      <c r="M214" s="158">
        <f>L214*3.372/1000</f>
        <v>1595.2448824867336</v>
      </c>
      <c r="N214" s="158"/>
      <c r="O214" s="158"/>
      <c r="P214" s="159"/>
      <c r="Q214" s="145"/>
      <c r="R214" s="108"/>
      <c r="S214" s="108"/>
      <c r="T214" s="108"/>
      <c r="U214" s="108"/>
      <c r="V214" s="16"/>
    </row>
    <row r="215" spans="1:22" ht="14.1" customHeight="1">
      <c r="A215" t="s">
        <v>1214</v>
      </c>
      <c r="B215" t="s">
        <v>1253</v>
      </c>
      <c r="C215" s="133" t="s">
        <v>1069</v>
      </c>
      <c r="D215" t="s">
        <v>5181</v>
      </c>
      <c r="E215" t="s">
        <v>5182</v>
      </c>
      <c r="F215" t="s">
        <v>310</v>
      </c>
      <c r="G215" t="s">
        <v>5183</v>
      </c>
      <c r="H215" t="s">
        <v>5184</v>
      </c>
      <c r="I215" t="s">
        <v>315</v>
      </c>
      <c r="J215" t="s">
        <v>1213</v>
      </c>
      <c r="K215" s="155"/>
      <c r="L215" s="158">
        <v>3196030</v>
      </c>
      <c r="M215" s="158">
        <f>L215/1000</f>
        <v>3196.03</v>
      </c>
      <c r="N215" s="158"/>
      <c r="O215" s="158"/>
      <c r="P215" s="159"/>
      <c r="Q215" s="145"/>
      <c r="R215" s="108"/>
      <c r="S215" s="108"/>
      <c r="T215" s="108"/>
      <c r="U215" s="108"/>
      <c r="V215" s="16"/>
    </row>
    <row r="216" spans="1:22" ht="14.1" customHeight="1">
      <c r="A216" t="s">
        <v>1214</v>
      </c>
      <c r="B216" t="s">
        <v>1253</v>
      </c>
      <c r="C216" s="133" t="s">
        <v>1069</v>
      </c>
      <c r="D216" t="s">
        <v>5176</v>
      </c>
      <c r="E216" t="s">
        <v>5177</v>
      </c>
      <c r="F216" t="s">
        <v>311</v>
      </c>
      <c r="G216" t="s">
        <v>5178</v>
      </c>
      <c r="H216" t="s">
        <v>5179</v>
      </c>
      <c r="I216" t="s">
        <v>315</v>
      </c>
      <c r="J216" t="s">
        <v>1213</v>
      </c>
      <c r="K216" s="155">
        <v>43542</v>
      </c>
      <c r="L216" s="158">
        <v>4730000</v>
      </c>
      <c r="M216" s="158">
        <f>L216/1000</f>
        <v>4730</v>
      </c>
      <c r="N216" s="158">
        <f>O216*1000</f>
        <v>332867</v>
      </c>
      <c r="O216" s="158">
        <v>332.86700000000002</v>
      </c>
      <c r="P216" s="159">
        <f t="shared" ref="P216:P217" si="29">O216/M216</f>
        <v>7.0373572938689219E-2</v>
      </c>
      <c r="Q216" s="145">
        <v>46462</v>
      </c>
      <c r="R216" s="108"/>
      <c r="S216" s="108"/>
      <c r="T216" s="108"/>
      <c r="U216" s="108"/>
      <c r="V216" s="16"/>
    </row>
    <row r="217" spans="1:22" ht="14.1" customHeight="1">
      <c r="A217" t="s">
        <v>1214</v>
      </c>
      <c r="B217" t="s">
        <v>1253</v>
      </c>
      <c r="C217" s="133" t="s">
        <v>1069</v>
      </c>
      <c r="D217" t="s">
        <v>5233</v>
      </c>
      <c r="E217" t="s">
        <v>5234</v>
      </c>
      <c r="F217" t="s">
        <v>311</v>
      </c>
      <c r="G217" t="s">
        <v>5235</v>
      </c>
      <c r="H217" t="s">
        <v>5236</v>
      </c>
      <c r="I217" t="s">
        <v>315</v>
      </c>
      <c r="J217" t="s">
        <v>1216</v>
      </c>
      <c r="K217" s="155">
        <v>43571</v>
      </c>
      <c r="L217" s="158">
        <v>295389</v>
      </c>
      <c r="M217" s="158">
        <f>L217*3.372/1000</f>
        <v>996.05170799999996</v>
      </c>
      <c r="N217" s="158">
        <f>O217*1000/3.372</f>
        <v>135879</v>
      </c>
      <c r="O217" s="158">
        <f>458183.988/1000</f>
        <v>458.183988</v>
      </c>
      <c r="P217" s="159">
        <f t="shared" si="29"/>
        <v>0.46000020312198492</v>
      </c>
      <c r="Q217" s="145">
        <v>46126</v>
      </c>
      <c r="R217" s="108"/>
      <c r="S217" s="108"/>
      <c r="T217" s="108"/>
      <c r="U217" s="108"/>
      <c r="V217" s="16"/>
    </row>
    <row r="218" spans="1:22" ht="14.1" customHeight="1">
      <c r="A218" t="s">
        <v>1214</v>
      </c>
      <c r="B218" t="s">
        <v>1253</v>
      </c>
      <c r="C218" s="133" t="s">
        <v>1069</v>
      </c>
      <c r="D218" t="s">
        <v>5209</v>
      </c>
      <c r="E218" t="s">
        <v>5210</v>
      </c>
      <c r="F218" t="s">
        <v>310</v>
      </c>
      <c r="G218" t="s">
        <v>5211</v>
      </c>
      <c r="H218" t="s">
        <v>5212</v>
      </c>
      <c r="I218" t="s">
        <v>315</v>
      </c>
      <c r="J218" t="s">
        <v>1216</v>
      </c>
      <c r="K218" s="155"/>
      <c r="L218" s="158">
        <v>353709</v>
      </c>
      <c r="M218" s="158">
        <f>L218*3.372/1000</f>
        <v>1192.7067479999998</v>
      </c>
      <c r="N218" s="158"/>
      <c r="O218" s="158"/>
      <c r="P218" s="159"/>
      <c r="Q218" s="145"/>
      <c r="R218" s="108"/>
      <c r="S218" s="108"/>
      <c r="T218" s="108"/>
      <c r="U218" s="108"/>
      <c r="V218" s="16"/>
    </row>
    <row r="219" spans="1:22" ht="14.1" customHeight="1">
      <c r="A219" t="s">
        <v>1214</v>
      </c>
      <c r="B219" t="s">
        <v>1253</v>
      </c>
      <c r="C219" s="133" t="s">
        <v>1069</v>
      </c>
      <c r="D219" t="s">
        <v>5189</v>
      </c>
      <c r="E219" t="s">
        <v>2185</v>
      </c>
      <c r="F219" t="s">
        <v>310</v>
      </c>
      <c r="G219" t="s">
        <v>5190</v>
      </c>
      <c r="H219" t="s">
        <v>5191</v>
      </c>
      <c r="I219" t="s">
        <v>315</v>
      </c>
      <c r="J219" t="s">
        <v>1216</v>
      </c>
      <c r="K219" s="155">
        <v>43691</v>
      </c>
      <c r="L219" s="158">
        <v>635045</v>
      </c>
      <c r="M219" s="158">
        <f>L219*3.372/1000</f>
        <v>2141.3717399999996</v>
      </c>
      <c r="N219" s="158">
        <f>O219*1000/3.372</f>
        <v>102196</v>
      </c>
      <c r="O219" s="158">
        <f>344604.912/1000</f>
        <v>344.60491200000001</v>
      </c>
      <c r="P219" s="159">
        <f t="shared" ref="P219:P220" si="30">O219/M219</f>
        <v>0.16092717838893311</v>
      </c>
      <c r="Q219" s="145">
        <v>46248</v>
      </c>
      <c r="R219" s="108"/>
      <c r="S219" s="108"/>
      <c r="T219" s="108"/>
      <c r="U219" s="108"/>
      <c r="V219" s="16"/>
    </row>
    <row r="220" spans="1:22" ht="14.1" customHeight="1">
      <c r="A220" t="s">
        <v>1214</v>
      </c>
      <c r="B220" t="s">
        <v>1253</v>
      </c>
      <c r="C220" s="133" t="s">
        <v>1069</v>
      </c>
      <c r="D220"/>
      <c r="E220" t="s">
        <v>5362</v>
      </c>
      <c r="F220" t="s">
        <v>312</v>
      </c>
      <c r="G220" t="s">
        <v>5363</v>
      </c>
      <c r="H220" t="s">
        <v>5364</v>
      </c>
      <c r="I220" t="s">
        <v>315</v>
      </c>
      <c r="J220" t="s">
        <v>1216</v>
      </c>
      <c r="K220" s="155">
        <v>43790</v>
      </c>
      <c r="L220" s="158">
        <v>283700</v>
      </c>
      <c r="M220" s="158">
        <f>L220*3.372/1000</f>
        <v>956.63639999999998</v>
      </c>
      <c r="N220" s="158">
        <f>O220*1000/3.372</f>
        <v>90200.000000000015</v>
      </c>
      <c r="O220" s="158">
        <f>304154.4/1000</f>
        <v>304.15440000000001</v>
      </c>
      <c r="P220" s="159">
        <f t="shared" si="30"/>
        <v>0.3179414874867818</v>
      </c>
      <c r="Q220" s="145">
        <v>46347</v>
      </c>
      <c r="R220" s="108"/>
      <c r="S220" s="108"/>
      <c r="T220" s="108"/>
      <c r="U220" s="108"/>
      <c r="V220" s="16"/>
    </row>
    <row r="221" spans="1:22" ht="14.1" customHeight="1">
      <c r="A221" t="s">
        <v>1214</v>
      </c>
      <c r="B221" t="s">
        <v>1253</v>
      </c>
      <c r="C221" s="133" t="s">
        <v>1069</v>
      </c>
      <c r="D221" t="s">
        <v>5242</v>
      </c>
      <c r="E221" t="s">
        <v>5243</v>
      </c>
      <c r="F221" t="s">
        <v>310</v>
      </c>
      <c r="G221" t="s">
        <v>5244</v>
      </c>
      <c r="H221" t="s">
        <v>5245</v>
      </c>
      <c r="I221" t="s">
        <v>315</v>
      </c>
      <c r="J221" t="s">
        <v>1213</v>
      </c>
      <c r="K221" s="155"/>
      <c r="L221" s="158">
        <v>2668575</v>
      </c>
      <c r="M221" s="158">
        <f>L221/1000</f>
        <v>2668.5749999999998</v>
      </c>
      <c r="N221" s="158"/>
      <c r="O221" s="158"/>
      <c r="P221" s="159"/>
      <c r="Q221" s="145"/>
      <c r="R221" s="108"/>
      <c r="S221" s="108"/>
      <c r="T221" s="108"/>
      <c r="U221" s="108"/>
      <c r="V221" s="16"/>
    </row>
    <row r="222" spans="1:22" ht="14.1" customHeight="1">
      <c r="A222" t="s">
        <v>1214</v>
      </c>
      <c r="B222" t="s">
        <v>1253</v>
      </c>
      <c r="C222" s="133" t="s">
        <v>1069</v>
      </c>
      <c r="D222"/>
      <c r="E222" t="s">
        <v>5222</v>
      </c>
      <c r="F222" t="s">
        <v>312</v>
      </c>
      <c r="G222" t="s">
        <v>5223</v>
      </c>
      <c r="H222" t="s">
        <v>5224</v>
      </c>
      <c r="I222" t="s">
        <v>315</v>
      </c>
      <c r="J222" t="s">
        <v>1216</v>
      </c>
      <c r="K222" s="155">
        <v>43857</v>
      </c>
      <c r="L222" s="158">
        <v>283442</v>
      </c>
      <c r="M222" s="158">
        <f>L222*3.372/1000</f>
        <v>955.76642400000003</v>
      </c>
      <c r="N222" s="158"/>
      <c r="O222" s="158"/>
      <c r="P222" s="159"/>
      <c r="Q222" s="145"/>
      <c r="R222" s="108"/>
      <c r="S222" s="108"/>
      <c r="T222" s="108"/>
      <c r="U222" s="108"/>
      <c r="V222" s="16"/>
    </row>
    <row r="223" spans="1:22" ht="14.1" customHeight="1">
      <c r="A223" t="s">
        <v>1214</v>
      </c>
      <c r="B223" t="s">
        <v>1253</v>
      </c>
      <c r="C223" s="133" t="s">
        <v>1069</v>
      </c>
      <c r="D223" t="s">
        <v>5338</v>
      </c>
      <c r="E223" t="s">
        <v>5339</v>
      </c>
      <c r="F223" t="s">
        <v>312</v>
      </c>
      <c r="G223" t="s">
        <v>5340</v>
      </c>
      <c r="H223" t="s">
        <v>5341</v>
      </c>
      <c r="I223" t="s">
        <v>315</v>
      </c>
      <c r="J223" t="s">
        <v>1216</v>
      </c>
      <c r="K223" s="155">
        <v>43881</v>
      </c>
      <c r="L223" s="158">
        <v>449293</v>
      </c>
      <c r="M223" s="158">
        <f>L223*3.372/1000</f>
        <v>1515.0159960000001</v>
      </c>
      <c r="N223" s="158"/>
      <c r="O223" s="158"/>
      <c r="P223" s="159"/>
      <c r="Q223" s="145"/>
      <c r="R223" s="108"/>
      <c r="S223" s="108"/>
      <c r="T223" s="108"/>
      <c r="U223" s="108"/>
      <c r="V223" s="16"/>
    </row>
    <row r="224" spans="1:22" ht="14.1" customHeight="1">
      <c r="A224" t="s">
        <v>1214</v>
      </c>
      <c r="B224" t="s">
        <v>1253</v>
      </c>
      <c r="C224" s="133" t="s">
        <v>1069</v>
      </c>
      <c r="D224"/>
      <c r="E224" t="s">
        <v>5205</v>
      </c>
      <c r="F224" t="s">
        <v>312</v>
      </c>
      <c r="G224" t="s">
        <v>5323</v>
      </c>
      <c r="H224" t="s">
        <v>5324</v>
      </c>
      <c r="I224" t="s">
        <v>315</v>
      </c>
      <c r="J224" t="s">
        <v>1216</v>
      </c>
      <c r="K224" s="155">
        <v>43891</v>
      </c>
      <c r="L224" s="158">
        <v>436845.55</v>
      </c>
      <c r="M224" s="158">
        <f>L224*3.372/1000</f>
        <v>1473.0431945999999</v>
      </c>
      <c r="N224" s="158"/>
      <c r="O224" s="158"/>
      <c r="P224" s="159"/>
      <c r="Q224" s="145"/>
      <c r="R224" s="108"/>
      <c r="S224" s="108"/>
      <c r="T224" s="108"/>
      <c r="U224" s="108"/>
      <c r="V224" s="16"/>
    </row>
    <row r="225" spans="1:22" ht="14.1" customHeight="1">
      <c r="A225" t="s">
        <v>1214</v>
      </c>
      <c r="B225" t="s">
        <v>1253</v>
      </c>
      <c r="C225" s="133" t="s">
        <v>1069</v>
      </c>
      <c r="D225" t="s">
        <v>5181</v>
      </c>
      <c r="E225" t="s">
        <v>5186</v>
      </c>
      <c r="F225" t="s">
        <v>310</v>
      </c>
      <c r="G225" t="s">
        <v>5187</v>
      </c>
      <c r="H225" t="s">
        <v>5188</v>
      </c>
      <c r="I225" t="s">
        <v>315</v>
      </c>
      <c r="J225" t="s">
        <v>1213</v>
      </c>
      <c r="K225" s="155">
        <v>43913</v>
      </c>
      <c r="L225" s="158">
        <v>1234772</v>
      </c>
      <c r="M225" s="158">
        <f>L225/1000</f>
        <v>1234.7719999999999</v>
      </c>
      <c r="N225" s="158"/>
      <c r="O225" s="158"/>
      <c r="P225" s="159"/>
      <c r="Q225" s="145"/>
      <c r="R225" s="108"/>
      <c r="S225" s="108"/>
      <c r="T225" s="108"/>
      <c r="U225" s="108"/>
      <c r="V225" s="16"/>
    </row>
    <row r="226" spans="1:22" ht="14.1" customHeight="1">
      <c r="A226" t="s">
        <v>1214</v>
      </c>
      <c r="B226" t="s">
        <v>1253</v>
      </c>
      <c r="C226" s="133" t="s">
        <v>1069</v>
      </c>
      <c r="D226"/>
      <c r="E226" t="s">
        <v>5150</v>
      </c>
      <c r="F226" t="s">
        <v>312</v>
      </c>
      <c r="G226" t="s">
        <v>5151</v>
      </c>
      <c r="H226" t="s">
        <v>5152</v>
      </c>
      <c r="I226" t="s">
        <v>315</v>
      </c>
      <c r="J226" t="s">
        <v>1216</v>
      </c>
      <c r="K226" s="155">
        <v>43770</v>
      </c>
      <c r="L226" s="158">
        <v>499931</v>
      </c>
      <c r="M226" s="158">
        <f>L226*3.372/1000</f>
        <v>1685.7673319999999</v>
      </c>
      <c r="N226" s="158"/>
      <c r="O226" s="158"/>
      <c r="P226" s="159"/>
      <c r="Q226" s="145"/>
      <c r="R226" s="108"/>
      <c r="S226" s="108"/>
      <c r="T226" s="108"/>
      <c r="U226" s="108"/>
      <c r="V226" s="16"/>
    </row>
    <row r="227" spans="1:22" ht="14.1" customHeight="1">
      <c r="A227" t="s">
        <v>1214</v>
      </c>
      <c r="B227" t="s">
        <v>1253</v>
      </c>
      <c r="C227" s="133" t="s">
        <v>1069</v>
      </c>
      <c r="D227" t="s">
        <v>5176</v>
      </c>
      <c r="E227" t="s">
        <v>5177</v>
      </c>
      <c r="F227" t="s">
        <v>311</v>
      </c>
      <c r="G227" t="s">
        <v>5250</v>
      </c>
      <c r="H227" t="s">
        <v>5251</v>
      </c>
      <c r="I227" t="s">
        <v>315</v>
      </c>
      <c r="J227" t="s">
        <v>1213</v>
      </c>
      <c r="K227" s="155">
        <v>44084</v>
      </c>
      <c r="L227" s="158">
        <v>1352989</v>
      </c>
      <c r="M227" s="158">
        <f>L227/1000</f>
        <v>1352.989</v>
      </c>
      <c r="N227" s="158">
        <v>185351</v>
      </c>
      <c r="O227" s="158">
        <f>N227/1000</f>
        <v>185.351</v>
      </c>
      <c r="P227" s="159">
        <f>O227/M227</f>
        <v>0.13699372278710323</v>
      </c>
      <c r="Q227" s="145">
        <v>46462</v>
      </c>
      <c r="R227" s="108"/>
      <c r="S227" s="108"/>
      <c r="T227" s="108"/>
      <c r="U227" s="108"/>
      <c r="V227" s="16"/>
    </row>
    <row r="228" spans="1:22" ht="14.1" customHeight="1">
      <c r="A228" t="s">
        <v>1214</v>
      </c>
      <c r="B228" t="s">
        <v>1253</v>
      </c>
      <c r="C228" s="133" t="s">
        <v>1069</v>
      </c>
      <c r="D228" t="s">
        <v>5329</v>
      </c>
      <c r="E228" t="s">
        <v>5330</v>
      </c>
      <c r="F228" t="s">
        <v>311</v>
      </c>
      <c r="G228" t="s">
        <v>5331</v>
      </c>
      <c r="H228" t="s">
        <v>5332</v>
      </c>
      <c r="I228" t="s">
        <v>315</v>
      </c>
      <c r="J228" t="s">
        <v>1217</v>
      </c>
      <c r="K228" s="155">
        <v>44159</v>
      </c>
      <c r="L228" s="158">
        <v>248255.25234432617</v>
      </c>
      <c r="M228" s="158">
        <f>L228*3.9552/1000</f>
        <v>981.89917407227892</v>
      </c>
      <c r="N228" s="158"/>
      <c r="O228" s="158"/>
      <c r="P228" s="159"/>
      <c r="Q228" s="145"/>
      <c r="R228" s="108"/>
      <c r="S228" s="108"/>
      <c r="T228" s="108"/>
      <c r="U228" s="108"/>
      <c r="V228" s="16"/>
    </row>
    <row r="229" spans="1:22" ht="14.1" customHeight="1">
      <c r="A229" t="s">
        <v>1214</v>
      </c>
      <c r="B229" t="s">
        <v>1253</v>
      </c>
      <c r="C229" s="133" t="s">
        <v>1069</v>
      </c>
      <c r="D229"/>
      <c r="E229" t="s">
        <v>5334</v>
      </c>
      <c r="F229" t="s">
        <v>312</v>
      </c>
      <c r="G229" t="s">
        <v>5335</v>
      </c>
      <c r="H229" t="s">
        <v>5336</v>
      </c>
      <c r="I229" t="s">
        <v>315</v>
      </c>
      <c r="J229" t="s">
        <v>1216</v>
      </c>
      <c r="K229" s="155">
        <v>44166</v>
      </c>
      <c r="L229" s="158">
        <v>554281.73</v>
      </c>
      <c r="M229" s="158">
        <f>L229*3.372/1000</f>
        <v>1869.0379935599999</v>
      </c>
      <c r="N229" s="158">
        <f>O229*1000/3.372</f>
        <v>227284.1</v>
      </c>
      <c r="O229" s="158">
        <f>766401.9852/1000</f>
        <v>766.40198520000001</v>
      </c>
      <c r="P229" s="159">
        <f>O229/M229</f>
        <v>0.41005158153056931</v>
      </c>
      <c r="Q229" s="145">
        <v>45748</v>
      </c>
      <c r="R229" s="108"/>
      <c r="S229" s="108"/>
      <c r="T229" s="108"/>
      <c r="U229" s="108"/>
      <c r="V229" s="16"/>
    </row>
    <row r="230" spans="1:22" ht="14.1" customHeight="1">
      <c r="A230" t="s">
        <v>1214</v>
      </c>
      <c r="B230" t="s">
        <v>1253</v>
      </c>
      <c r="C230" s="133" t="s">
        <v>1069</v>
      </c>
      <c r="D230" t="s">
        <v>5229</v>
      </c>
      <c r="E230" t="s">
        <v>5230</v>
      </c>
      <c r="F230" t="s">
        <v>312</v>
      </c>
      <c r="G230" t="s">
        <v>5231</v>
      </c>
      <c r="H230" t="s">
        <v>5232</v>
      </c>
      <c r="I230" t="s">
        <v>315</v>
      </c>
      <c r="J230" t="s">
        <v>1216</v>
      </c>
      <c r="K230" s="155">
        <v>44186</v>
      </c>
      <c r="L230" s="158">
        <v>220728</v>
      </c>
      <c r="M230" s="158">
        <f>L230*3.372/1000</f>
        <v>744.29481599999997</v>
      </c>
      <c r="N230" s="158"/>
      <c r="O230" s="158"/>
      <c r="P230" s="159"/>
      <c r="Q230" s="145"/>
      <c r="R230" s="108"/>
      <c r="S230" s="108"/>
      <c r="T230" s="108"/>
      <c r="U230" s="108"/>
      <c r="V230" s="16"/>
    </row>
    <row r="231" spans="1:22" ht="14.1" customHeight="1">
      <c r="A231" t="s">
        <v>1214</v>
      </c>
      <c r="B231" t="s">
        <v>1253</v>
      </c>
      <c r="C231" s="133" t="s">
        <v>1069</v>
      </c>
      <c r="D231"/>
      <c r="E231" t="s">
        <v>5205</v>
      </c>
      <c r="F231" t="s">
        <v>312</v>
      </c>
      <c r="G231" t="s">
        <v>5353</v>
      </c>
      <c r="H231" t="s">
        <v>5354</v>
      </c>
      <c r="I231" t="s">
        <v>315</v>
      </c>
      <c r="J231" t="s">
        <v>1216</v>
      </c>
      <c r="K231" s="155">
        <v>44308</v>
      </c>
      <c r="L231" s="158">
        <v>240000</v>
      </c>
      <c r="M231" s="158">
        <f>L231*3.372/1000</f>
        <v>809.28</v>
      </c>
      <c r="N231" s="158"/>
      <c r="O231" s="158"/>
      <c r="P231" s="159"/>
      <c r="Q231" s="145"/>
      <c r="R231" s="108"/>
      <c r="S231" s="108"/>
      <c r="T231" s="108"/>
      <c r="U231" s="108"/>
      <c r="V231" s="16"/>
    </row>
    <row r="232" spans="1:22" ht="14.1" customHeight="1">
      <c r="A232" t="s">
        <v>1214</v>
      </c>
      <c r="B232" t="s">
        <v>1253</v>
      </c>
      <c r="C232" s="133" t="s">
        <v>1069</v>
      </c>
      <c r="D232"/>
      <c r="E232" t="s">
        <v>5226</v>
      </c>
      <c r="F232" t="s">
        <v>312</v>
      </c>
      <c r="G232" t="s">
        <v>5355</v>
      </c>
      <c r="H232" t="s">
        <v>5356</v>
      </c>
      <c r="I232" t="s">
        <v>315</v>
      </c>
      <c r="J232" t="s">
        <v>1216</v>
      </c>
      <c r="K232" s="155">
        <v>44371</v>
      </c>
      <c r="L232" s="158">
        <v>400000</v>
      </c>
      <c r="M232" s="158">
        <f>L232/1000*3.372</f>
        <v>1348.8</v>
      </c>
      <c r="N232" s="158">
        <f>O232*1000/3.372</f>
        <v>138227</v>
      </c>
      <c r="O232" s="158">
        <f>466101.444/1000</f>
        <v>466.10144400000001</v>
      </c>
      <c r="P232" s="159">
        <f t="shared" ref="P232:P236" si="31">O232/M232</f>
        <v>0.34556750000000003</v>
      </c>
      <c r="Q232" s="145">
        <v>46197</v>
      </c>
      <c r="R232" s="108"/>
      <c r="S232" s="108"/>
      <c r="T232" s="108"/>
      <c r="U232" s="108"/>
      <c r="V232" s="16"/>
    </row>
    <row r="233" spans="1:22" ht="14.1" customHeight="1">
      <c r="A233" t="s">
        <v>1214</v>
      </c>
      <c r="B233" t="s">
        <v>1253</v>
      </c>
      <c r="C233" s="133" t="s">
        <v>1069</v>
      </c>
      <c r="D233" t="s">
        <v>5252</v>
      </c>
      <c r="E233" t="s">
        <v>5253</v>
      </c>
      <c r="F233" t="s">
        <v>310</v>
      </c>
      <c r="G233" t="s">
        <v>5254</v>
      </c>
      <c r="H233" t="s">
        <v>5255</v>
      </c>
      <c r="I233" t="s">
        <v>315</v>
      </c>
      <c r="J233" t="s">
        <v>1213</v>
      </c>
      <c r="K233" s="155">
        <v>44370</v>
      </c>
      <c r="L233" s="158">
        <v>2533304</v>
      </c>
      <c r="M233" s="158">
        <f>L233/1000</f>
        <v>2533.3040000000001</v>
      </c>
      <c r="N233" s="158">
        <f>O233*1000</f>
        <v>318631</v>
      </c>
      <c r="O233" s="158">
        <v>318.63099999999997</v>
      </c>
      <c r="P233" s="159">
        <f t="shared" si="31"/>
        <v>0.12577685110038114</v>
      </c>
      <c r="Q233" s="145">
        <v>46196</v>
      </c>
      <c r="R233" s="108"/>
      <c r="S233" s="108"/>
      <c r="T233" s="108"/>
      <c r="U233" s="108"/>
      <c r="V233" s="16"/>
    </row>
    <row r="234" spans="1:22" ht="14.1" customHeight="1">
      <c r="A234" t="s">
        <v>1214</v>
      </c>
      <c r="B234" t="s">
        <v>1253</v>
      </c>
      <c r="C234" s="133" t="s">
        <v>1069</v>
      </c>
      <c r="D234" t="s">
        <v>5277</v>
      </c>
      <c r="E234" t="s">
        <v>5278</v>
      </c>
      <c r="F234" t="s">
        <v>310</v>
      </c>
      <c r="G234" t="s">
        <v>5279</v>
      </c>
      <c r="H234" t="s">
        <v>5280</v>
      </c>
      <c r="I234" t="s">
        <v>315</v>
      </c>
      <c r="J234" t="s">
        <v>1216</v>
      </c>
      <c r="K234" s="155">
        <v>44409</v>
      </c>
      <c r="L234" s="158">
        <v>377170</v>
      </c>
      <c r="M234" s="158">
        <f>L234*3.372/1000</f>
        <v>1271.8172400000001</v>
      </c>
      <c r="N234" s="158">
        <f>O234*1000/3.372</f>
        <v>71663.000000000015</v>
      </c>
      <c r="O234" s="158">
        <v>241.64763600000006</v>
      </c>
      <c r="P234" s="159">
        <f t="shared" si="31"/>
        <v>0.19000185592703558</v>
      </c>
      <c r="Q234" s="145">
        <v>47150</v>
      </c>
      <c r="R234" s="108"/>
      <c r="S234" s="108"/>
      <c r="T234" s="108"/>
      <c r="U234" s="108"/>
      <c r="V234" s="16"/>
    </row>
    <row r="235" spans="1:22" ht="14.1" customHeight="1">
      <c r="A235" t="s">
        <v>1214</v>
      </c>
      <c r="B235" t="s">
        <v>1253</v>
      </c>
      <c r="C235" s="133" t="s">
        <v>1069</v>
      </c>
      <c r="D235" t="s">
        <v>5272</v>
      </c>
      <c r="E235" t="s">
        <v>5273</v>
      </c>
      <c r="F235" t="s">
        <v>310</v>
      </c>
      <c r="G235" t="s">
        <v>5274</v>
      </c>
      <c r="H235" t="s">
        <v>5275</v>
      </c>
      <c r="I235" t="s">
        <v>315</v>
      </c>
      <c r="J235" t="s">
        <v>1216</v>
      </c>
      <c r="K235" s="155">
        <v>44560</v>
      </c>
      <c r="L235" s="158">
        <v>398713</v>
      </c>
      <c r="M235" s="158">
        <f>L235*3.372/1000</f>
        <v>1344.4602360000001</v>
      </c>
      <c r="N235" s="158">
        <f>O235*1000/3.372</f>
        <v>59806.000000000051</v>
      </c>
      <c r="O235" s="158">
        <v>201.66583200000017</v>
      </c>
      <c r="P235" s="159">
        <f t="shared" si="31"/>
        <v>0.14999761733377151</v>
      </c>
      <c r="Q235" s="145">
        <v>46386</v>
      </c>
      <c r="R235" s="108"/>
      <c r="S235" s="108"/>
      <c r="T235" s="108"/>
      <c r="U235" s="108"/>
      <c r="V235" s="16"/>
    </row>
    <row r="236" spans="1:22" ht="14.1" customHeight="1">
      <c r="A236" t="s">
        <v>1214</v>
      </c>
      <c r="B236" t="s">
        <v>1253</v>
      </c>
      <c r="C236" s="133" t="s">
        <v>1069</v>
      </c>
      <c r="D236" t="s">
        <v>5264</v>
      </c>
      <c r="E236" t="s">
        <v>5265</v>
      </c>
      <c r="F236" t="s">
        <v>310</v>
      </c>
      <c r="G236" t="s">
        <v>5266</v>
      </c>
      <c r="H236" t="s">
        <v>5267</v>
      </c>
      <c r="I236" t="s">
        <v>315</v>
      </c>
      <c r="J236" t="s">
        <v>1213</v>
      </c>
      <c r="K236" s="155">
        <v>44591</v>
      </c>
      <c r="L236" s="158">
        <v>2187194</v>
      </c>
      <c r="M236" s="158">
        <f>L236/1000</f>
        <v>2187.194</v>
      </c>
      <c r="N236" s="158">
        <f>O236*1000</f>
        <v>1224485.5900000001</v>
      </c>
      <c r="O236" s="158">
        <f>1224485.59/1000</f>
        <v>1224.48559</v>
      </c>
      <c r="P236" s="159">
        <f t="shared" si="31"/>
        <v>0.5598431552025106</v>
      </c>
      <c r="Q236" s="145">
        <v>46204</v>
      </c>
      <c r="R236" s="108"/>
      <c r="S236" s="108"/>
      <c r="T236" s="108"/>
      <c r="U236" s="108"/>
      <c r="V236" s="16"/>
    </row>
    <row r="237" spans="1:22" ht="14.1" customHeight="1">
      <c r="A237" t="s">
        <v>1214</v>
      </c>
      <c r="B237" t="s">
        <v>1253</v>
      </c>
      <c r="C237" s="133" t="s">
        <v>1069</v>
      </c>
      <c r="D237" t="s">
        <v>5285</v>
      </c>
      <c r="E237" t="s">
        <v>5286</v>
      </c>
      <c r="F237" t="s">
        <v>310</v>
      </c>
      <c r="G237" t="s">
        <v>5287</v>
      </c>
      <c r="H237" t="s">
        <v>5288</v>
      </c>
      <c r="I237" t="s">
        <v>315</v>
      </c>
      <c r="J237" t="s">
        <v>1213</v>
      </c>
      <c r="K237" s="155">
        <v>44622</v>
      </c>
      <c r="L237" s="158">
        <v>1086928</v>
      </c>
      <c r="M237" s="158">
        <f>L237/1000</f>
        <v>1086.9280000000001</v>
      </c>
      <c r="N237" s="158">
        <v>0</v>
      </c>
      <c r="O237" s="158">
        <v>0</v>
      </c>
      <c r="P237" s="159"/>
      <c r="Q237" s="145"/>
      <c r="R237" s="108"/>
      <c r="S237" s="108"/>
      <c r="T237" s="108"/>
      <c r="U237" s="108"/>
      <c r="V237" s="16"/>
    </row>
    <row r="238" spans="1:22" ht="14.1" customHeight="1">
      <c r="A238" t="s">
        <v>1214</v>
      </c>
      <c r="B238" t="s">
        <v>1253</v>
      </c>
      <c r="C238" s="133" t="s">
        <v>1069</v>
      </c>
      <c r="D238"/>
      <c r="E238" t="s">
        <v>5205</v>
      </c>
      <c r="F238" t="s">
        <v>312</v>
      </c>
      <c r="G238" t="s">
        <v>5351</v>
      </c>
      <c r="H238" t="s">
        <v>5352</v>
      </c>
      <c r="I238" t="s">
        <v>315</v>
      </c>
      <c r="J238" t="s">
        <v>1216</v>
      </c>
      <c r="K238" s="155">
        <v>44712</v>
      </c>
      <c r="L238" s="158">
        <v>116279</v>
      </c>
      <c r="M238" s="158">
        <f>L238*3.372/1000</f>
        <v>392.09278799999998</v>
      </c>
      <c r="N238" s="158">
        <f>O238*1000/3.372</f>
        <v>1427.0000000000123</v>
      </c>
      <c r="O238" s="158">
        <v>4.8118440000000406</v>
      </c>
      <c r="P238" s="159">
        <f t="shared" ref="P238:P243" si="32">O238/M238</f>
        <v>1.2272207363324522E-2</v>
      </c>
      <c r="Q238" s="145">
        <v>47269</v>
      </c>
      <c r="R238" s="108"/>
      <c r="S238" s="108"/>
      <c r="T238" s="108"/>
      <c r="U238" s="108"/>
      <c r="V238" s="16"/>
    </row>
    <row r="239" spans="1:22" ht="14.1" customHeight="1">
      <c r="A239" t="s">
        <v>1214</v>
      </c>
      <c r="B239" t="s">
        <v>1253</v>
      </c>
      <c r="C239" s="133" t="s">
        <v>1069</v>
      </c>
      <c r="D239" t="s">
        <v>5347</v>
      </c>
      <c r="E239" t="s">
        <v>5348</v>
      </c>
      <c r="F239" t="s">
        <v>312</v>
      </c>
      <c r="G239" t="s">
        <v>5349</v>
      </c>
      <c r="H239" t="s">
        <v>5350</v>
      </c>
      <c r="I239" t="s">
        <v>315</v>
      </c>
      <c r="J239" t="s">
        <v>1219</v>
      </c>
      <c r="K239" s="155">
        <v>44721</v>
      </c>
      <c r="L239" s="158">
        <v>279336</v>
      </c>
      <c r="M239" s="158">
        <f>L239*4.6236/1000</f>
        <v>1291.5379295999999</v>
      </c>
      <c r="N239" s="158">
        <f>O239*1000/4.6236</f>
        <v>483.9999999999884</v>
      </c>
      <c r="O239" s="158">
        <v>2.2378223999999465</v>
      </c>
      <c r="P239" s="159">
        <f t="shared" si="32"/>
        <v>1.7326803562734072E-3</v>
      </c>
      <c r="Q239" s="145">
        <v>47635</v>
      </c>
      <c r="R239" s="108"/>
      <c r="S239" s="108"/>
      <c r="T239" s="108"/>
      <c r="U239" s="108"/>
      <c r="V239" s="16"/>
    </row>
    <row r="240" spans="1:22" ht="14.1" customHeight="1">
      <c r="A240" t="s">
        <v>1214</v>
      </c>
      <c r="B240" t="s">
        <v>1253</v>
      </c>
      <c r="C240" s="133" t="s">
        <v>1069</v>
      </c>
      <c r="D240" t="s">
        <v>5259</v>
      </c>
      <c r="E240" t="s">
        <v>5260</v>
      </c>
      <c r="F240" t="s">
        <v>311</v>
      </c>
      <c r="G240" t="s">
        <v>5261</v>
      </c>
      <c r="H240" t="s">
        <v>5262</v>
      </c>
      <c r="I240" t="s">
        <v>315</v>
      </c>
      <c r="J240" t="s">
        <v>1213</v>
      </c>
      <c r="K240" s="155">
        <v>44721</v>
      </c>
      <c r="L240" s="158">
        <v>1540000</v>
      </c>
      <c r="M240" s="158">
        <f>L240/1000</f>
        <v>1540</v>
      </c>
      <c r="N240" s="158">
        <f>O240*1000</f>
        <v>217682</v>
      </c>
      <c r="O240" s="158">
        <v>217.68199999999999</v>
      </c>
      <c r="P240" s="159">
        <f t="shared" si="32"/>
        <v>0.14135194805194803</v>
      </c>
      <c r="Q240" s="145">
        <v>46182</v>
      </c>
      <c r="R240" s="108"/>
      <c r="S240" s="108"/>
      <c r="T240" s="108"/>
      <c r="U240" s="108"/>
      <c r="V240" s="16"/>
    </row>
    <row r="241" spans="1:22" ht="14.1" customHeight="1">
      <c r="A241" t="s">
        <v>1214</v>
      </c>
      <c r="B241" t="s">
        <v>1253</v>
      </c>
      <c r="C241" s="133" t="s">
        <v>1069</v>
      </c>
      <c r="D241" t="s">
        <v>5281</v>
      </c>
      <c r="E241" t="s">
        <v>5282</v>
      </c>
      <c r="F241" t="s">
        <v>310</v>
      </c>
      <c r="G241" t="s">
        <v>5283</v>
      </c>
      <c r="H241" t="s">
        <v>5284</v>
      </c>
      <c r="I241" t="s">
        <v>315</v>
      </c>
      <c r="J241" t="s">
        <v>1213</v>
      </c>
      <c r="K241" s="155">
        <v>44741</v>
      </c>
      <c r="L241" s="158">
        <v>780000</v>
      </c>
      <c r="M241" s="158">
        <f>L241/1000</f>
        <v>780</v>
      </c>
      <c r="N241" s="158">
        <f>O241*1000</f>
        <v>195672</v>
      </c>
      <c r="O241" s="158">
        <v>195.672</v>
      </c>
      <c r="P241" s="159">
        <f t="shared" si="32"/>
        <v>0.25086153846153847</v>
      </c>
      <c r="Q241" s="145">
        <v>46202</v>
      </c>
      <c r="R241" s="108"/>
      <c r="S241" s="108"/>
      <c r="T241" s="108"/>
      <c r="U241" s="108"/>
      <c r="V241" s="16"/>
    </row>
    <row r="242" spans="1:22" ht="14.1" customHeight="1">
      <c r="A242" t="s">
        <v>1214</v>
      </c>
      <c r="B242" t="s">
        <v>1253</v>
      </c>
      <c r="C242" s="133" t="s">
        <v>1069</v>
      </c>
      <c r="D242"/>
      <c r="E242" t="s">
        <v>5320</v>
      </c>
      <c r="F242" t="s">
        <v>310</v>
      </c>
      <c r="G242" t="s">
        <v>5321</v>
      </c>
      <c r="H242" t="s">
        <v>5322</v>
      </c>
      <c r="I242" t="s">
        <v>315</v>
      </c>
      <c r="J242" t="s">
        <v>1217</v>
      </c>
      <c r="K242" s="155">
        <v>44748</v>
      </c>
      <c r="L242" s="158">
        <v>350487</v>
      </c>
      <c r="M242" s="158">
        <f>L242*3.9552/1000</f>
        <v>1386.2461824</v>
      </c>
      <c r="N242" s="158">
        <f>O242*1000/3.9552</f>
        <v>11219.000000000018</v>
      </c>
      <c r="O242" s="158">
        <v>44.373388800000072</v>
      </c>
      <c r="P242" s="159">
        <f t="shared" si="32"/>
        <v>3.2009746438527019E-2</v>
      </c>
      <c r="Q242" s="145">
        <v>45844</v>
      </c>
      <c r="R242" s="108"/>
      <c r="S242" s="108"/>
      <c r="T242" s="108"/>
      <c r="U242" s="108"/>
      <c r="V242" s="16"/>
    </row>
    <row r="243" spans="1:22" ht="14.1" customHeight="1">
      <c r="A243" t="s">
        <v>1214</v>
      </c>
      <c r="B243" t="s">
        <v>1253</v>
      </c>
      <c r="C243" s="133" t="s">
        <v>1069</v>
      </c>
      <c r="D243" t="s">
        <v>5268</v>
      </c>
      <c r="E243" t="s">
        <v>5269</v>
      </c>
      <c r="F243" t="s">
        <v>310</v>
      </c>
      <c r="G243" t="s">
        <v>5270</v>
      </c>
      <c r="H243" t="s">
        <v>5271</v>
      </c>
      <c r="I243" t="s">
        <v>315</v>
      </c>
      <c r="J243" t="s">
        <v>1213</v>
      </c>
      <c r="K243" s="155">
        <v>44752</v>
      </c>
      <c r="L243" s="158">
        <v>970000</v>
      </c>
      <c r="M243" s="158">
        <f>L243/1000</f>
        <v>970</v>
      </c>
      <c r="N243" s="158">
        <f>O243*1000</f>
        <v>195918</v>
      </c>
      <c r="O243" s="158">
        <v>195.91800000000001</v>
      </c>
      <c r="P243" s="159">
        <f t="shared" si="32"/>
        <v>0.20197731958762888</v>
      </c>
      <c r="Q243" s="145">
        <v>46213</v>
      </c>
      <c r="R243" s="108"/>
      <c r="S243" s="108"/>
      <c r="T243" s="108"/>
      <c r="U243" s="108"/>
      <c r="V243" s="16"/>
    </row>
    <row r="244" spans="1:22" ht="14.1" customHeight="1">
      <c r="A244" t="s">
        <v>1214</v>
      </c>
      <c r="B244" t="s">
        <v>1253</v>
      </c>
      <c r="C244" s="133" t="s">
        <v>1069</v>
      </c>
      <c r="D244"/>
      <c r="E244" t="s">
        <v>3936</v>
      </c>
      <c r="F244" t="s">
        <v>312</v>
      </c>
      <c r="G244" t="s">
        <v>3935</v>
      </c>
      <c r="H244" t="s">
        <v>5357</v>
      </c>
      <c r="I244" t="s">
        <v>315</v>
      </c>
      <c r="J244" t="s">
        <v>1217</v>
      </c>
      <c r="K244" s="155"/>
      <c r="L244" s="158">
        <v>102660</v>
      </c>
      <c r="M244" s="158">
        <f>L244*3.9552/1000</f>
        <v>406.04083200000002</v>
      </c>
      <c r="N244" s="158">
        <v>0</v>
      </c>
      <c r="O244" s="158">
        <v>0</v>
      </c>
      <c r="P244" s="159"/>
      <c r="Q244" s="145"/>
      <c r="R244" s="108"/>
      <c r="S244" s="108"/>
      <c r="T244" s="108"/>
      <c r="U244" s="108"/>
      <c r="V244" s="16"/>
    </row>
    <row r="245" spans="1:22" ht="14.1" customHeight="1">
      <c r="A245" t="s">
        <v>1214</v>
      </c>
      <c r="B245" t="s">
        <v>1253</v>
      </c>
      <c r="C245" s="133" t="s">
        <v>1069</v>
      </c>
      <c r="D245" t="s">
        <v>5308</v>
      </c>
      <c r="E245" t="s">
        <v>5309</v>
      </c>
      <c r="F245" t="s">
        <v>312</v>
      </c>
      <c r="G245" t="s">
        <v>5310</v>
      </c>
      <c r="H245" t="s">
        <v>5311</v>
      </c>
      <c r="I245" t="s">
        <v>315</v>
      </c>
      <c r="J245" t="s">
        <v>1216</v>
      </c>
      <c r="K245" s="155">
        <v>44823</v>
      </c>
      <c r="L245" s="158">
        <v>236472</v>
      </c>
      <c r="M245" s="158">
        <f>L245*3.372/1000</f>
        <v>797.38358399999993</v>
      </c>
      <c r="N245" s="158">
        <f>O245*1000/3.372</f>
        <v>30740.999999999967</v>
      </c>
      <c r="O245" s="158">
        <v>103.65865199999989</v>
      </c>
      <c r="P245" s="159">
        <f t="shared" ref="P245:P247" si="33">O245/M245</f>
        <v>0.12999847762102901</v>
      </c>
      <c r="Q245" s="145">
        <v>11220</v>
      </c>
      <c r="R245" s="108"/>
      <c r="S245" s="108"/>
      <c r="T245" s="108"/>
      <c r="U245" s="108"/>
      <c r="V245" s="16"/>
    </row>
    <row r="246" spans="1:22" ht="14.1" customHeight="1">
      <c r="A246" t="s">
        <v>1214</v>
      </c>
      <c r="B246" t="s">
        <v>1253</v>
      </c>
      <c r="C246" s="133" t="s">
        <v>1069</v>
      </c>
      <c r="D246" t="s">
        <v>5371</v>
      </c>
      <c r="E246" t="s">
        <v>5372</v>
      </c>
      <c r="F246" t="s">
        <v>312</v>
      </c>
      <c r="G246" t="s">
        <v>5373</v>
      </c>
      <c r="H246" t="s">
        <v>5374</v>
      </c>
      <c r="I246" t="s">
        <v>315</v>
      </c>
      <c r="J246" t="s">
        <v>1216</v>
      </c>
      <c r="K246" s="155">
        <v>44881</v>
      </c>
      <c r="L246" s="158">
        <v>483803</v>
      </c>
      <c r="M246" s="158">
        <f>L246*3.372/1000</f>
        <v>1631.383716</v>
      </c>
      <c r="N246" s="158">
        <f>O246*1000/3.372</f>
        <v>12096.000000000018</v>
      </c>
      <c r="O246" s="158">
        <v>40.787712000000056</v>
      </c>
      <c r="P246" s="159">
        <f t="shared" si="33"/>
        <v>2.5001911935229867E-2</v>
      </c>
      <c r="Q246" s="145">
        <v>45977</v>
      </c>
      <c r="R246" s="108"/>
      <c r="S246" s="108"/>
      <c r="T246" s="108"/>
      <c r="U246" s="108"/>
      <c r="V246" s="16"/>
    </row>
    <row r="247" spans="1:22" ht="14.1" customHeight="1">
      <c r="A247" t="s">
        <v>1214</v>
      </c>
      <c r="B247" t="s">
        <v>1253</v>
      </c>
      <c r="C247" s="133" t="s">
        <v>1069</v>
      </c>
      <c r="D247"/>
      <c r="E247" t="s">
        <v>5359</v>
      </c>
      <c r="F247" t="s">
        <v>312</v>
      </c>
      <c r="G247" t="s">
        <v>5360</v>
      </c>
      <c r="H247" t="s">
        <v>5361</v>
      </c>
      <c r="I247" t="s">
        <v>315</v>
      </c>
      <c r="J247" t="s">
        <v>1219</v>
      </c>
      <c r="K247" s="155">
        <v>44938</v>
      </c>
      <c r="L247" s="158">
        <v>140874</v>
      </c>
      <c r="M247" s="158">
        <f>L247*4.6236/1000</f>
        <v>651.34502639999994</v>
      </c>
      <c r="N247" s="158">
        <f>O247*1000/4.6236</f>
        <v>108332</v>
      </c>
      <c r="O247" s="158">
        <v>500.88383519999996</v>
      </c>
      <c r="P247" s="159">
        <f t="shared" si="33"/>
        <v>0.76899924755455229</v>
      </c>
      <c r="Q247" s="145">
        <v>46752</v>
      </c>
      <c r="R247" s="108"/>
      <c r="S247" s="108"/>
      <c r="T247" s="108"/>
      <c r="U247" s="108"/>
      <c r="V247" s="16"/>
    </row>
    <row r="248" spans="1:22" ht="14.1" customHeight="1">
      <c r="A248" t="s">
        <v>1214</v>
      </c>
      <c r="B248" t="s">
        <v>1253</v>
      </c>
      <c r="C248" s="133" t="s">
        <v>1069</v>
      </c>
      <c r="D248"/>
      <c r="E248" t="s">
        <v>5256</v>
      </c>
      <c r="F248" t="s">
        <v>310</v>
      </c>
      <c r="G248" t="s">
        <v>5257</v>
      </c>
      <c r="H248" t="s">
        <v>5258</v>
      </c>
      <c r="I248" t="s">
        <v>315</v>
      </c>
      <c r="J248" t="s">
        <v>1213</v>
      </c>
      <c r="K248" s="155">
        <v>45006</v>
      </c>
      <c r="L248" s="158">
        <v>2031675</v>
      </c>
      <c r="M248" s="158">
        <f>L248/1000</f>
        <v>2031.675</v>
      </c>
      <c r="N248" s="158">
        <v>0</v>
      </c>
      <c r="O248" s="158">
        <v>0</v>
      </c>
      <c r="P248" s="159"/>
      <c r="Q248" s="145">
        <v>11323</v>
      </c>
      <c r="R248" s="108"/>
      <c r="S248" s="108"/>
      <c r="T248" s="108"/>
      <c r="U248" s="108"/>
      <c r="V248" s="16"/>
    </row>
    <row r="249" spans="1:22" ht="14.1" customHeight="1">
      <c r="A249" t="s">
        <v>1214</v>
      </c>
      <c r="B249" t="s">
        <v>1253</v>
      </c>
      <c r="C249" s="133" t="s">
        <v>1069</v>
      </c>
      <c r="D249" t="s">
        <v>5085</v>
      </c>
      <c r="E249" t="s">
        <v>5086</v>
      </c>
      <c r="F249" t="s">
        <v>310</v>
      </c>
      <c r="G249" t="s">
        <v>5306</v>
      </c>
      <c r="H249" t="s">
        <v>5307</v>
      </c>
      <c r="I249" t="s">
        <v>315</v>
      </c>
      <c r="J249" t="s">
        <v>1213</v>
      </c>
      <c r="K249" s="155">
        <v>45036</v>
      </c>
      <c r="L249" s="158">
        <v>1515465</v>
      </c>
      <c r="M249" s="158">
        <f>L249/1000</f>
        <v>1515.4649999999999</v>
      </c>
      <c r="N249" s="158">
        <f>O249*1000</f>
        <v>909142</v>
      </c>
      <c r="O249" s="158">
        <v>909.14200000000005</v>
      </c>
      <c r="P249" s="159">
        <f t="shared" ref="P249:P251" si="34">O249/M249</f>
        <v>0.59990959870402816</v>
      </c>
      <c r="Q249" s="145">
        <v>12164</v>
      </c>
      <c r="R249" s="108"/>
      <c r="S249" s="108"/>
      <c r="T249" s="108"/>
      <c r="U249" s="108"/>
      <c r="V249" s="16"/>
    </row>
    <row r="250" spans="1:22" ht="14.1" customHeight="1">
      <c r="A250" t="s">
        <v>1214</v>
      </c>
      <c r="B250" t="s">
        <v>1253</v>
      </c>
      <c r="C250" s="133" t="s">
        <v>1069</v>
      </c>
      <c r="D250"/>
      <c r="E250" t="s">
        <v>5089</v>
      </c>
      <c r="F250" t="s">
        <v>310</v>
      </c>
      <c r="G250" t="s">
        <v>5090</v>
      </c>
      <c r="H250" t="s">
        <v>5091</v>
      </c>
      <c r="I250" t="s">
        <v>315</v>
      </c>
      <c r="J250" t="s">
        <v>1216</v>
      </c>
      <c r="K250" s="155">
        <v>45124</v>
      </c>
      <c r="L250" s="158">
        <v>143420</v>
      </c>
      <c r="M250" s="158">
        <f>L250*3.372/1000</f>
        <v>483.61223999999999</v>
      </c>
      <c r="N250" s="158">
        <f>O250*1000/3.372</f>
        <v>96120.000000000015</v>
      </c>
      <c r="O250" s="158">
        <f>324116.64/1000</f>
        <v>324.11664000000002</v>
      </c>
      <c r="P250" s="159">
        <f t="shared" si="34"/>
        <v>0.67019941430762797</v>
      </c>
      <c r="Q250" s="145">
        <v>46220</v>
      </c>
      <c r="R250" s="108"/>
      <c r="S250" s="108"/>
      <c r="T250" s="108"/>
      <c r="U250" s="108"/>
      <c r="V250" s="16"/>
    </row>
    <row r="251" spans="1:22" ht="14.1" customHeight="1">
      <c r="A251" t="s">
        <v>1214</v>
      </c>
      <c r="B251" t="s">
        <v>1253</v>
      </c>
      <c r="C251" s="133" t="s">
        <v>1069</v>
      </c>
      <c r="D251" t="s">
        <v>5171</v>
      </c>
      <c r="E251" t="s">
        <v>5172</v>
      </c>
      <c r="F251" t="s">
        <v>310</v>
      </c>
      <c r="G251" t="s">
        <v>5173</v>
      </c>
      <c r="H251" t="s">
        <v>5174</v>
      </c>
      <c r="I251" t="s">
        <v>315</v>
      </c>
      <c r="J251" t="s">
        <v>1219</v>
      </c>
      <c r="K251" s="155">
        <v>45208</v>
      </c>
      <c r="L251" s="158">
        <v>191839</v>
      </c>
      <c r="M251" s="158">
        <f>L251*4.6236/1000</f>
        <v>886.98680039999999</v>
      </c>
      <c r="N251" s="158">
        <f>O251*1000/4.6236</f>
        <v>85804</v>
      </c>
      <c r="O251" s="158">
        <v>396.72337439999995</v>
      </c>
      <c r="P251" s="159">
        <f t="shared" si="34"/>
        <v>0.44727088860971959</v>
      </c>
      <c r="Q251" s="145">
        <v>46303</v>
      </c>
      <c r="R251" s="108"/>
      <c r="S251" s="108"/>
      <c r="T251" s="108"/>
      <c r="U251" s="108"/>
      <c r="V251" s="16"/>
    </row>
    <row r="252" spans="1:22" ht="14.1" customHeight="1">
      <c r="A252" t="s">
        <v>1214</v>
      </c>
      <c r="B252" t="s">
        <v>1253</v>
      </c>
      <c r="C252" s="133" t="s">
        <v>1069</v>
      </c>
      <c r="D252" t="s">
        <v>5342</v>
      </c>
      <c r="E252" t="s">
        <v>5343</v>
      </c>
      <c r="F252" t="s">
        <v>311</v>
      </c>
      <c r="G252" t="s">
        <v>5344</v>
      </c>
      <c r="H252" t="s">
        <v>5345</v>
      </c>
      <c r="I252" t="s">
        <v>315</v>
      </c>
      <c r="J252" t="s">
        <v>1217</v>
      </c>
      <c r="K252" s="155">
        <v>45166</v>
      </c>
      <c r="L252" s="158">
        <v>328231</v>
      </c>
      <c r="M252" s="158">
        <f>L252*3.9552/1000</f>
        <v>1298.2192512000001</v>
      </c>
      <c r="N252" s="158">
        <v>0</v>
      </c>
      <c r="O252" s="158">
        <v>0</v>
      </c>
      <c r="P252" s="159"/>
      <c r="Q252" s="145">
        <v>46997</v>
      </c>
      <c r="R252" s="108"/>
      <c r="S252" s="108"/>
      <c r="T252" s="108"/>
      <c r="U252" s="108"/>
      <c r="V252" s="16"/>
    </row>
    <row r="253" spans="1:22" ht="14.1" customHeight="1">
      <c r="A253" t="s">
        <v>1214</v>
      </c>
      <c r="B253" t="s">
        <v>1253</v>
      </c>
      <c r="C253" s="133" t="s">
        <v>1069</v>
      </c>
      <c r="D253" t="s">
        <v>5163</v>
      </c>
      <c r="E253" t="s">
        <v>5164</v>
      </c>
      <c r="F253" t="s">
        <v>312</v>
      </c>
      <c r="G253" t="s">
        <v>5168</v>
      </c>
      <c r="H253" t="s">
        <v>5169</v>
      </c>
      <c r="I253" t="s">
        <v>315</v>
      </c>
      <c r="J253" t="s">
        <v>1216</v>
      </c>
      <c r="K253" s="155">
        <v>45400</v>
      </c>
      <c r="L253" s="158">
        <v>58617</v>
      </c>
      <c r="M253" s="158">
        <f>L253*3.372/1000</f>
        <v>197.65652400000002</v>
      </c>
      <c r="N253" s="158">
        <f>O253*1000/3.372</f>
        <v>48150</v>
      </c>
      <c r="O253" s="158">
        <v>162.36179999999999</v>
      </c>
      <c r="P253" s="159">
        <f t="shared" ref="P253:P256" si="35">O253/M253</f>
        <v>0.82143405496698896</v>
      </c>
      <c r="Q253" s="145">
        <v>46495</v>
      </c>
      <c r="R253" s="108"/>
      <c r="S253" s="108"/>
      <c r="T253" s="108"/>
      <c r="U253" s="108"/>
      <c r="V253" s="16"/>
    </row>
    <row r="254" spans="1:22" ht="14.1" customHeight="1">
      <c r="A254" t="s">
        <v>1214</v>
      </c>
      <c r="B254" t="s">
        <v>1253</v>
      </c>
      <c r="C254" s="133" t="s">
        <v>1069</v>
      </c>
      <c r="D254" t="s">
        <v>5365</v>
      </c>
      <c r="E254" t="s">
        <v>5366</v>
      </c>
      <c r="F254" t="s">
        <v>312</v>
      </c>
      <c r="G254" t="s">
        <v>5367</v>
      </c>
      <c r="H254" t="s">
        <v>5368</v>
      </c>
      <c r="I254" t="s">
        <v>315</v>
      </c>
      <c r="J254" t="s">
        <v>1217</v>
      </c>
      <c r="K254" s="155">
        <v>45484</v>
      </c>
      <c r="L254" s="158">
        <v>127479</v>
      </c>
      <c r="M254" s="158">
        <f>L254*3.9552/1000</f>
        <v>504.20494079999997</v>
      </c>
      <c r="N254" s="158">
        <f>O254*1000/3.9552</f>
        <v>71095</v>
      </c>
      <c r="O254" s="158">
        <v>281.19494400000002</v>
      </c>
      <c r="P254" s="159">
        <f t="shared" si="35"/>
        <v>0.55769969955835874</v>
      </c>
      <c r="Q254" s="145">
        <v>46387</v>
      </c>
      <c r="R254" s="108"/>
      <c r="S254" s="108"/>
      <c r="T254" s="108"/>
      <c r="U254" s="108"/>
      <c r="V254" s="16"/>
    </row>
    <row r="255" spans="1:22" ht="14.1" customHeight="1">
      <c r="A255" t="s">
        <v>1214</v>
      </c>
      <c r="B255" t="s">
        <v>1253</v>
      </c>
      <c r="C255" s="133" t="s">
        <v>1069</v>
      </c>
      <c r="D255" t="s">
        <v>5159</v>
      </c>
      <c r="E255" t="s">
        <v>5160</v>
      </c>
      <c r="F255" t="s">
        <v>312</v>
      </c>
      <c r="G255" t="s">
        <v>5159</v>
      </c>
      <c r="H255" t="s">
        <v>5161</v>
      </c>
      <c r="I255" t="s">
        <v>315</v>
      </c>
      <c r="J255" t="s">
        <v>1219</v>
      </c>
      <c r="K255" s="155">
        <v>45495</v>
      </c>
      <c r="L255" s="158">
        <v>103000</v>
      </c>
      <c r="M255" s="158">
        <f>L255*4.6236/1000</f>
        <v>476.23079999999999</v>
      </c>
      <c r="N255" s="158">
        <f>O255*1000/4.6236</f>
        <v>93500.000000000015</v>
      </c>
      <c r="O255" s="158">
        <v>432.30660000000006</v>
      </c>
      <c r="P255" s="159">
        <f t="shared" si="35"/>
        <v>0.90776699029126229</v>
      </c>
      <c r="Q255" s="145">
        <v>46295</v>
      </c>
      <c r="R255" s="108"/>
      <c r="S255" s="108"/>
      <c r="T255" s="108"/>
      <c r="U255" s="108"/>
      <c r="V255" s="16"/>
    </row>
    <row r="256" spans="1:22" ht="14.1" customHeight="1">
      <c r="A256" t="s">
        <v>1214</v>
      </c>
      <c r="B256" t="s">
        <v>1253</v>
      </c>
      <c r="C256" s="133" t="s">
        <v>1069</v>
      </c>
      <c r="D256" t="s">
        <v>5163</v>
      </c>
      <c r="E256" t="s">
        <v>5164</v>
      </c>
      <c r="F256" t="s">
        <v>312</v>
      </c>
      <c r="G256" t="s">
        <v>5165</v>
      </c>
      <c r="H256" t="s">
        <v>5166</v>
      </c>
      <c r="I256" t="s">
        <v>315</v>
      </c>
      <c r="J256" t="s">
        <v>1216</v>
      </c>
      <c r="K256" s="155">
        <v>45505</v>
      </c>
      <c r="L256" s="158">
        <v>63790</v>
      </c>
      <c r="M256" s="158">
        <f>L256*3.372/1000</f>
        <v>215.09988000000001</v>
      </c>
      <c r="N256" s="158">
        <f>O256*1000/3.372</f>
        <v>52533</v>
      </c>
      <c r="O256" s="158">
        <v>177.14127599999998</v>
      </c>
      <c r="P256" s="159">
        <f t="shared" si="35"/>
        <v>0.8235303339081359</v>
      </c>
      <c r="Q256" s="145">
        <v>46295</v>
      </c>
      <c r="R256" s="108"/>
      <c r="S256" s="108"/>
      <c r="T256" s="108"/>
      <c r="U256" s="108"/>
      <c r="V256" s="16"/>
    </row>
    <row r="257" spans="1:22" ht="14.1" customHeight="1">
      <c r="A257" t="s">
        <v>1214</v>
      </c>
      <c r="B257" t="s">
        <v>1254</v>
      </c>
      <c r="C257" s="133" t="s">
        <v>1069</v>
      </c>
      <c r="D257" t="s">
        <v>5238</v>
      </c>
      <c r="E257" t="s">
        <v>5239</v>
      </c>
      <c r="F257" t="s">
        <v>310</v>
      </c>
      <c r="G257" t="s">
        <v>5240</v>
      </c>
      <c r="H257" t="s">
        <v>5241</v>
      </c>
      <c r="I257" t="s">
        <v>322</v>
      </c>
      <c r="J257" t="s">
        <v>1213</v>
      </c>
      <c r="K257" s="155"/>
      <c r="L257" s="158">
        <v>386891</v>
      </c>
      <c r="M257" s="158">
        <f>L257/1000</f>
        <v>386.89100000000002</v>
      </c>
      <c r="N257" s="158">
        <v>0</v>
      </c>
      <c r="O257" s="158">
        <v>0</v>
      </c>
      <c r="P257" s="159"/>
      <c r="Q257" s="145"/>
      <c r="R257" s="108"/>
      <c r="S257" s="108"/>
      <c r="T257" s="108"/>
      <c r="U257" s="108"/>
      <c r="V257" s="16"/>
    </row>
    <row r="258" spans="1:22" ht="14.1" customHeight="1">
      <c r="A258" t="s">
        <v>1214</v>
      </c>
      <c r="B258" t="s">
        <v>1254</v>
      </c>
      <c r="C258" s="133" t="s">
        <v>1069</v>
      </c>
      <c r="D258" t="s">
        <v>5200</v>
      </c>
      <c r="E258" t="s">
        <v>5201</v>
      </c>
      <c r="F258" t="s">
        <v>310</v>
      </c>
      <c r="G258" t="s">
        <v>5202</v>
      </c>
      <c r="H258" t="s">
        <v>5203</v>
      </c>
      <c r="I258" t="s">
        <v>315</v>
      </c>
      <c r="J258" t="s">
        <v>1216</v>
      </c>
      <c r="K258" s="155">
        <v>43157</v>
      </c>
      <c r="L258" s="158">
        <v>78957</v>
      </c>
      <c r="M258" s="158">
        <f>L258*3.372/1000</f>
        <v>266.24300400000004</v>
      </c>
      <c r="N258" s="158">
        <f>O258*1000/3.372</f>
        <v>590.00000000001194</v>
      </c>
      <c r="O258" s="158">
        <f>1989.48000000004/1000</f>
        <v>1.9894800000000401</v>
      </c>
      <c r="P258" s="159">
        <f>O258/M258</f>
        <v>7.4724216978863407E-3</v>
      </c>
      <c r="Q258" s="145">
        <v>45347</v>
      </c>
      <c r="R258" s="108"/>
      <c r="S258" s="108"/>
      <c r="T258" s="108"/>
      <c r="U258" s="108"/>
      <c r="V258" s="16"/>
    </row>
    <row r="259" spans="1:22" ht="14.1" customHeight="1">
      <c r="A259" t="s">
        <v>1214</v>
      </c>
      <c r="B259" t="s">
        <v>1254</v>
      </c>
      <c r="C259" s="133" t="s">
        <v>1069</v>
      </c>
      <c r="D259" t="s">
        <v>5192</v>
      </c>
      <c r="E259" t="s">
        <v>5193</v>
      </c>
      <c r="F259" t="s">
        <v>310</v>
      </c>
      <c r="G259" t="s">
        <v>5194</v>
      </c>
      <c r="H259" t="s">
        <v>5195</v>
      </c>
      <c r="I259" t="s">
        <v>315</v>
      </c>
      <c r="J259" t="s">
        <v>1213</v>
      </c>
      <c r="K259" s="155">
        <v>43308</v>
      </c>
      <c r="L259" s="158">
        <v>263000</v>
      </c>
      <c r="M259" s="158">
        <f>L259/1000</f>
        <v>263</v>
      </c>
      <c r="N259" s="158">
        <v>0</v>
      </c>
      <c r="O259" s="158">
        <v>0</v>
      </c>
      <c r="P259" s="159"/>
      <c r="Q259" s="145"/>
      <c r="R259" s="108"/>
      <c r="S259" s="108"/>
      <c r="T259" s="108"/>
      <c r="U259" s="108"/>
      <c r="V259" s="16"/>
    </row>
    <row r="260" spans="1:22" ht="14.1" customHeight="1">
      <c r="A260" t="s">
        <v>1214</v>
      </c>
      <c r="B260" t="s">
        <v>1254</v>
      </c>
      <c r="C260" s="133" t="s">
        <v>1069</v>
      </c>
      <c r="D260" t="s">
        <v>5196</v>
      </c>
      <c r="E260" t="s">
        <v>5197</v>
      </c>
      <c r="F260" t="s">
        <v>310</v>
      </c>
      <c r="G260" t="s">
        <v>5198</v>
      </c>
      <c r="H260" t="s">
        <v>5199</v>
      </c>
      <c r="I260" t="s">
        <v>315</v>
      </c>
      <c r="J260" t="s">
        <v>1213</v>
      </c>
      <c r="K260" s="155">
        <v>43312</v>
      </c>
      <c r="L260" s="158">
        <v>340000</v>
      </c>
      <c r="M260" s="158">
        <f>L260/1000</f>
        <v>340</v>
      </c>
      <c r="N260" s="158">
        <v>0</v>
      </c>
      <c r="O260" s="158">
        <v>0</v>
      </c>
      <c r="P260" s="159"/>
      <c r="Q260" s="145"/>
      <c r="R260" s="108"/>
      <c r="S260" s="108"/>
      <c r="T260" s="108"/>
      <c r="U260" s="108"/>
      <c r="V260" s="16"/>
    </row>
    <row r="261" spans="1:22" ht="14.1" customHeight="1">
      <c r="A261" t="s">
        <v>1214</v>
      </c>
      <c r="B261" t="s">
        <v>1254</v>
      </c>
      <c r="C261" s="133" t="s">
        <v>1069</v>
      </c>
      <c r="D261" t="s">
        <v>5218</v>
      </c>
      <c r="E261" t="s">
        <v>5219</v>
      </c>
      <c r="F261" t="s">
        <v>312</v>
      </c>
      <c r="G261" t="s">
        <v>5220</v>
      </c>
      <c r="H261" t="s">
        <v>5221</v>
      </c>
      <c r="I261" t="s">
        <v>315</v>
      </c>
      <c r="J261" t="s">
        <v>1216</v>
      </c>
      <c r="K261" s="155">
        <v>43321</v>
      </c>
      <c r="L261" s="158">
        <v>190000</v>
      </c>
      <c r="M261" s="158">
        <f>L261*3.372/1000</f>
        <v>640.67999999999995</v>
      </c>
      <c r="N261" s="158">
        <v>0</v>
      </c>
      <c r="O261" s="158">
        <v>0</v>
      </c>
      <c r="P261" s="159"/>
      <c r="Q261" s="145"/>
      <c r="R261" s="108"/>
      <c r="S261" s="108"/>
      <c r="T261" s="108"/>
      <c r="U261" s="108"/>
      <c r="V261" s="16"/>
    </row>
    <row r="262" spans="1:22" ht="14.1" customHeight="1">
      <c r="A262" t="s">
        <v>1214</v>
      </c>
      <c r="B262" t="s">
        <v>1254</v>
      </c>
      <c r="C262" s="133" t="s">
        <v>1069</v>
      </c>
      <c r="D262" t="s">
        <v>5292</v>
      </c>
      <c r="E262" t="s">
        <v>5293</v>
      </c>
      <c r="F262" t="s">
        <v>310</v>
      </c>
      <c r="G262" t="s">
        <v>5294</v>
      </c>
      <c r="H262" t="s">
        <v>5295</v>
      </c>
      <c r="I262" t="s">
        <v>315</v>
      </c>
      <c r="J262" t="s">
        <v>1213</v>
      </c>
      <c r="K262" s="155">
        <v>43394</v>
      </c>
      <c r="L262" s="158">
        <v>401500</v>
      </c>
      <c r="M262" s="158">
        <f>L262/1000</f>
        <v>401.5</v>
      </c>
      <c r="N262" s="158">
        <f>O262*1000</f>
        <v>98175</v>
      </c>
      <c r="O262" s="158">
        <v>98.174999999999997</v>
      </c>
      <c r="P262" s="159">
        <f>O262/M262</f>
        <v>0.24452054794520547</v>
      </c>
      <c r="Q262" s="145">
        <v>47044</v>
      </c>
      <c r="R262" s="108"/>
      <c r="S262" s="108"/>
      <c r="T262" s="108"/>
      <c r="U262" s="108"/>
      <c r="V262" s="16"/>
    </row>
    <row r="263" spans="1:22" ht="14.1" customHeight="1">
      <c r="A263" t="s">
        <v>1214</v>
      </c>
      <c r="B263" t="s">
        <v>1254</v>
      </c>
      <c r="C263" s="133" t="s">
        <v>1069</v>
      </c>
      <c r="D263"/>
      <c r="E263" t="s">
        <v>5205</v>
      </c>
      <c r="F263" t="s">
        <v>312</v>
      </c>
      <c r="G263" t="s">
        <v>5206</v>
      </c>
      <c r="H263" t="s">
        <v>5207</v>
      </c>
      <c r="I263" t="s">
        <v>315</v>
      </c>
      <c r="J263" t="s">
        <v>1216</v>
      </c>
      <c r="K263" s="155">
        <v>43411</v>
      </c>
      <c r="L263" s="158">
        <v>70000</v>
      </c>
      <c r="M263" s="158">
        <f>L263*3.372/1000</f>
        <v>236.04</v>
      </c>
      <c r="N263" s="158"/>
      <c r="O263" s="158"/>
      <c r="P263" s="159"/>
      <c r="Q263" s="145"/>
      <c r="R263" s="108"/>
      <c r="S263" s="108"/>
      <c r="T263" s="108"/>
      <c r="U263" s="108"/>
      <c r="V263" s="16"/>
    </row>
    <row r="264" spans="1:22" ht="14.1" customHeight="1">
      <c r="A264" t="s">
        <v>1214</v>
      </c>
      <c r="B264" t="s">
        <v>1254</v>
      </c>
      <c r="C264" s="133" t="s">
        <v>1069</v>
      </c>
      <c r="D264"/>
      <c r="E264" t="s">
        <v>5214</v>
      </c>
      <c r="F264" t="s">
        <v>310</v>
      </c>
      <c r="G264" t="s">
        <v>5215</v>
      </c>
      <c r="H264" t="s">
        <v>5216</v>
      </c>
      <c r="I264" t="s">
        <v>315</v>
      </c>
      <c r="J264" t="s">
        <v>1216</v>
      </c>
      <c r="K264" s="155">
        <v>43412</v>
      </c>
      <c r="L264" s="158">
        <v>173934</v>
      </c>
      <c r="M264" s="158">
        <f>L264*3.372/1000</f>
        <v>586.505448</v>
      </c>
      <c r="N264" s="158"/>
      <c r="O264" s="158"/>
      <c r="P264" s="159"/>
      <c r="Q264" s="145"/>
      <c r="R264" s="108"/>
      <c r="S264" s="108"/>
      <c r="T264" s="108"/>
      <c r="U264" s="108"/>
      <c r="V264" s="16"/>
    </row>
    <row r="265" spans="1:22" ht="14.1" customHeight="1">
      <c r="A265" t="s">
        <v>1214</v>
      </c>
      <c r="B265" t="s">
        <v>1254</v>
      </c>
      <c r="C265" s="133" t="s">
        <v>1069</v>
      </c>
      <c r="D265"/>
      <c r="E265" t="s">
        <v>5226</v>
      </c>
      <c r="F265" t="s">
        <v>312</v>
      </c>
      <c r="G265" t="s">
        <v>5227</v>
      </c>
      <c r="H265" t="s">
        <v>5228</v>
      </c>
      <c r="I265" t="s">
        <v>315</v>
      </c>
      <c r="J265" t="s">
        <v>1216</v>
      </c>
      <c r="K265" s="155">
        <v>43482</v>
      </c>
      <c r="L265" s="158">
        <v>151630.02274450299</v>
      </c>
      <c r="M265" s="158">
        <f>L265*3.372/1000</f>
        <v>511.29643669446409</v>
      </c>
      <c r="N265" s="158"/>
      <c r="O265" s="158"/>
      <c r="P265" s="159"/>
      <c r="Q265" s="145"/>
      <c r="R265" s="108"/>
      <c r="S265" s="108"/>
      <c r="T265" s="108"/>
      <c r="U265" s="108"/>
      <c r="V265" s="16"/>
    </row>
    <row r="266" spans="1:22" ht="14.1" customHeight="1">
      <c r="A266" t="s">
        <v>1214</v>
      </c>
      <c r="B266" t="s">
        <v>1254</v>
      </c>
      <c r="C266" s="133" t="s">
        <v>1069</v>
      </c>
      <c r="D266" t="s">
        <v>5181</v>
      </c>
      <c r="E266" t="s">
        <v>5182</v>
      </c>
      <c r="F266" t="s">
        <v>310</v>
      </c>
      <c r="G266" t="s">
        <v>5183</v>
      </c>
      <c r="H266" t="s">
        <v>5184</v>
      </c>
      <c r="I266" t="s">
        <v>315</v>
      </c>
      <c r="J266" t="s">
        <v>1213</v>
      </c>
      <c r="K266" s="155"/>
      <c r="L266" s="158">
        <v>1008583</v>
      </c>
      <c r="M266" s="158">
        <f>L266/1000</f>
        <v>1008.583</v>
      </c>
      <c r="N266" s="158"/>
      <c r="O266" s="158"/>
      <c r="P266" s="159"/>
      <c r="Q266" s="145"/>
      <c r="R266" s="108"/>
      <c r="S266" s="108"/>
      <c r="T266" s="108"/>
      <c r="U266" s="108"/>
      <c r="V266" s="16"/>
    </row>
    <row r="267" spans="1:22" ht="14.1" customHeight="1">
      <c r="A267" t="s">
        <v>1214</v>
      </c>
      <c r="B267" t="s">
        <v>1254</v>
      </c>
      <c r="C267" s="133" t="s">
        <v>1069</v>
      </c>
      <c r="D267" t="s">
        <v>5176</v>
      </c>
      <c r="E267" t="s">
        <v>5177</v>
      </c>
      <c r="F267" t="s">
        <v>311</v>
      </c>
      <c r="G267" t="s">
        <v>5178</v>
      </c>
      <c r="H267" t="s">
        <v>5179</v>
      </c>
      <c r="I267" t="s">
        <v>315</v>
      </c>
      <c r="J267" t="s">
        <v>1213</v>
      </c>
      <c r="K267" s="155">
        <v>43542</v>
      </c>
      <c r="L267" s="158">
        <v>1520000</v>
      </c>
      <c r="M267" s="158">
        <f>L267/1000</f>
        <v>1520</v>
      </c>
      <c r="N267" s="158">
        <f>O267*1000</f>
        <v>132353</v>
      </c>
      <c r="O267" s="158">
        <v>132.35300000000001</v>
      </c>
      <c r="P267" s="159">
        <f t="shared" ref="P267:P268" si="36">O267/M267</f>
        <v>8.7074342105263158E-2</v>
      </c>
      <c r="Q267" s="145">
        <v>46462</v>
      </c>
      <c r="R267" s="108"/>
      <c r="S267" s="108"/>
      <c r="T267" s="108"/>
      <c r="U267" s="108"/>
      <c r="V267" s="16"/>
    </row>
    <row r="268" spans="1:22" ht="14.1" customHeight="1">
      <c r="A268" t="s">
        <v>1214</v>
      </c>
      <c r="B268" t="s">
        <v>1254</v>
      </c>
      <c r="C268" s="133" t="s">
        <v>1069</v>
      </c>
      <c r="D268" t="s">
        <v>5233</v>
      </c>
      <c r="E268" t="s">
        <v>5234</v>
      </c>
      <c r="F268" t="s">
        <v>311</v>
      </c>
      <c r="G268" t="s">
        <v>5235</v>
      </c>
      <c r="H268" t="s">
        <v>5236</v>
      </c>
      <c r="I268" t="s">
        <v>315</v>
      </c>
      <c r="J268" t="s">
        <v>1216</v>
      </c>
      <c r="K268" s="155">
        <v>43571</v>
      </c>
      <c r="L268" s="158">
        <v>93660</v>
      </c>
      <c r="M268" s="158">
        <f>L268*3.372/1000</f>
        <v>315.82151999999996</v>
      </c>
      <c r="N268" s="158">
        <f>O268*1000/3.372</f>
        <v>43085</v>
      </c>
      <c r="O268" s="158">
        <f>145282.62/1000</f>
        <v>145.28262000000001</v>
      </c>
      <c r="P268" s="159">
        <f t="shared" si="36"/>
        <v>0.46001494768310919</v>
      </c>
      <c r="Q268" s="145">
        <v>46126</v>
      </c>
      <c r="R268" s="108"/>
      <c r="S268" s="108"/>
      <c r="T268" s="108"/>
      <c r="U268" s="108"/>
      <c r="V268" s="16"/>
    </row>
    <row r="269" spans="1:22" ht="14.1" customHeight="1">
      <c r="A269" t="s">
        <v>1214</v>
      </c>
      <c r="B269" t="s">
        <v>1254</v>
      </c>
      <c r="C269" s="133" t="s">
        <v>1069</v>
      </c>
      <c r="D269" t="s">
        <v>5209</v>
      </c>
      <c r="E269" t="s">
        <v>5210</v>
      </c>
      <c r="F269" t="s">
        <v>310</v>
      </c>
      <c r="G269" t="s">
        <v>5211</v>
      </c>
      <c r="H269" t="s">
        <v>5212</v>
      </c>
      <c r="I269" t="s">
        <v>315</v>
      </c>
      <c r="J269" t="s">
        <v>1216</v>
      </c>
      <c r="K269" s="155"/>
      <c r="L269" s="158">
        <v>111621</v>
      </c>
      <c r="M269" s="158">
        <f>L269*3.372/1000</f>
        <v>376.38601199999999</v>
      </c>
      <c r="N269" s="158"/>
      <c r="O269" s="158"/>
      <c r="P269" s="159"/>
      <c r="Q269" s="145"/>
      <c r="R269" s="108"/>
      <c r="S269" s="108"/>
      <c r="T269" s="108"/>
      <c r="U269" s="108"/>
      <c r="V269" s="16"/>
    </row>
    <row r="270" spans="1:22" ht="14.1" customHeight="1">
      <c r="A270" t="s">
        <v>1214</v>
      </c>
      <c r="B270" t="s">
        <v>1254</v>
      </c>
      <c r="C270" s="133" t="s">
        <v>1069</v>
      </c>
      <c r="D270" t="s">
        <v>5189</v>
      </c>
      <c r="E270" t="s">
        <v>2185</v>
      </c>
      <c r="F270" t="s">
        <v>310</v>
      </c>
      <c r="G270" t="s">
        <v>5190</v>
      </c>
      <c r="H270" t="s">
        <v>5191</v>
      </c>
      <c r="I270" t="s">
        <v>315</v>
      </c>
      <c r="J270" t="s">
        <v>1216</v>
      </c>
      <c r="K270" s="155">
        <v>43691</v>
      </c>
      <c r="L270" s="158">
        <v>200447</v>
      </c>
      <c r="M270" s="158">
        <f>L270*3.372/1000</f>
        <v>675.907284</v>
      </c>
      <c r="N270" s="158">
        <f>O270*1000/3.372</f>
        <v>32256.000000000004</v>
      </c>
      <c r="O270" s="158">
        <f>108767.232/1000</f>
        <v>108.76723200000001</v>
      </c>
      <c r="P270" s="159">
        <f t="shared" ref="P270:P271" si="37">O270/M270</f>
        <v>0.16092034303332053</v>
      </c>
      <c r="Q270" s="145">
        <v>46248</v>
      </c>
      <c r="R270" s="108"/>
      <c r="S270" s="108"/>
      <c r="T270" s="108"/>
      <c r="U270" s="108"/>
      <c r="V270" s="16"/>
    </row>
    <row r="271" spans="1:22" ht="14.1" customHeight="1">
      <c r="A271" t="s">
        <v>1214</v>
      </c>
      <c r="B271" t="s">
        <v>1254</v>
      </c>
      <c r="C271" s="133" t="s">
        <v>1069</v>
      </c>
      <c r="D271"/>
      <c r="E271" t="s">
        <v>5362</v>
      </c>
      <c r="F271" t="s">
        <v>312</v>
      </c>
      <c r="G271" t="s">
        <v>5363</v>
      </c>
      <c r="H271" t="s">
        <v>5364</v>
      </c>
      <c r="I271" t="s">
        <v>315</v>
      </c>
      <c r="J271" t="s">
        <v>1216</v>
      </c>
      <c r="K271" s="155">
        <v>43790</v>
      </c>
      <c r="L271" s="158">
        <v>94200</v>
      </c>
      <c r="M271" s="158">
        <f>L271*3.372/1000</f>
        <v>317.64239999999995</v>
      </c>
      <c r="N271" s="158">
        <f>O271*1000/3.372</f>
        <v>29912</v>
      </c>
      <c r="O271" s="158">
        <f>100863.264/1000</f>
        <v>100.863264</v>
      </c>
      <c r="P271" s="159">
        <f t="shared" si="37"/>
        <v>0.31753715498938434</v>
      </c>
      <c r="Q271" s="145">
        <v>46347</v>
      </c>
      <c r="R271" s="108"/>
      <c r="S271" s="108"/>
      <c r="T271" s="108"/>
      <c r="U271" s="108"/>
      <c r="V271" s="16"/>
    </row>
    <row r="272" spans="1:22" ht="14.1" customHeight="1">
      <c r="A272" t="s">
        <v>1214</v>
      </c>
      <c r="B272" t="s">
        <v>1254</v>
      </c>
      <c r="C272" s="133" t="s">
        <v>1069</v>
      </c>
      <c r="D272" t="s">
        <v>5242</v>
      </c>
      <c r="E272" t="s">
        <v>5243</v>
      </c>
      <c r="F272" t="s">
        <v>310</v>
      </c>
      <c r="G272" t="s">
        <v>5244</v>
      </c>
      <c r="H272" t="s">
        <v>5245</v>
      </c>
      <c r="I272" t="s">
        <v>315</v>
      </c>
      <c r="J272" t="s">
        <v>1213</v>
      </c>
      <c r="K272" s="155"/>
      <c r="L272" s="158">
        <v>879419</v>
      </c>
      <c r="M272" s="158">
        <f>L272/1000</f>
        <v>879.41899999999998</v>
      </c>
      <c r="N272" s="158"/>
      <c r="O272" s="158"/>
      <c r="P272" s="159"/>
      <c r="Q272" s="145"/>
      <c r="R272" s="108"/>
      <c r="S272" s="108"/>
      <c r="T272" s="108"/>
      <c r="U272" s="108"/>
      <c r="V272" s="16"/>
    </row>
    <row r="273" spans="1:22" ht="14.1" customHeight="1">
      <c r="A273" t="s">
        <v>1214</v>
      </c>
      <c r="B273" t="s">
        <v>1254</v>
      </c>
      <c r="C273" s="133" t="s">
        <v>1069</v>
      </c>
      <c r="D273"/>
      <c r="E273" t="s">
        <v>5222</v>
      </c>
      <c r="F273" t="s">
        <v>312</v>
      </c>
      <c r="G273" t="s">
        <v>5223</v>
      </c>
      <c r="H273" t="s">
        <v>5224</v>
      </c>
      <c r="I273" t="s">
        <v>315</v>
      </c>
      <c r="J273" t="s">
        <v>1216</v>
      </c>
      <c r="K273" s="155">
        <v>43857</v>
      </c>
      <c r="L273" s="158">
        <v>89626</v>
      </c>
      <c r="M273" s="158">
        <f>L273*3.372/1000</f>
        <v>302.21887199999998</v>
      </c>
      <c r="N273" s="158"/>
      <c r="O273" s="158"/>
      <c r="P273" s="159"/>
      <c r="Q273" s="145"/>
      <c r="R273" s="108"/>
      <c r="S273" s="108"/>
      <c r="T273" s="108"/>
      <c r="U273" s="108"/>
      <c r="V273" s="16"/>
    </row>
    <row r="274" spans="1:22" ht="14.1" customHeight="1">
      <c r="A274" t="s">
        <v>1214</v>
      </c>
      <c r="B274" t="s">
        <v>1254</v>
      </c>
      <c r="C274" s="133" t="s">
        <v>1069</v>
      </c>
      <c r="D274" t="s">
        <v>5338</v>
      </c>
      <c r="E274" t="s">
        <v>5339</v>
      </c>
      <c r="F274" t="s">
        <v>312</v>
      </c>
      <c r="G274" t="s">
        <v>5340</v>
      </c>
      <c r="H274" t="s">
        <v>5341</v>
      </c>
      <c r="I274" t="s">
        <v>315</v>
      </c>
      <c r="J274" t="s">
        <v>1216</v>
      </c>
      <c r="K274" s="155">
        <v>43881</v>
      </c>
      <c r="L274" s="158">
        <v>158178</v>
      </c>
      <c r="M274" s="158">
        <f>L274*3.372/1000</f>
        <v>533.376216</v>
      </c>
      <c r="N274" s="158"/>
      <c r="O274" s="158"/>
      <c r="P274" s="159"/>
      <c r="Q274" s="145"/>
      <c r="R274" s="108"/>
      <c r="S274" s="108"/>
      <c r="T274" s="108"/>
      <c r="U274" s="108"/>
      <c r="V274" s="16"/>
    </row>
    <row r="275" spans="1:22" ht="14.1" customHeight="1">
      <c r="A275" t="s">
        <v>1214</v>
      </c>
      <c r="B275" t="s">
        <v>1254</v>
      </c>
      <c r="C275" s="133" t="s">
        <v>1069</v>
      </c>
      <c r="D275"/>
      <c r="E275" t="s">
        <v>5205</v>
      </c>
      <c r="F275" t="s">
        <v>312</v>
      </c>
      <c r="G275" t="s">
        <v>5323</v>
      </c>
      <c r="H275" t="s">
        <v>5324</v>
      </c>
      <c r="I275" t="s">
        <v>315</v>
      </c>
      <c r="J275" t="s">
        <v>1216</v>
      </c>
      <c r="K275" s="155">
        <v>43891</v>
      </c>
      <c r="L275" s="158">
        <v>153795.81</v>
      </c>
      <c r="M275" s="158">
        <f>L275*3.372/1000</f>
        <v>518.59947131999991</v>
      </c>
      <c r="N275" s="158"/>
      <c r="O275" s="158"/>
      <c r="P275" s="159"/>
      <c r="Q275" s="145"/>
      <c r="R275" s="108"/>
      <c r="S275" s="108"/>
      <c r="T275" s="108"/>
      <c r="U275" s="108"/>
      <c r="V275" s="16"/>
    </row>
    <row r="276" spans="1:22" ht="14.1" customHeight="1">
      <c r="A276" t="s">
        <v>1214</v>
      </c>
      <c r="B276" t="s">
        <v>1254</v>
      </c>
      <c r="C276" s="133" t="s">
        <v>1069</v>
      </c>
      <c r="D276" t="s">
        <v>5181</v>
      </c>
      <c r="E276" t="s">
        <v>5186</v>
      </c>
      <c r="F276" t="s">
        <v>310</v>
      </c>
      <c r="G276" t="s">
        <v>5187</v>
      </c>
      <c r="H276" t="s">
        <v>5188</v>
      </c>
      <c r="I276" t="s">
        <v>315</v>
      </c>
      <c r="J276" t="s">
        <v>1213</v>
      </c>
      <c r="K276" s="155">
        <v>43913</v>
      </c>
      <c r="L276" s="158">
        <v>446041</v>
      </c>
      <c r="M276" s="158">
        <f>L276/1000</f>
        <v>446.041</v>
      </c>
      <c r="N276" s="158"/>
      <c r="O276" s="158"/>
      <c r="P276" s="159"/>
      <c r="Q276" s="145"/>
      <c r="R276" s="108"/>
      <c r="S276" s="108"/>
      <c r="T276" s="108"/>
      <c r="U276" s="108"/>
      <c r="V276" s="16"/>
    </row>
    <row r="277" spans="1:22" ht="14.1" customHeight="1">
      <c r="A277" t="s">
        <v>1214</v>
      </c>
      <c r="B277" t="s">
        <v>1254</v>
      </c>
      <c r="C277" s="133" t="s">
        <v>1069</v>
      </c>
      <c r="D277"/>
      <c r="E277" t="s">
        <v>5150</v>
      </c>
      <c r="F277" t="s">
        <v>312</v>
      </c>
      <c r="G277" t="s">
        <v>5151</v>
      </c>
      <c r="H277" t="s">
        <v>5152</v>
      </c>
      <c r="I277" t="s">
        <v>315</v>
      </c>
      <c r="J277" t="s">
        <v>1216</v>
      </c>
      <c r="K277" s="155">
        <v>43770</v>
      </c>
      <c r="L277" s="158">
        <v>202489</v>
      </c>
      <c r="M277" s="158">
        <f>L277*3.372/1000</f>
        <v>682.7929079999999</v>
      </c>
      <c r="N277" s="158"/>
      <c r="O277" s="158"/>
      <c r="P277" s="159"/>
      <c r="Q277" s="145"/>
      <c r="R277" s="108"/>
      <c r="S277" s="108"/>
      <c r="T277" s="108"/>
      <c r="U277" s="108"/>
      <c r="V277" s="16"/>
    </row>
    <row r="278" spans="1:22" ht="14.1" customHeight="1">
      <c r="A278" t="s">
        <v>1214</v>
      </c>
      <c r="B278" t="s">
        <v>1254</v>
      </c>
      <c r="C278" s="133" t="s">
        <v>1069</v>
      </c>
      <c r="D278" t="s">
        <v>5176</v>
      </c>
      <c r="E278" t="s">
        <v>5177</v>
      </c>
      <c r="F278" t="s">
        <v>311</v>
      </c>
      <c r="G278" t="s">
        <v>5250</v>
      </c>
      <c r="H278" t="s">
        <v>5251</v>
      </c>
      <c r="I278" t="s">
        <v>315</v>
      </c>
      <c r="J278" t="s">
        <v>1213</v>
      </c>
      <c r="K278" s="155">
        <v>44084</v>
      </c>
      <c r="L278" s="158">
        <v>509894</v>
      </c>
      <c r="M278" s="158">
        <f>L278/1000</f>
        <v>509.89400000000001</v>
      </c>
      <c r="N278" s="158">
        <v>69853</v>
      </c>
      <c r="O278" s="158">
        <f>N278/1000</f>
        <v>69.852999999999994</v>
      </c>
      <c r="P278" s="159">
        <f>O278/M278</f>
        <v>0.1369951401663875</v>
      </c>
      <c r="Q278" s="145">
        <v>46462</v>
      </c>
      <c r="R278" s="108"/>
      <c r="S278" s="108"/>
      <c r="T278" s="108"/>
      <c r="U278" s="108"/>
      <c r="V278" s="16"/>
    </row>
    <row r="279" spans="1:22" ht="14.1" customHeight="1">
      <c r="A279" t="s">
        <v>1214</v>
      </c>
      <c r="B279" t="s">
        <v>1254</v>
      </c>
      <c r="C279" s="133" t="s">
        <v>1069</v>
      </c>
      <c r="D279" t="s">
        <v>5329</v>
      </c>
      <c r="E279" t="s">
        <v>5330</v>
      </c>
      <c r="F279" t="s">
        <v>311</v>
      </c>
      <c r="G279" t="s">
        <v>5331</v>
      </c>
      <c r="H279" t="s">
        <v>5332</v>
      </c>
      <c r="I279" t="s">
        <v>315</v>
      </c>
      <c r="J279" t="s">
        <v>1217</v>
      </c>
      <c r="K279" s="155">
        <v>44159</v>
      </c>
      <c r="L279" s="158">
        <v>92865.493625539981</v>
      </c>
      <c r="M279" s="158">
        <f>L279*3.9552/1000</f>
        <v>367.30160038773573</v>
      </c>
      <c r="N279" s="158"/>
      <c r="O279" s="158"/>
      <c r="P279" s="159"/>
      <c r="Q279" s="145"/>
      <c r="R279" s="108"/>
      <c r="S279" s="108"/>
      <c r="T279" s="108"/>
      <c r="U279" s="108"/>
      <c r="V279" s="16"/>
    </row>
    <row r="280" spans="1:22" ht="14.1" customHeight="1">
      <c r="A280" t="s">
        <v>1214</v>
      </c>
      <c r="B280" t="s">
        <v>1254</v>
      </c>
      <c r="C280" s="133" t="s">
        <v>1069</v>
      </c>
      <c r="D280"/>
      <c r="E280" t="s">
        <v>5334</v>
      </c>
      <c r="F280" t="s">
        <v>312</v>
      </c>
      <c r="G280" t="s">
        <v>5335</v>
      </c>
      <c r="H280" t="s">
        <v>5336</v>
      </c>
      <c r="I280" t="s">
        <v>315</v>
      </c>
      <c r="J280" t="s">
        <v>1216</v>
      </c>
      <c r="K280" s="155">
        <v>44166</v>
      </c>
      <c r="L280" s="158">
        <v>205363.37</v>
      </c>
      <c r="M280" s="158">
        <f>L280*3.372/1000</f>
        <v>692.48528363999992</v>
      </c>
      <c r="N280" s="158">
        <f>O280*1000/3.372</f>
        <v>84207.5</v>
      </c>
      <c r="O280" s="158">
        <f>283947.69/1000</f>
        <v>283.94769000000002</v>
      </c>
      <c r="P280" s="159">
        <f>O280/M280</f>
        <v>0.41004147915959899</v>
      </c>
      <c r="Q280" s="145">
        <v>45748</v>
      </c>
      <c r="R280" s="108"/>
      <c r="S280" s="108"/>
      <c r="T280" s="108"/>
      <c r="U280" s="108"/>
      <c r="V280" s="16"/>
    </row>
    <row r="281" spans="1:22" ht="14.1" customHeight="1">
      <c r="A281" t="s">
        <v>1214</v>
      </c>
      <c r="B281" t="s">
        <v>1254</v>
      </c>
      <c r="C281" s="133" t="s">
        <v>1069</v>
      </c>
      <c r="D281" t="s">
        <v>5229</v>
      </c>
      <c r="E281" t="s">
        <v>5230</v>
      </c>
      <c r="F281" t="s">
        <v>312</v>
      </c>
      <c r="G281" t="s">
        <v>5231</v>
      </c>
      <c r="H281" t="s">
        <v>5232</v>
      </c>
      <c r="I281" t="s">
        <v>315</v>
      </c>
      <c r="J281" t="s">
        <v>1216</v>
      </c>
      <c r="K281" s="155">
        <v>44186</v>
      </c>
      <c r="L281" s="158">
        <v>158900</v>
      </c>
      <c r="M281" s="158">
        <f>L281*3.372/1000</f>
        <v>535.81079999999997</v>
      </c>
      <c r="N281" s="158"/>
      <c r="O281" s="158"/>
      <c r="P281" s="159"/>
      <c r="Q281" s="145"/>
      <c r="R281" s="108"/>
      <c r="S281" s="108"/>
      <c r="T281" s="108"/>
      <c r="U281" s="108"/>
      <c r="V281" s="16"/>
    </row>
    <row r="282" spans="1:22" ht="14.1" customHeight="1">
      <c r="A282" t="s">
        <v>1214</v>
      </c>
      <c r="B282" t="s">
        <v>1254</v>
      </c>
      <c r="C282" s="133" t="s">
        <v>1069</v>
      </c>
      <c r="D282"/>
      <c r="E282" t="s">
        <v>5205</v>
      </c>
      <c r="F282" t="s">
        <v>312</v>
      </c>
      <c r="G282" t="s">
        <v>5353</v>
      </c>
      <c r="H282" t="s">
        <v>5354</v>
      </c>
      <c r="I282" t="s">
        <v>315</v>
      </c>
      <c r="J282" t="s">
        <v>1216</v>
      </c>
      <c r="K282" s="155">
        <v>44308</v>
      </c>
      <c r="L282" s="158">
        <v>116000</v>
      </c>
      <c r="M282" s="158">
        <f>L282*3.372/1000</f>
        <v>391.15199999999999</v>
      </c>
      <c r="N282" s="158"/>
      <c r="O282" s="158"/>
      <c r="P282" s="159"/>
      <c r="Q282" s="145"/>
      <c r="R282" s="108"/>
      <c r="S282" s="108"/>
      <c r="T282" s="108"/>
      <c r="U282" s="108"/>
      <c r="V282" s="16"/>
    </row>
    <row r="283" spans="1:22" ht="14.1" customHeight="1">
      <c r="A283" t="s">
        <v>1214</v>
      </c>
      <c r="B283" t="s">
        <v>1254</v>
      </c>
      <c r="C283" s="133" t="s">
        <v>1069</v>
      </c>
      <c r="D283"/>
      <c r="E283" t="s">
        <v>5226</v>
      </c>
      <c r="F283" t="s">
        <v>312</v>
      </c>
      <c r="G283" t="s">
        <v>5355</v>
      </c>
      <c r="H283" t="s">
        <v>5356</v>
      </c>
      <c r="I283" t="s">
        <v>315</v>
      </c>
      <c r="J283" t="s">
        <v>1216</v>
      </c>
      <c r="K283" s="155">
        <v>44371</v>
      </c>
      <c r="L283" s="158">
        <v>160000</v>
      </c>
      <c r="M283" s="158">
        <f>L283/1000*3.372</f>
        <v>539.52</v>
      </c>
      <c r="N283" s="158">
        <f>O283*1000/3.372</f>
        <v>57128.000000000007</v>
      </c>
      <c r="O283" s="158">
        <f>192635.616/1000</f>
        <v>192.635616</v>
      </c>
      <c r="P283" s="159">
        <f t="shared" ref="P283:P287" si="38">O283/M283</f>
        <v>0.35705000000000003</v>
      </c>
      <c r="Q283" s="145">
        <v>46197</v>
      </c>
      <c r="R283" s="108"/>
      <c r="S283" s="108"/>
      <c r="T283" s="108"/>
      <c r="U283" s="108"/>
      <c r="V283" s="16"/>
    </row>
    <row r="284" spans="1:22" ht="14.1" customHeight="1">
      <c r="A284" t="s">
        <v>1214</v>
      </c>
      <c r="B284" t="s">
        <v>1254</v>
      </c>
      <c r="C284" s="133" t="s">
        <v>1069</v>
      </c>
      <c r="D284" t="s">
        <v>5252</v>
      </c>
      <c r="E284" t="s">
        <v>5253</v>
      </c>
      <c r="F284" t="s">
        <v>310</v>
      </c>
      <c r="G284" t="s">
        <v>5254</v>
      </c>
      <c r="H284" t="s">
        <v>5255</v>
      </c>
      <c r="I284" t="s">
        <v>315</v>
      </c>
      <c r="J284" t="s">
        <v>1213</v>
      </c>
      <c r="K284" s="155">
        <v>44370</v>
      </c>
      <c r="L284" s="158">
        <v>987115</v>
      </c>
      <c r="M284" s="158">
        <f>L284/1000</f>
        <v>987.11500000000001</v>
      </c>
      <c r="N284" s="158">
        <f>O284*1000</f>
        <v>124156</v>
      </c>
      <c r="O284" s="158">
        <v>124.15600000000001</v>
      </c>
      <c r="P284" s="159">
        <f t="shared" si="38"/>
        <v>0.12577663190205801</v>
      </c>
      <c r="Q284" s="145">
        <v>46196</v>
      </c>
      <c r="R284" s="108"/>
      <c r="S284" s="108"/>
      <c r="T284" s="108"/>
      <c r="U284" s="108"/>
      <c r="V284" s="16"/>
    </row>
    <row r="285" spans="1:22" ht="14.1" customHeight="1">
      <c r="A285" t="s">
        <v>1214</v>
      </c>
      <c r="B285" t="s">
        <v>1254</v>
      </c>
      <c r="C285" s="133" t="s">
        <v>1069</v>
      </c>
      <c r="D285" t="s">
        <v>5277</v>
      </c>
      <c r="E285" t="s">
        <v>5278</v>
      </c>
      <c r="F285" t="s">
        <v>310</v>
      </c>
      <c r="G285" t="s">
        <v>5279</v>
      </c>
      <c r="H285" t="s">
        <v>5280</v>
      </c>
      <c r="I285" t="s">
        <v>315</v>
      </c>
      <c r="J285" t="s">
        <v>1216</v>
      </c>
      <c r="K285" s="155">
        <v>44409</v>
      </c>
      <c r="L285" s="158">
        <v>147251</v>
      </c>
      <c r="M285" s="158">
        <f>L285*3.372/1000</f>
        <v>496.530372</v>
      </c>
      <c r="N285" s="158">
        <f>O285*1000/3.372</f>
        <v>27976.999999999989</v>
      </c>
      <c r="O285" s="158">
        <v>94.338443999999953</v>
      </c>
      <c r="P285" s="159">
        <f t="shared" si="38"/>
        <v>0.18999531412350332</v>
      </c>
      <c r="Q285" s="145">
        <v>47150</v>
      </c>
      <c r="R285" s="108"/>
      <c r="S285" s="108"/>
      <c r="T285" s="108"/>
      <c r="U285" s="108"/>
      <c r="V285" s="16"/>
    </row>
    <row r="286" spans="1:22" ht="14.1" customHeight="1">
      <c r="A286" t="s">
        <v>1214</v>
      </c>
      <c r="B286" t="s">
        <v>1254</v>
      </c>
      <c r="C286" s="133" t="s">
        <v>1069</v>
      </c>
      <c r="D286" t="s">
        <v>5272</v>
      </c>
      <c r="E286" t="s">
        <v>5273</v>
      </c>
      <c r="F286" t="s">
        <v>310</v>
      </c>
      <c r="G286" t="s">
        <v>5274</v>
      </c>
      <c r="H286" t="s">
        <v>5275</v>
      </c>
      <c r="I286" t="s">
        <v>315</v>
      </c>
      <c r="J286" t="s">
        <v>1216</v>
      </c>
      <c r="K286" s="155">
        <v>44560</v>
      </c>
      <c r="L286" s="158">
        <v>161182</v>
      </c>
      <c r="M286" s="158">
        <f>L286*3.372/1000</f>
        <v>543.50570400000004</v>
      </c>
      <c r="N286" s="158">
        <f>O286*1000/3.372</f>
        <v>24176.000000000022</v>
      </c>
      <c r="O286" s="158">
        <v>81.521472000000074</v>
      </c>
      <c r="P286" s="159">
        <f t="shared" si="38"/>
        <v>0.14999193458326623</v>
      </c>
      <c r="Q286" s="145">
        <v>46386</v>
      </c>
      <c r="R286" s="108"/>
      <c r="S286" s="108"/>
      <c r="T286" s="108"/>
      <c r="U286" s="108"/>
      <c r="V286" s="16"/>
    </row>
    <row r="287" spans="1:22" ht="14.1" customHeight="1">
      <c r="A287" t="s">
        <v>1214</v>
      </c>
      <c r="B287" t="s">
        <v>1254</v>
      </c>
      <c r="C287" s="133" t="s">
        <v>1069</v>
      </c>
      <c r="D287" t="s">
        <v>5264</v>
      </c>
      <c r="E287" t="s">
        <v>5265</v>
      </c>
      <c r="F287" t="s">
        <v>310</v>
      </c>
      <c r="G287" t="s">
        <v>5266</v>
      </c>
      <c r="H287" t="s">
        <v>5267</v>
      </c>
      <c r="I287" t="s">
        <v>315</v>
      </c>
      <c r="J287" t="s">
        <v>1213</v>
      </c>
      <c r="K287" s="155">
        <v>44591</v>
      </c>
      <c r="L287" s="158">
        <v>897504</v>
      </c>
      <c r="M287" s="158">
        <f>L287/1000</f>
        <v>897.50400000000002</v>
      </c>
      <c r="N287" s="158">
        <f>O287*1000</f>
        <v>502460.48</v>
      </c>
      <c r="O287" s="158">
        <f>502460.48/1000</f>
        <v>502.46047999999996</v>
      </c>
      <c r="P287" s="159">
        <f t="shared" si="38"/>
        <v>0.55984205084322736</v>
      </c>
      <c r="Q287" s="145">
        <v>46204</v>
      </c>
      <c r="R287" s="108"/>
      <c r="S287" s="108"/>
      <c r="T287" s="108"/>
      <c r="U287" s="108"/>
      <c r="V287" s="16"/>
    </row>
    <row r="288" spans="1:22" ht="14.1" customHeight="1">
      <c r="A288" t="s">
        <v>1214</v>
      </c>
      <c r="B288" t="s">
        <v>1254</v>
      </c>
      <c r="C288" s="133" t="s">
        <v>1069</v>
      </c>
      <c r="D288" t="s">
        <v>5285</v>
      </c>
      <c r="E288" t="s">
        <v>5286</v>
      </c>
      <c r="F288" t="s">
        <v>310</v>
      </c>
      <c r="G288" t="s">
        <v>5287</v>
      </c>
      <c r="H288" t="s">
        <v>5288</v>
      </c>
      <c r="I288" t="s">
        <v>315</v>
      </c>
      <c r="J288" t="s">
        <v>1213</v>
      </c>
      <c r="K288" s="155">
        <v>44622</v>
      </c>
      <c r="L288" s="158">
        <v>469807</v>
      </c>
      <c r="M288" s="158">
        <f>L288/1000</f>
        <v>469.80700000000002</v>
      </c>
      <c r="N288" s="158">
        <v>0</v>
      </c>
      <c r="O288" s="158">
        <v>0</v>
      </c>
      <c r="P288" s="159"/>
      <c r="Q288" s="145"/>
      <c r="R288" s="108"/>
      <c r="S288" s="108"/>
      <c r="T288" s="108"/>
      <c r="U288" s="108"/>
      <c r="V288" s="16"/>
    </row>
    <row r="289" spans="1:22" ht="14.1" customHeight="1">
      <c r="A289" t="s">
        <v>1214</v>
      </c>
      <c r="B289" t="s">
        <v>1254</v>
      </c>
      <c r="C289" s="133" t="s">
        <v>1069</v>
      </c>
      <c r="D289"/>
      <c r="E289" t="s">
        <v>5205</v>
      </c>
      <c r="F289" t="s">
        <v>312</v>
      </c>
      <c r="G289" t="s">
        <v>5351</v>
      </c>
      <c r="H289" t="s">
        <v>5352</v>
      </c>
      <c r="I289" t="s">
        <v>315</v>
      </c>
      <c r="J289" t="s">
        <v>1216</v>
      </c>
      <c r="K289" s="155">
        <v>44712</v>
      </c>
      <c r="L289" s="158">
        <v>104698</v>
      </c>
      <c r="M289" s="158">
        <f>L289*3.372/1000</f>
        <v>353.04165599999993</v>
      </c>
      <c r="N289" s="158">
        <f>O289*1000/3.372</f>
        <v>1286.99999999999</v>
      </c>
      <c r="O289" s="158">
        <v>4.3397639999999669</v>
      </c>
      <c r="P289" s="159">
        <f t="shared" ref="P289:P294" si="39">O289/M289</f>
        <v>1.2292498424038572E-2</v>
      </c>
      <c r="Q289" s="145">
        <v>47269</v>
      </c>
      <c r="R289" s="108"/>
      <c r="S289" s="108"/>
      <c r="T289" s="108"/>
      <c r="U289" s="108"/>
      <c r="V289" s="16"/>
    </row>
    <row r="290" spans="1:22" ht="14.1" customHeight="1">
      <c r="A290" t="s">
        <v>1214</v>
      </c>
      <c r="B290" t="s">
        <v>1254</v>
      </c>
      <c r="C290" s="133" t="s">
        <v>1069</v>
      </c>
      <c r="D290" t="s">
        <v>5347</v>
      </c>
      <c r="E290" t="s">
        <v>5348</v>
      </c>
      <c r="F290" t="s">
        <v>312</v>
      </c>
      <c r="G290" t="s">
        <v>5349</v>
      </c>
      <c r="H290" t="s">
        <v>5350</v>
      </c>
      <c r="I290" t="s">
        <v>315</v>
      </c>
      <c r="J290" t="s">
        <v>1219</v>
      </c>
      <c r="K290" s="155">
        <v>44721</v>
      </c>
      <c r="L290" s="158">
        <v>113914</v>
      </c>
      <c r="M290" s="158">
        <f>L290*4.6236/1000</f>
        <v>526.69277039999997</v>
      </c>
      <c r="N290" s="158">
        <f>O290*1000/4.6236</f>
        <v>197.99999999999756</v>
      </c>
      <c r="O290" s="158">
        <v>0.91547279999998865</v>
      </c>
      <c r="P290" s="159">
        <f t="shared" si="39"/>
        <v>1.7381533437505273E-3</v>
      </c>
      <c r="Q290" s="145">
        <v>47635</v>
      </c>
      <c r="R290" s="108"/>
      <c r="S290" s="108"/>
      <c r="T290" s="108"/>
      <c r="U290" s="108"/>
      <c r="V290" s="16"/>
    </row>
    <row r="291" spans="1:22" ht="14.1" customHeight="1">
      <c r="A291" t="s">
        <v>1214</v>
      </c>
      <c r="B291" t="s">
        <v>1254</v>
      </c>
      <c r="C291" s="133" t="s">
        <v>1069</v>
      </c>
      <c r="D291" t="s">
        <v>5259</v>
      </c>
      <c r="E291" t="s">
        <v>5260</v>
      </c>
      <c r="F291" t="s">
        <v>311</v>
      </c>
      <c r="G291" t="s">
        <v>5261</v>
      </c>
      <c r="H291" t="s">
        <v>5262</v>
      </c>
      <c r="I291" t="s">
        <v>315</v>
      </c>
      <c r="J291" t="s">
        <v>1213</v>
      </c>
      <c r="K291" s="155">
        <v>44721</v>
      </c>
      <c r="L291" s="158">
        <v>670000</v>
      </c>
      <c r="M291" s="158">
        <f>L291/1000</f>
        <v>670</v>
      </c>
      <c r="N291" s="158">
        <f>O291*1000</f>
        <v>95079</v>
      </c>
      <c r="O291" s="158">
        <v>95.078999999999994</v>
      </c>
      <c r="P291" s="159">
        <f t="shared" si="39"/>
        <v>0.14190895522388058</v>
      </c>
      <c r="Q291" s="145">
        <v>46182</v>
      </c>
      <c r="R291" s="108"/>
      <c r="S291" s="108"/>
      <c r="T291" s="108"/>
      <c r="U291" s="108"/>
      <c r="V291" s="16"/>
    </row>
    <row r="292" spans="1:22" ht="14.1" customHeight="1">
      <c r="A292" t="s">
        <v>1214</v>
      </c>
      <c r="B292" t="s">
        <v>1254</v>
      </c>
      <c r="C292" s="133" t="s">
        <v>1069</v>
      </c>
      <c r="D292" t="s">
        <v>5281</v>
      </c>
      <c r="E292" t="s">
        <v>5282</v>
      </c>
      <c r="F292" t="s">
        <v>310</v>
      </c>
      <c r="G292" t="s">
        <v>5283</v>
      </c>
      <c r="H292" t="s">
        <v>5284</v>
      </c>
      <c r="I292" t="s">
        <v>315</v>
      </c>
      <c r="J292" t="s">
        <v>1213</v>
      </c>
      <c r="K292" s="155">
        <v>44741</v>
      </c>
      <c r="L292" s="158">
        <v>690000</v>
      </c>
      <c r="M292" s="158">
        <f>L292/1000</f>
        <v>690</v>
      </c>
      <c r="N292" s="158">
        <f>O292*1000</f>
        <v>175076</v>
      </c>
      <c r="O292" s="158">
        <v>175.07599999999999</v>
      </c>
      <c r="P292" s="159">
        <f t="shared" si="39"/>
        <v>0.25373333333333331</v>
      </c>
      <c r="Q292" s="145">
        <v>46202</v>
      </c>
      <c r="R292" s="108"/>
      <c r="S292" s="108"/>
      <c r="T292" s="108"/>
      <c r="U292" s="108"/>
      <c r="V292" s="16"/>
    </row>
    <row r="293" spans="1:22" ht="14.1" customHeight="1">
      <c r="A293" t="s">
        <v>1214</v>
      </c>
      <c r="B293" t="s">
        <v>1254</v>
      </c>
      <c r="C293" s="133" t="s">
        <v>1069</v>
      </c>
      <c r="D293"/>
      <c r="E293" t="s">
        <v>5320</v>
      </c>
      <c r="F293" t="s">
        <v>310</v>
      </c>
      <c r="G293" t="s">
        <v>5321</v>
      </c>
      <c r="H293" t="s">
        <v>5322</v>
      </c>
      <c r="I293" t="s">
        <v>315</v>
      </c>
      <c r="J293" t="s">
        <v>1217</v>
      </c>
      <c r="K293" s="155">
        <v>44748</v>
      </c>
      <c r="L293" s="158">
        <v>158554</v>
      </c>
      <c r="M293" s="158">
        <f>L293*3.9552/1000</f>
        <v>627.11278080000011</v>
      </c>
      <c r="N293" s="158">
        <f>O293*1000/3.9552</f>
        <v>5077.0000000000164</v>
      </c>
      <c r="O293" s="158">
        <v>20.080550400000064</v>
      </c>
      <c r="P293" s="159">
        <f t="shared" si="39"/>
        <v>3.2020636502390447E-2</v>
      </c>
      <c r="Q293" s="145">
        <v>45844</v>
      </c>
      <c r="R293" s="108"/>
      <c r="S293" s="108"/>
      <c r="T293" s="108"/>
      <c r="U293" s="108"/>
      <c r="V293" s="16"/>
    </row>
    <row r="294" spans="1:22" ht="14.1" customHeight="1">
      <c r="A294" t="s">
        <v>1214</v>
      </c>
      <c r="B294" t="s">
        <v>1254</v>
      </c>
      <c r="C294" s="133" t="s">
        <v>1069</v>
      </c>
      <c r="D294" t="s">
        <v>5268</v>
      </c>
      <c r="E294" t="s">
        <v>5269</v>
      </c>
      <c r="F294" t="s">
        <v>310</v>
      </c>
      <c r="G294" t="s">
        <v>5270</v>
      </c>
      <c r="H294" t="s">
        <v>5271</v>
      </c>
      <c r="I294" t="s">
        <v>315</v>
      </c>
      <c r="J294" t="s">
        <v>1213</v>
      </c>
      <c r="K294" s="155">
        <v>44752</v>
      </c>
      <c r="L294" s="158">
        <v>860000</v>
      </c>
      <c r="M294" s="158">
        <f>L294/1000</f>
        <v>860</v>
      </c>
      <c r="N294" s="158">
        <f>O294*1000</f>
        <v>177857</v>
      </c>
      <c r="O294" s="158">
        <v>177.857</v>
      </c>
      <c r="P294" s="159">
        <f t="shared" si="39"/>
        <v>0.20681046511627907</v>
      </c>
      <c r="Q294" s="145">
        <v>46213</v>
      </c>
      <c r="R294" s="108"/>
      <c r="S294" s="108"/>
      <c r="T294" s="108"/>
      <c r="U294" s="108"/>
      <c r="V294" s="16"/>
    </row>
    <row r="295" spans="1:22" ht="14.1" customHeight="1">
      <c r="A295" t="s">
        <v>1214</v>
      </c>
      <c r="B295" t="s">
        <v>1254</v>
      </c>
      <c r="C295" s="133" t="s">
        <v>1069</v>
      </c>
      <c r="D295"/>
      <c r="E295" t="s">
        <v>3936</v>
      </c>
      <c r="F295" t="s">
        <v>312</v>
      </c>
      <c r="G295" t="s">
        <v>3935</v>
      </c>
      <c r="H295" t="s">
        <v>5357</v>
      </c>
      <c r="I295" t="s">
        <v>315</v>
      </c>
      <c r="J295" t="s">
        <v>1217</v>
      </c>
      <c r="K295" s="155"/>
      <c r="L295" s="158">
        <v>92190</v>
      </c>
      <c r="M295" s="158">
        <f>L295*3.9552/1000</f>
        <v>364.62988799999999</v>
      </c>
      <c r="N295" s="158">
        <v>0</v>
      </c>
      <c r="O295" s="158">
        <v>0</v>
      </c>
      <c r="P295" s="159"/>
      <c r="Q295" s="145"/>
      <c r="R295" s="108"/>
      <c r="S295" s="108"/>
      <c r="T295" s="108"/>
      <c r="U295" s="108"/>
      <c r="V295" s="16"/>
    </row>
    <row r="296" spans="1:22" ht="14.1" customHeight="1">
      <c r="A296" t="s">
        <v>1214</v>
      </c>
      <c r="B296" t="s">
        <v>1254</v>
      </c>
      <c r="C296" s="133" t="s">
        <v>1069</v>
      </c>
      <c r="D296" t="s">
        <v>5308</v>
      </c>
      <c r="E296" t="s">
        <v>5309</v>
      </c>
      <c r="F296" t="s">
        <v>312</v>
      </c>
      <c r="G296" t="s">
        <v>5310</v>
      </c>
      <c r="H296" t="s">
        <v>5311</v>
      </c>
      <c r="I296" t="s">
        <v>315</v>
      </c>
      <c r="J296" t="s">
        <v>1216</v>
      </c>
      <c r="K296" s="155">
        <v>44823</v>
      </c>
      <c r="L296" s="158">
        <v>110483</v>
      </c>
      <c r="M296" s="158">
        <f>L296*3.372/1000</f>
        <v>372.548676</v>
      </c>
      <c r="N296" s="158">
        <f>O296*1000/3.372</f>
        <v>14364.999999999991</v>
      </c>
      <c r="O296" s="158">
        <v>48.438779999999973</v>
      </c>
      <c r="P296" s="159">
        <f t="shared" ref="P296:P298" si="40">O296/M296</f>
        <v>0.13002000307739645</v>
      </c>
      <c r="Q296" s="145">
        <v>11220</v>
      </c>
      <c r="R296" s="108"/>
      <c r="S296" s="108"/>
      <c r="T296" s="108"/>
      <c r="U296" s="108"/>
      <c r="V296" s="16"/>
    </row>
    <row r="297" spans="1:22" ht="14.1" customHeight="1">
      <c r="A297" t="s">
        <v>1214</v>
      </c>
      <c r="B297" t="s">
        <v>1254</v>
      </c>
      <c r="C297" s="133" t="s">
        <v>1069</v>
      </c>
      <c r="D297" t="s">
        <v>5371</v>
      </c>
      <c r="E297" t="s">
        <v>5372</v>
      </c>
      <c r="F297" t="s">
        <v>312</v>
      </c>
      <c r="G297" t="s">
        <v>5373</v>
      </c>
      <c r="H297" t="s">
        <v>5374</v>
      </c>
      <c r="I297" t="s">
        <v>315</v>
      </c>
      <c r="J297" t="s">
        <v>1216</v>
      </c>
      <c r="K297" s="155">
        <v>44881</v>
      </c>
      <c r="L297" s="158">
        <v>236001</v>
      </c>
      <c r="M297" s="158">
        <f>L297*3.372/1000</f>
        <v>795.79537199999993</v>
      </c>
      <c r="N297" s="158">
        <f>O297*1000/3.372</f>
        <v>5900.0000000000136</v>
      </c>
      <c r="O297" s="158">
        <v>19.894800000000046</v>
      </c>
      <c r="P297" s="159">
        <f t="shared" si="40"/>
        <v>2.4999894068245532E-2</v>
      </c>
      <c r="Q297" s="145">
        <v>45977</v>
      </c>
      <c r="R297" s="108"/>
      <c r="S297" s="108"/>
      <c r="T297" s="108"/>
      <c r="U297" s="108"/>
      <c r="V297" s="16"/>
    </row>
    <row r="298" spans="1:22" ht="14.1" customHeight="1">
      <c r="A298" t="s">
        <v>1214</v>
      </c>
      <c r="B298" t="s">
        <v>1254</v>
      </c>
      <c r="C298" s="133" t="s">
        <v>1069</v>
      </c>
      <c r="D298"/>
      <c r="E298" t="s">
        <v>5359</v>
      </c>
      <c r="F298" t="s">
        <v>312</v>
      </c>
      <c r="G298" t="s">
        <v>5360</v>
      </c>
      <c r="H298" t="s">
        <v>5361</v>
      </c>
      <c r="I298" t="s">
        <v>315</v>
      </c>
      <c r="J298" t="s">
        <v>1219</v>
      </c>
      <c r="K298" s="155">
        <v>44938</v>
      </c>
      <c r="L298" s="158">
        <v>132455</v>
      </c>
      <c r="M298" s="158">
        <f>L298*4.6236/1000</f>
        <v>612.41893799999991</v>
      </c>
      <c r="N298" s="158">
        <f>O298*1000/4.6236</f>
        <v>101858</v>
      </c>
      <c r="O298" s="158">
        <v>470.95064879999995</v>
      </c>
      <c r="P298" s="159">
        <f t="shared" si="40"/>
        <v>0.76900079272205657</v>
      </c>
      <c r="Q298" s="145">
        <v>46752</v>
      </c>
      <c r="R298" s="108"/>
      <c r="S298" s="108"/>
      <c r="T298" s="108"/>
      <c r="U298" s="108"/>
      <c r="V298" s="16"/>
    </row>
    <row r="299" spans="1:22" ht="14.1" customHeight="1">
      <c r="A299" t="s">
        <v>1214</v>
      </c>
      <c r="B299" t="s">
        <v>1254</v>
      </c>
      <c r="C299" s="133" t="s">
        <v>1069</v>
      </c>
      <c r="D299"/>
      <c r="E299" t="s">
        <v>5256</v>
      </c>
      <c r="F299" t="s">
        <v>310</v>
      </c>
      <c r="G299" t="s">
        <v>5257</v>
      </c>
      <c r="H299" t="s">
        <v>5258</v>
      </c>
      <c r="I299" t="s">
        <v>315</v>
      </c>
      <c r="J299" t="s">
        <v>1213</v>
      </c>
      <c r="K299" s="155">
        <v>45006</v>
      </c>
      <c r="L299" s="158">
        <v>999840</v>
      </c>
      <c r="M299" s="158">
        <f>L299/1000</f>
        <v>999.84</v>
      </c>
      <c r="N299" s="158">
        <v>0</v>
      </c>
      <c r="O299" s="158">
        <v>0</v>
      </c>
      <c r="P299" s="159"/>
      <c r="Q299" s="145">
        <v>11323</v>
      </c>
      <c r="R299" s="108"/>
      <c r="S299" s="108"/>
      <c r="T299" s="108"/>
      <c r="U299" s="108"/>
      <c r="V299" s="16"/>
    </row>
    <row r="300" spans="1:22" ht="14.1" customHeight="1">
      <c r="A300" t="s">
        <v>1214</v>
      </c>
      <c r="B300" t="s">
        <v>1254</v>
      </c>
      <c r="C300" s="133" t="s">
        <v>1069</v>
      </c>
      <c r="D300" t="s">
        <v>5085</v>
      </c>
      <c r="E300" t="s">
        <v>5086</v>
      </c>
      <c r="F300" t="s">
        <v>310</v>
      </c>
      <c r="G300" t="s">
        <v>5306</v>
      </c>
      <c r="H300" t="s">
        <v>5307</v>
      </c>
      <c r="I300" t="s">
        <v>315</v>
      </c>
      <c r="J300" t="s">
        <v>1213</v>
      </c>
      <c r="K300" s="155">
        <v>45036</v>
      </c>
      <c r="L300" s="158">
        <v>793251</v>
      </c>
      <c r="M300" s="158">
        <f>L300/1000</f>
        <v>793.25099999999998</v>
      </c>
      <c r="N300" s="158">
        <f>O300*1000</f>
        <v>476048</v>
      </c>
      <c r="O300" s="158">
        <v>476.048</v>
      </c>
      <c r="P300" s="159">
        <f t="shared" ref="P300:P302" si="41">O300/M300</f>
        <v>0.60012278585214518</v>
      </c>
      <c r="Q300" s="145">
        <v>12164</v>
      </c>
      <c r="R300" s="108"/>
      <c r="S300" s="108"/>
      <c r="T300" s="108"/>
      <c r="U300" s="108"/>
      <c r="V300" s="16"/>
    </row>
    <row r="301" spans="1:22" ht="14.1" customHeight="1">
      <c r="A301" t="s">
        <v>1214</v>
      </c>
      <c r="B301" t="s">
        <v>1254</v>
      </c>
      <c r="C301" s="133" t="s">
        <v>1069</v>
      </c>
      <c r="D301"/>
      <c r="E301" t="s">
        <v>5089</v>
      </c>
      <c r="F301" t="s">
        <v>310</v>
      </c>
      <c r="G301" t="s">
        <v>5090</v>
      </c>
      <c r="H301" t="s">
        <v>5091</v>
      </c>
      <c r="I301" t="s">
        <v>315</v>
      </c>
      <c r="J301" t="s">
        <v>1216</v>
      </c>
      <c r="K301" s="155">
        <v>45124</v>
      </c>
      <c r="L301" s="158">
        <v>84429</v>
      </c>
      <c r="M301" s="158">
        <f>L301*3.372/1000</f>
        <v>284.69458800000001</v>
      </c>
      <c r="N301" s="158">
        <f>O301*1000/3.372</f>
        <v>56583</v>
      </c>
      <c r="O301" s="158">
        <f>190797.876/1000</f>
        <v>190.797876</v>
      </c>
      <c r="P301" s="159">
        <f t="shared" si="41"/>
        <v>0.67018441530753647</v>
      </c>
      <c r="Q301" s="145">
        <v>46220</v>
      </c>
      <c r="R301" s="108"/>
      <c r="S301" s="108"/>
      <c r="T301" s="108"/>
      <c r="U301" s="108"/>
      <c r="V301" s="16"/>
    </row>
    <row r="302" spans="1:22" ht="14.1" customHeight="1">
      <c r="A302" t="s">
        <v>1214</v>
      </c>
      <c r="B302" t="s">
        <v>1254</v>
      </c>
      <c r="C302" s="133" t="s">
        <v>1069</v>
      </c>
      <c r="D302" t="s">
        <v>5171</v>
      </c>
      <c r="E302" t="s">
        <v>5172</v>
      </c>
      <c r="F302" t="s">
        <v>310</v>
      </c>
      <c r="G302" t="s">
        <v>5173</v>
      </c>
      <c r="H302" t="s">
        <v>5174</v>
      </c>
      <c r="I302" t="s">
        <v>315</v>
      </c>
      <c r="J302" t="s">
        <v>1219</v>
      </c>
      <c r="K302" s="155">
        <v>45208</v>
      </c>
      <c r="L302" s="158">
        <v>113523</v>
      </c>
      <c r="M302" s="158">
        <f>L302*4.6236/1000</f>
        <v>524.88494279999998</v>
      </c>
      <c r="N302" s="158">
        <f>O302*1000/4.6236</f>
        <v>50776</v>
      </c>
      <c r="O302" s="158">
        <v>234.76791359999996</v>
      </c>
      <c r="P302" s="159">
        <f t="shared" si="41"/>
        <v>0.44727500154153776</v>
      </c>
      <c r="Q302" s="145">
        <v>46303</v>
      </c>
      <c r="R302" s="108"/>
      <c r="S302" s="108"/>
      <c r="T302" s="108"/>
      <c r="U302" s="108"/>
      <c r="V302" s="16"/>
    </row>
    <row r="303" spans="1:22" ht="14.1" customHeight="1">
      <c r="A303" t="s">
        <v>1214</v>
      </c>
      <c r="B303" t="s">
        <v>1254</v>
      </c>
      <c r="C303" s="133" t="s">
        <v>1069</v>
      </c>
      <c r="D303" t="s">
        <v>5342</v>
      </c>
      <c r="E303" t="s">
        <v>5343</v>
      </c>
      <c r="F303" t="s">
        <v>311</v>
      </c>
      <c r="G303" t="s">
        <v>5344</v>
      </c>
      <c r="H303" t="s">
        <v>5345</v>
      </c>
      <c r="I303" t="s">
        <v>315</v>
      </c>
      <c r="J303" t="s">
        <v>1217</v>
      </c>
      <c r="K303" s="155">
        <v>45166</v>
      </c>
      <c r="L303" s="158">
        <v>176740</v>
      </c>
      <c r="M303" s="158">
        <f>L303*3.9552/1000</f>
        <v>699.04204799999991</v>
      </c>
      <c r="N303" s="158">
        <v>0</v>
      </c>
      <c r="O303" s="158">
        <v>0</v>
      </c>
      <c r="P303" s="159"/>
      <c r="Q303" s="145">
        <v>46997</v>
      </c>
      <c r="R303" s="108"/>
      <c r="S303" s="108"/>
      <c r="T303" s="108"/>
      <c r="U303" s="108"/>
      <c r="V303" s="16"/>
    </row>
    <row r="304" spans="1:22" ht="14.1" customHeight="1">
      <c r="A304" t="s">
        <v>1214</v>
      </c>
      <c r="B304" t="s">
        <v>1254</v>
      </c>
      <c r="C304" s="133" t="s">
        <v>1069</v>
      </c>
      <c r="D304" t="s">
        <v>5163</v>
      </c>
      <c r="E304" t="s">
        <v>5164</v>
      </c>
      <c r="F304" t="s">
        <v>312</v>
      </c>
      <c r="G304" t="s">
        <v>5168</v>
      </c>
      <c r="H304" t="s">
        <v>5169</v>
      </c>
      <c r="I304" t="s">
        <v>315</v>
      </c>
      <c r="J304" t="s">
        <v>1216</v>
      </c>
      <c r="K304" s="155">
        <v>45400</v>
      </c>
      <c r="L304" s="158">
        <v>42567</v>
      </c>
      <c r="M304" s="158">
        <f>L304*3.372/1000</f>
        <v>143.53592399999999</v>
      </c>
      <c r="N304" s="158">
        <f>O304*1000/3.372</f>
        <v>29309.000000000004</v>
      </c>
      <c r="O304" s="158">
        <v>98.829948000000002</v>
      </c>
      <c r="P304" s="159">
        <f t="shared" ref="P304:P307" si="42">O304/M304</f>
        <v>0.68853806939648088</v>
      </c>
      <c r="Q304" s="145">
        <v>46495</v>
      </c>
      <c r="R304" s="108"/>
      <c r="S304" s="108"/>
      <c r="T304" s="108"/>
      <c r="U304" s="108"/>
      <c r="V304" s="16"/>
    </row>
    <row r="305" spans="1:22" ht="14.1" customHeight="1">
      <c r="A305" t="s">
        <v>1214</v>
      </c>
      <c r="B305" t="s">
        <v>1254</v>
      </c>
      <c r="C305" s="133" t="s">
        <v>1069</v>
      </c>
      <c r="D305" t="s">
        <v>5365</v>
      </c>
      <c r="E305" t="s">
        <v>5366</v>
      </c>
      <c r="F305" t="s">
        <v>312</v>
      </c>
      <c r="G305" t="s">
        <v>5367</v>
      </c>
      <c r="H305" t="s">
        <v>5368</v>
      </c>
      <c r="I305" t="s">
        <v>315</v>
      </c>
      <c r="J305" t="s">
        <v>1217</v>
      </c>
      <c r="K305" s="155">
        <v>45484</v>
      </c>
      <c r="L305" s="158">
        <v>77617</v>
      </c>
      <c r="M305" s="158">
        <f>L305*3.9552/1000</f>
        <v>306.9907584</v>
      </c>
      <c r="N305" s="158">
        <f>O305*1000/3.9552</f>
        <v>43287</v>
      </c>
      <c r="O305" s="158">
        <v>171.20874239999998</v>
      </c>
      <c r="P305" s="159">
        <f t="shared" si="42"/>
        <v>0.557699988404602</v>
      </c>
      <c r="Q305" s="145">
        <v>46387</v>
      </c>
      <c r="R305" s="108"/>
      <c r="S305" s="108"/>
      <c r="T305" s="108"/>
      <c r="U305" s="108"/>
      <c r="V305" s="16"/>
    </row>
    <row r="306" spans="1:22" ht="14.1" customHeight="1">
      <c r="A306" t="s">
        <v>1214</v>
      </c>
      <c r="B306" t="s">
        <v>1254</v>
      </c>
      <c r="C306" s="133" t="s">
        <v>1069</v>
      </c>
      <c r="D306" t="s">
        <v>5159</v>
      </c>
      <c r="E306" t="s">
        <v>5160</v>
      </c>
      <c r="F306" t="s">
        <v>312</v>
      </c>
      <c r="G306" t="s">
        <v>5159</v>
      </c>
      <c r="H306" t="s">
        <v>5161</v>
      </c>
      <c r="I306" t="s">
        <v>315</v>
      </c>
      <c r="J306" t="s">
        <v>1219</v>
      </c>
      <c r="K306" s="155">
        <v>45495</v>
      </c>
      <c r="L306" s="158">
        <v>73000</v>
      </c>
      <c r="M306" s="158">
        <f>L306*4.6236/1000</f>
        <v>337.52279999999996</v>
      </c>
      <c r="N306" s="158">
        <f>O306*1000/4.6236</f>
        <v>56650.000000000007</v>
      </c>
      <c r="O306" s="158">
        <v>261.92694</v>
      </c>
      <c r="P306" s="159">
        <f t="shared" si="42"/>
        <v>0.77602739726027403</v>
      </c>
      <c r="Q306" s="145">
        <v>46295</v>
      </c>
      <c r="R306" s="108"/>
      <c r="S306" s="108"/>
      <c r="T306" s="108"/>
      <c r="U306" s="108"/>
      <c r="V306" s="16"/>
    </row>
    <row r="307" spans="1:22" ht="14.1" customHeight="1">
      <c r="A307" t="s">
        <v>1214</v>
      </c>
      <c r="B307" t="s">
        <v>1254</v>
      </c>
      <c r="C307" s="133" t="s">
        <v>1069</v>
      </c>
      <c r="D307" t="s">
        <v>5163</v>
      </c>
      <c r="E307" t="s">
        <v>5164</v>
      </c>
      <c r="F307" t="s">
        <v>312</v>
      </c>
      <c r="G307" t="s">
        <v>5165</v>
      </c>
      <c r="H307" t="s">
        <v>5166</v>
      </c>
      <c r="I307" t="s">
        <v>315</v>
      </c>
      <c r="J307" t="s">
        <v>1216</v>
      </c>
      <c r="K307" s="155">
        <v>45505</v>
      </c>
      <c r="L307" s="158">
        <v>44278</v>
      </c>
      <c r="M307" s="158">
        <f>L307*3.372/1000</f>
        <v>149.30541600000001</v>
      </c>
      <c r="N307" s="158">
        <f>O307*1000/3.372</f>
        <v>31895</v>
      </c>
      <c r="O307" s="158">
        <v>107.54994000000001</v>
      </c>
      <c r="P307" s="159">
        <f t="shared" si="42"/>
        <v>0.72033515515605939</v>
      </c>
      <c r="Q307" s="145">
        <v>46295</v>
      </c>
      <c r="R307" s="108"/>
      <c r="S307" s="108"/>
      <c r="T307" s="108"/>
      <c r="U307" s="108"/>
      <c r="V307" s="16"/>
    </row>
    <row r="308" spans="1:22" ht="14.1" customHeight="1">
      <c r="A308" t="s">
        <v>1214</v>
      </c>
      <c r="B308" t="s">
        <v>1255</v>
      </c>
      <c r="C308" s="133" t="s">
        <v>1069</v>
      </c>
      <c r="D308" t="s">
        <v>5238</v>
      </c>
      <c r="E308" t="s">
        <v>5239</v>
      </c>
      <c r="F308" t="s">
        <v>310</v>
      </c>
      <c r="G308" t="s">
        <v>5240</v>
      </c>
      <c r="H308" t="s">
        <v>5241</v>
      </c>
      <c r="I308" t="s">
        <v>322</v>
      </c>
      <c r="J308" t="s">
        <v>1213</v>
      </c>
      <c r="K308" s="155"/>
      <c r="L308" s="158">
        <v>268549</v>
      </c>
      <c r="M308" s="158">
        <f>L308/1000</f>
        <v>268.54899999999998</v>
      </c>
      <c r="N308" s="158">
        <v>0</v>
      </c>
      <c r="O308" s="158">
        <v>0</v>
      </c>
      <c r="P308" s="159"/>
      <c r="Q308" s="145"/>
      <c r="R308" s="108"/>
      <c r="S308" s="108"/>
      <c r="T308" s="108"/>
      <c r="U308" s="108"/>
      <c r="V308" s="16"/>
    </row>
    <row r="309" spans="1:22" ht="14.1" customHeight="1">
      <c r="A309" t="s">
        <v>1214</v>
      </c>
      <c r="B309" t="s">
        <v>1255</v>
      </c>
      <c r="C309" s="133" t="s">
        <v>1069</v>
      </c>
      <c r="D309" t="s">
        <v>5192</v>
      </c>
      <c r="E309" t="s">
        <v>5193</v>
      </c>
      <c r="F309" t="s">
        <v>310</v>
      </c>
      <c r="G309" t="s">
        <v>5194</v>
      </c>
      <c r="H309" t="s">
        <v>5195</v>
      </c>
      <c r="I309" t="s">
        <v>315</v>
      </c>
      <c r="J309" t="s">
        <v>1213</v>
      </c>
      <c r="K309" s="155">
        <v>43308</v>
      </c>
      <c r="L309" s="158">
        <v>227000</v>
      </c>
      <c r="M309" s="158">
        <f>L309/1000</f>
        <v>227</v>
      </c>
      <c r="N309" s="158">
        <v>0</v>
      </c>
      <c r="O309" s="158">
        <v>0</v>
      </c>
      <c r="P309" s="159"/>
      <c r="Q309" s="145"/>
      <c r="R309" s="108"/>
      <c r="S309" s="108"/>
      <c r="T309" s="108"/>
      <c r="U309" s="108"/>
      <c r="V309" s="16"/>
    </row>
    <row r="310" spans="1:22" ht="14.1" customHeight="1">
      <c r="A310" t="s">
        <v>1214</v>
      </c>
      <c r="B310" t="s">
        <v>1255</v>
      </c>
      <c r="C310" s="133" t="s">
        <v>1069</v>
      </c>
      <c r="D310" t="s">
        <v>5196</v>
      </c>
      <c r="E310" t="s">
        <v>5197</v>
      </c>
      <c r="F310" t="s">
        <v>310</v>
      </c>
      <c r="G310" t="s">
        <v>5198</v>
      </c>
      <c r="H310" t="s">
        <v>5199</v>
      </c>
      <c r="I310" t="s">
        <v>315</v>
      </c>
      <c r="J310" t="s">
        <v>1213</v>
      </c>
      <c r="K310" s="155">
        <v>43312</v>
      </c>
      <c r="L310" s="158">
        <v>290000</v>
      </c>
      <c r="M310" s="158">
        <f>L310/1000</f>
        <v>290</v>
      </c>
      <c r="N310" s="158">
        <v>0</v>
      </c>
      <c r="O310" s="158">
        <v>0</v>
      </c>
      <c r="P310" s="159"/>
      <c r="Q310" s="145"/>
      <c r="R310" s="108"/>
      <c r="S310" s="108"/>
      <c r="T310" s="108"/>
      <c r="U310" s="108"/>
      <c r="V310" s="16"/>
    </row>
    <row r="311" spans="1:22" ht="14.1" customHeight="1">
      <c r="A311" t="s">
        <v>1214</v>
      </c>
      <c r="B311" t="s">
        <v>1255</v>
      </c>
      <c r="C311" s="133" t="s">
        <v>1069</v>
      </c>
      <c r="D311" t="s">
        <v>5218</v>
      </c>
      <c r="E311" t="s">
        <v>5219</v>
      </c>
      <c r="F311" t="s">
        <v>312</v>
      </c>
      <c r="G311" t="s">
        <v>5220</v>
      </c>
      <c r="H311" t="s">
        <v>5221</v>
      </c>
      <c r="I311" t="s">
        <v>315</v>
      </c>
      <c r="J311" t="s">
        <v>1216</v>
      </c>
      <c r="K311" s="155">
        <v>43321</v>
      </c>
      <c r="L311" s="158">
        <v>160000</v>
      </c>
      <c r="M311" s="158">
        <f>L311*3.372/1000</f>
        <v>539.52</v>
      </c>
      <c r="N311" s="158">
        <v>0</v>
      </c>
      <c r="O311" s="158">
        <v>0</v>
      </c>
      <c r="P311" s="159"/>
      <c r="Q311" s="145"/>
      <c r="R311" s="108"/>
      <c r="S311" s="108"/>
      <c r="T311" s="108"/>
      <c r="U311" s="108"/>
      <c r="V311" s="16"/>
    </row>
    <row r="312" spans="1:22" ht="14.1" customHeight="1">
      <c r="A312" t="s">
        <v>1214</v>
      </c>
      <c r="B312" t="s">
        <v>1255</v>
      </c>
      <c r="C312" s="133" t="s">
        <v>1069</v>
      </c>
      <c r="D312" t="s">
        <v>5292</v>
      </c>
      <c r="E312" t="s">
        <v>5293</v>
      </c>
      <c r="F312" t="s">
        <v>310</v>
      </c>
      <c r="G312" t="s">
        <v>5294</v>
      </c>
      <c r="H312" t="s">
        <v>5295</v>
      </c>
      <c r="I312" t="s">
        <v>315</v>
      </c>
      <c r="J312" t="s">
        <v>1213</v>
      </c>
      <c r="K312" s="155">
        <v>43394</v>
      </c>
      <c r="L312" s="158">
        <v>401500</v>
      </c>
      <c r="M312" s="158">
        <f>L312/1000</f>
        <v>401.5</v>
      </c>
      <c r="N312" s="158">
        <f>O312*1000</f>
        <v>98175</v>
      </c>
      <c r="O312" s="158">
        <v>98.174999999999997</v>
      </c>
      <c r="P312" s="159">
        <f>O312/M312</f>
        <v>0.24452054794520547</v>
      </c>
      <c r="Q312" s="145">
        <v>47044</v>
      </c>
      <c r="R312" s="108"/>
      <c r="S312" s="108"/>
      <c r="T312" s="108"/>
      <c r="U312" s="108"/>
      <c r="V312" s="16"/>
    </row>
    <row r="313" spans="1:22" ht="14.1" customHeight="1">
      <c r="A313" t="s">
        <v>1214</v>
      </c>
      <c r="B313" t="s">
        <v>1255</v>
      </c>
      <c r="C313" s="133" t="s">
        <v>1069</v>
      </c>
      <c r="D313"/>
      <c r="E313" t="s">
        <v>5205</v>
      </c>
      <c r="F313" t="s">
        <v>312</v>
      </c>
      <c r="G313" t="s">
        <v>5206</v>
      </c>
      <c r="H313" t="s">
        <v>5207</v>
      </c>
      <c r="I313" t="s">
        <v>315</v>
      </c>
      <c r="J313" t="s">
        <v>1216</v>
      </c>
      <c r="K313" s="155">
        <v>43411</v>
      </c>
      <c r="L313" s="158">
        <v>60000</v>
      </c>
      <c r="M313" s="158">
        <f>L313*3.372/1000</f>
        <v>202.32</v>
      </c>
      <c r="N313" s="158"/>
      <c r="O313" s="158"/>
      <c r="P313" s="159"/>
      <c r="Q313" s="145"/>
      <c r="R313" s="108"/>
      <c r="S313" s="108"/>
      <c r="T313" s="108"/>
      <c r="U313" s="108"/>
      <c r="V313" s="16"/>
    </row>
    <row r="314" spans="1:22" ht="14.1" customHeight="1">
      <c r="A314" t="s">
        <v>1214</v>
      </c>
      <c r="B314" t="s">
        <v>1255</v>
      </c>
      <c r="C314" s="133" t="s">
        <v>1069</v>
      </c>
      <c r="D314"/>
      <c r="E314" t="s">
        <v>5214</v>
      </c>
      <c r="F314" t="s">
        <v>310</v>
      </c>
      <c r="G314" t="s">
        <v>5215</v>
      </c>
      <c r="H314" t="s">
        <v>5216</v>
      </c>
      <c r="I314" t="s">
        <v>315</v>
      </c>
      <c r="J314" t="s">
        <v>1216</v>
      </c>
      <c r="K314" s="155">
        <v>43412</v>
      </c>
      <c r="L314" s="158">
        <v>122647</v>
      </c>
      <c r="M314" s="158">
        <f>L314*3.372/1000</f>
        <v>413.56568400000003</v>
      </c>
      <c r="N314" s="158"/>
      <c r="O314" s="158"/>
      <c r="P314" s="159"/>
      <c r="Q314" s="145"/>
      <c r="R314" s="108"/>
      <c r="S314" s="108"/>
      <c r="T314" s="108"/>
      <c r="U314" s="108"/>
      <c r="V314" s="16"/>
    </row>
    <row r="315" spans="1:22" ht="14.1" customHeight="1">
      <c r="A315" t="s">
        <v>1214</v>
      </c>
      <c r="B315" t="s">
        <v>1255</v>
      </c>
      <c r="C315" s="133" t="s">
        <v>1069</v>
      </c>
      <c r="D315"/>
      <c r="E315" t="s">
        <v>5226</v>
      </c>
      <c r="F315" t="s">
        <v>312</v>
      </c>
      <c r="G315" t="s">
        <v>5227</v>
      </c>
      <c r="H315" t="s">
        <v>5228</v>
      </c>
      <c r="I315" t="s">
        <v>315</v>
      </c>
      <c r="J315" t="s">
        <v>1216</v>
      </c>
      <c r="K315" s="155">
        <v>43482</v>
      </c>
      <c r="L315" s="158">
        <v>113217.083649229</v>
      </c>
      <c r="M315" s="158">
        <f>L315*3.372/1000</f>
        <v>381.76800606520015</v>
      </c>
      <c r="N315" s="158"/>
      <c r="O315" s="158"/>
      <c r="P315" s="159"/>
      <c r="Q315" s="145"/>
      <c r="R315" s="108"/>
      <c r="S315" s="108"/>
      <c r="T315" s="108"/>
      <c r="U315" s="108"/>
      <c r="V315" s="16"/>
    </row>
    <row r="316" spans="1:22" ht="14.1" customHeight="1">
      <c r="A316" t="s">
        <v>1214</v>
      </c>
      <c r="B316" t="s">
        <v>1255</v>
      </c>
      <c r="C316" s="133" t="s">
        <v>1069</v>
      </c>
      <c r="D316" t="s">
        <v>5181</v>
      </c>
      <c r="E316" t="s">
        <v>5182</v>
      </c>
      <c r="F316" t="s">
        <v>310</v>
      </c>
      <c r="G316" t="s">
        <v>5183</v>
      </c>
      <c r="H316" t="s">
        <v>5184</v>
      </c>
      <c r="I316" t="s">
        <v>315</v>
      </c>
      <c r="J316" t="s">
        <v>1213</v>
      </c>
      <c r="K316" s="155"/>
      <c r="L316" s="158">
        <v>838303</v>
      </c>
      <c r="M316" s="158">
        <f>L316/1000</f>
        <v>838.303</v>
      </c>
      <c r="N316" s="158"/>
      <c r="O316" s="158"/>
      <c r="P316" s="159"/>
      <c r="Q316" s="145"/>
      <c r="R316" s="108"/>
      <c r="S316" s="108"/>
      <c r="T316" s="108"/>
      <c r="U316" s="108"/>
      <c r="V316" s="16"/>
    </row>
    <row r="317" spans="1:22" ht="14.1" customHeight="1">
      <c r="A317" t="s">
        <v>1214</v>
      </c>
      <c r="B317" t="s">
        <v>1255</v>
      </c>
      <c r="C317" s="133" t="s">
        <v>1069</v>
      </c>
      <c r="D317" t="s">
        <v>5176</v>
      </c>
      <c r="E317" t="s">
        <v>5177</v>
      </c>
      <c r="F317" t="s">
        <v>311</v>
      </c>
      <c r="G317" t="s">
        <v>5178</v>
      </c>
      <c r="H317" t="s">
        <v>5179</v>
      </c>
      <c r="I317" t="s">
        <v>315</v>
      </c>
      <c r="J317" t="s">
        <v>1213</v>
      </c>
      <c r="K317" s="155">
        <v>43542</v>
      </c>
      <c r="L317" s="158">
        <v>1130000</v>
      </c>
      <c r="M317" s="158">
        <f>L317/1000</f>
        <v>1130</v>
      </c>
      <c r="N317" s="158">
        <f>O317*1000</f>
        <v>12675</v>
      </c>
      <c r="O317" s="158">
        <v>12.675000000000001</v>
      </c>
      <c r="P317" s="159">
        <f t="shared" ref="P317:P318" si="43">O317/M317</f>
        <v>1.1216814159292036E-2</v>
      </c>
      <c r="Q317" s="145">
        <v>46462</v>
      </c>
      <c r="R317" s="108"/>
      <c r="S317" s="108"/>
      <c r="T317" s="108"/>
      <c r="U317" s="108"/>
      <c r="V317" s="16"/>
    </row>
    <row r="318" spans="1:22" ht="14.1" customHeight="1">
      <c r="A318" t="s">
        <v>1214</v>
      </c>
      <c r="B318" t="s">
        <v>1255</v>
      </c>
      <c r="C318" s="133" t="s">
        <v>1069</v>
      </c>
      <c r="D318" t="s">
        <v>5233</v>
      </c>
      <c r="E318" t="s">
        <v>5234</v>
      </c>
      <c r="F318" t="s">
        <v>311</v>
      </c>
      <c r="G318" t="s">
        <v>5235</v>
      </c>
      <c r="H318" t="s">
        <v>5236</v>
      </c>
      <c r="I318" t="s">
        <v>315</v>
      </c>
      <c r="J318" t="s">
        <v>1216</v>
      </c>
      <c r="K318" s="155">
        <v>43571</v>
      </c>
      <c r="L318" s="158">
        <v>74447</v>
      </c>
      <c r="M318" s="158">
        <f>L318*3.372/1000</f>
        <v>251.03528399999999</v>
      </c>
      <c r="N318" s="158">
        <f>O318*1000/3.372</f>
        <v>34243</v>
      </c>
      <c r="O318" s="158">
        <f>115467.396/1000</f>
        <v>115.46739599999999</v>
      </c>
      <c r="P318" s="159">
        <f t="shared" si="43"/>
        <v>0.45996480717826105</v>
      </c>
      <c r="Q318" s="145">
        <v>46126</v>
      </c>
      <c r="R318" s="108"/>
      <c r="S318" s="108"/>
      <c r="T318" s="108"/>
      <c r="U318" s="108"/>
      <c r="V318" s="16"/>
    </row>
    <row r="319" spans="1:22" ht="14.1" customHeight="1">
      <c r="A319" t="s">
        <v>1214</v>
      </c>
      <c r="B319" t="s">
        <v>1255</v>
      </c>
      <c r="C319" s="133" t="s">
        <v>1069</v>
      </c>
      <c r="D319" t="s">
        <v>5209</v>
      </c>
      <c r="E319" t="s">
        <v>5210</v>
      </c>
      <c r="F319" t="s">
        <v>310</v>
      </c>
      <c r="G319" t="s">
        <v>5211</v>
      </c>
      <c r="H319" t="s">
        <v>5212</v>
      </c>
      <c r="I319" t="s">
        <v>315</v>
      </c>
      <c r="J319" t="s">
        <v>1216</v>
      </c>
      <c r="K319" s="155"/>
      <c r="L319" s="158">
        <v>100000</v>
      </c>
      <c r="M319" s="158">
        <f>L319*3.372/1000</f>
        <v>337.2</v>
      </c>
      <c r="N319" s="158"/>
      <c r="O319" s="158"/>
      <c r="P319" s="159"/>
      <c r="Q319" s="145"/>
      <c r="R319" s="108"/>
      <c r="S319" s="108"/>
      <c r="T319" s="108"/>
      <c r="U319" s="108"/>
      <c r="V319" s="16"/>
    </row>
    <row r="320" spans="1:22" ht="14.1" customHeight="1">
      <c r="A320" t="s">
        <v>1214</v>
      </c>
      <c r="B320" t="s">
        <v>1255</v>
      </c>
      <c r="C320" s="133" t="s">
        <v>1069</v>
      </c>
      <c r="D320" t="s">
        <v>5189</v>
      </c>
      <c r="E320" t="s">
        <v>2185</v>
      </c>
      <c r="F320" t="s">
        <v>310</v>
      </c>
      <c r="G320" t="s">
        <v>5190</v>
      </c>
      <c r="H320" t="s">
        <v>5191</v>
      </c>
      <c r="I320" t="s">
        <v>315</v>
      </c>
      <c r="J320" t="s">
        <v>1216</v>
      </c>
      <c r="K320" s="155">
        <v>43691</v>
      </c>
      <c r="L320" s="158">
        <v>166563</v>
      </c>
      <c r="M320" s="158">
        <f>L320*3.372/1000</f>
        <v>561.65043600000001</v>
      </c>
      <c r="N320" s="158">
        <f>O320*1000/3.372</f>
        <v>26804.000000000004</v>
      </c>
      <c r="O320" s="158">
        <f>90383.088/1000</f>
        <v>90.383088000000001</v>
      </c>
      <c r="P320" s="159">
        <f t="shared" ref="P320:P321" si="44">O320/M320</f>
        <v>0.16092409478695749</v>
      </c>
      <c r="Q320" s="145">
        <v>46248</v>
      </c>
      <c r="R320" s="108"/>
      <c r="S320" s="108"/>
      <c r="T320" s="108"/>
      <c r="U320" s="108"/>
      <c r="V320" s="16"/>
    </row>
    <row r="321" spans="1:22" ht="14.1" customHeight="1">
      <c r="A321" t="s">
        <v>1214</v>
      </c>
      <c r="B321" t="s">
        <v>1255</v>
      </c>
      <c r="C321" s="133" t="s">
        <v>1069</v>
      </c>
      <c r="D321"/>
      <c r="E321" t="s">
        <v>5362</v>
      </c>
      <c r="F321" t="s">
        <v>312</v>
      </c>
      <c r="G321" t="s">
        <v>5363</v>
      </c>
      <c r="H321" t="s">
        <v>5364</v>
      </c>
      <c r="I321" t="s">
        <v>315</v>
      </c>
      <c r="J321" t="s">
        <v>1216</v>
      </c>
      <c r="K321" s="155">
        <v>43790</v>
      </c>
      <c r="L321" s="158">
        <v>71800</v>
      </c>
      <c r="M321" s="158">
        <f>L321*3.372/1000</f>
        <v>242.1096</v>
      </c>
      <c r="N321" s="158">
        <f>O321*1000/3.372</f>
        <v>22819.000000000004</v>
      </c>
      <c r="O321" s="158">
        <f>76945.668/1000</f>
        <v>76.945668000000012</v>
      </c>
      <c r="P321" s="159">
        <f t="shared" si="44"/>
        <v>0.31781337047353764</v>
      </c>
      <c r="Q321" s="145">
        <v>46347</v>
      </c>
      <c r="R321" s="108"/>
      <c r="S321" s="108"/>
      <c r="T321" s="108"/>
      <c r="U321" s="108"/>
      <c r="V321" s="16"/>
    </row>
    <row r="322" spans="1:22" ht="14.1" customHeight="1">
      <c r="A322" t="s">
        <v>1214</v>
      </c>
      <c r="B322" t="s">
        <v>1255</v>
      </c>
      <c r="C322" s="133" t="s">
        <v>1069</v>
      </c>
      <c r="D322" t="s">
        <v>5242</v>
      </c>
      <c r="E322" t="s">
        <v>5243</v>
      </c>
      <c r="F322" t="s">
        <v>310</v>
      </c>
      <c r="G322" t="s">
        <v>5244</v>
      </c>
      <c r="H322" t="s">
        <v>5245</v>
      </c>
      <c r="I322" t="s">
        <v>315</v>
      </c>
      <c r="J322" t="s">
        <v>1213</v>
      </c>
      <c r="K322" s="155"/>
      <c r="L322" s="158">
        <v>636820</v>
      </c>
      <c r="M322" s="158">
        <f>L322/1000</f>
        <v>636.82000000000005</v>
      </c>
      <c r="N322" s="158"/>
      <c r="O322" s="158"/>
      <c r="P322" s="159"/>
      <c r="Q322" s="145"/>
      <c r="R322" s="108"/>
      <c r="S322" s="108"/>
      <c r="T322" s="108"/>
      <c r="U322" s="108"/>
      <c r="V322" s="16"/>
    </row>
    <row r="323" spans="1:22" ht="14.1" customHeight="1">
      <c r="A323" t="s">
        <v>1214</v>
      </c>
      <c r="B323" t="s">
        <v>1255</v>
      </c>
      <c r="C323" s="133" t="s">
        <v>1069</v>
      </c>
      <c r="D323"/>
      <c r="E323" t="s">
        <v>5222</v>
      </c>
      <c r="F323" t="s">
        <v>312</v>
      </c>
      <c r="G323" t="s">
        <v>5223</v>
      </c>
      <c r="H323" t="s">
        <v>5224</v>
      </c>
      <c r="I323" t="s">
        <v>315</v>
      </c>
      <c r="J323" t="s">
        <v>1216</v>
      </c>
      <c r="K323" s="155">
        <v>43857</v>
      </c>
      <c r="L323" s="158">
        <v>67219</v>
      </c>
      <c r="M323" s="158">
        <f>L323*3.372/1000</f>
        <v>226.66246799999999</v>
      </c>
      <c r="N323" s="158"/>
      <c r="O323" s="158"/>
      <c r="P323" s="159"/>
      <c r="Q323" s="145"/>
      <c r="R323" s="108"/>
      <c r="S323" s="108"/>
      <c r="T323" s="108"/>
      <c r="U323" s="108"/>
      <c r="V323" s="16"/>
    </row>
    <row r="324" spans="1:22" ht="14.1" customHeight="1">
      <c r="A324" t="s">
        <v>1214</v>
      </c>
      <c r="B324" t="s">
        <v>1255</v>
      </c>
      <c r="C324" s="133" t="s">
        <v>1069</v>
      </c>
      <c r="D324" t="s">
        <v>5338</v>
      </c>
      <c r="E324" t="s">
        <v>5339</v>
      </c>
      <c r="F324" t="s">
        <v>312</v>
      </c>
      <c r="G324" t="s">
        <v>5340</v>
      </c>
      <c r="H324" t="s">
        <v>5341</v>
      </c>
      <c r="I324" t="s">
        <v>315</v>
      </c>
      <c r="J324" t="s">
        <v>1216</v>
      </c>
      <c r="K324" s="155">
        <v>43881</v>
      </c>
      <c r="L324" s="158">
        <v>107696</v>
      </c>
      <c r="M324" s="158">
        <f>L324*3.372/1000</f>
        <v>363.15091200000001</v>
      </c>
      <c r="N324" s="158"/>
      <c r="O324" s="158"/>
      <c r="P324" s="159"/>
      <c r="Q324" s="145"/>
      <c r="R324" s="108"/>
      <c r="S324" s="108"/>
      <c r="T324" s="108"/>
      <c r="U324" s="108"/>
      <c r="V324" s="16"/>
    </row>
    <row r="325" spans="1:22" ht="14.1" customHeight="1">
      <c r="A325" t="s">
        <v>1214</v>
      </c>
      <c r="B325" t="s">
        <v>1255</v>
      </c>
      <c r="C325" s="133" t="s">
        <v>1069</v>
      </c>
      <c r="D325"/>
      <c r="E325" t="s">
        <v>5205</v>
      </c>
      <c r="F325" t="s">
        <v>312</v>
      </c>
      <c r="G325" t="s">
        <v>5323</v>
      </c>
      <c r="H325" t="s">
        <v>5324</v>
      </c>
      <c r="I325" t="s">
        <v>315</v>
      </c>
      <c r="J325" t="s">
        <v>1216</v>
      </c>
      <c r="K325" s="155">
        <v>43891</v>
      </c>
      <c r="L325" s="158">
        <v>104712.04</v>
      </c>
      <c r="M325" s="158">
        <f>L325*3.372/1000</f>
        <v>353.08899887999996</v>
      </c>
      <c r="N325" s="158"/>
      <c r="O325" s="158"/>
      <c r="P325" s="159"/>
      <c r="Q325" s="145"/>
      <c r="R325" s="108"/>
      <c r="S325" s="108"/>
      <c r="T325" s="108"/>
      <c r="U325" s="108"/>
      <c r="V325" s="16"/>
    </row>
    <row r="326" spans="1:22" ht="14.1" customHeight="1">
      <c r="A326" t="s">
        <v>1214</v>
      </c>
      <c r="B326" t="s">
        <v>1255</v>
      </c>
      <c r="C326" s="133" t="s">
        <v>1069</v>
      </c>
      <c r="D326" t="s">
        <v>5181</v>
      </c>
      <c r="E326" t="s">
        <v>5186</v>
      </c>
      <c r="F326" t="s">
        <v>310</v>
      </c>
      <c r="G326" t="s">
        <v>5187</v>
      </c>
      <c r="H326" t="s">
        <v>5188</v>
      </c>
      <c r="I326" t="s">
        <v>315</v>
      </c>
      <c r="J326" t="s">
        <v>1213</v>
      </c>
      <c r="K326" s="155">
        <v>43913</v>
      </c>
      <c r="L326" s="158">
        <v>310053</v>
      </c>
      <c r="M326" s="158">
        <f>L326/1000</f>
        <v>310.053</v>
      </c>
      <c r="N326" s="158"/>
      <c r="O326" s="158"/>
      <c r="P326" s="159"/>
      <c r="Q326" s="145"/>
      <c r="R326" s="108"/>
      <c r="S326" s="108"/>
      <c r="T326" s="108"/>
      <c r="U326" s="108"/>
      <c r="V326" s="16"/>
    </row>
    <row r="327" spans="1:22" ht="14.1" customHeight="1">
      <c r="A327" t="s">
        <v>1214</v>
      </c>
      <c r="B327" t="s">
        <v>1255</v>
      </c>
      <c r="C327" s="133" t="s">
        <v>1069</v>
      </c>
      <c r="D327"/>
      <c r="E327" t="s">
        <v>5150</v>
      </c>
      <c r="F327" t="s">
        <v>312</v>
      </c>
      <c r="G327" t="s">
        <v>5151</v>
      </c>
      <c r="H327" t="s">
        <v>5152</v>
      </c>
      <c r="I327" t="s">
        <v>315</v>
      </c>
      <c r="J327" t="s">
        <v>1216</v>
      </c>
      <c r="K327" s="155">
        <v>43770</v>
      </c>
      <c r="L327" s="158">
        <v>146829</v>
      </c>
      <c r="M327" s="158">
        <f>L327*3.372/1000</f>
        <v>495.10738799999996</v>
      </c>
      <c r="N327" s="158"/>
      <c r="O327" s="158"/>
      <c r="P327" s="159"/>
      <c r="Q327" s="145"/>
      <c r="R327" s="108"/>
      <c r="S327" s="108"/>
      <c r="T327" s="108"/>
      <c r="U327" s="108"/>
      <c r="V327" s="16"/>
    </row>
    <row r="328" spans="1:22" ht="14.1" customHeight="1">
      <c r="A328" t="s">
        <v>1214</v>
      </c>
      <c r="B328" t="s">
        <v>1255</v>
      </c>
      <c r="C328" s="133" t="s">
        <v>1069</v>
      </c>
      <c r="D328" t="s">
        <v>5176</v>
      </c>
      <c r="E328" t="s">
        <v>5177</v>
      </c>
      <c r="F328" t="s">
        <v>311</v>
      </c>
      <c r="G328" t="s">
        <v>5250</v>
      </c>
      <c r="H328" t="s">
        <v>5251</v>
      </c>
      <c r="I328" t="s">
        <v>315</v>
      </c>
      <c r="J328" t="s">
        <v>1213</v>
      </c>
      <c r="K328" s="155">
        <v>44084</v>
      </c>
      <c r="L328" s="158">
        <v>333199</v>
      </c>
      <c r="M328" s="158">
        <f>L328/1000</f>
        <v>333.19900000000001</v>
      </c>
      <c r="N328" s="158">
        <v>45646</v>
      </c>
      <c r="O328" s="158">
        <f>N328/1000</f>
        <v>45.646000000000001</v>
      </c>
      <c r="P328" s="159">
        <f>O328/M328</f>
        <v>0.13699320826292996</v>
      </c>
      <c r="Q328" s="145">
        <v>46462</v>
      </c>
      <c r="R328" s="108"/>
      <c r="S328" s="108"/>
      <c r="T328" s="108"/>
      <c r="U328" s="108"/>
      <c r="V328" s="16"/>
    </row>
    <row r="329" spans="1:22" ht="14.1" customHeight="1">
      <c r="A329" t="s">
        <v>1214</v>
      </c>
      <c r="B329" t="s">
        <v>1255</v>
      </c>
      <c r="C329" s="133" t="s">
        <v>1069</v>
      </c>
      <c r="D329" t="s">
        <v>5329</v>
      </c>
      <c r="E329" t="s">
        <v>5330</v>
      </c>
      <c r="F329" t="s">
        <v>311</v>
      </c>
      <c r="G329" t="s">
        <v>5331</v>
      </c>
      <c r="H329" t="s">
        <v>5332</v>
      </c>
      <c r="I329" t="s">
        <v>315</v>
      </c>
      <c r="J329" t="s">
        <v>1217</v>
      </c>
      <c r="K329" s="155">
        <v>44159</v>
      </c>
      <c r="L329" s="158">
        <v>59765.211779580648</v>
      </c>
      <c r="M329" s="158">
        <f>L329*3.9552/1000</f>
        <v>236.38336563059738</v>
      </c>
      <c r="N329" s="158"/>
      <c r="O329" s="158"/>
      <c r="P329" s="159"/>
      <c r="Q329" s="145"/>
      <c r="R329" s="108"/>
      <c r="S329" s="108"/>
      <c r="T329" s="108"/>
      <c r="U329" s="108"/>
      <c r="V329" s="16"/>
    </row>
    <row r="330" spans="1:22" ht="14.1" customHeight="1">
      <c r="A330" t="s">
        <v>1214</v>
      </c>
      <c r="B330" t="s">
        <v>1255</v>
      </c>
      <c r="C330" s="133" t="s">
        <v>1069</v>
      </c>
      <c r="D330"/>
      <c r="E330" t="s">
        <v>5334</v>
      </c>
      <c r="F330" t="s">
        <v>312</v>
      </c>
      <c r="G330" t="s">
        <v>5335</v>
      </c>
      <c r="H330" t="s">
        <v>5336</v>
      </c>
      <c r="I330" t="s">
        <v>315</v>
      </c>
      <c r="J330" t="s">
        <v>1216</v>
      </c>
      <c r="K330" s="155">
        <v>44166</v>
      </c>
      <c r="L330" s="158">
        <v>135579.70000000001</v>
      </c>
      <c r="M330" s="158">
        <f>L330*3.372/1000</f>
        <v>457.17474840000006</v>
      </c>
      <c r="N330" s="158">
        <f>O330*1000/3.372</f>
        <v>55593.19</v>
      </c>
      <c r="O330" s="158">
        <f>187460.23668/1000</f>
        <v>187.46023668000001</v>
      </c>
      <c r="P330" s="159">
        <f>O330/M330</f>
        <v>0.41004066242955245</v>
      </c>
      <c r="Q330" s="145">
        <v>45748</v>
      </c>
      <c r="R330" s="108"/>
      <c r="S330" s="108"/>
      <c r="T330" s="108"/>
      <c r="U330" s="108"/>
      <c r="V330" s="16"/>
    </row>
    <row r="331" spans="1:22" ht="14.1" customHeight="1">
      <c r="A331" t="s">
        <v>1214</v>
      </c>
      <c r="B331" t="s">
        <v>1255</v>
      </c>
      <c r="C331" s="133" t="s">
        <v>1069</v>
      </c>
      <c r="D331" t="s">
        <v>5229</v>
      </c>
      <c r="E331" t="s">
        <v>5230</v>
      </c>
      <c r="F331" t="s">
        <v>312</v>
      </c>
      <c r="G331" t="s">
        <v>5231</v>
      </c>
      <c r="H331" t="s">
        <v>5232</v>
      </c>
      <c r="I331" t="s">
        <v>315</v>
      </c>
      <c r="J331" t="s">
        <v>1216</v>
      </c>
      <c r="K331" s="155">
        <v>44186</v>
      </c>
      <c r="L331" s="158">
        <v>51000</v>
      </c>
      <c r="M331" s="158">
        <f>L331*3.372/1000</f>
        <v>171.97200000000001</v>
      </c>
      <c r="N331" s="158"/>
      <c r="O331" s="158"/>
      <c r="P331" s="159"/>
      <c r="Q331" s="145"/>
      <c r="R331" s="108"/>
      <c r="S331" s="108"/>
      <c r="T331" s="108"/>
      <c r="U331" s="108"/>
      <c r="V331" s="16"/>
    </row>
    <row r="332" spans="1:22" ht="14.1" customHeight="1">
      <c r="A332" t="s">
        <v>1214</v>
      </c>
      <c r="B332" t="s">
        <v>1255</v>
      </c>
      <c r="C332" s="133" t="s">
        <v>1069</v>
      </c>
      <c r="D332"/>
      <c r="E332" t="s">
        <v>5205</v>
      </c>
      <c r="F332" t="s">
        <v>312</v>
      </c>
      <c r="G332" t="s">
        <v>5353</v>
      </c>
      <c r="H332" t="s">
        <v>5354</v>
      </c>
      <c r="I332" t="s">
        <v>315</v>
      </c>
      <c r="J332" t="s">
        <v>1216</v>
      </c>
      <c r="K332" s="155">
        <v>44308</v>
      </c>
      <c r="L332" s="158">
        <v>73000</v>
      </c>
      <c r="M332" s="158">
        <f>L332*3.372/1000</f>
        <v>246.15600000000001</v>
      </c>
      <c r="N332" s="158"/>
      <c r="O332" s="158"/>
      <c r="P332" s="159"/>
      <c r="Q332" s="145"/>
      <c r="R332" s="108"/>
      <c r="S332" s="108"/>
      <c r="T332" s="108"/>
      <c r="U332" s="108"/>
      <c r="V332" s="16"/>
    </row>
    <row r="333" spans="1:22" ht="14.1" customHeight="1">
      <c r="A333" t="s">
        <v>1214</v>
      </c>
      <c r="B333" t="s">
        <v>1255</v>
      </c>
      <c r="C333" s="133" t="s">
        <v>1069</v>
      </c>
      <c r="D333"/>
      <c r="E333" t="s">
        <v>5226</v>
      </c>
      <c r="F333" t="s">
        <v>312</v>
      </c>
      <c r="G333" t="s">
        <v>5355</v>
      </c>
      <c r="H333" t="s">
        <v>5356</v>
      </c>
      <c r="I333" t="s">
        <v>315</v>
      </c>
      <c r="J333" t="s">
        <v>1216</v>
      </c>
      <c r="K333" s="155">
        <v>44371</v>
      </c>
      <c r="L333" s="158">
        <v>110000</v>
      </c>
      <c r="M333" s="158">
        <f>L333/1000*3.372</f>
        <v>370.91999999999996</v>
      </c>
      <c r="N333" s="158">
        <f>O333*1000/3.372</f>
        <v>39273.000000000007</v>
      </c>
      <c r="O333" s="158">
        <f>132428.556/1000</f>
        <v>132.42855600000001</v>
      </c>
      <c r="P333" s="159">
        <f t="shared" ref="P333:P337" si="45">O333/M333</f>
        <v>0.3570272727272728</v>
      </c>
      <c r="Q333" s="145">
        <v>46197</v>
      </c>
      <c r="R333" s="108"/>
      <c r="S333" s="108"/>
      <c r="T333" s="108"/>
      <c r="U333" s="108"/>
      <c r="V333" s="16"/>
    </row>
    <row r="334" spans="1:22" ht="14.1" customHeight="1">
      <c r="A334" t="s">
        <v>1214</v>
      </c>
      <c r="B334" t="s">
        <v>1255</v>
      </c>
      <c r="C334" s="133" t="s">
        <v>1069</v>
      </c>
      <c r="D334" t="s">
        <v>5252</v>
      </c>
      <c r="E334" t="s">
        <v>5253</v>
      </c>
      <c r="F334" t="s">
        <v>310</v>
      </c>
      <c r="G334" t="s">
        <v>5254</v>
      </c>
      <c r="H334" t="s">
        <v>5255</v>
      </c>
      <c r="I334" t="s">
        <v>315</v>
      </c>
      <c r="J334" t="s">
        <v>1213</v>
      </c>
      <c r="K334" s="155">
        <v>44370</v>
      </c>
      <c r="L334" s="158">
        <v>690108</v>
      </c>
      <c r="M334" s="158">
        <f>L334/1000</f>
        <v>690.10799999999995</v>
      </c>
      <c r="N334" s="158">
        <f>O334*1000</f>
        <v>86799</v>
      </c>
      <c r="O334" s="158">
        <v>86.799000000000007</v>
      </c>
      <c r="P334" s="159">
        <f t="shared" si="45"/>
        <v>0.12577596550105202</v>
      </c>
      <c r="Q334" s="145">
        <v>46196</v>
      </c>
      <c r="R334" s="108"/>
      <c r="S334" s="108"/>
      <c r="T334" s="108"/>
      <c r="U334" s="108"/>
      <c r="V334" s="16"/>
    </row>
    <row r="335" spans="1:22" ht="14.1" customHeight="1">
      <c r="A335" t="s">
        <v>1214</v>
      </c>
      <c r="B335" t="s">
        <v>1255</v>
      </c>
      <c r="C335" s="133" t="s">
        <v>1069</v>
      </c>
      <c r="D335" t="s">
        <v>5277</v>
      </c>
      <c r="E335" t="s">
        <v>5278</v>
      </c>
      <c r="F335" t="s">
        <v>310</v>
      </c>
      <c r="G335" t="s">
        <v>5279</v>
      </c>
      <c r="H335" t="s">
        <v>5280</v>
      </c>
      <c r="I335" t="s">
        <v>315</v>
      </c>
      <c r="J335" t="s">
        <v>1216</v>
      </c>
      <c r="K335" s="155">
        <v>44409</v>
      </c>
      <c r="L335" s="158">
        <v>103334</v>
      </c>
      <c r="M335" s="158">
        <f>L335*3.372/1000</f>
        <v>348.44224799999995</v>
      </c>
      <c r="N335" s="158">
        <f>O335*1000/3.372</f>
        <v>19632</v>
      </c>
      <c r="O335" s="158">
        <v>66.199103999999991</v>
      </c>
      <c r="P335" s="159">
        <f t="shared" si="45"/>
        <v>0.18998587105889639</v>
      </c>
      <c r="Q335" s="145">
        <v>47150</v>
      </c>
      <c r="R335" s="108"/>
      <c r="S335" s="108"/>
      <c r="T335" s="108"/>
      <c r="U335" s="108"/>
      <c r="V335" s="16"/>
    </row>
    <row r="336" spans="1:22" ht="14.1" customHeight="1">
      <c r="A336" t="s">
        <v>1214</v>
      </c>
      <c r="B336" t="s">
        <v>1255</v>
      </c>
      <c r="C336" s="133" t="s">
        <v>1069</v>
      </c>
      <c r="D336" t="s">
        <v>5272</v>
      </c>
      <c r="E336" t="s">
        <v>5273</v>
      </c>
      <c r="F336" t="s">
        <v>310</v>
      </c>
      <c r="G336" t="s">
        <v>5274</v>
      </c>
      <c r="H336" t="s">
        <v>5275</v>
      </c>
      <c r="I336" t="s">
        <v>315</v>
      </c>
      <c r="J336" t="s">
        <v>1216</v>
      </c>
      <c r="K336" s="155">
        <v>44560</v>
      </c>
      <c r="L336" s="158">
        <v>120180</v>
      </c>
      <c r="M336" s="158">
        <f>L336*3.372/1000</f>
        <v>405.24695999999994</v>
      </c>
      <c r="N336" s="158">
        <f>O336*1000/3.372</f>
        <v>18025.999999999989</v>
      </c>
      <c r="O336" s="158">
        <v>60.78367199999996</v>
      </c>
      <c r="P336" s="159">
        <f t="shared" si="45"/>
        <v>0.14999167914794467</v>
      </c>
      <c r="Q336" s="145">
        <v>46386</v>
      </c>
      <c r="R336" s="108"/>
      <c r="S336" s="108"/>
      <c r="T336" s="108"/>
      <c r="U336" s="108"/>
      <c r="V336" s="16"/>
    </row>
    <row r="337" spans="1:22" ht="14.1" customHeight="1">
      <c r="A337" t="s">
        <v>1214</v>
      </c>
      <c r="B337" t="s">
        <v>1255</v>
      </c>
      <c r="C337" s="133" t="s">
        <v>1069</v>
      </c>
      <c r="D337" t="s">
        <v>5264</v>
      </c>
      <c r="E337" t="s">
        <v>5265</v>
      </c>
      <c r="F337" t="s">
        <v>310</v>
      </c>
      <c r="G337" t="s">
        <v>5266</v>
      </c>
      <c r="H337" t="s">
        <v>5267</v>
      </c>
      <c r="I337" t="s">
        <v>315</v>
      </c>
      <c r="J337" t="s">
        <v>1213</v>
      </c>
      <c r="K337" s="155">
        <v>44591</v>
      </c>
      <c r="L337" s="158">
        <v>633531</v>
      </c>
      <c r="M337" s="158">
        <f>L337/1000</f>
        <v>633.53099999999995</v>
      </c>
      <c r="N337" s="158">
        <f>O337*1000</f>
        <v>383408.4</v>
      </c>
      <c r="O337" s="158">
        <f>383408.4/1000</f>
        <v>383.40840000000003</v>
      </c>
      <c r="P337" s="159">
        <f t="shared" si="45"/>
        <v>0.60519280035231116</v>
      </c>
      <c r="Q337" s="145">
        <v>46204</v>
      </c>
      <c r="R337" s="108"/>
      <c r="S337" s="108"/>
      <c r="T337" s="108"/>
      <c r="U337" s="108"/>
      <c r="V337" s="16"/>
    </row>
    <row r="338" spans="1:22" ht="14.1" customHeight="1">
      <c r="A338" t="s">
        <v>1214</v>
      </c>
      <c r="B338" t="s">
        <v>1255</v>
      </c>
      <c r="C338" s="133" t="s">
        <v>1069</v>
      </c>
      <c r="D338" t="s">
        <v>5285</v>
      </c>
      <c r="E338" t="s">
        <v>5286</v>
      </c>
      <c r="F338" t="s">
        <v>310</v>
      </c>
      <c r="G338" t="s">
        <v>5287</v>
      </c>
      <c r="H338" t="s">
        <v>5288</v>
      </c>
      <c r="I338" t="s">
        <v>315</v>
      </c>
      <c r="J338" t="s">
        <v>1213</v>
      </c>
      <c r="K338" s="155">
        <v>44622</v>
      </c>
      <c r="L338" s="158">
        <v>346383</v>
      </c>
      <c r="M338" s="158">
        <f>L338/1000</f>
        <v>346.38299999999998</v>
      </c>
      <c r="N338" s="158">
        <v>0</v>
      </c>
      <c r="O338" s="158">
        <v>0</v>
      </c>
      <c r="P338" s="159"/>
      <c r="Q338" s="145"/>
      <c r="R338" s="108"/>
      <c r="S338" s="108"/>
      <c r="T338" s="108"/>
      <c r="U338" s="108"/>
      <c r="V338" s="16"/>
    </row>
    <row r="339" spans="1:22" ht="14.1" customHeight="1">
      <c r="A339" t="s">
        <v>1214</v>
      </c>
      <c r="B339" t="s">
        <v>1255</v>
      </c>
      <c r="C339" s="133" t="s">
        <v>1069</v>
      </c>
      <c r="D339"/>
      <c r="E339" t="s">
        <v>5205</v>
      </c>
      <c r="F339" t="s">
        <v>312</v>
      </c>
      <c r="G339" t="s">
        <v>5351</v>
      </c>
      <c r="H339" t="s">
        <v>5352</v>
      </c>
      <c r="I339" t="s">
        <v>315</v>
      </c>
      <c r="J339" t="s">
        <v>1216</v>
      </c>
      <c r="K339" s="155">
        <v>44712</v>
      </c>
      <c r="L339" s="158">
        <v>78754</v>
      </c>
      <c r="M339" s="158">
        <f>L339*3.372/1000</f>
        <v>265.55848800000001</v>
      </c>
      <c r="N339" s="158">
        <f>O339*1000/3.372</f>
        <v>968.99999999999807</v>
      </c>
      <c r="O339" s="158">
        <v>3.2674679999999934</v>
      </c>
      <c r="P339" s="159">
        <f t="shared" ref="P339:P344" si="46">O339/M339</f>
        <v>1.2304136932727201E-2</v>
      </c>
      <c r="Q339" s="145">
        <v>47269</v>
      </c>
      <c r="R339" s="108"/>
      <c r="S339" s="108"/>
      <c r="T339" s="108"/>
      <c r="U339" s="108"/>
      <c r="V339" s="16"/>
    </row>
    <row r="340" spans="1:22" ht="14.1" customHeight="1">
      <c r="A340" t="s">
        <v>1214</v>
      </c>
      <c r="B340" t="s">
        <v>1255</v>
      </c>
      <c r="C340" s="133" t="s">
        <v>1069</v>
      </c>
      <c r="D340" t="s">
        <v>5347</v>
      </c>
      <c r="E340" t="s">
        <v>5348</v>
      </c>
      <c r="F340" t="s">
        <v>312</v>
      </c>
      <c r="G340" t="s">
        <v>5349</v>
      </c>
      <c r="H340" t="s">
        <v>5350</v>
      </c>
      <c r="I340" t="s">
        <v>315</v>
      </c>
      <c r="J340" t="s">
        <v>1219</v>
      </c>
      <c r="K340" s="155">
        <v>44721</v>
      </c>
      <c r="L340" s="158">
        <v>84197</v>
      </c>
      <c r="M340" s="158">
        <f>L340*4.6236/1000</f>
        <v>389.29324919999993</v>
      </c>
      <c r="N340" s="158">
        <f>O340*1000/4.6236</f>
        <v>144.99999999999184</v>
      </c>
      <c r="O340" s="158">
        <v>0.67042199999996233</v>
      </c>
      <c r="P340" s="159">
        <f t="shared" si="46"/>
        <v>1.7221516206039631E-3</v>
      </c>
      <c r="Q340" s="145">
        <v>47635</v>
      </c>
      <c r="R340" s="108"/>
      <c r="S340" s="108"/>
      <c r="T340" s="108"/>
      <c r="U340" s="108"/>
      <c r="V340" s="16"/>
    </row>
    <row r="341" spans="1:22" ht="14.1" customHeight="1">
      <c r="A341" t="s">
        <v>1214</v>
      </c>
      <c r="B341" t="s">
        <v>1255</v>
      </c>
      <c r="C341" s="133" t="s">
        <v>1069</v>
      </c>
      <c r="D341" t="s">
        <v>5259</v>
      </c>
      <c r="E341" t="s">
        <v>5260</v>
      </c>
      <c r="F341" t="s">
        <v>311</v>
      </c>
      <c r="G341" t="s">
        <v>5261</v>
      </c>
      <c r="H341" t="s">
        <v>5262</v>
      </c>
      <c r="I341" t="s">
        <v>315</v>
      </c>
      <c r="J341" t="s">
        <v>1213</v>
      </c>
      <c r="K341" s="155">
        <v>44721</v>
      </c>
      <c r="L341" s="158">
        <v>490000</v>
      </c>
      <c r="M341" s="158">
        <f>L341/1000</f>
        <v>490</v>
      </c>
      <c r="N341" s="158">
        <f>O341*1000</f>
        <v>68390</v>
      </c>
      <c r="O341" s="158">
        <v>68.39</v>
      </c>
      <c r="P341" s="159">
        <f t="shared" si="46"/>
        <v>0.13957142857142857</v>
      </c>
      <c r="Q341" s="145">
        <v>46182</v>
      </c>
      <c r="R341" s="108"/>
      <c r="S341" s="108"/>
      <c r="T341" s="108"/>
      <c r="U341" s="108"/>
      <c r="V341" s="16"/>
    </row>
    <row r="342" spans="1:22" ht="14.1" customHeight="1">
      <c r="A342" t="s">
        <v>1214</v>
      </c>
      <c r="B342" t="s">
        <v>1255</v>
      </c>
      <c r="C342" s="133" t="s">
        <v>1069</v>
      </c>
      <c r="D342" t="s">
        <v>5281</v>
      </c>
      <c r="E342" t="s">
        <v>5282</v>
      </c>
      <c r="F342" t="s">
        <v>310</v>
      </c>
      <c r="G342" t="s">
        <v>5283</v>
      </c>
      <c r="H342" t="s">
        <v>5284</v>
      </c>
      <c r="I342" t="s">
        <v>315</v>
      </c>
      <c r="J342" t="s">
        <v>1213</v>
      </c>
      <c r="K342" s="155">
        <v>44741</v>
      </c>
      <c r="L342" s="158">
        <v>510000</v>
      </c>
      <c r="M342" s="158">
        <f>L342/1000</f>
        <v>510</v>
      </c>
      <c r="N342" s="158">
        <f>O342*1000</f>
        <v>129400</v>
      </c>
      <c r="O342" s="158">
        <v>129.4</v>
      </c>
      <c r="P342" s="159">
        <f t="shared" si="46"/>
        <v>0.25372549019607843</v>
      </c>
      <c r="Q342" s="145">
        <v>46202</v>
      </c>
      <c r="R342" s="108"/>
      <c r="S342" s="108"/>
      <c r="T342" s="108"/>
      <c r="U342" s="108"/>
      <c r="V342" s="16"/>
    </row>
    <row r="343" spans="1:22" ht="14.1" customHeight="1">
      <c r="A343" t="s">
        <v>1214</v>
      </c>
      <c r="B343" t="s">
        <v>1255</v>
      </c>
      <c r="C343" s="133" t="s">
        <v>1069</v>
      </c>
      <c r="D343"/>
      <c r="E343" t="s">
        <v>5320</v>
      </c>
      <c r="F343" t="s">
        <v>310</v>
      </c>
      <c r="G343" t="s">
        <v>5321</v>
      </c>
      <c r="H343" t="s">
        <v>5322</v>
      </c>
      <c r="I343" t="s">
        <v>315</v>
      </c>
      <c r="J343" t="s">
        <v>1217</v>
      </c>
      <c r="K343" s="155">
        <v>44748</v>
      </c>
      <c r="L343" s="158">
        <v>118220.00000000001</v>
      </c>
      <c r="M343" s="158">
        <f>L343*3.9552/1000</f>
        <v>467.58374400000008</v>
      </c>
      <c r="N343" s="158">
        <f>O343*1000/3.9552</f>
        <v>3787.9999999999977</v>
      </c>
      <c r="O343" s="158">
        <v>14.98229759999999</v>
      </c>
      <c r="P343" s="159">
        <f t="shared" si="46"/>
        <v>3.204195567585854E-2</v>
      </c>
      <c r="Q343" s="145">
        <v>45844</v>
      </c>
      <c r="R343" s="108"/>
      <c r="S343" s="108"/>
      <c r="T343" s="108"/>
      <c r="U343" s="108"/>
      <c r="V343" s="16"/>
    </row>
    <row r="344" spans="1:22" ht="14.1" customHeight="1">
      <c r="A344" t="s">
        <v>1214</v>
      </c>
      <c r="B344" t="s">
        <v>1255</v>
      </c>
      <c r="C344" s="133" t="s">
        <v>1069</v>
      </c>
      <c r="D344" t="s">
        <v>5268</v>
      </c>
      <c r="E344" t="s">
        <v>5269</v>
      </c>
      <c r="F344" t="s">
        <v>310</v>
      </c>
      <c r="G344" t="s">
        <v>5270</v>
      </c>
      <c r="H344" t="s">
        <v>5271</v>
      </c>
      <c r="I344" t="s">
        <v>315</v>
      </c>
      <c r="J344" t="s">
        <v>1213</v>
      </c>
      <c r="K344" s="155">
        <v>44752</v>
      </c>
      <c r="L344" s="158">
        <v>630000</v>
      </c>
      <c r="M344" s="158">
        <f>L344/1000</f>
        <v>630</v>
      </c>
      <c r="N344" s="158">
        <f>O344*1000</f>
        <v>125805</v>
      </c>
      <c r="O344" s="158">
        <v>125.80500000000001</v>
      </c>
      <c r="P344" s="159">
        <f t="shared" si="46"/>
        <v>0.1996904761904762</v>
      </c>
      <c r="Q344" s="145">
        <v>46213</v>
      </c>
      <c r="R344" s="108"/>
      <c r="S344" s="108"/>
      <c r="T344" s="108"/>
      <c r="U344" s="108"/>
      <c r="V344" s="16"/>
    </row>
    <row r="345" spans="1:22" ht="14.1" customHeight="1">
      <c r="A345" t="s">
        <v>1214</v>
      </c>
      <c r="B345" t="s">
        <v>1255</v>
      </c>
      <c r="C345" s="133" t="s">
        <v>1069</v>
      </c>
      <c r="D345"/>
      <c r="E345" t="s">
        <v>3936</v>
      </c>
      <c r="F345" t="s">
        <v>312</v>
      </c>
      <c r="G345" t="s">
        <v>3935</v>
      </c>
      <c r="H345" t="s">
        <v>5357</v>
      </c>
      <c r="I345" t="s">
        <v>315</v>
      </c>
      <c r="J345" t="s">
        <v>1217</v>
      </c>
      <c r="K345" s="155"/>
      <c r="L345" s="158">
        <v>70435</v>
      </c>
      <c r="M345" s="158">
        <f>L345*3.9552/1000</f>
        <v>278.58451199999996</v>
      </c>
      <c r="N345" s="158">
        <v>0</v>
      </c>
      <c r="O345" s="158">
        <v>0</v>
      </c>
      <c r="P345" s="159"/>
      <c r="Q345" s="145"/>
      <c r="R345" s="108"/>
      <c r="S345" s="108"/>
      <c r="T345" s="108"/>
      <c r="U345" s="108"/>
      <c r="V345" s="16"/>
    </row>
    <row r="346" spans="1:22" ht="14.1" customHeight="1">
      <c r="A346" t="s">
        <v>1214</v>
      </c>
      <c r="B346" t="s">
        <v>1255</v>
      </c>
      <c r="C346" s="133" t="s">
        <v>1069</v>
      </c>
      <c r="D346" t="s">
        <v>5308</v>
      </c>
      <c r="E346" t="s">
        <v>5309</v>
      </c>
      <c r="F346" t="s">
        <v>312</v>
      </c>
      <c r="G346" t="s">
        <v>5310</v>
      </c>
      <c r="H346" t="s">
        <v>5311</v>
      </c>
      <c r="I346" t="s">
        <v>315</v>
      </c>
      <c r="J346" t="s">
        <v>1216</v>
      </c>
      <c r="K346" s="155">
        <v>44823</v>
      </c>
      <c r="L346" s="158">
        <v>86254</v>
      </c>
      <c r="M346" s="158">
        <f>L346*3.372/1000</f>
        <v>290.84848800000003</v>
      </c>
      <c r="N346" s="158">
        <f>O346*1000/3.372</f>
        <v>11212.000000000009</v>
      </c>
      <c r="O346" s="158">
        <v>37.806864000000033</v>
      </c>
      <c r="P346" s="159">
        <f t="shared" ref="P346:P348" si="47">O346/M346</f>
        <v>0.12998817446147434</v>
      </c>
      <c r="Q346" s="145">
        <v>11220</v>
      </c>
      <c r="R346" s="108"/>
      <c r="S346" s="108"/>
      <c r="T346" s="108"/>
      <c r="U346" s="108"/>
      <c r="V346" s="16"/>
    </row>
    <row r="347" spans="1:22" ht="14.1" customHeight="1">
      <c r="A347" t="s">
        <v>1214</v>
      </c>
      <c r="B347" t="s">
        <v>1255</v>
      </c>
      <c r="C347" s="133" t="s">
        <v>1069</v>
      </c>
      <c r="D347" t="s">
        <v>5371</v>
      </c>
      <c r="E347" t="s">
        <v>5372</v>
      </c>
      <c r="F347" t="s">
        <v>312</v>
      </c>
      <c r="G347" t="s">
        <v>5373</v>
      </c>
      <c r="H347" t="s">
        <v>5374</v>
      </c>
      <c r="I347" t="s">
        <v>315</v>
      </c>
      <c r="J347" t="s">
        <v>1216</v>
      </c>
      <c r="K347" s="155">
        <v>44881</v>
      </c>
      <c r="L347" s="158">
        <v>213525</v>
      </c>
      <c r="M347" s="158">
        <f>L347*3.372/1000</f>
        <v>720.0062999999999</v>
      </c>
      <c r="N347" s="158">
        <f>O347*1000/3.372</f>
        <v>5336.9999999999836</v>
      </c>
      <c r="O347" s="158">
        <v>17.996363999999943</v>
      </c>
      <c r="P347" s="159">
        <f t="shared" si="47"/>
        <v>2.4994731296101084E-2</v>
      </c>
      <c r="Q347" s="145">
        <v>45977</v>
      </c>
      <c r="R347" s="108"/>
      <c r="S347" s="108"/>
      <c r="T347" s="108"/>
      <c r="U347" s="108"/>
      <c r="V347" s="16"/>
    </row>
    <row r="348" spans="1:22" ht="14.1" customHeight="1">
      <c r="A348" t="s">
        <v>1214</v>
      </c>
      <c r="B348" t="s">
        <v>1255</v>
      </c>
      <c r="C348" s="133" t="s">
        <v>1069</v>
      </c>
      <c r="D348"/>
      <c r="E348" t="s">
        <v>5359</v>
      </c>
      <c r="F348" t="s">
        <v>312</v>
      </c>
      <c r="G348" t="s">
        <v>5360</v>
      </c>
      <c r="H348" t="s">
        <v>5361</v>
      </c>
      <c r="I348" t="s">
        <v>315</v>
      </c>
      <c r="J348" t="s">
        <v>1219</v>
      </c>
      <c r="K348" s="155">
        <v>44938</v>
      </c>
      <c r="L348" s="158">
        <v>104393</v>
      </c>
      <c r="M348" s="158">
        <f>L348*4.6236/1000</f>
        <v>482.67147479999994</v>
      </c>
      <c r="N348" s="158">
        <f>O348*1000/4.6236</f>
        <v>80278</v>
      </c>
      <c r="O348" s="158">
        <v>371.17336079999995</v>
      </c>
      <c r="P348" s="159">
        <f t="shared" si="47"/>
        <v>0.76899792131656342</v>
      </c>
      <c r="Q348" s="145">
        <v>46752</v>
      </c>
      <c r="R348" s="108"/>
      <c r="S348" s="108"/>
      <c r="T348" s="108"/>
      <c r="U348" s="108"/>
      <c r="V348" s="16"/>
    </row>
    <row r="349" spans="1:22" ht="14.1" customHeight="1">
      <c r="A349" t="s">
        <v>1214</v>
      </c>
      <c r="B349" t="s">
        <v>1255</v>
      </c>
      <c r="C349" s="133" t="s">
        <v>1069</v>
      </c>
      <c r="D349"/>
      <c r="E349" t="s">
        <v>5256</v>
      </c>
      <c r="F349" t="s">
        <v>310</v>
      </c>
      <c r="G349" t="s">
        <v>5257</v>
      </c>
      <c r="H349" t="s">
        <v>5258</v>
      </c>
      <c r="I349" t="s">
        <v>315</v>
      </c>
      <c r="J349" t="s">
        <v>1213</v>
      </c>
      <c r="K349" s="155">
        <v>45006</v>
      </c>
      <c r="L349" s="158">
        <v>791873</v>
      </c>
      <c r="M349" s="158">
        <f>L349/1000</f>
        <v>791.87300000000005</v>
      </c>
      <c r="N349" s="158">
        <v>0</v>
      </c>
      <c r="O349" s="158">
        <v>0</v>
      </c>
      <c r="P349" s="159"/>
      <c r="Q349" s="145">
        <v>11323</v>
      </c>
      <c r="R349" s="108"/>
      <c r="S349" s="108"/>
      <c r="T349" s="108"/>
      <c r="U349" s="108"/>
      <c r="V349" s="16"/>
    </row>
    <row r="350" spans="1:22" ht="14.1" customHeight="1">
      <c r="A350" t="s">
        <v>1214</v>
      </c>
      <c r="B350" t="s">
        <v>1255</v>
      </c>
      <c r="C350" s="133" t="s">
        <v>1069</v>
      </c>
      <c r="D350" t="s">
        <v>5085</v>
      </c>
      <c r="E350" t="s">
        <v>5086</v>
      </c>
      <c r="F350" t="s">
        <v>310</v>
      </c>
      <c r="G350" t="s">
        <v>5306</v>
      </c>
      <c r="H350" t="s">
        <v>5307</v>
      </c>
      <c r="I350" t="s">
        <v>315</v>
      </c>
      <c r="J350" t="s">
        <v>1213</v>
      </c>
      <c r="K350" s="155">
        <v>45036</v>
      </c>
      <c r="L350" s="158">
        <v>651177</v>
      </c>
      <c r="M350" s="158">
        <f>L350/1000</f>
        <v>651.17700000000002</v>
      </c>
      <c r="N350" s="158">
        <f>O350*1000</f>
        <v>390742</v>
      </c>
      <c r="O350" s="158">
        <v>390.74200000000002</v>
      </c>
      <c r="P350" s="159">
        <f t="shared" ref="P350:P352" si="48">O350/M350</f>
        <v>0.60005497737174374</v>
      </c>
      <c r="Q350" s="145">
        <v>12164</v>
      </c>
      <c r="R350" s="108"/>
      <c r="S350" s="108"/>
      <c r="T350" s="108"/>
      <c r="U350" s="108"/>
      <c r="V350" s="16"/>
    </row>
    <row r="351" spans="1:22" ht="14.1" customHeight="1">
      <c r="A351" t="s">
        <v>1214</v>
      </c>
      <c r="B351" t="s">
        <v>1255</v>
      </c>
      <c r="C351" s="133" t="s">
        <v>1069</v>
      </c>
      <c r="D351"/>
      <c r="E351" t="s">
        <v>5089</v>
      </c>
      <c r="F351" t="s">
        <v>310</v>
      </c>
      <c r="G351" t="s">
        <v>5090</v>
      </c>
      <c r="H351" t="s">
        <v>5091</v>
      </c>
      <c r="I351" t="s">
        <v>315</v>
      </c>
      <c r="J351" t="s">
        <v>1216</v>
      </c>
      <c r="K351" s="155">
        <v>45124</v>
      </c>
      <c r="L351" s="158">
        <v>66028</v>
      </c>
      <c r="M351" s="158">
        <f>L351*3.372/1000</f>
        <v>222.64641599999999</v>
      </c>
      <c r="N351" s="158">
        <f>O351*1000/3.372</f>
        <v>44252</v>
      </c>
      <c r="O351" s="158">
        <f>149217.744/1000</f>
        <v>149.21774400000001</v>
      </c>
      <c r="P351" s="159">
        <f t="shared" si="48"/>
        <v>0.67020052099109473</v>
      </c>
      <c r="Q351" s="145">
        <v>46220</v>
      </c>
      <c r="R351" s="108"/>
      <c r="S351" s="108"/>
      <c r="T351" s="108"/>
      <c r="U351" s="108"/>
      <c r="V351" s="16"/>
    </row>
    <row r="352" spans="1:22" ht="14.1" customHeight="1">
      <c r="A352" t="s">
        <v>1214</v>
      </c>
      <c r="B352" t="s">
        <v>1255</v>
      </c>
      <c r="C352" s="133" t="s">
        <v>1069</v>
      </c>
      <c r="D352" t="s">
        <v>5171</v>
      </c>
      <c r="E352" t="s">
        <v>5172</v>
      </c>
      <c r="F352" t="s">
        <v>310</v>
      </c>
      <c r="G352" t="s">
        <v>5173</v>
      </c>
      <c r="H352" t="s">
        <v>5174</v>
      </c>
      <c r="I352" t="s">
        <v>315</v>
      </c>
      <c r="J352" t="s">
        <v>1219</v>
      </c>
      <c r="K352" s="155">
        <v>45208</v>
      </c>
      <c r="L352" s="158">
        <v>88375</v>
      </c>
      <c r="M352" s="158">
        <f>L352*4.6236/1000</f>
        <v>408.61064999999996</v>
      </c>
      <c r="N352" s="158">
        <f>O352*1000/4.6236</f>
        <v>39528</v>
      </c>
      <c r="O352" s="158">
        <v>182.76166079999999</v>
      </c>
      <c r="P352" s="159">
        <f t="shared" si="48"/>
        <v>0.44727581329561528</v>
      </c>
      <c r="Q352" s="145">
        <v>46303</v>
      </c>
      <c r="R352" s="108"/>
      <c r="S352" s="108"/>
      <c r="T352" s="108"/>
      <c r="U352" s="108"/>
      <c r="V352" s="16"/>
    </row>
    <row r="353" spans="1:22" ht="14.1" customHeight="1">
      <c r="A353" t="s">
        <v>1214</v>
      </c>
      <c r="B353" t="s">
        <v>1255</v>
      </c>
      <c r="C353" s="133" t="s">
        <v>1069</v>
      </c>
      <c r="D353" t="s">
        <v>5342</v>
      </c>
      <c r="E353" t="s">
        <v>5343</v>
      </c>
      <c r="F353" t="s">
        <v>311</v>
      </c>
      <c r="G353" t="s">
        <v>5344</v>
      </c>
      <c r="H353" t="s">
        <v>5345</v>
      </c>
      <c r="I353" t="s">
        <v>315</v>
      </c>
      <c r="J353" t="s">
        <v>1217</v>
      </c>
      <c r="K353" s="155">
        <v>45166</v>
      </c>
      <c r="L353" s="158">
        <v>145179</v>
      </c>
      <c r="M353" s="158">
        <f>L353*3.9552/1000</f>
        <v>574.21198079999999</v>
      </c>
      <c r="N353" s="158">
        <v>0</v>
      </c>
      <c r="O353" s="158">
        <v>0</v>
      </c>
      <c r="P353" s="159"/>
      <c r="Q353" s="145">
        <v>46997</v>
      </c>
      <c r="R353" s="108"/>
      <c r="S353" s="108"/>
      <c r="T353" s="108"/>
      <c r="U353" s="108"/>
      <c r="V353" s="16"/>
    </row>
    <row r="354" spans="1:22" ht="14.1" customHeight="1">
      <c r="A354" t="s">
        <v>1214</v>
      </c>
      <c r="B354" t="s">
        <v>1255</v>
      </c>
      <c r="C354" s="133" t="s">
        <v>1069</v>
      </c>
      <c r="D354" t="s">
        <v>5163</v>
      </c>
      <c r="E354" t="s">
        <v>5164</v>
      </c>
      <c r="F354" t="s">
        <v>312</v>
      </c>
      <c r="G354" t="s">
        <v>5168</v>
      </c>
      <c r="H354" t="s">
        <v>5169</v>
      </c>
      <c r="I354" t="s">
        <v>315</v>
      </c>
      <c r="J354" t="s">
        <v>1216</v>
      </c>
      <c r="K354" s="155">
        <v>45400</v>
      </c>
      <c r="L354" s="158">
        <v>104674</v>
      </c>
      <c r="M354" s="158">
        <f>L354*3.372/1000</f>
        <v>352.96072800000002</v>
      </c>
      <c r="N354" s="158">
        <f>O354*1000/3.372</f>
        <v>21284</v>
      </c>
      <c r="O354" s="158">
        <v>71.769648000000004</v>
      </c>
      <c r="P354" s="159">
        <f t="shared" ref="P354:P357" si="49">O354/M354</f>
        <v>0.20333607199495576</v>
      </c>
      <c r="Q354" s="145">
        <v>46495</v>
      </c>
      <c r="R354" s="108"/>
      <c r="S354" s="108"/>
      <c r="T354" s="108"/>
      <c r="U354" s="108"/>
      <c r="V354" s="16"/>
    </row>
    <row r="355" spans="1:22" ht="14.1" customHeight="1">
      <c r="A355" t="s">
        <v>1214</v>
      </c>
      <c r="B355" t="s">
        <v>1255</v>
      </c>
      <c r="C355" s="133" t="s">
        <v>1069</v>
      </c>
      <c r="D355" t="s">
        <v>5365</v>
      </c>
      <c r="E355" t="s">
        <v>5366</v>
      </c>
      <c r="F355" t="s">
        <v>312</v>
      </c>
      <c r="G355" t="s">
        <v>5367</v>
      </c>
      <c r="H355" t="s">
        <v>5368</v>
      </c>
      <c r="I355" t="s">
        <v>315</v>
      </c>
      <c r="J355" t="s">
        <v>1217</v>
      </c>
      <c r="K355" s="155">
        <v>45484</v>
      </c>
      <c r="L355" s="158">
        <v>57860.000000000007</v>
      </c>
      <c r="M355" s="158">
        <f>L355*3.9552/1000</f>
        <v>228.84787200000002</v>
      </c>
      <c r="N355" s="158">
        <f>O355*1000/3.9552</f>
        <v>32269</v>
      </c>
      <c r="O355" s="158">
        <v>127.63034880000001</v>
      </c>
      <c r="P355" s="159">
        <f t="shared" si="49"/>
        <v>0.55770826132042861</v>
      </c>
      <c r="Q355" s="145">
        <v>46387</v>
      </c>
      <c r="R355" s="108"/>
      <c r="S355" s="108"/>
      <c r="T355" s="108"/>
      <c r="U355" s="108"/>
      <c r="V355" s="16"/>
    </row>
    <row r="356" spans="1:22" ht="14.1" customHeight="1">
      <c r="A356" t="s">
        <v>1214</v>
      </c>
      <c r="B356" t="s">
        <v>1255</v>
      </c>
      <c r="C356" s="133" t="s">
        <v>1069</v>
      </c>
      <c r="D356" t="s">
        <v>5159</v>
      </c>
      <c r="E356" t="s">
        <v>5160</v>
      </c>
      <c r="F356" t="s">
        <v>312</v>
      </c>
      <c r="G356" t="s">
        <v>5159</v>
      </c>
      <c r="H356" t="s">
        <v>5161</v>
      </c>
      <c r="I356" t="s">
        <v>315</v>
      </c>
      <c r="J356" t="s">
        <v>1219</v>
      </c>
      <c r="K356" s="155">
        <v>45495</v>
      </c>
      <c r="L356" s="158">
        <v>180000</v>
      </c>
      <c r="M356" s="158">
        <f>L356*4.6236/1000</f>
        <v>832.24800000000005</v>
      </c>
      <c r="N356" s="158">
        <f>O356*1000/4.6236</f>
        <v>40150.000000000007</v>
      </c>
      <c r="O356" s="158">
        <v>185.63754</v>
      </c>
      <c r="P356" s="159">
        <f t="shared" si="49"/>
        <v>0.22305555555555553</v>
      </c>
      <c r="Q356" s="145">
        <v>46295</v>
      </c>
      <c r="R356" s="108"/>
      <c r="S356" s="108"/>
      <c r="T356" s="108"/>
      <c r="U356" s="108"/>
      <c r="V356" s="16"/>
    </row>
    <row r="357" spans="1:22" ht="14.1" customHeight="1">
      <c r="A357" t="s">
        <v>1214</v>
      </c>
      <c r="B357" t="s">
        <v>1255</v>
      </c>
      <c r="C357" s="133" t="s">
        <v>1069</v>
      </c>
      <c r="D357" t="s">
        <v>5163</v>
      </c>
      <c r="E357" t="s">
        <v>5164</v>
      </c>
      <c r="F357" t="s">
        <v>312</v>
      </c>
      <c r="G357" t="s">
        <v>5165</v>
      </c>
      <c r="H357" t="s">
        <v>5166</v>
      </c>
      <c r="I357" t="s">
        <v>315</v>
      </c>
      <c r="J357" t="s">
        <v>1216</v>
      </c>
      <c r="K357" s="155">
        <v>45505</v>
      </c>
      <c r="L357" s="158">
        <v>112570</v>
      </c>
      <c r="M357" s="158">
        <f t="shared" ref="M357" si="50">L357*3.372/1000</f>
        <v>379.58603999999997</v>
      </c>
      <c r="N357" s="158">
        <f>O357*1000/3.372</f>
        <v>22139</v>
      </c>
      <c r="O357" s="158">
        <v>74.652708000000004</v>
      </c>
      <c r="P357" s="159">
        <f t="shared" si="49"/>
        <v>0.1966687394510083</v>
      </c>
      <c r="Q357" s="145">
        <v>46295</v>
      </c>
      <c r="R357" s="108"/>
      <c r="S357" s="108"/>
      <c r="T357" s="108"/>
      <c r="U357" s="108"/>
      <c r="V357" s="16"/>
    </row>
    <row r="358" spans="1:22" ht="14.1" customHeight="1">
      <c r="A358" t="s">
        <v>1214</v>
      </c>
      <c r="B358" t="s">
        <v>1259</v>
      </c>
      <c r="C358" s="133" t="s">
        <v>1069</v>
      </c>
      <c r="D358" t="s">
        <v>5238</v>
      </c>
      <c r="E358" t="s">
        <v>5239</v>
      </c>
      <c r="F358" t="s">
        <v>310</v>
      </c>
      <c r="G358" t="s">
        <v>5240</v>
      </c>
      <c r="H358" t="s">
        <v>5241</v>
      </c>
      <c r="I358" t="s">
        <v>322</v>
      </c>
      <c r="J358" t="s">
        <v>1213</v>
      </c>
      <c r="K358" s="155"/>
      <c r="L358" s="158">
        <v>682749</v>
      </c>
      <c r="M358" s="158">
        <f>L358/1000</f>
        <v>682.74900000000002</v>
      </c>
      <c r="N358" s="158">
        <v>0</v>
      </c>
      <c r="O358" s="158">
        <v>0</v>
      </c>
      <c r="P358" s="159"/>
      <c r="Q358" s="145"/>
      <c r="R358" s="108"/>
      <c r="S358" s="108"/>
      <c r="T358" s="108"/>
      <c r="U358" s="108"/>
      <c r="V358" s="16"/>
    </row>
    <row r="359" spans="1:22" ht="14.1" customHeight="1">
      <c r="A359" t="s">
        <v>1214</v>
      </c>
      <c r="B359" t="s">
        <v>1259</v>
      </c>
      <c r="C359" s="133" t="s">
        <v>1069</v>
      </c>
      <c r="D359" t="s">
        <v>5200</v>
      </c>
      <c r="E359" t="s">
        <v>5201</v>
      </c>
      <c r="F359" t="s">
        <v>310</v>
      </c>
      <c r="G359" t="s">
        <v>5202</v>
      </c>
      <c r="H359" t="s">
        <v>5203</v>
      </c>
      <c r="I359" t="s">
        <v>315</v>
      </c>
      <c r="J359" t="s">
        <v>1216</v>
      </c>
      <c r="K359" s="155">
        <v>43157</v>
      </c>
      <c r="L359" s="158">
        <v>22764</v>
      </c>
      <c r="M359" s="158">
        <f>L359*3.372/1000</f>
        <v>76.760208000000006</v>
      </c>
      <c r="N359" s="158">
        <f>O359*1000/3.372</f>
        <v>156.99999999999852</v>
      </c>
      <c r="O359" s="158">
        <f>529.403999999995/1000</f>
        <v>0.52940399999999499</v>
      </c>
      <c r="P359" s="159">
        <f>O359/M359</f>
        <v>6.8968546828324772E-3</v>
      </c>
      <c r="Q359" s="145">
        <v>45347</v>
      </c>
      <c r="R359" s="108"/>
      <c r="S359" s="108"/>
      <c r="T359" s="108"/>
      <c r="U359" s="108"/>
      <c r="V359" s="16"/>
    </row>
    <row r="360" spans="1:22" ht="14.1" customHeight="1">
      <c r="A360" t="s">
        <v>1214</v>
      </c>
      <c r="B360" t="s">
        <v>1259</v>
      </c>
      <c r="C360" s="133" t="s">
        <v>1069</v>
      </c>
      <c r="D360" t="s">
        <v>5192</v>
      </c>
      <c r="E360" t="s">
        <v>5193</v>
      </c>
      <c r="F360" t="s">
        <v>310</v>
      </c>
      <c r="G360" t="s">
        <v>5194</v>
      </c>
      <c r="H360" t="s">
        <v>5195</v>
      </c>
      <c r="I360" t="s">
        <v>315</v>
      </c>
      <c r="J360" t="s">
        <v>1213</v>
      </c>
      <c r="K360" s="155">
        <v>43308</v>
      </c>
      <c r="L360" s="158">
        <v>67000</v>
      </c>
      <c r="M360" s="158">
        <f>L360/1000</f>
        <v>67</v>
      </c>
      <c r="N360" s="158">
        <v>0</v>
      </c>
      <c r="O360" s="158">
        <v>0</v>
      </c>
      <c r="P360" s="159"/>
      <c r="Q360" s="145"/>
      <c r="R360" s="108"/>
      <c r="S360" s="108"/>
      <c r="T360" s="108"/>
      <c r="U360" s="108"/>
      <c r="V360" s="16"/>
    </row>
    <row r="361" spans="1:22" ht="14.1" customHeight="1">
      <c r="A361" t="s">
        <v>1214</v>
      </c>
      <c r="B361" t="s">
        <v>1259</v>
      </c>
      <c r="C361" s="133" t="s">
        <v>1069</v>
      </c>
      <c r="D361" t="s">
        <v>5196</v>
      </c>
      <c r="E361" t="s">
        <v>5197</v>
      </c>
      <c r="F361" t="s">
        <v>310</v>
      </c>
      <c r="G361" t="s">
        <v>5198</v>
      </c>
      <c r="H361" t="s">
        <v>5199</v>
      </c>
      <c r="I361" t="s">
        <v>315</v>
      </c>
      <c r="J361" t="s">
        <v>1213</v>
      </c>
      <c r="K361" s="155">
        <v>43312</v>
      </c>
      <c r="L361" s="158">
        <v>80000</v>
      </c>
      <c r="M361" s="158">
        <f>L361/1000</f>
        <v>80</v>
      </c>
      <c r="N361" s="158">
        <v>0</v>
      </c>
      <c r="O361" s="158">
        <v>0</v>
      </c>
      <c r="P361" s="159"/>
      <c r="Q361" s="145"/>
      <c r="R361" s="108"/>
      <c r="S361" s="108"/>
      <c r="T361" s="108"/>
      <c r="U361" s="108"/>
      <c r="V361" s="16"/>
    </row>
    <row r="362" spans="1:22" ht="14.1" customHeight="1">
      <c r="A362" t="s">
        <v>1214</v>
      </c>
      <c r="B362" t="s">
        <v>1259</v>
      </c>
      <c r="C362" s="133" t="s">
        <v>1069</v>
      </c>
      <c r="D362" t="s">
        <v>5218</v>
      </c>
      <c r="E362" t="s">
        <v>5219</v>
      </c>
      <c r="F362" t="s">
        <v>312</v>
      </c>
      <c r="G362" t="s">
        <v>5220</v>
      </c>
      <c r="H362" t="s">
        <v>5221</v>
      </c>
      <c r="I362" t="s">
        <v>315</v>
      </c>
      <c r="J362" t="s">
        <v>1216</v>
      </c>
      <c r="K362" s="155">
        <v>43321</v>
      </c>
      <c r="L362" s="158">
        <v>50000</v>
      </c>
      <c r="M362" s="158">
        <f>L362*3.372/1000</f>
        <v>168.6</v>
      </c>
      <c r="N362" s="158">
        <v>0</v>
      </c>
      <c r="O362" s="158">
        <v>0</v>
      </c>
      <c r="P362" s="159"/>
      <c r="Q362" s="145"/>
      <c r="R362" s="108"/>
      <c r="S362" s="108"/>
      <c r="T362" s="108"/>
      <c r="U362" s="108"/>
      <c r="V362" s="16"/>
    </row>
    <row r="363" spans="1:22" ht="14.1" customHeight="1">
      <c r="A363" t="s">
        <v>1214</v>
      </c>
      <c r="B363" t="s">
        <v>1259</v>
      </c>
      <c r="C363" s="133" t="s">
        <v>1069</v>
      </c>
      <c r="D363" t="s">
        <v>5292</v>
      </c>
      <c r="E363" t="s">
        <v>5293</v>
      </c>
      <c r="F363" t="s">
        <v>310</v>
      </c>
      <c r="G363" t="s">
        <v>5294</v>
      </c>
      <c r="H363" t="s">
        <v>5295</v>
      </c>
      <c r="I363" t="s">
        <v>315</v>
      </c>
      <c r="J363" t="s">
        <v>1213</v>
      </c>
      <c r="K363" s="155">
        <v>43394</v>
      </c>
      <c r="L363" s="158">
        <v>100000</v>
      </c>
      <c r="M363" s="158">
        <f>L363/1000</f>
        <v>100</v>
      </c>
      <c r="N363" s="158">
        <f>O363*1000</f>
        <v>24450</v>
      </c>
      <c r="O363" s="158">
        <v>24.45</v>
      </c>
      <c r="P363" s="159">
        <f>O363/M363</f>
        <v>0.2445</v>
      </c>
      <c r="Q363" s="145">
        <v>47044</v>
      </c>
      <c r="R363" s="108"/>
      <c r="S363" s="108"/>
      <c r="T363" s="108"/>
      <c r="U363" s="108"/>
      <c r="V363" s="16"/>
    </row>
    <row r="364" spans="1:22" ht="14.1" customHeight="1">
      <c r="A364" t="s">
        <v>1214</v>
      </c>
      <c r="B364" t="s">
        <v>1259</v>
      </c>
      <c r="C364" s="133" t="s">
        <v>1069</v>
      </c>
      <c r="D364"/>
      <c r="E364" t="s">
        <v>5205</v>
      </c>
      <c r="F364" t="s">
        <v>312</v>
      </c>
      <c r="G364" t="s">
        <v>5206</v>
      </c>
      <c r="H364" t="s">
        <v>5207</v>
      </c>
      <c r="I364" t="s">
        <v>315</v>
      </c>
      <c r="J364" t="s">
        <v>1216</v>
      </c>
      <c r="K364" s="155">
        <v>43411</v>
      </c>
      <c r="L364" s="158">
        <v>20000</v>
      </c>
      <c r="M364" s="158">
        <f>L364*3.372/1000</f>
        <v>67.44</v>
      </c>
      <c r="N364" s="158"/>
      <c r="O364" s="158"/>
      <c r="P364" s="159"/>
      <c r="Q364" s="145"/>
      <c r="R364" s="108"/>
      <c r="S364" s="108"/>
      <c r="T364" s="108"/>
      <c r="U364" s="108"/>
      <c r="V364" s="16"/>
    </row>
    <row r="365" spans="1:22" ht="14.1" customHeight="1">
      <c r="A365" t="s">
        <v>1214</v>
      </c>
      <c r="B365" t="s">
        <v>1259</v>
      </c>
      <c r="C365" s="133" t="s">
        <v>1069</v>
      </c>
      <c r="D365"/>
      <c r="E365" t="s">
        <v>5214</v>
      </c>
      <c r="F365" t="s">
        <v>310</v>
      </c>
      <c r="G365" t="s">
        <v>5215</v>
      </c>
      <c r="H365" t="s">
        <v>5216</v>
      </c>
      <c r="I365" t="s">
        <v>315</v>
      </c>
      <c r="J365" t="s">
        <v>1216</v>
      </c>
      <c r="K365" s="155">
        <v>43412</v>
      </c>
      <c r="L365" s="158">
        <v>42368</v>
      </c>
      <c r="M365" s="158">
        <f>L365*3.372/1000</f>
        <v>142.86489600000002</v>
      </c>
      <c r="N365" s="158"/>
      <c r="O365" s="158"/>
      <c r="P365" s="159"/>
      <c r="Q365" s="145"/>
      <c r="R365" s="108"/>
      <c r="S365" s="108"/>
      <c r="T365" s="108"/>
      <c r="U365" s="108"/>
      <c r="V365" s="16"/>
    </row>
    <row r="366" spans="1:22" ht="14.1" customHeight="1">
      <c r="A366" t="s">
        <v>1214</v>
      </c>
      <c r="B366" t="s">
        <v>1259</v>
      </c>
      <c r="C366" s="133" t="s">
        <v>1069</v>
      </c>
      <c r="D366"/>
      <c r="E366" t="s">
        <v>5226</v>
      </c>
      <c r="F366" t="s">
        <v>312</v>
      </c>
      <c r="G366" t="s">
        <v>5227</v>
      </c>
      <c r="H366" t="s">
        <v>5228</v>
      </c>
      <c r="I366" t="s">
        <v>315</v>
      </c>
      <c r="J366" t="s">
        <v>1216</v>
      </c>
      <c r="K366" s="155">
        <v>43482</v>
      </c>
      <c r="L366" s="158">
        <v>48521.607278241099</v>
      </c>
      <c r="M366" s="158">
        <f>L366*3.372/1000</f>
        <v>163.61485974222899</v>
      </c>
      <c r="N366" s="158"/>
      <c r="O366" s="158"/>
      <c r="P366" s="159"/>
      <c r="Q366" s="145"/>
      <c r="R366" s="108"/>
      <c r="S366" s="108"/>
      <c r="T366" s="108"/>
      <c r="U366" s="108"/>
      <c r="V366" s="16"/>
    </row>
    <row r="367" spans="1:22" ht="14.1" customHeight="1">
      <c r="A367" t="s">
        <v>1214</v>
      </c>
      <c r="B367" t="s">
        <v>1259</v>
      </c>
      <c r="C367" s="133" t="s">
        <v>1069</v>
      </c>
      <c r="D367" t="s">
        <v>5181</v>
      </c>
      <c r="E367" t="s">
        <v>5182</v>
      </c>
      <c r="F367" t="s">
        <v>310</v>
      </c>
      <c r="G367" t="s">
        <v>5183</v>
      </c>
      <c r="H367" t="s">
        <v>5184</v>
      </c>
      <c r="I367" t="s">
        <v>315</v>
      </c>
      <c r="J367" t="s">
        <v>1213</v>
      </c>
      <c r="K367" s="155"/>
      <c r="L367" s="158">
        <v>327462</v>
      </c>
      <c r="M367" s="158">
        <f>L367/1000</f>
        <v>327.46199999999999</v>
      </c>
      <c r="N367" s="158"/>
      <c r="O367" s="158"/>
      <c r="P367" s="159"/>
      <c r="Q367" s="145"/>
      <c r="R367" s="108"/>
      <c r="S367" s="108"/>
      <c r="T367" s="108"/>
      <c r="U367" s="108"/>
      <c r="V367" s="16"/>
    </row>
    <row r="368" spans="1:22" ht="14.1" customHeight="1">
      <c r="A368" t="s">
        <v>1214</v>
      </c>
      <c r="B368" t="s">
        <v>1259</v>
      </c>
      <c r="C368" s="133" t="s">
        <v>1069</v>
      </c>
      <c r="D368" t="s">
        <v>5176</v>
      </c>
      <c r="E368" t="s">
        <v>5177</v>
      </c>
      <c r="F368" t="s">
        <v>311</v>
      </c>
      <c r="G368" t="s">
        <v>5178</v>
      </c>
      <c r="H368" t="s">
        <v>5179</v>
      </c>
      <c r="I368" t="s">
        <v>315</v>
      </c>
      <c r="J368" t="s">
        <v>1213</v>
      </c>
      <c r="K368" s="155">
        <v>43542</v>
      </c>
      <c r="L368" s="158">
        <v>490000</v>
      </c>
      <c r="M368" s="158">
        <f>L368/1000</f>
        <v>490</v>
      </c>
      <c r="N368" s="158">
        <f>O368*1000</f>
        <v>21431</v>
      </c>
      <c r="O368" s="158">
        <v>21.431000000000001</v>
      </c>
      <c r="P368" s="159">
        <f t="shared" ref="P368:P369" si="51">O368/M368</f>
        <v>4.3736734693877552E-2</v>
      </c>
      <c r="Q368" s="145">
        <v>46462</v>
      </c>
      <c r="R368" s="108"/>
      <c r="S368" s="108"/>
      <c r="T368" s="108"/>
      <c r="U368" s="108"/>
      <c r="V368" s="16"/>
    </row>
    <row r="369" spans="1:22" ht="14.1" customHeight="1">
      <c r="A369" t="s">
        <v>1214</v>
      </c>
      <c r="B369" t="s">
        <v>1259</v>
      </c>
      <c r="C369" s="133" t="s">
        <v>1069</v>
      </c>
      <c r="D369" t="s">
        <v>5233</v>
      </c>
      <c r="E369" t="s">
        <v>5234</v>
      </c>
      <c r="F369" t="s">
        <v>311</v>
      </c>
      <c r="G369" t="s">
        <v>5235</v>
      </c>
      <c r="H369" t="s">
        <v>5236</v>
      </c>
      <c r="I369" t="s">
        <v>315</v>
      </c>
      <c r="J369" t="s">
        <v>1216</v>
      </c>
      <c r="K369" s="155">
        <v>43571</v>
      </c>
      <c r="L369" s="158">
        <v>32421</v>
      </c>
      <c r="M369" s="158">
        <f>L369*3.372/1000</f>
        <v>109.323612</v>
      </c>
      <c r="N369" s="158">
        <f>O369*1000/3.372</f>
        <v>14915</v>
      </c>
      <c r="O369" s="158">
        <f>50293.38/1000</f>
        <v>50.293379999999999</v>
      </c>
      <c r="P369" s="159">
        <f t="shared" si="51"/>
        <v>0.46004133123592733</v>
      </c>
      <c r="Q369" s="145">
        <v>46126</v>
      </c>
      <c r="R369" s="108"/>
      <c r="S369" s="108"/>
      <c r="T369" s="108"/>
      <c r="U369" s="108"/>
      <c r="V369" s="16"/>
    </row>
    <row r="370" spans="1:22" ht="14.1" customHeight="1">
      <c r="A370" t="s">
        <v>1214</v>
      </c>
      <c r="B370" t="s">
        <v>1259</v>
      </c>
      <c r="C370" s="133" t="s">
        <v>1069</v>
      </c>
      <c r="D370" t="s">
        <v>5209</v>
      </c>
      <c r="E370" t="s">
        <v>5210</v>
      </c>
      <c r="F370" t="s">
        <v>310</v>
      </c>
      <c r="G370" t="s">
        <v>5211</v>
      </c>
      <c r="H370" t="s">
        <v>5212</v>
      </c>
      <c r="I370" t="s">
        <v>315</v>
      </c>
      <c r="J370" t="s">
        <v>1216</v>
      </c>
      <c r="K370" s="155"/>
      <c r="L370" s="158">
        <v>415000</v>
      </c>
      <c r="M370" s="158">
        <f>L370*3.372/1000</f>
        <v>1399.38</v>
      </c>
      <c r="N370" s="158"/>
      <c r="O370" s="158"/>
      <c r="P370" s="159"/>
      <c r="Q370" s="145"/>
      <c r="R370" s="108"/>
      <c r="S370" s="108"/>
      <c r="T370" s="108"/>
      <c r="U370" s="108"/>
      <c r="V370" s="16"/>
    </row>
    <row r="371" spans="1:22" ht="14.1" customHeight="1">
      <c r="A371" t="s">
        <v>1214</v>
      </c>
      <c r="B371" t="s">
        <v>1259</v>
      </c>
      <c r="C371" s="133" t="s">
        <v>1069</v>
      </c>
      <c r="D371" t="s">
        <v>5189</v>
      </c>
      <c r="E371" t="s">
        <v>2185</v>
      </c>
      <c r="F371" t="s">
        <v>310</v>
      </c>
      <c r="G371" t="s">
        <v>5190</v>
      </c>
      <c r="H371" t="s">
        <v>5191</v>
      </c>
      <c r="I371" t="s">
        <v>315</v>
      </c>
      <c r="J371" t="s">
        <v>1216</v>
      </c>
      <c r="K371" s="155">
        <v>43691</v>
      </c>
      <c r="L371" s="158">
        <v>65092</v>
      </c>
      <c r="M371" s="158">
        <f>L371*3.372/1000</f>
        <v>219.49022399999998</v>
      </c>
      <c r="N371" s="158">
        <f>O371*1000/3.372</f>
        <v>10473.999999999971</v>
      </c>
      <c r="O371" s="158">
        <f>35318.3279999999/1000</f>
        <v>35.318327999999902</v>
      </c>
      <c r="P371" s="159">
        <f t="shared" ref="P371:P372" si="52">O371/M371</f>
        <v>0.16091071099367005</v>
      </c>
      <c r="Q371" s="145">
        <v>46248</v>
      </c>
      <c r="R371" s="108"/>
      <c r="S371" s="108"/>
      <c r="T371" s="108"/>
      <c r="U371" s="108"/>
      <c r="V371" s="16"/>
    </row>
    <row r="372" spans="1:22" ht="14.1" customHeight="1">
      <c r="A372" t="s">
        <v>1214</v>
      </c>
      <c r="B372" t="s">
        <v>1259</v>
      </c>
      <c r="C372" s="133" t="s">
        <v>1069</v>
      </c>
      <c r="D372"/>
      <c r="E372" t="s">
        <v>5362</v>
      </c>
      <c r="F372" t="s">
        <v>312</v>
      </c>
      <c r="G372" t="s">
        <v>5363</v>
      </c>
      <c r="H372" t="s">
        <v>5364</v>
      </c>
      <c r="I372" t="s">
        <v>315</v>
      </c>
      <c r="J372" t="s">
        <v>1216</v>
      </c>
      <c r="K372" s="155">
        <v>43790</v>
      </c>
      <c r="L372" s="158">
        <v>35900</v>
      </c>
      <c r="M372" s="158">
        <f>L372*3.372/1000</f>
        <v>121.0548</v>
      </c>
      <c r="N372" s="158">
        <f>O372*1000/3.372</f>
        <v>11388.000000000002</v>
      </c>
      <c r="O372" s="158">
        <f>38400.336/1000</f>
        <v>38.400336000000003</v>
      </c>
      <c r="P372" s="159">
        <f t="shared" si="52"/>
        <v>0.31721448467966579</v>
      </c>
      <c r="Q372" s="145">
        <v>46347</v>
      </c>
      <c r="R372" s="108"/>
      <c r="S372" s="108"/>
      <c r="T372" s="108"/>
      <c r="U372" s="108"/>
      <c r="V372" s="16"/>
    </row>
    <row r="373" spans="1:22" ht="14.1" customHeight="1">
      <c r="A373" t="s">
        <v>1214</v>
      </c>
      <c r="B373" t="s">
        <v>1259</v>
      </c>
      <c r="C373" s="133" t="s">
        <v>1069</v>
      </c>
      <c r="D373" t="s">
        <v>5242</v>
      </c>
      <c r="E373" t="s">
        <v>5243</v>
      </c>
      <c r="F373" t="s">
        <v>310</v>
      </c>
      <c r="G373" t="s">
        <v>5244</v>
      </c>
      <c r="H373" t="s">
        <v>5245</v>
      </c>
      <c r="I373" t="s">
        <v>315</v>
      </c>
      <c r="J373" t="s">
        <v>1213</v>
      </c>
      <c r="K373" s="155"/>
      <c r="L373" s="158">
        <v>343683</v>
      </c>
      <c r="M373" s="158">
        <f>L373/1000</f>
        <v>343.68299999999999</v>
      </c>
      <c r="N373" s="158"/>
      <c r="O373" s="158"/>
      <c r="P373" s="159"/>
      <c r="Q373" s="145"/>
      <c r="R373" s="108"/>
      <c r="S373" s="108"/>
      <c r="T373" s="108"/>
      <c r="U373" s="108"/>
      <c r="V373" s="16"/>
    </row>
    <row r="374" spans="1:22" ht="14.1" customHeight="1">
      <c r="A374" t="s">
        <v>1214</v>
      </c>
      <c r="B374" t="s">
        <v>1259</v>
      </c>
      <c r="C374" s="133" t="s">
        <v>1069</v>
      </c>
      <c r="D374"/>
      <c r="E374" t="s">
        <v>5222</v>
      </c>
      <c r="F374" t="s">
        <v>312</v>
      </c>
      <c r="G374" t="s">
        <v>5223</v>
      </c>
      <c r="H374" t="s">
        <v>5224</v>
      </c>
      <c r="I374" t="s">
        <v>315</v>
      </c>
      <c r="J374" t="s">
        <v>1216</v>
      </c>
      <c r="K374" s="155">
        <v>43857</v>
      </c>
      <c r="L374" s="158">
        <v>31369</v>
      </c>
      <c r="M374" s="158">
        <f>L374*3.372/1000</f>
        <v>105.776268</v>
      </c>
      <c r="N374" s="158"/>
      <c r="O374" s="158"/>
      <c r="P374" s="159"/>
      <c r="Q374" s="145"/>
      <c r="R374" s="108"/>
      <c r="S374" s="108"/>
      <c r="T374" s="108"/>
      <c r="U374" s="108"/>
      <c r="V374" s="16"/>
    </row>
    <row r="375" spans="1:22" ht="14.1" customHeight="1">
      <c r="A375" t="s">
        <v>1214</v>
      </c>
      <c r="B375" t="s">
        <v>1259</v>
      </c>
      <c r="C375" s="133" t="s">
        <v>1069</v>
      </c>
      <c r="D375" t="s">
        <v>5338</v>
      </c>
      <c r="E375" t="s">
        <v>5339</v>
      </c>
      <c r="F375" t="s">
        <v>312</v>
      </c>
      <c r="G375" t="s">
        <v>5340</v>
      </c>
      <c r="H375" t="s">
        <v>5341</v>
      </c>
      <c r="I375" t="s">
        <v>315</v>
      </c>
      <c r="J375" t="s">
        <v>1216</v>
      </c>
      <c r="K375" s="155">
        <v>43881</v>
      </c>
      <c r="L375" s="158">
        <v>58896</v>
      </c>
      <c r="M375" s="158">
        <f>L375*3.372/1000</f>
        <v>198.59731200000002</v>
      </c>
      <c r="N375" s="158"/>
      <c r="O375" s="158"/>
      <c r="P375" s="159"/>
      <c r="Q375" s="145"/>
      <c r="R375" s="108"/>
      <c r="S375" s="108"/>
      <c r="T375" s="108"/>
      <c r="U375" s="108"/>
      <c r="V375" s="16"/>
    </row>
    <row r="376" spans="1:22" ht="14.1" customHeight="1">
      <c r="A376" t="s">
        <v>1214</v>
      </c>
      <c r="B376" t="s">
        <v>1259</v>
      </c>
      <c r="C376" s="133" t="s">
        <v>1069</v>
      </c>
      <c r="D376"/>
      <c r="E376" t="s">
        <v>5205</v>
      </c>
      <c r="F376" t="s">
        <v>312</v>
      </c>
      <c r="G376" t="s">
        <v>5323</v>
      </c>
      <c r="H376" t="s">
        <v>5324</v>
      </c>
      <c r="I376" t="s">
        <v>315</v>
      </c>
      <c r="J376" t="s">
        <v>1216</v>
      </c>
      <c r="K376" s="155">
        <v>43891</v>
      </c>
      <c r="L376" s="158">
        <v>58900.52</v>
      </c>
      <c r="M376" s="158">
        <f>L376*3.372/1000</f>
        <v>198.61255344</v>
      </c>
      <c r="N376" s="158"/>
      <c r="O376" s="158"/>
      <c r="P376" s="159"/>
      <c r="Q376" s="145"/>
      <c r="R376" s="108"/>
      <c r="S376" s="108"/>
      <c r="T376" s="108"/>
      <c r="U376" s="108"/>
      <c r="V376" s="16"/>
    </row>
    <row r="377" spans="1:22" ht="14.1" customHeight="1">
      <c r="A377" t="s">
        <v>1214</v>
      </c>
      <c r="B377" t="s">
        <v>1259</v>
      </c>
      <c r="C377" s="133" t="s">
        <v>1069</v>
      </c>
      <c r="D377" t="s">
        <v>5181</v>
      </c>
      <c r="E377" t="s">
        <v>5186</v>
      </c>
      <c r="F377" t="s">
        <v>310</v>
      </c>
      <c r="G377" t="s">
        <v>5187</v>
      </c>
      <c r="H377" t="s">
        <v>5188</v>
      </c>
      <c r="I377" t="s">
        <v>315</v>
      </c>
      <c r="J377" t="s">
        <v>1213</v>
      </c>
      <c r="K377" s="155">
        <v>43913</v>
      </c>
      <c r="L377" s="158">
        <v>179504</v>
      </c>
      <c r="M377" s="158">
        <f>L377/1000</f>
        <v>179.50399999999999</v>
      </c>
      <c r="N377" s="158"/>
      <c r="O377" s="158"/>
      <c r="P377" s="159"/>
      <c r="Q377" s="145"/>
      <c r="R377" s="108"/>
      <c r="S377" s="108"/>
      <c r="T377" s="108"/>
      <c r="U377" s="108"/>
      <c r="V377" s="16"/>
    </row>
    <row r="378" spans="1:22" ht="14.1" customHeight="1">
      <c r="A378" t="s">
        <v>1214</v>
      </c>
      <c r="B378" t="s">
        <v>1259</v>
      </c>
      <c r="C378" s="133" t="s">
        <v>1069</v>
      </c>
      <c r="D378"/>
      <c r="E378" t="s">
        <v>5150</v>
      </c>
      <c r="F378" t="s">
        <v>312</v>
      </c>
      <c r="G378" t="s">
        <v>5151</v>
      </c>
      <c r="H378" t="s">
        <v>5152</v>
      </c>
      <c r="I378" t="s">
        <v>315</v>
      </c>
      <c r="J378" t="s">
        <v>1216</v>
      </c>
      <c r="K378" s="155">
        <v>43770</v>
      </c>
      <c r="L378" s="158">
        <v>259912</v>
      </c>
      <c r="M378" s="158">
        <f>L378*3.372/1000</f>
        <v>876.42326400000002</v>
      </c>
      <c r="N378" s="158"/>
      <c r="O378" s="158"/>
      <c r="P378" s="159"/>
      <c r="Q378" s="145"/>
      <c r="R378" s="108"/>
      <c r="S378" s="108"/>
      <c r="T378" s="108"/>
      <c r="U378" s="108"/>
      <c r="V378" s="16"/>
    </row>
    <row r="379" spans="1:22" ht="14.1" customHeight="1">
      <c r="A379" t="s">
        <v>1214</v>
      </c>
      <c r="B379" t="s">
        <v>1259</v>
      </c>
      <c r="C379" s="133" t="s">
        <v>1069</v>
      </c>
      <c r="D379" t="s">
        <v>5176</v>
      </c>
      <c r="E379" t="s">
        <v>5177</v>
      </c>
      <c r="F379" t="s">
        <v>311</v>
      </c>
      <c r="G379" t="s">
        <v>5250</v>
      </c>
      <c r="H379" t="s">
        <v>5251</v>
      </c>
      <c r="I379" t="s">
        <v>315</v>
      </c>
      <c r="J379" t="s">
        <v>1213</v>
      </c>
      <c r="K379" s="155">
        <v>44084</v>
      </c>
      <c r="L379" s="158">
        <v>519992</v>
      </c>
      <c r="M379" s="158">
        <f>L379/1000</f>
        <v>519.99199999999996</v>
      </c>
      <c r="N379" s="158">
        <v>71236</v>
      </c>
      <c r="O379" s="158">
        <f>N379/1000</f>
        <v>71.236000000000004</v>
      </c>
      <c r="P379" s="159">
        <f>O379/M379</f>
        <v>0.13699441529869691</v>
      </c>
      <c r="Q379" s="145">
        <v>46462</v>
      </c>
      <c r="R379" s="108"/>
      <c r="S379" s="108"/>
      <c r="T379" s="108"/>
      <c r="U379" s="108"/>
      <c r="V379" s="16"/>
    </row>
    <row r="380" spans="1:22" ht="14.1" customHeight="1">
      <c r="A380" t="s">
        <v>1214</v>
      </c>
      <c r="B380" t="s">
        <v>1259</v>
      </c>
      <c r="C380" s="133" t="s">
        <v>1069</v>
      </c>
      <c r="D380" t="s">
        <v>5329</v>
      </c>
      <c r="E380" t="s">
        <v>5330</v>
      </c>
      <c r="F380" t="s">
        <v>311</v>
      </c>
      <c r="G380" t="s">
        <v>5331</v>
      </c>
      <c r="H380" t="s">
        <v>5332</v>
      </c>
      <c r="I380" t="s">
        <v>315</v>
      </c>
      <c r="J380" t="s">
        <v>1217</v>
      </c>
      <c r="K380" s="155">
        <v>44159</v>
      </c>
      <c r="L380" s="158">
        <v>137919.23664524287</v>
      </c>
      <c r="M380" s="158">
        <f>L380*3.9552/1000</f>
        <v>545.49816477926458</v>
      </c>
      <c r="N380" s="158"/>
      <c r="O380" s="158"/>
      <c r="P380" s="159"/>
      <c r="Q380" s="145"/>
      <c r="R380" s="108"/>
      <c r="S380" s="108"/>
      <c r="T380" s="108"/>
      <c r="U380" s="108"/>
      <c r="V380" s="16"/>
    </row>
    <row r="381" spans="1:22" ht="14.1" customHeight="1">
      <c r="A381" t="s">
        <v>1214</v>
      </c>
      <c r="B381" t="s">
        <v>1259</v>
      </c>
      <c r="C381" s="133" t="s">
        <v>1069</v>
      </c>
      <c r="D381"/>
      <c r="E381" t="s">
        <v>5334</v>
      </c>
      <c r="F381" t="s">
        <v>312</v>
      </c>
      <c r="G381" t="s">
        <v>5335</v>
      </c>
      <c r="H381" t="s">
        <v>5336</v>
      </c>
      <c r="I381" t="s">
        <v>315</v>
      </c>
      <c r="J381" t="s">
        <v>1216</v>
      </c>
      <c r="K381" s="155">
        <v>44166</v>
      </c>
      <c r="L381" s="158">
        <v>498454.79</v>
      </c>
      <c r="M381" s="158">
        <f>L381*3.372/1000</f>
        <v>1680.7895518799999</v>
      </c>
      <c r="N381" s="158">
        <f>O381*1000/3.372</f>
        <v>204389.83000000002</v>
      </c>
      <c r="O381" s="158">
        <f>689202.50676/1000</f>
        <v>689.20250676000001</v>
      </c>
      <c r="P381" s="159">
        <f>O381/M381</f>
        <v>0.41004687706983417</v>
      </c>
      <c r="Q381" s="145">
        <v>45748</v>
      </c>
      <c r="R381" s="108"/>
      <c r="S381" s="108"/>
      <c r="T381" s="108"/>
      <c r="U381" s="108"/>
      <c r="V381" s="16"/>
    </row>
    <row r="382" spans="1:22" ht="14.1" customHeight="1">
      <c r="A382" t="s">
        <v>1214</v>
      </c>
      <c r="B382" t="s">
        <v>1259</v>
      </c>
      <c r="C382" s="133" t="s">
        <v>1069</v>
      </c>
      <c r="D382" t="s">
        <v>5229</v>
      </c>
      <c r="E382" t="s">
        <v>5230</v>
      </c>
      <c r="F382" t="s">
        <v>312</v>
      </c>
      <c r="G382" t="s">
        <v>5231</v>
      </c>
      <c r="H382" t="s">
        <v>5232</v>
      </c>
      <c r="I382" t="s">
        <v>315</v>
      </c>
      <c r="J382" t="s">
        <v>1216</v>
      </c>
      <c r="K382" s="155">
        <v>44186</v>
      </c>
      <c r="L382" s="158">
        <v>1120372</v>
      </c>
      <c r="M382" s="158">
        <f>L382*3.372/1000</f>
        <v>3777.8943840000002</v>
      </c>
      <c r="N382" s="158"/>
      <c r="O382" s="158"/>
      <c r="P382" s="159"/>
      <c r="Q382" s="145"/>
      <c r="R382" s="108"/>
      <c r="S382" s="108"/>
      <c r="T382" s="108"/>
      <c r="U382" s="108"/>
      <c r="V382" s="16"/>
    </row>
    <row r="383" spans="1:22" ht="14.1" customHeight="1">
      <c r="A383" t="s">
        <v>1214</v>
      </c>
      <c r="B383" t="s">
        <v>1259</v>
      </c>
      <c r="C383" s="133" t="s">
        <v>1069</v>
      </c>
      <c r="D383"/>
      <c r="E383" t="s">
        <v>5205</v>
      </c>
      <c r="F383" t="s">
        <v>312</v>
      </c>
      <c r="G383" t="s">
        <v>5353</v>
      </c>
      <c r="H383" t="s">
        <v>5354</v>
      </c>
      <c r="I383" t="s">
        <v>315</v>
      </c>
      <c r="J383" t="s">
        <v>1216</v>
      </c>
      <c r="K383" s="155">
        <v>44308</v>
      </c>
      <c r="L383" s="158">
        <v>297000</v>
      </c>
      <c r="M383" s="158">
        <f>L383*3.372/1000</f>
        <v>1001.484</v>
      </c>
      <c r="N383" s="158"/>
      <c r="O383" s="158"/>
      <c r="P383" s="159"/>
      <c r="Q383" s="145"/>
      <c r="R383" s="108"/>
      <c r="S383" s="108"/>
      <c r="T383" s="108"/>
      <c r="U383" s="108"/>
      <c r="V383" s="16"/>
    </row>
    <row r="384" spans="1:22" ht="14.1" customHeight="1">
      <c r="A384" t="s">
        <v>1214</v>
      </c>
      <c r="B384" t="s">
        <v>1259</v>
      </c>
      <c r="C384" s="133" t="s">
        <v>1069</v>
      </c>
      <c r="D384"/>
      <c r="E384" t="s">
        <v>5226</v>
      </c>
      <c r="F384" t="s">
        <v>312</v>
      </c>
      <c r="G384" t="s">
        <v>5355</v>
      </c>
      <c r="H384" t="s">
        <v>5356</v>
      </c>
      <c r="I384" t="s">
        <v>315</v>
      </c>
      <c r="J384" t="s">
        <v>1216</v>
      </c>
      <c r="K384" s="155">
        <v>44371</v>
      </c>
      <c r="L384" s="158">
        <v>350000</v>
      </c>
      <c r="M384" s="158">
        <f>L384/1000*3.372</f>
        <v>1180.2</v>
      </c>
      <c r="N384" s="158">
        <f>O384*1000/3.372</f>
        <v>120376</v>
      </c>
      <c r="O384" s="158">
        <f>405907.872/1000</f>
        <v>405.907872</v>
      </c>
      <c r="P384" s="159">
        <f t="shared" ref="P384:P388" si="53">O384/M384</f>
        <v>0.34393142857142855</v>
      </c>
      <c r="Q384" s="145">
        <v>46197</v>
      </c>
      <c r="R384" s="108"/>
      <c r="S384" s="108"/>
      <c r="T384" s="108"/>
      <c r="U384" s="108"/>
      <c r="V384" s="16"/>
    </row>
    <row r="385" spans="1:22" ht="14.1" customHeight="1">
      <c r="A385" t="s">
        <v>1214</v>
      </c>
      <c r="B385" t="s">
        <v>1259</v>
      </c>
      <c r="C385" s="133" t="s">
        <v>1069</v>
      </c>
      <c r="D385" t="s">
        <v>5252</v>
      </c>
      <c r="E385" t="s">
        <v>5253</v>
      </c>
      <c r="F385" t="s">
        <v>310</v>
      </c>
      <c r="G385" t="s">
        <v>5254</v>
      </c>
      <c r="H385" t="s">
        <v>5255</v>
      </c>
      <c r="I385" t="s">
        <v>315</v>
      </c>
      <c r="J385" t="s">
        <v>1213</v>
      </c>
      <c r="K385" s="155">
        <v>44370</v>
      </c>
      <c r="L385" s="158">
        <v>2183883</v>
      </c>
      <c r="M385" s="158">
        <f>L385/1000</f>
        <v>2183.8829999999998</v>
      </c>
      <c r="N385" s="158">
        <f>O385*1000</f>
        <v>274682</v>
      </c>
      <c r="O385" s="158">
        <v>274.68200000000002</v>
      </c>
      <c r="P385" s="159">
        <f t="shared" si="53"/>
        <v>0.12577688456753408</v>
      </c>
      <c r="Q385" s="145">
        <v>46196</v>
      </c>
      <c r="R385" s="108"/>
      <c r="S385" s="108"/>
      <c r="T385" s="108"/>
      <c r="U385" s="108"/>
      <c r="V385" s="16"/>
    </row>
    <row r="386" spans="1:22" ht="14.1" customHeight="1">
      <c r="A386" t="s">
        <v>1214</v>
      </c>
      <c r="B386" t="s">
        <v>1259</v>
      </c>
      <c r="C386" s="133" t="s">
        <v>1069</v>
      </c>
      <c r="D386" t="s">
        <v>5277</v>
      </c>
      <c r="E386" t="s">
        <v>5278</v>
      </c>
      <c r="F386" t="s">
        <v>310</v>
      </c>
      <c r="G386" t="s">
        <v>5279</v>
      </c>
      <c r="H386" t="s">
        <v>5280</v>
      </c>
      <c r="I386" t="s">
        <v>315</v>
      </c>
      <c r="J386" t="s">
        <v>1216</v>
      </c>
      <c r="K386" s="155">
        <v>44409</v>
      </c>
      <c r="L386" s="158">
        <v>322919</v>
      </c>
      <c r="M386" s="158">
        <f>L386*3.372/1000</f>
        <v>1088.8828679999999</v>
      </c>
      <c r="N386" s="158">
        <f>O386*1000/3.372</f>
        <v>61354.000000000029</v>
      </c>
      <c r="O386" s="158">
        <v>206.88568800000007</v>
      </c>
      <c r="P386" s="159">
        <f t="shared" si="53"/>
        <v>0.18999811098139169</v>
      </c>
      <c r="Q386" s="145">
        <v>47150</v>
      </c>
      <c r="R386" s="108"/>
      <c r="S386" s="108"/>
      <c r="T386" s="108"/>
      <c r="U386" s="108"/>
      <c r="V386" s="16"/>
    </row>
    <row r="387" spans="1:22" ht="14.1" customHeight="1">
      <c r="A387" t="s">
        <v>1214</v>
      </c>
      <c r="B387" t="s">
        <v>1259</v>
      </c>
      <c r="C387" s="133" t="s">
        <v>1069</v>
      </c>
      <c r="D387" t="s">
        <v>5272</v>
      </c>
      <c r="E387" t="s">
        <v>5273</v>
      </c>
      <c r="F387" t="s">
        <v>310</v>
      </c>
      <c r="G387" t="s">
        <v>5274</v>
      </c>
      <c r="H387" t="s">
        <v>5275</v>
      </c>
      <c r="I387" t="s">
        <v>315</v>
      </c>
      <c r="J387" t="s">
        <v>1216</v>
      </c>
      <c r="K387" s="155">
        <v>44560</v>
      </c>
      <c r="L387" s="158">
        <v>353469</v>
      </c>
      <c r="M387" s="158">
        <f>L387*3.372/1000</f>
        <v>1191.8974679999999</v>
      </c>
      <c r="N387" s="158">
        <f>O387*1000/3.372</f>
        <v>53020.999999999978</v>
      </c>
      <c r="O387" s="158">
        <v>178.78681199999991</v>
      </c>
      <c r="P387" s="159">
        <f t="shared" si="53"/>
        <v>0.15000183891656688</v>
      </c>
      <c r="Q387" s="145">
        <v>46386</v>
      </c>
      <c r="R387" s="108"/>
      <c r="S387" s="108"/>
      <c r="T387" s="108"/>
      <c r="U387" s="108"/>
      <c r="V387" s="16"/>
    </row>
    <row r="388" spans="1:22" ht="14.1" customHeight="1">
      <c r="A388" t="s">
        <v>1214</v>
      </c>
      <c r="B388" t="s">
        <v>1259</v>
      </c>
      <c r="C388" s="133" t="s">
        <v>1069</v>
      </c>
      <c r="D388" t="s">
        <v>5264</v>
      </c>
      <c r="E388" t="s">
        <v>5265</v>
      </c>
      <c r="F388" t="s">
        <v>310</v>
      </c>
      <c r="G388" t="s">
        <v>5266</v>
      </c>
      <c r="H388" t="s">
        <v>5267</v>
      </c>
      <c r="I388" t="s">
        <v>315</v>
      </c>
      <c r="J388" t="s">
        <v>1213</v>
      </c>
      <c r="K388" s="155">
        <v>44591</v>
      </c>
      <c r="L388" s="158">
        <v>1885512</v>
      </c>
      <c r="M388" s="158">
        <f>L388/1000</f>
        <v>1885.5119999999999</v>
      </c>
      <c r="N388" s="158">
        <f>O388*1000</f>
        <v>1026860.8199999998</v>
      </c>
      <c r="O388" s="158">
        <f>1026860.82/1000</f>
        <v>1026.8608199999999</v>
      </c>
      <c r="P388" s="159">
        <f t="shared" si="53"/>
        <v>0.54460582589768713</v>
      </c>
      <c r="Q388" s="145">
        <v>46204</v>
      </c>
      <c r="R388" s="108"/>
      <c r="S388" s="108"/>
      <c r="T388" s="108"/>
      <c r="U388" s="108"/>
      <c r="V388" s="16"/>
    </row>
    <row r="389" spans="1:22" ht="14.1" customHeight="1">
      <c r="A389" t="s">
        <v>1214</v>
      </c>
      <c r="B389" t="s">
        <v>1259</v>
      </c>
      <c r="C389" s="133" t="s">
        <v>1069</v>
      </c>
      <c r="D389" t="s">
        <v>5285</v>
      </c>
      <c r="E389" t="s">
        <v>5286</v>
      </c>
      <c r="F389" t="s">
        <v>310</v>
      </c>
      <c r="G389" t="s">
        <v>5287</v>
      </c>
      <c r="H389" t="s">
        <v>5288</v>
      </c>
      <c r="I389" t="s">
        <v>315</v>
      </c>
      <c r="J389" t="s">
        <v>1213</v>
      </c>
      <c r="K389" s="155">
        <v>44622</v>
      </c>
      <c r="L389" s="158">
        <v>995355</v>
      </c>
      <c r="M389" s="158">
        <f>L389/1000</f>
        <v>995.35500000000002</v>
      </c>
      <c r="N389" s="158">
        <v>0</v>
      </c>
      <c r="O389" s="158">
        <v>0</v>
      </c>
      <c r="P389" s="159"/>
      <c r="Q389" s="145"/>
      <c r="R389" s="108"/>
      <c r="S389" s="108"/>
      <c r="T389" s="108"/>
      <c r="U389" s="108"/>
      <c r="V389" s="16"/>
    </row>
    <row r="390" spans="1:22" ht="14.1" customHeight="1">
      <c r="A390" t="s">
        <v>1214</v>
      </c>
      <c r="B390" t="s">
        <v>1259</v>
      </c>
      <c r="C390" s="133" t="s">
        <v>1069</v>
      </c>
      <c r="D390"/>
      <c r="E390" t="s">
        <v>5205</v>
      </c>
      <c r="F390" t="s">
        <v>312</v>
      </c>
      <c r="G390" t="s">
        <v>5351</v>
      </c>
      <c r="H390" t="s">
        <v>5352</v>
      </c>
      <c r="I390" t="s">
        <v>315</v>
      </c>
      <c r="J390" t="s">
        <v>1216</v>
      </c>
      <c r="K390" s="155">
        <v>44712</v>
      </c>
      <c r="L390" s="158">
        <v>231632</v>
      </c>
      <c r="M390" s="158">
        <f>L390*3.372/1000</f>
        <v>781.06310399999995</v>
      </c>
      <c r="N390" s="158">
        <f>O390*1000/3.372</f>
        <v>2844.9999999999905</v>
      </c>
      <c r="O390" s="158">
        <v>9.5933399999999676</v>
      </c>
      <c r="P390" s="159">
        <f t="shared" ref="P390:P395" si="54">O390/M390</f>
        <v>1.2282413483456477E-2</v>
      </c>
      <c r="Q390" s="145">
        <v>47269</v>
      </c>
      <c r="R390" s="108"/>
      <c r="S390" s="108"/>
      <c r="T390" s="108"/>
      <c r="U390" s="108"/>
      <c r="V390" s="16"/>
    </row>
    <row r="391" spans="1:22" ht="14.1" customHeight="1">
      <c r="A391" t="s">
        <v>1214</v>
      </c>
      <c r="B391" t="s">
        <v>1259</v>
      </c>
      <c r="C391" s="133" t="s">
        <v>1069</v>
      </c>
      <c r="D391" t="s">
        <v>5347</v>
      </c>
      <c r="E391" t="s">
        <v>5348</v>
      </c>
      <c r="F391" t="s">
        <v>312</v>
      </c>
      <c r="G391" t="s">
        <v>5349</v>
      </c>
      <c r="H391" t="s">
        <v>5350</v>
      </c>
      <c r="I391" t="s">
        <v>315</v>
      </c>
      <c r="J391" t="s">
        <v>1219</v>
      </c>
      <c r="K391" s="155">
        <v>44721</v>
      </c>
      <c r="L391" s="158">
        <v>247639</v>
      </c>
      <c r="M391" s="158">
        <f>L391*4.6236/1000</f>
        <v>1144.9836803999999</v>
      </c>
      <c r="N391" s="158">
        <f>O391*1000/4.6236</f>
        <v>428.99999999999892</v>
      </c>
      <c r="O391" s="158">
        <v>1.9835243999999947</v>
      </c>
      <c r="P391" s="159">
        <f t="shared" si="54"/>
        <v>1.7323604117283583E-3</v>
      </c>
      <c r="Q391" s="145">
        <v>47635</v>
      </c>
      <c r="R391" s="108"/>
      <c r="S391" s="108"/>
      <c r="T391" s="108"/>
      <c r="U391" s="108"/>
      <c r="V391" s="16"/>
    </row>
    <row r="392" spans="1:22" ht="14.1" customHeight="1">
      <c r="A392" t="s">
        <v>1214</v>
      </c>
      <c r="B392" t="s">
        <v>1259</v>
      </c>
      <c r="C392" s="133" t="s">
        <v>1069</v>
      </c>
      <c r="D392" t="s">
        <v>5259</v>
      </c>
      <c r="E392" t="s">
        <v>5260</v>
      </c>
      <c r="F392" t="s">
        <v>311</v>
      </c>
      <c r="G392" t="s">
        <v>5261</v>
      </c>
      <c r="H392" t="s">
        <v>5262</v>
      </c>
      <c r="I392" t="s">
        <v>315</v>
      </c>
      <c r="J392" t="s">
        <v>1213</v>
      </c>
      <c r="K392" s="155">
        <v>44721</v>
      </c>
      <c r="L392" s="158">
        <v>1400000</v>
      </c>
      <c r="M392" s="158">
        <f>L392/1000</f>
        <v>1400</v>
      </c>
      <c r="N392" s="158">
        <f>O392*1000</f>
        <v>202248</v>
      </c>
      <c r="O392" s="158">
        <v>202.24799999999999</v>
      </c>
      <c r="P392" s="159">
        <f t="shared" si="54"/>
        <v>0.14446285714285714</v>
      </c>
      <c r="Q392" s="145">
        <v>46182</v>
      </c>
      <c r="R392" s="108"/>
      <c r="S392" s="108"/>
      <c r="T392" s="108"/>
      <c r="U392" s="108"/>
      <c r="V392" s="16"/>
    </row>
    <row r="393" spans="1:22" ht="14.1" customHeight="1">
      <c r="A393" t="s">
        <v>1214</v>
      </c>
      <c r="B393" t="s">
        <v>1259</v>
      </c>
      <c r="C393" s="133" t="s">
        <v>1069</v>
      </c>
      <c r="D393" t="s">
        <v>5281</v>
      </c>
      <c r="E393" t="s">
        <v>5282</v>
      </c>
      <c r="F393" t="s">
        <v>310</v>
      </c>
      <c r="G393" t="s">
        <v>5283</v>
      </c>
      <c r="H393" t="s">
        <v>5284</v>
      </c>
      <c r="I393" t="s">
        <v>315</v>
      </c>
      <c r="J393" t="s">
        <v>1213</v>
      </c>
      <c r="K393" s="155">
        <v>44741</v>
      </c>
      <c r="L393" s="158">
        <v>1490000</v>
      </c>
      <c r="M393" s="158">
        <f>L393/1000</f>
        <v>1490</v>
      </c>
      <c r="N393" s="158">
        <f>O393*1000</f>
        <v>370599</v>
      </c>
      <c r="O393" s="158">
        <v>370.59899999999999</v>
      </c>
      <c r="P393" s="159">
        <f t="shared" si="54"/>
        <v>0.2487241610738255</v>
      </c>
      <c r="Q393" s="145">
        <v>46202</v>
      </c>
      <c r="R393" s="108"/>
      <c r="S393" s="108"/>
      <c r="T393" s="108"/>
      <c r="U393" s="108"/>
      <c r="V393" s="16"/>
    </row>
    <row r="394" spans="1:22" ht="14.1" customHeight="1">
      <c r="A394" t="s">
        <v>1214</v>
      </c>
      <c r="B394" t="s">
        <v>1259</v>
      </c>
      <c r="C394" s="133" t="s">
        <v>1069</v>
      </c>
      <c r="D394"/>
      <c r="E394" t="s">
        <v>5320</v>
      </c>
      <c r="F394" t="s">
        <v>310</v>
      </c>
      <c r="G394" t="s">
        <v>5321</v>
      </c>
      <c r="H394" t="s">
        <v>5322</v>
      </c>
      <c r="I394" t="s">
        <v>315</v>
      </c>
      <c r="J394" t="s">
        <v>1217</v>
      </c>
      <c r="K394" s="155">
        <v>44748</v>
      </c>
      <c r="L394" s="158">
        <v>347705</v>
      </c>
      <c r="M394" s="158">
        <f>L394*3.9552/1000</f>
        <v>1375.2428160000002</v>
      </c>
      <c r="N394" s="158">
        <f>O394*1000/3.9552</f>
        <v>11133.000000000016</v>
      </c>
      <c r="O394" s="158">
        <v>44.033241600000068</v>
      </c>
      <c r="P394" s="159">
        <f t="shared" si="54"/>
        <v>3.2018521447779051E-2</v>
      </c>
      <c r="Q394" s="145">
        <v>45844</v>
      </c>
      <c r="R394" s="108"/>
      <c r="S394" s="108"/>
      <c r="T394" s="108"/>
      <c r="U394" s="108"/>
      <c r="V394" s="16"/>
    </row>
    <row r="395" spans="1:22" ht="14.1" customHeight="1">
      <c r="A395" t="s">
        <v>1214</v>
      </c>
      <c r="B395" t="s">
        <v>1259</v>
      </c>
      <c r="C395" s="133" t="s">
        <v>1069</v>
      </c>
      <c r="D395" t="s">
        <v>5268</v>
      </c>
      <c r="E395" t="s">
        <v>5269</v>
      </c>
      <c r="F395" t="s">
        <v>310</v>
      </c>
      <c r="G395" t="s">
        <v>5270</v>
      </c>
      <c r="H395" t="s">
        <v>5271</v>
      </c>
      <c r="I395" t="s">
        <v>315</v>
      </c>
      <c r="J395" t="s">
        <v>1213</v>
      </c>
      <c r="K395" s="155">
        <v>44752</v>
      </c>
      <c r="L395" s="158">
        <v>1870000</v>
      </c>
      <c r="M395" s="158">
        <f>L395/1000</f>
        <v>1870</v>
      </c>
      <c r="N395" s="158">
        <f>O395*1000</f>
        <v>387082</v>
      </c>
      <c r="O395" s="158">
        <v>387.08199999999999</v>
      </c>
      <c r="P395" s="159">
        <f t="shared" si="54"/>
        <v>0.20699572192513369</v>
      </c>
      <c r="Q395" s="145">
        <v>46213</v>
      </c>
      <c r="R395" s="108"/>
      <c r="S395" s="108"/>
      <c r="T395" s="108"/>
      <c r="U395" s="108"/>
      <c r="V395" s="16"/>
    </row>
    <row r="396" spans="1:22" ht="14.1" customHeight="1">
      <c r="A396" t="s">
        <v>1214</v>
      </c>
      <c r="B396" t="s">
        <v>1259</v>
      </c>
      <c r="C396" s="133" t="s">
        <v>1069</v>
      </c>
      <c r="D396"/>
      <c r="E396" t="s">
        <v>3936</v>
      </c>
      <c r="F396" t="s">
        <v>312</v>
      </c>
      <c r="G396" t="s">
        <v>3935</v>
      </c>
      <c r="H396" t="s">
        <v>5357</v>
      </c>
      <c r="I396" t="s">
        <v>315</v>
      </c>
      <c r="J396" t="s">
        <v>1217</v>
      </c>
      <c r="K396" s="155"/>
      <c r="L396" s="158">
        <v>209676</v>
      </c>
      <c r="M396" s="158">
        <f>L396*3.9552/1000</f>
        <v>829.31051520000005</v>
      </c>
      <c r="N396" s="158">
        <v>0</v>
      </c>
      <c r="O396" s="158">
        <v>0</v>
      </c>
      <c r="P396" s="159"/>
      <c r="Q396" s="145"/>
      <c r="R396" s="108"/>
      <c r="S396" s="108"/>
      <c r="T396" s="108"/>
      <c r="U396" s="108"/>
      <c r="V396" s="16"/>
    </row>
    <row r="397" spans="1:22" ht="14.1" customHeight="1">
      <c r="A397" t="s">
        <v>1214</v>
      </c>
      <c r="B397" t="s">
        <v>1259</v>
      </c>
      <c r="C397" s="133" t="s">
        <v>1069</v>
      </c>
      <c r="D397" t="s">
        <v>5308</v>
      </c>
      <c r="E397" t="s">
        <v>5309</v>
      </c>
      <c r="F397" t="s">
        <v>312</v>
      </c>
      <c r="G397" t="s">
        <v>5310</v>
      </c>
      <c r="H397" t="s">
        <v>5311</v>
      </c>
      <c r="I397" t="s">
        <v>315</v>
      </c>
      <c r="J397" t="s">
        <v>1216</v>
      </c>
      <c r="K397" s="155">
        <v>44823</v>
      </c>
      <c r="L397" s="158">
        <v>242286.99999999997</v>
      </c>
      <c r="M397" s="158">
        <f>L397*3.372/1000</f>
        <v>816.99176399999988</v>
      </c>
      <c r="N397" s="158">
        <f>O397*1000/3.372</f>
        <v>31497.999999999982</v>
      </c>
      <c r="O397" s="158">
        <v>106.21125599999993</v>
      </c>
      <c r="P397" s="159">
        <f t="shared" ref="P397:P399" si="55">O397/M397</f>
        <v>0.13000284786224595</v>
      </c>
      <c r="Q397" s="145">
        <v>11220</v>
      </c>
      <c r="R397" s="108"/>
      <c r="S397" s="108"/>
      <c r="T397" s="108"/>
      <c r="U397" s="108"/>
      <c r="V397" s="16"/>
    </row>
    <row r="398" spans="1:22" ht="14.1" customHeight="1">
      <c r="A398" t="s">
        <v>1214</v>
      </c>
      <c r="B398" t="s">
        <v>1259</v>
      </c>
      <c r="C398" s="133" t="s">
        <v>1069</v>
      </c>
      <c r="D398" t="s">
        <v>5371</v>
      </c>
      <c r="E398" t="s">
        <v>5372</v>
      </c>
      <c r="F398" t="s">
        <v>312</v>
      </c>
      <c r="G398" t="s">
        <v>5373</v>
      </c>
      <c r="H398" t="s">
        <v>5374</v>
      </c>
      <c r="I398" t="s">
        <v>315</v>
      </c>
      <c r="J398" t="s">
        <v>1216</v>
      </c>
      <c r="K398" s="155">
        <v>44881</v>
      </c>
      <c r="L398" s="158">
        <v>105358</v>
      </c>
      <c r="M398" s="158">
        <f>L398*3.372/1000</f>
        <v>355.26717599999995</v>
      </c>
      <c r="N398" s="158">
        <f>O398*1000/3.372</f>
        <v>2633.9999999999995</v>
      </c>
      <c r="O398" s="158">
        <v>8.881847999999998</v>
      </c>
      <c r="P398" s="159">
        <f t="shared" si="55"/>
        <v>2.5000474572410256E-2</v>
      </c>
      <c r="Q398" s="145">
        <v>45977</v>
      </c>
      <c r="R398" s="108"/>
      <c r="S398" s="108"/>
      <c r="T398" s="108"/>
      <c r="U398" s="108"/>
      <c r="V398" s="16"/>
    </row>
    <row r="399" spans="1:22" ht="14.1" customHeight="1">
      <c r="A399" t="s">
        <v>1214</v>
      </c>
      <c r="B399" t="s">
        <v>1259</v>
      </c>
      <c r="C399" s="133" t="s">
        <v>1069</v>
      </c>
      <c r="D399"/>
      <c r="E399" t="s">
        <v>5359</v>
      </c>
      <c r="F399" t="s">
        <v>312</v>
      </c>
      <c r="G399" t="s">
        <v>5360</v>
      </c>
      <c r="H399" t="s">
        <v>5361</v>
      </c>
      <c r="I399" t="s">
        <v>315</v>
      </c>
      <c r="J399" t="s">
        <v>1219</v>
      </c>
      <c r="K399" s="155">
        <v>44938</v>
      </c>
      <c r="L399" s="158">
        <v>280626</v>
      </c>
      <c r="M399" s="158">
        <f>L399*4.6236/1000</f>
        <v>1297.5023735999998</v>
      </c>
      <c r="N399" s="158">
        <f>O399*1000/4.6236</f>
        <v>215800.99999999997</v>
      </c>
      <c r="O399" s="158">
        <v>997.77750359999982</v>
      </c>
      <c r="P399" s="159">
        <f t="shared" si="55"/>
        <v>0.76899859599609444</v>
      </c>
      <c r="Q399" s="145">
        <v>46752</v>
      </c>
      <c r="R399" s="108"/>
      <c r="S399" s="108"/>
      <c r="T399" s="108"/>
      <c r="U399" s="108"/>
      <c r="V399" s="16"/>
    </row>
    <row r="400" spans="1:22" ht="14.1" customHeight="1">
      <c r="A400" t="s">
        <v>1214</v>
      </c>
      <c r="B400" t="s">
        <v>1259</v>
      </c>
      <c r="C400" s="133" t="s">
        <v>1069</v>
      </c>
      <c r="D400"/>
      <c r="E400" t="s">
        <v>5256</v>
      </c>
      <c r="F400" t="s">
        <v>310</v>
      </c>
      <c r="G400" t="s">
        <v>5257</v>
      </c>
      <c r="H400" t="s">
        <v>5258</v>
      </c>
      <c r="I400" t="s">
        <v>315</v>
      </c>
      <c r="J400" t="s">
        <v>1213</v>
      </c>
      <c r="K400" s="155">
        <v>45006</v>
      </c>
      <c r="L400" s="158">
        <v>1999680</v>
      </c>
      <c r="M400" s="158">
        <f>L400/1000</f>
        <v>1999.68</v>
      </c>
      <c r="N400" s="158">
        <v>0</v>
      </c>
      <c r="O400" s="158">
        <v>0</v>
      </c>
      <c r="P400" s="159"/>
      <c r="Q400" s="145">
        <v>11323</v>
      </c>
      <c r="R400" s="108"/>
      <c r="S400" s="108"/>
      <c r="T400" s="108"/>
      <c r="U400" s="108"/>
      <c r="V400" s="16"/>
    </row>
    <row r="401" spans="1:22" ht="14.1" customHeight="1">
      <c r="A401" t="s">
        <v>1214</v>
      </c>
      <c r="B401" t="s">
        <v>1259</v>
      </c>
      <c r="C401" s="133" t="s">
        <v>1069</v>
      </c>
      <c r="D401" t="s">
        <v>5085</v>
      </c>
      <c r="E401" t="s">
        <v>5086</v>
      </c>
      <c r="F401" t="s">
        <v>310</v>
      </c>
      <c r="G401" t="s">
        <v>5306</v>
      </c>
      <c r="H401" t="s">
        <v>5307</v>
      </c>
      <c r="I401" t="s">
        <v>315</v>
      </c>
      <c r="J401" t="s">
        <v>1213</v>
      </c>
      <c r="K401" s="155">
        <v>45036</v>
      </c>
      <c r="L401" s="158">
        <v>1479947</v>
      </c>
      <c r="M401" s="158">
        <f>L401/1000</f>
        <v>1479.9469999999999</v>
      </c>
      <c r="N401" s="158">
        <f>O401*1000</f>
        <v>887967</v>
      </c>
      <c r="O401" s="158">
        <v>887.96699999999998</v>
      </c>
      <c r="P401" s="159">
        <f t="shared" ref="P401:P403" si="56">O401/M401</f>
        <v>0.59999918916015238</v>
      </c>
      <c r="Q401" s="145">
        <v>12164</v>
      </c>
      <c r="R401" s="108"/>
      <c r="S401" s="108"/>
      <c r="T401" s="108"/>
      <c r="U401" s="108"/>
      <c r="V401" s="16"/>
    </row>
    <row r="402" spans="1:22" ht="14.1" customHeight="1">
      <c r="A402" t="s">
        <v>1214</v>
      </c>
      <c r="B402" t="s">
        <v>1259</v>
      </c>
      <c r="C402" s="133" t="s">
        <v>1069</v>
      </c>
      <c r="D402"/>
      <c r="E402" t="s">
        <v>5089</v>
      </c>
      <c r="F402" t="s">
        <v>310</v>
      </c>
      <c r="G402" t="s">
        <v>5090</v>
      </c>
      <c r="H402" t="s">
        <v>5091</v>
      </c>
      <c r="I402" t="s">
        <v>315</v>
      </c>
      <c r="J402" t="s">
        <v>1216</v>
      </c>
      <c r="K402" s="155">
        <v>45124</v>
      </c>
      <c r="L402" s="158">
        <v>135302</v>
      </c>
      <c r="M402" s="158">
        <f>L402*3.372/1000</f>
        <v>456.23834399999998</v>
      </c>
      <c r="N402" s="158">
        <f>O402*1000/3.372</f>
        <v>90680.000000000015</v>
      </c>
      <c r="O402" s="158">
        <f>305772.96/1000</f>
        <v>305.77296000000001</v>
      </c>
      <c r="P402" s="159">
        <f t="shared" si="56"/>
        <v>0.67020443156789999</v>
      </c>
      <c r="Q402" s="145">
        <v>46220</v>
      </c>
      <c r="R402" s="108"/>
      <c r="S402" s="108"/>
      <c r="T402" s="108"/>
      <c r="U402" s="108"/>
      <c r="V402" s="16"/>
    </row>
    <row r="403" spans="1:22" ht="14.1" customHeight="1">
      <c r="A403" t="s">
        <v>1214</v>
      </c>
      <c r="B403" t="s">
        <v>1259</v>
      </c>
      <c r="C403" s="133" t="s">
        <v>1069</v>
      </c>
      <c r="D403" t="s">
        <v>5171</v>
      </c>
      <c r="E403" t="s">
        <v>5172</v>
      </c>
      <c r="F403" t="s">
        <v>310</v>
      </c>
      <c r="G403" t="s">
        <v>5173</v>
      </c>
      <c r="H403" t="s">
        <v>5174</v>
      </c>
      <c r="I403" t="s">
        <v>315</v>
      </c>
      <c r="J403" t="s">
        <v>1219</v>
      </c>
      <c r="K403" s="155">
        <v>45208</v>
      </c>
      <c r="L403" s="158">
        <v>179625</v>
      </c>
      <c r="M403" s="158">
        <f>L403*4.6236/1000</f>
        <v>830.51414999999986</v>
      </c>
      <c r="N403" s="158">
        <f>O403*1000/4.6236</f>
        <v>80340.999999999985</v>
      </c>
      <c r="O403" s="158">
        <v>371.46464759999992</v>
      </c>
      <c r="P403" s="159">
        <f t="shared" si="56"/>
        <v>0.44727070285316628</v>
      </c>
      <c r="Q403" s="145">
        <v>46303</v>
      </c>
      <c r="R403" s="108"/>
      <c r="S403" s="108"/>
      <c r="T403" s="108"/>
      <c r="U403" s="108"/>
      <c r="V403" s="16"/>
    </row>
    <row r="404" spans="1:22" ht="14.1" customHeight="1">
      <c r="A404" t="s">
        <v>1214</v>
      </c>
      <c r="B404" t="s">
        <v>1259</v>
      </c>
      <c r="C404" s="133" t="s">
        <v>1069</v>
      </c>
      <c r="D404" t="s">
        <v>5342</v>
      </c>
      <c r="E404" t="s">
        <v>5343</v>
      </c>
      <c r="F404" t="s">
        <v>311</v>
      </c>
      <c r="G404" t="s">
        <v>5344</v>
      </c>
      <c r="H404" t="s">
        <v>5345</v>
      </c>
      <c r="I404" t="s">
        <v>315</v>
      </c>
      <c r="J404" t="s">
        <v>1217</v>
      </c>
      <c r="K404" s="155">
        <v>45166</v>
      </c>
      <c r="L404" s="158">
        <v>315607</v>
      </c>
      <c r="M404" s="158">
        <f>L404*3.9552/1000</f>
        <v>1248.2888064000001</v>
      </c>
      <c r="N404" s="158">
        <v>0</v>
      </c>
      <c r="O404" s="158">
        <v>0</v>
      </c>
      <c r="P404" s="159"/>
      <c r="Q404" s="145">
        <v>46997</v>
      </c>
      <c r="R404" s="108"/>
      <c r="S404" s="108"/>
      <c r="T404" s="108"/>
      <c r="U404" s="108"/>
      <c r="V404" s="16"/>
    </row>
    <row r="405" spans="1:22" ht="14.1" customHeight="1">
      <c r="A405" t="s">
        <v>1214</v>
      </c>
      <c r="B405" t="s">
        <v>1259</v>
      </c>
      <c r="C405" s="133" t="s">
        <v>1069</v>
      </c>
      <c r="D405" t="s">
        <v>5163</v>
      </c>
      <c r="E405" t="s">
        <v>5164</v>
      </c>
      <c r="F405" t="s">
        <v>312</v>
      </c>
      <c r="G405" t="s">
        <v>5168</v>
      </c>
      <c r="H405" t="s">
        <v>5169</v>
      </c>
      <c r="I405" t="s">
        <v>315</v>
      </c>
      <c r="J405" t="s">
        <v>1216</v>
      </c>
      <c r="K405" s="155">
        <v>45400</v>
      </c>
      <c r="L405" s="158">
        <v>116537</v>
      </c>
      <c r="M405" s="158">
        <f>L405*3.372/1000</f>
        <v>392.96276399999999</v>
      </c>
      <c r="N405" s="158">
        <f>O405*1000/3.372</f>
        <v>52337</v>
      </c>
      <c r="O405" s="158">
        <v>176.48036400000001</v>
      </c>
      <c r="P405" s="159">
        <f t="shared" ref="P405:P408" si="57">O405/M405</f>
        <v>0.44910200193929828</v>
      </c>
      <c r="Q405" s="145">
        <v>46495</v>
      </c>
      <c r="R405" s="108"/>
      <c r="S405" s="108"/>
      <c r="T405" s="108"/>
      <c r="U405" s="108"/>
      <c r="V405" s="16"/>
    </row>
    <row r="406" spans="1:22" ht="14.1" customHeight="1">
      <c r="A406" t="s">
        <v>1214</v>
      </c>
      <c r="B406" t="s">
        <v>1259</v>
      </c>
      <c r="C406" s="133" t="s">
        <v>1069</v>
      </c>
      <c r="D406" t="s">
        <v>5365</v>
      </c>
      <c r="E406" t="s">
        <v>5366</v>
      </c>
      <c r="F406" t="s">
        <v>312</v>
      </c>
      <c r="G406" t="s">
        <v>5367</v>
      </c>
      <c r="H406" t="s">
        <v>5368</v>
      </c>
      <c r="I406" t="s">
        <v>315</v>
      </c>
      <c r="J406" t="s">
        <v>1217</v>
      </c>
      <c r="K406" s="155">
        <v>45484</v>
      </c>
      <c r="L406" s="158">
        <v>117601</v>
      </c>
      <c r="M406" s="158">
        <f>L406*3.9552/1000</f>
        <v>465.13547519999997</v>
      </c>
      <c r="N406" s="158">
        <f>O406*1000/3.9552</f>
        <v>65586</v>
      </c>
      <c r="O406" s="158">
        <v>259.40574720000001</v>
      </c>
      <c r="P406" s="159">
        <f t="shared" si="57"/>
        <v>0.55769933929133264</v>
      </c>
      <c r="Q406" s="145">
        <v>46387</v>
      </c>
      <c r="R406" s="108"/>
      <c r="S406" s="108"/>
      <c r="T406" s="108"/>
      <c r="U406" s="108"/>
      <c r="V406" s="16"/>
    </row>
    <row r="407" spans="1:22" ht="14.1" customHeight="1">
      <c r="A407" t="s">
        <v>1214</v>
      </c>
      <c r="B407" t="s">
        <v>1259</v>
      </c>
      <c r="C407" s="133" t="s">
        <v>1069</v>
      </c>
      <c r="D407" t="s">
        <v>5159</v>
      </c>
      <c r="E407" t="s">
        <v>5160</v>
      </c>
      <c r="F407" t="s">
        <v>312</v>
      </c>
      <c r="G407" t="s">
        <v>5159</v>
      </c>
      <c r="H407" t="s">
        <v>5161</v>
      </c>
      <c r="I407" t="s">
        <v>315</v>
      </c>
      <c r="J407" t="s">
        <v>1219</v>
      </c>
      <c r="K407" s="155">
        <v>45495</v>
      </c>
      <c r="L407" s="158">
        <v>214000</v>
      </c>
      <c r="M407" s="158">
        <f>L407*4.6236/1000</f>
        <v>989.45039999999995</v>
      </c>
      <c r="N407" s="158">
        <f>O407*1000/4.6236</f>
        <v>99000.000000000015</v>
      </c>
      <c r="O407" s="158">
        <v>457.7364</v>
      </c>
      <c r="P407" s="159">
        <f t="shared" si="57"/>
        <v>0.46261682242990659</v>
      </c>
      <c r="Q407" s="145">
        <v>46295</v>
      </c>
      <c r="R407" s="108"/>
      <c r="S407" s="108"/>
      <c r="T407" s="108"/>
      <c r="U407" s="108"/>
      <c r="V407" s="16"/>
    </row>
    <row r="408" spans="1:22" ht="14.1" customHeight="1">
      <c r="A408" t="s">
        <v>1214</v>
      </c>
      <c r="B408" t="s">
        <v>1259</v>
      </c>
      <c r="C408" s="133" t="s">
        <v>1069</v>
      </c>
      <c r="D408" t="s">
        <v>5163</v>
      </c>
      <c r="E408" t="s">
        <v>5164</v>
      </c>
      <c r="F408" t="s">
        <v>312</v>
      </c>
      <c r="G408" t="s">
        <v>5165</v>
      </c>
      <c r="H408" t="s">
        <v>5166</v>
      </c>
      <c r="I408" t="s">
        <v>315</v>
      </c>
      <c r="J408" t="s">
        <v>1216</v>
      </c>
      <c r="K408" s="155">
        <v>45505</v>
      </c>
      <c r="L408" s="158">
        <v>131332</v>
      </c>
      <c r="M408" s="158">
        <f t="shared" ref="M408" si="58">L408*3.372/1000</f>
        <v>442.85150399999998</v>
      </c>
      <c r="N408" s="158">
        <f>O408*1000/3.372</f>
        <v>56285</v>
      </c>
      <c r="O408" s="158">
        <v>189.79301999999998</v>
      </c>
      <c r="P408" s="159">
        <f t="shared" si="57"/>
        <v>0.42857034081564277</v>
      </c>
      <c r="Q408" s="145">
        <v>46295</v>
      </c>
      <c r="R408" s="108"/>
      <c r="S408" s="108"/>
      <c r="T408" s="108"/>
      <c r="U408" s="108"/>
      <c r="V408" s="16"/>
    </row>
    <row r="409" spans="1:22" ht="14.25">
      <c r="A409" t="s">
        <v>1209</v>
      </c>
      <c r="L409" s="131">
        <v>0</v>
      </c>
      <c r="M409" s="131">
        <v>0</v>
      </c>
      <c r="N409" s="131">
        <v>0</v>
      </c>
      <c r="O409" s="131">
        <v>0</v>
      </c>
    </row>
    <row r="410" spans="1:22" ht="14.25">
      <c r="A410" t="s">
        <v>1214</v>
      </c>
      <c r="B410" t="s">
        <v>1221</v>
      </c>
      <c r="L410" s="131">
        <v>0</v>
      </c>
      <c r="M410" s="131">
        <v>0</v>
      </c>
      <c r="N410" s="131">
        <v>0</v>
      </c>
      <c r="O410" s="131">
        <v>0</v>
      </c>
    </row>
    <row r="411" spans="1:22" ht="14.25">
      <c r="A411" t="s">
        <v>1214</v>
      </c>
      <c r="B411" t="s">
        <v>1222</v>
      </c>
      <c r="L411" s="131">
        <v>0</v>
      </c>
      <c r="M411" s="131">
        <v>0</v>
      </c>
      <c r="N411" s="131">
        <v>0</v>
      </c>
      <c r="O411" s="131">
        <v>0</v>
      </c>
    </row>
    <row r="412" spans="1:22" ht="14.25">
      <c r="A412" t="s">
        <v>1214</v>
      </c>
      <c r="B412" t="s">
        <v>1223</v>
      </c>
      <c r="L412" s="131">
        <v>0</v>
      </c>
      <c r="M412" s="131">
        <v>0</v>
      </c>
      <c r="N412" s="131">
        <v>0</v>
      </c>
      <c r="O412" s="131">
        <v>0</v>
      </c>
    </row>
    <row r="413" spans="1:22" ht="14.25">
      <c r="A413" t="s">
        <v>1214</v>
      </c>
      <c r="B413" t="s">
        <v>1224</v>
      </c>
      <c r="L413" s="131">
        <v>0</v>
      </c>
      <c r="M413" s="131">
        <v>0</v>
      </c>
      <c r="N413" s="131">
        <v>0</v>
      </c>
      <c r="O413" s="131">
        <v>0</v>
      </c>
    </row>
    <row r="414" spans="1:22" ht="14.25">
      <c r="A414" t="s">
        <v>1214</v>
      </c>
      <c r="B414" t="s">
        <v>1225</v>
      </c>
      <c r="L414" s="131">
        <v>0</v>
      </c>
      <c r="M414" s="131">
        <v>0</v>
      </c>
      <c r="N414" s="131">
        <v>0</v>
      </c>
      <c r="O414" s="131">
        <v>0</v>
      </c>
    </row>
    <row r="415" spans="1:22" ht="14.25">
      <c r="A415" t="s">
        <v>1214</v>
      </c>
      <c r="B415" t="s">
        <v>1231</v>
      </c>
      <c r="L415" s="131">
        <v>0</v>
      </c>
      <c r="M415" s="131">
        <v>0</v>
      </c>
      <c r="N415" s="131">
        <v>0</v>
      </c>
      <c r="O415" s="131">
        <v>0</v>
      </c>
    </row>
    <row r="416" spans="1:22" ht="14.25">
      <c r="A416" t="s">
        <v>1214</v>
      </c>
      <c r="B416" t="s">
        <v>1232</v>
      </c>
      <c r="L416" s="131">
        <v>0</v>
      </c>
      <c r="M416" s="131">
        <v>0</v>
      </c>
      <c r="N416" s="131">
        <v>0</v>
      </c>
      <c r="O416" s="131">
        <v>0</v>
      </c>
    </row>
    <row r="417" spans="1:15" ht="14.25">
      <c r="A417" t="s">
        <v>1214</v>
      </c>
      <c r="B417" t="s">
        <v>1233</v>
      </c>
      <c r="L417" s="131">
        <v>0</v>
      </c>
      <c r="M417" s="131">
        <v>0</v>
      </c>
      <c r="N417" s="131">
        <v>0</v>
      </c>
      <c r="O417" s="131">
        <v>0</v>
      </c>
    </row>
    <row r="418" spans="1:15" ht="14.25">
      <c r="A418" t="s">
        <v>1214</v>
      </c>
      <c r="B418" t="s">
        <v>1235</v>
      </c>
      <c r="L418" s="131">
        <v>0</v>
      </c>
      <c r="M418" s="131">
        <v>0</v>
      </c>
      <c r="N418" s="131">
        <v>0</v>
      </c>
      <c r="O418" s="131">
        <v>0</v>
      </c>
    </row>
    <row r="419" spans="1:15" ht="14.25">
      <c r="A419" t="s">
        <v>1214</v>
      </c>
      <c r="B419" t="s">
        <v>1238</v>
      </c>
      <c r="L419" s="131">
        <v>0</v>
      </c>
      <c r="M419" s="131">
        <v>0</v>
      </c>
      <c r="N419" s="131">
        <v>0</v>
      </c>
      <c r="O419" s="131">
        <v>0</v>
      </c>
    </row>
    <row r="420" spans="1:15" ht="14.25">
      <c r="A420" t="s">
        <v>1214</v>
      </c>
      <c r="B420" t="s">
        <v>1246</v>
      </c>
      <c r="L420" s="131">
        <v>0</v>
      </c>
      <c r="M420" s="131">
        <v>0</v>
      </c>
      <c r="N420" s="131">
        <v>0</v>
      </c>
      <c r="O420" s="131">
        <v>0</v>
      </c>
    </row>
    <row r="421" spans="1:15" ht="14.25">
      <c r="A421" t="s">
        <v>1214</v>
      </c>
      <c r="B421" t="s">
        <v>1250</v>
      </c>
      <c r="L421" s="131">
        <v>0</v>
      </c>
      <c r="M421" s="131">
        <v>0</v>
      </c>
      <c r="N421" s="131">
        <v>0</v>
      </c>
      <c r="O421" s="131">
        <v>0</v>
      </c>
    </row>
    <row r="422" spans="1:15" ht="14.25">
      <c r="A422" t="s">
        <v>1214</v>
      </c>
      <c r="B422" t="s">
        <v>1256</v>
      </c>
      <c r="L422" s="131">
        <v>0</v>
      </c>
      <c r="M422" s="131">
        <v>0</v>
      </c>
      <c r="N422" s="131">
        <v>0</v>
      </c>
      <c r="O422" s="131">
        <v>0</v>
      </c>
    </row>
    <row r="423" spans="1:15" ht="14.25">
      <c r="A423" t="s">
        <v>1214</v>
      </c>
      <c r="B423" t="s">
        <v>1257</v>
      </c>
      <c r="L423" s="131">
        <v>0</v>
      </c>
      <c r="M423" s="131">
        <v>0</v>
      </c>
      <c r="N423" s="131">
        <v>0</v>
      </c>
      <c r="O423" s="131">
        <v>0</v>
      </c>
    </row>
    <row r="424" spans="1:15" ht="14.25">
      <c r="A424" t="s">
        <v>1214</v>
      </c>
      <c r="B424" t="s">
        <v>1258</v>
      </c>
      <c r="L424" s="131">
        <v>0</v>
      </c>
      <c r="M424" s="131">
        <v>0</v>
      </c>
      <c r="N424" s="131">
        <v>0</v>
      </c>
      <c r="O424" s="131">
        <v>0</v>
      </c>
    </row>
    <row r="1048576" spans="16:16" ht="14.1" customHeight="1">
      <c r="P1048576" s="159" t="e">
        <f>O1048576/M1048576</f>
        <v>#DIV/0!</v>
      </c>
    </row>
  </sheetData>
  <sheetProtection formatColumns="0"/>
  <autoFilter ref="A1:V424"/>
  <dataConsolidate/>
  <dataValidations count="2">
    <dataValidation type="list" allowBlank="1" showInputMessage="1" showErrorMessage="1" sqref="F2:F20">
      <formula1>Issuer_Number_Fund</formula1>
    </dataValidation>
    <dataValidation type="list" allowBlank="1" showInputMessage="1" showErrorMessage="1" sqref="I2:I20">
      <formula1>Type_of_Security_ID_Fund</formula1>
    </dataValidation>
  </dataValidation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בחירה'!$C$1037:$C$1040</xm:f>
          </x14:formula1>
          <xm:sqref>C2:C408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H1315"/>
  <sheetViews>
    <sheetView showGridLines="0" rightToLeft="1" zoomScale="85" zoomScaleNormal="85" workbookViewId="0">
      <pane ySplit="1" topLeftCell="A294" activePane="bottomLeft" state="frozen"/>
      <selection pane="bottomLeft" activeCell="C346" sqref="C346"/>
    </sheetView>
  </sheetViews>
  <sheetFormatPr defaultColWidth="9" defaultRowHeight="14.25"/>
  <cols>
    <col min="1" max="1" width="29.375" style="10" customWidth="1"/>
    <col min="2" max="2" width="30.375" customWidth="1"/>
    <col min="3" max="3" width="69.625" style="13" customWidth="1"/>
    <col min="4" max="4" width="72.75" style="10" bestFit="1" customWidth="1"/>
    <col min="5" max="5" width="17.375" customWidth="1"/>
    <col min="6" max="6" width="59.625" customWidth="1"/>
    <col min="7" max="7" width="63.375" customWidth="1"/>
    <col min="8" max="8" width="38.75" customWidth="1"/>
    <col min="9" max="9" width="9" customWidth="1"/>
  </cols>
  <sheetData>
    <row r="1" spans="1:8" s="43" customFormat="1" ht="45">
      <c r="A1" s="42" t="s">
        <v>199</v>
      </c>
      <c r="B1" s="42" t="s">
        <v>200</v>
      </c>
      <c r="C1" s="42" t="s">
        <v>201</v>
      </c>
      <c r="D1" s="42" t="s">
        <v>202</v>
      </c>
      <c r="E1" s="107" t="s">
        <v>203</v>
      </c>
      <c r="F1"/>
      <c r="G1"/>
      <c r="H1"/>
    </row>
    <row r="2" spans="1:8">
      <c r="A2" s="69"/>
      <c r="B2" s="69" t="s">
        <v>204</v>
      </c>
      <c r="C2" s="18" t="s">
        <v>205</v>
      </c>
      <c r="D2" s="18"/>
    </row>
    <row r="3" spans="1:8">
      <c r="A3" s="70"/>
      <c r="B3" s="70"/>
      <c r="C3" s="18" t="s">
        <v>206</v>
      </c>
      <c r="D3" s="18"/>
    </row>
    <row r="4" spans="1:8" ht="42.75">
      <c r="A4" s="112"/>
      <c r="B4" s="79" t="s">
        <v>207</v>
      </c>
      <c r="C4" s="19" t="s">
        <v>205</v>
      </c>
      <c r="D4" s="19"/>
    </row>
    <row r="5" spans="1:8">
      <c r="A5" s="113"/>
      <c r="B5" s="80"/>
      <c r="C5" s="19" t="s">
        <v>208</v>
      </c>
      <c r="D5" s="19"/>
    </row>
    <row r="6" spans="1:8">
      <c r="A6" s="113"/>
      <c r="B6" s="80"/>
      <c r="C6" s="19" t="s">
        <v>209</v>
      </c>
      <c r="D6" s="19"/>
    </row>
    <row r="7" spans="1:8">
      <c r="A7" s="113"/>
      <c r="B7" s="80"/>
      <c r="C7" s="19" t="s">
        <v>210</v>
      </c>
      <c r="D7" s="19"/>
    </row>
    <row r="8" spans="1:8">
      <c r="A8" s="113"/>
      <c r="B8" s="80"/>
      <c r="C8" s="19" t="s">
        <v>211</v>
      </c>
      <c r="D8" s="19"/>
    </row>
    <row r="9" spans="1:8">
      <c r="A9" s="113"/>
      <c r="B9" s="80"/>
      <c r="C9" s="19" t="s">
        <v>212</v>
      </c>
      <c r="D9" s="19"/>
    </row>
    <row r="10" spans="1:8">
      <c r="A10" s="113"/>
      <c r="B10" s="80"/>
      <c r="C10" s="19" t="s">
        <v>213</v>
      </c>
      <c r="D10" s="19"/>
    </row>
    <row r="11" spans="1:8">
      <c r="A11" s="113"/>
      <c r="B11" s="80"/>
      <c r="C11" s="19" t="s">
        <v>214</v>
      </c>
      <c r="D11" s="19"/>
      <c r="E11" t="s">
        <v>215</v>
      </c>
    </row>
    <row r="12" spans="1:8">
      <c r="A12" s="113"/>
      <c r="B12" s="80"/>
      <c r="C12" s="19" t="s">
        <v>216</v>
      </c>
      <c r="D12" s="19"/>
      <c r="E12" t="s">
        <v>215</v>
      </c>
    </row>
    <row r="13" spans="1:8">
      <c r="A13" s="113"/>
      <c r="B13" s="80"/>
      <c r="C13" s="19" t="s">
        <v>217</v>
      </c>
      <c r="D13" s="19"/>
    </row>
    <row r="14" spans="1:8">
      <c r="A14" s="113"/>
      <c r="B14" s="80"/>
      <c r="C14" s="19" t="s">
        <v>218</v>
      </c>
      <c r="D14" s="19"/>
    </row>
    <row r="15" spans="1:8">
      <c r="A15" s="113"/>
      <c r="B15" s="80"/>
      <c r="C15" s="19" t="s">
        <v>219</v>
      </c>
      <c r="D15" s="19"/>
    </row>
    <row r="16" spans="1:8">
      <c r="A16" s="113"/>
      <c r="B16" s="80"/>
      <c r="C16" s="19" t="s">
        <v>220</v>
      </c>
      <c r="D16" s="19"/>
    </row>
    <row r="17" spans="1:4">
      <c r="A17" s="113"/>
      <c r="B17" s="80"/>
      <c r="C17" s="19" t="s">
        <v>221</v>
      </c>
      <c r="D17" s="19"/>
    </row>
    <row r="18" spans="1:4">
      <c r="A18" s="113"/>
      <c r="B18" s="80"/>
      <c r="C18" s="19" t="s">
        <v>222</v>
      </c>
      <c r="D18" s="19"/>
    </row>
    <row r="19" spans="1:4">
      <c r="A19" s="113"/>
      <c r="B19" s="80"/>
      <c r="C19" s="19" t="s">
        <v>223</v>
      </c>
      <c r="D19" s="19"/>
    </row>
    <row r="20" spans="1:4">
      <c r="A20" s="113"/>
      <c r="B20" s="80"/>
      <c r="C20" s="19" t="s">
        <v>224</v>
      </c>
      <c r="D20" s="19"/>
    </row>
    <row r="21" spans="1:4">
      <c r="A21" s="113"/>
      <c r="B21" s="80"/>
      <c r="C21" s="19" t="s">
        <v>225</v>
      </c>
      <c r="D21" s="19"/>
    </row>
    <row r="22" spans="1:4">
      <c r="A22" s="113"/>
      <c r="B22" s="80"/>
      <c r="C22" s="19" t="s">
        <v>226</v>
      </c>
      <c r="D22" s="19"/>
    </row>
    <row r="23" spans="1:4">
      <c r="A23" s="113"/>
      <c r="B23" s="80"/>
      <c r="C23" s="19" t="s">
        <v>227</v>
      </c>
      <c r="D23" s="19"/>
    </row>
    <row r="24" spans="1:4">
      <c r="A24" s="113"/>
      <c r="B24" s="80"/>
      <c r="C24" s="19" t="s">
        <v>228</v>
      </c>
      <c r="D24" s="19"/>
    </row>
    <row r="25" spans="1:4">
      <c r="A25" s="113"/>
      <c r="B25" s="80"/>
      <c r="C25" s="19" t="s">
        <v>229</v>
      </c>
      <c r="D25" s="19"/>
    </row>
    <row r="26" spans="1:4">
      <c r="A26" s="113"/>
      <c r="B26" s="80"/>
      <c r="C26" s="19" t="s">
        <v>230</v>
      </c>
      <c r="D26" s="19"/>
    </row>
    <row r="27" spans="1:4">
      <c r="A27" s="113"/>
      <c r="B27" s="80"/>
      <c r="C27" s="19" t="s">
        <v>231</v>
      </c>
      <c r="D27" s="19"/>
    </row>
    <row r="28" spans="1:4">
      <c r="A28" s="113"/>
      <c r="B28" s="80"/>
      <c r="C28" s="19" t="s">
        <v>232</v>
      </c>
      <c r="D28" s="19"/>
    </row>
    <row r="29" spans="1:4">
      <c r="A29" s="113"/>
      <c r="B29" s="80"/>
      <c r="C29" s="19" t="s">
        <v>233</v>
      </c>
      <c r="D29" s="19"/>
    </row>
    <row r="30" spans="1:4">
      <c r="A30" s="113"/>
      <c r="B30" s="80"/>
      <c r="C30" s="19" t="s">
        <v>234</v>
      </c>
      <c r="D30" s="19"/>
    </row>
    <row r="31" spans="1:4">
      <c r="A31" s="113"/>
      <c r="B31" s="80"/>
      <c r="C31" s="19" t="s">
        <v>235</v>
      </c>
      <c r="D31" s="19"/>
    </row>
    <row r="32" spans="1:4">
      <c r="A32" s="113"/>
      <c r="B32" s="80"/>
      <c r="C32" s="19" t="s">
        <v>236</v>
      </c>
      <c r="D32" s="19"/>
    </row>
    <row r="33" spans="1:5">
      <c r="A33" s="113"/>
      <c r="B33" s="80"/>
      <c r="C33" s="19" t="s">
        <v>237</v>
      </c>
      <c r="D33" s="19"/>
    </row>
    <row r="34" spans="1:5">
      <c r="A34" s="113"/>
      <c r="B34" s="80"/>
      <c r="C34" s="19" t="s">
        <v>238</v>
      </c>
      <c r="D34" s="19"/>
    </row>
    <row r="35" spans="1:5">
      <c r="A35" s="113"/>
      <c r="B35" s="80"/>
      <c r="C35" s="19" t="s">
        <v>239</v>
      </c>
      <c r="D35" s="19"/>
    </row>
    <row r="36" spans="1:5">
      <c r="A36" s="113"/>
      <c r="B36" s="80"/>
      <c r="C36" s="19" t="s">
        <v>240</v>
      </c>
      <c r="D36" s="19"/>
      <c r="E36" t="s">
        <v>215</v>
      </c>
    </row>
    <row r="37" spans="1:5">
      <c r="A37" s="113"/>
      <c r="B37" s="80"/>
      <c r="C37" s="108" t="s">
        <v>241</v>
      </c>
      <c r="D37" s="19"/>
      <c r="E37" t="s">
        <v>215</v>
      </c>
    </row>
    <row r="38" spans="1:5">
      <c r="A38" s="113"/>
      <c r="B38" s="80"/>
      <c r="C38" s="19" t="s">
        <v>242</v>
      </c>
      <c r="D38" s="19"/>
    </row>
    <row r="39" spans="1:5">
      <c r="A39" s="113"/>
      <c r="B39" s="80"/>
      <c r="C39" s="19" t="s">
        <v>243</v>
      </c>
      <c r="D39" s="19"/>
    </row>
    <row r="40" spans="1:5">
      <c r="A40" s="113"/>
      <c r="B40" s="80"/>
      <c r="C40" s="19" t="s">
        <v>244</v>
      </c>
      <c r="D40" s="19"/>
      <c r="E40" t="s">
        <v>215</v>
      </c>
    </row>
    <row r="41" spans="1:5">
      <c r="A41" s="113"/>
      <c r="B41" s="80"/>
      <c r="C41" s="19" t="s">
        <v>245</v>
      </c>
      <c r="D41" s="19"/>
    </row>
    <row r="42" spans="1:5">
      <c r="A42" s="113"/>
      <c r="B42" s="80"/>
      <c r="C42" s="19" t="s">
        <v>246</v>
      </c>
      <c r="D42" s="19"/>
    </row>
    <row r="43" spans="1:5">
      <c r="A43" s="113"/>
      <c r="B43" s="80"/>
      <c r="C43" s="19" t="s">
        <v>247</v>
      </c>
      <c r="D43" s="19"/>
    </row>
    <row r="44" spans="1:5">
      <c r="A44" s="113"/>
      <c r="B44" s="80"/>
      <c r="C44" s="19" t="s">
        <v>248</v>
      </c>
      <c r="D44" s="19"/>
    </row>
    <row r="45" spans="1:5">
      <c r="A45" s="113"/>
      <c r="B45" s="80"/>
      <c r="C45" s="19" t="s">
        <v>249</v>
      </c>
      <c r="D45" s="19"/>
    </row>
    <row r="46" spans="1:5">
      <c r="A46" s="113"/>
      <c r="B46" s="80"/>
      <c r="C46" s="19" t="s">
        <v>250</v>
      </c>
      <c r="D46" s="19"/>
      <c r="E46" t="s">
        <v>215</v>
      </c>
    </row>
    <row r="47" spans="1:5">
      <c r="A47" s="113"/>
      <c r="B47" s="80"/>
      <c r="C47" s="19" t="s">
        <v>251</v>
      </c>
      <c r="D47" s="19"/>
    </row>
    <row r="48" spans="1:5">
      <c r="A48" s="113"/>
      <c r="B48" s="80"/>
      <c r="C48" s="19" t="s">
        <v>252</v>
      </c>
      <c r="D48" s="19"/>
    </row>
    <row r="49" spans="1:5">
      <c r="A49" s="113"/>
      <c r="B49" s="80"/>
      <c r="C49" s="19" t="s">
        <v>253</v>
      </c>
      <c r="D49" s="19"/>
    </row>
    <row r="50" spans="1:5">
      <c r="A50" s="113"/>
      <c r="B50" s="80"/>
      <c r="C50" s="19" t="s">
        <v>254</v>
      </c>
      <c r="D50" s="19"/>
    </row>
    <row r="51" spans="1:5">
      <c r="A51" s="113"/>
      <c r="B51" s="80"/>
      <c r="C51" s="19" t="s">
        <v>255</v>
      </c>
      <c r="D51" s="19"/>
    </row>
    <row r="52" spans="1:5">
      <c r="A52" s="113"/>
      <c r="B52" s="80"/>
      <c r="C52" s="19" t="s">
        <v>256</v>
      </c>
      <c r="D52" s="19"/>
    </row>
    <row r="53" spans="1:5">
      <c r="A53" s="113"/>
      <c r="B53" s="80"/>
      <c r="C53" s="19" t="s">
        <v>257</v>
      </c>
      <c r="D53" s="19"/>
    </row>
    <row r="54" spans="1:5">
      <c r="A54" s="113"/>
      <c r="B54" s="80"/>
      <c r="C54" s="19" t="s">
        <v>258</v>
      </c>
      <c r="D54" s="19"/>
    </row>
    <row r="55" spans="1:5">
      <c r="A55" s="113"/>
      <c r="B55" s="80"/>
      <c r="C55" s="19" t="s">
        <v>259</v>
      </c>
      <c r="D55" s="19"/>
    </row>
    <row r="56" spans="1:5">
      <c r="A56" s="113"/>
      <c r="B56" s="80"/>
      <c r="C56" s="19" t="s">
        <v>260</v>
      </c>
      <c r="D56" s="19"/>
    </row>
    <row r="57" spans="1:5">
      <c r="A57" s="113"/>
      <c r="B57" s="80"/>
      <c r="C57" s="19" t="s">
        <v>261</v>
      </c>
      <c r="D57" s="19"/>
    </row>
    <row r="58" spans="1:5">
      <c r="A58" s="113"/>
      <c r="B58" s="80"/>
      <c r="C58" s="19" t="s">
        <v>262</v>
      </c>
      <c r="D58" s="19"/>
    </row>
    <row r="59" spans="1:5">
      <c r="A59" s="113"/>
      <c r="B59" s="80"/>
      <c r="C59" s="19" t="s">
        <v>263</v>
      </c>
      <c r="D59" s="19"/>
    </row>
    <row r="60" spans="1:5">
      <c r="A60" s="113"/>
      <c r="B60" s="80"/>
      <c r="C60" s="19" t="s">
        <v>264</v>
      </c>
      <c r="D60" s="19"/>
    </row>
    <row r="61" spans="1:5">
      <c r="A61" s="113"/>
      <c r="B61" s="80"/>
      <c r="C61" s="19" t="s">
        <v>265</v>
      </c>
      <c r="D61" s="19"/>
    </row>
    <row r="62" spans="1:5">
      <c r="A62" s="113"/>
      <c r="B62" s="80"/>
      <c r="C62" s="19" t="s">
        <v>266</v>
      </c>
      <c r="D62" s="19"/>
    </row>
    <row r="63" spans="1:5">
      <c r="A63" s="113"/>
      <c r="B63" s="80"/>
      <c r="C63" s="19" t="s">
        <v>267</v>
      </c>
      <c r="D63" s="19"/>
      <c r="E63" t="s">
        <v>215</v>
      </c>
    </row>
    <row r="64" spans="1:5">
      <c r="A64" s="113"/>
      <c r="B64" s="80"/>
      <c r="C64" s="19" t="s">
        <v>268</v>
      </c>
      <c r="D64" s="19"/>
    </row>
    <row r="65" spans="1:4">
      <c r="A65" s="113"/>
      <c r="B65" s="80"/>
      <c r="C65" s="19" t="s">
        <v>269</v>
      </c>
      <c r="D65" s="19"/>
    </row>
    <row r="66" spans="1:4">
      <c r="A66" s="113"/>
      <c r="B66" s="80"/>
      <c r="C66" s="19" t="s">
        <v>270</v>
      </c>
      <c r="D66" s="19"/>
    </row>
    <row r="67" spans="1:4">
      <c r="A67" s="113"/>
      <c r="B67" s="80"/>
      <c r="C67" s="19" t="s">
        <v>271</v>
      </c>
      <c r="D67" s="19"/>
    </row>
    <row r="68" spans="1:4">
      <c r="A68" s="113"/>
      <c r="B68" s="80"/>
      <c r="C68" s="19" t="s">
        <v>272</v>
      </c>
      <c r="D68" s="19"/>
    </row>
    <row r="69" spans="1:4">
      <c r="A69" s="113"/>
      <c r="B69" s="80"/>
      <c r="C69" s="19" t="s">
        <v>273</v>
      </c>
      <c r="D69" s="19"/>
    </row>
    <row r="70" spans="1:4">
      <c r="A70" s="113"/>
      <c r="B70" s="80"/>
      <c r="C70" s="19" t="s">
        <v>274</v>
      </c>
      <c r="D70" s="19"/>
    </row>
    <row r="71" spans="1:4">
      <c r="A71" s="113"/>
      <c r="B71" s="80"/>
      <c r="C71" s="19" t="s">
        <v>275</v>
      </c>
      <c r="D71" s="19"/>
    </row>
    <row r="72" spans="1:4">
      <c r="A72" s="113"/>
      <c r="B72" s="80"/>
      <c r="C72" s="19" t="s">
        <v>276</v>
      </c>
      <c r="D72" s="19"/>
    </row>
    <row r="73" spans="1:4">
      <c r="A73" s="113"/>
      <c r="B73" s="80"/>
      <c r="C73" s="19" t="s">
        <v>277</v>
      </c>
      <c r="D73" s="19"/>
    </row>
    <row r="74" spans="1:4">
      <c r="A74" s="113"/>
      <c r="B74" s="80"/>
      <c r="C74" s="19" t="s">
        <v>278</v>
      </c>
      <c r="D74" s="19"/>
    </row>
    <row r="75" spans="1:4">
      <c r="A75" s="113"/>
      <c r="B75" s="80"/>
      <c r="C75" s="19" t="s">
        <v>279</v>
      </c>
      <c r="D75" s="19"/>
    </row>
    <row r="76" spans="1:4">
      <c r="A76" s="113"/>
      <c r="B76" s="80"/>
      <c r="C76" s="19" t="s">
        <v>280</v>
      </c>
      <c r="D76" s="19"/>
    </row>
    <row r="77" spans="1:4">
      <c r="A77" s="113"/>
      <c r="B77" s="80"/>
      <c r="C77" s="19" t="s">
        <v>281</v>
      </c>
      <c r="D77" s="19"/>
    </row>
    <row r="78" spans="1:4">
      <c r="A78" s="113"/>
      <c r="B78" s="80"/>
      <c r="C78" s="19" t="s">
        <v>282</v>
      </c>
      <c r="D78" s="19"/>
    </row>
    <row r="79" spans="1:4">
      <c r="A79" s="113"/>
      <c r="B79" s="80"/>
      <c r="C79" s="19" t="s">
        <v>283</v>
      </c>
      <c r="D79" s="19"/>
    </row>
    <row r="80" spans="1:4">
      <c r="A80" s="113"/>
      <c r="B80" s="80"/>
      <c r="C80" s="19" t="s">
        <v>284</v>
      </c>
      <c r="D80" s="19"/>
    </row>
    <row r="81" spans="1:5">
      <c r="A81" s="113"/>
      <c r="B81" s="80"/>
      <c r="C81" s="19" t="s">
        <v>285</v>
      </c>
      <c r="D81" s="19"/>
    </row>
    <row r="82" spans="1:5">
      <c r="A82" s="113"/>
      <c r="B82" s="80"/>
      <c r="C82" s="19" t="s">
        <v>286</v>
      </c>
      <c r="D82" s="19"/>
    </row>
    <row r="83" spans="1:5">
      <c r="A83" s="113"/>
      <c r="B83" s="80"/>
      <c r="C83" s="19" t="s">
        <v>287</v>
      </c>
      <c r="D83" s="19"/>
    </row>
    <row r="84" spans="1:5">
      <c r="A84" s="113"/>
      <c r="B84" s="80"/>
      <c r="C84" s="19" t="s">
        <v>288</v>
      </c>
      <c r="D84" s="19"/>
    </row>
    <row r="85" spans="1:5">
      <c r="A85" s="113"/>
      <c r="B85" s="80"/>
      <c r="C85" s="19" t="s">
        <v>289</v>
      </c>
      <c r="D85" s="19"/>
    </row>
    <row r="86" spans="1:5">
      <c r="A86" s="113"/>
      <c r="B86" s="80"/>
      <c r="C86" s="19" t="s">
        <v>290</v>
      </c>
      <c r="D86" s="19"/>
    </row>
    <row r="87" spans="1:5">
      <c r="A87" s="113"/>
      <c r="B87" s="80"/>
      <c r="C87" s="19" t="s">
        <v>291</v>
      </c>
      <c r="D87" s="19"/>
    </row>
    <row r="88" spans="1:5">
      <c r="A88" s="113"/>
      <c r="B88" s="80"/>
      <c r="C88" s="19" t="s">
        <v>292</v>
      </c>
      <c r="D88" s="19"/>
    </row>
    <row r="89" spans="1:5">
      <c r="A89" s="113"/>
      <c r="B89" s="80"/>
      <c r="C89" s="19" t="s">
        <v>293</v>
      </c>
      <c r="D89" s="19"/>
    </row>
    <row r="90" spans="1:5">
      <c r="A90" s="113"/>
      <c r="B90" s="80"/>
      <c r="C90" s="19" t="s">
        <v>294</v>
      </c>
      <c r="D90" s="19"/>
    </row>
    <row r="91" spans="1:5">
      <c r="A91" s="113"/>
      <c r="B91" s="80"/>
      <c r="C91" s="19" t="s">
        <v>295</v>
      </c>
      <c r="D91" s="19"/>
    </row>
    <row r="92" spans="1:5">
      <c r="A92" s="113"/>
      <c r="B92" s="80"/>
      <c r="C92" s="19" t="s">
        <v>296</v>
      </c>
      <c r="D92" s="19"/>
    </row>
    <row r="93" spans="1:5">
      <c r="A93" s="113"/>
      <c r="B93" s="80"/>
      <c r="C93" s="19" t="s">
        <v>297</v>
      </c>
      <c r="D93" s="19"/>
    </row>
    <row r="94" spans="1:5">
      <c r="A94" s="113"/>
      <c r="B94" s="80"/>
      <c r="C94" s="19" t="s">
        <v>298</v>
      </c>
      <c r="D94" s="19" t="s">
        <v>299</v>
      </c>
      <c r="E94" t="s">
        <v>215</v>
      </c>
    </row>
    <row r="95" spans="1:5">
      <c r="A95" s="113"/>
      <c r="B95" s="80"/>
      <c r="C95" s="19" t="s">
        <v>300</v>
      </c>
      <c r="D95" s="19" t="s">
        <v>301</v>
      </c>
      <c r="E95" t="s">
        <v>215</v>
      </c>
    </row>
    <row r="96" spans="1:5">
      <c r="A96" s="113"/>
      <c r="B96" s="80"/>
      <c r="C96" s="19" t="s">
        <v>302</v>
      </c>
      <c r="D96" s="19" t="s">
        <v>301</v>
      </c>
      <c r="E96" t="s">
        <v>215</v>
      </c>
    </row>
    <row r="97" spans="1:5">
      <c r="A97" s="113"/>
      <c r="B97" s="80"/>
      <c r="C97" s="19" t="s">
        <v>303</v>
      </c>
      <c r="D97" s="19" t="s">
        <v>301</v>
      </c>
      <c r="E97" t="s">
        <v>215</v>
      </c>
    </row>
    <row r="98" spans="1:5">
      <c r="A98" s="113"/>
      <c r="B98" s="80"/>
      <c r="C98" s="19" t="s">
        <v>304</v>
      </c>
      <c r="D98" s="19" t="s">
        <v>301</v>
      </c>
      <c r="E98" t="s">
        <v>215</v>
      </c>
    </row>
    <row r="99" spans="1:5">
      <c r="A99" s="113"/>
      <c r="B99" s="80"/>
      <c r="C99" s="19" t="s">
        <v>305</v>
      </c>
      <c r="D99" s="19" t="s">
        <v>301</v>
      </c>
      <c r="E99" t="s">
        <v>215</v>
      </c>
    </row>
    <row r="100" spans="1:5">
      <c r="A100" s="113"/>
      <c r="B100" s="80"/>
      <c r="C100" s="19" t="s">
        <v>306</v>
      </c>
      <c r="D100" s="19" t="s">
        <v>301</v>
      </c>
      <c r="E100" t="s">
        <v>215</v>
      </c>
    </row>
    <row r="101" spans="1:5">
      <c r="A101" s="113"/>
      <c r="B101" s="80"/>
      <c r="C101" s="19" t="s">
        <v>307</v>
      </c>
      <c r="D101" s="19" t="s">
        <v>301</v>
      </c>
      <c r="E101" t="s">
        <v>215</v>
      </c>
    </row>
    <row r="102" spans="1:5">
      <c r="A102" s="113"/>
      <c r="B102" s="80"/>
      <c r="C102" s="19" t="s">
        <v>308</v>
      </c>
      <c r="D102" s="19" t="s">
        <v>301</v>
      </c>
      <c r="E102" t="s">
        <v>215</v>
      </c>
    </row>
    <row r="103" spans="1:5">
      <c r="A103" s="113"/>
      <c r="B103" s="80"/>
      <c r="C103" s="19" t="s">
        <v>309</v>
      </c>
      <c r="D103" s="19" t="s">
        <v>301</v>
      </c>
      <c r="E103" t="s">
        <v>215</v>
      </c>
    </row>
    <row r="104" spans="1:5">
      <c r="A104" s="61"/>
      <c r="B104" s="61" t="s">
        <v>81</v>
      </c>
      <c r="C104" s="18" t="s">
        <v>310</v>
      </c>
      <c r="D104" s="18"/>
    </row>
    <row r="105" spans="1:5">
      <c r="A105" s="62"/>
      <c r="B105" s="62"/>
      <c r="C105" s="18" t="s">
        <v>80</v>
      </c>
      <c r="D105" s="18"/>
    </row>
    <row r="106" spans="1:5">
      <c r="A106" s="62"/>
      <c r="B106" s="62"/>
      <c r="C106" s="18" t="s">
        <v>311</v>
      </c>
      <c r="D106" s="18"/>
    </row>
    <row r="107" spans="1:5">
      <c r="A107" s="62"/>
      <c r="B107" s="62"/>
      <c r="C107" s="18" t="s">
        <v>312</v>
      </c>
      <c r="D107" s="18"/>
    </row>
    <row r="108" spans="1:5">
      <c r="A108" s="62"/>
      <c r="B108" s="62"/>
      <c r="C108" s="18" t="s">
        <v>313</v>
      </c>
      <c r="D108" s="18"/>
    </row>
    <row r="109" spans="1:5">
      <c r="A109" s="62"/>
      <c r="B109" s="62"/>
      <c r="C109" s="18" t="s">
        <v>314</v>
      </c>
      <c r="D109" s="18"/>
    </row>
    <row r="110" spans="1:5">
      <c r="A110" s="63"/>
      <c r="B110" s="63"/>
      <c r="C110" s="18" t="s">
        <v>315</v>
      </c>
      <c r="D110" s="18"/>
    </row>
    <row r="111" spans="1:5">
      <c r="A111" s="113"/>
      <c r="B111" s="55" t="s">
        <v>53</v>
      </c>
      <c r="C111" s="19" t="s">
        <v>310</v>
      </c>
      <c r="D111" s="19"/>
    </row>
    <row r="112" spans="1:5">
      <c r="A112" s="113"/>
      <c r="B112" s="56"/>
      <c r="C112" s="19" t="s">
        <v>316</v>
      </c>
      <c r="D112" s="19"/>
    </row>
    <row r="113" spans="1:4">
      <c r="A113" s="113"/>
      <c r="B113" s="57"/>
      <c r="C113" s="19" t="s">
        <v>317</v>
      </c>
      <c r="D113" s="19"/>
    </row>
    <row r="114" spans="1:4">
      <c r="A114" s="114"/>
      <c r="B114" s="114" t="s">
        <v>318</v>
      </c>
      <c r="C114" s="18" t="s">
        <v>310</v>
      </c>
      <c r="D114" s="18"/>
    </row>
    <row r="115" spans="1:4">
      <c r="A115" s="114"/>
      <c r="B115" s="114"/>
      <c r="C115" s="18" t="s">
        <v>311</v>
      </c>
      <c r="D115" s="18"/>
    </row>
    <row r="116" spans="1:4">
      <c r="A116" s="114"/>
      <c r="B116" s="114"/>
      <c r="C116" s="18" t="s">
        <v>312</v>
      </c>
      <c r="D116" s="18"/>
    </row>
    <row r="117" spans="1:4">
      <c r="A117" s="114"/>
      <c r="B117" s="114"/>
      <c r="C117" s="18" t="s">
        <v>314</v>
      </c>
      <c r="D117" s="18"/>
    </row>
    <row r="118" spans="1:4">
      <c r="A118" s="112"/>
      <c r="B118" s="73" t="s">
        <v>151</v>
      </c>
      <c r="C118" s="19" t="s">
        <v>310</v>
      </c>
      <c r="D118" s="19"/>
    </row>
    <row r="119" spans="1:4">
      <c r="A119" s="111"/>
      <c r="B119" s="93"/>
      <c r="C119" s="19" t="s">
        <v>319</v>
      </c>
      <c r="D119" s="19"/>
    </row>
    <row r="120" spans="1:4">
      <c r="A120" s="111"/>
      <c r="B120" s="93"/>
      <c r="C120" s="19" t="s">
        <v>312</v>
      </c>
      <c r="D120" s="19"/>
    </row>
    <row r="121" spans="1:4">
      <c r="A121" s="111"/>
      <c r="B121" s="93"/>
      <c r="C121" s="19" t="s">
        <v>313</v>
      </c>
      <c r="D121" s="19"/>
    </row>
    <row r="122" spans="1:4">
      <c r="A122" s="111"/>
      <c r="B122" s="93"/>
      <c r="C122" s="19" t="s">
        <v>311</v>
      </c>
      <c r="D122" s="19"/>
    </row>
    <row r="123" spans="1:4">
      <c r="A123" s="111"/>
      <c r="B123" s="93"/>
      <c r="C123" s="19" t="s">
        <v>320</v>
      </c>
      <c r="D123" s="19"/>
    </row>
    <row r="124" spans="1:4">
      <c r="A124" s="111"/>
      <c r="B124" s="93"/>
      <c r="C124" s="19" t="s">
        <v>321</v>
      </c>
      <c r="D124" s="19"/>
    </row>
    <row r="125" spans="1:4">
      <c r="A125" s="111"/>
      <c r="B125" s="93"/>
      <c r="C125" s="19" t="s">
        <v>314</v>
      </c>
      <c r="D125" s="19"/>
    </row>
    <row r="126" spans="1:4">
      <c r="A126" s="113"/>
      <c r="B126" s="74"/>
      <c r="C126" s="19" t="s">
        <v>315</v>
      </c>
      <c r="D126" s="19"/>
    </row>
    <row r="127" spans="1:4">
      <c r="A127" s="61"/>
      <c r="B127" s="61" t="s">
        <v>82</v>
      </c>
      <c r="C127" s="18" t="s">
        <v>322</v>
      </c>
      <c r="D127" s="18"/>
    </row>
    <row r="128" spans="1:4">
      <c r="A128" s="62"/>
      <c r="B128" s="62"/>
      <c r="C128" s="18" t="s">
        <v>323</v>
      </c>
      <c r="D128" s="18"/>
    </row>
    <row r="129" spans="1:5">
      <c r="A129" s="62"/>
      <c r="B129" s="62"/>
      <c r="C129" s="18" t="s">
        <v>324</v>
      </c>
      <c r="D129" s="18"/>
    </row>
    <row r="130" spans="1:5">
      <c r="A130" s="62"/>
      <c r="B130" s="62"/>
      <c r="C130" s="18" t="s">
        <v>136</v>
      </c>
      <c r="D130" s="18"/>
    </row>
    <row r="131" spans="1:5">
      <c r="A131" s="62"/>
      <c r="B131" s="62"/>
      <c r="C131" s="18" t="s">
        <v>313</v>
      </c>
      <c r="D131" s="18"/>
    </row>
    <row r="132" spans="1:5">
      <c r="A132" s="113"/>
      <c r="B132" s="56" t="s">
        <v>325</v>
      </c>
      <c r="C132" s="19" t="s">
        <v>322</v>
      </c>
      <c r="D132" s="19"/>
    </row>
    <row r="133" spans="1:5">
      <c r="A133" s="113"/>
      <c r="B133" s="56"/>
      <c r="C133" s="19" t="s">
        <v>313</v>
      </c>
      <c r="D133" s="19"/>
    </row>
    <row r="134" spans="1:5">
      <c r="A134" s="115"/>
      <c r="B134" s="57"/>
      <c r="C134" s="19" t="s">
        <v>315</v>
      </c>
      <c r="D134" s="19"/>
    </row>
    <row r="135" spans="1:5">
      <c r="A135" s="65"/>
      <c r="B135" s="65" t="s">
        <v>89</v>
      </c>
      <c r="C135" s="18" t="s">
        <v>326</v>
      </c>
      <c r="D135" s="18"/>
    </row>
    <row r="136" spans="1:5">
      <c r="A136" s="66"/>
      <c r="B136" s="66"/>
      <c r="C136" s="18" t="s">
        <v>327</v>
      </c>
      <c r="D136" s="18"/>
      <c r="E136" t="s">
        <v>215</v>
      </c>
    </row>
    <row r="137" spans="1:5">
      <c r="A137" s="66"/>
      <c r="B137" s="66"/>
      <c r="C137" s="18" t="s">
        <v>328</v>
      </c>
      <c r="D137" s="18" t="s">
        <v>329</v>
      </c>
    </row>
    <row r="138" spans="1:5">
      <c r="A138" s="66"/>
      <c r="B138" s="66"/>
      <c r="C138" s="18" t="s">
        <v>330</v>
      </c>
      <c r="D138" s="18" t="s">
        <v>331</v>
      </c>
    </row>
    <row r="139" spans="1:5">
      <c r="A139" s="66"/>
      <c r="B139" s="66"/>
      <c r="C139" s="18" t="s">
        <v>332</v>
      </c>
      <c r="D139" s="18"/>
    </row>
    <row r="140" spans="1:5">
      <c r="A140" s="66"/>
      <c r="B140" s="66"/>
      <c r="C140" s="18" t="s">
        <v>333</v>
      </c>
      <c r="D140" s="18"/>
    </row>
    <row r="141" spans="1:5">
      <c r="A141" s="66"/>
      <c r="B141" s="66"/>
      <c r="C141" s="18" t="s">
        <v>334</v>
      </c>
      <c r="D141" s="18"/>
    </row>
    <row r="142" spans="1:5">
      <c r="A142" s="66"/>
      <c r="B142" s="66"/>
      <c r="C142" s="18" t="s">
        <v>335</v>
      </c>
      <c r="D142" s="18"/>
    </row>
    <row r="143" spans="1:5">
      <c r="A143" s="66"/>
      <c r="B143" s="66"/>
      <c r="C143" s="18" t="s">
        <v>336</v>
      </c>
      <c r="D143" s="18"/>
    </row>
    <row r="144" spans="1:5">
      <c r="A144" s="66"/>
      <c r="B144" s="66"/>
      <c r="C144" s="18" t="s">
        <v>337</v>
      </c>
      <c r="D144" s="18"/>
    </row>
    <row r="145" spans="1:4">
      <c r="A145" s="66"/>
      <c r="B145" s="66"/>
      <c r="C145" s="18" t="s">
        <v>315</v>
      </c>
      <c r="D145" s="18"/>
    </row>
    <row r="146" spans="1:4">
      <c r="A146" s="112"/>
      <c r="B146" s="58" t="s">
        <v>338</v>
      </c>
      <c r="C146" s="19" t="s">
        <v>339</v>
      </c>
      <c r="D146" s="19"/>
    </row>
    <row r="147" spans="1:4">
      <c r="A147" s="115"/>
      <c r="B147" s="60"/>
      <c r="C147" s="19" t="s">
        <v>340</v>
      </c>
      <c r="D147" s="19"/>
    </row>
    <row r="148" spans="1:4">
      <c r="A148" s="116"/>
      <c r="B148" s="117" t="s">
        <v>70</v>
      </c>
      <c r="C148" s="18" t="s">
        <v>341</v>
      </c>
      <c r="D148" s="18" t="s">
        <v>342</v>
      </c>
    </row>
    <row r="149" spans="1:4">
      <c r="A149" s="118"/>
      <c r="B149" s="118"/>
      <c r="C149" s="18" t="s">
        <v>343</v>
      </c>
      <c r="D149" s="18" t="s">
        <v>344</v>
      </c>
    </row>
    <row r="150" spans="1:4">
      <c r="A150" s="118"/>
      <c r="B150" s="118"/>
      <c r="C150" s="18" t="s">
        <v>345</v>
      </c>
      <c r="D150" s="18" t="s">
        <v>346</v>
      </c>
    </row>
    <row r="151" spans="1:4">
      <c r="A151" s="118"/>
      <c r="B151" s="118"/>
      <c r="C151" s="18" t="s">
        <v>347</v>
      </c>
      <c r="D151" s="18" t="s">
        <v>348</v>
      </c>
    </row>
    <row r="152" spans="1:4">
      <c r="A152" s="118"/>
      <c r="B152" s="118"/>
      <c r="C152" s="18" t="s">
        <v>349</v>
      </c>
      <c r="D152" s="18" t="s">
        <v>350</v>
      </c>
    </row>
    <row r="153" spans="1:4">
      <c r="A153" s="118"/>
      <c r="B153" s="118"/>
      <c r="C153" s="18" t="s">
        <v>351</v>
      </c>
      <c r="D153" s="18" t="s">
        <v>352</v>
      </c>
    </row>
    <row r="154" spans="1:4">
      <c r="A154" s="118"/>
      <c r="B154" s="118"/>
      <c r="C154" s="18" t="s">
        <v>353</v>
      </c>
      <c r="D154" s="18" t="s">
        <v>354</v>
      </c>
    </row>
    <row r="155" spans="1:4">
      <c r="A155" s="118"/>
      <c r="B155" s="118"/>
      <c r="C155" s="18" t="s">
        <v>355</v>
      </c>
      <c r="D155" s="18" t="s">
        <v>356</v>
      </c>
    </row>
    <row r="156" spans="1:4">
      <c r="A156" s="118"/>
      <c r="B156" s="118"/>
      <c r="C156" s="18" t="s">
        <v>357</v>
      </c>
      <c r="D156" s="18" t="s">
        <v>358</v>
      </c>
    </row>
    <row r="157" spans="1:4">
      <c r="A157" s="118"/>
      <c r="B157" s="118"/>
      <c r="C157" s="18" t="s">
        <v>359</v>
      </c>
      <c r="D157" s="18" t="s">
        <v>360</v>
      </c>
    </row>
    <row r="158" spans="1:4">
      <c r="A158" s="118"/>
      <c r="B158" s="118"/>
      <c r="C158" s="18" t="s">
        <v>361</v>
      </c>
      <c r="D158" s="18" t="s">
        <v>362</v>
      </c>
    </row>
    <row r="159" spans="1:4">
      <c r="A159" s="118"/>
      <c r="B159" s="118"/>
      <c r="C159" s="18" t="s">
        <v>363</v>
      </c>
      <c r="D159" s="18" t="s">
        <v>364</v>
      </c>
    </row>
    <row r="160" spans="1:4">
      <c r="A160" s="118"/>
      <c r="B160" s="118"/>
      <c r="C160" s="18" t="s">
        <v>365</v>
      </c>
      <c r="D160" s="18" t="s">
        <v>366</v>
      </c>
    </row>
    <row r="161" spans="1:4">
      <c r="A161" s="118"/>
      <c r="B161" s="118"/>
      <c r="C161" s="18" t="s">
        <v>367</v>
      </c>
      <c r="D161" s="18" t="s">
        <v>368</v>
      </c>
    </row>
    <row r="162" spans="1:4">
      <c r="A162" s="118"/>
      <c r="B162" s="118"/>
      <c r="C162" s="18" t="s">
        <v>369</v>
      </c>
      <c r="D162" s="18" t="s">
        <v>370</v>
      </c>
    </row>
    <row r="163" spans="1:4">
      <c r="A163" s="118"/>
      <c r="B163" s="118"/>
      <c r="C163" s="18" t="s">
        <v>371</v>
      </c>
      <c r="D163" s="18" t="s">
        <v>372</v>
      </c>
    </row>
    <row r="164" spans="1:4">
      <c r="A164" s="118"/>
      <c r="B164" s="118"/>
      <c r="C164" s="18" t="s">
        <v>373</v>
      </c>
      <c r="D164" s="18" t="s">
        <v>374</v>
      </c>
    </row>
    <row r="165" spans="1:4">
      <c r="A165" s="118"/>
      <c r="B165" s="118"/>
      <c r="C165" s="18" t="s">
        <v>375</v>
      </c>
      <c r="D165" s="18" t="s">
        <v>376</v>
      </c>
    </row>
    <row r="166" spans="1:4">
      <c r="A166" s="118"/>
      <c r="B166" s="118"/>
      <c r="C166" s="18" t="s">
        <v>377</v>
      </c>
      <c r="D166" s="18" t="s">
        <v>378</v>
      </c>
    </row>
    <row r="167" spans="1:4">
      <c r="A167" s="118"/>
      <c r="B167" s="118"/>
      <c r="C167" s="18" t="s">
        <v>379</v>
      </c>
      <c r="D167" s="18" t="s">
        <v>380</v>
      </c>
    </row>
    <row r="168" spans="1:4">
      <c r="A168" s="118"/>
      <c r="B168" s="118"/>
      <c r="C168" s="18" t="s">
        <v>381</v>
      </c>
      <c r="D168" s="18" t="s">
        <v>382</v>
      </c>
    </row>
    <row r="169" spans="1:4">
      <c r="A169" s="118"/>
      <c r="B169" s="118"/>
      <c r="C169" s="18" t="s">
        <v>383</v>
      </c>
      <c r="D169" s="18" t="s">
        <v>384</v>
      </c>
    </row>
    <row r="170" spans="1:4">
      <c r="A170" s="118"/>
      <c r="B170" s="118"/>
      <c r="C170" s="18" t="s">
        <v>385</v>
      </c>
      <c r="D170" s="18" t="s">
        <v>386</v>
      </c>
    </row>
    <row r="171" spans="1:4">
      <c r="A171" s="118"/>
      <c r="B171" s="118"/>
      <c r="C171" s="18" t="s">
        <v>387</v>
      </c>
      <c r="D171" s="18" t="s">
        <v>388</v>
      </c>
    </row>
    <row r="172" spans="1:4">
      <c r="A172" s="118"/>
      <c r="B172" s="118"/>
      <c r="C172" s="18" t="s">
        <v>389</v>
      </c>
      <c r="D172" s="18" t="s">
        <v>390</v>
      </c>
    </row>
    <row r="173" spans="1:4">
      <c r="A173" s="118"/>
      <c r="B173" s="118"/>
      <c r="C173" s="18" t="s">
        <v>391</v>
      </c>
      <c r="D173" s="18" t="s">
        <v>392</v>
      </c>
    </row>
    <row r="174" spans="1:4">
      <c r="A174" s="118"/>
      <c r="B174" s="118"/>
      <c r="C174" s="18" t="s">
        <v>393</v>
      </c>
      <c r="D174" s="18" t="s">
        <v>394</v>
      </c>
    </row>
    <row r="175" spans="1:4">
      <c r="A175" s="118"/>
      <c r="B175" s="118"/>
      <c r="C175" s="18" t="s">
        <v>395</v>
      </c>
      <c r="D175" s="18" t="s">
        <v>396</v>
      </c>
    </row>
    <row r="176" spans="1:4">
      <c r="A176" s="118"/>
      <c r="B176" s="118"/>
      <c r="C176" s="18" t="s">
        <v>397</v>
      </c>
      <c r="D176" s="18" t="s">
        <v>398</v>
      </c>
    </row>
    <row r="177" spans="1:5">
      <c r="A177" s="118"/>
      <c r="B177" s="118"/>
      <c r="C177" s="18" t="s">
        <v>399</v>
      </c>
      <c r="D177" s="18" t="s">
        <v>400</v>
      </c>
    </row>
    <row r="178" spans="1:5">
      <c r="A178" s="118"/>
      <c r="B178" s="118"/>
      <c r="C178" s="18" t="s">
        <v>401</v>
      </c>
      <c r="D178" s="18" t="s">
        <v>402</v>
      </c>
    </row>
    <row r="179" spans="1:5">
      <c r="A179" s="118"/>
      <c r="B179" s="118"/>
      <c r="C179" s="18" t="s">
        <v>403</v>
      </c>
      <c r="D179" s="18" t="s">
        <v>404</v>
      </c>
    </row>
    <row r="180" spans="1:5">
      <c r="A180" s="118"/>
      <c r="B180" s="118"/>
      <c r="C180" s="18" t="s">
        <v>405</v>
      </c>
      <c r="D180" s="18" t="s">
        <v>406</v>
      </c>
      <c r="E180" t="s">
        <v>215</v>
      </c>
    </row>
    <row r="181" spans="1:5">
      <c r="A181" s="118"/>
      <c r="B181" s="118"/>
      <c r="C181" s="18" t="s">
        <v>315</v>
      </c>
      <c r="D181" s="18" t="s">
        <v>315</v>
      </c>
    </row>
    <row r="182" spans="1:5">
      <c r="A182" s="112"/>
      <c r="B182" s="58" t="s">
        <v>407</v>
      </c>
      <c r="C182" s="45" t="s">
        <v>408</v>
      </c>
      <c r="D182" s="45"/>
    </row>
    <row r="183" spans="1:5">
      <c r="A183" s="113"/>
      <c r="B183" s="59"/>
      <c r="C183" s="45" t="s">
        <v>409</v>
      </c>
      <c r="D183" s="45"/>
    </row>
    <row r="184" spans="1:5">
      <c r="A184" s="113"/>
      <c r="B184" s="59"/>
      <c r="C184" s="45" t="s">
        <v>410</v>
      </c>
      <c r="D184" s="45"/>
    </row>
    <row r="185" spans="1:5">
      <c r="A185" s="115"/>
      <c r="B185" s="60"/>
      <c r="C185" s="46" t="s">
        <v>411</v>
      </c>
      <c r="D185" s="46"/>
    </row>
    <row r="186" spans="1:5">
      <c r="A186" s="61"/>
      <c r="B186" s="61" t="s">
        <v>86</v>
      </c>
      <c r="C186" s="44" t="s">
        <v>412</v>
      </c>
      <c r="D186" s="44"/>
    </row>
    <row r="187" spans="1:5">
      <c r="A187" s="62"/>
      <c r="B187" s="62"/>
      <c r="C187" s="44" t="s">
        <v>413</v>
      </c>
      <c r="D187" s="44"/>
    </row>
    <row r="188" spans="1:5">
      <c r="A188" s="112"/>
      <c r="B188" s="58" t="s">
        <v>58</v>
      </c>
      <c r="C188" s="46" t="s">
        <v>414</v>
      </c>
      <c r="D188" s="46" t="s">
        <v>415</v>
      </c>
    </row>
    <row r="189" spans="1:5">
      <c r="A189" s="113"/>
      <c r="B189" s="59"/>
      <c r="C189" s="46" t="s">
        <v>416</v>
      </c>
      <c r="D189" s="46" t="s">
        <v>417</v>
      </c>
    </row>
    <row r="190" spans="1:5">
      <c r="A190" s="113"/>
      <c r="B190" s="59"/>
      <c r="C190" s="46" t="s">
        <v>313</v>
      </c>
      <c r="D190" s="46" t="s">
        <v>313</v>
      </c>
    </row>
    <row r="191" spans="1:5">
      <c r="A191" s="113"/>
      <c r="B191" s="59"/>
      <c r="C191" s="46" t="s">
        <v>418</v>
      </c>
      <c r="D191" s="46" t="s">
        <v>419</v>
      </c>
    </row>
    <row r="192" spans="1:5">
      <c r="A192" s="113"/>
      <c r="B192" s="59"/>
      <c r="C192" s="46" t="s">
        <v>420</v>
      </c>
      <c r="D192" s="46" t="s">
        <v>421</v>
      </c>
    </row>
    <row r="193" spans="1:4">
      <c r="A193" s="113"/>
      <c r="B193" s="59"/>
      <c r="C193" s="46" t="s">
        <v>422</v>
      </c>
      <c r="D193" s="46" t="s">
        <v>423</v>
      </c>
    </row>
    <row r="194" spans="1:4">
      <c r="A194" s="113"/>
      <c r="B194" s="59"/>
      <c r="C194" s="46" t="s">
        <v>424</v>
      </c>
      <c r="D194" s="46" t="s">
        <v>425</v>
      </c>
    </row>
    <row r="195" spans="1:4">
      <c r="A195" s="113"/>
      <c r="B195" s="59"/>
      <c r="C195" s="46" t="s">
        <v>426</v>
      </c>
      <c r="D195" s="46" t="s">
        <v>427</v>
      </c>
    </row>
    <row r="196" spans="1:4">
      <c r="A196" s="113"/>
      <c r="B196" s="59"/>
      <c r="C196" s="46" t="s">
        <v>428</v>
      </c>
      <c r="D196" s="46" t="s">
        <v>429</v>
      </c>
    </row>
    <row r="197" spans="1:4">
      <c r="A197" s="113"/>
      <c r="B197" s="59"/>
      <c r="C197" s="46" t="s">
        <v>430</v>
      </c>
      <c r="D197" s="46" t="s">
        <v>431</v>
      </c>
    </row>
    <row r="198" spans="1:4">
      <c r="A198" s="113"/>
      <c r="B198" s="59"/>
      <c r="C198" s="46" t="s">
        <v>432</v>
      </c>
      <c r="D198" s="46" t="s">
        <v>433</v>
      </c>
    </row>
    <row r="199" spans="1:4">
      <c r="A199" s="113"/>
      <c r="B199" s="59"/>
      <c r="C199" s="46" t="s">
        <v>434</v>
      </c>
      <c r="D199" s="46" t="s">
        <v>435</v>
      </c>
    </row>
    <row r="200" spans="1:4">
      <c r="A200" s="113"/>
      <c r="B200" s="59"/>
      <c r="C200" s="46" t="s">
        <v>315</v>
      </c>
      <c r="D200" s="46" t="s">
        <v>315</v>
      </c>
    </row>
    <row r="201" spans="1:4">
      <c r="A201" s="115"/>
      <c r="B201" s="60"/>
      <c r="C201" s="46" t="s">
        <v>411</v>
      </c>
      <c r="D201" s="46" t="s">
        <v>436</v>
      </c>
    </row>
    <row r="202" spans="1:4">
      <c r="A202" s="117"/>
      <c r="B202" s="117" t="s">
        <v>83</v>
      </c>
      <c r="C202" s="18" t="s">
        <v>437</v>
      </c>
      <c r="D202" s="18"/>
    </row>
    <row r="203" spans="1:4">
      <c r="A203" s="118"/>
      <c r="B203" s="118"/>
      <c r="C203" s="18" t="s">
        <v>438</v>
      </c>
      <c r="D203" s="18"/>
    </row>
    <row r="204" spans="1:4">
      <c r="A204" s="118"/>
      <c r="B204" s="118"/>
      <c r="C204" s="18" t="s">
        <v>439</v>
      </c>
      <c r="D204" s="18"/>
    </row>
    <row r="205" spans="1:4">
      <c r="A205" s="118"/>
      <c r="B205" s="118"/>
      <c r="C205" s="18" t="s">
        <v>440</v>
      </c>
      <c r="D205" s="18"/>
    </row>
    <row r="206" spans="1:4">
      <c r="A206" s="118"/>
      <c r="B206" s="118"/>
      <c r="C206" s="18" t="s">
        <v>441</v>
      </c>
      <c r="D206" s="18"/>
    </row>
    <row r="207" spans="1:4">
      <c r="A207" s="118"/>
      <c r="B207" s="118"/>
      <c r="C207" s="18" t="s">
        <v>442</v>
      </c>
      <c r="D207" s="18"/>
    </row>
    <row r="208" spans="1:4">
      <c r="A208" s="118"/>
      <c r="B208" s="118"/>
      <c r="C208" s="18" t="s">
        <v>443</v>
      </c>
      <c r="D208" s="18"/>
    </row>
    <row r="209" spans="1:5">
      <c r="A209" s="118"/>
      <c r="B209" s="118"/>
      <c r="C209" s="18" t="s">
        <v>444</v>
      </c>
      <c r="D209" s="18"/>
    </row>
    <row r="210" spans="1:5">
      <c r="A210" s="118"/>
      <c r="B210" s="118"/>
      <c r="C210" s="18" t="s">
        <v>445</v>
      </c>
      <c r="D210" s="18"/>
    </row>
    <row r="211" spans="1:5">
      <c r="A211" s="118"/>
      <c r="B211" s="118"/>
      <c r="C211" s="18" t="s">
        <v>446</v>
      </c>
      <c r="D211" s="18"/>
    </row>
    <row r="212" spans="1:5">
      <c r="A212" s="118"/>
      <c r="B212" s="118"/>
      <c r="C212" s="18" t="s">
        <v>447</v>
      </c>
      <c r="D212" s="18"/>
    </row>
    <row r="213" spans="1:5">
      <c r="A213" s="118"/>
      <c r="B213" s="118"/>
      <c r="C213" s="18" t="s">
        <v>448</v>
      </c>
      <c r="D213" s="18"/>
    </row>
    <row r="214" spans="1:5">
      <c r="A214" s="118"/>
      <c r="B214" s="118"/>
      <c r="C214" s="18" t="s">
        <v>449</v>
      </c>
      <c r="D214" s="18"/>
    </row>
    <row r="215" spans="1:5">
      <c r="A215" s="118"/>
      <c r="B215" s="118"/>
      <c r="C215" s="18" t="s">
        <v>450</v>
      </c>
      <c r="D215" s="18"/>
    </row>
    <row r="216" spans="1:5">
      <c r="A216" s="118"/>
      <c r="B216" s="118"/>
      <c r="C216" s="18" t="s">
        <v>451</v>
      </c>
      <c r="D216" s="18"/>
    </row>
    <row r="217" spans="1:5">
      <c r="A217" s="118"/>
      <c r="B217" s="118"/>
      <c r="C217" s="18" t="s">
        <v>452</v>
      </c>
      <c r="D217" s="18"/>
    </row>
    <row r="218" spans="1:5">
      <c r="A218" s="118"/>
      <c r="B218" s="118"/>
      <c r="C218" s="18" t="s">
        <v>453</v>
      </c>
      <c r="D218" s="18" t="s">
        <v>454</v>
      </c>
      <c r="E218" t="s">
        <v>215</v>
      </c>
    </row>
    <row r="219" spans="1:5">
      <c r="A219" s="118"/>
      <c r="B219" s="118"/>
      <c r="C219" s="18" t="s">
        <v>455</v>
      </c>
      <c r="D219" s="18"/>
    </row>
    <row r="220" spans="1:5">
      <c r="A220" s="118"/>
      <c r="B220" s="118"/>
      <c r="C220" s="18" t="s">
        <v>456</v>
      </c>
      <c r="D220" s="18"/>
    </row>
    <row r="221" spans="1:5">
      <c r="A221" s="118"/>
      <c r="B221" s="118"/>
      <c r="C221" s="18" t="s">
        <v>457</v>
      </c>
      <c r="D221" s="18"/>
    </row>
    <row r="222" spans="1:5">
      <c r="A222" s="118"/>
      <c r="B222" s="118"/>
      <c r="C222" s="18" t="s">
        <v>458</v>
      </c>
      <c r="D222" s="18"/>
    </row>
    <row r="223" spans="1:5">
      <c r="A223" s="118"/>
      <c r="B223" s="118"/>
      <c r="C223" s="18" t="s">
        <v>459</v>
      </c>
      <c r="D223" s="18"/>
    </row>
    <row r="224" spans="1:5">
      <c r="A224" s="118"/>
      <c r="B224" s="118"/>
      <c r="C224" s="18" t="s">
        <v>460</v>
      </c>
      <c r="D224" s="18"/>
    </row>
    <row r="225" spans="1:4">
      <c r="A225" s="118"/>
      <c r="B225" s="118"/>
      <c r="C225" s="18" t="s">
        <v>461</v>
      </c>
      <c r="D225" s="18"/>
    </row>
    <row r="226" spans="1:4">
      <c r="A226" s="118"/>
      <c r="B226" s="118"/>
      <c r="C226" s="18" t="s">
        <v>462</v>
      </c>
      <c r="D226" s="18"/>
    </row>
    <row r="227" spans="1:4">
      <c r="A227" s="118"/>
      <c r="B227" s="118"/>
      <c r="C227" s="18" t="s">
        <v>463</v>
      </c>
      <c r="D227" s="18"/>
    </row>
    <row r="228" spans="1:4">
      <c r="A228" s="118"/>
      <c r="B228" s="118"/>
      <c r="C228" s="18" t="s">
        <v>464</v>
      </c>
      <c r="D228" s="18"/>
    </row>
    <row r="229" spans="1:4">
      <c r="A229" s="118"/>
      <c r="B229" s="118"/>
      <c r="C229" s="18" t="s">
        <v>465</v>
      </c>
      <c r="D229" s="18"/>
    </row>
    <row r="230" spans="1:4">
      <c r="A230" s="118"/>
      <c r="B230" s="118"/>
      <c r="C230" s="18" t="s">
        <v>466</v>
      </c>
      <c r="D230" s="18"/>
    </row>
    <row r="231" spans="1:4">
      <c r="A231" s="118"/>
      <c r="B231" s="118"/>
      <c r="C231" s="18" t="s">
        <v>467</v>
      </c>
      <c r="D231" s="18"/>
    </row>
    <row r="232" spans="1:4">
      <c r="A232" s="118"/>
      <c r="B232" s="118"/>
      <c r="C232" s="18" t="s">
        <v>468</v>
      </c>
      <c r="D232" s="18"/>
    </row>
    <row r="233" spans="1:4">
      <c r="A233" s="118"/>
      <c r="B233" s="118"/>
      <c r="C233" s="18" t="s">
        <v>469</v>
      </c>
      <c r="D233" s="18"/>
    </row>
    <row r="234" spans="1:4">
      <c r="A234" s="118"/>
      <c r="B234" s="118"/>
      <c r="C234" s="18" t="s">
        <v>470</v>
      </c>
      <c r="D234" s="18"/>
    </row>
    <row r="235" spans="1:4">
      <c r="A235" s="118"/>
      <c r="B235" s="118"/>
      <c r="C235" s="18" t="s">
        <v>471</v>
      </c>
      <c r="D235" s="18"/>
    </row>
    <row r="236" spans="1:4">
      <c r="A236" s="118"/>
      <c r="B236" s="118"/>
      <c r="C236" s="18" t="s">
        <v>472</v>
      </c>
      <c r="D236" s="18"/>
    </row>
    <row r="237" spans="1:4">
      <c r="A237" s="118"/>
      <c r="B237" s="118"/>
      <c r="C237" s="18" t="s">
        <v>473</v>
      </c>
      <c r="D237" s="18"/>
    </row>
    <row r="238" spans="1:4">
      <c r="A238" s="118"/>
      <c r="B238" s="118"/>
      <c r="C238" s="18" t="s">
        <v>24</v>
      </c>
      <c r="D238" s="18"/>
    </row>
    <row r="239" spans="1:4">
      <c r="A239" s="118"/>
      <c r="B239" s="118"/>
      <c r="C239" s="18" t="s">
        <v>474</v>
      </c>
      <c r="D239" s="18"/>
    </row>
    <row r="240" spans="1:4">
      <c r="A240" s="118"/>
      <c r="B240" s="118"/>
      <c r="C240" s="18" t="s">
        <v>475</v>
      </c>
      <c r="D240" s="18"/>
    </row>
    <row r="241" spans="1:4">
      <c r="A241" s="118"/>
      <c r="B241" s="118"/>
      <c r="C241" s="18" t="s">
        <v>476</v>
      </c>
      <c r="D241" s="18"/>
    </row>
    <row r="242" spans="1:4">
      <c r="A242" s="118"/>
      <c r="B242" s="118"/>
      <c r="C242" s="18" t="s">
        <v>477</v>
      </c>
      <c r="D242" s="18"/>
    </row>
    <row r="243" spans="1:4">
      <c r="A243" s="118"/>
      <c r="B243" s="118"/>
      <c r="C243" s="18" t="s">
        <v>478</v>
      </c>
      <c r="D243" s="18"/>
    </row>
    <row r="244" spans="1:4">
      <c r="A244" s="118"/>
      <c r="B244" s="118"/>
      <c r="C244" s="18" t="s">
        <v>479</v>
      </c>
      <c r="D244" s="18"/>
    </row>
    <row r="245" spans="1:4">
      <c r="A245" s="118"/>
      <c r="B245" s="118"/>
      <c r="C245" s="18" t="s">
        <v>480</v>
      </c>
      <c r="D245" s="18"/>
    </row>
    <row r="246" spans="1:4">
      <c r="A246" s="118"/>
      <c r="B246" s="118"/>
      <c r="C246" s="18" t="s">
        <v>481</v>
      </c>
      <c r="D246" s="18"/>
    </row>
    <row r="247" spans="1:4">
      <c r="A247" s="118"/>
      <c r="B247" s="118"/>
      <c r="C247" s="18" t="s">
        <v>482</v>
      </c>
      <c r="D247" s="18"/>
    </row>
    <row r="248" spans="1:4">
      <c r="A248" s="118"/>
      <c r="B248" s="118"/>
      <c r="C248" s="18" t="s">
        <v>483</v>
      </c>
      <c r="D248" s="18"/>
    </row>
    <row r="249" spans="1:4">
      <c r="A249" s="118"/>
      <c r="B249" s="118"/>
      <c r="C249" s="18" t="s">
        <v>484</v>
      </c>
      <c r="D249" s="18"/>
    </row>
    <row r="250" spans="1:4">
      <c r="A250" s="118"/>
      <c r="B250" s="118"/>
      <c r="C250" s="18" t="s">
        <v>485</v>
      </c>
      <c r="D250" s="18"/>
    </row>
    <row r="251" spans="1:4">
      <c r="A251" s="118"/>
      <c r="B251" s="118"/>
      <c r="C251" s="18" t="s">
        <v>486</v>
      </c>
      <c r="D251" s="18"/>
    </row>
    <row r="252" spans="1:4">
      <c r="A252" s="118"/>
      <c r="B252" s="118"/>
      <c r="C252" s="18" t="s">
        <v>315</v>
      </c>
      <c r="D252" s="18"/>
    </row>
    <row r="253" spans="1:4">
      <c r="A253" s="118"/>
      <c r="B253" s="118"/>
      <c r="C253" s="18" t="s">
        <v>487</v>
      </c>
      <c r="D253" s="18"/>
    </row>
    <row r="254" spans="1:4">
      <c r="A254" s="118"/>
      <c r="B254" s="118"/>
      <c r="C254" s="18" t="s">
        <v>488</v>
      </c>
      <c r="D254" s="18"/>
    </row>
    <row r="255" spans="1:4">
      <c r="A255" s="118"/>
      <c r="B255" s="118"/>
      <c r="C255" s="18" t="s">
        <v>489</v>
      </c>
      <c r="D255" s="18"/>
    </row>
    <row r="256" spans="1:4">
      <c r="A256" s="118"/>
      <c r="B256" s="118"/>
      <c r="C256" s="18" t="s">
        <v>490</v>
      </c>
      <c r="D256" s="18"/>
    </row>
    <row r="257" spans="1:5">
      <c r="A257" s="118"/>
      <c r="B257" s="118"/>
      <c r="C257" s="18" t="s">
        <v>491</v>
      </c>
      <c r="D257" s="18"/>
    </row>
    <row r="258" spans="1:5">
      <c r="A258" s="118"/>
      <c r="B258" s="118"/>
      <c r="C258" s="18" t="s">
        <v>492</v>
      </c>
      <c r="D258" s="18"/>
    </row>
    <row r="259" spans="1:5">
      <c r="A259" s="118"/>
      <c r="B259" s="118"/>
      <c r="C259" s="18" t="s">
        <v>493</v>
      </c>
      <c r="D259" s="18"/>
    </row>
    <row r="260" spans="1:5">
      <c r="A260" s="118"/>
      <c r="B260" s="118"/>
      <c r="C260" s="18" t="s">
        <v>494</v>
      </c>
      <c r="D260" s="18"/>
    </row>
    <row r="261" spans="1:5">
      <c r="A261" s="118"/>
      <c r="B261" s="118"/>
      <c r="C261" s="18" t="s">
        <v>495</v>
      </c>
      <c r="D261" s="18"/>
    </row>
    <row r="262" spans="1:5">
      <c r="A262" s="118"/>
      <c r="B262" s="118"/>
      <c r="C262" s="18" t="s">
        <v>496</v>
      </c>
      <c r="D262" s="18"/>
    </row>
    <row r="263" spans="1:5">
      <c r="A263" s="118"/>
      <c r="B263" s="118"/>
      <c r="C263" s="18" t="s">
        <v>497</v>
      </c>
      <c r="D263" s="18"/>
    </row>
    <row r="264" spans="1:5">
      <c r="A264" s="118"/>
      <c r="B264" s="118"/>
      <c r="C264" s="18" t="s">
        <v>498</v>
      </c>
      <c r="D264" s="18"/>
    </row>
    <row r="265" spans="1:5">
      <c r="A265" s="118"/>
      <c r="B265" s="118"/>
      <c r="C265" s="18" t="s">
        <v>499</v>
      </c>
      <c r="D265" s="18"/>
    </row>
    <row r="266" spans="1:5">
      <c r="A266" s="118"/>
      <c r="B266" s="118"/>
      <c r="C266" s="18" t="s">
        <v>500</v>
      </c>
      <c r="D266" s="18"/>
    </row>
    <row r="267" spans="1:5">
      <c r="A267" s="118"/>
      <c r="B267" s="118"/>
      <c r="C267" s="18" t="s">
        <v>501</v>
      </c>
      <c r="D267" s="18"/>
    </row>
    <row r="268" spans="1:5">
      <c r="A268" s="118"/>
      <c r="B268" s="118"/>
      <c r="C268" s="18" t="s">
        <v>502</v>
      </c>
      <c r="D268" s="18"/>
    </row>
    <row r="269" spans="1:5">
      <c r="A269" s="118"/>
      <c r="B269" s="118"/>
      <c r="C269" s="18" t="s">
        <v>503</v>
      </c>
      <c r="D269" s="18"/>
    </row>
    <row r="270" spans="1:5">
      <c r="A270" s="118"/>
      <c r="B270" s="118"/>
      <c r="C270" s="18" t="s">
        <v>504</v>
      </c>
      <c r="D270" s="18" t="s">
        <v>505</v>
      </c>
      <c r="E270" t="s">
        <v>215</v>
      </c>
    </row>
    <row r="271" spans="1:5">
      <c r="A271" s="118"/>
      <c r="B271" s="118"/>
      <c r="C271" s="18" t="s">
        <v>506</v>
      </c>
      <c r="D271" s="18" t="s">
        <v>507</v>
      </c>
      <c r="E271" t="s">
        <v>215</v>
      </c>
    </row>
    <row r="272" spans="1:5">
      <c r="A272" s="118"/>
      <c r="B272" s="118"/>
      <c r="C272" s="18" t="s">
        <v>508</v>
      </c>
      <c r="D272" s="18" t="s">
        <v>509</v>
      </c>
      <c r="E272" t="s">
        <v>215</v>
      </c>
    </row>
    <row r="273" spans="1:5">
      <c r="A273" s="118"/>
      <c r="B273" s="118"/>
      <c r="C273" s="18" t="s">
        <v>510</v>
      </c>
      <c r="D273" s="18"/>
    </row>
    <row r="274" spans="1:5">
      <c r="A274" s="118"/>
      <c r="B274" s="118"/>
      <c r="C274" s="18" t="s">
        <v>511</v>
      </c>
      <c r="D274" s="18" t="s">
        <v>512</v>
      </c>
      <c r="E274" t="s">
        <v>215</v>
      </c>
    </row>
    <row r="275" spans="1:5">
      <c r="A275" s="118"/>
      <c r="B275" s="118"/>
      <c r="C275" s="18" t="s">
        <v>513</v>
      </c>
      <c r="D275" s="18"/>
    </row>
    <row r="276" spans="1:5">
      <c r="A276" s="118"/>
      <c r="B276" s="118"/>
      <c r="C276" s="18" t="s">
        <v>514</v>
      </c>
      <c r="D276" s="18"/>
    </row>
    <row r="277" spans="1:5">
      <c r="A277" s="118"/>
      <c r="B277" s="118"/>
      <c r="C277" s="18" t="s">
        <v>515</v>
      </c>
      <c r="D277" s="18"/>
    </row>
    <row r="278" spans="1:5">
      <c r="A278" s="118"/>
      <c r="B278" s="118"/>
      <c r="C278" s="18" t="s">
        <v>516</v>
      </c>
      <c r="D278" s="18"/>
    </row>
    <row r="279" spans="1:5">
      <c r="A279" s="118"/>
      <c r="B279" s="118"/>
      <c r="C279" s="18" t="s">
        <v>517</v>
      </c>
      <c r="D279" s="18"/>
    </row>
    <row r="280" spans="1:5">
      <c r="A280" s="118"/>
      <c r="B280" s="118"/>
      <c r="C280" s="18" t="s">
        <v>518</v>
      </c>
      <c r="D280" s="18"/>
    </row>
    <row r="281" spans="1:5">
      <c r="A281" s="118"/>
      <c r="B281" s="118"/>
      <c r="C281" s="18" t="s">
        <v>519</v>
      </c>
      <c r="D281" s="18"/>
    </row>
    <row r="282" spans="1:5">
      <c r="A282" s="118"/>
      <c r="B282" s="118"/>
      <c r="C282" s="18" t="s">
        <v>520</v>
      </c>
      <c r="D282" s="18" t="s">
        <v>521</v>
      </c>
      <c r="E282" t="s">
        <v>215</v>
      </c>
    </row>
    <row r="283" spans="1:5">
      <c r="A283" s="118"/>
      <c r="B283" s="118"/>
      <c r="C283" s="18" t="s">
        <v>522</v>
      </c>
      <c r="D283" s="18"/>
    </row>
    <row r="284" spans="1:5">
      <c r="A284" s="118"/>
      <c r="B284" s="118"/>
      <c r="C284" s="18" t="s">
        <v>523</v>
      </c>
      <c r="D284" s="18" t="s">
        <v>524</v>
      </c>
      <c r="E284" t="s">
        <v>215</v>
      </c>
    </row>
    <row r="285" spans="1:5">
      <c r="A285" s="118"/>
      <c r="B285" s="118"/>
      <c r="C285" s="18" t="s">
        <v>525</v>
      </c>
      <c r="D285" s="18"/>
    </row>
    <row r="286" spans="1:5">
      <c r="A286" s="118"/>
      <c r="B286" s="118"/>
      <c r="C286" s="18" t="s">
        <v>526</v>
      </c>
      <c r="D286" s="18"/>
    </row>
    <row r="287" spans="1:5">
      <c r="A287" s="118"/>
      <c r="B287" s="118"/>
      <c r="C287" s="18" t="s">
        <v>527</v>
      </c>
      <c r="D287" s="18"/>
    </row>
    <row r="288" spans="1:5">
      <c r="A288" s="118"/>
      <c r="B288" s="118"/>
      <c r="C288" s="18" t="s">
        <v>528</v>
      </c>
      <c r="D288" s="18"/>
    </row>
    <row r="289" spans="1:5">
      <c r="A289" s="118"/>
      <c r="B289" s="118"/>
      <c r="C289" s="18" t="s">
        <v>529</v>
      </c>
      <c r="D289" s="18" t="s">
        <v>530</v>
      </c>
      <c r="E289" t="s">
        <v>215</v>
      </c>
    </row>
    <row r="290" spans="1:5">
      <c r="A290" s="118"/>
      <c r="B290" s="118"/>
      <c r="C290" s="18" t="s">
        <v>531</v>
      </c>
      <c r="D290" s="18"/>
    </row>
    <row r="291" spans="1:5">
      <c r="A291" s="118"/>
      <c r="B291" s="118"/>
      <c r="C291" s="18" t="s">
        <v>532</v>
      </c>
      <c r="D291" s="18"/>
    </row>
    <row r="292" spans="1:5">
      <c r="A292" s="118"/>
      <c r="B292" s="118"/>
      <c r="C292" s="18" t="s">
        <v>533</v>
      </c>
      <c r="D292" s="18"/>
    </row>
    <row r="293" spans="1:5">
      <c r="A293" s="118"/>
      <c r="B293" s="118"/>
      <c r="C293" s="18" t="s">
        <v>534</v>
      </c>
      <c r="D293" s="18"/>
    </row>
    <row r="294" spans="1:5">
      <c r="A294" s="118"/>
      <c r="B294" s="118"/>
      <c r="C294" s="18" t="s">
        <v>535</v>
      </c>
      <c r="D294" s="18"/>
    </row>
    <row r="295" spans="1:5">
      <c r="A295" s="118"/>
      <c r="B295" s="118"/>
      <c r="C295" s="18" t="s">
        <v>536</v>
      </c>
      <c r="D295" s="18"/>
    </row>
    <row r="296" spans="1:5">
      <c r="A296" s="118"/>
      <c r="B296" s="118"/>
      <c r="C296" s="18" t="s">
        <v>537</v>
      </c>
      <c r="D296" s="18"/>
    </row>
    <row r="297" spans="1:5">
      <c r="A297" s="118"/>
      <c r="B297" s="118"/>
      <c r="C297" s="18" t="s">
        <v>538</v>
      </c>
      <c r="D297" s="18" t="s">
        <v>539</v>
      </c>
      <c r="E297" t="s">
        <v>215</v>
      </c>
    </row>
    <row r="298" spans="1:5">
      <c r="A298" s="118"/>
      <c r="B298" s="118"/>
      <c r="C298" s="18" t="s">
        <v>540</v>
      </c>
      <c r="D298" s="18"/>
    </row>
    <row r="299" spans="1:5">
      <c r="A299" s="118"/>
      <c r="B299" s="118"/>
      <c r="C299" s="18" t="s">
        <v>541</v>
      </c>
      <c r="D299" s="18"/>
    </row>
    <row r="300" spans="1:5">
      <c r="A300" s="118"/>
      <c r="B300" s="118"/>
      <c r="C300" s="18" t="s">
        <v>542</v>
      </c>
      <c r="D300" s="18"/>
      <c r="E300" t="s">
        <v>215</v>
      </c>
    </row>
    <row r="301" spans="1:5">
      <c r="A301" s="118"/>
      <c r="B301" s="118"/>
      <c r="C301" s="18" t="s">
        <v>543</v>
      </c>
      <c r="D301" s="18"/>
    </row>
    <row r="302" spans="1:5">
      <c r="A302" s="118"/>
      <c r="B302" s="118"/>
      <c r="C302" s="18" t="s">
        <v>544</v>
      </c>
      <c r="D302" s="18"/>
    </row>
    <row r="303" spans="1:5">
      <c r="A303" s="118"/>
      <c r="B303" s="118"/>
      <c r="C303" s="18" t="s">
        <v>545</v>
      </c>
      <c r="D303" s="18"/>
    </row>
    <row r="304" spans="1:5">
      <c r="A304" s="118"/>
      <c r="B304" s="118"/>
      <c r="C304" s="18" t="s">
        <v>546</v>
      </c>
      <c r="D304" s="18"/>
    </row>
    <row r="305" spans="1:5">
      <c r="A305" s="118"/>
      <c r="B305" s="118"/>
      <c r="C305" s="18" t="s">
        <v>547</v>
      </c>
      <c r="D305" s="18"/>
    </row>
    <row r="306" spans="1:5">
      <c r="A306" s="118"/>
      <c r="B306" s="118"/>
      <c r="C306" s="18" t="s">
        <v>548</v>
      </c>
      <c r="D306" s="18"/>
    </row>
    <row r="307" spans="1:5">
      <c r="A307" s="118"/>
      <c r="B307" s="118"/>
      <c r="C307" s="18" t="s">
        <v>549</v>
      </c>
      <c r="D307" s="18"/>
    </row>
    <row r="308" spans="1:5">
      <c r="A308" s="118"/>
      <c r="B308" s="118"/>
      <c r="C308" s="18" t="s">
        <v>550</v>
      </c>
      <c r="D308" s="18"/>
    </row>
    <row r="309" spans="1:5">
      <c r="A309" s="118"/>
      <c r="B309" s="118"/>
      <c r="C309" s="18" t="s">
        <v>551</v>
      </c>
      <c r="D309" s="18"/>
    </row>
    <row r="310" spans="1:5">
      <c r="A310" s="118"/>
      <c r="B310" s="118"/>
      <c r="C310" s="18" t="s">
        <v>552</v>
      </c>
      <c r="D310" s="18"/>
      <c r="E310" t="s">
        <v>215</v>
      </c>
    </row>
    <row r="311" spans="1:5">
      <c r="A311" s="118"/>
      <c r="B311" s="118"/>
      <c r="C311" s="18" t="s">
        <v>553</v>
      </c>
      <c r="D311" s="18"/>
      <c r="E311" t="s">
        <v>215</v>
      </c>
    </row>
    <row r="312" spans="1:5">
      <c r="A312" s="118"/>
      <c r="B312" s="118"/>
      <c r="C312" s="18" t="s">
        <v>554</v>
      </c>
      <c r="D312" s="18"/>
      <c r="E312" t="s">
        <v>215</v>
      </c>
    </row>
    <row r="313" spans="1:5">
      <c r="A313" s="118"/>
      <c r="B313" s="118"/>
      <c r="C313" s="18" t="s">
        <v>555</v>
      </c>
      <c r="D313" s="18"/>
    </row>
    <row r="314" spans="1:5">
      <c r="A314" s="118"/>
      <c r="B314" s="118"/>
      <c r="C314" s="18" t="s">
        <v>556</v>
      </c>
      <c r="D314" s="18"/>
    </row>
    <row r="315" spans="1:5">
      <c r="A315" s="118"/>
      <c r="B315" s="118"/>
      <c r="C315" s="18" t="s">
        <v>557</v>
      </c>
      <c r="D315" s="18"/>
    </row>
    <row r="316" spans="1:5">
      <c r="A316" s="118"/>
      <c r="B316" s="118"/>
      <c r="C316" s="18" t="s">
        <v>558</v>
      </c>
      <c r="D316" s="18"/>
    </row>
    <row r="317" spans="1:5">
      <c r="A317" s="118"/>
      <c r="B317" s="118"/>
      <c r="C317" s="18" t="s">
        <v>559</v>
      </c>
      <c r="D317" s="18"/>
    </row>
    <row r="318" spans="1:5">
      <c r="A318" s="118"/>
      <c r="B318" s="118"/>
      <c r="C318" s="18" t="s">
        <v>560</v>
      </c>
      <c r="D318" s="103" t="s">
        <v>561</v>
      </c>
      <c r="E318" t="s">
        <v>215</v>
      </c>
    </row>
    <row r="319" spans="1:5">
      <c r="A319" s="118"/>
      <c r="B319" s="118"/>
      <c r="C319" s="18" t="s">
        <v>562</v>
      </c>
      <c r="D319" s="18"/>
    </row>
    <row r="320" spans="1:5">
      <c r="A320" s="118"/>
      <c r="B320" s="118"/>
      <c r="C320" s="18" t="s">
        <v>563</v>
      </c>
      <c r="D320" s="18"/>
    </row>
    <row r="321" spans="1:5">
      <c r="A321" s="118"/>
      <c r="B321" s="118"/>
      <c r="C321" s="18" t="s">
        <v>564</v>
      </c>
      <c r="D321" s="18"/>
    </row>
    <row r="322" spans="1:5">
      <c r="A322" s="118"/>
      <c r="B322" s="118"/>
      <c r="C322" s="18" t="s">
        <v>565</v>
      </c>
      <c r="D322" s="18"/>
    </row>
    <row r="323" spans="1:5">
      <c r="A323" s="118"/>
      <c r="B323" s="118"/>
      <c r="C323" s="18" t="s">
        <v>566</v>
      </c>
      <c r="D323" s="18"/>
    </row>
    <row r="324" spans="1:5">
      <c r="A324" s="118"/>
      <c r="B324" s="118"/>
      <c r="C324" s="18" t="s">
        <v>567</v>
      </c>
      <c r="D324" s="18"/>
    </row>
    <row r="325" spans="1:5">
      <c r="A325" s="118"/>
      <c r="B325" s="118"/>
      <c r="C325" s="18" t="s">
        <v>568</v>
      </c>
      <c r="D325" s="18"/>
    </row>
    <row r="326" spans="1:5">
      <c r="A326" s="118"/>
      <c r="B326" s="118"/>
      <c r="C326" s="18" t="s">
        <v>569</v>
      </c>
      <c r="D326" s="18"/>
    </row>
    <row r="327" spans="1:5">
      <c r="A327" s="118"/>
      <c r="B327" s="118"/>
      <c r="C327" s="18" t="s">
        <v>570</v>
      </c>
      <c r="D327" s="18"/>
    </row>
    <row r="328" spans="1:5">
      <c r="A328" s="112"/>
      <c r="B328" s="119" t="s">
        <v>90</v>
      </c>
      <c r="C328" s="46" t="s">
        <v>571</v>
      </c>
      <c r="D328" s="46"/>
      <c r="E328" t="s">
        <v>215</v>
      </c>
    </row>
    <row r="329" spans="1:5">
      <c r="A329" s="113"/>
      <c r="B329" s="120"/>
      <c r="C329" s="46" t="s">
        <v>572</v>
      </c>
      <c r="D329" s="46"/>
      <c r="E329" t="s">
        <v>215</v>
      </c>
    </row>
    <row r="330" spans="1:5">
      <c r="A330" s="113"/>
      <c r="B330" s="120"/>
      <c r="C330" s="105" t="s">
        <v>573</v>
      </c>
      <c r="D330" s="46"/>
      <c r="E330" t="s">
        <v>215</v>
      </c>
    </row>
    <row r="331" spans="1:5">
      <c r="A331" s="113"/>
      <c r="B331" s="120"/>
      <c r="C331" s="104" t="s">
        <v>574</v>
      </c>
      <c r="D331" s="46"/>
      <c r="E331" t="s">
        <v>215</v>
      </c>
    </row>
    <row r="332" spans="1:5">
      <c r="A332" s="113"/>
      <c r="B332" s="120"/>
      <c r="C332" s="104" t="s">
        <v>575</v>
      </c>
      <c r="D332" s="46"/>
      <c r="E332" t="s">
        <v>215</v>
      </c>
    </row>
    <row r="333" spans="1:5">
      <c r="A333" s="113"/>
      <c r="B333" s="120"/>
      <c r="C333" s="104" t="s">
        <v>576</v>
      </c>
      <c r="D333" s="46"/>
      <c r="E333" t="s">
        <v>215</v>
      </c>
    </row>
    <row r="334" spans="1:5">
      <c r="A334" s="113"/>
      <c r="B334" s="120"/>
      <c r="C334" s="104" t="s">
        <v>577</v>
      </c>
      <c r="D334" s="46"/>
      <c r="E334" t="s">
        <v>215</v>
      </c>
    </row>
    <row r="335" spans="1:5">
      <c r="A335" s="113"/>
      <c r="B335" s="120"/>
      <c r="C335" s="46" t="s">
        <v>578</v>
      </c>
      <c r="D335" s="46"/>
      <c r="E335" t="s">
        <v>215</v>
      </c>
    </row>
    <row r="336" spans="1:5">
      <c r="A336" s="113"/>
      <c r="B336" s="120"/>
      <c r="C336" s="46" t="s">
        <v>579</v>
      </c>
      <c r="D336" s="46"/>
      <c r="E336" t="s">
        <v>215</v>
      </c>
    </row>
    <row r="337" spans="1:5">
      <c r="A337" s="113"/>
      <c r="B337" s="120"/>
      <c r="C337" s="46" t="s">
        <v>580</v>
      </c>
      <c r="D337" s="46"/>
      <c r="E337" t="s">
        <v>215</v>
      </c>
    </row>
    <row r="338" spans="1:5">
      <c r="A338" s="113"/>
      <c r="B338" s="120"/>
      <c r="C338" s="46" t="s">
        <v>581</v>
      </c>
      <c r="D338" s="46"/>
      <c r="E338" t="s">
        <v>215</v>
      </c>
    </row>
    <row r="339" spans="1:5">
      <c r="A339" s="113"/>
      <c r="B339" s="120"/>
      <c r="C339" s="46" t="s">
        <v>582</v>
      </c>
      <c r="D339" s="46"/>
      <c r="E339" t="s">
        <v>215</v>
      </c>
    </row>
    <row r="340" spans="1:5">
      <c r="A340" s="113"/>
      <c r="B340" s="120"/>
      <c r="C340" s="46" t="s">
        <v>583</v>
      </c>
      <c r="D340" s="46"/>
      <c r="E340" t="s">
        <v>215</v>
      </c>
    </row>
    <row r="341" spans="1:5">
      <c r="A341" s="113"/>
      <c r="B341" s="120"/>
      <c r="C341" s="46" t="s">
        <v>584</v>
      </c>
      <c r="D341" s="46"/>
      <c r="E341" t="s">
        <v>215</v>
      </c>
    </row>
    <row r="342" spans="1:5">
      <c r="A342" s="113"/>
      <c r="B342" s="120"/>
      <c r="C342" s="46" t="s">
        <v>585</v>
      </c>
      <c r="D342" s="46"/>
      <c r="E342" t="s">
        <v>215</v>
      </c>
    </row>
    <row r="343" spans="1:5">
      <c r="A343" s="113"/>
      <c r="B343" s="120"/>
      <c r="C343" s="46" t="s">
        <v>586</v>
      </c>
      <c r="D343" s="46"/>
      <c r="E343" t="s">
        <v>215</v>
      </c>
    </row>
    <row r="344" spans="1:5">
      <c r="A344" s="113"/>
      <c r="B344" s="120"/>
      <c r="C344" s="46" t="s">
        <v>587</v>
      </c>
      <c r="D344" s="46"/>
      <c r="E344" t="s">
        <v>215</v>
      </c>
    </row>
    <row r="345" spans="1:5">
      <c r="A345" s="113"/>
      <c r="B345" s="120"/>
      <c r="C345" s="46" t="s">
        <v>588</v>
      </c>
      <c r="D345" s="46"/>
      <c r="E345" t="s">
        <v>215</v>
      </c>
    </row>
    <row r="346" spans="1:5">
      <c r="A346" s="113"/>
      <c r="B346" s="120"/>
      <c r="C346" s="46" t="s">
        <v>589</v>
      </c>
      <c r="D346" s="46"/>
      <c r="E346" t="s">
        <v>215</v>
      </c>
    </row>
    <row r="347" spans="1:5">
      <c r="A347" s="113"/>
      <c r="B347" s="120"/>
      <c r="C347" s="46" t="s">
        <v>590</v>
      </c>
      <c r="D347" s="46"/>
      <c r="E347" t="s">
        <v>215</v>
      </c>
    </row>
    <row r="348" spans="1:5">
      <c r="A348" s="113"/>
      <c r="B348" s="120"/>
      <c r="C348" s="46" t="s">
        <v>591</v>
      </c>
      <c r="D348" s="46"/>
      <c r="E348" t="s">
        <v>215</v>
      </c>
    </row>
    <row r="349" spans="1:5">
      <c r="A349" s="113"/>
      <c r="B349" s="120"/>
      <c r="C349" s="46" t="s">
        <v>592</v>
      </c>
      <c r="D349" s="46"/>
      <c r="E349" t="s">
        <v>215</v>
      </c>
    </row>
    <row r="350" spans="1:5">
      <c r="A350" s="113"/>
      <c r="B350" s="120"/>
      <c r="C350" s="46" t="s">
        <v>593</v>
      </c>
      <c r="D350" s="46"/>
      <c r="E350" t="s">
        <v>215</v>
      </c>
    </row>
    <row r="351" spans="1:5">
      <c r="A351" s="113"/>
      <c r="B351" s="120"/>
      <c r="C351" s="46" t="s">
        <v>594</v>
      </c>
      <c r="D351" s="46"/>
      <c r="E351" t="s">
        <v>215</v>
      </c>
    </row>
    <row r="352" spans="1:5">
      <c r="A352" s="113"/>
      <c r="B352" s="120"/>
      <c r="C352" s="46" t="s">
        <v>595</v>
      </c>
      <c r="D352" s="46"/>
      <c r="E352" t="s">
        <v>215</v>
      </c>
    </row>
    <row r="353" spans="1:5">
      <c r="A353" s="113"/>
      <c r="B353" s="120"/>
      <c r="C353" s="46" t="s">
        <v>596</v>
      </c>
      <c r="D353" s="46"/>
      <c r="E353" t="s">
        <v>215</v>
      </c>
    </row>
    <row r="354" spans="1:5">
      <c r="A354" s="113"/>
      <c r="B354" s="120"/>
      <c r="C354" s="46" t="s">
        <v>597</v>
      </c>
      <c r="D354" s="46"/>
      <c r="E354" t="s">
        <v>215</v>
      </c>
    </row>
    <row r="355" spans="1:5">
      <c r="A355" s="113"/>
      <c r="B355" s="120"/>
      <c r="C355" s="46" t="s">
        <v>598</v>
      </c>
      <c r="D355" s="46"/>
      <c r="E355" t="s">
        <v>215</v>
      </c>
    </row>
    <row r="356" spans="1:5">
      <c r="A356" s="113"/>
      <c r="B356" s="120"/>
      <c r="C356" s="46" t="s">
        <v>599</v>
      </c>
      <c r="D356" s="46"/>
      <c r="E356" t="s">
        <v>215</v>
      </c>
    </row>
    <row r="357" spans="1:5">
      <c r="A357" s="113"/>
      <c r="B357" s="120"/>
      <c r="C357" s="46" t="s">
        <v>600</v>
      </c>
      <c r="D357" s="46"/>
      <c r="E357" t="s">
        <v>215</v>
      </c>
    </row>
    <row r="358" spans="1:5">
      <c r="A358" s="113"/>
      <c r="B358" s="120"/>
      <c r="C358" s="46" t="s">
        <v>601</v>
      </c>
      <c r="D358" s="46"/>
      <c r="E358" t="s">
        <v>215</v>
      </c>
    </row>
    <row r="359" spans="1:5">
      <c r="A359" s="113"/>
      <c r="B359" s="120"/>
      <c r="C359" s="46" t="s">
        <v>602</v>
      </c>
      <c r="D359" s="46"/>
      <c r="E359" t="s">
        <v>215</v>
      </c>
    </row>
    <row r="360" spans="1:5">
      <c r="A360" s="113"/>
      <c r="B360" s="120"/>
      <c r="C360" s="46" t="s">
        <v>603</v>
      </c>
      <c r="D360" s="46"/>
      <c r="E360" t="s">
        <v>215</v>
      </c>
    </row>
    <row r="361" spans="1:5">
      <c r="A361" s="113"/>
      <c r="B361" s="120"/>
      <c r="C361" s="46" t="s">
        <v>604</v>
      </c>
      <c r="D361" s="46"/>
      <c r="E361" t="s">
        <v>215</v>
      </c>
    </row>
    <row r="362" spans="1:5">
      <c r="A362" s="113"/>
      <c r="B362" s="120"/>
      <c r="C362" s="46" t="s">
        <v>605</v>
      </c>
      <c r="D362" s="46"/>
      <c r="E362" t="s">
        <v>215</v>
      </c>
    </row>
    <row r="363" spans="1:5">
      <c r="A363" s="113"/>
      <c r="B363" s="120"/>
      <c r="C363" s="46" t="s">
        <v>606</v>
      </c>
      <c r="D363" s="46"/>
      <c r="E363" t="s">
        <v>215</v>
      </c>
    </row>
    <row r="364" spans="1:5">
      <c r="A364" s="113"/>
      <c r="B364" s="120"/>
      <c r="C364" s="46" t="s">
        <v>607</v>
      </c>
      <c r="D364" s="46"/>
      <c r="E364" t="s">
        <v>215</v>
      </c>
    </row>
    <row r="365" spans="1:5">
      <c r="A365" s="113"/>
      <c r="B365" s="120"/>
      <c r="C365" s="46" t="s">
        <v>608</v>
      </c>
      <c r="D365" s="46"/>
      <c r="E365" t="s">
        <v>215</v>
      </c>
    </row>
    <row r="366" spans="1:5">
      <c r="A366" s="113"/>
      <c r="B366" s="120"/>
      <c r="C366" s="46" t="s">
        <v>609</v>
      </c>
      <c r="D366" s="46"/>
      <c r="E366" t="s">
        <v>215</v>
      </c>
    </row>
    <row r="367" spans="1:5">
      <c r="A367" s="113"/>
      <c r="B367" s="120"/>
      <c r="C367" s="46" t="s">
        <v>610</v>
      </c>
      <c r="D367" s="46"/>
      <c r="E367" t="s">
        <v>215</v>
      </c>
    </row>
    <row r="368" spans="1:5">
      <c r="A368" s="113"/>
      <c r="B368" s="120"/>
      <c r="C368" s="46" t="s">
        <v>611</v>
      </c>
      <c r="D368" s="46"/>
      <c r="E368" t="s">
        <v>215</v>
      </c>
    </row>
    <row r="369" spans="1:5">
      <c r="A369" s="113"/>
      <c r="B369" s="120"/>
      <c r="C369" s="46" t="s">
        <v>612</v>
      </c>
      <c r="D369" s="46"/>
      <c r="E369" t="s">
        <v>215</v>
      </c>
    </row>
    <row r="370" spans="1:5">
      <c r="A370" s="113"/>
      <c r="B370" s="120"/>
      <c r="C370" s="46" t="s">
        <v>613</v>
      </c>
      <c r="D370" s="46"/>
      <c r="E370" t="s">
        <v>215</v>
      </c>
    </row>
    <row r="371" spans="1:5">
      <c r="A371" s="113"/>
      <c r="B371" s="120"/>
      <c r="C371" s="46" t="s">
        <v>614</v>
      </c>
      <c r="D371" s="46"/>
      <c r="E371" t="s">
        <v>215</v>
      </c>
    </row>
    <row r="372" spans="1:5">
      <c r="A372" s="113"/>
      <c r="B372" s="120"/>
      <c r="C372" s="46" t="s">
        <v>615</v>
      </c>
      <c r="D372" s="46"/>
      <c r="E372" t="s">
        <v>215</v>
      </c>
    </row>
    <row r="373" spans="1:5">
      <c r="A373" s="113"/>
      <c r="B373" s="120"/>
      <c r="C373" s="46" t="s">
        <v>616</v>
      </c>
      <c r="D373" s="46"/>
      <c r="E373" t="s">
        <v>215</v>
      </c>
    </row>
    <row r="374" spans="1:5">
      <c r="A374" s="113"/>
      <c r="B374" s="120"/>
      <c r="C374" s="46" t="s">
        <v>617</v>
      </c>
      <c r="D374" s="46"/>
      <c r="E374" t="s">
        <v>215</v>
      </c>
    </row>
    <row r="375" spans="1:5">
      <c r="A375" s="113"/>
      <c r="B375" s="120"/>
      <c r="C375" s="46" t="s">
        <v>618</v>
      </c>
      <c r="D375" s="46"/>
      <c r="E375" t="s">
        <v>215</v>
      </c>
    </row>
    <row r="376" spans="1:5">
      <c r="A376" s="113"/>
      <c r="B376" s="120"/>
      <c r="C376" s="46" t="s">
        <v>619</v>
      </c>
      <c r="D376" s="46"/>
      <c r="E376" t="s">
        <v>215</v>
      </c>
    </row>
    <row r="377" spans="1:5">
      <c r="A377" s="113"/>
      <c r="B377" s="120"/>
      <c r="C377" s="46" t="s">
        <v>620</v>
      </c>
      <c r="D377" s="46"/>
      <c r="E377" t="s">
        <v>215</v>
      </c>
    </row>
    <row r="378" spans="1:5">
      <c r="A378" s="113"/>
      <c r="B378" s="120"/>
      <c r="C378" s="46" t="s">
        <v>621</v>
      </c>
      <c r="D378" s="46"/>
      <c r="E378" t="s">
        <v>215</v>
      </c>
    </row>
    <row r="379" spans="1:5">
      <c r="A379" s="113"/>
      <c r="B379" s="120"/>
      <c r="C379" s="46" t="s">
        <v>622</v>
      </c>
      <c r="D379" s="46"/>
      <c r="E379" t="s">
        <v>215</v>
      </c>
    </row>
    <row r="380" spans="1:5">
      <c r="A380" s="113"/>
      <c r="B380" s="120"/>
      <c r="C380" s="46" t="s">
        <v>623</v>
      </c>
      <c r="D380" s="46"/>
      <c r="E380" t="s">
        <v>215</v>
      </c>
    </row>
    <row r="381" spans="1:5">
      <c r="A381" s="113"/>
      <c r="B381" s="120"/>
      <c r="C381" s="46" t="s">
        <v>624</v>
      </c>
      <c r="D381" s="46"/>
      <c r="E381" t="s">
        <v>215</v>
      </c>
    </row>
    <row r="382" spans="1:5">
      <c r="A382" s="113"/>
      <c r="B382" s="120"/>
      <c r="C382" s="46" t="s">
        <v>625</v>
      </c>
      <c r="D382" s="46"/>
      <c r="E382" t="s">
        <v>215</v>
      </c>
    </row>
    <row r="383" spans="1:5">
      <c r="A383" s="113"/>
      <c r="B383" s="120"/>
      <c r="C383" s="46" t="s">
        <v>626</v>
      </c>
      <c r="D383" s="46"/>
      <c r="E383" t="s">
        <v>215</v>
      </c>
    </row>
    <row r="384" spans="1:5">
      <c r="A384" s="113"/>
      <c r="B384" s="120"/>
      <c r="C384" s="46" t="s">
        <v>627</v>
      </c>
      <c r="D384" s="46"/>
      <c r="E384" t="s">
        <v>215</v>
      </c>
    </row>
    <row r="385" spans="1:5">
      <c r="A385" s="113"/>
      <c r="B385" s="120"/>
      <c r="C385" s="46" t="s">
        <v>628</v>
      </c>
      <c r="D385" s="46"/>
      <c r="E385" t="s">
        <v>215</v>
      </c>
    </row>
    <row r="386" spans="1:5">
      <c r="A386" s="113"/>
      <c r="B386" s="120"/>
      <c r="C386" s="46" t="s">
        <v>629</v>
      </c>
      <c r="D386" s="46"/>
      <c r="E386" t="s">
        <v>215</v>
      </c>
    </row>
    <row r="387" spans="1:5">
      <c r="A387" s="113"/>
      <c r="B387" s="120"/>
      <c r="C387" s="46" t="s">
        <v>630</v>
      </c>
      <c r="D387" s="46"/>
      <c r="E387" t="s">
        <v>215</v>
      </c>
    </row>
    <row r="388" spans="1:5">
      <c r="A388" s="113"/>
      <c r="B388" s="120"/>
      <c r="C388" s="46" t="s">
        <v>631</v>
      </c>
      <c r="D388" s="46"/>
      <c r="E388" t="s">
        <v>215</v>
      </c>
    </row>
    <row r="389" spans="1:5">
      <c r="A389" s="113"/>
      <c r="B389" s="120"/>
      <c r="C389" s="46" t="s">
        <v>632</v>
      </c>
      <c r="D389" s="46"/>
      <c r="E389" t="s">
        <v>215</v>
      </c>
    </row>
    <row r="390" spans="1:5">
      <c r="A390" s="113"/>
      <c r="B390" s="120"/>
      <c r="C390" s="46" t="s">
        <v>633</v>
      </c>
      <c r="D390" s="46"/>
      <c r="E390" t="s">
        <v>215</v>
      </c>
    </row>
    <row r="391" spans="1:5">
      <c r="A391" s="113"/>
      <c r="B391" s="120"/>
      <c r="C391" s="46" t="s">
        <v>634</v>
      </c>
      <c r="D391" s="46"/>
      <c r="E391" t="s">
        <v>215</v>
      </c>
    </row>
    <row r="392" spans="1:5">
      <c r="A392" s="113"/>
      <c r="B392" s="120"/>
      <c r="C392" s="46" t="s">
        <v>635</v>
      </c>
      <c r="D392" s="46"/>
      <c r="E392" t="s">
        <v>215</v>
      </c>
    </row>
    <row r="393" spans="1:5">
      <c r="A393" s="113"/>
      <c r="B393" s="120"/>
      <c r="C393" s="46" t="s">
        <v>636</v>
      </c>
      <c r="D393" s="46"/>
      <c r="E393" t="s">
        <v>215</v>
      </c>
    </row>
    <row r="394" spans="1:5">
      <c r="A394" s="113"/>
      <c r="B394" s="120"/>
      <c r="C394" s="46" t="s">
        <v>637</v>
      </c>
      <c r="D394" s="46"/>
      <c r="E394" t="s">
        <v>215</v>
      </c>
    </row>
    <row r="395" spans="1:5">
      <c r="A395" s="113"/>
      <c r="B395" s="120"/>
      <c r="C395" s="46" t="s">
        <v>638</v>
      </c>
      <c r="D395" s="46"/>
      <c r="E395" t="s">
        <v>215</v>
      </c>
    </row>
    <row r="396" spans="1:5">
      <c r="A396" s="113"/>
      <c r="B396" s="120"/>
      <c r="C396" s="46" t="s">
        <v>639</v>
      </c>
      <c r="D396" s="46"/>
      <c r="E396" t="s">
        <v>215</v>
      </c>
    </row>
    <row r="397" spans="1:5">
      <c r="A397" s="113"/>
      <c r="B397" s="120"/>
      <c r="C397" s="46" t="s">
        <v>640</v>
      </c>
      <c r="D397" s="46"/>
      <c r="E397" t="s">
        <v>215</v>
      </c>
    </row>
    <row r="398" spans="1:5">
      <c r="A398" s="113"/>
      <c r="B398" s="120"/>
      <c r="C398" s="46" t="s">
        <v>641</v>
      </c>
      <c r="D398" s="46"/>
      <c r="E398" t="s">
        <v>215</v>
      </c>
    </row>
    <row r="399" spans="1:5">
      <c r="A399" s="113"/>
      <c r="B399" s="120"/>
      <c r="C399" s="46" t="s">
        <v>642</v>
      </c>
      <c r="D399" s="46"/>
      <c r="E399" t="s">
        <v>215</v>
      </c>
    </row>
    <row r="400" spans="1:5">
      <c r="A400" s="113"/>
      <c r="B400" s="120"/>
      <c r="C400" s="46" t="s">
        <v>643</v>
      </c>
      <c r="D400" s="46"/>
      <c r="E400" t="s">
        <v>215</v>
      </c>
    </row>
    <row r="401" spans="1:5">
      <c r="A401" s="113"/>
      <c r="B401" s="120"/>
      <c r="C401" s="46" t="s">
        <v>644</v>
      </c>
      <c r="D401" s="46"/>
      <c r="E401" t="s">
        <v>215</v>
      </c>
    </row>
    <row r="402" spans="1:5">
      <c r="A402" s="113"/>
      <c r="B402" s="120"/>
      <c r="C402" s="46" t="s">
        <v>645</v>
      </c>
      <c r="D402" s="46"/>
      <c r="E402" t="s">
        <v>215</v>
      </c>
    </row>
    <row r="403" spans="1:5">
      <c r="A403" s="113"/>
      <c r="B403" s="120"/>
      <c r="C403" s="46" t="s">
        <v>646</v>
      </c>
      <c r="D403" s="46"/>
      <c r="E403" t="s">
        <v>215</v>
      </c>
    </row>
    <row r="404" spans="1:5">
      <c r="A404" s="113"/>
      <c r="B404" s="120"/>
      <c r="C404" s="46" t="s">
        <v>647</v>
      </c>
      <c r="D404" s="46"/>
      <c r="E404" t="s">
        <v>215</v>
      </c>
    </row>
    <row r="405" spans="1:5">
      <c r="A405" s="113"/>
      <c r="B405" s="120"/>
      <c r="C405" s="46" t="s">
        <v>648</v>
      </c>
      <c r="D405" s="46"/>
      <c r="E405" t="s">
        <v>215</v>
      </c>
    </row>
    <row r="406" spans="1:5">
      <c r="A406" s="113"/>
      <c r="B406" s="120"/>
      <c r="C406" s="46" t="s">
        <v>649</v>
      </c>
      <c r="D406" s="46"/>
      <c r="E406" t="s">
        <v>215</v>
      </c>
    </row>
    <row r="407" spans="1:5">
      <c r="A407" s="113"/>
      <c r="B407" s="120"/>
      <c r="C407" s="46" t="s">
        <v>650</v>
      </c>
      <c r="D407" s="46"/>
      <c r="E407" t="s">
        <v>215</v>
      </c>
    </row>
    <row r="408" spans="1:5">
      <c r="A408" s="113"/>
      <c r="B408" s="120"/>
      <c r="C408" s="46" t="s">
        <v>651</v>
      </c>
      <c r="D408" s="46"/>
      <c r="E408" t="s">
        <v>215</v>
      </c>
    </row>
    <row r="409" spans="1:5">
      <c r="A409" s="113"/>
      <c r="B409" s="120"/>
      <c r="C409" s="46" t="s">
        <v>652</v>
      </c>
      <c r="D409" s="46"/>
      <c r="E409" t="s">
        <v>215</v>
      </c>
    </row>
    <row r="410" spans="1:5">
      <c r="A410" s="113"/>
      <c r="B410" s="120"/>
      <c r="C410" s="46" t="s">
        <v>653</v>
      </c>
      <c r="D410" s="46"/>
      <c r="E410" t="s">
        <v>215</v>
      </c>
    </row>
    <row r="411" spans="1:5">
      <c r="A411" s="113"/>
      <c r="B411" s="120"/>
      <c r="C411" s="46" t="s">
        <v>654</v>
      </c>
      <c r="D411" s="46"/>
      <c r="E411" t="s">
        <v>215</v>
      </c>
    </row>
    <row r="412" spans="1:5">
      <c r="A412" s="113"/>
      <c r="B412" s="120"/>
      <c r="C412" s="46" t="s">
        <v>655</v>
      </c>
      <c r="D412" s="46"/>
      <c r="E412" t="s">
        <v>215</v>
      </c>
    </row>
    <row r="413" spans="1:5">
      <c r="A413" s="113"/>
      <c r="B413" s="120"/>
      <c r="C413" s="46" t="s">
        <v>656</v>
      </c>
      <c r="D413" s="46"/>
      <c r="E413" t="s">
        <v>215</v>
      </c>
    </row>
    <row r="414" spans="1:5">
      <c r="A414" s="113"/>
      <c r="B414" s="120"/>
      <c r="C414" s="46" t="s">
        <v>657</v>
      </c>
      <c r="D414" s="46"/>
      <c r="E414" t="s">
        <v>215</v>
      </c>
    </row>
    <row r="415" spans="1:5">
      <c r="A415" s="113"/>
      <c r="B415" s="120"/>
      <c r="C415" s="46" t="s">
        <v>658</v>
      </c>
      <c r="D415" s="46"/>
      <c r="E415" t="s">
        <v>215</v>
      </c>
    </row>
    <row r="416" spans="1:5">
      <c r="A416" s="113"/>
      <c r="B416" s="120"/>
      <c r="C416" s="46" t="s">
        <v>659</v>
      </c>
      <c r="D416" s="46"/>
      <c r="E416" t="s">
        <v>215</v>
      </c>
    </row>
    <row r="417" spans="1:5">
      <c r="A417" s="113"/>
      <c r="B417" s="120"/>
      <c r="C417" s="46" t="s">
        <v>660</v>
      </c>
      <c r="D417" s="46"/>
      <c r="E417" t="s">
        <v>215</v>
      </c>
    </row>
    <row r="418" spans="1:5">
      <c r="A418" s="113"/>
      <c r="B418" s="120"/>
      <c r="C418" s="46" t="s">
        <v>661</v>
      </c>
      <c r="D418" s="46"/>
      <c r="E418" t="s">
        <v>215</v>
      </c>
    </row>
    <row r="419" spans="1:5">
      <c r="A419" s="113"/>
      <c r="B419" s="120"/>
      <c r="C419" s="46" t="s">
        <v>662</v>
      </c>
      <c r="D419" s="46"/>
      <c r="E419" t="s">
        <v>215</v>
      </c>
    </row>
    <row r="420" spans="1:5">
      <c r="A420" s="113"/>
      <c r="B420" s="120"/>
      <c r="C420" s="46" t="s">
        <v>663</v>
      </c>
      <c r="D420" s="46"/>
      <c r="E420" t="s">
        <v>215</v>
      </c>
    </row>
    <row r="421" spans="1:5">
      <c r="A421" s="113"/>
      <c r="B421" s="120"/>
      <c r="C421" s="46" t="s">
        <v>664</v>
      </c>
      <c r="D421" s="46"/>
      <c r="E421" t="s">
        <v>215</v>
      </c>
    </row>
    <row r="422" spans="1:5">
      <c r="A422" s="113"/>
      <c r="B422" s="120"/>
      <c r="C422" s="46" t="s">
        <v>665</v>
      </c>
      <c r="D422" s="46"/>
      <c r="E422" t="s">
        <v>215</v>
      </c>
    </row>
    <row r="423" spans="1:5">
      <c r="A423" s="113"/>
      <c r="B423" s="120"/>
      <c r="C423" s="46" t="s">
        <v>666</v>
      </c>
      <c r="D423" s="46"/>
      <c r="E423" t="s">
        <v>215</v>
      </c>
    </row>
    <row r="424" spans="1:5">
      <c r="A424" s="113"/>
      <c r="B424" s="120"/>
      <c r="C424" s="46" t="s">
        <v>667</v>
      </c>
      <c r="D424" s="46"/>
      <c r="E424" t="s">
        <v>215</v>
      </c>
    </row>
    <row r="425" spans="1:5">
      <c r="A425" s="113"/>
      <c r="B425" s="120"/>
      <c r="C425" s="46" t="s">
        <v>668</v>
      </c>
      <c r="D425" s="46"/>
      <c r="E425" t="s">
        <v>215</v>
      </c>
    </row>
    <row r="426" spans="1:5">
      <c r="A426" s="113"/>
      <c r="B426" s="120"/>
      <c r="C426" s="46" t="s">
        <v>669</v>
      </c>
      <c r="D426" s="46"/>
      <c r="E426" t="s">
        <v>215</v>
      </c>
    </row>
    <row r="427" spans="1:5">
      <c r="A427" s="113"/>
      <c r="B427" s="120"/>
      <c r="C427" s="46" t="s">
        <v>670</v>
      </c>
      <c r="D427" s="46"/>
      <c r="E427" t="s">
        <v>215</v>
      </c>
    </row>
    <row r="428" spans="1:5">
      <c r="A428" s="113"/>
      <c r="B428" s="120"/>
      <c r="C428" s="46" t="s">
        <v>671</v>
      </c>
      <c r="D428" s="46"/>
      <c r="E428" t="s">
        <v>215</v>
      </c>
    </row>
    <row r="429" spans="1:5">
      <c r="A429" s="113"/>
      <c r="B429" s="120"/>
      <c r="C429" s="46" t="s">
        <v>672</v>
      </c>
      <c r="D429" s="46"/>
      <c r="E429" t="s">
        <v>215</v>
      </c>
    </row>
    <row r="430" spans="1:5">
      <c r="A430" s="113"/>
      <c r="B430" s="120"/>
      <c r="C430" s="46" t="s">
        <v>673</v>
      </c>
      <c r="D430" s="46"/>
      <c r="E430" t="s">
        <v>215</v>
      </c>
    </row>
    <row r="431" spans="1:5">
      <c r="A431" s="113"/>
      <c r="B431" s="120"/>
      <c r="C431" s="46" t="s">
        <v>674</v>
      </c>
      <c r="D431" s="46"/>
      <c r="E431" t="s">
        <v>215</v>
      </c>
    </row>
    <row r="432" spans="1:5">
      <c r="A432" s="113"/>
      <c r="B432" s="120"/>
      <c r="C432" s="46" t="s">
        <v>675</v>
      </c>
      <c r="D432" s="46"/>
      <c r="E432" t="s">
        <v>215</v>
      </c>
    </row>
    <row r="433" spans="1:5">
      <c r="A433" s="113"/>
      <c r="B433" s="120"/>
      <c r="C433" s="46" t="s">
        <v>676</v>
      </c>
      <c r="D433" s="46"/>
      <c r="E433" t="s">
        <v>215</v>
      </c>
    </row>
    <row r="434" spans="1:5">
      <c r="A434" s="113"/>
      <c r="B434" s="120"/>
      <c r="C434" s="46" t="s">
        <v>677</v>
      </c>
      <c r="D434" s="46"/>
      <c r="E434" t="s">
        <v>215</v>
      </c>
    </row>
    <row r="435" spans="1:5">
      <c r="A435" s="113"/>
      <c r="B435" s="120"/>
      <c r="C435" s="46" t="s">
        <v>678</v>
      </c>
      <c r="D435" s="46"/>
      <c r="E435" t="s">
        <v>215</v>
      </c>
    </row>
    <row r="436" spans="1:5">
      <c r="A436" s="113"/>
      <c r="B436" s="120"/>
      <c r="C436" s="46" t="s">
        <v>679</v>
      </c>
      <c r="D436" s="46"/>
      <c r="E436" t="s">
        <v>215</v>
      </c>
    </row>
    <row r="437" spans="1:5">
      <c r="A437" s="113"/>
      <c r="B437" s="120"/>
      <c r="C437" s="46" t="s">
        <v>680</v>
      </c>
      <c r="D437" s="46"/>
      <c r="E437" t="s">
        <v>215</v>
      </c>
    </row>
    <row r="438" spans="1:5">
      <c r="A438" s="113"/>
      <c r="B438" s="120"/>
      <c r="C438" s="46" t="s">
        <v>681</v>
      </c>
      <c r="D438" s="46"/>
      <c r="E438" t="s">
        <v>215</v>
      </c>
    </row>
    <row r="439" spans="1:5">
      <c r="A439" s="113"/>
      <c r="B439" s="120"/>
      <c r="C439" s="46" t="s">
        <v>682</v>
      </c>
      <c r="D439" s="46"/>
      <c r="E439" t="s">
        <v>215</v>
      </c>
    </row>
    <row r="440" spans="1:5">
      <c r="A440" s="113"/>
      <c r="B440" s="120"/>
      <c r="C440" s="46" t="s">
        <v>683</v>
      </c>
      <c r="D440" s="46"/>
      <c r="E440" t="s">
        <v>215</v>
      </c>
    </row>
    <row r="441" spans="1:5">
      <c r="A441" s="113"/>
      <c r="B441" s="120"/>
      <c r="C441" s="46" t="s">
        <v>684</v>
      </c>
      <c r="D441" s="46"/>
      <c r="E441" t="s">
        <v>215</v>
      </c>
    </row>
    <row r="442" spans="1:5">
      <c r="A442" s="113"/>
      <c r="B442" s="120"/>
      <c r="C442" s="46" t="s">
        <v>685</v>
      </c>
      <c r="D442" s="46"/>
      <c r="E442" t="s">
        <v>215</v>
      </c>
    </row>
    <row r="443" spans="1:5">
      <c r="A443" s="113"/>
      <c r="B443" s="120"/>
      <c r="C443" s="46" t="s">
        <v>686</v>
      </c>
      <c r="D443" s="46"/>
      <c r="E443" t="s">
        <v>215</v>
      </c>
    </row>
    <row r="444" spans="1:5">
      <c r="A444" s="113"/>
      <c r="B444" s="120"/>
      <c r="C444" s="46" t="s">
        <v>687</v>
      </c>
      <c r="D444" s="46"/>
      <c r="E444" t="s">
        <v>215</v>
      </c>
    </row>
    <row r="445" spans="1:5">
      <c r="A445" s="113"/>
      <c r="B445" s="120"/>
      <c r="C445" s="46" t="s">
        <v>688</v>
      </c>
      <c r="D445" s="46"/>
      <c r="E445" t="s">
        <v>215</v>
      </c>
    </row>
    <row r="446" spans="1:5">
      <c r="A446" s="113"/>
      <c r="B446" s="120"/>
      <c r="C446" s="46" t="s">
        <v>689</v>
      </c>
      <c r="D446" s="46"/>
      <c r="E446" t="s">
        <v>215</v>
      </c>
    </row>
    <row r="447" spans="1:5">
      <c r="A447" s="113"/>
      <c r="B447" s="120"/>
      <c r="C447" s="46" t="s">
        <v>690</v>
      </c>
      <c r="D447" s="46"/>
      <c r="E447" t="s">
        <v>215</v>
      </c>
    </row>
    <row r="448" spans="1:5">
      <c r="A448" s="113"/>
      <c r="B448" s="120"/>
      <c r="C448" s="46" t="s">
        <v>691</v>
      </c>
      <c r="D448" s="46"/>
      <c r="E448" t="s">
        <v>215</v>
      </c>
    </row>
    <row r="449" spans="1:5">
      <c r="A449" s="113"/>
      <c r="B449" s="120"/>
      <c r="C449" s="46" t="s">
        <v>692</v>
      </c>
      <c r="D449" s="46"/>
      <c r="E449" t="s">
        <v>215</v>
      </c>
    </row>
    <row r="450" spans="1:5">
      <c r="A450" s="113"/>
      <c r="B450" s="120"/>
      <c r="C450" s="46" t="s">
        <v>693</v>
      </c>
      <c r="D450" s="46"/>
      <c r="E450" t="s">
        <v>215</v>
      </c>
    </row>
    <row r="451" spans="1:5">
      <c r="A451" s="113"/>
      <c r="B451" s="120"/>
      <c r="C451" s="46" t="s">
        <v>694</v>
      </c>
      <c r="D451" s="46"/>
      <c r="E451" t="s">
        <v>215</v>
      </c>
    </row>
    <row r="452" spans="1:5">
      <c r="A452" s="113"/>
      <c r="B452" s="120"/>
      <c r="C452" s="46" t="s">
        <v>695</v>
      </c>
      <c r="D452" s="46"/>
      <c r="E452" t="s">
        <v>215</v>
      </c>
    </row>
    <row r="453" spans="1:5">
      <c r="A453" s="113"/>
      <c r="B453" s="120"/>
      <c r="C453" s="46" t="s">
        <v>696</v>
      </c>
      <c r="D453" s="46"/>
      <c r="E453" t="s">
        <v>215</v>
      </c>
    </row>
    <row r="454" spans="1:5">
      <c r="A454" s="113"/>
      <c r="B454" s="120"/>
      <c r="C454" s="46" t="s">
        <v>697</v>
      </c>
      <c r="D454" s="46"/>
      <c r="E454" t="s">
        <v>215</v>
      </c>
    </row>
    <row r="455" spans="1:5">
      <c r="A455" s="113"/>
      <c r="B455" s="120"/>
      <c r="C455" s="46" t="s">
        <v>698</v>
      </c>
      <c r="D455" s="46"/>
      <c r="E455" t="s">
        <v>215</v>
      </c>
    </row>
    <row r="456" spans="1:5">
      <c r="A456" s="113"/>
      <c r="B456" s="120"/>
      <c r="C456" s="46" t="s">
        <v>699</v>
      </c>
      <c r="D456" s="46"/>
      <c r="E456" t="s">
        <v>215</v>
      </c>
    </row>
    <row r="457" spans="1:5">
      <c r="A457" s="113"/>
      <c r="B457" s="120"/>
      <c r="C457" s="46" t="s">
        <v>700</v>
      </c>
      <c r="D457" s="46"/>
      <c r="E457" t="s">
        <v>215</v>
      </c>
    </row>
    <row r="458" spans="1:5">
      <c r="A458" s="113"/>
      <c r="B458" s="120"/>
      <c r="C458" s="46" t="s">
        <v>701</v>
      </c>
      <c r="D458" s="46"/>
      <c r="E458" t="s">
        <v>215</v>
      </c>
    </row>
    <row r="459" spans="1:5">
      <c r="A459" s="113"/>
      <c r="B459" s="120"/>
      <c r="C459" s="46" t="s">
        <v>702</v>
      </c>
      <c r="D459" s="46"/>
      <c r="E459" t="s">
        <v>215</v>
      </c>
    </row>
    <row r="460" spans="1:5">
      <c r="A460" s="113"/>
      <c r="B460" s="120"/>
      <c r="C460" s="46" t="s">
        <v>703</v>
      </c>
      <c r="D460" s="46"/>
      <c r="E460" t="s">
        <v>215</v>
      </c>
    </row>
    <row r="461" spans="1:5">
      <c r="A461" s="113"/>
      <c r="B461" s="120"/>
      <c r="C461" s="46" t="s">
        <v>704</v>
      </c>
      <c r="D461" s="46"/>
      <c r="E461" t="s">
        <v>215</v>
      </c>
    </row>
    <row r="462" spans="1:5">
      <c r="A462" s="113"/>
      <c r="B462" s="120"/>
      <c r="C462" s="46" t="s">
        <v>705</v>
      </c>
      <c r="D462" s="46"/>
      <c r="E462" t="s">
        <v>215</v>
      </c>
    </row>
    <row r="463" spans="1:5">
      <c r="A463" s="113"/>
      <c r="B463" s="120"/>
      <c r="C463" s="46" t="s">
        <v>706</v>
      </c>
      <c r="D463" s="46"/>
      <c r="E463" t="s">
        <v>215</v>
      </c>
    </row>
    <row r="464" spans="1:5">
      <c r="A464" s="113"/>
      <c r="B464" s="120"/>
      <c r="C464" s="46" t="s">
        <v>707</v>
      </c>
      <c r="D464" s="46"/>
      <c r="E464" t="s">
        <v>215</v>
      </c>
    </row>
    <row r="465" spans="1:5">
      <c r="A465" s="113"/>
      <c r="B465" s="120"/>
      <c r="C465" s="46" t="s">
        <v>708</v>
      </c>
      <c r="D465" s="46"/>
      <c r="E465" t="s">
        <v>215</v>
      </c>
    </row>
    <row r="466" spans="1:5">
      <c r="A466" s="113"/>
      <c r="B466" s="120"/>
      <c r="C466" s="46" t="s">
        <v>709</v>
      </c>
      <c r="D466" s="46"/>
      <c r="E466" t="s">
        <v>215</v>
      </c>
    </row>
    <row r="467" spans="1:5">
      <c r="A467" s="113"/>
      <c r="B467" s="120"/>
      <c r="C467" s="46" t="s">
        <v>710</v>
      </c>
      <c r="D467" s="46"/>
      <c r="E467" t="s">
        <v>215</v>
      </c>
    </row>
    <row r="468" spans="1:5">
      <c r="A468" s="113"/>
      <c r="B468" s="120"/>
      <c r="C468" s="46" t="s">
        <v>711</v>
      </c>
      <c r="D468" s="46"/>
      <c r="E468" t="s">
        <v>215</v>
      </c>
    </row>
    <row r="469" spans="1:5">
      <c r="A469" s="113"/>
      <c r="B469" s="120"/>
      <c r="C469" s="46" t="s">
        <v>712</v>
      </c>
      <c r="D469" s="46"/>
      <c r="E469" t="s">
        <v>215</v>
      </c>
    </row>
    <row r="470" spans="1:5">
      <c r="A470" s="113"/>
      <c r="B470" s="120"/>
      <c r="C470" s="46" t="s">
        <v>713</v>
      </c>
      <c r="D470" s="46"/>
      <c r="E470" t="s">
        <v>215</v>
      </c>
    </row>
    <row r="471" spans="1:5">
      <c r="A471" s="113"/>
      <c r="B471" s="120"/>
      <c r="C471" s="46" t="s">
        <v>714</v>
      </c>
      <c r="D471" s="46"/>
      <c r="E471" t="s">
        <v>215</v>
      </c>
    </row>
    <row r="472" spans="1:5">
      <c r="A472" s="113"/>
      <c r="B472" s="120"/>
      <c r="C472" s="46" t="s">
        <v>715</v>
      </c>
      <c r="D472" s="46"/>
      <c r="E472" t="s">
        <v>215</v>
      </c>
    </row>
    <row r="473" spans="1:5">
      <c r="A473" s="113"/>
      <c r="B473" s="120"/>
      <c r="C473" s="46" t="s">
        <v>716</v>
      </c>
      <c r="D473" s="46"/>
      <c r="E473" t="s">
        <v>215</v>
      </c>
    </row>
    <row r="474" spans="1:5">
      <c r="A474" s="113"/>
      <c r="B474" s="120"/>
      <c r="C474" s="46" t="s">
        <v>717</v>
      </c>
      <c r="D474" s="46"/>
      <c r="E474" t="s">
        <v>215</v>
      </c>
    </row>
    <row r="475" spans="1:5">
      <c r="A475" s="113"/>
      <c r="B475" s="120"/>
      <c r="C475" s="46" t="s">
        <v>718</v>
      </c>
      <c r="D475" s="46"/>
      <c r="E475" t="s">
        <v>215</v>
      </c>
    </row>
    <row r="476" spans="1:5">
      <c r="A476" s="113"/>
      <c r="B476" s="120"/>
      <c r="C476" s="46" t="s">
        <v>719</v>
      </c>
      <c r="D476" s="46"/>
      <c r="E476" t="s">
        <v>215</v>
      </c>
    </row>
    <row r="477" spans="1:5">
      <c r="A477" s="113"/>
      <c r="B477" s="120"/>
      <c r="C477" s="46" t="s">
        <v>720</v>
      </c>
      <c r="D477" s="46"/>
      <c r="E477" t="s">
        <v>215</v>
      </c>
    </row>
    <row r="478" spans="1:5">
      <c r="A478" s="113"/>
      <c r="B478" s="120"/>
      <c r="C478" s="46" t="s">
        <v>721</v>
      </c>
      <c r="D478" s="46"/>
      <c r="E478" t="s">
        <v>215</v>
      </c>
    </row>
    <row r="479" spans="1:5">
      <c r="A479" s="113"/>
      <c r="B479" s="120"/>
      <c r="C479" s="46" t="s">
        <v>722</v>
      </c>
      <c r="D479" s="46"/>
      <c r="E479" t="s">
        <v>215</v>
      </c>
    </row>
    <row r="480" spans="1:5">
      <c r="A480" s="113"/>
      <c r="B480" s="120"/>
      <c r="C480" s="46" t="s">
        <v>723</v>
      </c>
      <c r="D480" s="46"/>
      <c r="E480" t="s">
        <v>215</v>
      </c>
    </row>
    <row r="481" spans="1:5">
      <c r="A481" s="113"/>
      <c r="B481" s="120"/>
      <c r="C481" s="46" t="s">
        <v>724</v>
      </c>
      <c r="D481" s="46"/>
      <c r="E481" t="s">
        <v>215</v>
      </c>
    </row>
    <row r="482" spans="1:5">
      <c r="A482" s="113"/>
      <c r="B482" s="120"/>
      <c r="C482" s="46" t="s">
        <v>725</v>
      </c>
      <c r="D482" s="46"/>
      <c r="E482" t="s">
        <v>215</v>
      </c>
    </row>
    <row r="483" spans="1:5">
      <c r="A483" s="113"/>
      <c r="B483" s="120"/>
      <c r="C483" s="46" t="s">
        <v>726</v>
      </c>
      <c r="D483" s="46"/>
      <c r="E483" t="s">
        <v>215</v>
      </c>
    </row>
    <row r="484" spans="1:5">
      <c r="A484" s="113"/>
      <c r="B484" s="120"/>
      <c r="C484" s="46" t="s">
        <v>727</v>
      </c>
      <c r="D484" s="46"/>
      <c r="E484" t="s">
        <v>215</v>
      </c>
    </row>
    <row r="485" spans="1:5">
      <c r="A485" s="113"/>
      <c r="B485" s="120"/>
      <c r="C485" s="46" t="s">
        <v>728</v>
      </c>
      <c r="D485" s="46"/>
      <c r="E485" t="s">
        <v>215</v>
      </c>
    </row>
    <row r="486" spans="1:5">
      <c r="A486" s="113"/>
      <c r="B486" s="120"/>
      <c r="C486" s="46" t="s">
        <v>729</v>
      </c>
      <c r="D486" s="46"/>
      <c r="E486" t="s">
        <v>215</v>
      </c>
    </row>
    <row r="487" spans="1:5">
      <c r="A487" s="113"/>
      <c r="B487" s="120"/>
      <c r="C487" s="46" t="s">
        <v>730</v>
      </c>
      <c r="D487" s="46"/>
      <c r="E487" t="s">
        <v>215</v>
      </c>
    </row>
    <row r="488" spans="1:5">
      <c r="A488" s="113"/>
      <c r="B488" s="120"/>
      <c r="C488" s="46" t="s">
        <v>731</v>
      </c>
      <c r="D488" s="46"/>
      <c r="E488" t="s">
        <v>215</v>
      </c>
    </row>
    <row r="489" spans="1:5">
      <c r="A489" s="113"/>
      <c r="B489" s="120"/>
      <c r="C489" s="46" t="s">
        <v>315</v>
      </c>
      <c r="D489" s="46"/>
    </row>
    <row r="490" spans="1:5">
      <c r="A490" s="113"/>
      <c r="B490" s="120"/>
      <c r="C490" s="46" t="s">
        <v>732</v>
      </c>
      <c r="D490" s="46"/>
    </row>
    <row r="491" spans="1:5">
      <c r="A491" s="113"/>
      <c r="B491" s="120"/>
      <c r="C491" s="46" t="s">
        <v>733</v>
      </c>
      <c r="D491" s="46"/>
    </row>
    <row r="492" spans="1:5">
      <c r="A492" s="113"/>
      <c r="B492" s="120"/>
      <c r="C492" s="46" t="s">
        <v>734</v>
      </c>
      <c r="D492" s="46"/>
    </row>
    <row r="493" spans="1:5">
      <c r="A493" s="113"/>
      <c r="B493" s="120"/>
      <c r="C493" s="46" t="s">
        <v>735</v>
      </c>
      <c r="D493" s="46"/>
    </row>
    <row r="494" spans="1:5">
      <c r="A494" s="113"/>
      <c r="B494" s="120"/>
      <c r="C494" s="46" t="s">
        <v>736</v>
      </c>
      <c r="D494" s="46"/>
    </row>
    <row r="495" spans="1:5">
      <c r="A495" s="113"/>
      <c r="B495" s="120"/>
      <c r="C495" s="46" t="s">
        <v>737</v>
      </c>
      <c r="D495" s="46"/>
    </row>
    <row r="496" spans="1:5">
      <c r="A496" s="113"/>
      <c r="B496" s="120"/>
      <c r="C496" s="46" t="s">
        <v>738</v>
      </c>
      <c r="D496" s="46"/>
    </row>
    <row r="497" spans="1:4">
      <c r="A497" s="113"/>
      <c r="B497" s="120"/>
      <c r="C497" s="46" t="s">
        <v>739</v>
      </c>
      <c r="D497" s="46"/>
    </row>
    <row r="498" spans="1:4">
      <c r="A498" s="115"/>
      <c r="B498" s="121"/>
      <c r="C498" s="46" t="s">
        <v>570</v>
      </c>
      <c r="D498" s="46"/>
    </row>
    <row r="499" spans="1:4">
      <c r="A499" s="117"/>
      <c r="B499" s="122" t="s">
        <v>740</v>
      </c>
      <c r="C499" s="44" t="s">
        <v>441</v>
      </c>
      <c r="D499" s="44"/>
    </row>
    <row r="500" spans="1:4">
      <c r="A500" s="118"/>
      <c r="B500" s="122"/>
      <c r="C500" s="44" t="s">
        <v>741</v>
      </c>
      <c r="D500" s="44"/>
    </row>
    <row r="501" spans="1:4">
      <c r="A501" s="118"/>
      <c r="B501" s="122"/>
      <c r="C501" s="44" t="s">
        <v>742</v>
      </c>
      <c r="D501" s="44"/>
    </row>
    <row r="502" spans="1:4">
      <c r="A502" s="118"/>
      <c r="B502" s="122"/>
      <c r="C502" s="44" t="s">
        <v>743</v>
      </c>
      <c r="D502" s="44"/>
    </row>
    <row r="503" spans="1:4">
      <c r="A503" s="118"/>
      <c r="B503" s="122"/>
      <c r="C503" s="44" t="s">
        <v>744</v>
      </c>
      <c r="D503" s="44"/>
    </row>
    <row r="504" spans="1:4">
      <c r="A504" s="118"/>
      <c r="B504" s="122"/>
      <c r="C504" s="44" t="s">
        <v>745</v>
      </c>
      <c r="D504" s="44"/>
    </row>
    <row r="505" spans="1:4">
      <c r="A505" s="118"/>
      <c r="B505" s="122"/>
      <c r="C505" s="44" t="s">
        <v>746</v>
      </c>
      <c r="D505" s="44"/>
    </row>
    <row r="506" spans="1:4">
      <c r="A506" s="118"/>
      <c r="B506" s="122"/>
      <c r="C506" s="44" t="s">
        <v>747</v>
      </c>
      <c r="D506" s="44"/>
    </row>
    <row r="507" spans="1:4">
      <c r="A507" s="118"/>
      <c r="B507" s="122"/>
      <c r="C507" s="44" t="s">
        <v>748</v>
      </c>
      <c r="D507" s="44"/>
    </row>
    <row r="508" spans="1:4">
      <c r="A508" s="118"/>
      <c r="B508" s="122"/>
      <c r="C508" s="44" t="s">
        <v>749</v>
      </c>
      <c r="D508" s="44"/>
    </row>
    <row r="509" spans="1:4">
      <c r="A509" s="118"/>
      <c r="B509" s="122"/>
      <c r="C509" s="44" t="s">
        <v>750</v>
      </c>
      <c r="D509" s="44"/>
    </row>
    <row r="510" spans="1:4">
      <c r="A510" s="118"/>
      <c r="B510" s="122"/>
      <c r="C510" s="44" t="s">
        <v>751</v>
      </c>
      <c r="D510" s="44"/>
    </row>
    <row r="511" spans="1:4">
      <c r="A511" s="118"/>
      <c r="B511" s="122"/>
      <c r="C511" s="44" t="s">
        <v>752</v>
      </c>
      <c r="D511" s="44"/>
    </row>
    <row r="512" spans="1:4">
      <c r="A512" s="118"/>
      <c r="B512" s="122"/>
      <c r="C512" s="44" t="s">
        <v>486</v>
      </c>
      <c r="D512" s="44"/>
    </row>
    <row r="513" spans="1:4">
      <c r="A513" s="118"/>
      <c r="B513" s="122"/>
      <c r="C513" s="44" t="s">
        <v>315</v>
      </c>
      <c r="D513" s="44"/>
    </row>
    <row r="514" spans="1:4">
      <c r="A514" s="113"/>
      <c r="B514" s="55" t="s">
        <v>753</v>
      </c>
      <c r="C514" s="46" t="s">
        <v>339</v>
      </c>
      <c r="D514" s="46"/>
    </row>
    <row r="515" spans="1:4">
      <c r="A515" s="115"/>
      <c r="B515" s="57"/>
      <c r="C515" s="46" t="s">
        <v>340</v>
      </c>
      <c r="D515" s="46"/>
    </row>
    <row r="516" spans="1:4">
      <c r="A516" s="118"/>
      <c r="B516" s="122" t="s">
        <v>98</v>
      </c>
      <c r="C516" s="44" t="s">
        <v>754</v>
      </c>
      <c r="D516" s="44"/>
    </row>
    <row r="517" spans="1:4">
      <c r="A517" s="118"/>
      <c r="B517" s="122"/>
      <c r="C517" s="44" t="s">
        <v>755</v>
      </c>
      <c r="D517" s="44"/>
    </row>
    <row r="518" spans="1:4">
      <c r="A518" s="118"/>
      <c r="B518" s="122"/>
      <c r="C518" s="44" t="s">
        <v>756</v>
      </c>
      <c r="D518" s="44"/>
    </row>
    <row r="519" spans="1:4">
      <c r="A519" s="118"/>
      <c r="B519" s="122"/>
      <c r="C519" s="44" t="s">
        <v>757</v>
      </c>
      <c r="D519" s="44"/>
    </row>
    <row r="520" spans="1:4">
      <c r="A520" s="94"/>
      <c r="B520" s="55" t="s">
        <v>161</v>
      </c>
      <c r="C520" s="46" t="s">
        <v>758</v>
      </c>
      <c r="D520" s="46"/>
    </row>
    <row r="521" spans="1:4">
      <c r="A521" s="64"/>
      <c r="B521" s="56"/>
      <c r="C521" s="46" t="s">
        <v>759</v>
      </c>
      <c r="D521" s="46"/>
    </row>
    <row r="522" spans="1:4">
      <c r="A522" s="64"/>
      <c r="B522" s="56"/>
      <c r="C522" s="46" t="s">
        <v>760</v>
      </c>
      <c r="D522" s="46"/>
    </row>
    <row r="523" spans="1:4">
      <c r="A523" s="64"/>
      <c r="B523" s="56"/>
      <c r="C523" s="46" t="s">
        <v>761</v>
      </c>
      <c r="D523" s="46"/>
    </row>
    <row r="524" spans="1:4">
      <c r="A524" s="64"/>
      <c r="B524" s="56"/>
      <c r="C524" s="46" t="s">
        <v>762</v>
      </c>
      <c r="D524" s="46"/>
    </row>
    <row r="525" spans="1:4">
      <c r="A525" s="64"/>
      <c r="B525" s="56"/>
      <c r="C525" s="46" t="s">
        <v>763</v>
      </c>
      <c r="D525" s="46"/>
    </row>
    <row r="526" spans="1:4">
      <c r="A526" s="64"/>
      <c r="B526" s="56"/>
      <c r="C526" s="46" t="s">
        <v>764</v>
      </c>
      <c r="D526" s="46"/>
    </row>
    <row r="527" spans="1:4">
      <c r="A527" s="64"/>
      <c r="B527" s="56"/>
      <c r="C527" s="46" t="s">
        <v>765</v>
      </c>
      <c r="D527" s="46"/>
    </row>
    <row r="528" spans="1:4">
      <c r="A528" s="64"/>
      <c r="B528" s="56"/>
      <c r="C528" s="46" t="s">
        <v>766</v>
      </c>
      <c r="D528" s="46"/>
    </row>
    <row r="529" spans="1:4">
      <c r="A529" s="64"/>
      <c r="B529" s="56"/>
      <c r="C529" s="46" t="s">
        <v>749</v>
      </c>
      <c r="D529" s="46"/>
    </row>
    <row r="530" spans="1:4">
      <c r="A530" s="108"/>
      <c r="B530" s="56"/>
      <c r="C530" s="46" t="s">
        <v>767</v>
      </c>
      <c r="D530" s="46"/>
    </row>
    <row r="531" spans="1:4" ht="15">
      <c r="A531" s="64"/>
      <c r="B531" s="56"/>
      <c r="C531" s="46" t="s">
        <v>768</v>
      </c>
      <c r="D531" s="46" t="s">
        <v>769</v>
      </c>
    </row>
    <row r="532" spans="1:4" ht="15">
      <c r="A532" s="64"/>
      <c r="B532" s="56"/>
      <c r="C532" s="46" t="s">
        <v>770</v>
      </c>
      <c r="D532" s="46" t="s">
        <v>769</v>
      </c>
    </row>
    <row r="533" spans="1:4" ht="15">
      <c r="A533" s="64"/>
      <c r="B533" s="56"/>
      <c r="C533" s="46" t="s">
        <v>771</v>
      </c>
      <c r="D533" s="46" t="s">
        <v>769</v>
      </c>
    </row>
    <row r="534" spans="1:4">
      <c r="A534" s="64"/>
      <c r="B534" s="56"/>
      <c r="C534" s="46" t="s">
        <v>772</v>
      </c>
      <c r="D534" s="46"/>
    </row>
    <row r="535" spans="1:4">
      <c r="A535" s="64"/>
      <c r="B535" s="56"/>
      <c r="C535" s="46" t="s">
        <v>773</v>
      </c>
      <c r="D535" s="46"/>
    </row>
    <row r="536" spans="1:4">
      <c r="A536" s="64"/>
      <c r="B536" s="56"/>
      <c r="C536" s="46" t="s">
        <v>36</v>
      </c>
      <c r="D536" s="46"/>
    </row>
    <row r="537" spans="1:4">
      <c r="A537" s="64"/>
      <c r="B537" s="56"/>
      <c r="C537" s="46" t="s">
        <v>774</v>
      </c>
      <c r="D537" s="46"/>
    </row>
    <row r="538" spans="1:4">
      <c r="A538" s="64"/>
      <c r="B538" s="56"/>
      <c r="C538" s="46" t="s">
        <v>775</v>
      </c>
      <c r="D538" s="46"/>
    </row>
    <row r="539" spans="1:4">
      <c r="A539" s="64"/>
      <c r="B539" s="56"/>
      <c r="C539" s="46" t="s">
        <v>776</v>
      </c>
      <c r="D539" s="46"/>
    </row>
    <row r="540" spans="1:4">
      <c r="A540" s="64"/>
      <c r="B540" s="56"/>
      <c r="C540" s="46" t="s">
        <v>777</v>
      </c>
      <c r="D540" s="46"/>
    </row>
    <row r="541" spans="1:4">
      <c r="A541" s="64"/>
      <c r="B541" s="56"/>
      <c r="C541" s="46" t="s">
        <v>778</v>
      </c>
      <c r="D541" s="46"/>
    </row>
    <row r="542" spans="1:4">
      <c r="A542" s="64"/>
      <c r="B542" s="56"/>
      <c r="C542" s="46" t="s">
        <v>486</v>
      </c>
      <c r="D542" s="46"/>
    </row>
    <row r="543" spans="1:4">
      <c r="A543" s="64"/>
      <c r="B543" s="56"/>
      <c r="C543" s="46" t="s">
        <v>315</v>
      </c>
      <c r="D543" s="47"/>
    </row>
    <row r="544" spans="1:4">
      <c r="A544" s="67"/>
      <c r="B544" s="48" t="s">
        <v>165</v>
      </c>
      <c r="C544" s="44" t="s">
        <v>339</v>
      </c>
      <c r="D544" s="44"/>
    </row>
    <row r="545" spans="1:4">
      <c r="A545" s="68"/>
      <c r="B545" s="95"/>
      <c r="C545" s="44" t="s">
        <v>340</v>
      </c>
      <c r="D545" s="44"/>
    </row>
    <row r="546" spans="1:4">
      <c r="A546" s="64"/>
      <c r="B546" s="55" t="s">
        <v>166</v>
      </c>
      <c r="C546" s="46" t="s">
        <v>779</v>
      </c>
      <c r="D546" s="46"/>
    </row>
    <row r="547" spans="1:4">
      <c r="A547" s="64"/>
      <c r="B547" s="56"/>
      <c r="C547" s="46" t="s">
        <v>780</v>
      </c>
      <c r="D547" s="46"/>
    </row>
    <row r="548" spans="1:4">
      <c r="A548" s="64"/>
      <c r="B548" s="56"/>
      <c r="C548" s="46" t="s">
        <v>781</v>
      </c>
      <c r="D548" s="46"/>
    </row>
    <row r="549" spans="1:4">
      <c r="A549" s="64"/>
      <c r="B549" s="56"/>
      <c r="C549" s="46" t="s">
        <v>782</v>
      </c>
      <c r="D549" s="46"/>
    </row>
    <row r="550" spans="1:4">
      <c r="A550" s="64"/>
      <c r="B550" s="56"/>
      <c r="C550" s="46" t="s">
        <v>783</v>
      </c>
      <c r="D550" s="46"/>
    </row>
    <row r="551" spans="1:4">
      <c r="A551" s="67"/>
      <c r="B551" s="48" t="s">
        <v>168</v>
      </c>
      <c r="C551" s="44" t="s">
        <v>339</v>
      </c>
      <c r="D551" s="44"/>
    </row>
    <row r="552" spans="1:4">
      <c r="A552" s="68"/>
      <c r="B552" s="95"/>
      <c r="C552" s="44" t="s">
        <v>340</v>
      </c>
      <c r="D552" s="44"/>
    </row>
    <row r="553" spans="1:4">
      <c r="A553" s="52"/>
      <c r="B553" s="55" t="s">
        <v>784</v>
      </c>
      <c r="C553" s="46" t="s">
        <v>785</v>
      </c>
      <c r="D553" s="46"/>
    </row>
    <row r="554" spans="1:4">
      <c r="A554" s="53"/>
      <c r="B554" s="53"/>
      <c r="C554" s="46" t="s">
        <v>786</v>
      </c>
      <c r="D554" s="46"/>
    </row>
    <row r="555" spans="1:4">
      <c r="A555" s="53"/>
      <c r="B555" s="53"/>
      <c r="C555" s="46" t="s">
        <v>787</v>
      </c>
      <c r="D555" s="46"/>
    </row>
    <row r="556" spans="1:4">
      <c r="A556" s="53"/>
      <c r="B556" s="53"/>
      <c r="C556" s="46" t="s">
        <v>788</v>
      </c>
      <c r="D556" s="46"/>
    </row>
    <row r="557" spans="1:4">
      <c r="A557" s="53"/>
      <c r="B557" s="53"/>
      <c r="C557" s="46" t="s">
        <v>789</v>
      </c>
      <c r="D557" s="46"/>
    </row>
    <row r="558" spans="1:4">
      <c r="A558" s="53"/>
      <c r="B558" s="53"/>
      <c r="C558" s="46" t="s">
        <v>790</v>
      </c>
      <c r="D558" s="46"/>
    </row>
    <row r="559" spans="1:4">
      <c r="A559" s="53"/>
      <c r="B559" s="53"/>
      <c r="C559" s="46" t="s">
        <v>791</v>
      </c>
      <c r="D559" s="46"/>
    </row>
    <row r="560" spans="1:4">
      <c r="A560" s="53"/>
      <c r="B560" s="53"/>
      <c r="C560" s="46" t="s">
        <v>792</v>
      </c>
      <c r="D560" s="46"/>
    </row>
    <row r="561" spans="1:4">
      <c r="A561" s="53"/>
      <c r="B561" s="53"/>
      <c r="C561" s="46" t="s">
        <v>793</v>
      </c>
      <c r="D561" s="46"/>
    </row>
    <row r="562" spans="1:4">
      <c r="A562" s="53"/>
      <c r="B562" s="53"/>
      <c r="C562" s="46" t="s">
        <v>794</v>
      </c>
      <c r="D562" s="46"/>
    </row>
    <row r="563" spans="1:4">
      <c r="A563" s="53"/>
      <c r="B563" s="53"/>
      <c r="C563" s="46" t="s">
        <v>795</v>
      </c>
      <c r="D563" s="46"/>
    </row>
    <row r="564" spans="1:4">
      <c r="A564" s="53"/>
      <c r="B564" s="53"/>
      <c r="C564" s="46" t="s">
        <v>796</v>
      </c>
      <c r="D564" s="46"/>
    </row>
    <row r="565" spans="1:4">
      <c r="A565" s="53"/>
      <c r="B565" s="53"/>
      <c r="C565" s="46" t="s">
        <v>797</v>
      </c>
      <c r="D565" s="46"/>
    </row>
    <row r="566" spans="1:4">
      <c r="A566" s="53"/>
      <c r="B566" s="53"/>
      <c r="C566" s="46" t="s">
        <v>798</v>
      </c>
      <c r="D566" s="46"/>
    </row>
    <row r="567" spans="1:4">
      <c r="A567" s="53"/>
      <c r="B567" s="53"/>
      <c r="C567" s="46" t="s">
        <v>799</v>
      </c>
      <c r="D567" s="46"/>
    </row>
    <row r="568" spans="1:4">
      <c r="A568" s="53"/>
      <c r="B568" s="53"/>
      <c r="C568" s="46" t="s">
        <v>800</v>
      </c>
      <c r="D568" s="46"/>
    </row>
    <row r="569" spans="1:4">
      <c r="A569" s="53"/>
      <c r="B569" s="53"/>
      <c r="C569" s="46" t="s">
        <v>801</v>
      </c>
      <c r="D569" s="46"/>
    </row>
    <row r="570" spans="1:4">
      <c r="A570" s="53"/>
      <c r="B570" s="53"/>
      <c r="C570" s="46" t="s">
        <v>802</v>
      </c>
      <c r="D570" s="46"/>
    </row>
    <row r="571" spans="1:4">
      <c r="A571" s="53"/>
      <c r="B571" s="53"/>
      <c r="C571" s="46" t="s">
        <v>803</v>
      </c>
      <c r="D571" s="46"/>
    </row>
    <row r="572" spans="1:4">
      <c r="A572" s="53"/>
      <c r="B572" s="53"/>
      <c r="C572" s="46" t="s">
        <v>804</v>
      </c>
      <c r="D572" s="46"/>
    </row>
    <row r="573" spans="1:4">
      <c r="A573" s="53"/>
      <c r="B573" s="53"/>
      <c r="C573" s="46" t="s">
        <v>805</v>
      </c>
      <c r="D573" s="46"/>
    </row>
    <row r="574" spans="1:4">
      <c r="A574" s="53"/>
      <c r="B574" s="53"/>
      <c r="C574" s="46" t="s">
        <v>806</v>
      </c>
      <c r="D574" s="46"/>
    </row>
    <row r="575" spans="1:4">
      <c r="A575" s="53"/>
      <c r="B575" s="53"/>
      <c r="C575" s="46" t="s">
        <v>807</v>
      </c>
      <c r="D575" s="46"/>
    </row>
    <row r="576" spans="1:4">
      <c r="A576" s="53"/>
      <c r="B576" s="53"/>
      <c r="C576" s="46" t="s">
        <v>808</v>
      </c>
      <c r="D576" s="46"/>
    </row>
    <row r="577" spans="1:5">
      <c r="A577" s="53"/>
      <c r="B577" s="53"/>
      <c r="C577" s="46" t="s">
        <v>809</v>
      </c>
      <c r="D577" s="46"/>
    </row>
    <row r="578" spans="1:5">
      <c r="A578" s="53"/>
      <c r="B578" s="53"/>
      <c r="C578" s="46" t="s">
        <v>810</v>
      </c>
      <c r="D578" s="46"/>
    </row>
    <row r="579" spans="1:5">
      <c r="A579" s="53"/>
      <c r="B579" s="53"/>
      <c r="C579" s="46" t="s">
        <v>811</v>
      </c>
      <c r="D579" s="46"/>
    </row>
    <row r="580" spans="1:5">
      <c r="A580" s="53"/>
      <c r="B580" s="53"/>
      <c r="C580" s="46" t="s">
        <v>812</v>
      </c>
      <c r="D580" s="46"/>
      <c r="E580" t="s">
        <v>215</v>
      </c>
    </row>
    <row r="581" spans="1:5">
      <c r="A581" s="53"/>
      <c r="B581" s="53"/>
      <c r="C581" s="46" t="s">
        <v>813</v>
      </c>
      <c r="D581" s="46"/>
      <c r="E581" t="s">
        <v>215</v>
      </c>
    </row>
    <row r="582" spans="1:5">
      <c r="A582" s="53"/>
      <c r="B582" s="53"/>
      <c r="C582" s="46" t="s">
        <v>814</v>
      </c>
      <c r="D582" s="46"/>
    </row>
    <row r="583" spans="1:5">
      <c r="A583" s="53"/>
      <c r="B583" s="53"/>
      <c r="C583" s="46" t="s">
        <v>815</v>
      </c>
      <c r="D583" s="46"/>
    </row>
    <row r="584" spans="1:5">
      <c r="A584" s="53"/>
      <c r="B584" s="53"/>
      <c r="C584" s="46" t="s">
        <v>816</v>
      </c>
      <c r="D584" s="46"/>
    </row>
    <row r="585" spans="1:5">
      <c r="A585" s="53"/>
      <c r="B585" s="53"/>
      <c r="C585" s="46" t="s">
        <v>817</v>
      </c>
      <c r="D585" s="46"/>
    </row>
    <row r="586" spans="1:5">
      <c r="A586" s="53"/>
      <c r="B586" s="53"/>
      <c r="C586" s="46" t="s">
        <v>818</v>
      </c>
      <c r="D586" s="46"/>
    </row>
    <row r="587" spans="1:5">
      <c r="A587" s="53"/>
      <c r="B587" s="53"/>
      <c r="C587" s="46" t="s">
        <v>819</v>
      </c>
      <c r="D587" s="46"/>
    </row>
    <row r="588" spans="1:5">
      <c r="A588" s="53"/>
      <c r="B588" s="53"/>
      <c r="C588" s="46" t="s">
        <v>820</v>
      </c>
      <c r="D588" s="46"/>
    </row>
    <row r="589" spans="1:5">
      <c r="A589" s="53"/>
      <c r="B589" s="53"/>
      <c r="C589" s="46" t="s">
        <v>821</v>
      </c>
      <c r="D589" s="46"/>
    </row>
    <row r="590" spans="1:5">
      <c r="A590" s="53"/>
      <c r="B590" s="53"/>
      <c r="C590" s="46" t="s">
        <v>822</v>
      </c>
      <c r="D590" s="46"/>
    </row>
    <row r="591" spans="1:5">
      <c r="A591" s="54"/>
      <c r="B591" s="54"/>
      <c r="C591" s="46" t="s">
        <v>823</v>
      </c>
      <c r="D591" s="46"/>
    </row>
    <row r="592" spans="1:5">
      <c r="A592" s="118"/>
      <c r="B592" s="122" t="s">
        <v>159</v>
      </c>
      <c r="C592" s="44" t="s">
        <v>824</v>
      </c>
      <c r="D592" s="44"/>
    </row>
    <row r="593" spans="1:4">
      <c r="A593" s="118"/>
      <c r="B593" s="122"/>
      <c r="C593" s="44" t="s">
        <v>825</v>
      </c>
      <c r="D593" s="44"/>
    </row>
    <row r="594" spans="1:4">
      <c r="A594" s="118"/>
      <c r="B594" s="122"/>
      <c r="C594" s="44" t="s">
        <v>315</v>
      </c>
      <c r="D594" s="44"/>
    </row>
    <row r="595" spans="1:4">
      <c r="A595" s="55"/>
      <c r="B595" s="58" t="s">
        <v>87</v>
      </c>
      <c r="C595" s="46" t="s">
        <v>339</v>
      </c>
      <c r="D595" s="46"/>
    </row>
    <row r="596" spans="1:4">
      <c r="A596" s="96"/>
      <c r="B596" s="98"/>
      <c r="C596" s="97" t="s">
        <v>340</v>
      </c>
      <c r="D596" s="46"/>
    </row>
    <row r="597" spans="1:4">
      <c r="A597" s="117"/>
      <c r="B597" s="117" t="s">
        <v>114</v>
      </c>
      <c r="C597" s="44" t="s">
        <v>826</v>
      </c>
      <c r="D597" s="44"/>
    </row>
    <row r="598" spans="1:4">
      <c r="A598" s="118"/>
      <c r="B598" s="118"/>
      <c r="C598" s="44" t="s">
        <v>827</v>
      </c>
      <c r="D598" s="44"/>
    </row>
    <row r="599" spans="1:4">
      <c r="A599" s="118"/>
      <c r="B599" s="118"/>
      <c r="C599" s="44" t="s">
        <v>828</v>
      </c>
      <c r="D599" s="44"/>
    </row>
    <row r="600" spans="1:4">
      <c r="A600" s="118"/>
      <c r="B600" s="118"/>
      <c r="C600" s="44" t="s">
        <v>829</v>
      </c>
      <c r="D600" s="44"/>
    </row>
    <row r="601" spans="1:4">
      <c r="A601" s="118"/>
      <c r="B601" s="118"/>
      <c r="C601" s="44" t="s">
        <v>830</v>
      </c>
      <c r="D601" s="44"/>
    </row>
    <row r="602" spans="1:4">
      <c r="A602" s="118"/>
      <c r="B602" s="118"/>
      <c r="C602" s="44" t="s">
        <v>831</v>
      </c>
      <c r="D602" s="44"/>
    </row>
    <row r="603" spans="1:4">
      <c r="A603" s="118"/>
      <c r="B603" s="118"/>
      <c r="C603" s="44" t="s">
        <v>832</v>
      </c>
      <c r="D603" s="44"/>
    </row>
    <row r="604" spans="1:4">
      <c r="A604" s="118"/>
      <c r="B604" s="118"/>
      <c r="C604" s="44" t="s">
        <v>833</v>
      </c>
      <c r="D604" s="44"/>
    </row>
    <row r="605" spans="1:4">
      <c r="A605" s="118"/>
      <c r="B605" s="118"/>
      <c r="C605" s="44" t="s">
        <v>834</v>
      </c>
      <c r="D605" s="44"/>
    </row>
    <row r="606" spans="1:4">
      <c r="A606" s="118"/>
      <c r="B606" s="118"/>
      <c r="C606" s="44" t="s">
        <v>835</v>
      </c>
      <c r="D606" s="44"/>
    </row>
    <row r="607" spans="1:4">
      <c r="A607" s="118"/>
      <c r="B607" s="118"/>
      <c r="C607" s="44" t="s">
        <v>836</v>
      </c>
      <c r="D607" s="44"/>
    </row>
    <row r="608" spans="1:4">
      <c r="A608" s="118"/>
      <c r="B608" s="118"/>
      <c r="C608" s="44" t="s">
        <v>837</v>
      </c>
      <c r="D608" s="44"/>
    </row>
    <row r="609" spans="1:5">
      <c r="A609" s="118"/>
      <c r="B609" s="118"/>
      <c r="C609" s="44" t="s">
        <v>838</v>
      </c>
      <c r="D609" s="44"/>
    </row>
    <row r="610" spans="1:5">
      <c r="A610" s="118"/>
      <c r="B610" s="118"/>
      <c r="C610" s="44" t="s">
        <v>839</v>
      </c>
      <c r="D610" s="44"/>
    </row>
    <row r="611" spans="1:5">
      <c r="A611" s="118"/>
      <c r="B611" s="118"/>
      <c r="C611" s="44" t="s">
        <v>840</v>
      </c>
      <c r="D611" s="44"/>
    </row>
    <row r="612" spans="1:5">
      <c r="A612" s="118"/>
      <c r="B612" s="118"/>
      <c r="C612" s="44" t="s">
        <v>841</v>
      </c>
      <c r="D612" s="44"/>
    </row>
    <row r="613" spans="1:5">
      <c r="A613" s="118"/>
      <c r="B613" s="118"/>
      <c r="C613" s="44" t="s">
        <v>842</v>
      </c>
      <c r="D613" s="44"/>
    </row>
    <row r="614" spans="1:5">
      <c r="A614" s="118"/>
      <c r="B614" s="118"/>
      <c r="C614" s="44" t="s">
        <v>843</v>
      </c>
      <c r="D614" s="44"/>
    </row>
    <row r="615" spans="1:5">
      <c r="A615" s="118"/>
      <c r="B615" s="118"/>
      <c r="C615" s="44" t="s">
        <v>844</v>
      </c>
      <c r="D615" s="44"/>
    </row>
    <row r="616" spans="1:5">
      <c r="A616" s="118"/>
      <c r="B616" s="118"/>
      <c r="C616" s="44" t="s">
        <v>845</v>
      </c>
      <c r="D616" s="44"/>
    </row>
    <row r="617" spans="1:5">
      <c r="A617" s="118"/>
      <c r="B617" s="118"/>
      <c r="C617" s="44" t="s">
        <v>846</v>
      </c>
      <c r="D617" s="44"/>
    </row>
    <row r="618" spans="1:5">
      <c r="A618" s="118"/>
      <c r="B618" s="118"/>
      <c r="C618" s="44" t="s">
        <v>847</v>
      </c>
      <c r="D618" s="44"/>
    </row>
    <row r="619" spans="1:5">
      <c r="A619" s="118"/>
      <c r="B619" s="118"/>
      <c r="C619" s="44" t="s">
        <v>848</v>
      </c>
      <c r="D619" s="44"/>
    </row>
    <row r="620" spans="1:5">
      <c r="A620" s="118"/>
      <c r="B620" s="118"/>
      <c r="C620" s="44" t="s">
        <v>570</v>
      </c>
      <c r="D620" s="44"/>
    </row>
    <row r="621" spans="1:5">
      <c r="A621" s="118"/>
      <c r="B621" s="118"/>
      <c r="C621" s="44" t="s">
        <v>849</v>
      </c>
      <c r="D621" s="44"/>
      <c r="E621" t="s">
        <v>215</v>
      </c>
    </row>
    <row r="622" spans="1:5">
      <c r="A622" s="55"/>
      <c r="B622" s="55" t="s">
        <v>178</v>
      </c>
      <c r="C622" s="46" t="s">
        <v>850</v>
      </c>
      <c r="D622" s="46"/>
    </row>
    <row r="623" spans="1:5">
      <c r="A623" s="56"/>
      <c r="B623" s="56"/>
      <c r="C623" s="46" t="s">
        <v>851</v>
      </c>
      <c r="D623" s="46"/>
    </row>
    <row r="624" spans="1:5">
      <c r="A624" s="56"/>
      <c r="B624" s="56"/>
      <c r="C624" s="46" t="s">
        <v>852</v>
      </c>
      <c r="D624" s="46"/>
    </row>
    <row r="625" spans="1:5">
      <c r="A625" s="56"/>
      <c r="B625" s="56"/>
      <c r="C625" s="46" t="s">
        <v>853</v>
      </c>
      <c r="D625" s="46"/>
    </row>
    <row r="626" spans="1:5">
      <c r="A626" s="56"/>
      <c r="B626" s="56"/>
      <c r="C626" s="46" t="s">
        <v>854</v>
      </c>
      <c r="D626" s="46"/>
      <c r="E626" t="s">
        <v>215</v>
      </c>
    </row>
    <row r="627" spans="1:5">
      <c r="A627" s="56"/>
      <c r="B627" s="56"/>
      <c r="C627" s="46" t="s">
        <v>855</v>
      </c>
      <c r="D627" s="46"/>
    </row>
    <row r="628" spans="1:5">
      <c r="A628" s="56"/>
      <c r="B628" s="56"/>
      <c r="C628" s="46" t="s">
        <v>856</v>
      </c>
      <c r="D628" s="46"/>
    </row>
    <row r="629" spans="1:5">
      <c r="A629" s="56"/>
      <c r="B629" s="56"/>
      <c r="C629" s="46" t="s">
        <v>463</v>
      </c>
      <c r="D629" s="46"/>
    </row>
    <row r="630" spans="1:5">
      <c r="A630" s="56"/>
      <c r="B630" s="56"/>
      <c r="C630" s="46" t="s">
        <v>857</v>
      </c>
      <c r="D630" s="46"/>
    </row>
    <row r="631" spans="1:5">
      <c r="A631" s="56"/>
      <c r="B631" s="56"/>
      <c r="C631" s="46" t="s">
        <v>858</v>
      </c>
      <c r="D631" s="46"/>
    </row>
    <row r="632" spans="1:5">
      <c r="A632" s="56"/>
      <c r="B632" s="56"/>
      <c r="C632" s="46" t="s">
        <v>859</v>
      </c>
      <c r="D632" s="46"/>
    </row>
    <row r="633" spans="1:5">
      <c r="A633" s="57"/>
      <c r="B633" s="57"/>
      <c r="C633" s="46" t="s">
        <v>315</v>
      </c>
      <c r="D633" s="46"/>
    </row>
    <row r="634" spans="1:5">
      <c r="A634" s="118"/>
      <c r="B634" s="122" t="s">
        <v>179</v>
      </c>
      <c r="C634" s="44" t="s">
        <v>860</v>
      </c>
      <c r="D634" s="44" t="s">
        <v>861</v>
      </c>
    </row>
    <row r="635" spans="1:5">
      <c r="A635" s="118"/>
      <c r="B635" s="122"/>
      <c r="C635" s="44" t="s">
        <v>862</v>
      </c>
      <c r="D635" s="44" t="s">
        <v>863</v>
      </c>
    </row>
    <row r="636" spans="1:5">
      <c r="A636" s="118"/>
      <c r="B636" s="122"/>
      <c r="C636" s="44" t="s">
        <v>864</v>
      </c>
      <c r="D636" s="44" t="s">
        <v>865</v>
      </c>
    </row>
    <row r="637" spans="1:5">
      <c r="A637" s="118"/>
      <c r="B637" s="122"/>
      <c r="C637" s="44" t="s">
        <v>866</v>
      </c>
      <c r="D637" s="44" t="s">
        <v>867</v>
      </c>
    </row>
    <row r="638" spans="1:5">
      <c r="A638" s="118"/>
      <c r="B638" s="122"/>
      <c r="C638" s="44" t="s">
        <v>868</v>
      </c>
      <c r="D638" s="44" t="s">
        <v>869</v>
      </c>
    </row>
    <row r="639" spans="1:5">
      <c r="A639" s="118"/>
      <c r="B639" s="122"/>
      <c r="C639" s="44" t="s">
        <v>870</v>
      </c>
      <c r="D639" s="44" t="s">
        <v>871</v>
      </c>
    </row>
    <row r="640" spans="1:5">
      <c r="A640" s="118"/>
      <c r="B640" s="122"/>
      <c r="C640" s="44" t="s">
        <v>872</v>
      </c>
      <c r="D640" s="44" t="s">
        <v>873</v>
      </c>
    </row>
    <row r="641" spans="1:4">
      <c r="A641" s="118"/>
      <c r="B641" s="122"/>
      <c r="C641" s="44" t="s">
        <v>874</v>
      </c>
      <c r="D641" s="44" t="s">
        <v>874</v>
      </c>
    </row>
    <row r="642" spans="1:4">
      <c r="A642" s="118"/>
      <c r="B642" s="122"/>
      <c r="C642" s="44" t="s">
        <v>315</v>
      </c>
      <c r="D642" s="44"/>
    </row>
    <row r="643" spans="1:4">
      <c r="A643" s="119"/>
      <c r="B643" s="119" t="s">
        <v>875</v>
      </c>
      <c r="C643" s="46" t="s">
        <v>876</v>
      </c>
      <c r="D643" s="46" t="s">
        <v>877</v>
      </c>
    </row>
    <row r="644" spans="1:4">
      <c r="A644" s="120"/>
      <c r="B644" s="120"/>
      <c r="C644" s="46" t="s">
        <v>878</v>
      </c>
      <c r="D644" s="46" t="s">
        <v>879</v>
      </c>
    </row>
    <row r="645" spans="1:4">
      <c r="A645" s="120"/>
      <c r="B645" s="120"/>
      <c r="C645" s="46" t="s">
        <v>880</v>
      </c>
      <c r="D645" s="46" t="s">
        <v>881</v>
      </c>
    </row>
    <row r="646" spans="1:4">
      <c r="A646" s="120"/>
      <c r="B646" s="120"/>
      <c r="C646" s="46" t="s">
        <v>882</v>
      </c>
      <c r="D646" s="46" t="s">
        <v>883</v>
      </c>
    </row>
    <row r="647" spans="1:4">
      <c r="A647" s="120"/>
      <c r="B647" s="120"/>
      <c r="C647" s="46" t="s">
        <v>884</v>
      </c>
      <c r="D647" s="46"/>
    </row>
    <row r="648" spans="1:4">
      <c r="A648" s="121"/>
      <c r="B648" s="121"/>
      <c r="C648" s="46" t="s">
        <v>315</v>
      </c>
      <c r="D648" s="46"/>
    </row>
    <row r="649" spans="1:4">
      <c r="A649" s="118"/>
      <c r="B649" s="122" t="s">
        <v>103</v>
      </c>
      <c r="C649" s="44" t="s">
        <v>885</v>
      </c>
      <c r="D649" s="44"/>
    </row>
    <row r="650" spans="1:4">
      <c r="A650" s="118"/>
      <c r="B650" s="122"/>
      <c r="C650" s="44" t="s">
        <v>886</v>
      </c>
      <c r="D650" s="44"/>
    </row>
    <row r="651" spans="1:4">
      <c r="A651" s="118"/>
      <c r="B651" s="122"/>
      <c r="C651" s="44" t="s">
        <v>887</v>
      </c>
      <c r="D651" s="44"/>
    </row>
    <row r="652" spans="1:4">
      <c r="A652" s="118"/>
      <c r="B652" s="122"/>
      <c r="C652" s="44" t="s">
        <v>888</v>
      </c>
      <c r="D652" s="44"/>
    </row>
    <row r="653" spans="1:4">
      <c r="A653" s="118"/>
      <c r="B653" s="122"/>
      <c r="C653" s="44" t="s">
        <v>315</v>
      </c>
      <c r="D653" s="44"/>
    </row>
    <row r="654" spans="1:4">
      <c r="A654" s="119"/>
      <c r="B654" s="119" t="s">
        <v>104</v>
      </c>
      <c r="C654" s="46" t="s">
        <v>889</v>
      </c>
      <c r="D654" s="46"/>
    </row>
    <row r="655" spans="1:4">
      <c r="A655" s="120"/>
      <c r="B655" s="120"/>
      <c r="C655" s="46" t="s">
        <v>890</v>
      </c>
      <c r="D655" s="46"/>
    </row>
    <row r="656" spans="1:4">
      <c r="A656" s="118"/>
      <c r="B656" s="122" t="s">
        <v>17</v>
      </c>
      <c r="C656" s="44" t="s">
        <v>15</v>
      </c>
      <c r="D656" s="44"/>
    </row>
    <row r="657" spans="1:6">
      <c r="A657" s="118"/>
      <c r="B657" s="122"/>
      <c r="C657" s="44" t="s">
        <v>16</v>
      </c>
      <c r="D657" s="44"/>
    </row>
    <row r="658" spans="1:6">
      <c r="A658" s="119"/>
      <c r="B658" s="119" t="s">
        <v>139</v>
      </c>
      <c r="C658" s="46" t="s">
        <v>891</v>
      </c>
      <c r="D658" s="46"/>
    </row>
    <row r="659" spans="1:6">
      <c r="A659" s="120"/>
      <c r="B659" s="120"/>
      <c r="C659" s="46" t="s">
        <v>892</v>
      </c>
      <c r="D659" s="46"/>
    </row>
    <row r="660" spans="1:6">
      <c r="A660" s="120"/>
      <c r="B660" s="120"/>
      <c r="C660" s="46" t="s">
        <v>893</v>
      </c>
      <c r="D660" s="46"/>
    </row>
    <row r="661" spans="1:6">
      <c r="A661" s="120"/>
      <c r="B661" s="120"/>
      <c r="C661" s="46" t="s">
        <v>894</v>
      </c>
      <c r="D661" s="46"/>
    </row>
    <row r="662" spans="1:6">
      <c r="A662" s="120"/>
      <c r="B662" s="120"/>
      <c r="C662" s="46" t="s">
        <v>895</v>
      </c>
      <c r="D662" s="46"/>
    </row>
    <row r="663" spans="1:6">
      <c r="A663" s="120"/>
      <c r="B663" s="120"/>
      <c r="C663" s="46" t="s">
        <v>896</v>
      </c>
      <c r="D663" s="46"/>
    </row>
    <row r="664" spans="1:6">
      <c r="A664" s="120"/>
      <c r="B664" s="120"/>
      <c r="C664" s="46" t="s">
        <v>315</v>
      </c>
      <c r="D664" s="46"/>
    </row>
    <row r="665" spans="1:6">
      <c r="A665" s="121"/>
      <c r="B665" s="121"/>
      <c r="C665" s="46" t="s">
        <v>897</v>
      </c>
      <c r="D665" s="46"/>
    </row>
    <row r="666" spans="1:6">
      <c r="A666" s="118"/>
      <c r="B666" s="122" t="s">
        <v>140</v>
      </c>
      <c r="C666" s="44" t="s">
        <v>898</v>
      </c>
      <c r="D666" s="44"/>
    </row>
    <row r="667" spans="1:6">
      <c r="A667" s="118"/>
      <c r="B667" s="122"/>
      <c r="C667" s="44" t="s">
        <v>899</v>
      </c>
      <c r="D667" s="44"/>
      <c r="F667" s="7"/>
    </row>
    <row r="668" spans="1:6">
      <c r="A668" s="119"/>
      <c r="B668" s="119" t="s">
        <v>85</v>
      </c>
      <c r="C668" s="46" t="s">
        <v>900</v>
      </c>
      <c r="D668" s="46"/>
    </row>
    <row r="669" spans="1:6">
      <c r="A669" s="120"/>
      <c r="B669" s="120"/>
      <c r="C669" s="46" t="s">
        <v>901</v>
      </c>
      <c r="D669" s="46"/>
    </row>
    <row r="670" spans="1:6">
      <c r="A670" s="120"/>
      <c r="B670" s="120"/>
      <c r="C670" s="46" t="s">
        <v>902</v>
      </c>
      <c r="D670" s="46"/>
    </row>
    <row r="671" spans="1:6">
      <c r="A671" s="120"/>
      <c r="B671" s="120"/>
      <c r="C671" s="46" t="s">
        <v>903</v>
      </c>
      <c r="D671" s="46"/>
    </row>
    <row r="672" spans="1:6">
      <c r="A672" s="120"/>
      <c r="B672" s="120"/>
      <c r="C672" s="46" t="s">
        <v>904</v>
      </c>
      <c r="D672" s="46"/>
    </row>
    <row r="673" spans="1:4">
      <c r="A673" s="120"/>
      <c r="B673" s="120"/>
      <c r="C673" s="46" t="s">
        <v>905</v>
      </c>
      <c r="D673" s="46"/>
    </row>
    <row r="674" spans="1:4">
      <c r="A674" s="120"/>
      <c r="B674" s="120"/>
      <c r="C674" s="46" t="s">
        <v>906</v>
      </c>
      <c r="D674" s="46"/>
    </row>
    <row r="675" spans="1:4">
      <c r="A675" s="120"/>
      <c r="B675" s="120"/>
      <c r="C675" s="46" t="s">
        <v>907</v>
      </c>
      <c r="D675" s="46"/>
    </row>
    <row r="676" spans="1:4">
      <c r="A676" s="120"/>
      <c r="B676" s="120"/>
      <c r="C676" s="46" t="s">
        <v>908</v>
      </c>
      <c r="D676" s="46"/>
    </row>
    <row r="677" spans="1:4">
      <c r="A677" s="120"/>
      <c r="B677" s="120"/>
      <c r="C677" s="46" t="s">
        <v>909</v>
      </c>
      <c r="D677" s="46"/>
    </row>
    <row r="678" spans="1:4">
      <c r="A678" s="120"/>
      <c r="B678" s="120"/>
      <c r="C678" s="46" t="s">
        <v>570</v>
      </c>
      <c r="D678" s="46"/>
    </row>
    <row r="679" spans="1:4">
      <c r="A679" s="121"/>
      <c r="B679" s="121"/>
      <c r="C679" s="46" t="s">
        <v>897</v>
      </c>
      <c r="D679" s="46"/>
    </row>
    <row r="680" spans="1:4">
      <c r="A680" s="123"/>
      <c r="B680" s="123" t="s">
        <v>143</v>
      </c>
      <c r="C680" s="44" t="s">
        <v>891</v>
      </c>
      <c r="D680" s="44"/>
    </row>
    <row r="681" spans="1:4">
      <c r="A681" s="114"/>
      <c r="B681" s="114"/>
      <c r="C681" s="44" t="s">
        <v>892</v>
      </c>
      <c r="D681" s="44"/>
    </row>
    <row r="682" spans="1:4">
      <c r="A682" s="114"/>
      <c r="B682" s="114"/>
      <c r="C682" s="44" t="s">
        <v>893</v>
      </c>
      <c r="D682" s="44"/>
    </row>
    <row r="683" spans="1:4">
      <c r="A683" s="114"/>
      <c r="B683" s="114"/>
      <c r="C683" s="44" t="s">
        <v>894</v>
      </c>
      <c r="D683" s="44"/>
    </row>
    <row r="684" spans="1:4">
      <c r="A684" s="114"/>
      <c r="B684" s="114"/>
      <c r="C684" s="44" t="s">
        <v>895</v>
      </c>
      <c r="D684" s="44"/>
    </row>
    <row r="685" spans="1:4">
      <c r="A685" s="114"/>
      <c r="B685" s="114"/>
      <c r="C685" s="44" t="s">
        <v>896</v>
      </c>
      <c r="D685" s="44"/>
    </row>
    <row r="686" spans="1:4">
      <c r="A686" s="114"/>
      <c r="B686" s="114"/>
      <c r="C686" s="44" t="s">
        <v>315</v>
      </c>
      <c r="D686" s="44"/>
    </row>
    <row r="687" spans="1:4">
      <c r="A687" s="114"/>
      <c r="B687" s="114"/>
      <c r="C687" s="44" t="s">
        <v>897</v>
      </c>
      <c r="D687" s="44"/>
    </row>
    <row r="688" spans="1:4">
      <c r="A688" s="119"/>
      <c r="B688" s="55" t="s">
        <v>910</v>
      </c>
      <c r="C688" s="46" t="s">
        <v>911</v>
      </c>
      <c r="D688" s="46"/>
    </row>
    <row r="689" spans="1:4">
      <c r="A689" s="120"/>
      <c r="B689" s="57"/>
      <c r="C689" s="46" t="s">
        <v>912</v>
      </c>
      <c r="D689" s="46"/>
    </row>
    <row r="690" spans="1:4">
      <c r="A690" s="123"/>
      <c r="B690" s="123" t="s">
        <v>142</v>
      </c>
      <c r="C690" s="44" t="s">
        <v>913</v>
      </c>
      <c r="D690" s="44"/>
    </row>
    <row r="691" spans="1:4">
      <c r="A691" s="114"/>
      <c r="B691" s="114"/>
      <c r="C691" s="44" t="s">
        <v>914</v>
      </c>
      <c r="D691" s="44"/>
    </row>
    <row r="692" spans="1:4">
      <c r="A692" s="119"/>
      <c r="B692" s="119" t="s">
        <v>134</v>
      </c>
      <c r="C692" s="46" t="s">
        <v>915</v>
      </c>
      <c r="D692" s="46"/>
    </row>
    <row r="693" spans="1:4">
      <c r="A693" s="120"/>
      <c r="B693" s="120"/>
      <c r="C693" s="46" t="s">
        <v>746</v>
      </c>
      <c r="D693" s="46"/>
    </row>
    <row r="694" spans="1:4">
      <c r="A694" s="120"/>
      <c r="B694" s="120"/>
      <c r="C694" s="46" t="s">
        <v>916</v>
      </c>
      <c r="D694" s="46"/>
    </row>
    <row r="695" spans="1:4">
      <c r="A695" s="120"/>
      <c r="B695" s="120"/>
      <c r="C695" s="46" t="s">
        <v>917</v>
      </c>
      <c r="D695" s="46"/>
    </row>
    <row r="696" spans="1:4">
      <c r="A696" s="120"/>
      <c r="B696" s="120"/>
      <c r="C696" s="46" t="s">
        <v>918</v>
      </c>
      <c r="D696" s="46"/>
    </row>
    <row r="697" spans="1:4">
      <c r="A697" s="120"/>
      <c r="B697" s="120"/>
      <c r="C697" s="46" t="s">
        <v>83</v>
      </c>
      <c r="D697" s="46"/>
    </row>
    <row r="698" spans="1:4">
      <c r="A698" s="120"/>
      <c r="B698" s="120"/>
      <c r="C698" s="46" t="s">
        <v>919</v>
      </c>
      <c r="D698" s="46"/>
    </row>
    <row r="699" spans="1:4">
      <c r="A699" s="120"/>
      <c r="B699" s="120"/>
      <c r="C699" s="46" t="s">
        <v>920</v>
      </c>
      <c r="D699" s="46"/>
    </row>
    <row r="700" spans="1:4">
      <c r="A700" s="120"/>
      <c r="B700" s="120"/>
      <c r="C700" s="46" t="s">
        <v>315</v>
      </c>
      <c r="D700" s="46"/>
    </row>
    <row r="701" spans="1:4">
      <c r="A701" s="123"/>
      <c r="B701" s="123" t="s">
        <v>135</v>
      </c>
      <c r="C701" s="44" t="s">
        <v>437</v>
      </c>
      <c r="D701" s="44"/>
    </row>
    <row r="702" spans="1:4">
      <c r="A702" s="114"/>
      <c r="B702" s="114"/>
      <c r="C702" s="44" t="s">
        <v>438</v>
      </c>
      <c r="D702" s="44"/>
    </row>
    <row r="703" spans="1:4">
      <c r="A703" s="114"/>
      <c r="B703" s="114"/>
      <c r="C703" s="44" t="s">
        <v>439</v>
      </c>
      <c r="D703" s="44"/>
    </row>
    <row r="704" spans="1:4">
      <c r="A704" s="114"/>
      <c r="B704" s="114"/>
      <c r="C704" s="44" t="s">
        <v>440</v>
      </c>
      <c r="D704" s="44"/>
    </row>
    <row r="705" spans="1:5">
      <c r="A705" s="114"/>
      <c r="B705" s="114"/>
      <c r="C705" s="44" t="s">
        <v>441</v>
      </c>
      <c r="D705" s="44"/>
    </row>
    <row r="706" spans="1:5">
      <c r="A706" s="114"/>
      <c r="B706" s="114"/>
      <c r="C706" s="44" t="s">
        <v>442</v>
      </c>
      <c r="D706" s="44"/>
    </row>
    <row r="707" spans="1:5">
      <c r="A707" s="114"/>
      <c r="B707" s="114"/>
      <c r="C707" s="44" t="s">
        <v>444</v>
      </c>
      <c r="D707" s="44"/>
    </row>
    <row r="708" spans="1:5">
      <c r="A708" s="114"/>
      <c r="B708" s="114"/>
      <c r="C708" s="44" t="s">
        <v>445</v>
      </c>
      <c r="D708" s="44"/>
    </row>
    <row r="709" spans="1:5">
      <c r="A709" s="114"/>
      <c r="B709" s="114"/>
      <c r="C709" s="44" t="s">
        <v>446</v>
      </c>
      <c r="D709" s="44"/>
    </row>
    <row r="710" spans="1:5">
      <c r="A710" s="114"/>
      <c r="B710" s="114"/>
      <c r="C710" s="44" t="s">
        <v>447</v>
      </c>
      <c r="D710" s="44"/>
    </row>
    <row r="711" spans="1:5">
      <c r="A711" s="114"/>
      <c r="B711" s="114"/>
      <c r="C711" s="44" t="s">
        <v>448</v>
      </c>
      <c r="D711" s="44"/>
    </row>
    <row r="712" spans="1:5">
      <c r="A712" s="114"/>
      <c r="B712" s="114"/>
      <c r="C712" s="44" t="s">
        <v>449</v>
      </c>
      <c r="D712" s="44"/>
    </row>
    <row r="713" spans="1:5">
      <c r="A713" s="114"/>
      <c r="B713" s="114"/>
      <c r="C713" s="44" t="s">
        <v>450</v>
      </c>
      <c r="D713" s="44"/>
    </row>
    <row r="714" spans="1:5">
      <c r="A714" s="114"/>
      <c r="B714" s="114"/>
      <c r="C714" s="44" t="s">
        <v>451</v>
      </c>
      <c r="D714" s="44"/>
    </row>
    <row r="715" spans="1:5">
      <c r="A715" s="114"/>
      <c r="B715" s="114"/>
      <c r="C715" s="44" t="s">
        <v>452</v>
      </c>
      <c r="D715" s="44"/>
    </row>
    <row r="716" spans="1:5">
      <c r="A716" s="114"/>
      <c r="B716" s="114"/>
      <c r="C716" s="44" t="s">
        <v>453</v>
      </c>
      <c r="D716" s="44" t="s">
        <v>454</v>
      </c>
      <c r="E716" t="s">
        <v>215</v>
      </c>
    </row>
    <row r="717" spans="1:5">
      <c r="A717" s="114"/>
      <c r="B717" s="114"/>
      <c r="C717" s="44" t="s">
        <v>455</v>
      </c>
      <c r="D717" s="44"/>
    </row>
    <row r="718" spans="1:5">
      <c r="A718" s="114"/>
      <c r="B718" s="114"/>
      <c r="C718" s="44" t="s">
        <v>456</v>
      </c>
      <c r="D718" s="44"/>
    </row>
    <row r="719" spans="1:5">
      <c r="A719" s="114"/>
      <c r="B719" s="114"/>
      <c r="C719" s="44" t="s">
        <v>457</v>
      </c>
      <c r="D719" s="44"/>
    </row>
    <row r="720" spans="1:5">
      <c r="A720" s="114"/>
      <c r="B720" s="114"/>
      <c r="C720" s="44" t="s">
        <v>458</v>
      </c>
      <c r="D720" s="44"/>
    </row>
    <row r="721" spans="1:4">
      <c r="A721" s="114"/>
      <c r="B721" s="114"/>
      <c r="C721" s="44" t="s">
        <v>459</v>
      </c>
      <c r="D721" s="44"/>
    </row>
    <row r="722" spans="1:4">
      <c r="A722" s="114"/>
      <c r="B722" s="114"/>
      <c r="C722" s="44" t="s">
        <v>460</v>
      </c>
      <c r="D722" s="44"/>
    </row>
    <row r="723" spans="1:4">
      <c r="A723" s="114"/>
      <c r="B723" s="114"/>
      <c r="C723" s="44" t="s">
        <v>461</v>
      </c>
      <c r="D723" s="44"/>
    </row>
    <row r="724" spans="1:4">
      <c r="A724" s="114"/>
      <c r="B724" s="114"/>
      <c r="C724" s="44" t="s">
        <v>462</v>
      </c>
      <c r="D724" s="44"/>
    </row>
    <row r="725" spans="1:4">
      <c r="A725" s="114"/>
      <c r="B725" s="114"/>
      <c r="C725" s="44" t="s">
        <v>463</v>
      </c>
      <c r="D725" s="44"/>
    </row>
    <row r="726" spans="1:4">
      <c r="A726" s="114"/>
      <c r="B726" s="114"/>
      <c r="C726" s="44" t="s">
        <v>464</v>
      </c>
      <c r="D726" s="44"/>
    </row>
    <row r="727" spans="1:4">
      <c r="A727" s="114"/>
      <c r="B727" s="114"/>
      <c r="C727" s="44" t="s">
        <v>465</v>
      </c>
      <c r="D727" s="44"/>
    </row>
    <row r="728" spans="1:4">
      <c r="A728" s="114"/>
      <c r="B728" s="114"/>
      <c r="C728" s="44" t="s">
        <v>466</v>
      </c>
      <c r="D728" s="44"/>
    </row>
    <row r="729" spans="1:4">
      <c r="A729" s="114"/>
      <c r="B729" s="114"/>
      <c r="C729" s="44" t="s">
        <v>467</v>
      </c>
      <c r="D729" s="44"/>
    </row>
    <row r="730" spans="1:4">
      <c r="A730" s="114"/>
      <c r="B730" s="114"/>
      <c r="C730" s="44" t="s">
        <v>468</v>
      </c>
      <c r="D730" s="44"/>
    </row>
    <row r="731" spans="1:4">
      <c r="A731" s="114"/>
      <c r="B731" s="114"/>
      <c r="C731" s="44" t="s">
        <v>469</v>
      </c>
      <c r="D731" s="44"/>
    </row>
    <row r="732" spans="1:4">
      <c r="A732" s="114"/>
      <c r="B732" s="114"/>
      <c r="C732" s="44" t="s">
        <v>470</v>
      </c>
      <c r="D732" s="44"/>
    </row>
    <row r="733" spans="1:4">
      <c r="A733" s="114"/>
      <c r="B733" s="114"/>
      <c r="C733" s="44" t="s">
        <v>471</v>
      </c>
      <c r="D733" s="44"/>
    </row>
    <row r="734" spans="1:4">
      <c r="A734" s="114"/>
      <c r="B734" s="114"/>
      <c r="C734" s="44" t="s">
        <v>472</v>
      </c>
      <c r="D734" s="44"/>
    </row>
    <row r="735" spans="1:4">
      <c r="A735" s="114"/>
      <c r="B735" s="114"/>
      <c r="C735" s="44" t="s">
        <v>473</v>
      </c>
      <c r="D735" s="44"/>
    </row>
    <row r="736" spans="1:4">
      <c r="A736" s="114"/>
      <c r="B736" s="114"/>
      <c r="C736" s="44" t="s">
        <v>24</v>
      </c>
      <c r="D736" s="44"/>
    </row>
    <row r="737" spans="1:4">
      <c r="A737" s="114"/>
      <c r="B737" s="114"/>
      <c r="C737" s="44" t="s">
        <v>474</v>
      </c>
      <c r="D737" s="44"/>
    </row>
    <row r="738" spans="1:4">
      <c r="A738" s="114"/>
      <c r="B738" s="114"/>
      <c r="C738" s="44" t="s">
        <v>475</v>
      </c>
      <c r="D738" s="44"/>
    </row>
    <row r="739" spans="1:4">
      <c r="A739" s="114"/>
      <c r="B739" s="114"/>
      <c r="C739" s="44" t="s">
        <v>476</v>
      </c>
      <c r="D739" s="44"/>
    </row>
    <row r="740" spans="1:4">
      <c r="A740" s="114"/>
      <c r="B740" s="114"/>
      <c r="C740" s="44" t="s">
        <v>477</v>
      </c>
      <c r="D740" s="44"/>
    </row>
    <row r="741" spans="1:4">
      <c r="A741" s="114"/>
      <c r="B741" s="114"/>
      <c r="C741" s="44" t="s">
        <v>478</v>
      </c>
      <c r="D741" s="44"/>
    </row>
    <row r="742" spans="1:4">
      <c r="A742" s="114"/>
      <c r="B742" s="114"/>
      <c r="C742" s="44" t="s">
        <v>479</v>
      </c>
      <c r="D742" s="44"/>
    </row>
    <row r="743" spans="1:4">
      <c r="A743" s="114"/>
      <c r="B743" s="114"/>
      <c r="C743" s="44" t="s">
        <v>480</v>
      </c>
      <c r="D743" s="44"/>
    </row>
    <row r="744" spans="1:4">
      <c r="A744" s="114"/>
      <c r="B744" s="114"/>
      <c r="C744" s="44" t="s">
        <v>481</v>
      </c>
      <c r="D744" s="44"/>
    </row>
    <row r="745" spans="1:4">
      <c r="A745" s="114"/>
      <c r="B745" s="114"/>
      <c r="C745" s="44" t="s">
        <v>482</v>
      </c>
      <c r="D745" s="44"/>
    </row>
    <row r="746" spans="1:4">
      <c r="A746" s="114"/>
      <c r="B746" s="114"/>
      <c r="C746" s="44" t="s">
        <v>483</v>
      </c>
      <c r="D746" s="44"/>
    </row>
    <row r="747" spans="1:4">
      <c r="A747" s="114"/>
      <c r="B747" s="114"/>
      <c r="C747" s="44" t="s">
        <v>484</v>
      </c>
      <c r="D747" s="44"/>
    </row>
    <row r="748" spans="1:4">
      <c r="A748" s="114"/>
      <c r="B748" s="114"/>
      <c r="C748" s="44" t="s">
        <v>485</v>
      </c>
      <c r="D748" s="44"/>
    </row>
    <row r="749" spans="1:4">
      <c r="A749" s="114"/>
      <c r="B749" s="114"/>
      <c r="C749" s="44" t="s">
        <v>486</v>
      </c>
      <c r="D749" s="44"/>
    </row>
    <row r="750" spans="1:4">
      <c r="A750" s="114"/>
      <c r="B750" s="114"/>
      <c r="C750" s="44" t="s">
        <v>205</v>
      </c>
      <c r="D750" s="44"/>
    </row>
    <row r="751" spans="1:4">
      <c r="A751" s="114"/>
      <c r="B751" s="114"/>
      <c r="C751" s="44" t="s">
        <v>208</v>
      </c>
      <c r="D751" s="44"/>
    </row>
    <row r="752" spans="1:4">
      <c r="A752" s="114"/>
      <c r="B752" s="114"/>
      <c r="C752" s="44" t="s">
        <v>209</v>
      </c>
      <c r="D752" s="44"/>
    </row>
    <row r="753" spans="1:4">
      <c r="A753" s="114"/>
      <c r="B753" s="114"/>
      <c r="C753" s="44" t="s">
        <v>210</v>
      </c>
      <c r="D753" s="44"/>
    </row>
    <row r="754" spans="1:4">
      <c r="A754" s="114"/>
      <c r="B754" s="114"/>
      <c r="C754" s="44" t="s">
        <v>211</v>
      </c>
      <c r="D754" s="44"/>
    </row>
    <row r="755" spans="1:4">
      <c r="A755" s="114"/>
      <c r="B755" s="114"/>
      <c r="C755" s="44" t="s">
        <v>212</v>
      </c>
      <c r="D755" s="44"/>
    </row>
    <row r="756" spans="1:4">
      <c r="A756" s="114"/>
      <c r="B756" s="114"/>
      <c r="C756" s="44" t="s">
        <v>213</v>
      </c>
      <c r="D756" s="44"/>
    </row>
    <row r="757" spans="1:4">
      <c r="A757" s="114"/>
      <c r="B757" s="114"/>
      <c r="C757" s="44" t="s">
        <v>214</v>
      </c>
      <c r="D757" s="44"/>
    </row>
    <row r="758" spans="1:4">
      <c r="A758" s="114"/>
      <c r="B758" s="114"/>
      <c r="C758" s="44" t="s">
        <v>216</v>
      </c>
      <c r="D758" s="44"/>
    </row>
    <row r="759" spans="1:4">
      <c r="A759" s="114"/>
      <c r="B759" s="114"/>
      <c r="C759" s="44" t="s">
        <v>217</v>
      </c>
      <c r="D759" s="44"/>
    </row>
    <row r="760" spans="1:4">
      <c r="A760" s="114"/>
      <c r="B760" s="114"/>
      <c r="C760" s="44" t="s">
        <v>218</v>
      </c>
      <c r="D760" s="44"/>
    </row>
    <row r="761" spans="1:4">
      <c r="A761" s="114"/>
      <c r="B761" s="114"/>
      <c r="C761" s="44" t="s">
        <v>219</v>
      </c>
      <c r="D761" s="44"/>
    </row>
    <row r="762" spans="1:4">
      <c r="A762" s="114"/>
      <c r="B762" s="114"/>
      <c r="C762" s="44" t="s">
        <v>220</v>
      </c>
      <c r="D762" s="44"/>
    </row>
    <row r="763" spans="1:4">
      <c r="A763" s="114"/>
      <c r="B763" s="114"/>
      <c r="C763" s="44" t="s">
        <v>221</v>
      </c>
      <c r="D763" s="44"/>
    </row>
    <row r="764" spans="1:4">
      <c r="A764" s="114"/>
      <c r="B764" s="114"/>
      <c r="C764" s="44" t="s">
        <v>222</v>
      </c>
      <c r="D764" s="44"/>
    </row>
    <row r="765" spans="1:4">
      <c r="A765" s="114"/>
      <c r="B765" s="114"/>
      <c r="C765" s="44" t="s">
        <v>223</v>
      </c>
      <c r="D765" s="44"/>
    </row>
    <row r="766" spans="1:4">
      <c r="A766" s="114"/>
      <c r="B766" s="114"/>
      <c r="C766" s="44" t="s">
        <v>224</v>
      </c>
      <c r="D766" s="44"/>
    </row>
    <row r="767" spans="1:4">
      <c r="A767" s="114"/>
      <c r="B767" s="114"/>
      <c r="C767" s="44" t="s">
        <v>225</v>
      </c>
      <c r="D767" s="44"/>
    </row>
    <row r="768" spans="1:4">
      <c r="A768" s="114"/>
      <c r="B768" s="114"/>
      <c r="C768" s="44" t="s">
        <v>226</v>
      </c>
      <c r="D768" s="44"/>
    </row>
    <row r="769" spans="1:5">
      <c r="A769" s="114"/>
      <c r="B769" s="114"/>
      <c r="C769" s="44" t="s">
        <v>227</v>
      </c>
      <c r="D769" s="44"/>
    </row>
    <row r="770" spans="1:5">
      <c r="A770" s="114"/>
      <c r="B770" s="114"/>
      <c r="C770" s="44" t="s">
        <v>228</v>
      </c>
      <c r="D770" s="44"/>
    </row>
    <row r="771" spans="1:5">
      <c r="A771" s="114"/>
      <c r="B771" s="114"/>
      <c r="C771" s="44" t="s">
        <v>229</v>
      </c>
      <c r="D771" s="44"/>
    </row>
    <row r="772" spans="1:5">
      <c r="A772" s="114"/>
      <c r="B772" s="114"/>
      <c r="C772" s="44" t="s">
        <v>230</v>
      </c>
      <c r="D772" s="44"/>
    </row>
    <row r="773" spans="1:5">
      <c r="A773" s="114"/>
      <c r="B773" s="114"/>
      <c r="C773" s="44" t="s">
        <v>231</v>
      </c>
      <c r="D773" s="44"/>
    </row>
    <row r="774" spans="1:5">
      <c r="A774" s="114"/>
      <c r="B774" s="114"/>
      <c r="C774" s="44" t="s">
        <v>232</v>
      </c>
      <c r="D774" s="44"/>
    </row>
    <row r="775" spans="1:5">
      <c r="A775" s="114"/>
      <c r="B775" s="114"/>
      <c r="C775" s="44" t="s">
        <v>233</v>
      </c>
      <c r="D775" s="44"/>
    </row>
    <row r="776" spans="1:5">
      <c r="A776" s="114"/>
      <c r="B776" s="114"/>
      <c r="C776" s="44" t="s">
        <v>234</v>
      </c>
      <c r="D776" s="44"/>
    </row>
    <row r="777" spans="1:5">
      <c r="A777" s="114"/>
      <c r="B777" s="114"/>
      <c r="C777" s="44" t="s">
        <v>235</v>
      </c>
      <c r="D777" s="44"/>
    </row>
    <row r="778" spans="1:5">
      <c r="A778" s="114"/>
      <c r="B778" s="114"/>
      <c r="C778" s="44" t="s">
        <v>236</v>
      </c>
      <c r="D778" s="44"/>
    </row>
    <row r="779" spans="1:5">
      <c r="A779" s="114"/>
      <c r="B779" s="114"/>
      <c r="C779" s="44" t="s">
        <v>237</v>
      </c>
      <c r="D779" s="44"/>
    </row>
    <row r="780" spans="1:5">
      <c r="A780" s="114"/>
      <c r="B780" s="114"/>
      <c r="C780" s="44" t="s">
        <v>238</v>
      </c>
      <c r="D780" s="44"/>
    </row>
    <row r="781" spans="1:5">
      <c r="A781" s="114"/>
      <c r="B781" s="114"/>
      <c r="C781" s="44" t="s">
        <v>239</v>
      </c>
      <c r="D781" s="44"/>
    </row>
    <row r="782" spans="1:5">
      <c r="A782" s="114"/>
      <c r="B782" s="114"/>
      <c r="C782" s="44" t="s">
        <v>240</v>
      </c>
      <c r="D782" s="44"/>
      <c r="E782" t="s">
        <v>215</v>
      </c>
    </row>
    <row r="783" spans="1:5">
      <c r="A783" s="114"/>
      <c r="B783" s="114"/>
      <c r="C783" s="44" t="s">
        <v>241</v>
      </c>
      <c r="D783" s="44"/>
      <c r="E783" t="s">
        <v>215</v>
      </c>
    </row>
    <row r="784" spans="1:5">
      <c r="A784" s="114"/>
      <c r="B784" s="114"/>
      <c r="C784" s="44" t="s">
        <v>244</v>
      </c>
      <c r="D784" s="44"/>
      <c r="E784" t="s">
        <v>215</v>
      </c>
    </row>
    <row r="785" spans="1:5">
      <c r="A785" s="114"/>
      <c r="B785" s="114"/>
      <c r="C785" s="44" t="s">
        <v>245</v>
      </c>
      <c r="D785" s="44"/>
    </row>
    <row r="786" spans="1:5">
      <c r="A786" s="114"/>
      <c r="B786" s="114"/>
      <c r="C786" s="44" t="s">
        <v>246</v>
      </c>
      <c r="D786" s="44"/>
    </row>
    <row r="787" spans="1:5">
      <c r="A787" s="114"/>
      <c r="B787" s="114"/>
      <c r="C787" s="44" t="s">
        <v>247</v>
      </c>
      <c r="D787" s="44"/>
    </row>
    <row r="788" spans="1:5">
      <c r="A788" s="114"/>
      <c r="B788" s="114"/>
      <c r="C788" s="44" t="s">
        <v>248</v>
      </c>
      <c r="D788" s="44"/>
    </row>
    <row r="789" spans="1:5">
      <c r="A789" s="114"/>
      <c r="B789" s="114"/>
      <c r="C789" s="44" t="s">
        <v>249</v>
      </c>
      <c r="D789" s="44"/>
    </row>
    <row r="790" spans="1:5">
      <c r="A790" s="114"/>
      <c r="B790" s="114"/>
      <c r="C790" s="44" t="s">
        <v>250</v>
      </c>
      <c r="D790" s="44"/>
      <c r="E790" t="s">
        <v>215</v>
      </c>
    </row>
    <row r="791" spans="1:5">
      <c r="A791" s="114"/>
      <c r="B791" s="114"/>
      <c r="C791" s="44" t="s">
        <v>251</v>
      </c>
      <c r="D791" s="44"/>
    </row>
    <row r="792" spans="1:5">
      <c r="A792" s="114"/>
      <c r="B792" s="114"/>
      <c r="C792" s="44" t="s">
        <v>252</v>
      </c>
      <c r="D792" s="44"/>
    </row>
    <row r="793" spans="1:5">
      <c r="A793" s="114"/>
      <c r="B793" s="114"/>
      <c r="C793" s="44" t="s">
        <v>253</v>
      </c>
      <c r="D793" s="44"/>
    </row>
    <row r="794" spans="1:5">
      <c r="A794" s="114"/>
      <c r="B794" s="114"/>
      <c r="C794" s="44" t="s">
        <v>921</v>
      </c>
      <c r="D794" s="44"/>
    </row>
    <row r="795" spans="1:5">
      <c r="A795" s="114"/>
      <c r="B795" s="114"/>
      <c r="C795" s="44" t="s">
        <v>254</v>
      </c>
      <c r="D795" s="44"/>
    </row>
    <row r="796" spans="1:5">
      <c r="A796" s="114"/>
      <c r="B796" s="114"/>
      <c r="C796" s="44" t="s">
        <v>255</v>
      </c>
      <c r="D796" s="44"/>
    </row>
    <row r="797" spans="1:5">
      <c r="A797" s="114"/>
      <c r="B797" s="114"/>
      <c r="C797" s="44" t="s">
        <v>256</v>
      </c>
      <c r="D797" s="44"/>
    </row>
    <row r="798" spans="1:5">
      <c r="A798" s="114"/>
      <c r="B798" s="114"/>
      <c r="C798" s="44" t="s">
        <v>257</v>
      </c>
      <c r="D798" s="44"/>
    </row>
    <row r="799" spans="1:5">
      <c r="A799" s="114"/>
      <c r="B799" s="114"/>
      <c r="C799" s="44" t="s">
        <v>258</v>
      </c>
      <c r="D799" s="44"/>
    </row>
    <row r="800" spans="1:5">
      <c r="A800" s="114"/>
      <c r="B800" s="114"/>
      <c r="C800" s="44" t="s">
        <v>259</v>
      </c>
      <c r="D800" s="44"/>
    </row>
    <row r="801" spans="1:5">
      <c r="A801" s="114"/>
      <c r="B801" s="114"/>
      <c r="C801" s="44" t="s">
        <v>260</v>
      </c>
      <c r="D801" s="44"/>
    </row>
    <row r="802" spans="1:5">
      <c r="A802" s="114"/>
      <c r="B802" s="114"/>
      <c r="C802" s="44" t="s">
        <v>261</v>
      </c>
      <c r="D802" s="44"/>
    </row>
    <row r="803" spans="1:5">
      <c r="A803" s="114"/>
      <c r="B803" s="114"/>
      <c r="C803" s="44" t="s">
        <v>262</v>
      </c>
      <c r="D803" s="44"/>
    </row>
    <row r="804" spans="1:5">
      <c r="A804" s="114"/>
      <c r="B804" s="114"/>
      <c r="C804" s="44" t="s">
        <v>263</v>
      </c>
      <c r="D804" s="44"/>
    </row>
    <row r="805" spans="1:5">
      <c r="A805" s="114"/>
      <c r="B805" s="114"/>
      <c r="C805" s="44" t="s">
        <v>264</v>
      </c>
      <c r="D805" s="44"/>
    </row>
    <row r="806" spans="1:5">
      <c r="A806" s="114"/>
      <c r="B806" s="114"/>
      <c r="C806" s="44" t="s">
        <v>265</v>
      </c>
      <c r="D806" s="44"/>
    </row>
    <row r="807" spans="1:5">
      <c r="A807" s="114"/>
      <c r="B807" s="114"/>
      <c r="C807" s="44" t="s">
        <v>266</v>
      </c>
      <c r="D807" s="44"/>
    </row>
    <row r="808" spans="1:5">
      <c r="A808" s="114"/>
      <c r="B808" s="114"/>
      <c r="C808" s="44" t="s">
        <v>268</v>
      </c>
      <c r="D808" s="44"/>
    </row>
    <row r="809" spans="1:5">
      <c r="A809" s="114"/>
      <c r="B809" s="114"/>
      <c r="C809" s="44" t="s">
        <v>267</v>
      </c>
      <c r="D809" s="44"/>
      <c r="E809" t="s">
        <v>215</v>
      </c>
    </row>
    <row r="810" spans="1:5">
      <c r="A810" s="114"/>
      <c r="B810" s="114"/>
      <c r="C810" s="44" t="s">
        <v>269</v>
      </c>
      <c r="D810" s="44"/>
    </row>
    <row r="811" spans="1:5">
      <c r="A811" s="114"/>
      <c r="B811" s="114"/>
      <c r="C811" s="44" t="s">
        <v>270</v>
      </c>
      <c r="D811" s="44"/>
    </row>
    <row r="812" spans="1:5">
      <c r="A812" s="114"/>
      <c r="B812" s="114"/>
      <c r="C812" s="44" t="s">
        <v>271</v>
      </c>
      <c r="D812" s="44"/>
    </row>
    <row r="813" spans="1:5">
      <c r="A813" s="114"/>
      <c r="B813" s="114"/>
      <c r="C813" s="44" t="s">
        <v>272</v>
      </c>
      <c r="D813" s="44"/>
    </row>
    <row r="814" spans="1:5">
      <c r="A814" s="114"/>
      <c r="B814" s="114"/>
      <c r="C814" s="44" t="s">
        <v>273</v>
      </c>
      <c r="D814" s="44"/>
    </row>
    <row r="815" spans="1:5">
      <c r="A815" s="114"/>
      <c r="B815" s="114"/>
      <c r="C815" s="44" t="s">
        <v>274</v>
      </c>
      <c r="D815" s="44"/>
    </row>
    <row r="816" spans="1:5">
      <c r="A816" s="114"/>
      <c r="B816" s="114"/>
      <c r="C816" s="44" t="s">
        <v>275</v>
      </c>
      <c r="D816" s="44"/>
    </row>
    <row r="817" spans="1:4">
      <c r="A817" s="114"/>
      <c r="B817" s="114"/>
      <c r="C817" s="44" t="s">
        <v>276</v>
      </c>
      <c r="D817" s="44"/>
    </row>
    <row r="818" spans="1:4">
      <c r="A818" s="114"/>
      <c r="B818" s="114"/>
      <c r="C818" s="44" t="s">
        <v>277</v>
      </c>
      <c r="D818" s="44"/>
    </row>
    <row r="819" spans="1:4">
      <c r="A819" s="114"/>
      <c r="B819" s="114"/>
      <c r="C819" s="44" t="s">
        <v>278</v>
      </c>
      <c r="D819" s="44"/>
    </row>
    <row r="820" spans="1:4">
      <c r="A820" s="114"/>
      <c r="B820" s="114"/>
      <c r="C820" s="44" t="s">
        <v>279</v>
      </c>
      <c r="D820" s="44"/>
    </row>
    <row r="821" spans="1:4">
      <c r="A821" s="114"/>
      <c r="B821" s="114"/>
      <c r="C821" s="44" t="s">
        <v>280</v>
      </c>
      <c r="D821" s="44"/>
    </row>
    <row r="822" spans="1:4">
      <c r="A822" s="114"/>
      <c r="B822" s="114"/>
      <c r="C822" s="44" t="s">
        <v>281</v>
      </c>
      <c r="D822" s="44"/>
    </row>
    <row r="823" spans="1:4">
      <c r="A823" s="114"/>
      <c r="B823" s="114"/>
      <c r="C823" s="44" t="s">
        <v>282</v>
      </c>
      <c r="D823" s="44"/>
    </row>
    <row r="824" spans="1:4">
      <c r="A824" s="114"/>
      <c r="B824" s="114"/>
      <c r="C824" s="44" t="s">
        <v>283</v>
      </c>
      <c r="D824" s="44"/>
    </row>
    <row r="825" spans="1:4">
      <c r="A825" s="114"/>
      <c r="B825" s="114"/>
      <c r="C825" s="44" t="s">
        <v>284</v>
      </c>
      <c r="D825" s="44"/>
    </row>
    <row r="826" spans="1:4">
      <c r="A826" s="114"/>
      <c r="B826" s="114"/>
      <c r="C826" s="44" t="s">
        <v>285</v>
      </c>
      <c r="D826" s="44"/>
    </row>
    <row r="827" spans="1:4">
      <c r="A827" s="114"/>
      <c r="B827" s="114"/>
      <c r="C827" s="44" t="s">
        <v>286</v>
      </c>
      <c r="D827" s="44"/>
    </row>
    <row r="828" spans="1:4">
      <c r="A828" s="114"/>
      <c r="B828" s="114"/>
      <c r="C828" s="44" t="s">
        <v>287</v>
      </c>
      <c r="D828" s="44"/>
    </row>
    <row r="829" spans="1:4">
      <c r="A829" s="114"/>
      <c r="B829" s="114"/>
      <c r="C829" s="44" t="s">
        <v>288</v>
      </c>
      <c r="D829" s="44"/>
    </row>
    <row r="830" spans="1:4">
      <c r="A830" s="114"/>
      <c r="B830" s="114"/>
      <c r="C830" s="44" t="s">
        <v>289</v>
      </c>
      <c r="D830" s="44"/>
    </row>
    <row r="831" spans="1:4">
      <c r="A831" s="114"/>
      <c r="B831" s="114"/>
      <c r="C831" s="44" t="s">
        <v>922</v>
      </c>
      <c r="D831" s="124" t="s">
        <v>923</v>
      </c>
    </row>
    <row r="832" spans="1:4">
      <c r="A832" s="114"/>
      <c r="B832" s="114"/>
      <c r="C832" s="44" t="s">
        <v>924</v>
      </c>
      <c r="D832" s="124" t="s">
        <v>301</v>
      </c>
    </row>
    <row r="833" spans="1:4">
      <c r="A833" s="114"/>
      <c r="B833" s="114"/>
      <c r="C833" s="44" t="s">
        <v>925</v>
      </c>
      <c r="D833" s="124" t="s">
        <v>301</v>
      </c>
    </row>
    <row r="834" spans="1:4" ht="15">
      <c r="A834" s="114"/>
      <c r="B834" s="114"/>
      <c r="C834" s="44" t="s">
        <v>926</v>
      </c>
      <c r="D834" s="101"/>
    </row>
    <row r="835" spans="1:4">
      <c r="A835" s="114"/>
      <c r="B835" s="114"/>
      <c r="C835" s="44" t="s">
        <v>297</v>
      </c>
      <c r="D835" s="44"/>
    </row>
    <row r="836" spans="1:4">
      <c r="A836" s="114"/>
      <c r="B836" s="114"/>
      <c r="C836" s="44" t="s">
        <v>292</v>
      </c>
      <c r="D836" s="44"/>
    </row>
    <row r="837" spans="1:4">
      <c r="A837" s="114"/>
      <c r="B837" s="114"/>
      <c r="C837" s="44" t="s">
        <v>293</v>
      </c>
      <c r="D837" s="44"/>
    </row>
    <row r="838" spans="1:4">
      <c r="A838" s="114"/>
      <c r="B838" s="114"/>
      <c r="C838" s="44" t="s">
        <v>290</v>
      </c>
      <c r="D838" s="44"/>
    </row>
    <row r="839" spans="1:4">
      <c r="A839" s="114"/>
      <c r="B839" s="114"/>
      <c r="C839" s="44" t="s">
        <v>294</v>
      </c>
      <c r="D839" s="44"/>
    </row>
    <row r="840" spans="1:4">
      <c r="A840" s="114"/>
      <c r="B840" s="114"/>
      <c r="C840" s="44" t="s">
        <v>291</v>
      </c>
      <c r="D840" s="44"/>
    </row>
    <row r="841" spans="1:4">
      <c r="A841" s="114"/>
      <c r="B841" s="114"/>
      <c r="C841" s="44" t="s">
        <v>295</v>
      </c>
      <c r="D841" s="44"/>
    </row>
    <row r="842" spans="1:4">
      <c r="A842" s="114"/>
      <c r="B842" s="114"/>
      <c r="C842" s="44" t="s">
        <v>927</v>
      </c>
      <c r="D842" s="44"/>
    </row>
    <row r="843" spans="1:4">
      <c r="A843" s="114"/>
      <c r="B843" s="114"/>
      <c r="C843" s="44" t="s">
        <v>928</v>
      </c>
      <c r="D843" s="44"/>
    </row>
    <row r="844" spans="1:4">
      <c r="A844" s="114"/>
      <c r="B844" s="114"/>
      <c r="C844" s="44" t="s">
        <v>929</v>
      </c>
      <c r="D844" s="44"/>
    </row>
    <row r="845" spans="1:4">
      <c r="A845" s="114"/>
      <c r="B845" s="114"/>
      <c r="C845" s="44" t="s">
        <v>930</v>
      </c>
      <c r="D845" s="44"/>
    </row>
    <row r="846" spans="1:4">
      <c r="A846" s="114"/>
      <c r="B846" s="114"/>
      <c r="C846" s="44" t="s">
        <v>931</v>
      </c>
      <c r="D846" s="44"/>
    </row>
    <row r="847" spans="1:4">
      <c r="A847" s="114"/>
      <c r="B847" s="114"/>
      <c r="C847" s="44" t="s">
        <v>932</v>
      </c>
      <c r="D847" s="44"/>
    </row>
    <row r="848" spans="1:4">
      <c r="A848" s="114"/>
      <c r="B848" s="114"/>
      <c r="C848" s="44" t="s">
        <v>933</v>
      </c>
      <c r="D848" s="44"/>
    </row>
    <row r="849" spans="1:4">
      <c r="A849" s="114"/>
      <c r="B849" s="114"/>
      <c r="C849" s="44" t="s">
        <v>934</v>
      </c>
      <c r="D849" s="44"/>
    </row>
    <row r="850" spans="1:4">
      <c r="A850" s="114"/>
      <c r="B850" s="114"/>
      <c r="C850" s="44" t="s">
        <v>315</v>
      </c>
      <c r="D850" s="44"/>
    </row>
    <row r="851" spans="1:4">
      <c r="A851" s="55" t="s">
        <v>147</v>
      </c>
      <c r="B851" s="55"/>
      <c r="C851" s="46" t="s">
        <v>339</v>
      </c>
      <c r="D851" s="46"/>
    </row>
    <row r="852" spans="1:4">
      <c r="A852" s="56"/>
      <c r="B852" s="56"/>
      <c r="C852" s="46" t="s">
        <v>340</v>
      </c>
      <c r="D852" s="46"/>
    </row>
    <row r="853" spans="1:4">
      <c r="A853" s="114" t="s">
        <v>19</v>
      </c>
      <c r="B853" s="114" t="s">
        <v>54</v>
      </c>
      <c r="C853" s="44" t="s">
        <v>935</v>
      </c>
      <c r="D853" s="44"/>
    </row>
    <row r="854" spans="1:4">
      <c r="A854" s="114"/>
      <c r="B854" s="114"/>
      <c r="C854" s="44" t="s">
        <v>936</v>
      </c>
      <c r="D854" s="44"/>
    </row>
    <row r="855" spans="1:4">
      <c r="A855" s="114"/>
      <c r="B855" s="114"/>
      <c r="C855" s="44" t="s">
        <v>937</v>
      </c>
      <c r="D855" s="44"/>
    </row>
    <row r="856" spans="1:4">
      <c r="A856" s="114"/>
      <c r="B856" s="114"/>
      <c r="C856" s="44" t="s">
        <v>938</v>
      </c>
      <c r="D856" s="44"/>
    </row>
    <row r="857" spans="1:4">
      <c r="A857" s="114"/>
      <c r="B857" s="114"/>
      <c r="C857" s="44" t="s">
        <v>939</v>
      </c>
      <c r="D857" s="44"/>
    </row>
    <row r="858" spans="1:4">
      <c r="A858" s="114"/>
      <c r="B858" s="114"/>
      <c r="C858" s="44" t="s">
        <v>940</v>
      </c>
      <c r="D858" s="44"/>
    </row>
    <row r="859" spans="1:4">
      <c r="A859" s="114"/>
      <c r="B859" s="114"/>
      <c r="C859" s="44" t="s">
        <v>941</v>
      </c>
      <c r="D859" s="44"/>
    </row>
    <row r="860" spans="1:4">
      <c r="A860" s="114"/>
      <c r="B860" s="114"/>
      <c r="C860" s="44" t="s">
        <v>942</v>
      </c>
      <c r="D860" s="44"/>
    </row>
    <row r="861" spans="1:4">
      <c r="A861" s="114"/>
      <c r="B861" s="114"/>
      <c r="C861" s="44" t="s">
        <v>943</v>
      </c>
      <c r="D861" s="44"/>
    </row>
    <row r="862" spans="1:4">
      <c r="A862" s="55" t="s">
        <v>20</v>
      </c>
      <c r="B862" s="55" t="s">
        <v>54</v>
      </c>
      <c r="C862" s="46" t="s">
        <v>944</v>
      </c>
      <c r="D862" s="46"/>
    </row>
    <row r="863" spans="1:4">
      <c r="A863" s="56"/>
      <c r="B863" s="56"/>
      <c r="C863" s="46" t="s">
        <v>945</v>
      </c>
      <c r="D863" s="46"/>
    </row>
    <row r="864" spans="1:4">
      <c r="A864" s="56"/>
      <c r="B864" s="56"/>
      <c r="C864" s="46" t="s">
        <v>946</v>
      </c>
      <c r="D864" s="46"/>
    </row>
    <row r="865" spans="1:4">
      <c r="A865" s="56"/>
      <c r="B865" s="56"/>
      <c r="C865" s="46" t="s">
        <v>947</v>
      </c>
      <c r="D865" s="46"/>
    </row>
    <row r="866" spans="1:4">
      <c r="A866" s="56"/>
      <c r="B866" s="56"/>
      <c r="C866" s="46" t="s">
        <v>948</v>
      </c>
      <c r="D866" s="46"/>
    </row>
    <row r="867" spans="1:4">
      <c r="A867" s="56"/>
      <c r="B867" s="56"/>
      <c r="C867" s="46" t="s">
        <v>949</v>
      </c>
      <c r="D867" s="46"/>
    </row>
    <row r="868" spans="1:4">
      <c r="A868" s="56"/>
      <c r="B868" s="56"/>
      <c r="C868" s="46" t="s">
        <v>950</v>
      </c>
      <c r="D868" s="46"/>
    </row>
    <row r="869" spans="1:4">
      <c r="A869" s="56"/>
      <c r="B869" s="56"/>
      <c r="C869" s="46" t="s">
        <v>951</v>
      </c>
      <c r="D869" s="46"/>
    </row>
    <row r="870" spans="1:4">
      <c r="A870" s="114" t="s">
        <v>21</v>
      </c>
      <c r="B870" s="114" t="s">
        <v>54</v>
      </c>
      <c r="C870" s="44" t="s">
        <v>944</v>
      </c>
      <c r="D870" s="44"/>
    </row>
    <row r="871" spans="1:4">
      <c r="A871" s="114"/>
      <c r="B871" s="114"/>
      <c r="C871" s="44" t="s">
        <v>946</v>
      </c>
      <c r="D871" s="44"/>
    </row>
    <row r="872" spans="1:4">
      <c r="A872" s="114"/>
      <c r="B872" s="114"/>
      <c r="C872" s="44" t="s">
        <v>948</v>
      </c>
      <c r="D872" s="44"/>
    </row>
    <row r="873" spans="1:4">
      <c r="A873" s="114"/>
      <c r="B873" s="114"/>
      <c r="C873" s="44" t="s">
        <v>315</v>
      </c>
      <c r="D873" s="44"/>
    </row>
    <row r="874" spans="1:4">
      <c r="A874" s="55" t="s">
        <v>22</v>
      </c>
      <c r="B874" s="55" t="s">
        <v>54</v>
      </c>
      <c r="C874" s="46" t="s">
        <v>952</v>
      </c>
      <c r="D874" s="46"/>
    </row>
    <row r="875" spans="1:4">
      <c r="A875" s="56"/>
      <c r="B875" s="56"/>
      <c r="C875" s="46" t="s">
        <v>755</v>
      </c>
      <c r="D875" s="46"/>
    </row>
    <row r="876" spans="1:4">
      <c r="A876" s="56"/>
      <c r="B876" s="56"/>
      <c r="C876" s="46" t="s">
        <v>756</v>
      </c>
      <c r="D876" s="46"/>
    </row>
    <row r="877" spans="1:4">
      <c r="A877" s="56"/>
      <c r="B877" s="56"/>
      <c r="C877" s="46" t="s">
        <v>757</v>
      </c>
      <c r="D877" s="46"/>
    </row>
    <row r="878" spans="1:4">
      <c r="A878" s="56"/>
      <c r="B878" s="56"/>
      <c r="C878" s="46" t="s">
        <v>953</v>
      </c>
      <c r="D878" s="46"/>
    </row>
    <row r="879" spans="1:4">
      <c r="A879" s="56"/>
      <c r="B879" s="56"/>
      <c r="C879" s="46" t="s">
        <v>954</v>
      </c>
      <c r="D879" s="46"/>
    </row>
    <row r="880" spans="1:4">
      <c r="A880" s="56"/>
      <c r="B880" s="56"/>
      <c r="C880" s="46" t="s">
        <v>955</v>
      </c>
      <c r="D880" s="46"/>
    </row>
    <row r="881" spans="1:5">
      <c r="A881" s="56"/>
      <c r="B881" s="56"/>
      <c r="C881" s="46" t="s">
        <v>956</v>
      </c>
      <c r="D881" s="46"/>
    </row>
    <row r="882" spans="1:5">
      <c r="A882" s="56"/>
      <c r="B882" s="56"/>
      <c r="C882" s="46" t="s">
        <v>957</v>
      </c>
      <c r="D882" s="46" t="s">
        <v>957</v>
      </c>
      <c r="E882" t="s">
        <v>215</v>
      </c>
    </row>
    <row r="883" spans="1:5">
      <c r="A883" s="57"/>
      <c r="B883" s="57"/>
      <c r="C883" s="46" t="s">
        <v>315</v>
      </c>
      <c r="D883" s="46"/>
    </row>
    <row r="884" spans="1:5">
      <c r="A884" s="65" t="s">
        <v>23</v>
      </c>
      <c r="B884" s="65" t="s">
        <v>54</v>
      </c>
      <c r="C884" s="44" t="s">
        <v>918</v>
      </c>
      <c r="D884" s="44"/>
    </row>
    <row r="885" spans="1:5">
      <c r="A885" s="66"/>
      <c r="B885" s="66"/>
      <c r="C885" s="44" t="s">
        <v>958</v>
      </c>
      <c r="D885" s="44"/>
    </row>
    <row r="886" spans="1:5">
      <c r="A886" s="66"/>
      <c r="B886" s="66"/>
      <c r="C886" s="44" t="s">
        <v>959</v>
      </c>
      <c r="D886" s="44"/>
    </row>
    <row r="887" spans="1:5">
      <c r="A887" s="66"/>
      <c r="B887" s="66"/>
      <c r="C887" s="44" t="s">
        <v>960</v>
      </c>
      <c r="D887" s="44"/>
    </row>
    <row r="888" spans="1:5">
      <c r="A888" s="66"/>
      <c r="B888" s="66"/>
      <c r="C888" s="44" t="s">
        <v>961</v>
      </c>
      <c r="D888" s="44"/>
    </row>
    <row r="889" spans="1:5">
      <c r="A889" s="66"/>
      <c r="B889" s="66"/>
      <c r="C889" s="44" t="s">
        <v>962</v>
      </c>
      <c r="D889" s="44" t="s">
        <v>963</v>
      </c>
    </row>
    <row r="890" spans="1:5">
      <c r="A890" s="66"/>
      <c r="B890" s="66"/>
      <c r="C890" s="44" t="s">
        <v>964</v>
      </c>
      <c r="D890" s="44"/>
    </row>
    <row r="891" spans="1:5">
      <c r="A891" s="55" t="s">
        <v>24</v>
      </c>
      <c r="B891" s="55" t="s">
        <v>54</v>
      </c>
      <c r="C891" s="46" t="s">
        <v>965</v>
      </c>
      <c r="D891" s="46"/>
    </row>
    <row r="892" spans="1:5">
      <c r="A892" s="56"/>
      <c r="B892" s="56"/>
      <c r="C892" s="46" t="s">
        <v>966</v>
      </c>
      <c r="D892" s="46"/>
    </row>
    <row r="893" spans="1:5">
      <c r="A893" s="56"/>
      <c r="B893" s="56"/>
      <c r="C893" s="46" t="s">
        <v>967</v>
      </c>
      <c r="D893" s="46"/>
    </row>
    <row r="894" spans="1:5">
      <c r="A894" s="56"/>
      <c r="B894" s="56"/>
      <c r="C894" s="46" t="s">
        <v>968</v>
      </c>
      <c r="D894" s="46"/>
    </row>
    <row r="895" spans="1:5">
      <c r="A895" s="56"/>
      <c r="B895" s="56"/>
      <c r="C895" s="46" t="s">
        <v>969</v>
      </c>
      <c r="D895" s="46"/>
    </row>
    <row r="896" spans="1:5">
      <c r="A896" s="56"/>
      <c r="B896" s="56"/>
      <c r="C896" s="46" t="s">
        <v>315</v>
      </c>
      <c r="D896" s="46"/>
    </row>
    <row r="897" spans="1:4">
      <c r="A897" s="65" t="s">
        <v>25</v>
      </c>
      <c r="B897" s="65" t="s">
        <v>54</v>
      </c>
      <c r="C897" s="44" t="s">
        <v>970</v>
      </c>
      <c r="D897" s="44"/>
    </row>
    <row r="898" spans="1:4">
      <c r="A898" s="66"/>
      <c r="B898" s="66"/>
      <c r="C898" s="44" t="s">
        <v>971</v>
      </c>
      <c r="D898" s="44"/>
    </row>
    <row r="899" spans="1:4">
      <c r="A899" s="66"/>
      <c r="B899" s="66"/>
      <c r="C899" s="44" t="s">
        <v>918</v>
      </c>
      <c r="D899" s="44"/>
    </row>
    <row r="900" spans="1:4">
      <c r="A900" s="66"/>
      <c r="B900" s="66"/>
      <c r="C900" s="44" t="s">
        <v>315</v>
      </c>
      <c r="D900" s="44"/>
    </row>
    <row r="901" spans="1:4">
      <c r="A901" s="55" t="s">
        <v>27</v>
      </c>
      <c r="B901" s="55" t="s">
        <v>54</v>
      </c>
      <c r="C901" s="46" t="s">
        <v>972</v>
      </c>
      <c r="D901" s="46"/>
    </row>
    <row r="902" spans="1:4">
      <c r="A902" s="56"/>
      <c r="B902" s="56"/>
      <c r="C902" s="46" t="s">
        <v>973</v>
      </c>
      <c r="D902" s="46"/>
    </row>
    <row r="903" spans="1:4">
      <c r="A903" s="56"/>
      <c r="B903" s="56"/>
      <c r="C903" s="46" t="s">
        <v>747</v>
      </c>
      <c r="D903" s="46"/>
    </row>
    <row r="904" spans="1:4">
      <c r="A904" s="56"/>
      <c r="B904" s="56"/>
      <c r="C904" s="46" t="s">
        <v>974</v>
      </c>
      <c r="D904" s="46"/>
    </row>
    <row r="905" spans="1:4">
      <c r="A905" s="56"/>
      <c r="B905" s="56"/>
      <c r="C905" s="46" t="s">
        <v>975</v>
      </c>
      <c r="D905" s="46"/>
    </row>
    <row r="906" spans="1:4">
      <c r="A906" s="125" t="s">
        <v>29</v>
      </c>
      <c r="B906" s="125" t="s">
        <v>54</v>
      </c>
      <c r="C906" s="49" t="s">
        <v>976</v>
      </c>
      <c r="D906" s="49"/>
    </row>
    <row r="907" spans="1:4">
      <c r="A907" s="114"/>
      <c r="B907" s="114"/>
      <c r="C907" s="49" t="s">
        <v>977</v>
      </c>
      <c r="D907" s="49"/>
    </row>
    <row r="908" spans="1:4">
      <c r="A908" s="114"/>
      <c r="B908" s="114"/>
      <c r="C908" s="44" t="s">
        <v>978</v>
      </c>
      <c r="D908" s="44"/>
    </row>
    <row r="909" spans="1:4">
      <c r="A909" s="114"/>
      <c r="B909" s="114"/>
      <c r="C909" s="44" t="s">
        <v>979</v>
      </c>
      <c r="D909" s="44"/>
    </row>
    <row r="910" spans="1:4">
      <c r="A910" s="114"/>
      <c r="B910" s="114"/>
      <c r="C910" s="44" t="s">
        <v>980</v>
      </c>
      <c r="D910" s="44"/>
    </row>
    <row r="911" spans="1:4">
      <c r="A911" s="114"/>
      <c r="B911" s="114"/>
      <c r="C911" s="44" t="s">
        <v>981</v>
      </c>
      <c r="D911" s="44"/>
    </row>
    <row r="912" spans="1:4">
      <c r="A912" s="126" t="s">
        <v>30</v>
      </c>
      <c r="B912" s="126" t="s">
        <v>54</v>
      </c>
      <c r="C912" s="51" t="s">
        <v>944</v>
      </c>
      <c r="D912" s="51"/>
    </row>
    <row r="913" spans="1:5">
      <c r="A913" s="120"/>
      <c r="B913" s="120"/>
      <c r="C913" s="51" t="s">
        <v>945</v>
      </c>
      <c r="D913" s="51"/>
    </row>
    <row r="914" spans="1:5">
      <c r="A914" s="120"/>
      <c r="B914" s="120"/>
      <c r="C914" s="46" t="s">
        <v>946</v>
      </c>
      <c r="D914" s="46"/>
    </row>
    <row r="915" spans="1:5">
      <c r="A915" s="120"/>
      <c r="B915" s="120"/>
      <c r="C915" s="46" t="s">
        <v>947</v>
      </c>
      <c r="D915" s="46"/>
    </row>
    <row r="916" spans="1:5">
      <c r="A916" s="120"/>
      <c r="B916" s="120"/>
      <c r="C916" s="46" t="s">
        <v>948</v>
      </c>
      <c r="D916" s="46"/>
    </row>
    <row r="917" spans="1:5">
      <c r="A917" s="120"/>
      <c r="B917" s="120"/>
      <c r="C917" s="46" t="s">
        <v>949</v>
      </c>
      <c r="D917" s="46"/>
    </row>
    <row r="918" spans="1:5">
      <c r="A918" s="120"/>
      <c r="B918" s="120"/>
      <c r="C918" s="51" t="s">
        <v>950</v>
      </c>
      <c r="D918" s="51"/>
    </row>
    <row r="919" spans="1:5">
      <c r="A919" s="120"/>
      <c r="B919" s="120"/>
      <c r="C919" s="51" t="s">
        <v>951</v>
      </c>
      <c r="D919" s="51"/>
    </row>
    <row r="920" spans="1:5" ht="15">
      <c r="A920" s="125" t="s">
        <v>31</v>
      </c>
      <c r="B920" s="125" t="s">
        <v>54</v>
      </c>
      <c r="C920" s="49" t="s">
        <v>982</v>
      </c>
      <c r="D920" s="49"/>
      <c r="E920" s="50"/>
    </row>
    <row r="921" spans="1:5" ht="15">
      <c r="A921" s="114"/>
      <c r="B921" s="114"/>
      <c r="C921" s="49" t="s">
        <v>983</v>
      </c>
      <c r="D921" s="49"/>
      <c r="E921" s="50"/>
    </row>
    <row r="922" spans="1:5" ht="15">
      <c r="A922" s="114"/>
      <c r="B922" s="114"/>
      <c r="C922" s="44" t="s">
        <v>984</v>
      </c>
      <c r="D922" s="44"/>
      <c r="E922" s="50"/>
    </row>
    <row r="923" spans="1:5" ht="15">
      <c r="A923" s="114"/>
      <c r="B923" s="114"/>
      <c r="C923" s="44" t="s">
        <v>985</v>
      </c>
      <c r="D923" s="44"/>
      <c r="E923" s="50"/>
    </row>
    <row r="924" spans="1:5" ht="15">
      <c r="A924" s="114"/>
      <c r="B924" s="114"/>
      <c r="C924" s="44" t="s">
        <v>986</v>
      </c>
      <c r="D924" s="44"/>
      <c r="E924" s="50"/>
    </row>
    <row r="925" spans="1:5">
      <c r="A925" s="114"/>
      <c r="B925" s="114"/>
      <c r="C925" s="44" t="s">
        <v>315</v>
      </c>
      <c r="D925" s="44"/>
    </row>
    <row r="926" spans="1:5">
      <c r="A926" s="126" t="s">
        <v>32</v>
      </c>
      <c r="B926" s="126" t="s">
        <v>54</v>
      </c>
      <c r="C926" s="46" t="s">
        <v>987</v>
      </c>
      <c r="D926" s="46"/>
    </row>
    <row r="927" spans="1:5">
      <c r="A927" s="120"/>
      <c r="B927" s="120"/>
      <c r="C927" s="46" t="s">
        <v>988</v>
      </c>
      <c r="D927" s="46"/>
    </row>
    <row r="928" spans="1:5">
      <c r="A928" s="120"/>
      <c r="B928" s="120"/>
      <c r="C928" s="46" t="s">
        <v>989</v>
      </c>
      <c r="D928" s="46"/>
    </row>
    <row r="929" spans="1:5">
      <c r="A929" s="71" t="s">
        <v>33</v>
      </c>
      <c r="B929" s="71" t="s">
        <v>54</v>
      </c>
      <c r="C929" s="49" t="s">
        <v>990</v>
      </c>
      <c r="D929" s="49"/>
    </row>
    <row r="930" spans="1:5">
      <c r="A930" s="72"/>
      <c r="B930" s="72"/>
      <c r="C930" s="49" t="s">
        <v>755</v>
      </c>
      <c r="D930" s="49"/>
    </row>
    <row r="931" spans="1:5">
      <c r="A931" s="72"/>
      <c r="B931" s="72"/>
      <c r="C931" s="44" t="s">
        <v>952</v>
      </c>
      <c r="D931" s="44"/>
    </row>
    <row r="932" spans="1:5">
      <c r="A932" s="72"/>
      <c r="B932" s="72"/>
      <c r="C932" s="44" t="s">
        <v>756</v>
      </c>
      <c r="D932" s="44"/>
    </row>
    <row r="933" spans="1:5">
      <c r="A933" s="72"/>
      <c r="B933" s="72"/>
      <c r="C933" s="44" t="s">
        <v>315</v>
      </c>
      <c r="D933" s="44"/>
    </row>
    <row r="934" spans="1:5">
      <c r="A934" s="75" t="s">
        <v>34</v>
      </c>
      <c r="B934" s="75" t="s">
        <v>54</v>
      </c>
      <c r="C934" s="51" t="s">
        <v>952</v>
      </c>
      <c r="D934" s="51"/>
    </row>
    <row r="935" spans="1:5">
      <c r="A935" s="76"/>
      <c r="B935" s="76"/>
      <c r="C935" s="51" t="s">
        <v>755</v>
      </c>
      <c r="D935" s="51"/>
    </row>
    <row r="936" spans="1:5">
      <c r="A936" s="76"/>
      <c r="B936" s="76"/>
      <c r="C936" s="46" t="s">
        <v>756</v>
      </c>
      <c r="D936" s="46"/>
    </row>
    <row r="937" spans="1:5">
      <c r="A937" s="76"/>
      <c r="B937" s="76"/>
      <c r="C937" s="46" t="s">
        <v>757</v>
      </c>
      <c r="D937" s="46"/>
    </row>
    <row r="938" spans="1:5">
      <c r="A938" s="76"/>
      <c r="B938" s="76"/>
      <c r="C938" s="46" t="s">
        <v>991</v>
      </c>
      <c r="D938" s="46"/>
    </row>
    <row r="939" spans="1:5">
      <c r="A939" s="76"/>
      <c r="B939" s="76"/>
      <c r="C939" s="51" t="s">
        <v>991</v>
      </c>
      <c r="D939" s="51"/>
    </row>
    <row r="940" spans="1:5">
      <c r="A940" s="76"/>
      <c r="B940" s="76"/>
      <c r="C940" s="51" t="s">
        <v>954</v>
      </c>
      <c r="D940" s="51"/>
    </row>
    <row r="941" spans="1:5">
      <c r="A941" s="76"/>
      <c r="B941" s="76"/>
      <c r="C941" s="46" t="s">
        <v>955</v>
      </c>
      <c r="D941" s="46"/>
    </row>
    <row r="942" spans="1:5">
      <c r="A942" s="76"/>
      <c r="B942" s="76"/>
      <c r="C942" s="51" t="s">
        <v>956</v>
      </c>
      <c r="D942" s="51"/>
    </row>
    <row r="943" spans="1:5">
      <c r="A943" s="76"/>
      <c r="B943" s="76"/>
      <c r="C943" s="51" t="s">
        <v>990</v>
      </c>
      <c r="D943" s="51"/>
    </row>
    <row r="944" spans="1:5">
      <c r="A944" s="76"/>
      <c r="B944" s="76"/>
      <c r="C944" s="46" t="s">
        <v>992</v>
      </c>
      <c r="D944" s="46" t="s">
        <v>992</v>
      </c>
      <c r="E944" t="s">
        <v>215</v>
      </c>
    </row>
    <row r="945" spans="1:4">
      <c r="A945" s="99"/>
      <c r="B945" s="99"/>
      <c r="C945" s="46" t="s">
        <v>315</v>
      </c>
      <c r="D945" s="46"/>
    </row>
    <row r="946" spans="1:4" ht="14.25" customHeight="1">
      <c r="A946" s="71" t="s">
        <v>35</v>
      </c>
      <c r="B946" s="71" t="s">
        <v>54</v>
      </c>
      <c r="C946" s="49" t="s">
        <v>993</v>
      </c>
      <c r="D946" s="49"/>
    </row>
    <row r="947" spans="1:4">
      <c r="A947" s="72"/>
      <c r="B947" s="72"/>
      <c r="C947" s="49" t="s">
        <v>994</v>
      </c>
      <c r="D947" s="49"/>
    </row>
    <row r="948" spans="1:4">
      <c r="A948" s="72"/>
      <c r="B948" s="72"/>
      <c r="C948" s="44" t="s">
        <v>995</v>
      </c>
      <c r="D948" s="44"/>
    </row>
    <row r="949" spans="1:4">
      <c r="A949" s="72"/>
      <c r="B949" s="72"/>
      <c r="C949" s="44" t="s">
        <v>996</v>
      </c>
      <c r="D949" s="44"/>
    </row>
    <row r="950" spans="1:4">
      <c r="A950" s="72"/>
      <c r="B950" s="72"/>
      <c r="C950" s="44" t="s">
        <v>997</v>
      </c>
      <c r="D950" s="44"/>
    </row>
    <row r="951" spans="1:4">
      <c r="A951" s="72"/>
      <c r="B951" s="72"/>
      <c r="C951" s="49" t="s">
        <v>766</v>
      </c>
      <c r="D951" s="49"/>
    </row>
    <row r="952" spans="1:4">
      <c r="A952" s="72"/>
      <c r="B952" s="72"/>
      <c r="C952" s="49" t="s">
        <v>990</v>
      </c>
      <c r="D952" s="49"/>
    </row>
    <row r="953" spans="1:4">
      <c r="A953" s="72"/>
      <c r="B953" s="72"/>
      <c r="C953" s="44" t="s">
        <v>998</v>
      </c>
      <c r="D953" s="44" t="s">
        <v>999</v>
      </c>
    </row>
    <row r="954" spans="1:4">
      <c r="A954" s="72"/>
      <c r="B954" s="72"/>
      <c r="C954" s="44" t="s">
        <v>962</v>
      </c>
      <c r="D954" s="44" t="s">
        <v>963</v>
      </c>
    </row>
    <row r="955" spans="1:4">
      <c r="A955" s="72"/>
      <c r="B955" s="72"/>
      <c r="C955" s="44" t="s">
        <v>315</v>
      </c>
      <c r="D955" s="44"/>
    </row>
    <row r="956" spans="1:4">
      <c r="A956" s="75" t="s">
        <v>36</v>
      </c>
      <c r="B956" s="75" t="s">
        <v>54</v>
      </c>
      <c r="C956" s="46" t="s">
        <v>1000</v>
      </c>
      <c r="D956" s="46"/>
    </row>
    <row r="957" spans="1:4">
      <c r="A957" s="76"/>
      <c r="B957" s="76"/>
      <c r="C957" s="46" t="s">
        <v>1001</v>
      </c>
      <c r="D957" s="46"/>
    </row>
    <row r="958" spans="1:4">
      <c r="A958" s="76"/>
      <c r="B958" s="76"/>
      <c r="C958" s="46" t="s">
        <v>1002</v>
      </c>
      <c r="D958" s="46"/>
    </row>
    <row r="959" spans="1:4">
      <c r="A959" s="76"/>
      <c r="B959" s="76"/>
      <c r="C959" s="46" t="s">
        <v>1003</v>
      </c>
      <c r="D959" s="46"/>
    </row>
    <row r="960" spans="1:4">
      <c r="A960" s="76"/>
      <c r="B960" s="76"/>
      <c r="C960" s="46" t="s">
        <v>1004</v>
      </c>
      <c r="D960" s="46"/>
    </row>
    <row r="961" spans="1:5">
      <c r="A961" s="76"/>
      <c r="B961" s="76"/>
      <c r="C961" s="46" t="s">
        <v>1005</v>
      </c>
      <c r="D961" s="46"/>
    </row>
    <row r="962" spans="1:5">
      <c r="A962" s="76"/>
      <c r="B962" s="76"/>
      <c r="C962" s="46" t="s">
        <v>1006</v>
      </c>
      <c r="D962" s="46"/>
    </row>
    <row r="963" spans="1:5">
      <c r="A963" s="76"/>
      <c r="B963" s="76"/>
      <c r="C963" s="46" t="s">
        <v>849</v>
      </c>
      <c r="D963" s="46"/>
      <c r="E963" t="s">
        <v>215</v>
      </c>
    </row>
    <row r="964" spans="1:5">
      <c r="A964" s="77" t="s">
        <v>38</v>
      </c>
      <c r="B964" s="71" t="s">
        <v>54</v>
      </c>
      <c r="C964" s="44" t="s">
        <v>972</v>
      </c>
      <c r="D964" s="44"/>
    </row>
    <row r="965" spans="1:5">
      <c r="A965" s="78"/>
      <c r="B965" s="72"/>
      <c r="C965" s="44" t="s">
        <v>973</v>
      </c>
      <c r="D965" s="44"/>
    </row>
    <row r="966" spans="1:5">
      <c r="A966" s="78"/>
      <c r="B966" s="72"/>
      <c r="C966" s="44" t="s">
        <v>747</v>
      </c>
      <c r="D966" s="44"/>
    </row>
    <row r="967" spans="1:5">
      <c r="A967" s="78"/>
      <c r="B967" s="72"/>
      <c r="C967" s="44" t="s">
        <v>974</v>
      </c>
      <c r="D967" s="44"/>
    </row>
    <row r="968" spans="1:5">
      <c r="A968" s="78"/>
      <c r="B968" s="72"/>
      <c r="C968" s="44" t="s">
        <v>975</v>
      </c>
      <c r="D968" s="44"/>
    </row>
    <row r="969" spans="1:5">
      <c r="A969" s="78"/>
      <c r="B969" s="72"/>
      <c r="C969" s="44" t="s">
        <v>1007</v>
      </c>
      <c r="D969" s="44"/>
      <c r="E969" t="s">
        <v>215</v>
      </c>
    </row>
    <row r="970" spans="1:5">
      <c r="A970" s="79" t="s">
        <v>40</v>
      </c>
      <c r="B970" s="75" t="s">
        <v>54</v>
      </c>
      <c r="C970" s="46" t="s">
        <v>1008</v>
      </c>
      <c r="D970" s="46"/>
    </row>
    <row r="971" spans="1:5">
      <c r="A971" s="80"/>
      <c r="B971" s="76"/>
      <c r="C971" s="46" t="s">
        <v>1009</v>
      </c>
      <c r="D971" s="46"/>
    </row>
    <row r="972" spans="1:5">
      <c r="A972" s="80"/>
      <c r="B972" s="76"/>
      <c r="C972" s="46" t="s">
        <v>1010</v>
      </c>
      <c r="D972" s="46"/>
    </row>
    <row r="973" spans="1:5">
      <c r="A973" s="80"/>
      <c r="B973" s="76"/>
      <c r="C973" s="46" t="s">
        <v>1011</v>
      </c>
      <c r="D973" s="46"/>
    </row>
    <row r="974" spans="1:5">
      <c r="A974" s="80"/>
      <c r="B974" s="76"/>
      <c r="C974" s="46" t="s">
        <v>1012</v>
      </c>
      <c r="D974" s="46"/>
    </row>
    <row r="975" spans="1:5">
      <c r="A975" s="80"/>
      <c r="B975" s="76"/>
      <c r="C975" s="46" t="s">
        <v>1013</v>
      </c>
      <c r="D975" s="46"/>
    </row>
    <row r="976" spans="1:5">
      <c r="A976" s="100"/>
      <c r="B976" s="99"/>
      <c r="C976" s="46" t="s">
        <v>315</v>
      </c>
      <c r="D976" s="46"/>
    </row>
    <row r="977" spans="1:5">
      <c r="A977" s="71" t="s">
        <v>39</v>
      </c>
      <c r="B977" s="71" t="s">
        <v>54</v>
      </c>
      <c r="C977" s="44" t="s">
        <v>1014</v>
      </c>
      <c r="D977" s="44"/>
      <c r="E977" t="s">
        <v>1015</v>
      </c>
    </row>
    <row r="978" spans="1:5">
      <c r="A978" s="72"/>
      <c r="B978" s="72"/>
      <c r="C978" s="44" t="s">
        <v>1016</v>
      </c>
      <c r="D978" s="44"/>
    </row>
    <row r="979" spans="1:5">
      <c r="A979" s="72"/>
      <c r="B979" s="72"/>
      <c r="C979" s="44" t="s">
        <v>1017</v>
      </c>
      <c r="D979" s="44"/>
    </row>
    <row r="980" spans="1:5">
      <c r="A980" s="72"/>
      <c r="B980" s="72"/>
      <c r="C980" s="44" t="s">
        <v>1018</v>
      </c>
      <c r="D980" s="44"/>
    </row>
    <row r="981" spans="1:5">
      <c r="A981" s="72"/>
      <c r="B981" s="72"/>
      <c r="C981" s="44" t="s">
        <v>1019</v>
      </c>
      <c r="D981" s="44"/>
    </row>
    <row r="982" spans="1:5">
      <c r="A982" s="72"/>
      <c r="B982" s="72"/>
      <c r="C982" s="44" t="s">
        <v>1020</v>
      </c>
      <c r="D982" s="44"/>
    </row>
    <row r="983" spans="1:5">
      <c r="A983" s="72"/>
      <c r="B983" s="72"/>
      <c r="C983" s="44" t="s">
        <v>1021</v>
      </c>
      <c r="D983" s="44"/>
    </row>
    <row r="984" spans="1:5">
      <c r="A984" s="72"/>
      <c r="B984" s="72"/>
      <c r="C984" s="44" t="s">
        <v>1022</v>
      </c>
      <c r="D984" s="44"/>
    </row>
    <row r="985" spans="1:5">
      <c r="A985" s="72"/>
      <c r="B985" s="72"/>
      <c r="C985" s="44" t="s">
        <v>1023</v>
      </c>
      <c r="D985" s="44" t="s">
        <v>1024</v>
      </c>
      <c r="E985" t="s">
        <v>215</v>
      </c>
    </row>
    <row r="986" spans="1:5">
      <c r="A986" s="79" t="s">
        <v>41</v>
      </c>
      <c r="B986" s="75" t="s">
        <v>54</v>
      </c>
      <c r="C986" s="46" t="s">
        <v>976</v>
      </c>
      <c r="D986" s="46"/>
    </row>
    <row r="987" spans="1:5">
      <c r="A987" s="80"/>
      <c r="B987" s="76"/>
      <c r="C987" s="46" t="s">
        <v>977</v>
      </c>
      <c r="D987" s="46"/>
    </row>
    <row r="988" spans="1:5">
      <c r="A988" s="80"/>
      <c r="B988" s="76"/>
      <c r="C988" s="46" t="s">
        <v>1025</v>
      </c>
      <c r="D988" s="46"/>
    </row>
    <row r="989" spans="1:5">
      <c r="A989" s="80"/>
      <c r="B989" s="76"/>
      <c r="C989" s="46" t="s">
        <v>1026</v>
      </c>
      <c r="D989" s="46"/>
    </row>
    <row r="990" spans="1:5">
      <c r="A990" s="80"/>
      <c r="B990" s="76"/>
      <c r="C990" s="46" t="s">
        <v>1027</v>
      </c>
      <c r="D990" s="46"/>
    </row>
    <row r="991" spans="1:5">
      <c r="A991" s="80"/>
      <c r="B991" s="76"/>
      <c r="C991" s="46" t="s">
        <v>1028</v>
      </c>
      <c r="D991" s="46"/>
    </row>
    <row r="992" spans="1:5">
      <c r="A992" s="71" t="s">
        <v>42</v>
      </c>
      <c r="B992" s="71" t="s">
        <v>54</v>
      </c>
      <c r="C992" s="44" t="s">
        <v>755</v>
      </c>
      <c r="D992" s="44"/>
    </row>
    <row r="993" spans="1:5">
      <c r="A993" s="72"/>
      <c r="B993" s="72"/>
      <c r="C993" s="44" t="s">
        <v>952</v>
      </c>
      <c r="D993" s="44"/>
    </row>
    <row r="994" spans="1:5">
      <c r="A994" s="72"/>
      <c r="B994" s="72"/>
      <c r="C994" s="44" t="s">
        <v>951</v>
      </c>
      <c r="D994" s="44"/>
    </row>
    <row r="995" spans="1:5">
      <c r="A995" s="72"/>
      <c r="B995" s="72"/>
      <c r="C995" s="44" t="s">
        <v>756</v>
      </c>
      <c r="D995" s="44"/>
    </row>
    <row r="996" spans="1:5">
      <c r="A996" s="72"/>
      <c r="B996" s="72"/>
      <c r="C996" s="44" t="s">
        <v>1029</v>
      </c>
      <c r="D996" s="44" t="s">
        <v>1030</v>
      </c>
    </row>
    <row r="997" spans="1:5">
      <c r="A997" s="72"/>
      <c r="B997" s="72"/>
      <c r="C997" s="44" t="s">
        <v>315</v>
      </c>
      <c r="D997" s="44"/>
    </row>
    <row r="998" spans="1:5">
      <c r="A998" s="75" t="s">
        <v>43</v>
      </c>
      <c r="B998" s="75" t="s">
        <v>54</v>
      </c>
      <c r="C998" s="46" t="s">
        <v>1031</v>
      </c>
      <c r="D998" s="46"/>
      <c r="E998" t="s">
        <v>1015</v>
      </c>
    </row>
    <row r="999" spans="1:5">
      <c r="A999" s="76"/>
      <c r="B999" s="76"/>
      <c r="C999" s="46" t="s">
        <v>1032</v>
      </c>
      <c r="D999" s="46"/>
    </row>
    <row r="1000" spans="1:5">
      <c r="A1000" s="71" t="s">
        <v>45</v>
      </c>
      <c r="B1000" s="71" t="s">
        <v>54</v>
      </c>
      <c r="C1000" s="44" t="s">
        <v>1033</v>
      </c>
      <c r="D1000" s="44"/>
    </row>
    <row r="1001" spans="1:5">
      <c r="A1001" s="72"/>
      <c r="B1001" s="72"/>
      <c r="C1001" s="44" t="s">
        <v>1034</v>
      </c>
      <c r="D1001" s="44"/>
    </row>
    <row r="1002" spans="1:5">
      <c r="A1002" s="72"/>
      <c r="B1002" s="72"/>
      <c r="C1002" s="44" t="s">
        <v>1035</v>
      </c>
      <c r="D1002" s="44"/>
    </row>
    <row r="1003" spans="1:5">
      <c r="A1003" s="72"/>
      <c r="B1003" s="72"/>
      <c r="C1003" s="44" t="s">
        <v>1036</v>
      </c>
      <c r="D1003" s="44"/>
      <c r="E1003" t="s">
        <v>215</v>
      </c>
    </row>
    <row r="1004" spans="1:5">
      <c r="A1004" s="72"/>
      <c r="B1004" s="72"/>
      <c r="C1004" s="44" t="s">
        <v>1037</v>
      </c>
      <c r="D1004" s="44"/>
    </row>
    <row r="1005" spans="1:5">
      <c r="A1005" s="72"/>
      <c r="B1005" s="72"/>
      <c r="C1005" s="44" t="s">
        <v>1038</v>
      </c>
      <c r="D1005" s="44"/>
    </row>
    <row r="1006" spans="1:5">
      <c r="A1006" s="72"/>
      <c r="B1006" s="72"/>
      <c r="C1006" s="44" t="s">
        <v>1039</v>
      </c>
      <c r="D1006" s="44"/>
      <c r="E1006" t="s">
        <v>215</v>
      </c>
    </row>
    <row r="1007" spans="1:5">
      <c r="A1007" s="72"/>
      <c r="B1007" s="72"/>
      <c r="C1007" s="44" t="s">
        <v>1040</v>
      </c>
      <c r="D1007" s="44"/>
    </row>
    <row r="1008" spans="1:5">
      <c r="A1008" s="72"/>
      <c r="B1008" s="72"/>
      <c r="C1008" s="44" t="s">
        <v>1041</v>
      </c>
      <c r="D1008" s="44"/>
    </row>
    <row r="1009" spans="1:4">
      <c r="A1009" s="72"/>
      <c r="B1009" s="72"/>
      <c r="C1009" s="44" t="s">
        <v>1042</v>
      </c>
      <c r="D1009" s="44"/>
    </row>
    <row r="1010" spans="1:4">
      <c r="A1010" s="72"/>
      <c r="B1010" s="72"/>
      <c r="C1010" s="44" t="s">
        <v>1043</v>
      </c>
      <c r="D1010" s="44"/>
    </row>
    <row r="1011" spans="1:4">
      <c r="A1011" s="72"/>
      <c r="B1011" s="72"/>
      <c r="C1011" s="44" t="s">
        <v>1044</v>
      </c>
      <c r="D1011" s="44"/>
    </row>
    <row r="1012" spans="1:4">
      <c r="A1012" s="72"/>
      <c r="B1012" s="72"/>
      <c r="C1012" s="44" t="s">
        <v>1045</v>
      </c>
      <c r="D1012" s="44"/>
    </row>
    <row r="1013" spans="1:4">
      <c r="A1013" s="72"/>
      <c r="B1013" s="72"/>
      <c r="C1013" s="44" t="s">
        <v>1046</v>
      </c>
      <c r="D1013" s="44"/>
    </row>
    <row r="1014" spans="1:4">
      <c r="A1014" s="72"/>
      <c r="B1014" s="72"/>
      <c r="C1014" s="44" t="s">
        <v>1047</v>
      </c>
      <c r="D1014" s="44"/>
    </row>
    <row r="1015" spans="1:4">
      <c r="A1015" s="72"/>
      <c r="B1015" s="72"/>
      <c r="C1015" s="44" t="s">
        <v>1048</v>
      </c>
      <c r="D1015" s="44"/>
    </row>
    <row r="1016" spans="1:4">
      <c r="A1016" s="72"/>
      <c r="B1016" s="72"/>
      <c r="C1016" s="44" t="s">
        <v>1049</v>
      </c>
      <c r="D1016" s="44"/>
    </row>
    <row r="1017" spans="1:4">
      <c r="A1017" s="72"/>
      <c r="B1017" s="72"/>
      <c r="C1017" s="44" t="s">
        <v>1050</v>
      </c>
      <c r="D1017" s="44"/>
    </row>
    <row r="1018" spans="1:4">
      <c r="A1018" s="72"/>
      <c r="B1018" s="72"/>
      <c r="C1018" s="44" t="s">
        <v>1051</v>
      </c>
      <c r="D1018" s="44"/>
    </row>
    <row r="1019" spans="1:4">
      <c r="A1019" s="72"/>
      <c r="B1019" s="72"/>
      <c r="C1019" s="44" t="s">
        <v>1052</v>
      </c>
      <c r="D1019" s="44"/>
    </row>
    <row r="1020" spans="1:4">
      <c r="A1020" s="72"/>
      <c r="B1020" s="72"/>
      <c r="C1020" s="44" t="s">
        <v>1053</v>
      </c>
      <c r="D1020" s="44"/>
    </row>
    <row r="1021" spans="1:4">
      <c r="A1021" s="72"/>
      <c r="B1021" s="72"/>
      <c r="C1021" s="44" t="s">
        <v>1054</v>
      </c>
      <c r="D1021" s="44"/>
    </row>
    <row r="1022" spans="1:4">
      <c r="A1022" s="72"/>
      <c r="B1022" s="72"/>
      <c r="C1022" s="44" t="s">
        <v>1055</v>
      </c>
      <c r="D1022" s="44"/>
    </row>
    <row r="1023" spans="1:4">
      <c r="A1023" s="72"/>
      <c r="B1023" s="72"/>
      <c r="C1023" s="44" t="s">
        <v>1056</v>
      </c>
      <c r="D1023" s="44"/>
    </row>
    <row r="1024" spans="1:4">
      <c r="A1024" s="72"/>
      <c r="B1024" s="72"/>
      <c r="C1024" s="44" t="s">
        <v>1057</v>
      </c>
      <c r="D1024" s="44"/>
    </row>
    <row r="1025" spans="1:5">
      <c r="A1025" s="72"/>
      <c r="B1025" s="72"/>
      <c r="C1025" s="44" t="s">
        <v>1058</v>
      </c>
      <c r="D1025" s="44"/>
    </row>
    <row r="1026" spans="1:5">
      <c r="A1026" s="72"/>
      <c r="B1026" s="72"/>
      <c r="C1026" s="44" t="s">
        <v>1059</v>
      </c>
      <c r="D1026" s="44"/>
    </row>
    <row r="1027" spans="1:5">
      <c r="A1027" s="72"/>
      <c r="B1027" s="72"/>
      <c r="C1027" s="44" t="s">
        <v>1060</v>
      </c>
      <c r="D1027" s="44"/>
    </row>
    <row r="1028" spans="1:5">
      <c r="A1028" s="72"/>
      <c r="B1028" s="72"/>
      <c r="C1028" s="44" t="s">
        <v>1061</v>
      </c>
      <c r="D1028" s="44"/>
    </row>
    <row r="1029" spans="1:5">
      <c r="A1029" s="72"/>
      <c r="B1029" s="72"/>
      <c r="C1029" s="44" t="s">
        <v>1062</v>
      </c>
      <c r="D1029" s="44"/>
    </row>
    <row r="1030" spans="1:5">
      <c r="A1030" s="72"/>
      <c r="B1030" s="72"/>
      <c r="C1030" s="44" t="s">
        <v>1063</v>
      </c>
      <c r="D1030" s="44"/>
    </row>
    <row r="1031" spans="1:5">
      <c r="A1031" s="72"/>
      <c r="B1031" s="72"/>
      <c r="C1031" s="106" t="s">
        <v>1064</v>
      </c>
      <c r="D1031" s="44"/>
      <c r="E1031" t="s">
        <v>215</v>
      </c>
    </row>
    <row r="1032" spans="1:5">
      <c r="A1032" s="72"/>
      <c r="B1032" s="72"/>
      <c r="C1032" s="44" t="s">
        <v>1065</v>
      </c>
      <c r="D1032" s="44"/>
    </row>
    <row r="1033" spans="1:5">
      <c r="A1033" s="72"/>
      <c r="B1033" s="72"/>
      <c r="C1033" s="44" t="s">
        <v>315</v>
      </c>
      <c r="D1033" s="44"/>
    </row>
    <row r="1034" spans="1:5">
      <c r="A1034" s="55" t="s">
        <v>44</v>
      </c>
      <c r="B1034" s="55" t="s">
        <v>54</v>
      </c>
      <c r="C1034" s="46" t="s">
        <v>1066</v>
      </c>
      <c r="D1034" s="46"/>
      <c r="E1034" t="s">
        <v>1015</v>
      </c>
    </row>
    <row r="1035" spans="1:5">
      <c r="A1035" s="56"/>
      <c r="B1035" s="56"/>
      <c r="C1035" s="46" t="s">
        <v>1067</v>
      </c>
      <c r="D1035" s="46"/>
    </row>
    <row r="1036" spans="1:5">
      <c r="A1036" s="56"/>
      <c r="B1036" s="56"/>
      <c r="C1036" s="46" t="s">
        <v>315</v>
      </c>
      <c r="D1036" s="46"/>
    </row>
    <row r="1037" spans="1:5">
      <c r="A1037" s="71" t="s">
        <v>1068</v>
      </c>
      <c r="B1037" s="71" t="s">
        <v>54</v>
      </c>
      <c r="C1037" s="44" t="s">
        <v>1069</v>
      </c>
      <c r="D1037" s="44"/>
    </row>
    <row r="1038" spans="1:5">
      <c r="A1038" s="72"/>
      <c r="B1038" s="72"/>
      <c r="C1038" s="44" t="s">
        <v>1070</v>
      </c>
      <c r="D1038" s="44" t="s">
        <v>1071</v>
      </c>
    </row>
    <row r="1039" spans="1:5">
      <c r="A1039" s="72"/>
      <c r="B1039" s="72"/>
      <c r="C1039" s="44" t="s">
        <v>1072</v>
      </c>
      <c r="D1039" s="44" t="s">
        <v>1073</v>
      </c>
    </row>
    <row r="1040" spans="1:5">
      <c r="A1040" s="72"/>
      <c r="B1040" s="72"/>
      <c r="C1040" s="44" t="s">
        <v>1074</v>
      </c>
      <c r="D1040" s="44" t="s">
        <v>1075</v>
      </c>
    </row>
    <row r="1044" spans="4:4">
      <c r="D1044" s="13"/>
    </row>
    <row r="1045" spans="4:4">
      <c r="D1045" s="13"/>
    </row>
    <row r="1046" spans="4:4">
      <c r="D1046" s="13"/>
    </row>
    <row r="1047" spans="4:4">
      <c r="D1047" s="13"/>
    </row>
    <row r="1072" spans="3:3">
      <c r="C1072"/>
    </row>
    <row r="1073" spans="1:8" s="10" customFormat="1">
      <c r="A1073" s="108"/>
      <c r="B1073"/>
      <c r="C1073"/>
      <c r="D1073" s="108"/>
      <c r="E1073"/>
      <c r="F1073"/>
      <c r="G1073"/>
      <c r="H1073"/>
    </row>
    <row r="1074" spans="1:8" s="10" customFormat="1">
      <c r="A1074" s="127"/>
      <c r="B1074"/>
      <c r="C1074"/>
      <c r="D1074" s="108"/>
      <c r="E1074"/>
      <c r="F1074"/>
      <c r="G1074"/>
      <c r="H1074"/>
    </row>
    <row r="1075" spans="1:8" s="10" customFormat="1">
      <c r="A1075" s="108"/>
      <c r="B1075"/>
      <c r="C1075" s="13"/>
      <c r="D1075" s="108"/>
      <c r="E1075"/>
      <c r="F1075"/>
      <c r="G1075"/>
      <c r="H1075"/>
    </row>
    <row r="1076" spans="1:8" s="10" customFormat="1">
      <c r="A1076" s="108"/>
      <c r="B1076"/>
      <c r="C1076" s="13" t="s">
        <v>310</v>
      </c>
      <c r="D1076" s="108"/>
      <c r="E1076"/>
      <c r="F1076"/>
      <c r="G1076"/>
      <c r="H1076"/>
    </row>
    <row r="1077" spans="1:8" s="10" customFormat="1">
      <c r="A1077" s="108"/>
      <c r="B1077"/>
      <c r="C1077" s="13" t="s">
        <v>80</v>
      </c>
      <c r="D1077" s="108"/>
      <c r="E1077"/>
      <c r="F1077"/>
      <c r="G1077"/>
      <c r="H1077"/>
    </row>
    <row r="1078" spans="1:8" s="10" customFormat="1">
      <c r="A1078" s="108"/>
      <c r="B1078"/>
      <c r="C1078" s="13" t="s">
        <v>311</v>
      </c>
      <c r="D1078" s="108"/>
      <c r="E1078"/>
      <c r="F1078"/>
      <c r="G1078"/>
      <c r="H1078"/>
    </row>
    <row r="1079" spans="1:8" s="10" customFormat="1">
      <c r="A1079" s="108"/>
      <c r="B1079"/>
      <c r="C1079" s="13" t="s">
        <v>314</v>
      </c>
      <c r="D1079" s="108"/>
      <c r="E1079"/>
      <c r="F1079"/>
      <c r="G1079"/>
      <c r="H1079"/>
    </row>
    <row r="1080" spans="1:8" s="10" customFormat="1">
      <c r="A1080" s="108"/>
      <c r="B1080"/>
      <c r="C1080" s="13"/>
      <c r="D1080" s="108"/>
      <c r="E1080"/>
      <c r="F1080"/>
      <c r="G1080"/>
      <c r="H1080"/>
    </row>
    <row r="1081" spans="1:8" s="10" customFormat="1">
      <c r="A1081" s="108"/>
      <c r="B1081"/>
      <c r="C1081" s="13" t="s">
        <v>310</v>
      </c>
      <c r="D1081" s="108"/>
      <c r="E1081"/>
      <c r="F1081"/>
      <c r="G1081"/>
      <c r="H1081"/>
    </row>
    <row r="1082" spans="1:8" s="10" customFormat="1">
      <c r="A1082" s="108"/>
      <c r="B1082"/>
      <c r="C1082" s="13" t="s">
        <v>80</v>
      </c>
      <c r="D1082" s="108"/>
      <c r="E1082"/>
      <c r="F1082"/>
      <c r="G1082"/>
      <c r="H1082"/>
    </row>
    <row r="1083" spans="1:8" s="10" customFormat="1">
      <c r="A1083" s="108"/>
      <c r="B1083"/>
      <c r="C1083" s="13" t="s">
        <v>311</v>
      </c>
      <c r="D1083" s="108"/>
      <c r="E1083"/>
      <c r="F1083"/>
      <c r="G1083"/>
      <c r="H1083"/>
    </row>
    <row r="1084" spans="1:8" s="10" customFormat="1">
      <c r="A1084" s="108"/>
      <c r="B1084"/>
      <c r="C1084" s="13" t="s">
        <v>314</v>
      </c>
      <c r="D1084" s="108"/>
      <c r="E1084"/>
      <c r="F1084"/>
      <c r="G1084"/>
      <c r="H1084"/>
    </row>
    <row r="1085" spans="1:8" s="10" customFormat="1">
      <c r="A1085" s="108"/>
      <c r="B1085"/>
      <c r="C1085" s="13" t="s">
        <v>312</v>
      </c>
      <c r="D1085" s="108"/>
      <c r="E1085"/>
      <c r="F1085"/>
      <c r="G1085"/>
      <c r="H1085"/>
    </row>
    <row r="1086" spans="1:8" s="10" customFormat="1">
      <c r="A1086" s="108"/>
      <c r="B1086"/>
      <c r="C1086" s="13"/>
      <c r="D1086" s="108"/>
      <c r="E1086"/>
      <c r="F1086"/>
      <c r="G1086"/>
      <c r="H1086"/>
    </row>
    <row r="1087" spans="1:8" s="10" customFormat="1">
      <c r="A1087" s="108"/>
      <c r="B1087"/>
      <c r="C1087" s="13" t="s">
        <v>310</v>
      </c>
      <c r="D1087" s="108"/>
      <c r="E1087"/>
      <c r="F1087"/>
      <c r="G1087"/>
      <c r="H1087"/>
    </row>
    <row r="1088" spans="1:8" s="10" customFormat="1">
      <c r="A1088" s="108"/>
      <c r="B1088"/>
      <c r="C1088" s="13" t="s">
        <v>80</v>
      </c>
      <c r="D1088" s="108"/>
      <c r="E1088"/>
      <c r="F1088"/>
      <c r="G1088"/>
      <c r="H1088"/>
    </row>
    <row r="1089" spans="2:8" s="10" customFormat="1">
      <c r="B1089"/>
      <c r="C1089" s="13" t="s">
        <v>314</v>
      </c>
      <c r="D1089" s="108"/>
      <c r="E1089"/>
      <c r="F1089"/>
      <c r="G1089"/>
      <c r="H1089"/>
    </row>
    <row r="1090" spans="2:8" s="10" customFormat="1">
      <c r="B1090"/>
      <c r="C1090" s="13"/>
      <c r="D1090" s="108"/>
      <c r="E1090"/>
      <c r="F1090"/>
      <c r="G1090"/>
      <c r="H1090"/>
    </row>
    <row r="1091" spans="2:8" s="10" customFormat="1">
      <c r="B1091"/>
      <c r="C1091" s="13" t="s">
        <v>887</v>
      </c>
      <c r="D1091" s="108"/>
      <c r="E1091"/>
      <c r="F1091"/>
      <c r="G1091"/>
      <c r="H1091"/>
    </row>
    <row r="1092" spans="2:8" s="10" customFormat="1">
      <c r="B1092"/>
      <c r="C1092" s="13" t="s">
        <v>315</v>
      </c>
      <c r="D1092" s="108"/>
      <c r="E1092"/>
      <c r="F1092"/>
      <c r="G1092"/>
      <c r="H1092"/>
    </row>
    <row r="1093" spans="2:8" s="10" customFormat="1">
      <c r="B1093"/>
      <c r="C1093" s="13"/>
      <c r="D1093" s="108"/>
      <c r="E1093"/>
      <c r="F1093"/>
      <c r="G1093"/>
      <c r="H1093"/>
    </row>
    <row r="1094" spans="2:8" s="10" customFormat="1">
      <c r="B1094"/>
      <c r="C1094" s="13" t="s">
        <v>441</v>
      </c>
      <c r="D1094" s="108"/>
      <c r="E1094"/>
      <c r="F1094"/>
      <c r="G1094"/>
      <c r="H1094"/>
    </row>
    <row r="1095" spans="2:8" s="10" customFormat="1">
      <c r="B1095"/>
      <c r="C1095" s="13" t="s">
        <v>741</v>
      </c>
      <c r="D1095" s="108"/>
      <c r="E1095"/>
      <c r="F1095"/>
      <c r="G1095"/>
      <c r="H1095"/>
    </row>
    <row r="1096" spans="2:8" s="10" customFormat="1">
      <c r="B1096"/>
      <c r="C1096" s="13" t="s">
        <v>742</v>
      </c>
      <c r="D1096" s="108"/>
      <c r="E1096"/>
      <c r="F1096"/>
      <c r="G1096"/>
      <c r="H1096"/>
    </row>
    <row r="1097" spans="2:8" s="10" customFormat="1">
      <c r="B1097"/>
      <c r="C1097" s="13" t="s">
        <v>745</v>
      </c>
      <c r="D1097" s="108"/>
      <c r="E1097"/>
      <c r="F1097"/>
      <c r="G1097"/>
      <c r="H1097"/>
    </row>
    <row r="1098" spans="2:8" s="10" customFormat="1">
      <c r="B1098"/>
      <c r="C1098" s="13" t="s">
        <v>746</v>
      </c>
      <c r="D1098" s="108"/>
      <c r="E1098"/>
      <c r="F1098"/>
      <c r="G1098"/>
      <c r="H1098"/>
    </row>
    <row r="1099" spans="2:8" s="10" customFormat="1">
      <c r="B1099"/>
      <c r="C1099" s="13" t="s">
        <v>747</v>
      </c>
      <c r="D1099" s="108"/>
      <c r="E1099"/>
      <c r="F1099"/>
      <c r="G1099"/>
      <c r="H1099"/>
    </row>
    <row r="1100" spans="2:8" s="10" customFormat="1">
      <c r="B1100"/>
      <c r="C1100" s="13" t="s">
        <v>748</v>
      </c>
      <c r="D1100" s="108"/>
      <c r="E1100"/>
      <c r="F1100"/>
      <c r="G1100"/>
      <c r="H1100"/>
    </row>
    <row r="1101" spans="2:8" s="10" customFormat="1">
      <c r="B1101"/>
      <c r="C1101" s="13" t="s">
        <v>749</v>
      </c>
      <c r="D1101" s="108"/>
      <c r="E1101"/>
      <c r="F1101"/>
      <c r="G1101"/>
      <c r="H1101"/>
    </row>
    <row r="1102" spans="2:8" s="10" customFormat="1">
      <c r="B1102"/>
      <c r="C1102" s="13" t="s">
        <v>750</v>
      </c>
      <c r="D1102" s="108"/>
      <c r="E1102"/>
      <c r="F1102"/>
      <c r="G1102"/>
      <c r="H1102"/>
    </row>
    <row r="1103" spans="2:8" s="10" customFormat="1">
      <c r="B1103"/>
      <c r="C1103" s="13" t="s">
        <v>752</v>
      </c>
      <c r="D1103" s="108"/>
      <c r="E1103"/>
      <c r="F1103"/>
      <c r="G1103"/>
      <c r="H1103"/>
    </row>
    <row r="1104" spans="2:8" s="10" customFormat="1">
      <c r="B1104"/>
      <c r="C1104" s="13" t="s">
        <v>486</v>
      </c>
      <c r="D1104" s="108"/>
      <c r="E1104"/>
      <c r="F1104"/>
      <c r="G1104"/>
      <c r="H1104"/>
    </row>
    <row r="1105" spans="2:8" s="10" customFormat="1">
      <c r="B1105"/>
      <c r="C1105" s="13" t="s">
        <v>315</v>
      </c>
      <c r="D1105" s="108"/>
      <c r="E1105"/>
      <c r="F1105"/>
      <c r="G1105"/>
      <c r="H1105"/>
    </row>
    <row r="1106" spans="2:8" s="10" customFormat="1">
      <c r="B1106"/>
      <c r="C1106" s="13"/>
      <c r="D1106" s="108"/>
      <c r="E1106"/>
      <c r="F1106"/>
      <c r="G1106"/>
      <c r="H1106"/>
    </row>
    <row r="1107" spans="2:8" s="10" customFormat="1">
      <c r="B1107"/>
      <c r="C1107" s="13"/>
      <c r="D1107" s="108"/>
      <c r="E1107"/>
      <c r="F1107"/>
      <c r="G1107"/>
      <c r="H1107"/>
    </row>
    <row r="1108" spans="2:8">
      <c r="C1108" s="13" t="s">
        <v>885</v>
      </c>
      <c r="D1108" s="108"/>
    </row>
    <row r="1109" spans="2:8" s="10" customFormat="1">
      <c r="B1109"/>
      <c r="C1109" s="13" t="s">
        <v>886</v>
      </c>
      <c r="D1109" s="108"/>
      <c r="E1109"/>
      <c r="F1109"/>
      <c r="G1109"/>
      <c r="H1109"/>
    </row>
    <row r="1110" spans="2:8" s="10" customFormat="1">
      <c r="B1110"/>
      <c r="C1110" s="13" t="s">
        <v>888</v>
      </c>
      <c r="D1110" s="108"/>
      <c r="E1110"/>
      <c r="F1110"/>
      <c r="G1110"/>
      <c r="H1110"/>
    </row>
    <row r="1111" spans="2:8" s="10" customFormat="1">
      <c r="B1111"/>
      <c r="C1111" s="13" t="s">
        <v>315</v>
      </c>
      <c r="D1111" s="108"/>
      <c r="E1111"/>
      <c r="F1111"/>
      <c r="G1111"/>
      <c r="H1111"/>
    </row>
    <row r="1112" spans="2:8" s="10" customFormat="1">
      <c r="B1112"/>
      <c r="C1112" s="13"/>
      <c r="D1112" s="108"/>
      <c r="E1112"/>
      <c r="F1112"/>
      <c r="G1112"/>
      <c r="H1112"/>
    </row>
    <row r="1113" spans="2:8" s="10" customFormat="1">
      <c r="B1113"/>
      <c r="C1113" s="13" t="s">
        <v>322</v>
      </c>
      <c r="D1113" s="108"/>
      <c r="E1113"/>
      <c r="F1113"/>
      <c r="G1113"/>
      <c r="H1113"/>
    </row>
    <row r="1114" spans="2:8" s="10" customFormat="1">
      <c r="B1114"/>
      <c r="C1114" s="13" t="s">
        <v>323</v>
      </c>
      <c r="D1114" s="108"/>
      <c r="E1114"/>
      <c r="F1114"/>
      <c r="G1114"/>
      <c r="H1114"/>
    </row>
    <row r="1115" spans="2:8" s="10" customFormat="1">
      <c r="B1115"/>
      <c r="C1115" s="13" t="s">
        <v>313</v>
      </c>
      <c r="D1115" s="108"/>
      <c r="E1115"/>
      <c r="F1115"/>
      <c r="G1115"/>
      <c r="H1115"/>
    </row>
    <row r="1116" spans="2:8" s="10" customFormat="1">
      <c r="B1116"/>
      <c r="C1116" s="13" t="s">
        <v>315</v>
      </c>
      <c r="D1116" s="108"/>
      <c r="E1116"/>
      <c r="F1116"/>
      <c r="G1116"/>
      <c r="H1116"/>
    </row>
    <row r="1117" spans="2:8" s="10" customFormat="1">
      <c r="B1117"/>
      <c r="C1117" s="13"/>
      <c r="D1117" s="108"/>
      <c r="E1117"/>
      <c r="F1117"/>
      <c r="G1117"/>
      <c r="H1117"/>
    </row>
    <row r="1118" spans="2:8" s="10" customFormat="1">
      <c r="B1118"/>
      <c r="C1118" s="13" t="s">
        <v>326</v>
      </c>
      <c r="D1118" s="108"/>
      <c r="E1118"/>
      <c r="F1118"/>
      <c r="G1118"/>
      <c r="H1118"/>
    </row>
    <row r="1119" spans="2:8" s="10" customFormat="1">
      <c r="B1119"/>
      <c r="C1119" s="13" t="s">
        <v>1076</v>
      </c>
      <c r="D1119" s="108"/>
      <c r="E1119"/>
      <c r="F1119"/>
      <c r="G1119"/>
      <c r="H1119"/>
    </row>
    <row r="1120" spans="2:8" s="10" customFormat="1">
      <c r="B1120"/>
      <c r="C1120" s="13"/>
      <c r="D1120" s="108"/>
      <c r="E1120"/>
      <c r="F1120"/>
      <c r="G1120"/>
      <c r="H1120"/>
    </row>
    <row r="1121" spans="2:8">
      <c r="C1121" s="13" t="s">
        <v>326</v>
      </c>
      <c r="D1121" s="108"/>
    </row>
    <row r="1122" spans="2:8" s="10" customFormat="1">
      <c r="B1122"/>
      <c r="C1122" s="13" t="s">
        <v>328</v>
      </c>
      <c r="D1122" s="108"/>
      <c r="E1122"/>
      <c r="F1122"/>
      <c r="G1122"/>
      <c r="H1122"/>
    </row>
    <row r="1123" spans="2:8" s="10" customFormat="1">
      <c r="B1123"/>
      <c r="C1123" s="13" t="s">
        <v>330</v>
      </c>
      <c r="D1123" s="108"/>
      <c r="E1123"/>
      <c r="F1123"/>
      <c r="G1123"/>
      <c r="H1123"/>
    </row>
    <row r="1124" spans="2:8" s="10" customFormat="1">
      <c r="B1124"/>
      <c r="C1124" s="13" t="s">
        <v>332</v>
      </c>
      <c r="D1124" s="108"/>
      <c r="E1124"/>
      <c r="F1124"/>
      <c r="G1124"/>
      <c r="H1124"/>
    </row>
    <row r="1125" spans="2:8">
      <c r="C1125" s="13" t="s">
        <v>337</v>
      </c>
      <c r="D1125" s="108"/>
    </row>
    <row r="1126" spans="2:8">
      <c r="C1126" s="13" t="s">
        <v>315</v>
      </c>
      <c r="D1126" s="108"/>
    </row>
    <row r="1129" spans="2:8">
      <c r="C1129" s="13" t="s">
        <v>437</v>
      </c>
      <c r="D1129" s="108"/>
    </row>
    <row r="1130" spans="2:8">
      <c r="C1130" s="13" t="s">
        <v>438</v>
      </c>
      <c r="D1130" s="108"/>
    </row>
    <row r="1131" spans="2:8">
      <c r="C1131" s="13" t="s">
        <v>440</v>
      </c>
      <c r="D1131" s="108"/>
    </row>
    <row r="1132" spans="2:8">
      <c r="C1132" s="13" t="s">
        <v>441</v>
      </c>
      <c r="D1132" s="108"/>
    </row>
    <row r="1133" spans="2:8">
      <c r="C1133" s="13" t="s">
        <v>442</v>
      </c>
      <c r="D1133" s="108"/>
    </row>
    <row r="1134" spans="2:8">
      <c r="C1134" s="13" t="s">
        <v>444</v>
      </c>
      <c r="D1134" s="108"/>
    </row>
    <row r="1135" spans="2:8">
      <c r="C1135" s="13" t="s">
        <v>445</v>
      </c>
      <c r="D1135" s="108"/>
    </row>
    <row r="1136" spans="2:8">
      <c r="C1136" s="13" t="s">
        <v>446</v>
      </c>
      <c r="D1136" s="108"/>
    </row>
    <row r="1137" spans="3:3">
      <c r="C1137" s="13" t="s">
        <v>447</v>
      </c>
    </row>
    <row r="1138" spans="3:3">
      <c r="C1138" s="13" t="s">
        <v>448</v>
      </c>
    </row>
    <row r="1139" spans="3:3">
      <c r="C1139" s="13" t="s">
        <v>449</v>
      </c>
    </row>
    <row r="1140" spans="3:3">
      <c r="C1140" s="13" t="s">
        <v>450</v>
      </c>
    </row>
    <row r="1141" spans="3:3">
      <c r="C1141" s="13" t="s">
        <v>451</v>
      </c>
    </row>
    <row r="1142" spans="3:3">
      <c r="C1142" s="13" t="s">
        <v>452</v>
      </c>
    </row>
    <row r="1143" spans="3:3">
      <c r="C1143" s="13" t="s">
        <v>453</v>
      </c>
    </row>
    <row r="1144" spans="3:3">
      <c r="C1144" s="13" t="s">
        <v>455</v>
      </c>
    </row>
    <row r="1145" spans="3:3">
      <c r="C1145" s="13" t="s">
        <v>456</v>
      </c>
    </row>
    <row r="1146" spans="3:3">
      <c r="C1146" s="13" t="s">
        <v>457</v>
      </c>
    </row>
    <row r="1147" spans="3:3">
      <c r="C1147" s="13" t="s">
        <v>459</v>
      </c>
    </row>
    <row r="1148" spans="3:3">
      <c r="C1148" s="13" t="s">
        <v>460</v>
      </c>
    </row>
    <row r="1149" spans="3:3">
      <c r="C1149" s="13" t="s">
        <v>461</v>
      </c>
    </row>
    <row r="1150" spans="3:3">
      <c r="C1150" s="13" t="s">
        <v>462</v>
      </c>
    </row>
    <row r="1151" spans="3:3">
      <c r="C1151" s="13" t="s">
        <v>463</v>
      </c>
    </row>
    <row r="1152" spans="3:3">
      <c r="C1152" s="13" t="s">
        <v>464</v>
      </c>
    </row>
    <row r="1153" spans="3:3">
      <c r="C1153" s="13" t="s">
        <v>465</v>
      </c>
    </row>
    <row r="1154" spans="3:3">
      <c r="C1154" s="13" t="s">
        <v>466</v>
      </c>
    </row>
    <row r="1155" spans="3:3">
      <c r="C1155" s="13" t="s">
        <v>467</v>
      </c>
    </row>
    <row r="1156" spans="3:3">
      <c r="C1156" s="13" t="s">
        <v>468</v>
      </c>
    </row>
    <row r="1157" spans="3:3">
      <c r="C1157" s="13" t="s">
        <v>469</v>
      </c>
    </row>
    <row r="1158" spans="3:3">
      <c r="C1158" s="13" t="s">
        <v>470</v>
      </c>
    </row>
    <row r="1159" spans="3:3">
      <c r="C1159" s="13" t="s">
        <v>471</v>
      </c>
    </row>
    <row r="1160" spans="3:3">
      <c r="C1160" s="13" t="s">
        <v>472</v>
      </c>
    </row>
    <row r="1161" spans="3:3">
      <c r="C1161" s="13" t="s">
        <v>473</v>
      </c>
    </row>
    <row r="1162" spans="3:3">
      <c r="C1162" s="13" t="s">
        <v>24</v>
      </c>
    </row>
    <row r="1163" spans="3:3" ht="14.45" customHeight="1">
      <c r="C1163" s="13" t="s">
        <v>474</v>
      </c>
    </row>
    <row r="1164" spans="3:3">
      <c r="C1164" s="13" t="s">
        <v>476</v>
      </c>
    </row>
    <row r="1165" spans="3:3">
      <c r="C1165" s="13" t="s">
        <v>477</v>
      </c>
    </row>
    <row r="1166" spans="3:3">
      <c r="C1166" s="13" t="s">
        <v>478</v>
      </c>
    </row>
    <row r="1167" spans="3:3">
      <c r="C1167" s="13" t="s">
        <v>479</v>
      </c>
    </row>
    <row r="1168" spans="3:3">
      <c r="C1168" s="13" t="s">
        <v>481</v>
      </c>
    </row>
    <row r="1169" spans="3:3">
      <c r="C1169" s="13" t="s">
        <v>485</v>
      </c>
    </row>
    <row r="1170" spans="3:3">
      <c r="C1170" s="13" t="s">
        <v>315</v>
      </c>
    </row>
    <row r="1171" spans="3:3">
      <c r="C1171" s="13" t="s">
        <v>487</v>
      </c>
    </row>
    <row r="1172" spans="3:3">
      <c r="C1172" s="13" t="s">
        <v>488</v>
      </c>
    </row>
    <row r="1173" spans="3:3">
      <c r="C1173" s="13" t="s">
        <v>489</v>
      </c>
    </row>
    <row r="1174" spans="3:3">
      <c r="C1174" s="13" t="s">
        <v>490</v>
      </c>
    </row>
    <row r="1175" spans="3:3">
      <c r="C1175" s="13" t="s">
        <v>491</v>
      </c>
    </row>
    <row r="1176" spans="3:3">
      <c r="C1176" s="13" t="s">
        <v>492</v>
      </c>
    </row>
    <row r="1177" spans="3:3">
      <c r="C1177" s="13" t="s">
        <v>493</v>
      </c>
    </row>
    <row r="1178" spans="3:3">
      <c r="C1178" s="13" t="s">
        <v>494</v>
      </c>
    </row>
    <row r="1179" spans="3:3">
      <c r="C1179" s="13" t="s">
        <v>495</v>
      </c>
    </row>
    <row r="1180" spans="3:3">
      <c r="C1180" s="13" t="s">
        <v>496</v>
      </c>
    </row>
    <row r="1181" spans="3:3">
      <c r="C1181" s="13" t="s">
        <v>497</v>
      </c>
    </row>
    <row r="1182" spans="3:3">
      <c r="C1182" s="13" t="s">
        <v>498</v>
      </c>
    </row>
    <row r="1183" spans="3:3">
      <c r="C1183" s="13" t="s">
        <v>499</v>
      </c>
    </row>
    <row r="1184" spans="3:3">
      <c r="C1184" s="13" t="s">
        <v>500</v>
      </c>
    </row>
    <row r="1185" spans="3:3">
      <c r="C1185" s="13" t="s">
        <v>501</v>
      </c>
    </row>
    <row r="1186" spans="3:3">
      <c r="C1186" s="13" t="s">
        <v>502</v>
      </c>
    </row>
    <row r="1187" spans="3:3">
      <c r="C1187" s="13" t="s">
        <v>503</v>
      </c>
    </row>
    <row r="1188" spans="3:3">
      <c r="C1188" s="13" t="s">
        <v>504</v>
      </c>
    </row>
    <row r="1189" spans="3:3">
      <c r="C1189" s="13" t="s">
        <v>506</v>
      </c>
    </row>
    <row r="1190" spans="3:3">
      <c r="C1190" s="13" t="s">
        <v>508</v>
      </c>
    </row>
    <row r="1191" spans="3:3">
      <c r="C1191" s="13" t="s">
        <v>510</v>
      </c>
    </row>
    <row r="1192" spans="3:3">
      <c r="C1192" s="128" t="s">
        <v>511</v>
      </c>
    </row>
    <row r="1193" spans="3:3">
      <c r="C1193" s="13" t="s">
        <v>513</v>
      </c>
    </row>
    <row r="1194" spans="3:3">
      <c r="C1194" s="13" t="s">
        <v>514</v>
      </c>
    </row>
    <row r="1195" spans="3:3">
      <c r="C1195" s="13" t="s">
        <v>515</v>
      </c>
    </row>
    <row r="1196" spans="3:3">
      <c r="C1196" s="13" t="s">
        <v>516</v>
      </c>
    </row>
    <row r="1197" spans="3:3">
      <c r="C1197" s="13" t="s">
        <v>517</v>
      </c>
    </row>
    <row r="1198" spans="3:3">
      <c r="C1198" s="13" t="s">
        <v>518</v>
      </c>
    </row>
    <row r="1199" spans="3:3">
      <c r="C1199" s="13" t="s">
        <v>519</v>
      </c>
    </row>
    <row r="1200" spans="3:3">
      <c r="C1200" s="13" t="s">
        <v>520</v>
      </c>
    </row>
    <row r="1201" spans="3:3">
      <c r="C1201" s="13" t="s">
        <v>522</v>
      </c>
    </row>
    <row r="1202" spans="3:3">
      <c r="C1202" s="13" t="s">
        <v>523</v>
      </c>
    </row>
    <row r="1203" spans="3:3">
      <c r="C1203" s="13" t="s">
        <v>525</v>
      </c>
    </row>
    <row r="1204" spans="3:3">
      <c r="C1204" s="13" t="s">
        <v>526</v>
      </c>
    </row>
    <row r="1205" spans="3:3">
      <c r="C1205" s="13" t="s">
        <v>527</v>
      </c>
    </row>
    <row r="1206" spans="3:3">
      <c r="C1206" s="13" t="s">
        <v>528</v>
      </c>
    </row>
    <row r="1207" spans="3:3">
      <c r="C1207" s="13" t="s">
        <v>529</v>
      </c>
    </row>
    <row r="1208" spans="3:3">
      <c r="C1208" s="13" t="s">
        <v>531</v>
      </c>
    </row>
    <row r="1209" spans="3:3">
      <c r="C1209" s="13" t="s">
        <v>532</v>
      </c>
    </row>
    <row r="1210" spans="3:3">
      <c r="C1210" s="13" t="s">
        <v>533</v>
      </c>
    </row>
    <row r="1211" spans="3:3">
      <c r="C1211" s="13" t="s">
        <v>534</v>
      </c>
    </row>
    <row r="1212" spans="3:3">
      <c r="C1212" s="13" t="s">
        <v>535</v>
      </c>
    </row>
    <row r="1213" spans="3:3">
      <c r="C1213" s="13" t="s">
        <v>536</v>
      </c>
    </row>
    <row r="1214" spans="3:3">
      <c r="C1214" s="13" t="s">
        <v>537</v>
      </c>
    </row>
    <row r="1215" spans="3:3">
      <c r="C1215" s="13" t="s">
        <v>538</v>
      </c>
    </row>
    <row r="1216" spans="3:3">
      <c r="C1216" s="13" t="s">
        <v>540</v>
      </c>
    </row>
    <row r="1217" spans="3:3">
      <c r="C1217" s="13" t="s">
        <v>541</v>
      </c>
    </row>
    <row r="1218" spans="3:3">
      <c r="C1218" s="13" t="s">
        <v>542</v>
      </c>
    </row>
    <row r="1219" spans="3:3">
      <c r="C1219" s="13" t="s">
        <v>543</v>
      </c>
    </row>
    <row r="1220" spans="3:3">
      <c r="C1220" s="13" t="s">
        <v>544</v>
      </c>
    </row>
    <row r="1221" spans="3:3">
      <c r="C1221" s="13" t="s">
        <v>545</v>
      </c>
    </row>
    <row r="1222" spans="3:3">
      <c r="C1222" s="13" t="s">
        <v>546</v>
      </c>
    </row>
    <row r="1223" spans="3:3">
      <c r="C1223" s="13" t="s">
        <v>547</v>
      </c>
    </row>
    <row r="1224" spans="3:3">
      <c r="C1224" s="13" t="s">
        <v>548</v>
      </c>
    </row>
    <row r="1225" spans="3:3">
      <c r="C1225" s="13" t="s">
        <v>549</v>
      </c>
    </row>
    <row r="1226" spans="3:3">
      <c r="C1226" s="13" t="s">
        <v>550</v>
      </c>
    </row>
    <row r="1227" spans="3:3">
      <c r="C1227" s="13" t="s">
        <v>551</v>
      </c>
    </row>
    <row r="1228" spans="3:3">
      <c r="C1228" s="13" t="s">
        <v>552</v>
      </c>
    </row>
    <row r="1229" spans="3:3">
      <c r="C1229" s="13" t="s">
        <v>553</v>
      </c>
    </row>
    <row r="1230" spans="3:3">
      <c r="C1230" s="13" t="s">
        <v>554</v>
      </c>
    </row>
    <row r="1231" spans="3:3">
      <c r="C1231" s="13" t="s">
        <v>555</v>
      </c>
    </row>
    <row r="1232" spans="3:3">
      <c r="C1232" s="13" t="s">
        <v>556</v>
      </c>
    </row>
    <row r="1233" spans="3:3">
      <c r="C1233" s="13" t="s">
        <v>557</v>
      </c>
    </row>
    <row r="1234" spans="3:3">
      <c r="C1234" s="13" t="s">
        <v>558</v>
      </c>
    </row>
    <row r="1235" spans="3:3">
      <c r="C1235" s="13" t="s">
        <v>559</v>
      </c>
    </row>
    <row r="1236" spans="3:3">
      <c r="C1236" s="13" t="s">
        <v>560</v>
      </c>
    </row>
    <row r="1237" spans="3:3">
      <c r="C1237" s="13" t="s">
        <v>562</v>
      </c>
    </row>
    <row r="1238" spans="3:3">
      <c r="C1238" s="13" t="s">
        <v>563</v>
      </c>
    </row>
    <row r="1239" spans="3:3">
      <c r="C1239" s="13" t="s">
        <v>564</v>
      </c>
    </row>
    <row r="1240" spans="3:3">
      <c r="C1240" s="13" t="s">
        <v>565</v>
      </c>
    </row>
    <row r="1241" spans="3:3">
      <c r="C1241" s="13" t="s">
        <v>566</v>
      </c>
    </row>
    <row r="1242" spans="3:3">
      <c r="C1242" s="13" t="s">
        <v>567</v>
      </c>
    </row>
    <row r="1243" spans="3:3">
      <c r="C1243" s="13" t="s">
        <v>568</v>
      </c>
    </row>
    <row r="1244" spans="3:3">
      <c r="C1244" s="13" t="s">
        <v>569</v>
      </c>
    </row>
    <row r="1245" spans="3:3">
      <c r="C1245" s="13" t="s">
        <v>570</v>
      </c>
    </row>
    <row r="1248" spans="3:3">
      <c r="C1248" s="13" t="s">
        <v>327</v>
      </c>
    </row>
    <row r="1249" spans="3:3">
      <c r="C1249" s="13" t="s">
        <v>328</v>
      </c>
    </row>
    <row r="1250" spans="3:3">
      <c r="C1250" s="13" t="s">
        <v>330</v>
      </c>
    </row>
    <row r="1251" spans="3:3">
      <c r="C1251" s="13" t="s">
        <v>333</v>
      </c>
    </row>
    <row r="1252" spans="3:3">
      <c r="C1252" s="13" t="s">
        <v>335</v>
      </c>
    </row>
    <row r="1253" spans="3:3">
      <c r="C1253" s="13" t="s">
        <v>315</v>
      </c>
    </row>
    <row r="1255" spans="3:3">
      <c r="C1255" s="13" t="s">
        <v>327</v>
      </c>
    </row>
    <row r="1256" spans="3:3">
      <c r="C1256" s="13" t="s">
        <v>332</v>
      </c>
    </row>
    <row r="1257" spans="3:3">
      <c r="C1257" s="13" t="s">
        <v>337</v>
      </c>
    </row>
    <row r="1258" spans="3:3">
      <c r="C1258" s="13" t="s">
        <v>328</v>
      </c>
    </row>
    <row r="1259" spans="3:3">
      <c r="C1259" s="13" t="s">
        <v>315</v>
      </c>
    </row>
    <row r="1261" spans="3:3">
      <c r="C1261" s="13" t="s">
        <v>326</v>
      </c>
    </row>
    <row r="1262" spans="3:3">
      <c r="C1262" s="13" t="s">
        <v>328</v>
      </c>
    </row>
    <row r="1263" spans="3:3">
      <c r="C1263" s="13" t="s">
        <v>335</v>
      </c>
    </row>
    <row r="1264" spans="3:3">
      <c r="C1264" s="13" t="s">
        <v>333</v>
      </c>
    </row>
    <row r="1265" spans="3:3">
      <c r="C1265" s="13" t="s">
        <v>315</v>
      </c>
    </row>
    <row r="1267" spans="3:3">
      <c r="C1267" s="13" t="s">
        <v>327</v>
      </c>
    </row>
    <row r="1268" spans="3:3">
      <c r="C1268" s="13" t="s">
        <v>328</v>
      </c>
    </row>
    <row r="1269" spans="3:3">
      <c r="C1269" s="13" t="s">
        <v>315</v>
      </c>
    </row>
    <row r="1272" spans="3:3">
      <c r="C1272" s="13" t="s">
        <v>326</v>
      </c>
    </row>
    <row r="1273" spans="3:3">
      <c r="C1273" s="13" t="s">
        <v>328</v>
      </c>
    </row>
    <row r="1274" spans="3:3">
      <c r="C1274" s="13" t="s">
        <v>330</v>
      </c>
    </row>
    <row r="1275" spans="3:3">
      <c r="C1275" s="13" t="s">
        <v>332</v>
      </c>
    </row>
    <row r="1276" spans="3:3">
      <c r="C1276" s="13" t="s">
        <v>333</v>
      </c>
    </row>
    <row r="1277" spans="3:3">
      <c r="C1277" s="13" t="s">
        <v>334</v>
      </c>
    </row>
    <row r="1278" spans="3:3">
      <c r="C1278" s="13" t="s">
        <v>335</v>
      </c>
    </row>
    <row r="1279" spans="3:3">
      <c r="C1279" s="13" t="s">
        <v>336</v>
      </c>
    </row>
    <row r="1280" spans="3:3">
      <c r="C1280" s="13" t="s">
        <v>337</v>
      </c>
    </row>
    <row r="1281" spans="3:3">
      <c r="C1281" s="13" t="s">
        <v>315</v>
      </c>
    </row>
    <row r="1283" spans="3:3">
      <c r="C1283" s="13" t="s">
        <v>341</v>
      </c>
    </row>
    <row r="1284" spans="3:3">
      <c r="C1284" s="13" t="s">
        <v>343</v>
      </c>
    </row>
    <row r="1285" spans="3:3">
      <c r="C1285" s="13" t="s">
        <v>345</v>
      </c>
    </row>
    <row r="1286" spans="3:3">
      <c r="C1286" s="13" t="s">
        <v>347</v>
      </c>
    </row>
    <row r="1287" spans="3:3">
      <c r="C1287" s="13" t="s">
        <v>349</v>
      </c>
    </row>
    <row r="1288" spans="3:3">
      <c r="C1288" s="13" t="s">
        <v>351</v>
      </c>
    </row>
    <row r="1289" spans="3:3">
      <c r="C1289" s="13" t="s">
        <v>353</v>
      </c>
    </row>
    <row r="1290" spans="3:3">
      <c r="C1290" s="13" t="s">
        <v>355</v>
      </c>
    </row>
    <row r="1291" spans="3:3">
      <c r="C1291" s="13" t="s">
        <v>357</v>
      </c>
    </row>
    <row r="1292" spans="3:3">
      <c r="C1292" s="13" t="s">
        <v>359</v>
      </c>
    </row>
    <row r="1293" spans="3:3">
      <c r="C1293" s="13" t="s">
        <v>361</v>
      </c>
    </row>
    <row r="1294" spans="3:3">
      <c r="C1294" s="13" t="s">
        <v>363</v>
      </c>
    </row>
    <row r="1295" spans="3:3">
      <c r="C1295" s="13" t="s">
        <v>365</v>
      </c>
    </row>
    <row r="1296" spans="3:3">
      <c r="C1296" s="13" t="s">
        <v>367</v>
      </c>
    </row>
    <row r="1297" spans="3:3">
      <c r="C1297" s="13" t="s">
        <v>369</v>
      </c>
    </row>
    <row r="1298" spans="3:3">
      <c r="C1298" s="13" t="s">
        <v>371</v>
      </c>
    </row>
    <row r="1299" spans="3:3">
      <c r="C1299" s="13" t="s">
        <v>373</v>
      </c>
    </row>
    <row r="1300" spans="3:3">
      <c r="C1300" s="13" t="s">
        <v>375</v>
      </c>
    </row>
    <row r="1301" spans="3:3">
      <c r="C1301" s="13" t="s">
        <v>377</v>
      </c>
    </row>
    <row r="1302" spans="3:3">
      <c r="C1302" s="13" t="s">
        <v>379</v>
      </c>
    </row>
    <row r="1303" spans="3:3">
      <c r="C1303" s="13" t="s">
        <v>381</v>
      </c>
    </row>
    <row r="1304" spans="3:3">
      <c r="C1304" s="13" t="s">
        <v>383</v>
      </c>
    </row>
    <row r="1305" spans="3:3">
      <c r="C1305" s="13" t="s">
        <v>385</v>
      </c>
    </row>
    <row r="1306" spans="3:3">
      <c r="C1306" s="13" t="s">
        <v>387</v>
      </c>
    </row>
    <row r="1307" spans="3:3">
      <c r="C1307" s="13" t="s">
        <v>389</v>
      </c>
    </row>
    <row r="1308" spans="3:3">
      <c r="C1308" s="13" t="s">
        <v>391</v>
      </c>
    </row>
    <row r="1309" spans="3:3">
      <c r="C1309" s="13" t="s">
        <v>393</v>
      </c>
    </row>
    <row r="1310" spans="3:3">
      <c r="C1310" s="13" t="s">
        <v>395</v>
      </c>
    </row>
    <row r="1311" spans="3:3">
      <c r="C1311" s="13" t="s">
        <v>397</v>
      </c>
    </row>
    <row r="1312" spans="3:3">
      <c r="C1312" s="13" t="s">
        <v>399</v>
      </c>
    </row>
    <row r="1313" spans="3:3">
      <c r="C1313" s="13" t="s">
        <v>401</v>
      </c>
    </row>
    <row r="1314" spans="3:3">
      <c r="C1314" s="13" t="s">
        <v>403</v>
      </c>
    </row>
    <row r="1315" spans="3:3">
      <c r="C1315" s="13" t="s">
        <v>315</v>
      </c>
    </row>
  </sheetData>
  <autoFilter ref="A1:E1040"/>
  <sortState ref="C81:C84">
    <sortCondition ref="C81"/>
  </sortState>
  <pageMargins left="0.70866141732283472" right="0.70866141732283472" top="0.74803149606299213" bottom="0.74803149606299213" header="0.31496062992125984" footer="0.31496062992125984"/>
  <pageSetup paperSize="9" scale="60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E795"/>
  <sheetViews>
    <sheetView showGridLines="0" rightToLeft="1" workbookViewId="0">
      <pane ySplit="1" topLeftCell="A2" activePane="bottomLeft" state="frozen"/>
      <selection pane="bottomLeft"/>
    </sheetView>
  </sheetViews>
  <sheetFormatPr defaultRowHeight="15" outlineLevelRow="1"/>
  <cols>
    <col min="1" max="1" width="25.625" style="50" customWidth="1"/>
    <col min="2" max="2" width="48.75" style="50" customWidth="1"/>
    <col min="3" max="3" width="12" customWidth="1"/>
    <col min="4" max="4" width="23.375" style="1" customWidth="1"/>
    <col min="5" max="5" width="14.25" customWidth="1"/>
  </cols>
  <sheetData>
    <row r="1" spans="1:5" ht="15.75">
      <c r="A1" s="88" t="s">
        <v>1077</v>
      </c>
      <c r="B1" s="89" t="s">
        <v>1078</v>
      </c>
      <c r="C1" s="89" t="s">
        <v>1079</v>
      </c>
      <c r="D1" s="90" t="s">
        <v>1080</v>
      </c>
      <c r="E1" s="102"/>
    </row>
    <row r="2" spans="1:5" ht="15.75" outlineLevel="1">
      <c r="A2" s="31" t="s">
        <v>19</v>
      </c>
      <c r="B2" s="32" t="s">
        <v>49</v>
      </c>
      <c r="C2" s="31">
        <v>5.0999999999999996</v>
      </c>
      <c r="D2" s="92"/>
    </row>
    <row r="3" spans="1:5" ht="15.75" outlineLevel="1">
      <c r="A3" s="31" t="s">
        <v>19</v>
      </c>
      <c r="B3" s="32" t="s">
        <v>50</v>
      </c>
      <c r="C3" s="31">
        <v>5.2</v>
      </c>
      <c r="D3" s="92"/>
    </row>
    <row r="4" spans="1:5" ht="15.75" outlineLevel="1">
      <c r="A4" s="31" t="s">
        <v>19</v>
      </c>
      <c r="B4" s="32" t="s">
        <v>51</v>
      </c>
      <c r="C4" s="31">
        <v>5.4</v>
      </c>
      <c r="D4" s="92"/>
    </row>
    <row r="5" spans="1:5" ht="15.75" outlineLevel="1">
      <c r="A5" s="31" t="s">
        <v>19</v>
      </c>
      <c r="B5" s="32" t="s">
        <v>52</v>
      </c>
      <c r="C5" s="31">
        <v>5.7</v>
      </c>
      <c r="D5" s="92"/>
    </row>
    <row r="6" spans="1:5" ht="15.75" outlineLevel="1">
      <c r="A6" s="31" t="s">
        <v>19</v>
      </c>
      <c r="B6" s="32" t="s">
        <v>53</v>
      </c>
      <c r="C6" s="31">
        <v>5.1100000000000003</v>
      </c>
      <c r="D6" s="92"/>
    </row>
    <row r="7" spans="1:5" ht="15.75" outlineLevel="1">
      <c r="A7" s="31" t="s">
        <v>19</v>
      </c>
      <c r="B7" s="32" t="s">
        <v>54</v>
      </c>
      <c r="C7" s="31">
        <v>5.26</v>
      </c>
      <c r="D7" s="92"/>
    </row>
    <row r="8" spans="1:5" ht="15.75" outlineLevel="1">
      <c r="A8" s="31" t="s">
        <v>19</v>
      </c>
      <c r="B8" s="32" t="s">
        <v>55</v>
      </c>
      <c r="C8" s="31">
        <v>5.27</v>
      </c>
      <c r="D8" s="92"/>
    </row>
    <row r="9" spans="1:5" ht="15.75" outlineLevel="1">
      <c r="A9" s="31" t="s">
        <v>19</v>
      </c>
      <c r="B9" s="32" t="s">
        <v>56</v>
      </c>
      <c r="C9" s="31">
        <v>5.36</v>
      </c>
      <c r="D9" s="92"/>
    </row>
    <row r="10" spans="1:5" ht="15.75" outlineLevel="1">
      <c r="A10" s="31" t="s">
        <v>19</v>
      </c>
      <c r="B10" s="32" t="s">
        <v>57</v>
      </c>
      <c r="C10" s="33">
        <v>5.5</v>
      </c>
      <c r="D10" s="92"/>
    </row>
    <row r="11" spans="1:5" ht="15.75" outlineLevel="1">
      <c r="A11" s="31" t="s">
        <v>19</v>
      </c>
      <c r="B11" s="32" t="s">
        <v>58</v>
      </c>
      <c r="C11" s="31">
        <v>5.51</v>
      </c>
      <c r="D11" s="92"/>
    </row>
    <row r="12" spans="1:5" ht="15.75" outlineLevel="1">
      <c r="A12" s="31" t="s">
        <v>19</v>
      </c>
      <c r="B12" s="32" t="s">
        <v>59</v>
      </c>
      <c r="C12" s="31">
        <v>5.53</v>
      </c>
      <c r="D12" s="92"/>
    </row>
    <row r="13" spans="1:5" ht="15.75" outlineLevel="1">
      <c r="A13" s="31" t="s">
        <v>19</v>
      </c>
      <c r="B13" s="32" t="s">
        <v>60</v>
      </c>
      <c r="C13" s="31">
        <v>5.59</v>
      </c>
      <c r="D13" s="92"/>
    </row>
    <row r="14" spans="1:5" ht="15.75" outlineLevel="1">
      <c r="A14" s="31" t="s">
        <v>19</v>
      </c>
      <c r="B14" s="32" t="s">
        <v>61</v>
      </c>
      <c r="C14" s="31">
        <v>5.54</v>
      </c>
      <c r="D14" s="92"/>
    </row>
    <row r="15" spans="1:5" ht="15.75" outlineLevel="1">
      <c r="A15" s="31" t="s">
        <v>19</v>
      </c>
      <c r="B15" s="32" t="s">
        <v>62</v>
      </c>
      <c r="C15" s="33">
        <v>5.7</v>
      </c>
      <c r="D15" s="91" t="s">
        <v>1081</v>
      </c>
    </row>
    <row r="16" spans="1:5" ht="15.75" outlineLevel="1">
      <c r="A16" s="31" t="s">
        <v>19</v>
      </c>
      <c r="B16" s="32" t="s">
        <v>63</v>
      </c>
      <c r="C16" s="31">
        <v>5.63</v>
      </c>
      <c r="D16" s="92"/>
    </row>
    <row r="17" spans="1:4" ht="15.75" outlineLevel="1">
      <c r="A17" s="31" t="s">
        <v>19</v>
      </c>
      <c r="B17" s="32" t="s">
        <v>64</v>
      </c>
      <c r="C17" s="31">
        <v>5.47</v>
      </c>
      <c r="D17" s="92"/>
    </row>
    <row r="18" spans="1:4" ht="15.75" outlineLevel="1">
      <c r="A18" s="31" t="s">
        <v>19</v>
      </c>
      <c r="B18" s="32" t="s">
        <v>65</v>
      </c>
      <c r="C18" s="31">
        <v>5.48</v>
      </c>
      <c r="D18" s="92"/>
    </row>
    <row r="19" spans="1:4" ht="15.75">
      <c r="A19" s="36" t="s">
        <v>19</v>
      </c>
      <c r="B19" s="32"/>
      <c r="C19" s="31"/>
      <c r="D19" s="92"/>
    </row>
    <row r="20" spans="1:4" ht="15.75" outlineLevel="1">
      <c r="A20" s="31" t="s">
        <v>20</v>
      </c>
      <c r="B20" s="32" t="s">
        <v>49</v>
      </c>
      <c r="C20" s="31">
        <v>5.0999999999999996</v>
      </c>
      <c r="D20" s="92"/>
    </row>
    <row r="21" spans="1:4" ht="15.75" outlineLevel="1">
      <c r="A21" s="31" t="s">
        <v>20</v>
      </c>
      <c r="B21" s="32" t="s">
        <v>50</v>
      </c>
      <c r="C21" s="31">
        <v>5.2</v>
      </c>
      <c r="D21" s="92"/>
    </row>
    <row r="22" spans="1:4" ht="15.75" outlineLevel="1">
      <c r="A22" s="31" t="s">
        <v>20</v>
      </c>
      <c r="B22" s="32" t="s">
        <v>66</v>
      </c>
      <c r="C22" s="31">
        <v>5.3</v>
      </c>
      <c r="D22" s="92"/>
    </row>
    <row r="23" spans="1:4" ht="15.75" outlineLevel="1">
      <c r="A23" s="31" t="s">
        <v>20</v>
      </c>
      <c r="B23" s="32" t="s">
        <v>91</v>
      </c>
      <c r="C23" s="31">
        <v>5.14</v>
      </c>
      <c r="D23" s="92"/>
    </row>
    <row r="24" spans="1:4" ht="15.75" outlineLevel="1">
      <c r="A24" s="31" t="s">
        <v>20</v>
      </c>
      <c r="B24" s="32" t="s">
        <v>68</v>
      </c>
      <c r="C24" s="31">
        <v>5.19</v>
      </c>
      <c r="D24" s="92"/>
    </row>
    <row r="25" spans="1:4" ht="15.75" outlineLevel="1">
      <c r="A25" s="31" t="s">
        <v>20</v>
      </c>
      <c r="B25" s="32" t="s">
        <v>54</v>
      </c>
      <c r="C25" s="31">
        <v>5.26</v>
      </c>
      <c r="D25" s="92"/>
    </row>
    <row r="26" spans="1:4" ht="15.75" outlineLevel="1">
      <c r="A26" s="31" t="s">
        <v>20</v>
      </c>
      <c r="B26" s="32" t="s">
        <v>55</v>
      </c>
      <c r="C26" s="31">
        <v>5.27</v>
      </c>
      <c r="D26" s="92"/>
    </row>
    <row r="27" spans="1:4" ht="15.75" outlineLevel="1">
      <c r="A27" s="31" t="s">
        <v>20</v>
      </c>
      <c r="B27" s="32" t="s">
        <v>69</v>
      </c>
      <c r="C27" s="31">
        <v>5.28</v>
      </c>
      <c r="D27" s="92"/>
    </row>
    <row r="28" spans="1:4" ht="15.75" outlineLevel="1">
      <c r="A28" s="31" t="s">
        <v>20</v>
      </c>
      <c r="B28" s="32" t="s">
        <v>70</v>
      </c>
      <c r="C28" s="33">
        <v>5.3</v>
      </c>
      <c r="D28" s="92"/>
    </row>
    <row r="29" spans="1:4" ht="15.75" outlineLevel="1">
      <c r="A29" s="31" t="s">
        <v>20</v>
      </c>
      <c r="B29" s="32" t="s">
        <v>71</v>
      </c>
      <c r="C29" s="31">
        <v>5.49</v>
      </c>
      <c r="D29" s="92"/>
    </row>
    <row r="30" spans="1:4" ht="15.75" outlineLevel="1">
      <c r="A30" s="31" t="s">
        <v>20</v>
      </c>
      <c r="B30" s="32" t="s">
        <v>58</v>
      </c>
      <c r="C30" s="31">
        <v>5.51</v>
      </c>
      <c r="D30" s="92"/>
    </row>
    <row r="31" spans="1:4" ht="15.75" outlineLevel="1">
      <c r="A31" s="31" t="s">
        <v>20</v>
      </c>
      <c r="B31" s="32" t="s">
        <v>59</v>
      </c>
      <c r="C31" s="31">
        <v>5.53</v>
      </c>
      <c r="D31" s="92"/>
    </row>
    <row r="32" spans="1:4" ht="15.75" outlineLevel="1">
      <c r="A32" s="31" t="s">
        <v>20</v>
      </c>
      <c r="B32" s="32" t="s">
        <v>72</v>
      </c>
      <c r="C32" s="31">
        <v>5.69</v>
      </c>
      <c r="D32" s="92"/>
    </row>
    <row r="33" spans="1:4" ht="15.75" outlineLevel="1">
      <c r="A33" s="31" t="s">
        <v>20</v>
      </c>
      <c r="B33" s="32" t="s">
        <v>73</v>
      </c>
      <c r="C33" s="31">
        <v>5.75</v>
      </c>
      <c r="D33" s="92"/>
    </row>
    <row r="34" spans="1:4" ht="15.75" outlineLevel="1">
      <c r="A34" s="31" t="s">
        <v>20</v>
      </c>
      <c r="B34" s="32" t="s">
        <v>62</v>
      </c>
      <c r="C34" s="33">
        <v>5.7</v>
      </c>
      <c r="D34" s="92"/>
    </row>
    <row r="35" spans="1:4" ht="15.75" outlineLevel="1">
      <c r="A35" s="31" t="s">
        <v>20</v>
      </c>
      <c r="B35" s="32" t="s">
        <v>74</v>
      </c>
      <c r="C35" s="31">
        <v>5.74</v>
      </c>
      <c r="D35" s="92"/>
    </row>
    <row r="36" spans="1:4" ht="15.75" outlineLevel="1">
      <c r="A36" s="31" t="s">
        <v>20</v>
      </c>
      <c r="B36" s="32" t="s">
        <v>75</v>
      </c>
      <c r="C36" s="31">
        <v>5.62</v>
      </c>
      <c r="D36" s="92"/>
    </row>
    <row r="37" spans="1:4" ht="15.75" outlineLevel="1">
      <c r="A37" s="31" t="s">
        <v>20</v>
      </c>
      <c r="B37" s="32" t="s">
        <v>76</v>
      </c>
      <c r="C37" s="31">
        <v>5.58</v>
      </c>
      <c r="D37" s="92"/>
    </row>
    <row r="38" spans="1:4" ht="15.75" outlineLevel="1">
      <c r="A38" s="31" t="s">
        <v>20</v>
      </c>
      <c r="B38" s="32" t="s">
        <v>61</v>
      </c>
      <c r="C38" s="31">
        <v>5.54</v>
      </c>
      <c r="D38" s="92"/>
    </row>
    <row r="39" spans="1:4" ht="15.75" outlineLevel="1">
      <c r="A39" s="31" t="s">
        <v>20</v>
      </c>
      <c r="B39" s="32" t="s">
        <v>77</v>
      </c>
      <c r="C39" s="31">
        <v>5.55</v>
      </c>
      <c r="D39" s="92"/>
    </row>
    <row r="40" spans="1:4" ht="15.75" outlineLevel="1">
      <c r="A40" s="31" t="s">
        <v>20</v>
      </c>
      <c r="B40" s="32" t="s">
        <v>63</v>
      </c>
      <c r="C40" s="31">
        <v>5.63</v>
      </c>
      <c r="D40" s="92"/>
    </row>
    <row r="41" spans="1:4" ht="15.75" outlineLevel="1">
      <c r="A41" s="31" t="s">
        <v>20</v>
      </c>
      <c r="B41" s="32" t="s">
        <v>78</v>
      </c>
      <c r="C41" s="31">
        <v>5.65</v>
      </c>
      <c r="D41" s="92"/>
    </row>
    <row r="42" spans="1:4" ht="15.75" outlineLevel="1">
      <c r="A42" s="31" t="s">
        <v>20</v>
      </c>
      <c r="B42" s="32" t="s">
        <v>17</v>
      </c>
      <c r="C42" s="31">
        <v>5.68</v>
      </c>
      <c r="D42" s="92"/>
    </row>
    <row r="43" spans="1:4" ht="15.75" outlineLevel="1">
      <c r="A43" s="31" t="s">
        <v>20</v>
      </c>
      <c r="B43" s="32" t="s">
        <v>79</v>
      </c>
      <c r="C43" s="31">
        <v>5.45</v>
      </c>
      <c r="D43" s="92"/>
    </row>
    <row r="44" spans="1:4" ht="15.75" outlineLevel="1">
      <c r="A44" s="31" t="s">
        <v>20</v>
      </c>
      <c r="B44" s="32" t="s">
        <v>64</v>
      </c>
      <c r="C44" s="31">
        <v>5.47</v>
      </c>
      <c r="D44" s="92"/>
    </row>
    <row r="45" spans="1:4" ht="15.75" outlineLevel="1">
      <c r="A45" s="31" t="s">
        <v>20</v>
      </c>
      <c r="B45" s="32" t="s">
        <v>65</v>
      </c>
      <c r="C45" s="31">
        <v>5.48</v>
      </c>
      <c r="D45" s="92"/>
    </row>
    <row r="46" spans="1:4" ht="15.75">
      <c r="A46" s="36" t="s">
        <v>20</v>
      </c>
      <c r="B46" s="32"/>
      <c r="C46" s="31"/>
      <c r="D46" s="92"/>
    </row>
    <row r="47" spans="1:4" ht="15.75" outlineLevel="1">
      <c r="A47" s="31" t="s">
        <v>21</v>
      </c>
      <c r="B47" s="32" t="s">
        <v>49</v>
      </c>
      <c r="C47" s="31">
        <v>5.0999999999999996</v>
      </c>
      <c r="D47" s="92"/>
    </row>
    <row r="48" spans="1:4" ht="15.75" outlineLevel="1">
      <c r="A48" s="31" t="s">
        <v>21</v>
      </c>
      <c r="B48" s="32" t="s">
        <v>50</v>
      </c>
      <c r="C48" s="31">
        <v>5.2</v>
      </c>
      <c r="D48" s="92"/>
    </row>
    <row r="49" spans="1:4" ht="15.75" outlineLevel="1">
      <c r="A49" s="31" t="s">
        <v>21</v>
      </c>
      <c r="B49" s="32" t="s">
        <v>66</v>
      </c>
      <c r="C49" s="31">
        <v>5.3</v>
      </c>
      <c r="D49" s="92"/>
    </row>
    <row r="50" spans="1:4" ht="15.75" outlineLevel="1">
      <c r="A50" s="31" t="s">
        <v>21</v>
      </c>
      <c r="B50" s="32" t="s">
        <v>80</v>
      </c>
      <c r="C50" s="31">
        <v>5.6</v>
      </c>
      <c r="D50" s="92"/>
    </row>
    <row r="51" spans="1:4" ht="15.75" outlineLevel="1">
      <c r="A51" s="31" t="s">
        <v>21</v>
      </c>
      <c r="B51" s="32" t="s">
        <v>1082</v>
      </c>
      <c r="C51" s="33">
        <v>5.0999999999999996</v>
      </c>
      <c r="D51" s="92"/>
    </row>
    <row r="52" spans="1:4" ht="15.75" outlineLevel="1">
      <c r="A52" s="31" t="s">
        <v>21</v>
      </c>
      <c r="B52" s="32" t="s">
        <v>91</v>
      </c>
      <c r="C52" s="31">
        <v>5.14</v>
      </c>
      <c r="D52" s="92"/>
    </row>
    <row r="53" spans="1:4" ht="15.75" outlineLevel="1">
      <c r="A53" s="31" t="s">
        <v>21</v>
      </c>
      <c r="B53" s="32" t="s">
        <v>68</v>
      </c>
      <c r="C53" s="31">
        <v>5.19</v>
      </c>
      <c r="D53" s="92"/>
    </row>
    <row r="54" spans="1:4" ht="15.75" outlineLevel="1">
      <c r="A54" s="31" t="s">
        <v>21</v>
      </c>
      <c r="B54" s="32" t="s">
        <v>82</v>
      </c>
      <c r="C54" s="31">
        <v>5.24</v>
      </c>
      <c r="D54" s="92"/>
    </row>
    <row r="55" spans="1:4" ht="15.75" outlineLevel="1">
      <c r="A55" s="31" t="s">
        <v>21</v>
      </c>
      <c r="B55" s="32" t="s">
        <v>54</v>
      </c>
      <c r="C55" s="31">
        <v>5.26</v>
      </c>
      <c r="D55" s="92"/>
    </row>
    <row r="56" spans="1:4" ht="15.75" outlineLevel="1">
      <c r="A56" s="31" t="s">
        <v>21</v>
      </c>
      <c r="B56" s="32" t="s">
        <v>55</v>
      </c>
      <c r="C56" s="31">
        <v>5.27</v>
      </c>
      <c r="D56" s="92"/>
    </row>
    <row r="57" spans="1:4" ht="15.75" outlineLevel="1">
      <c r="A57" s="31" t="s">
        <v>21</v>
      </c>
      <c r="B57" s="32" t="s">
        <v>69</v>
      </c>
      <c r="C57" s="31">
        <v>5.28</v>
      </c>
      <c r="D57" s="92"/>
    </row>
    <row r="58" spans="1:4" ht="15.75" outlineLevel="1">
      <c r="A58" s="31" t="s">
        <v>21</v>
      </c>
      <c r="B58" s="32" t="s">
        <v>70</v>
      </c>
      <c r="C58" s="33">
        <v>5.3</v>
      </c>
      <c r="D58" s="92"/>
    </row>
    <row r="59" spans="1:4" ht="15.75" outlineLevel="1">
      <c r="A59" s="31" t="s">
        <v>21</v>
      </c>
      <c r="B59" s="32" t="s">
        <v>83</v>
      </c>
      <c r="C59" s="31">
        <v>5.31</v>
      </c>
      <c r="D59" s="92"/>
    </row>
    <row r="60" spans="1:4" ht="15.75" outlineLevel="1">
      <c r="A60" s="31" t="s">
        <v>21</v>
      </c>
      <c r="B60" s="32" t="s">
        <v>56</v>
      </c>
      <c r="C60" s="31">
        <v>5.36</v>
      </c>
      <c r="D60" s="92"/>
    </row>
    <row r="61" spans="1:4" ht="15.75" outlineLevel="1">
      <c r="A61" s="31" t="s">
        <v>21</v>
      </c>
      <c r="B61" s="32" t="s">
        <v>71</v>
      </c>
      <c r="C61" s="31">
        <v>5.49</v>
      </c>
      <c r="D61" s="92"/>
    </row>
    <row r="62" spans="1:4" ht="15.75" outlineLevel="1">
      <c r="A62" s="31" t="s">
        <v>21</v>
      </c>
      <c r="B62" s="32" t="s">
        <v>58</v>
      </c>
      <c r="C62" s="31">
        <v>5.51</v>
      </c>
      <c r="D62" s="92"/>
    </row>
    <row r="63" spans="1:4" ht="15.75" outlineLevel="1">
      <c r="A63" s="31" t="s">
        <v>21</v>
      </c>
      <c r="B63" s="32" t="s">
        <v>1083</v>
      </c>
      <c r="C63" s="31">
        <v>5.52</v>
      </c>
      <c r="D63" s="92"/>
    </row>
    <row r="64" spans="1:4" ht="15.75" outlineLevel="1">
      <c r="A64" s="31" t="s">
        <v>21</v>
      </c>
      <c r="B64" s="32" t="s">
        <v>59</v>
      </c>
      <c r="C64" s="31">
        <v>5.53</v>
      </c>
      <c r="D64" s="92"/>
    </row>
    <row r="65" spans="1:4" ht="15.75" outlineLevel="1">
      <c r="A65" s="31" t="s">
        <v>21</v>
      </c>
      <c r="B65" s="32" t="s">
        <v>72</v>
      </c>
      <c r="C65" s="31">
        <v>5.69</v>
      </c>
      <c r="D65" s="92"/>
    </row>
    <row r="66" spans="1:4" ht="15.75" outlineLevel="1">
      <c r="A66" s="31" t="s">
        <v>21</v>
      </c>
      <c r="B66" s="32" t="s">
        <v>85</v>
      </c>
      <c r="C66" s="33">
        <v>5.72</v>
      </c>
      <c r="D66" s="92"/>
    </row>
    <row r="67" spans="1:4" ht="15.75" outlineLevel="1">
      <c r="A67" s="31" t="s">
        <v>21</v>
      </c>
      <c r="B67" s="32" t="s">
        <v>73</v>
      </c>
      <c r="C67" s="31">
        <v>5.75</v>
      </c>
      <c r="D67" s="92"/>
    </row>
    <row r="68" spans="1:4" ht="15.75" outlineLevel="1">
      <c r="A68" s="31" t="s">
        <v>21</v>
      </c>
      <c r="B68" s="32" t="s">
        <v>62</v>
      </c>
      <c r="C68" s="33">
        <v>5.7</v>
      </c>
      <c r="D68" s="92"/>
    </row>
    <row r="69" spans="1:4" ht="15.75" outlineLevel="1">
      <c r="A69" s="31" t="s">
        <v>21</v>
      </c>
      <c r="B69" s="32" t="s">
        <v>74</v>
      </c>
      <c r="C69" s="31">
        <v>5.74</v>
      </c>
      <c r="D69" s="92"/>
    </row>
    <row r="70" spans="1:4" ht="15.75" outlineLevel="1">
      <c r="A70" s="31" t="s">
        <v>21</v>
      </c>
      <c r="B70" s="32" t="s">
        <v>86</v>
      </c>
      <c r="C70" s="31">
        <v>5.76</v>
      </c>
      <c r="D70" s="92"/>
    </row>
    <row r="71" spans="1:4" ht="15.75" outlineLevel="1">
      <c r="A71" s="31" t="s">
        <v>21</v>
      </c>
      <c r="B71" s="32" t="s">
        <v>87</v>
      </c>
      <c r="C71" s="31">
        <v>5.89</v>
      </c>
      <c r="D71" s="91" t="s">
        <v>1081</v>
      </c>
    </row>
    <row r="72" spans="1:4" ht="15.75" outlineLevel="1">
      <c r="A72" s="31" t="s">
        <v>21</v>
      </c>
      <c r="B72" s="32" t="s">
        <v>76</v>
      </c>
      <c r="C72" s="31">
        <v>5.58</v>
      </c>
      <c r="D72" s="92"/>
    </row>
    <row r="73" spans="1:4" ht="15.75" outlineLevel="1">
      <c r="A73" s="31" t="s">
        <v>21</v>
      </c>
      <c r="B73" s="32" t="s">
        <v>75</v>
      </c>
      <c r="C73" s="31">
        <v>5.62</v>
      </c>
      <c r="D73" s="92"/>
    </row>
    <row r="74" spans="1:4" ht="15.75" outlineLevel="1">
      <c r="A74" s="31" t="s">
        <v>21</v>
      </c>
      <c r="B74" s="32" t="s">
        <v>61</v>
      </c>
      <c r="C74" s="31">
        <v>5.54</v>
      </c>
      <c r="D74" s="92"/>
    </row>
    <row r="75" spans="1:4" ht="15.75" outlineLevel="1">
      <c r="A75" s="31" t="s">
        <v>21</v>
      </c>
      <c r="B75" s="32" t="s">
        <v>77</v>
      </c>
      <c r="C75" s="31">
        <v>5.55</v>
      </c>
      <c r="D75" s="92"/>
    </row>
    <row r="76" spans="1:4" ht="15.75" outlineLevel="1">
      <c r="A76" s="31" t="s">
        <v>21</v>
      </c>
      <c r="B76" s="32" t="s">
        <v>63</v>
      </c>
      <c r="C76" s="31">
        <v>5.63</v>
      </c>
      <c r="D76" s="92"/>
    </row>
    <row r="77" spans="1:4" ht="15.75" outlineLevel="1">
      <c r="A77" s="31" t="s">
        <v>21</v>
      </c>
      <c r="B77" s="32" t="s">
        <v>78</v>
      </c>
      <c r="C77" s="31">
        <v>5.65</v>
      </c>
      <c r="D77" s="92"/>
    </row>
    <row r="78" spans="1:4" ht="15.75" outlineLevel="1">
      <c r="A78" s="31" t="s">
        <v>21</v>
      </c>
      <c r="B78" s="32" t="s">
        <v>88</v>
      </c>
      <c r="C78" s="31">
        <v>5.66</v>
      </c>
      <c r="D78" s="92"/>
    </row>
    <row r="79" spans="1:4" ht="15.75" outlineLevel="1">
      <c r="A79" s="31" t="s">
        <v>21</v>
      </c>
      <c r="B79" s="32" t="s">
        <v>17</v>
      </c>
      <c r="C79" s="31">
        <v>5.68</v>
      </c>
      <c r="D79" s="92"/>
    </row>
    <row r="80" spans="1:4" ht="15.75" outlineLevel="1">
      <c r="A80" s="31" t="s">
        <v>21</v>
      </c>
      <c r="B80" s="32" t="s">
        <v>79</v>
      </c>
      <c r="C80" s="31">
        <v>5.45</v>
      </c>
      <c r="D80" s="92"/>
    </row>
    <row r="81" spans="1:4" ht="15.75" outlineLevel="1">
      <c r="A81" s="31" t="s">
        <v>21</v>
      </c>
      <c r="B81" s="32" t="s">
        <v>64</v>
      </c>
      <c r="C81" s="31">
        <v>5.47</v>
      </c>
      <c r="D81" s="92"/>
    </row>
    <row r="82" spans="1:4" ht="15.75" outlineLevel="1">
      <c r="A82" s="31" t="s">
        <v>21</v>
      </c>
      <c r="B82" s="32" t="s">
        <v>65</v>
      </c>
      <c r="C82" s="31">
        <v>5.48</v>
      </c>
      <c r="D82" s="92"/>
    </row>
    <row r="83" spans="1:4" ht="15.75">
      <c r="A83" s="36" t="s">
        <v>21</v>
      </c>
      <c r="B83" s="32"/>
      <c r="C83" s="31"/>
      <c r="D83" s="92"/>
    </row>
    <row r="84" spans="1:4" ht="15.75" outlineLevel="1">
      <c r="A84" s="31" t="s">
        <v>22</v>
      </c>
      <c r="B84" s="32" t="s">
        <v>49</v>
      </c>
      <c r="C84" s="31">
        <v>5.0999999999999996</v>
      </c>
      <c r="D84" s="92"/>
    </row>
    <row r="85" spans="1:4" ht="15.75" outlineLevel="1">
      <c r="A85" s="31" t="s">
        <v>22</v>
      </c>
      <c r="B85" s="32" t="s">
        <v>50</v>
      </c>
      <c r="C85" s="31">
        <v>5.2</v>
      </c>
      <c r="D85" s="92"/>
    </row>
    <row r="86" spans="1:4" ht="15.75" outlineLevel="1">
      <c r="A86" s="31" t="s">
        <v>22</v>
      </c>
      <c r="B86" s="32" t="s">
        <v>66</v>
      </c>
      <c r="C86" s="31">
        <v>5.3</v>
      </c>
      <c r="D86" s="92"/>
    </row>
    <row r="87" spans="1:4" ht="15.75" outlineLevel="1">
      <c r="A87" s="31" t="s">
        <v>22</v>
      </c>
      <c r="B87" s="32" t="s">
        <v>80</v>
      </c>
      <c r="C87" s="31">
        <v>5.6</v>
      </c>
      <c r="D87" s="92"/>
    </row>
    <row r="88" spans="1:4" ht="15.75" outlineLevel="1">
      <c r="A88" s="31" t="s">
        <v>22</v>
      </c>
      <c r="B88" s="32" t="s">
        <v>1082</v>
      </c>
      <c r="C88" s="33">
        <v>5.0999999999999996</v>
      </c>
      <c r="D88" s="92"/>
    </row>
    <row r="89" spans="1:4" ht="15.75" outlineLevel="1">
      <c r="A89" s="31" t="s">
        <v>22</v>
      </c>
      <c r="B89" s="32" t="s">
        <v>91</v>
      </c>
      <c r="C89" s="31">
        <v>5.14</v>
      </c>
      <c r="D89" s="92"/>
    </row>
    <row r="90" spans="1:4" ht="15.75" outlineLevel="1">
      <c r="A90" s="31" t="s">
        <v>22</v>
      </c>
      <c r="B90" s="32" t="s">
        <v>68</v>
      </c>
      <c r="C90" s="31">
        <v>5.19</v>
      </c>
      <c r="D90" s="92"/>
    </row>
    <row r="91" spans="1:4" ht="15.75" outlineLevel="1">
      <c r="A91" s="31" t="s">
        <v>22</v>
      </c>
      <c r="B91" s="32" t="s">
        <v>82</v>
      </c>
      <c r="C91" s="31">
        <v>5.24</v>
      </c>
      <c r="D91" s="92"/>
    </row>
    <row r="92" spans="1:4" ht="15.75" outlineLevel="1">
      <c r="A92" s="31" t="s">
        <v>22</v>
      </c>
      <c r="B92" s="32" t="s">
        <v>54</v>
      </c>
      <c r="C92" s="31">
        <v>5.26</v>
      </c>
      <c r="D92" s="92"/>
    </row>
    <row r="93" spans="1:4" ht="15.75" outlineLevel="1">
      <c r="A93" s="31" t="s">
        <v>22</v>
      </c>
      <c r="B93" s="32" t="s">
        <v>55</v>
      </c>
      <c r="C93" s="31">
        <v>5.27</v>
      </c>
      <c r="D93" s="92"/>
    </row>
    <row r="94" spans="1:4" ht="15.75" outlineLevel="1">
      <c r="A94" s="31" t="s">
        <v>22</v>
      </c>
      <c r="B94" s="32" t="s">
        <v>69</v>
      </c>
      <c r="C94" s="31">
        <v>5.28</v>
      </c>
      <c r="D94" s="92"/>
    </row>
    <row r="95" spans="1:4" ht="15.75" outlineLevel="1">
      <c r="A95" s="31" t="s">
        <v>22</v>
      </c>
      <c r="B95" s="32" t="s">
        <v>89</v>
      </c>
      <c r="C95" s="31">
        <v>5.29</v>
      </c>
      <c r="D95" s="92"/>
    </row>
    <row r="96" spans="1:4" ht="15.75" outlineLevel="1">
      <c r="A96" s="31" t="s">
        <v>22</v>
      </c>
      <c r="B96" s="32" t="s">
        <v>70</v>
      </c>
      <c r="C96" s="33">
        <v>5.3</v>
      </c>
      <c r="D96" s="92"/>
    </row>
    <row r="97" spans="1:4" ht="15.75" outlineLevel="1">
      <c r="A97" s="31" t="s">
        <v>22</v>
      </c>
      <c r="B97" s="32" t="s">
        <v>83</v>
      </c>
      <c r="C97" s="31">
        <v>5.31</v>
      </c>
      <c r="D97" s="92"/>
    </row>
    <row r="98" spans="1:4" ht="15.75" outlineLevel="1">
      <c r="A98" s="31" t="s">
        <v>22</v>
      </c>
      <c r="B98" s="32" t="s">
        <v>56</v>
      </c>
      <c r="C98" s="31">
        <v>5.36</v>
      </c>
      <c r="D98" s="92"/>
    </row>
    <row r="99" spans="1:4" ht="15.75" outlineLevel="1">
      <c r="A99" s="31" t="s">
        <v>22</v>
      </c>
      <c r="B99" s="32" t="s">
        <v>71</v>
      </c>
      <c r="C99" s="31">
        <v>5.49</v>
      </c>
      <c r="D99" s="92"/>
    </row>
    <row r="100" spans="1:4" ht="15.75" outlineLevel="1">
      <c r="A100" s="31" t="s">
        <v>22</v>
      </c>
      <c r="B100" s="32" t="s">
        <v>58</v>
      </c>
      <c r="C100" s="31">
        <v>5.51</v>
      </c>
      <c r="D100" s="92"/>
    </row>
    <row r="101" spans="1:4" ht="15.75" outlineLevel="1">
      <c r="A101" s="31" t="s">
        <v>22</v>
      </c>
      <c r="B101" s="32" t="s">
        <v>1083</v>
      </c>
      <c r="C101" s="31">
        <v>5.52</v>
      </c>
      <c r="D101" s="92"/>
    </row>
    <row r="102" spans="1:4" ht="15.75" outlineLevel="1">
      <c r="A102" s="31" t="s">
        <v>22</v>
      </c>
      <c r="B102" s="32" t="s">
        <v>59</v>
      </c>
      <c r="C102" s="31">
        <v>5.53</v>
      </c>
      <c r="D102" s="92"/>
    </row>
    <row r="103" spans="1:4" ht="15.75" outlineLevel="1">
      <c r="A103" s="31" t="s">
        <v>22</v>
      </c>
      <c r="B103" s="32" t="s">
        <v>72</v>
      </c>
      <c r="C103" s="31">
        <v>5.69</v>
      </c>
      <c r="D103" s="92"/>
    </row>
    <row r="104" spans="1:4" ht="15.75" outlineLevel="1">
      <c r="A104" s="31" t="s">
        <v>22</v>
      </c>
      <c r="B104" s="32" t="s">
        <v>73</v>
      </c>
      <c r="C104" s="31">
        <v>5.75</v>
      </c>
      <c r="D104" s="92"/>
    </row>
    <row r="105" spans="1:4" ht="15.75" outlineLevel="1">
      <c r="A105" s="31" t="s">
        <v>22</v>
      </c>
      <c r="B105" s="32" t="s">
        <v>62</v>
      </c>
      <c r="C105" s="33">
        <v>5.7</v>
      </c>
      <c r="D105" s="92"/>
    </row>
    <row r="106" spans="1:4" ht="15.75" outlineLevel="1">
      <c r="A106" s="31" t="s">
        <v>22</v>
      </c>
      <c r="B106" s="32" t="s">
        <v>74</v>
      </c>
      <c r="C106" s="31">
        <v>5.74</v>
      </c>
      <c r="D106" s="92"/>
    </row>
    <row r="107" spans="1:4" ht="15.75" outlineLevel="1">
      <c r="A107" s="31" t="s">
        <v>22</v>
      </c>
      <c r="B107" s="32" t="s">
        <v>86</v>
      </c>
      <c r="C107" s="31">
        <v>5.76</v>
      </c>
      <c r="D107" s="92"/>
    </row>
    <row r="108" spans="1:4" ht="15.75" outlineLevel="1">
      <c r="A108" s="31" t="s">
        <v>22</v>
      </c>
      <c r="B108" s="32" t="s">
        <v>87</v>
      </c>
      <c r="C108" s="31">
        <v>5.89</v>
      </c>
      <c r="D108" s="91" t="s">
        <v>1081</v>
      </c>
    </row>
    <row r="109" spans="1:4" ht="15.75" outlineLevel="1">
      <c r="A109" s="31" t="s">
        <v>22</v>
      </c>
      <c r="B109" s="32" t="s">
        <v>76</v>
      </c>
      <c r="C109" s="31">
        <v>5.58</v>
      </c>
      <c r="D109" s="92"/>
    </row>
    <row r="110" spans="1:4" ht="15.75" outlineLevel="1">
      <c r="A110" s="31" t="s">
        <v>22</v>
      </c>
      <c r="B110" s="32" t="s">
        <v>75</v>
      </c>
      <c r="C110" s="31">
        <v>5.62</v>
      </c>
      <c r="D110" s="92"/>
    </row>
    <row r="111" spans="1:4" ht="15.75" outlineLevel="1">
      <c r="A111" s="31" t="s">
        <v>22</v>
      </c>
      <c r="B111" s="32" t="s">
        <v>61</v>
      </c>
      <c r="C111" s="31">
        <v>5.54</v>
      </c>
      <c r="D111" s="92"/>
    </row>
    <row r="112" spans="1:4" ht="15.75" outlineLevel="1">
      <c r="A112" s="31" t="s">
        <v>22</v>
      </c>
      <c r="B112" s="32" t="s">
        <v>77</v>
      </c>
      <c r="C112" s="31">
        <v>5.55</v>
      </c>
      <c r="D112" s="92"/>
    </row>
    <row r="113" spans="1:4" ht="15.75" outlineLevel="1">
      <c r="A113" s="31" t="s">
        <v>22</v>
      </c>
      <c r="B113" s="32" t="s">
        <v>78</v>
      </c>
      <c r="C113" s="31">
        <v>5.65</v>
      </c>
      <c r="D113" s="92"/>
    </row>
    <row r="114" spans="1:4" ht="15.75" outlineLevel="1">
      <c r="A114" s="31" t="s">
        <v>22</v>
      </c>
      <c r="B114" s="32" t="s">
        <v>88</v>
      </c>
      <c r="C114" s="31">
        <v>5.66</v>
      </c>
      <c r="D114" s="92"/>
    </row>
    <row r="115" spans="1:4" ht="15.75" outlineLevel="1">
      <c r="A115" s="31" t="s">
        <v>22</v>
      </c>
      <c r="B115" s="32" t="s">
        <v>17</v>
      </c>
      <c r="C115" s="31">
        <v>5.68</v>
      </c>
      <c r="D115" s="92"/>
    </row>
    <row r="116" spans="1:4" ht="15.75" outlineLevel="1">
      <c r="A116" s="31" t="s">
        <v>22</v>
      </c>
      <c r="B116" s="32" t="s">
        <v>79</v>
      </c>
      <c r="C116" s="31">
        <v>5.45</v>
      </c>
      <c r="D116" s="92"/>
    </row>
    <row r="117" spans="1:4" ht="15.75" outlineLevel="1">
      <c r="A117" s="31" t="s">
        <v>22</v>
      </c>
      <c r="B117" s="32" t="s">
        <v>64</v>
      </c>
      <c r="C117" s="31">
        <v>5.47</v>
      </c>
      <c r="D117" s="92"/>
    </row>
    <row r="118" spans="1:4" ht="15.75" outlineLevel="1">
      <c r="A118" s="31" t="s">
        <v>22</v>
      </c>
      <c r="B118" s="32" t="s">
        <v>65</v>
      </c>
      <c r="C118" s="31">
        <v>5.48</v>
      </c>
      <c r="D118" s="92"/>
    </row>
    <row r="119" spans="1:4" ht="15.75">
      <c r="A119" s="36" t="s">
        <v>22</v>
      </c>
      <c r="B119" s="32"/>
      <c r="C119" s="31"/>
      <c r="D119" s="92"/>
    </row>
    <row r="120" spans="1:4" ht="15.75" outlineLevel="1">
      <c r="A120" s="31" t="s">
        <v>1084</v>
      </c>
      <c r="B120" s="32" t="s">
        <v>49</v>
      </c>
      <c r="C120" s="31">
        <v>5.0999999999999996</v>
      </c>
      <c r="D120" s="92"/>
    </row>
    <row r="121" spans="1:4" ht="15.75" outlineLevel="1">
      <c r="A121" s="31" t="s">
        <v>1084</v>
      </c>
      <c r="B121" s="32" t="s">
        <v>50</v>
      </c>
      <c r="C121" s="31">
        <v>5.2</v>
      </c>
      <c r="D121" s="92"/>
    </row>
    <row r="122" spans="1:4" ht="15.75" outlineLevel="1">
      <c r="A122" s="31" t="s">
        <v>1084</v>
      </c>
      <c r="B122" s="32" t="s">
        <v>66</v>
      </c>
      <c r="C122" s="31">
        <v>5.3</v>
      </c>
      <c r="D122" s="92"/>
    </row>
    <row r="123" spans="1:4" ht="15.75" outlineLevel="1">
      <c r="A123" s="31" t="s">
        <v>1084</v>
      </c>
      <c r="B123" s="32" t="s">
        <v>80</v>
      </c>
      <c r="C123" s="31">
        <v>5.6</v>
      </c>
      <c r="D123" s="92"/>
    </row>
    <row r="124" spans="1:4" ht="15.75" outlineLevel="1">
      <c r="A124" s="31" t="s">
        <v>1084</v>
      </c>
      <c r="B124" s="32" t="s">
        <v>1082</v>
      </c>
      <c r="C124" s="33">
        <v>5.0999999999999996</v>
      </c>
      <c r="D124" s="92"/>
    </row>
    <row r="125" spans="1:4" ht="15.75" outlineLevel="1">
      <c r="A125" s="31" t="s">
        <v>1084</v>
      </c>
      <c r="B125" s="32" t="s">
        <v>91</v>
      </c>
      <c r="C125" s="31">
        <v>5.14</v>
      </c>
      <c r="D125" s="92"/>
    </row>
    <row r="126" spans="1:4" ht="15.75" outlineLevel="1">
      <c r="A126" s="31" t="s">
        <v>1084</v>
      </c>
      <c r="B126" s="32" t="s">
        <v>68</v>
      </c>
      <c r="C126" s="31">
        <v>5.19</v>
      </c>
      <c r="D126" s="92"/>
    </row>
    <row r="127" spans="1:4" ht="15.75" outlineLevel="1">
      <c r="A127" s="31" t="s">
        <v>1084</v>
      </c>
      <c r="B127" s="32" t="s">
        <v>82</v>
      </c>
      <c r="C127" s="31">
        <v>5.24</v>
      </c>
      <c r="D127" s="92"/>
    </row>
    <row r="128" spans="1:4" ht="15.75" outlineLevel="1">
      <c r="A128" s="31" t="s">
        <v>1084</v>
      </c>
      <c r="B128" s="32" t="s">
        <v>54</v>
      </c>
      <c r="C128" s="31">
        <v>5.26</v>
      </c>
      <c r="D128" s="92"/>
    </row>
    <row r="129" spans="1:4" ht="15.75" outlineLevel="1">
      <c r="A129" s="31" t="s">
        <v>1084</v>
      </c>
      <c r="B129" s="32" t="s">
        <v>55</v>
      </c>
      <c r="C129" s="31">
        <v>5.27</v>
      </c>
      <c r="D129" s="92"/>
    </row>
    <row r="130" spans="1:4" ht="15.75" outlineLevel="1">
      <c r="A130" s="31" t="s">
        <v>1084</v>
      </c>
      <c r="B130" s="32" t="s">
        <v>69</v>
      </c>
      <c r="C130" s="31">
        <v>5.28</v>
      </c>
      <c r="D130" s="92"/>
    </row>
    <row r="131" spans="1:4" ht="15.75" outlineLevel="1">
      <c r="A131" s="31" t="s">
        <v>1084</v>
      </c>
      <c r="B131" s="32" t="s">
        <v>89</v>
      </c>
      <c r="C131" s="31">
        <v>5.29</v>
      </c>
      <c r="D131" s="92"/>
    </row>
    <row r="132" spans="1:4" ht="15.75" outlineLevel="1">
      <c r="A132" s="31" t="s">
        <v>1084</v>
      </c>
      <c r="B132" s="32" t="s">
        <v>70</v>
      </c>
      <c r="C132" s="33">
        <v>5.3</v>
      </c>
      <c r="D132" s="92"/>
    </row>
    <row r="133" spans="1:4" ht="15.75" outlineLevel="1">
      <c r="A133" s="31" t="s">
        <v>1084</v>
      </c>
      <c r="B133" s="32" t="s">
        <v>83</v>
      </c>
      <c r="C133" s="31">
        <v>5.31</v>
      </c>
      <c r="D133" s="92"/>
    </row>
    <row r="134" spans="1:4" ht="15.75" outlineLevel="1">
      <c r="A134" s="31" t="s">
        <v>1084</v>
      </c>
      <c r="B134" s="32" t="s">
        <v>56</v>
      </c>
      <c r="C134" s="31">
        <v>5.36</v>
      </c>
      <c r="D134" s="92"/>
    </row>
    <row r="135" spans="1:4" ht="15.75" outlineLevel="1">
      <c r="A135" s="31" t="s">
        <v>1084</v>
      </c>
      <c r="B135" s="32" t="s">
        <v>59</v>
      </c>
      <c r="C135" s="31">
        <v>5.53</v>
      </c>
      <c r="D135" s="92"/>
    </row>
    <row r="136" spans="1:4" ht="15.75" outlineLevel="1">
      <c r="A136" s="31" t="s">
        <v>1084</v>
      </c>
      <c r="B136" s="32" t="s">
        <v>76</v>
      </c>
      <c r="C136" s="31">
        <v>5.58</v>
      </c>
      <c r="D136" s="92"/>
    </row>
    <row r="137" spans="1:4" ht="15.75" outlineLevel="1">
      <c r="A137" s="31" t="s">
        <v>1084</v>
      </c>
      <c r="B137" s="32" t="s">
        <v>75</v>
      </c>
      <c r="C137" s="31">
        <v>5.62</v>
      </c>
      <c r="D137" s="92"/>
    </row>
    <row r="138" spans="1:4" ht="15.75" outlineLevel="1">
      <c r="A138" s="31" t="s">
        <v>1084</v>
      </c>
      <c r="B138" s="32" t="s">
        <v>61</v>
      </c>
      <c r="C138" s="31">
        <v>5.54</v>
      </c>
      <c r="D138" s="92"/>
    </row>
    <row r="139" spans="1:4" ht="15.75" outlineLevel="1">
      <c r="A139" s="31" t="s">
        <v>1084</v>
      </c>
      <c r="B139" s="32" t="s">
        <v>77</v>
      </c>
      <c r="C139" s="31">
        <v>5.55</v>
      </c>
      <c r="D139" s="92"/>
    </row>
    <row r="140" spans="1:4" ht="15.75" outlineLevel="1">
      <c r="A140" s="31" t="s">
        <v>1084</v>
      </c>
      <c r="B140" s="32" t="s">
        <v>63</v>
      </c>
      <c r="C140" s="31">
        <v>5.63</v>
      </c>
      <c r="D140" s="92"/>
    </row>
    <row r="141" spans="1:4" ht="15.75" outlineLevel="1">
      <c r="A141" s="31" t="s">
        <v>1084</v>
      </c>
      <c r="B141" s="32" t="s">
        <v>79</v>
      </c>
      <c r="C141" s="31">
        <v>5.45</v>
      </c>
      <c r="D141" s="92"/>
    </row>
    <row r="142" spans="1:4" ht="15.75" outlineLevel="1">
      <c r="A142" s="31" t="s">
        <v>1084</v>
      </c>
      <c r="B142" s="32" t="s">
        <v>64</v>
      </c>
      <c r="C142" s="31">
        <v>5.47</v>
      </c>
      <c r="D142" s="92"/>
    </row>
    <row r="143" spans="1:4" ht="15.75" outlineLevel="1">
      <c r="A143" s="31" t="s">
        <v>1084</v>
      </c>
      <c r="B143" s="32" t="s">
        <v>65</v>
      </c>
      <c r="C143" s="31">
        <v>5.48</v>
      </c>
      <c r="D143" s="92"/>
    </row>
    <row r="144" spans="1:4" ht="15.75">
      <c r="A144" s="36" t="s">
        <v>1084</v>
      </c>
      <c r="B144" s="32"/>
      <c r="C144" s="31"/>
      <c r="D144" s="92"/>
    </row>
    <row r="145" spans="1:4" ht="15.75" outlineLevel="1">
      <c r="A145" s="31" t="s">
        <v>24</v>
      </c>
      <c r="B145" s="32" t="s">
        <v>49</v>
      </c>
      <c r="C145" s="31">
        <v>5.0999999999999996</v>
      </c>
      <c r="D145" s="92"/>
    </row>
    <row r="146" spans="1:4" ht="15.75" outlineLevel="1">
      <c r="A146" s="31" t="s">
        <v>24</v>
      </c>
      <c r="B146" s="32" t="s">
        <v>50</v>
      </c>
      <c r="C146" s="31">
        <v>5.2</v>
      </c>
      <c r="D146" s="92"/>
    </row>
    <row r="147" spans="1:4" ht="15.75" outlineLevel="1">
      <c r="A147" s="31" t="s">
        <v>24</v>
      </c>
      <c r="B147" s="32" t="s">
        <v>66</v>
      </c>
      <c r="C147" s="31">
        <v>5.3</v>
      </c>
      <c r="D147" s="92"/>
    </row>
    <row r="148" spans="1:4" ht="15.75" outlineLevel="1">
      <c r="A148" s="31" t="s">
        <v>24</v>
      </c>
      <c r="B148" s="32" t="s">
        <v>80</v>
      </c>
      <c r="C148" s="31">
        <v>5.6</v>
      </c>
      <c r="D148" s="92"/>
    </row>
    <row r="149" spans="1:4" ht="15.75" outlineLevel="1">
      <c r="A149" s="31" t="s">
        <v>24</v>
      </c>
      <c r="B149" s="32" t="s">
        <v>1082</v>
      </c>
      <c r="C149" s="33">
        <v>5.0999999999999996</v>
      </c>
      <c r="D149" s="92"/>
    </row>
    <row r="150" spans="1:4" ht="15.75" outlineLevel="1">
      <c r="A150" s="31" t="s">
        <v>24</v>
      </c>
      <c r="B150" s="32" t="s">
        <v>91</v>
      </c>
      <c r="C150" s="31">
        <v>5.14</v>
      </c>
      <c r="D150" s="92"/>
    </row>
    <row r="151" spans="1:4" ht="15.75" outlineLevel="1">
      <c r="A151" s="31" t="s">
        <v>24</v>
      </c>
      <c r="B151" s="32" t="s">
        <v>68</v>
      </c>
      <c r="C151" s="31">
        <v>5.19</v>
      </c>
      <c r="D151" s="92"/>
    </row>
    <row r="152" spans="1:4" ht="15.75" outlineLevel="1">
      <c r="A152" s="31" t="s">
        <v>24</v>
      </c>
      <c r="B152" s="32" t="s">
        <v>82</v>
      </c>
      <c r="C152" s="31">
        <v>5.24</v>
      </c>
      <c r="D152" s="92"/>
    </row>
    <row r="153" spans="1:4" ht="15.75" outlineLevel="1">
      <c r="A153" s="31" t="s">
        <v>24</v>
      </c>
      <c r="B153" s="32" t="s">
        <v>54</v>
      </c>
      <c r="C153" s="31">
        <v>5.26</v>
      </c>
      <c r="D153" s="92"/>
    </row>
    <row r="154" spans="1:4" ht="15.75" outlineLevel="1">
      <c r="A154" s="31" t="s">
        <v>24</v>
      </c>
      <c r="B154" s="32" t="s">
        <v>55</v>
      </c>
      <c r="C154" s="31">
        <v>5.27</v>
      </c>
      <c r="D154" s="92"/>
    </row>
    <row r="155" spans="1:4" ht="15.75" outlineLevel="1">
      <c r="A155" s="31" t="s">
        <v>24</v>
      </c>
      <c r="B155" s="32" t="s">
        <v>69</v>
      </c>
      <c r="C155" s="31">
        <v>5.28</v>
      </c>
      <c r="D155" s="92"/>
    </row>
    <row r="156" spans="1:4" ht="15.75" outlineLevel="1">
      <c r="A156" s="31" t="s">
        <v>24</v>
      </c>
      <c r="B156" s="32" t="s">
        <v>70</v>
      </c>
      <c r="C156" s="33">
        <v>5.3</v>
      </c>
      <c r="D156" s="92"/>
    </row>
    <row r="157" spans="1:4" ht="15.75" outlineLevel="1">
      <c r="A157" s="31" t="s">
        <v>24</v>
      </c>
      <c r="B157" s="32" t="s">
        <v>90</v>
      </c>
      <c r="C157" s="31">
        <v>5.32</v>
      </c>
      <c r="D157" s="92"/>
    </row>
    <row r="158" spans="1:4" ht="15.75" outlineLevel="1">
      <c r="A158" s="31" t="s">
        <v>24</v>
      </c>
      <c r="B158" s="32" t="s">
        <v>56</v>
      </c>
      <c r="C158" s="31">
        <v>5.36</v>
      </c>
      <c r="D158" s="92"/>
    </row>
    <row r="159" spans="1:4" ht="15.75" outlineLevel="1">
      <c r="A159" s="31" t="s">
        <v>24</v>
      </c>
      <c r="B159" s="32" t="s">
        <v>59</v>
      </c>
      <c r="C159" s="31">
        <v>5.53</v>
      </c>
      <c r="D159" s="92"/>
    </row>
    <row r="160" spans="1:4" ht="15.75" outlineLevel="1">
      <c r="A160" s="31" t="s">
        <v>24</v>
      </c>
      <c r="B160" s="32" t="s">
        <v>76</v>
      </c>
      <c r="C160" s="31">
        <v>5.58</v>
      </c>
      <c r="D160" s="92"/>
    </row>
    <row r="161" spans="1:5" ht="15.75" outlineLevel="1">
      <c r="A161" s="31" t="s">
        <v>24</v>
      </c>
      <c r="B161" s="32" t="s">
        <v>61</v>
      </c>
      <c r="C161" s="31">
        <v>5.54</v>
      </c>
      <c r="D161" s="92"/>
    </row>
    <row r="162" spans="1:5" ht="15.75" outlineLevel="1">
      <c r="A162" s="31" t="s">
        <v>24</v>
      </c>
      <c r="B162" s="32" t="s">
        <v>77</v>
      </c>
      <c r="C162" s="31">
        <v>5.55</v>
      </c>
      <c r="D162" s="92"/>
    </row>
    <row r="163" spans="1:5" ht="15.75" outlineLevel="1">
      <c r="A163" s="31" t="s">
        <v>24</v>
      </c>
      <c r="B163" s="32" t="s">
        <v>75</v>
      </c>
      <c r="C163" s="31">
        <v>5.62</v>
      </c>
      <c r="D163" s="92"/>
      <c r="E163" t="s">
        <v>1085</v>
      </c>
    </row>
    <row r="164" spans="1:5" ht="15.75" outlineLevel="1">
      <c r="A164" s="31" t="s">
        <v>24</v>
      </c>
      <c r="B164" s="32" t="s">
        <v>63</v>
      </c>
      <c r="C164" s="31">
        <v>5.63</v>
      </c>
      <c r="D164" s="92"/>
    </row>
    <row r="165" spans="1:5" ht="15.75" outlineLevel="1">
      <c r="A165" s="31" t="s">
        <v>24</v>
      </c>
      <c r="B165" s="32" t="s">
        <v>79</v>
      </c>
      <c r="C165" s="31">
        <v>5.45</v>
      </c>
      <c r="D165" s="92"/>
    </row>
    <row r="166" spans="1:5" ht="15.75" outlineLevel="1">
      <c r="A166" s="31" t="s">
        <v>24</v>
      </c>
      <c r="B166" s="32" t="s">
        <v>64</v>
      </c>
      <c r="C166" s="31">
        <v>5.47</v>
      </c>
      <c r="D166" s="92"/>
    </row>
    <row r="167" spans="1:5" ht="15.75" outlineLevel="1">
      <c r="A167" s="31" t="s">
        <v>24</v>
      </c>
      <c r="B167" s="32" t="s">
        <v>65</v>
      </c>
      <c r="C167" s="31">
        <v>5.48</v>
      </c>
      <c r="D167" s="92"/>
    </row>
    <row r="168" spans="1:5" ht="15.75">
      <c r="A168" s="36" t="s">
        <v>24</v>
      </c>
      <c r="B168" s="32"/>
      <c r="C168" s="31"/>
      <c r="D168" s="92"/>
    </row>
    <row r="169" spans="1:5" ht="15.75" outlineLevel="1">
      <c r="A169" s="31" t="s">
        <v>25</v>
      </c>
      <c r="B169" s="32" t="s">
        <v>49</v>
      </c>
      <c r="C169" s="31">
        <v>5.0999999999999996</v>
      </c>
      <c r="D169" s="92"/>
    </row>
    <row r="170" spans="1:5" ht="15.75" outlineLevel="1">
      <c r="A170" s="31" t="s">
        <v>25</v>
      </c>
      <c r="B170" s="32" t="s">
        <v>50</v>
      </c>
      <c r="C170" s="31">
        <v>5.2</v>
      </c>
      <c r="D170" s="92"/>
    </row>
    <row r="171" spans="1:5" ht="15.75" outlineLevel="1">
      <c r="A171" s="31" t="s">
        <v>25</v>
      </c>
      <c r="B171" s="32" t="s">
        <v>66</v>
      </c>
      <c r="C171" s="31">
        <v>5.3</v>
      </c>
      <c r="D171" s="92"/>
    </row>
    <row r="172" spans="1:5" ht="15.75" outlineLevel="1">
      <c r="A172" s="31" t="s">
        <v>25</v>
      </c>
      <c r="B172" s="32" t="s">
        <v>80</v>
      </c>
      <c r="C172" s="31">
        <v>5.6</v>
      </c>
      <c r="D172" s="92"/>
    </row>
    <row r="173" spans="1:5" ht="15.75" outlineLevel="1">
      <c r="A173" s="31" t="s">
        <v>25</v>
      </c>
      <c r="B173" s="32" t="s">
        <v>1082</v>
      </c>
      <c r="C173" s="33">
        <v>5.0999999999999996</v>
      </c>
      <c r="D173" s="92"/>
    </row>
    <row r="174" spans="1:5" ht="15.75" outlineLevel="1">
      <c r="A174" s="31" t="s">
        <v>25</v>
      </c>
      <c r="B174" s="32" t="s">
        <v>91</v>
      </c>
      <c r="C174" s="31">
        <v>5.14</v>
      </c>
      <c r="D174" s="92"/>
    </row>
    <row r="175" spans="1:5" ht="15.75" outlineLevel="1">
      <c r="A175" s="31" t="s">
        <v>25</v>
      </c>
      <c r="B175" s="32" t="s">
        <v>68</v>
      </c>
      <c r="C175" s="31">
        <v>5.19</v>
      </c>
      <c r="D175" s="92"/>
    </row>
    <row r="176" spans="1:5" ht="15.75" outlineLevel="1">
      <c r="A176" s="31" t="s">
        <v>25</v>
      </c>
      <c r="B176" s="32" t="s">
        <v>82</v>
      </c>
      <c r="C176" s="31">
        <v>5.24</v>
      </c>
      <c r="D176" s="92"/>
    </row>
    <row r="177" spans="1:4" ht="15.75" outlineLevel="1">
      <c r="A177" s="31" t="s">
        <v>25</v>
      </c>
      <c r="B177" s="32" t="s">
        <v>54</v>
      </c>
      <c r="C177" s="31">
        <v>5.26</v>
      </c>
      <c r="D177" s="92"/>
    </row>
    <row r="178" spans="1:4" ht="15.75" outlineLevel="1">
      <c r="A178" s="31" t="s">
        <v>25</v>
      </c>
      <c r="B178" s="32" t="s">
        <v>55</v>
      </c>
      <c r="C178" s="31">
        <v>5.27</v>
      </c>
      <c r="D178" s="92"/>
    </row>
    <row r="179" spans="1:4" ht="15.75" outlineLevel="1">
      <c r="A179" s="31" t="s">
        <v>25</v>
      </c>
      <c r="B179" s="32" t="s">
        <v>69</v>
      </c>
      <c r="C179" s="31">
        <v>5.28</v>
      </c>
      <c r="D179" s="92"/>
    </row>
    <row r="180" spans="1:4" ht="15.75" outlineLevel="1">
      <c r="A180" s="31" t="s">
        <v>25</v>
      </c>
      <c r="B180" s="32" t="s">
        <v>89</v>
      </c>
      <c r="C180" s="31">
        <v>5.29</v>
      </c>
      <c r="D180" s="92"/>
    </row>
    <row r="181" spans="1:4" ht="15.75" outlineLevel="1">
      <c r="A181" s="31" t="s">
        <v>25</v>
      </c>
      <c r="B181" s="32" t="s">
        <v>70</v>
      </c>
      <c r="C181" s="33">
        <v>5.3</v>
      </c>
      <c r="D181" s="92"/>
    </row>
    <row r="182" spans="1:4" ht="15.75" outlineLevel="1">
      <c r="A182" s="31" t="s">
        <v>25</v>
      </c>
      <c r="B182" s="32" t="s">
        <v>90</v>
      </c>
      <c r="C182" s="31">
        <v>5.32</v>
      </c>
      <c r="D182" s="92"/>
    </row>
    <row r="183" spans="1:4" ht="15.75" outlineLevel="1">
      <c r="A183" s="31" t="s">
        <v>25</v>
      </c>
      <c r="B183" s="32" t="s">
        <v>56</v>
      </c>
      <c r="C183" s="31">
        <v>5.36</v>
      </c>
      <c r="D183" s="92"/>
    </row>
    <row r="184" spans="1:4" ht="15.75" outlineLevel="1">
      <c r="A184" s="31" t="s">
        <v>25</v>
      </c>
      <c r="B184" s="32" t="s">
        <v>59</v>
      </c>
      <c r="C184" s="31">
        <v>5.53</v>
      </c>
      <c r="D184" s="92"/>
    </row>
    <row r="185" spans="1:4" ht="15.75" outlineLevel="1">
      <c r="A185" s="31" t="s">
        <v>25</v>
      </c>
      <c r="B185" s="32" t="s">
        <v>76</v>
      </c>
      <c r="C185" s="31">
        <v>5.58</v>
      </c>
      <c r="D185" s="92"/>
    </row>
    <row r="186" spans="1:4" ht="15.75" outlineLevel="1">
      <c r="A186" s="31" t="s">
        <v>25</v>
      </c>
      <c r="B186" s="32" t="s">
        <v>61</v>
      </c>
      <c r="C186" s="31">
        <v>5.54</v>
      </c>
      <c r="D186" s="92"/>
    </row>
    <row r="187" spans="1:4" ht="15.75" outlineLevel="1">
      <c r="A187" s="31" t="s">
        <v>25</v>
      </c>
      <c r="B187" s="32" t="s">
        <v>77</v>
      </c>
      <c r="C187" s="31">
        <v>5.55</v>
      </c>
      <c r="D187" s="92"/>
    </row>
    <row r="188" spans="1:4" ht="15.75" outlineLevel="1">
      <c r="A188" s="31" t="s">
        <v>25</v>
      </c>
      <c r="B188" s="32" t="s">
        <v>63</v>
      </c>
      <c r="C188" s="31">
        <v>5.63</v>
      </c>
      <c r="D188" s="92"/>
    </row>
    <row r="189" spans="1:4" ht="15.75" outlineLevel="1">
      <c r="A189" s="31" t="s">
        <v>25</v>
      </c>
      <c r="B189" s="32" t="s">
        <v>79</v>
      </c>
      <c r="C189" s="31">
        <v>5.45</v>
      </c>
      <c r="D189" s="92"/>
    </row>
    <row r="190" spans="1:4" ht="15.75" outlineLevel="1">
      <c r="A190" s="31" t="s">
        <v>25</v>
      </c>
      <c r="B190" s="32" t="s">
        <v>64</v>
      </c>
      <c r="C190" s="31">
        <v>5.47</v>
      </c>
      <c r="D190" s="92"/>
    </row>
    <row r="191" spans="1:4" ht="15.75" outlineLevel="1">
      <c r="A191" s="31" t="s">
        <v>25</v>
      </c>
      <c r="B191" s="32" t="s">
        <v>65</v>
      </c>
      <c r="C191" s="31">
        <v>5.48</v>
      </c>
      <c r="D191" s="92"/>
    </row>
    <row r="192" spans="1:4" ht="15.75">
      <c r="A192" s="36" t="s">
        <v>25</v>
      </c>
      <c r="B192" s="32"/>
      <c r="C192" s="31"/>
      <c r="D192" s="92"/>
    </row>
    <row r="193" spans="1:4" ht="15.75" outlineLevel="1">
      <c r="A193" s="31" t="s">
        <v>26</v>
      </c>
      <c r="B193" s="32" t="s">
        <v>49</v>
      </c>
      <c r="C193" s="31">
        <v>5.0999999999999996</v>
      </c>
      <c r="D193" s="92"/>
    </row>
    <row r="194" spans="1:4" ht="15.75" outlineLevel="1">
      <c r="A194" s="31" t="s">
        <v>26</v>
      </c>
      <c r="B194" s="32" t="s">
        <v>50</v>
      </c>
      <c r="C194" s="31">
        <v>5.2</v>
      </c>
      <c r="D194" s="92"/>
    </row>
    <row r="195" spans="1:4" ht="15.75" outlineLevel="1">
      <c r="A195" s="31" t="s">
        <v>26</v>
      </c>
      <c r="B195" s="32" t="s">
        <v>66</v>
      </c>
      <c r="C195" s="31">
        <v>5.3</v>
      </c>
      <c r="D195" s="92"/>
    </row>
    <row r="196" spans="1:4" ht="15.75" outlineLevel="1">
      <c r="A196" s="31" t="s">
        <v>26</v>
      </c>
      <c r="B196" s="32" t="s">
        <v>80</v>
      </c>
      <c r="C196" s="31">
        <v>5.6</v>
      </c>
      <c r="D196" s="92"/>
    </row>
    <row r="197" spans="1:4" ht="15.75" outlineLevel="1">
      <c r="A197" s="31" t="s">
        <v>26</v>
      </c>
      <c r="B197" s="32" t="s">
        <v>1082</v>
      </c>
      <c r="C197" s="33">
        <v>5.0999999999999996</v>
      </c>
      <c r="D197" s="92"/>
    </row>
    <row r="198" spans="1:4" ht="15.75" outlineLevel="1">
      <c r="A198" s="31" t="s">
        <v>26</v>
      </c>
      <c r="B198" s="32" t="s">
        <v>91</v>
      </c>
      <c r="C198" s="31">
        <v>5.14</v>
      </c>
      <c r="D198" s="92"/>
    </row>
    <row r="199" spans="1:4" ht="15.75" outlineLevel="1">
      <c r="A199" s="31" t="s">
        <v>26</v>
      </c>
      <c r="B199" s="32" t="s">
        <v>68</v>
      </c>
      <c r="C199" s="31">
        <v>5.19</v>
      </c>
      <c r="D199" s="92"/>
    </row>
    <row r="200" spans="1:4" ht="15.75" outlineLevel="1">
      <c r="A200" s="31" t="s">
        <v>26</v>
      </c>
      <c r="B200" s="32" t="s">
        <v>82</v>
      </c>
      <c r="C200" s="31">
        <v>5.24</v>
      </c>
      <c r="D200" s="92"/>
    </row>
    <row r="201" spans="1:4" ht="15.75" outlineLevel="1">
      <c r="A201" s="31" t="s">
        <v>26</v>
      </c>
      <c r="B201" s="32" t="s">
        <v>55</v>
      </c>
      <c r="C201" s="31">
        <v>5.27</v>
      </c>
      <c r="D201" s="92"/>
    </row>
    <row r="202" spans="1:4" ht="15.75" outlineLevel="1">
      <c r="A202" s="31" t="s">
        <v>26</v>
      </c>
      <c r="B202" s="32" t="s">
        <v>69</v>
      </c>
      <c r="C202" s="31">
        <v>5.28</v>
      </c>
      <c r="D202" s="92"/>
    </row>
    <row r="203" spans="1:4" ht="15.75" outlineLevel="1">
      <c r="A203" s="31" t="s">
        <v>26</v>
      </c>
      <c r="B203" s="32" t="s">
        <v>89</v>
      </c>
      <c r="C203" s="31">
        <v>5.29</v>
      </c>
      <c r="D203" s="92"/>
    </row>
    <row r="204" spans="1:4" ht="15.75" outlineLevel="1">
      <c r="A204" s="31" t="s">
        <v>26</v>
      </c>
      <c r="B204" s="32" t="s">
        <v>70</v>
      </c>
      <c r="C204" s="33">
        <v>5.3</v>
      </c>
      <c r="D204" s="92"/>
    </row>
    <row r="205" spans="1:4" ht="15.75" outlineLevel="1">
      <c r="A205" s="31" t="s">
        <v>26</v>
      </c>
      <c r="B205" s="32" t="s">
        <v>92</v>
      </c>
      <c r="C205" s="31">
        <v>5.34</v>
      </c>
      <c r="D205" s="92"/>
    </row>
    <row r="206" spans="1:4" ht="15.75" outlineLevel="1">
      <c r="A206" s="31" t="s">
        <v>26</v>
      </c>
      <c r="B206" s="32" t="s">
        <v>83</v>
      </c>
      <c r="C206" s="31">
        <v>5.31</v>
      </c>
      <c r="D206" s="92"/>
    </row>
    <row r="207" spans="1:4" ht="15.75" outlineLevel="1">
      <c r="A207" s="31" t="s">
        <v>26</v>
      </c>
      <c r="B207" s="32" t="s">
        <v>93</v>
      </c>
      <c r="C207" s="31">
        <v>5.101</v>
      </c>
      <c r="D207" s="92"/>
    </row>
    <row r="208" spans="1:4" ht="15.75" outlineLevel="1">
      <c r="A208" s="31" t="s">
        <v>26</v>
      </c>
      <c r="B208" s="32" t="s">
        <v>56</v>
      </c>
      <c r="C208" s="31">
        <v>5.36</v>
      </c>
      <c r="D208" s="92"/>
    </row>
    <row r="209" spans="1:4" ht="15.75" outlineLevel="1">
      <c r="A209" s="31" t="s">
        <v>26</v>
      </c>
      <c r="B209" s="32" t="s">
        <v>59</v>
      </c>
      <c r="C209" s="31">
        <v>5.53</v>
      </c>
      <c r="D209" s="92"/>
    </row>
    <row r="210" spans="1:4" ht="15.75" outlineLevel="1">
      <c r="A210" s="31" t="s">
        <v>26</v>
      </c>
      <c r="B210" s="32" t="s">
        <v>94</v>
      </c>
      <c r="C210" s="31">
        <v>5.1020000000000003</v>
      </c>
      <c r="D210" s="92"/>
    </row>
    <row r="211" spans="1:4" ht="15.75" outlineLevel="1">
      <c r="A211" s="31" t="s">
        <v>26</v>
      </c>
      <c r="B211" s="32" t="s">
        <v>95</v>
      </c>
      <c r="C211" s="34">
        <v>5.0999999999999996</v>
      </c>
      <c r="D211" s="92"/>
    </row>
    <row r="212" spans="1:4" ht="15.75" outlineLevel="1">
      <c r="A212" s="31" t="s">
        <v>26</v>
      </c>
      <c r="B212" s="32" t="s">
        <v>76</v>
      </c>
      <c r="C212" s="31">
        <v>5.58</v>
      </c>
      <c r="D212" s="92"/>
    </row>
    <row r="213" spans="1:4" ht="15.75" outlineLevel="1">
      <c r="A213" s="31" t="s">
        <v>26</v>
      </c>
      <c r="B213" s="32" t="s">
        <v>61</v>
      </c>
      <c r="C213" s="31">
        <v>5.54</v>
      </c>
      <c r="D213" s="92"/>
    </row>
    <row r="214" spans="1:4" ht="15.75" outlineLevel="1">
      <c r="A214" s="31" t="s">
        <v>26</v>
      </c>
      <c r="B214" s="32" t="s">
        <v>77</v>
      </c>
      <c r="C214" s="31">
        <v>5.55</v>
      </c>
      <c r="D214" s="92"/>
    </row>
    <row r="215" spans="1:4" ht="15.75" outlineLevel="1">
      <c r="A215" s="31" t="s">
        <v>26</v>
      </c>
      <c r="B215" s="32" t="s">
        <v>63</v>
      </c>
      <c r="C215" s="31">
        <v>5.63</v>
      </c>
      <c r="D215" s="92"/>
    </row>
    <row r="216" spans="1:4" ht="15.75" outlineLevel="1">
      <c r="A216" s="31" t="s">
        <v>26</v>
      </c>
      <c r="B216" s="32" t="s">
        <v>64</v>
      </c>
      <c r="C216" s="31">
        <v>5.47</v>
      </c>
      <c r="D216" s="92"/>
    </row>
    <row r="217" spans="1:4" ht="15.75" outlineLevel="1">
      <c r="A217" s="31" t="s">
        <v>26</v>
      </c>
      <c r="B217" s="32" t="s">
        <v>65</v>
      </c>
      <c r="C217" s="31">
        <v>5.48</v>
      </c>
      <c r="D217" s="92"/>
    </row>
    <row r="218" spans="1:4" ht="15.75">
      <c r="A218" s="36" t="s">
        <v>26</v>
      </c>
      <c r="B218" s="32"/>
      <c r="C218" s="31"/>
      <c r="D218" s="92"/>
    </row>
    <row r="219" spans="1:4" ht="15.75" outlineLevel="1">
      <c r="A219" s="31" t="s">
        <v>27</v>
      </c>
      <c r="B219" s="32" t="s">
        <v>49</v>
      </c>
      <c r="C219" s="31">
        <v>5.0999999999999996</v>
      </c>
      <c r="D219" s="92"/>
    </row>
    <row r="220" spans="1:4" ht="15.75" outlineLevel="1">
      <c r="A220" s="31" t="s">
        <v>27</v>
      </c>
      <c r="B220" s="32" t="s">
        <v>50</v>
      </c>
      <c r="C220" s="31">
        <v>5.2</v>
      </c>
      <c r="D220" s="92"/>
    </row>
    <row r="221" spans="1:4" ht="15.75" outlineLevel="1">
      <c r="A221" s="31" t="s">
        <v>27</v>
      </c>
      <c r="B221" s="32" t="s">
        <v>66</v>
      </c>
      <c r="C221" s="31">
        <v>5.3</v>
      </c>
      <c r="D221" s="92"/>
    </row>
    <row r="222" spans="1:4" ht="15.75" outlineLevel="1">
      <c r="A222" s="31" t="s">
        <v>27</v>
      </c>
      <c r="B222" s="32" t="s">
        <v>80</v>
      </c>
      <c r="C222" s="31">
        <v>5.6</v>
      </c>
      <c r="D222" s="92"/>
    </row>
    <row r="223" spans="1:4" ht="15.75" outlineLevel="1">
      <c r="A223" s="31" t="s">
        <v>27</v>
      </c>
      <c r="B223" s="32" t="s">
        <v>1082</v>
      </c>
      <c r="C223" s="33">
        <v>5.0999999999999996</v>
      </c>
      <c r="D223" s="92"/>
    </row>
    <row r="224" spans="1:4" ht="15.75" outlineLevel="1">
      <c r="A224" s="31" t="s">
        <v>27</v>
      </c>
      <c r="B224" s="32" t="s">
        <v>91</v>
      </c>
      <c r="C224" s="31">
        <v>5.14</v>
      </c>
      <c r="D224" s="92"/>
    </row>
    <row r="225" spans="1:4" ht="15.75" outlineLevel="1">
      <c r="A225" s="31" t="s">
        <v>27</v>
      </c>
      <c r="B225" s="32" t="s">
        <v>68</v>
      </c>
      <c r="C225" s="31">
        <v>5.19</v>
      </c>
      <c r="D225" s="92"/>
    </row>
    <row r="226" spans="1:4" ht="15.75" outlineLevel="1">
      <c r="A226" s="31" t="s">
        <v>27</v>
      </c>
      <c r="B226" s="32" t="s">
        <v>82</v>
      </c>
      <c r="C226" s="31">
        <v>5.24</v>
      </c>
      <c r="D226" s="92"/>
    </row>
    <row r="227" spans="1:4" ht="15.75" outlineLevel="1">
      <c r="A227" s="31" t="s">
        <v>27</v>
      </c>
      <c r="B227" s="32" t="s">
        <v>54</v>
      </c>
      <c r="C227" s="31">
        <v>5.26</v>
      </c>
      <c r="D227" s="92"/>
    </row>
    <row r="228" spans="1:4" ht="15.75" outlineLevel="1">
      <c r="A228" s="31" t="s">
        <v>27</v>
      </c>
      <c r="B228" s="32" t="s">
        <v>55</v>
      </c>
      <c r="C228" s="31">
        <v>5.27</v>
      </c>
      <c r="D228" s="92"/>
    </row>
    <row r="229" spans="1:4" ht="15.75" outlineLevel="1">
      <c r="A229" s="31" t="s">
        <v>27</v>
      </c>
      <c r="B229" s="32" t="s">
        <v>69</v>
      </c>
      <c r="C229" s="31">
        <v>5.28</v>
      </c>
      <c r="D229" s="92"/>
    </row>
    <row r="230" spans="1:4" ht="15.75" outlineLevel="1">
      <c r="A230" s="31" t="s">
        <v>27</v>
      </c>
      <c r="B230" s="32" t="s">
        <v>89</v>
      </c>
      <c r="C230" s="31">
        <v>5.29</v>
      </c>
      <c r="D230" s="92"/>
    </row>
    <row r="231" spans="1:4" ht="15.75" outlineLevel="1">
      <c r="A231" s="31" t="s">
        <v>27</v>
      </c>
      <c r="B231" s="32" t="s">
        <v>70</v>
      </c>
      <c r="C231" s="33">
        <v>5.3</v>
      </c>
      <c r="D231" s="92"/>
    </row>
    <row r="232" spans="1:4" ht="15.75" outlineLevel="1">
      <c r="A232" s="31" t="s">
        <v>27</v>
      </c>
      <c r="B232" s="32" t="s">
        <v>83</v>
      </c>
      <c r="C232" s="31">
        <v>5.31</v>
      </c>
      <c r="D232" s="92"/>
    </row>
    <row r="233" spans="1:4" ht="15.75" outlineLevel="1">
      <c r="A233" s="31" t="s">
        <v>27</v>
      </c>
      <c r="B233" s="32" t="s">
        <v>96</v>
      </c>
      <c r="C233" s="31">
        <v>5.33</v>
      </c>
      <c r="D233" s="92"/>
    </row>
    <row r="234" spans="1:4" ht="15.75" outlineLevel="1">
      <c r="A234" s="31" t="s">
        <v>27</v>
      </c>
      <c r="B234" s="32" t="s">
        <v>93</v>
      </c>
      <c r="C234" s="31">
        <v>5.101</v>
      </c>
      <c r="D234" s="92"/>
    </row>
    <row r="235" spans="1:4" ht="15.75" outlineLevel="1">
      <c r="A235" s="31" t="s">
        <v>27</v>
      </c>
      <c r="B235" s="32" t="s">
        <v>56</v>
      </c>
      <c r="C235" s="31">
        <v>5.36</v>
      </c>
      <c r="D235" s="92"/>
    </row>
    <row r="236" spans="1:4" ht="15.75" outlineLevel="1">
      <c r="A236" s="31" t="s">
        <v>27</v>
      </c>
      <c r="B236" s="32" t="s">
        <v>59</v>
      </c>
      <c r="C236" s="31">
        <v>5.53</v>
      </c>
      <c r="D236" s="92"/>
    </row>
    <row r="237" spans="1:4" ht="15.75" outlineLevel="1">
      <c r="A237" s="31" t="s">
        <v>27</v>
      </c>
      <c r="B237" s="32" t="s">
        <v>94</v>
      </c>
      <c r="C237" s="31">
        <v>5.1020000000000003</v>
      </c>
      <c r="D237" s="92"/>
    </row>
    <row r="238" spans="1:4" ht="15.75" outlineLevel="1">
      <c r="A238" s="31" t="s">
        <v>27</v>
      </c>
      <c r="B238" s="32" t="s">
        <v>76</v>
      </c>
      <c r="C238" s="31">
        <v>5.58</v>
      </c>
      <c r="D238" s="92"/>
    </row>
    <row r="239" spans="1:4" ht="15.75" outlineLevel="1">
      <c r="A239" s="31" t="s">
        <v>27</v>
      </c>
      <c r="B239" s="32" t="s">
        <v>61</v>
      </c>
      <c r="C239" s="31">
        <v>5.54</v>
      </c>
      <c r="D239" s="92"/>
    </row>
    <row r="240" spans="1:4" ht="15.75" outlineLevel="1">
      <c r="A240" s="31" t="s">
        <v>27</v>
      </c>
      <c r="B240" s="32" t="s">
        <v>77</v>
      </c>
      <c r="C240" s="31">
        <v>5.55</v>
      </c>
      <c r="D240" s="92"/>
    </row>
    <row r="241" spans="1:4" ht="15.75" outlineLevel="1">
      <c r="A241" s="31" t="s">
        <v>27</v>
      </c>
      <c r="B241" s="32" t="s">
        <v>63</v>
      </c>
      <c r="C241" s="31">
        <v>5.63</v>
      </c>
      <c r="D241" s="92"/>
    </row>
    <row r="242" spans="1:4" ht="15.75" outlineLevel="1">
      <c r="A242" s="31" t="s">
        <v>27</v>
      </c>
      <c r="B242" s="32" t="s">
        <v>64</v>
      </c>
      <c r="C242" s="31">
        <v>5.47</v>
      </c>
      <c r="D242" s="92"/>
    </row>
    <row r="243" spans="1:4" ht="15.75" outlineLevel="1">
      <c r="A243" s="31" t="s">
        <v>27</v>
      </c>
      <c r="B243" s="32" t="s">
        <v>65</v>
      </c>
      <c r="C243" s="31">
        <v>5.48</v>
      </c>
      <c r="D243" s="92"/>
    </row>
    <row r="244" spans="1:4" ht="15.75">
      <c r="A244" s="36" t="s">
        <v>27</v>
      </c>
      <c r="B244" s="32"/>
      <c r="C244" s="31"/>
      <c r="D244" s="92"/>
    </row>
    <row r="245" spans="1:4" ht="15.75" outlineLevel="1">
      <c r="A245" s="31" t="s">
        <v>28</v>
      </c>
      <c r="B245" s="32" t="s">
        <v>49</v>
      </c>
      <c r="C245" s="31">
        <v>5.0999999999999996</v>
      </c>
      <c r="D245" s="92"/>
    </row>
    <row r="246" spans="1:4" ht="15.75" outlineLevel="1">
      <c r="A246" s="31" t="s">
        <v>28</v>
      </c>
      <c r="B246" s="32" t="s">
        <v>50</v>
      </c>
      <c r="C246" s="31">
        <v>5.2</v>
      </c>
      <c r="D246" s="92"/>
    </row>
    <row r="247" spans="1:4" ht="15.75" outlineLevel="1">
      <c r="A247" s="31" t="s">
        <v>28</v>
      </c>
      <c r="B247" s="32" t="s">
        <v>66</v>
      </c>
      <c r="C247" s="31">
        <v>5.3</v>
      </c>
      <c r="D247" s="92"/>
    </row>
    <row r="248" spans="1:4" ht="15.75" outlineLevel="1">
      <c r="A248" s="31" t="s">
        <v>28</v>
      </c>
      <c r="B248" s="32" t="s">
        <v>80</v>
      </c>
      <c r="C248" s="31">
        <v>5.6</v>
      </c>
      <c r="D248" s="92"/>
    </row>
    <row r="249" spans="1:4" ht="15.75" outlineLevel="1">
      <c r="A249" s="31" t="s">
        <v>28</v>
      </c>
      <c r="B249" s="32" t="s">
        <v>1082</v>
      </c>
      <c r="C249" s="33">
        <v>5.0999999999999996</v>
      </c>
      <c r="D249" s="92"/>
    </row>
    <row r="250" spans="1:4" ht="15.75" outlineLevel="1">
      <c r="A250" s="31" t="s">
        <v>28</v>
      </c>
      <c r="B250" s="32" t="s">
        <v>91</v>
      </c>
      <c r="C250" s="31">
        <v>5.14</v>
      </c>
      <c r="D250" s="92"/>
    </row>
    <row r="251" spans="1:4" ht="15.75" outlineLevel="1">
      <c r="A251" s="31" t="s">
        <v>28</v>
      </c>
      <c r="B251" s="32" t="s">
        <v>68</v>
      </c>
      <c r="C251" s="31">
        <v>5.19</v>
      </c>
      <c r="D251" s="92"/>
    </row>
    <row r="252" spans="1:4" ht="15.75" outlineLevel="1">
      <c r="A252" s="31" t="s">
        <v>28</v>
      </c>
      <c r="B252" s="32" t="s">
        <v>82</v>
      </c>
      <c r="C252" s="31">
        <v>5.24</v>
      </c>
      <c r="D252" s="92"/>
    </row>
    <row r="253" spans="1:4" ht="15.75" outlineLevel="1">
      <c r="A253" s="31" t="s">
        <v>28</v>
      </c>
      <c r="B253" s="32" t="s">
        <v>55</v>
      </c>
      <c r="C253" s="31">
        <v>5.27</v>
      </c>
      <c r="D253" s="92"/>
    </row>
    <row r="254" spans="1:4" ht="15.75" outlineLevel="1">
      <c r="A254" s="31" t="s">
        <v>28</v>
      </c>
      <c r="B254" s="32" t="s">
        <v>69</v>
      </c>
      <c r="C254" s="31">
        <v>5.28</v>
      </c>
      <c r="D254" s="92"/>
    </row>
    <row r="255" spans="1:4" ht="15.75" outlineLevel="1">
      <c r="A255" s="31" t="s">
        <v>28</v>
      </c>
      <c r="B255" s="32" t="s">
        <v>70</v>
      </c>
      <c r="C255" s="33">
        <v>5.3</v>
      </c>
      <c r="D255" s="92"/>
    </row>
    <row r="256" spans="1:4" ht="15.75" outlineLevel="1">
      <c r="A256" s="31" t="s">
        <v>28</v>
      </c>
      <c r="B256" s="32" t="s">
        <v>96</v>
      </c>
      <c r="C256" s="31">
        <v>5.33</v>
      </c>
      <c r="D256" s="92"/>
    </row>
    <row r="257" spans="1:4" ht="15.75" outlineLevel="1">
      <c r="A257" s="31" t="s">
        <v>28</v>
      </c>
      <c r="B257" s="32" t="s">
        <v>56</v>
      </c>
      <c r="C257" s="31">
        <v>5.36</v>
      </c>
      <c r="D257" s="92"/>
    </row>
    <row r="258" spans="1:4" ht="15.75" outlineLevel="1">
      <c r="A258" s="31" t="s">
        <v>28</v>
      </c>
      <c r="B258" s="32" t="s">
        <v>59</v>
      </c>
      <c r="C258" s="31">
        <v>5.53</v>
      </c>
      <c r="D258" s="92"/>
    </row>
    <row r="259" spans="1:4" ht="15.75" outlineLevel="1">
      <c r="A259" s="31" t="s">
        <v>28</v>
      </c>
      <c r="B259" s="32" t="s">
        <v>76</v>
      </c>
      <c r="C259" s="31">
        <v>5.58</v>
      </c>
      <c r="D259" s="92"/>
    </row>
    <row r="260" spans="1:4" ht="15.75" outlineLevel="1">
      <c r="A260" s="31" t="s">
        <v>28</v>
      </c>
      <c r="B260" s="32" t="s">
        <v>61</v>
      </c>
      <c r="C260" s="31">
        <v>5.54</v>
      </c>
      <c r="D260" s="92"/>
    </row>
    <row r="261" spans="1:4" ht="15.75" outlineLevel="1">
      <c r="A261" s="31" t="s">
        <v>28</v>
      </c>
      <c r="B261" s="32" t="s">
        <v>77</v>
      </c>
      <c r="C261" s="31">
        <v>5.55</v>
      </c>
      <c r="D261" s="92"/>
    </row>
    <row r="262" spans="1:4" ht="15.75" outlineLevel="1">
      <c r="A262" s="31" t="s">
        <v>28</v>
      </c>
      <c r="B262" s="32" t="s">
        <v>63</v>
      </c>
      <c r="C262" s="31">
        <v>5.63</v>
      </c>
      <c r="D262" s="92"/>
    </row>
    <row r="263" spans="1:4" ht="15.75" outlineLevel="1">
      <c r="A263" s="31" t="s">
        <v>28</v>
      </c>
      <c r="B263" s="32" t="s">
        <v>64</v>
      </c>
      <c r="C263" s="31">
        <v>5.47</v>
      </c>
      <c r="D263" s="92"/>
    </row>
    <row r="264" spans="1:4" ht="15.75" outlineLevel="1">
      <c r="A264" s="31" t="s">
        <v>28</v>
      </c>
      <c r="B264" s="32" t="s">
        <v>65</v>
      </c>
      <c r="C264" s="31">
        <v>5.48</v>
      </c>
      <c r="D264" s="92"/>
    </row>
    <row r="265" spans="1:4" ht="15.75">
      <c r="A265" s="36" t="s">
        <v>28</v>
      </c>
      <c r="B265" s="32"/>
      <c r="C265" s="31"/>
      <c r="D265" s="92"/>
    </row>
    <row r="266" spans="1:4" ht="15.75" outlineLevel="1">
      <c r="A266" s="31" t="s">
        <v>29</v>
      </c>
      <c r="B266" s="32" t="s">
        <v>49</v>
      </c>
      <c r="C266" s="31">
        <v>5.0999999999999996</v>
      </c>
      <c r="D266" s="92"/>
    </row>
    <row r="267" spans="1:4" ht="15.75" outlineLevel="1">
      <c r="A267" s="31" t="s">
        <v>29</v>
      </c>
      <c r="B267" s="32" t="s">
        <v>50</v>
      </c>
      <c r="C267" s="31">
        <v>5.2</v>
      </c>
      <c r="D267" s="92"/>
    </row>
    <row r="268" spans="1:4" ht="15.75" outlineLevel="1">
      <c r="A268" s="31" t="s">
        <v>29</v>
      </c>
      <c r="B268" s="32" t="s">
        <v>66</v>
      </c>
      <c r="C268" s="31">
        <v>5.3</v>
      </c>
      <c r="D268" s="92"/>
    </row>
    <row r="269" spans="1:4" ht="15.75" outlineLevel="1">
      <c r="A269" s="31" t="s">
        <v>29</v>
      </c>
      <c r="B269" s="32" t="s">
        <v>80</v>
      </c>
      <c r="C269" s="31">
        <v>5.6</v>
      </c>
      <c r="D269" s="92"/>
    </row>
    <row r="270" spans="1:4" ht="15.75" outlineLevel="1">
      <c r="A270" s="31" t="s">
        <v>29</v>
      </c>
      <c r="B270" s="32" t="s">
        <v>1082</v>
      </c>
      <c r="C270" s="33">
        <v>5.0999999999999996</v>
      </c>
      <c r="D270" s="92"/>
    </row>
    <row r="271" spans="1:4" ht="15.75" outlineLevel="1">
      <c r="A271" s="31" t="s">
        <v>29</v>
      </c>
      <c r="B271" s="32" t="s">
        <v>91</v>
      </c>
      <c r="C271" s="31">
        <v>5.14</v>
      </c>
      <c r="D271" s="92"/>
    </row>
    <row r="272" spans="1:4" ht="15.75" outlineLevel="1">
      <c r="A272" s="31" t="s">
        <v>29</v>
      </c>
      <c r="B272" s="32" t="s">
        <v>68</v>
      </c>
      <c r="C272" s="31">
        <v>5.19</v>
      </c>
      <c r="D272" s="92"/>
    </row>
    <row r="273" spans="1:4" ht="15.75" outlineLevel="1">
      <c r="A273" s="31" t="s">
        <v>29</v>
      </c>
      <c r="B273" s="32" t="s">
        <v>82</v>
      </c>
      <c r="C273" s="31">
        <v>5.24</v>
      </c>
      <c r="D273" s="92"/>
    </row>
    <row r="274" spans="1:4" ht="15.75" outlineLevel="1">
      <c r="A274" s="31" t="s">
        <v>29</v>
      </c>
      <c r="B274" s="32" t="s">
        <v>54</v>
      </c>
      <c r="C274" s="31">
        <v>5.26</v>
      </c>
      <c r="D274" s="92"/>
    </row>
    <row r="275" spans="1:4" ht="15.75" outlineLevel="1">
      <c r="A275" s="31" t="s">
        <v>29</v>
      </c>
      <c r="B275" s="32" t="s">
        <v>55</v>
      </c>
      <c r="C275" s="31">
        <v>5.27</v>
      </c>
      <c r="D275" s="92"/>
    </row>
    <row r="276" spans="1:4" ht="15.75" outlineLevel="1">
      <c r="A276" s="31" t="s">
        <v>29</v>
      </c>
      <c r="B276" s="32" t="s">
        <v>69</v>
      </c>
      <c r="C276" s="31">
        <v>5.28</v>
      </c>
      <c r="D276" s="92"/>
    </row>
    <row r="277" spans="1:4" ht="15.75" outlineLevel="1">
      <c r="A277" s="31" t="s">
        <v>29</v>
      </c>
      <c r="B277" s="32" t="s">
        <v>89</v>
      </c>
      <c r="C277" s="31">
        <v>5.29</v>
      </c>
      <c r="D277" s="92"/>
    </row>
    <row r="278" spans="1:4" ht="15.75" outlineLevel="1">
      <c r="A278" s="31" t="s">
        <v>29</v>
      </c>
      <c r="B278" s="32" t="s">
        <v>70</v>
      </c>
      <c r="C278" s="33">
        <v>5.3</v>
      </c>
      <c r="D278" s="92"/>
    </row>
    <row r="279" spans="1:4" ht="15.75" outlineLevel="1">
      <c r="A279" s="31" t="s">
        <v>29</v>
      </c>
      <c r="B279" s="32" t="s">
        <v>96</v>
      </c>
      <c r="C279" s="31">
        <v>5.33</v>
      </c>
      <c r="D279" s="92"/>
    </row>
    <row r="280" spans="1:4" ht="15.75" outlineLevel="1">
      <c r="A280" s="31" t="s">
        <v>29</v>
      </c>
      <c r="B280" s="32" t="s">
        <v>56</v>
      </c>
      <c r="C280" s="31">
        <v>5.36</v>
      </c>
      <c r="D280" s="92"/>
    </row>
    <row r="281" spans="1:4" ht="15.75" outlineLevel="1">
      <c r="A281" s="31" t="s">
        <v>29</v>
      </c>
      <c r="B281" s="32" t="s">
        <v>72</v>
      </c>
      <c r="C281" s="31">
        <v>5.69</v>
      </c>
      <c r="D281" s="92"/>
    </row>
    <row r="282" spans="1:4" ht="15.75" outlineLevel="1">
      <c r="A282" s="31" t="s">
        <v>29</v>
      </c>
      <c r="B282" s="32" t="s">
        <v>62</v>
      </c>
      <c r="C282" s="33">
        <v>5.7</v>
      </c>
      <c r="D282" s="92"/>
    </row>
    <row r="283" spans="1:4" ht="15.75" outlineLevel="1">
      <c r="A283" s="31" t="s">
        <v>29</v>
      </c>
      <c r="B283" s="32" t="s">
        <v>74</v>
      </c>
      <c r="C283" s="31">
        <v>5.74</v>
      </c>
      <c r="D283" s="92"/>
    </row>
    <row r="284" spans="1:4" ht="15.75" outlineLevel="1">
      <c r="A284" s="31" t="s">
        <v>29</v>
      </c>
      <c r="B284" s="32" t="s">
        <v>71</v>
      </c>
      <c r="C284" s="31">
        <v>5.49</v>
      </c>
      <c r="D284" s="92"/>
    </row>
    <row r="285" spans="1:4" ht="15.75" outlineLevel="1">
      <c r="A285" s="31" t="s">
        <v>29</v>
      </c>
      <c r="B285" s="32" t="s">
        <v>58</v>
      </c>
      <c r="C285" s="31">
        <v>5.51</v>
      </c>
      <c r="D285" s="92"/>
    </row>
    <row r="286" spans="1:4" ht="15.75" outlineLevel="1">
      <c r="A286" s="31" t="s">
        <v>29</v>
      </c>
      <c r="B286" s="32" t="s">
        <v>1083</v>
      </c>
      <c r="C286" s="31">
        <v>5.52</v>
      </c>
      <c r="D286" s="92"/>
    </row>
    <row r="287" spans="1:4" ht="15.75" outlineLevel="1">
      <c r="A287" s="31" t="s">
        <v>29</v>
      </c>
      <c r="B287" s="32" t="s">
        <v>59</v>
      </c>
      <c r="C287" s="31">
        <v>5.53</v>
      </c>
      <c r="D287" s="92"/>
    </row>
    <row r="288" spans="1:4" ht="15.75" outlineLevel="1">
      <c r="A288" s="31" t="s">
        <v>29</v>
      </c>
      <c r="B288" s="32" t="s">
        <v>76</v>
      </c>
      <c r="C288" s="31">
        <v>5.58</v>
      </c>
      <c r="D288" s="92"/>
    </row>
    <row r="289" spans="1:4" ht="15.75" outlineLevel="1">
      <c r="A289" s="31" t="s">
        <v>29</v>
      </c>
      <c r="B289" s="32" t="s">
        <v>61</v>
      </c>
      <c r="C289" s="31">
        <v>5.54</v>
      </c>
      <c r="D289" s="92"/>
    </row>
    <row r="290" spans="1:4" ht="15.75" outlineLevel="1">
      <c r="A290" s="31" t="s">
        <v>29</v>
      </c>
      <c r="B290" s="32" t="s">
        <v>77</v>
      </c>
      <c r="C290" s="31">
        <v>5.55</v>
      </c>
      <c r="D290" s="92"/>
    </row>
    <row r="291" spans="1:4" ht="15.75" outlineLevel="1">
      <c r="A291" s="31" t="s">
        <v>29</v>
      </c>
      <c r="B291" s="32" t="s">
        <v>63</v>
      </c>
      <c r="C291" s="31">
        <v>5.63</v>
      </c>
      <c r="D291" s="92"/>
    </row>
    <row r="292" spans="1:4" ht="15.75" outlineLevel="1">
      <c r="A292" s="31" t="s">
        <v>29</v>
      </c>
      <c r="B292" s="32" t="s">
        <v>64</v>
      </c>
      <c r="C292" s="31">
        <v>5.47</v>
      </c>
      <c r="D292" s="92"/>
    </row>
    <row r="293" spans="1:4" ht="15.75" outlineLevel="1">
      <c r="A293" s="31" t="s">
        <v>29</v>
      </c>
      <c r="B293" s="32" t="s">
        <v>65</v>
      </c>
      <c r="C293" s="31">
        <v>5.48</v>
      </c>
      <c r="D293" s="92"/>
    </row>
    <row r="294" spans="1:4" ht="15.75">
      <c r="A294" s="36" t="s">
        <v>29</v>
      </c>
      <c r="B294" s="32"/>
      <c r="C294" s="31"/>
      <c r="D294" s="92"/>
    </row>
    <row r="295" spans="1:4" ht="15.75" outlineLevel="1">
      <c r="A295" s="31" t="s">
        <v>30</v>
      </c>
      <c r="B295" s="32" t="s">
        <v>49</v>
      </c>
      <c r="C295" s="31">
        <v>5.0999999999999996</v>
      </c>
      <c r="D295" s="92"/>
    </row>
    <row r="296" spans="1:4" ht="15.75" outlineLevel="1">
      <c r="A296" s="31" t="s">
        <v>30</v>
      </c>
      <c r="B296" s="32" t="s">
        <v>50</v>
      </c>
      <c r="C296" s="31">
        <v>5.2</v>
      </c>
      <c r="D296" s="92"/>
    </row>
    <row r="297" spans="1:4" ht="15.75" outlineLevel="1">
      <c r="A297" s="31" t="s">
        <v>30</v>
      </c>
      <c r="B297" s="32" t="s">
        <v>66</v>
      </c>
      <c r="C297" s="31">
        <v>5.3</v>
      </c>
      <c r="D297" s="92"/>
    </row>
    <row r="298" spans="1:4" ht="15.75" outlineLevel="1">
      <c r="A298" s="31" t="s">
        <v>30</v>
      </c>
      <c r="B298" s="32" t="s">
        <v>91</v>
      </c>
      <c r="C298" s="31">
        <v>5.14</v>
      </c>
      <c r="D298" s="92"/>
    </row>
    <row r="299" spans="1:4" ht="15.75" outlineLevel="1">
      <c r="A299" s="31" t="s">
        <v>30</v>
      </c>
      <c r="B299" s="32" t="s">
        <v>68</v>
      </c>
      <c r="C299" s="31">
        <v>5.19</v>
      </c>
      <c r="D299" s="92"/>
    </row>
    <row r="300" spans="1:4" ht="15.75" outlineLevel="1">
      <c r="A300" s="31" t="s">
        <v>30</v>
      </c>
      <c r="B300" s="32" t="s">
        <v>82</v>
      </c>
      <c r="C300" s="31">
        <v>5.24</v>
      </c>
      <c r="D300" s="92"/>
    </row>
    <row r="301" spans="1:4" ht="15.75" outlineLevel="1">
      <c r="A301" s="31" t="s">
        <v>30</v>
      </c>
      <c r="B301" s="32" t="s">
        <v>54</v>
      </c>
      <c r="C301" s="31">
        <v>5.26</v>
      </c>
      <c r="D301" s="92"/>
    </row>
    <row r="302" spans="1:4" ht="15.75" outlineLevel="1">
      <c r="A302" s="31" t="s">
        <v>30</v>
      </c>
      <c r="B302" s="32" t="s">
        <v>55</v>
      </c>
      <c r="C302" s="31">
        <v>5.27</v>
      </c>
      <c r="D302" s="92"/>
    </row>
    <row r="303" spans="1:4" ht="15.75" outlineLevel="1">
      <c r="A303" s="31" t="s">
        <v>30</v>
      </c>
      <c r="B303" s="32" t="s">
        <v>69</v>
      </c>
      <c r="C303" s="31">
        <v>5.28</v>
      </c>
      <c r="D303" s="92"/>
    </row>
    <row r="304" spans="1:4" ht="15.75" outlineLevel="1">
      <c r="A304" s="31" t="s">
        <v>30</v>
      </c>
      <c r="B304" s="32" t="s">
        <v>97</v>
      </c>
      <c r="C304" s="31">
        <v>5.37</v>
      </c>
      <c r="D304" s="92"/>
    </row>
    <row r="305" spans="1:4" ht="15.75" outlineLevel="1">
      <c r="A305" s="31" t="s">
        <v>30</v>
      </c>
      <c r="B305" s="32" t="s">
        <v>71</v>
      </c>
      <c r="C305" s="31">
        <v>5.49</v>
      </c>
      <c r="D305" s="92"/>
    </row>
    <row r="306" spans="1:4" ht="15.75" outlineLevel="1">
      <c r="A306" s="31" t="s">
        <v>30</v>
      </c>
      <c r="B306" s="32" t="s">
        <v>58</v>
      </c>
      <c r="C306" s="31">
        <v>5.51</v>
      </c>
      <c r="D306" s="92"/>
    </row>
    <row r="307" spans="1:4" ht="15.75" outlineLevel="1">
      <c r="A307" s="31" t="s">
        <v>30</v>
      </c>
      <c r="B307" s="32" t="s">
        <v>59</v>
      </c>
      <c r="C307" s="31">
        <v>5.53</v>
      </c>
      <c r="D307" s="92"/>
    </row>
    <row r="308" spans="1:4" ht="15.75" outlineLevel="1">
      <c r="A308" s="31" t="s">
        <v>30</v>
      </c>
      <c r="B308" s="32" t="s">
        <v>72</v>
      </c>
      <c r="C308" s="31">
        <v>5.69</v>
      </c>
      <c r="D308" s="92"/>
    </row>
    <row r="309" spans="1:4" ht="15.75" outlineLevel="1">
      <c r="A309" s="31" t="s">
        <v>30</v>
      </c>
      <c r="B309" s="32" t="s">
        <v>73</v>
      </c>
      <c r="C309" s="31">
        <v>5.75</v>
      </c>
      <c r="D309" s="92"/>
    </row>
    <row r="310" spans="1:4" ht="15.75" outlineLevel="1">
      <c r="A310" s="31" t="s">
        <v>30</v>
      </c>
      <c r="B310" s="32" t="s">
        <v>62</v>
      </c>
      <c r="C310" s="33">
        <v>5.7</v>
      </c>
      <c r="D310" s="92"/>
    </row>
    <row r="311" spans="1:4" ht="15.75" outlineLevel="1">
      <c r="A311" s="31" t="s">
        <v>30</v>
      </c>
      <c r="B311" s="32" t="s">
        <v>74</v>
      </c>
      <c r="C311" s="31">
        <v>5.74</v>
      </c>
      <c r="D311" s="92"/>
    </row>
    <row r="312" spans="1:4" ht="15.75" outlineLevel="1">
      <c r="A312" s="31" t="s">
        <v>30</v>
      </c>
      <c r="B312" s="32" t="s">
        <v>76</v>
      </c>
      <c r="C312" s="31">
        <v>5.58</v>
      </c>
      <c r="D312" s="92"/>
    </row>
    <row r="313" spans="1:4" ht="15.75" outlineLevel="1">
      <c r="A313" s="31" t="s">
        <v>30</v>
      </c>
      <c r="B313" s="32" t="s">
        <v>61</v>
      </c>
      <c r="C313" s="31">
        <v>5.54</v>
      </c>
      <c r="D313" s="92"/>
    </row>
    <row r="314" spans="1:4" ht="15.75" outlineLevel="1">
      <c r="A314" s="31" t="s">
        <v>30</v>
      </c>
      <c r="B314" s="32" t="s">
        <v>77</v>
      </c>
      <c r="C314" s="31">
        <v>5.55</v>
      </c>
      <c r="D314" s="92"/>
    </row>
    <row r="315" spans="1:4" ht="15.75" outlineLevel="1">
      <c r="A315" s="31" t="s">
        <v>30</v>
      </c>
      <c r="B315" s="32" t="s">
        <v>63</v>
      </c>
      <c r="C315" s="31">
        <v>5.63</v>
      </c>
      <c r="D315" s="92"/>
    </row>
    <row r="316" spans="1:4" ht="15.75" outlineLevel="1">
      <c r="A316" s="31" t="s">
        <v>30</v>
      </c>
      <c r="B316" s="32" t="s">
        <v>78</v>
      </c>
      <c r="C316" s="31">
        <v>5.65</v>
      </c>
      <c r="D316" s="92"/>
    </row>
    <row r="317" spans="1:4" ht="15.75" outlineLevel="1">
      <c r="A317" s="31" t="s">
        <v>30</v>
      </c>
      <c r="B317" s="32" t="s">
        <v>17</v>
      </c>
      <c r="C317" s="31">
        <v>5.68</v>
      </c>
      <c r="D317" s="92"/>
    </row>
    <row r="318" spans="1:4" ht="15.75" outlineLevel="1">
      <c r="A318" s="31" t="s">
        <v>30</v>
      </c>
      <c r="B318" s="32" t="s">
        <v>64</v>
      </c>
      <c r="C318" s="31">
        <v>5.47</v>
      </c>
      <c r="D318" s="92"/>
    </row>
    <row r="319" spans="1:4" ht="15.75" outlineLevel="1">
      <c r="A319" s="31" t="s">
        <v>30</v>
      </c>
      <c r="B319" s="32" t="s">
        <v>65</v>
      </c>
      <c r="C319" s="31">
        <v>5.48</v>
      </c>
      <c r="D319" s="92"/>
    </row>
    <row r="320" spans="1:4" ht="15.75">
      <c r="A320" s="36" t="s">
        <v>30</v>
      </c>
      <c r="B320" s="32"/>
      <c r="C320" s="31"/>
      <c r="D320" s="92"/>
    </row>
    <row r="321" spans="1:4" ht="15.75" outlineLevel="1">
      <c r="A321" s="31" t="s">
        <v>31</v>
      </c>
      <c r="B321" s="32" t="s">
        <v>49</v>
      </c>
      <c r="C321" s="31">
        <v>5.0999999999999996</v>
      </c>
      <c r="D321" s="92"/>
    </row>
    <row r="322" spans="1:4" ht="15.75" outlineLevel="1">
      <c r="A322" s="31" t="s">
        <v>31</v>
      </c>
      <c r="B322" s="32" t="s">
        <v>50</v>
      </c>
      <c r="C322" s="31">
        <v>5.2</v>
      </c>
      <c r="D322" s="92"/>
    </row>
    <row r="323" spans="1:4" ht="15.75" outlineLevel="1">
      <c r="A323" s="31" t="s">
        <v>31</v>
      </c>
      <c r="B323" s="32" t="s">
        <v>54</v>
      </c>
      <c r="C323" s="31">
        <v>5.26</v>
      </c>
      <c r="D323" s="92"/>
    </row>
    <row r="324" spans="1:4" ht="15.75" outlineLevel="1">
      <c r="A324" s="31" t="s">
        <v>31</v>
      </c>
      <c r="B324" s="32" t="s">
        <v>91</v>
      </c>
      <c r="C324" s="31">
        <v>5.14</v>
      </c>
      <c r="D324" s="92"/>
    </row>
    <row r="325" spans="1:4" ht="15.75" outlineLevel="1">
      <c r="A325" s="31" t="s">
        <v>31</v>
      </c>
      <c r="B325" s="32" t="s">
        <v>68</v>
      </c>
      <c r="C325" s="31">
        <v>5.19</v>
      </c>
      <c r="D325" s="92"/>
    </row>
    <row r="326" spans="1:4" ht="15.75" outlineLevel="1">
      <c r="A326" s="31" t="s">
        <v>31</v>
      </c>
      <c r="B326" s="32" t="s">
        <v>97</v>
      </c>
      <c r="C326" s="31">
        <v>5.37</v>
      </c>
      <c r="D326" s="92"/>
    </row>
    <row r="327" spans="1:4" ht="15.75" outlineLevel="1">
      <c r="A327" s="31" t="s">
        <v>31</v>
      </c>
      <c r="B327" s="32" t="s">
        <v>72</v>
      </c>
      <c r="C327" s="31">
        <v>5.69</v>
      </c>
      <c r="D327" s="92"/>
    </row>
    <row r="328" spans="1:4" ht="15.75" outlineLevel="1">
      <c r="A328" s="31" t="s">
        <v>31</v>
      </c>
      <c r="B328" s="32" t="s">
        <v>98</v>
      </c>
      <c r="C328" s="33">
        <v>5.8</v>
      </c>
      <c r="D328" s="92"/>
    </row>
    <row r="329" spans="1:4" ht="15.75" outlineLevel="1">
      <c r="A329" s="31" t="s">
        <v>31</v>
      </c>
      <c r="B329" s="32" t="s">
        <v>73</v>
      </c>
      <c r="C329" s="31">
        <v>5.75</v>
      </c>
      <c r="D329" s="92"/>
    </row>
    <row r="330" spans="1:4" ht="15.75" outlineLevel="1">
      <c r="A330" s="31" t="s">
        <v>31</v>
      </c>
      <c r="B330" s="32" t="s">
        <v>62</v>
      </c>
      <c r="C330" s="33">
        <v>5.7</v>
      </c>
      <c r="D330" s="92"/>
    </row>
    <row r="331" spans="1:4" ht="15.75" outlineLevel="1">
      <c r="A331" s="31" t="s">
        <v>31</v>
      </c>
      <c r="B331" s="32" t="s">
        <v>74</v>
      </c>
      <c r="C331" s="31">
        <v>5.74</v>
      </c>
      <c r="D331" s="92"/>
    </row>
    <row r="332" spans="1:4" ht="15.75" outlineLevel="1">
      <c r="A332" s="31" t="s">
        <v>31</v>
      </c>
      <c r="B332" s="32" t="s">
        <v>76</v>
      </c>
      <c r="C332" s="31">
        <v>5.58</v>
      </c>
      <c r="D332" s="92"/>
    </row>
    <row r="333" spans="1:4" ht="15.75" outlineLevel="1">
      <c r="A333" s="31" t="s">
        <v>31</v>
      </c>
      <c r="B333" s="32" t="s">
        <v>77</v>
      </c>
      <c r="C333" s="31">
        <v>5.55</v>
      </c>
      <c r="D333" s="92"/>
    </row>
    <row r="334" spans="1:4" ht="15.75" outlineLevel="1">
      <c r="A334" s="31" t="s">
        <v>31</v>
      </c>
      <c r="B334" s="32" t="s">
        <v>63</v>
      </c>
      <c r="C334" s="31">
        <v>5.63</v>
      </c>
      <c r="D334" s="92"/>
    </row>
    <row r="335" spans="1:4" ht="15.75" outlineLevel="1">
      <c r="A335" s="31" t="s">
        <v>31</v>
      </c>
      <c r="B335" s="32" t="s">
        <v>78</v>
      </c>
      <c r="C335" s="31">
        <v>5.65</v>
      </c>
      <c r="D335" s="92"/>
    </row>
    <row r="336" spans="1:4" ht="15.75" outlineLevel="1">
      <c r="A336" s="31" t="s">
        <v>31</v>
      </c>
      <c r="B336" s="32" t="s">
        <v>17</v>
      </c>
      <c r="C336" s="31">
        <v>5.68</v>
      </c>
      <c r="D336" s="92"/>
    </row>
    <row r="337" spans="1:4" ht="15.75" outlineLevel="1">
      <c r="A337" s="31" t="s">
        <v>31</v>
      </c>
      <c r="B337" s="32" t="s">
        <v>64</v>
      </c>
      <c r="C337" s="31">
        <v>5.47</v>
      </c>
      <c r="D337" s="92"/>
    </row>
    <row r="338" spans="1:4" ht="15.75" outlineLevel="1">
      <c r="A338" s="31" t="s">
        <v>31</v>
      </c>
      <c r="B338" s="32" t="s">
        <v>65</v>
      </c>
      <c r="C338" s="31">
        <v>5.48</v>
      </c>
      <c r="D338" s="92"/>
    </row>
    <row r="339" spans="1:4" ht="15.75">
      <c r="A339" s="36" t="s">
        <v>31</v>
      </c>
      <c r="B339" s="32"/>
      <c r="C339" s="31"/>
      <c r="D339" s="92"/>
    </row>
    <row r="340" spans="1:4" ht="15.75" outlineLevel="1">
      <c r="A340" s="31" t="s">
        <v>32</v>
      </c>
      <c r="B340" s="32" t="s">
        <v>99</v>
      </c>
      <c r="C340" s="31">
        <v>5.0999999999999996</v>
      </c>
      <c r="D340" s="92"/>
    </row>
    <row r="341" spans="1:4" ht="15.75" outlineLevel="1">
      <c r="A341" s="31" t="s">
        <v>32</v>
      </c>
      <c r="B341" s="32" t="s">
        <v>50</v>
      </c>
      <c r="C341" s="31">
        <v>5.2</v>
      </c>
      <c r="D341" s="92"/>
    </row>
    <row r="342" spans="1:4" ht="15.75" outlineLevel="1">
      <c r="A342" s="31" t="s">
        <v>32</v>
      </c>
      <c r="B342" s="32" t="s">
        <v>54</v>
      </c>
      <c r="C342" s="31">
        <v>5.26</v>
      </c>
      <c r="D342" s="92"/>
    </row>
    <row r="343" spans="1:4" ht="15.75" outlineLevel="1">
      <c r="A343" s="31" t="s">
        <v>32</v>
      </c>
      <c r="B343" s="32" t="s">
        <v>100</v>
      </c>
      <c r="C343" s="31">
        <v>5.38</v>
      </c>
      <c r="D343" s="92"/>
    </row>
    <row r="344" spans="1:4" ht="15.75" outlineLevel="1">
      <c r="A344" s="31" t="s">
        <v>32</v>
      </c>
      <c r="B344" s="32" t="s">
        <v>101</v>
      </c>
      <c r="C344" s="31">
        <v>5.39</v>
      </c>
      <c r="D344" s="92"/>
    </row>
    <row r="345" spans="1:4" ht="15.75" outlineLevel="1">
      <c r="A345" s="31" t="s">
        <v>32</v>
      </c>
      <c r="B345" s="32" t="s">
        <v>102</v>
      </c>
      <c r="C345" s="33">
        <v>5.6</v>
      </c>
      <c r="D345" s="92"/>
    </row>
    <row r="346" spans="1:4" ht="15.75" outlineLevel="1">
      <c r="A346" s="31" t="s">
        <v>32</v>
      </c>
      <c r="B346" s="32" t="s">
        <v>65</v>
      </c>
      <c r="C346" s="31">
        <v>5.48</v>
      </c>
      <c r="D346" s="92"/>
    </row>
    <row r="347" spans="1:4" ht="15.75">
      <c r="A347" s="36" t="s">
        <v>32</v>
      </c>
      <c r="B347" s="32"/>
      <c r="C347" s="31"/>
      <c r="D347" s="92"/>
    </row>
    <row r="348" spans="1:4" ht="15.75" outlineLevel="1">
      <c r="A348" s="31" t="s">
        <v>33</v>
      </c>
      <c r="B348" s="32" t="s">
        <v>49</v>
      </c>
      <c r="C348" s="31">
        <v>5.0999999999999996</v>
      </c>
      <c r="D348" s="92"/>
    </row>
    <row r="349" spans="1:4" ht="15.75" outlineLevel="1">
      <c r="A349" s="31" t="s">
        <v>33</v>
      </c>
      <c r="B349" s="32" t="s">
        <v>50</v>
      </c>
      <c r="C349" s="31">
        <v>5.2</v>
      </c>
      <c r="D349" s="92"/>
    </row>
    <row r="350" spans="1:4" ht="15.75" outlineLevel="1">
      <c r="A350" s="31" t="s">
        <v>33</v>
      </c>
      <c r="B350" s="32" t="s">
        <v>66</v>
      </c>
      <c r="C350" s="31">
        <v>5.3</v>
      </c>
      <c r="D350" s="92"/>
    </row>
    <row r="351" spans="1:4" ht="15.75" outlineLevel="1">
      <c r="A351" s="31" t="s">
        <v>33</v>
      </c>
      <c r="B351" s="32" t="s">
        <v>80</v>
      </c>
      <c r="C351" s="31">
        <v>5.6</v>
      </c>
      <c r="D351" s="92"/>
    </row>
    <row r="352" spans="1:4" ht="15.75" outlineLevel="1">
      <c r="A352" s="31" t="s">
        <v>33</v>
      </c>
      <c r="B352" s="32" t="s">
        <v>1082</v>
      </c>
      <c r="C352" s="33">
        <v>5.0999999999999996</v>
      </c>
      <c r="D352" s="92"/>
    </row>
    <row r="353" spans="1:4" ht="15.75" outlineLevel="1">
      <c r="A353" s="31" t="s">
        <v>33</v>
      </c>
      <c r="B353" s="32" t="s">
        <v>91</v>
      </c>
      <c r="C353" s="31">
        <v>5.14</v>
      </c>
      <c r="D353" s="92"/>
    </row>
    <row r="354" spans="1:4" ht="15.75" outlineLevel="1">
      <c r="A354" s="31" t="s">
        <v>33</v>
      </c>
      <c r="B354" s="32" t="s">
        <v>68</v>
      </c>
      <c r="C354" s="31">
        <v>5.19</v>
      </c>
      <c r="D354" s="92"/>
    </row>
    <row r="355" spans="1:4" ht="15.75" outlineLevel="1">
      <c r="A355" s="31" t="s">
        <v>33</v>
      </c>
      <c r="B355" s="32" t="s">
        <v>82</v>
      </c>
      <c r="C355" s="31">
        <v>5.24</v>
      </c>
      <c r="D355" s="92"/>
    </row>
    <row r="356" spans="1:4" ht="15.75" outlineLevel="1">
      <c r="A356" s="31" t="s">
        <v>33</v>
      </c>
      <c r="B356" s="32" t="s">
        <v>54</v>
      </c>
      <c r="C356" s="31">
        <v>5.26</v>
      </c>
      <c r="D356" s="92"/>
    </row>
    <row r="357" spans="1:4" ht="15.75" outlineLevel="1">
      <c r="A357" s="31" t="s">
        <v>33</v>
      </c>
      <c r="B357" s="32" t="s">
        <v>55</v>
      </c>
      <c r="C357" s="31">
        <v>5.27</v>
      </c>
      <c r="D357" s="92"/>
    </row>
    <row r="358" spans="1:4" ht="15.75" outlineLevel="1">
      <c r="A358" s="31" t="s">
        <v>33</v>
      </c>
      <c r="B358" s="32" t="s">
        <v>69</v>
      </c>
      <c r="C358" s="31">
        <v>5.28</v>
      </c>
      <c r="D358" s="92"/>
    </row>
    <row r="359" spans="1:4" ht="15.75" outlineLevel="1">
      <c r="A359" s="31" t="s">
        <v>33</v>
      </c>
      <c r="B359" s="32" t="s">
        <v>83</v>
      </c>
      <c r="C359" s="31">
        <v>5.31</v>
      </c>
      <c r="D359" s="92"/>
    </row>
    <row r="360" spans="1:4" ht="15.75" outlineLevel="1">
      <c r="A360" s="31" t="s">
        <v>33</v>
      </c>
      <c r="B360" s="32" t="s">
        <v>56</v>
      </c>
      <c r="C360" s="31">
        <v>5.36</v>
      </c>
      <c r="D360" s="92"/>
    </row>
    <row r="361" spans="1:4" ht="15.75" outlineLevel="1">
      <c r="A361" s="31" t="s">
        <v>33</v>
      </c>
      <c r="B361" s="32" t="s">
        <v>97</v>
      </c>
      <c r="C361" s="31">
        <v>5.37</v>
      </c>
      <c r="D361" s="92"/>
    </row>
    <row r="362" spans="1:4" ht="15.75" outlineLevel="1">
      <c r="A362" s="31" t="s">
        <v>33</v>
      </c>
      <c r="B362" s="32" t="s">
        <v>71</v>
      </c>
      <c r="C362" s="31">
        <v>5.49</v>
      </c>
      <c r="D362" s="92"/>
    </row>
    <row r="363" spans="1:4" ht="15.75" outlineLevel="1">
      <c r="A363" s="31" t="s">
        <v>33</v>
      </c>
      <c r="B363" s="32" t="s">
        <v>58</v>
      </c>
      <c r="C363" s="31">
        <v>5.51</v>
      </c>
      <c r="D363" s="92"/>
    </row>
    <row r="364" spans="1:4" ht="15.75" outlineLevel="1">
      <c r="A364" s="31" t="s">
        <v>33</v>
      </c>
      <c r="B364" s="32" t="s">
        <v>1083</v>
      </c>
      <c r="C364" s="31">
        <v>5.52</v>
      </c>
      <c r="D364" s="92"/>
    </row>
    <row r="365" spans="1:4" ht="15.75" outlineLevel="1">
      <c r="A365" s="31" t="s">
        <v>33</v>
      </c>
      <c r="B365" s="32" t="s">
        <v>59</v>
      </c>
      <c r="C365" s="31">
        <v>5.53</v>
      </c>
      <c r="D365" s="92"/>
    </row>
    <row r="366" spans="1:4" ht="15.75" outlineLevel="1">
      <c r="A366" s="31" t="s">
        <v>33</v>
      </c>
      <c r="B366" s="32" t="s">
        <v>72</v>
      </c>
      <c r="C366" s="31">
        <v>5.69</v>
      </c>
      <c r="D366" s="92"/>
    </row>
    <row r="367" spans="1:4" ht="15.75" outlineLevel="1">
      <c r="A367" s="31" t="s">
        <v>33</v>
      </c>
      <c r="B367" s="32" t="s">
        <v>98</v>
      </c>
      <c r="C367" s="33">
        <v>5.8</v>
      </c>
      <c r="D367" s="92"/>
    </row>
    <row r="368" spans="1:4" ht="15.75" outlineLevel="1">
      <c r="A368" s="31" t="s">
        <v>33</v>
      </c>
      <c r="B368" s="32" t="s">
        <v>85</v>
      </c>
      <c r="C368" s="33">
        <v>5.72</v>
      </c>
      <c r="D368" s="92"/>
    </row>
    <row r="369" spans="1:4" ht="15.75" outlineLevel="1">
      <c r="A369" s="31" t="s">
        <v>33</v>
      </c>
      <c r="B369" s="32" t="s">
        <v>73</v>
      </c>
      <c r="C369" s="31">
        <v>5.75</v>
      </c>
      <c r="D369" s="92"/>
    </row>
    <row r="370" spans="1:4" ht="15.75" outlineLevel="1">
      <c r="A370" s="31" t="s">
        <v>33</v>
      </c>
      <c r="B370" s="32" t="s">
        <v>62</v>
      </c>
      <c r="C370" s="33">
        <v>5.7</v>
      </c>
      <c r="D370" s="92"/>
    </row>
    <row r="371" spans="1:4" ht="15.75" outlineLevel="1">
      <c r="A371" s="31" t="s">
        <v>33</v>
      </c>
      <c r="B371" s="32" t="s">
        <v>74</v>
      </c>
      <c r="C371" s="31">
        <v>5.74</v>
      </c>
      <c r="D371" s="92"/>
    </row>
    <row r="372" spans="1:4" ht="15.75" outlineLevel="1">
      <c r="A372" s="31" t="s">
        <v>33</v>
      </c>
      <c r="B372" s="32" t="s">
        <v>86</v>
      </c>
      <c r="C372" s="31">
        <v>5.76</v>
      </c>
      <c r="D372" s="92"/>
    </row>
    <row r="373" spans="1:4" ht="15.75" outlineLevel="1">
      <c r="A373" s="31" t="s">
        <v>33</v>
      </c>
      <c r="B373" s="32" t="s">
        <v>87</v>
      </c>
      <c r="C373" s="31">
        <v>5.89</v>
      </c>
      <c r="D373" s="91" t="s">
        <v>1081</v>
      </c>
    </row>
    <row r="374" spans="1:4" ht="15.75" outlineLevel="1">
      <c r="A374" s="31" t="s">
        <v>33</v>
      </c>
      <c r="B374" s="32" t="s">
        <v>103</v>
      </c>
      <c r="C374" s="31">
        <v>5.109</v>
      </c>
      <c r="D374" s="91"/>
    </row>
    <row r="375" spans="1:4" ht="15.75" outlineLevel="1">
      <c r="A375" s="31" t="s">
        <v>33</v>
      </c>
      <c r="B375" s="32" t="s">
        <v>104</v>
      </c>
      <c r="C375" s="31">
        <v>5.1109999999999998</v>
      </c>
      <c r="D375" s="92"/>
    </row>
    <row r="376" spans="1:4" ht="15.75" outlineLevel="1">
      <c r="A376" s="31" t="s">
        <v>33</v>
      </c>
      <c r="B376" s="32" t="s">
        <v>106</v>
      </c>
      <c r="C376" s="31">
        <v>5.1120000000000001</v>
      </c>
      <c r="D376" s="92"/>
    </row>
    <row r="377" spans="1:4" ht="15.75" outlineLevel="1">
      <c r="A377" s="31" t="s">
        <v>33</v>
      </c>
      <c r="B377" s="32" t="s">
        <v>1086</v>
      </c>
      <c r="C377" s="31">
        <v>5.1130000000000004</v>
      </c>
      <c r="D377" s="92"/>
    </row>
    <row r="378" spans="1:4" ht="15.75" outlineLevel="1">
      <c r="A378" s="31" t="s">
        <v>33</v>
      </c>
      <c r="B378" s="32" t="s">
        <v>76</v>
      </c>
      <c r="C378" s="31">
        <v>5.58</v>
      </c>
      <c r="D378" s="92"/>
    </row>
    <row r="379" spans="1:4" ht="15.75" outlineLevel="1">
      <c r="A379" s="31" t="s">
        <v>33</v>
      </c>
      <c r="B379" s="32" t="s">
        <v>61</v>
      </c>
      <c r="C379" s="31">
        <v>5.54</v>
      </c>
      <c r="D379" s="92"/>
    </row>
    <row r="380" spans="1:4" ht="15.75" outlineLevel="1">
      <c r="A380" s="31" t="s">
        <v>33</v>
      </c>
      <c r="B380" s="32" t="s">
        <v>77</v>
      </c>
      <c r="C380" s="31">
        <v>5.55</v>
      </c>
      <c r="D380" s="92"/>
    </row>
    <row r="381" spans="1:4" ht="15.75" outlineLevel="1">
      <c r="A381" s="31" t="s">
        <v>33</v>
      </c>
      <c r="B381" s="32" t="s">
        <v>63</v>
      </c>
      <c r="C381" s="31">
        <v>5.63</v>
      </c>
      <c r="D381" s="92"/>
    </row>
    <row r="382" spans="1:4" ht="15.75" outlineLevel="1">
      <c r="A382" s="31" t="s">
        <v>33</v>
      </c>
      <c r="B382" s="32" t="s">
        <v>78</v>
      </c>
      <c r="C382" s="31">
        <v>5.65</v>
      </c>
      <c r="D382" s="92"/>
    </row>
    <row r="383" spans="1:4" ht="15.75" outlineLevel="1">
      <c r="A383" s="31" t="s">
        <v>33</v>
      </c>
      <c r="B383" s="32" t="s">
        <v>88</v>
      </c>
      <c r="C383" s="31">
        <v>5.66</v>
      </c>
      <c r="D383" s="92"/>
    </row>
    <row r="384" spans="1:4" ht="15.75" outlineLevel="1">
      <c r="A384" s="31" t="s">
        <v>33</v>
      </c>
      <c r="B384" s="32" t="s">
        <v>17</v>
      </c>
      <c r="C384" s="31">
        <v>5.68</v>
      </c>
      <c r="D384" s="92"/>
    </row>
    <row r="385" spans="1:4" ht="15.75" outlineLevel="1">
      <c r="A385" s="31" t="s">
        <v>33</v>
      </c>
      <c r="B385" s="32" t="s">
        <v>64</v>
      </c>
      <c r="C385" s="31">
        <v>5.47</v>
      </c>
      <c r="D385" s="92"/>
    </row>
    <row r="386" spans="1:4" ht="15.75" outlineLevel="1">
      <c r="A386" s="31" t="s">
        <v>33</v>
      </c>
      <c r="B386" s="32" t="s">
        <v>65</v>
      </c>
      <c r="C386" s="31">
        <v>5.48</v>
      </c>
      <c r="D386" s="92"/>
    </row>
    <row r="387" spans="1:4" ht="15.75">
      <c r="A387" s="36" t="s">
        <v>33</v>
      </c>
      <c r="B387" s="32"/>
      <c r="C387" s="31"/>
      <c r="D387" s="92"/>
    </row>
    <row r="388" spans="1:4" ht="15.75" outlineLevel="1">
      <c r="A388" s="31" t="s">
        <v>34</v>
      </c>
      <c r="B388" s="32" t="s">
        <v>49</v>
      </c>
      <c r="C388" s="31">
        <v>5.0999999999999996</v>
      </c>
      <c r="D388" s="92"/>
    </row>
    <row r="389" spans="1:4" ht="15.75" outlineLevel="1">
      <c r="A389" s="31" t="s">
        <v>34</v>
      </c>
      <c r="B389" s="32" t="s">
        <v>50</v>
      </c>
      <c r="C389" s="31">
        <v>5.2</v>
      </c>
      <c r="D389" s="92"/>
    </row>
    <row r="390" spans="1:4" ht="15.75" outlineLevel="1">
      <c r="A390" s="31" t="s">
        <v>34</v>
      </c>
      <c r="B390" s="32" t="s">
        <v>66</v>
      </c>
      <c r="C390" s="31">
        <v>5.3</v>
      </c>
      <c r="D390" s="92"/>
    </row>
    <row r="391" spans="1:4" ht="15.75" outlineLevel="1">
      <c r="A391" s="31" t="s">
        <v>34</v>
      </c>
      <c r="B391" s="32" t="s">
        <v>80</v>
      </c>
      <c r="C391" s="31">
        <v>5.6</v>
      </c>
      <c r="D391" s="92"/>
    </row>
    <row r="392" spans="1:4" ht="15.75" outlineLevel="1">
      <c r="A392" s="31" t="s">
        <v>34</v>
      </c>
      <c r="B392" s="32" t="s">
        <v>1082</v>
      </c>
      <c r="C392" s="33">
        <v>5.0999999999999996</v>
      </c>
      <c r="D392" s="92"/>
    </row>
    <row r="393" spans="1:4" ht="15.75" outlineLevel="1">
      <c r="A393" s="31" t="s">
        <v>34</v>
      </c>
      <c r="B393" s="32" t="s">
        <v>91</v>
      </c>
      <c r="C393" s="31">
        <v>5.14</v>
      </c>
      <c r="D393" s="92"/>
    </row>
    <row r="394" spans="1:4" ht="15.75" outlineLevel="1">
      <c r="A394" s="31" t="s">
        <v>34</v>
      </c>
      <c r="B394" s="32" t="s">
        <v>68</v>
      </c>
      <c r="C394" s="31">
        <v>5.19</v>
      </c>
      <c r="D394" s="92"/>
    </row>
    <row r="395" spans="1:4" ht="15.75" outlineLevel="1">
      <c r="A395" s="31" t="s">
        <v>34</v>
      </c>
      <c r="B395" s="32" t="s">
        <v>82</v>
      </c>
      <c r="C395" s="31">
        <v>5.24</v>
      </c>
      <c r="D395" s="92"/>
    </row>
    <row r="396" spans="1:4" ht="15.75" outlineLevel="1">
      <c r="A396" s="31" t="s">
        <v>34</v>
      </c>
      <c r="B396" s="32" t="s">
        <v>54</v>
      </c>
      <c r="C396" s="31">
        <v>5.26</v>
      </c>
      <c r="D396" s="92"/>
    </row>
    <row r="397" spans="1:4" ht="15.75" outlineLevel="1">
      <c r="A397" s="31" t="s">
        <v>34</v>
      </c>
      <c r="B397" s="32" t="s">
        <v>55</v>
      </c>
      <c r="C397" s="31">
        <v>5.27</v>
      </c>
      <c r="D397" s="92"/>
    </row>
    <row r="398" spans="1:4" ht="15.75" outlineLevel="1">
      <c r="A398" s="31" t="s">
        <v>34</v>
      </c>
      <c r="B398" s="32" t="s">
        <v>69</v>
      </c>
      <c r="C398" s="31">
        <v>5.28</v>
      </c>
      <c r="D398" s="92"/>
    </row>
    <row r="399" spans="1:4" ht="15.75" outlineLevel="1">
      <c r="A399" s="31" t="s">
        <v>34</v>
      </c>
      <c r="B399" s="32" t="s">
        <v>89</v>
      </c>
      <c r="C399" s="31">
        <v>5.29</v>
      </c>
      <c r="D399" s="92"/>
    </row>
    <row r="400" spans="1:4" ht="15.75" outlineLevel="1">
      <c r="A400" s="31" t="s">
        <v>34</v>
      </c>
      <c r="B400" s="32" t="s">
        <v>83</v>
      </c>
      <c r="C400" s="31">
        <v>5.31</v>
      </c>
      <c r="D400" s="92"/>
    </row>
    <row r="401" spans="1:4" ht="15.75" outlineLevel="1">
      <c r="A401" s="31" t="s">
        <v>34</v>
      </c>
      <c r="B401" s="32" t="s">
        <v>56</v>
      </c>
      <c r="C401" s="31">
        <v>5.36</v>
      </c>
      <c r="D401" s="92"/>
    </row>
    <row r="402" spans="1:4" ht="15.75" outlineLevel="1">
      <c r="A402" s="31" t="s">
        <v>34</v>
      </c>
      <c r="B402" s="32" t="s">
        <v>97</v>
      </c>
      <c r="C402" s="31">
        <v>5.37</v>
      </c>
      <c r="D402" s="92"/>
    </row>
    <row r="403" spans="1:4" ht="15.75" outlineLevel="1">
      <c r="A403" s="31" t="s">
        <v>34</v>
      </c>
      <c r="B403" s="32" t="s">
        <v>71</v>
      </c>
      <c r="C403" s="31">
        <v>5.49</v>
      </c>
      <c r="D403" s="92"/>
    </row>
    <row r="404" spans="1:4" ht="15.75" outlineLevel="1">
      <c r="A404" s="31" t="s">
        <v>34</v>
      </c>
      <c r="B404" s="32" t="s">
        <v>58</v>
      </c>
      <c r="C404" s="31">
        <v>5.51</v>
      </c>
      <c r="D404" s="92"/>
    </row>
    <row r="405" spans="1:4" ht="15.75" outlineLevel="1">
      <c r="A405" s="31" t="s">
        <v>34</v>
      </c>
      <c r="B405" s="32" t="s">
        <v>1083</v>
      </c>
      <c r="C405" s="31">
        <v>5.52</v>
      </c>
      <c r="D405" s="92"/>
    </row>
    <row r="406" spans="1:4" ht="15.75" outlineLevel="1">
      <c r="A406" s="31" t="s">
        <v>34</v>
      </c>
      <c r="B406" s="32" t="s">
        <v>59</v>
      </c>
      <c r="C406" s="31">
        <v>5.53</v>
      </c>
      <c r="D406" s="92"/>
    </row>
    <row r="407" spans="1:4" ht="15.75" outlineLevel="1">
      <c r="A407" s="31" t="s">
        <v>34</v>
      </c>
      <c r="B407" s="32" t="s">
        <v>72</v>
      </c>
      <c r="C407" s="31">
        <v>5.69</v>
      </c>
      <c r="D407" s="92"/>
    </row>
    <row r="408" spans="1:4" ht="15.75" outlineLevel="1">
      <c r="A408" s="31" t="s">
        <v>34</v>
      </c>
      <c r="B408" s="32" t="s">
        <v>73</v>
      </c>
      <c r="C408" s="31">
        <v>5.75</v>
      </c>
      <c r="D408" s="92"/>
    </row>
    <row r="409" spans="1:4" ht="15.75" outlineLevel="1">
      <c r="A409" s="31" t="s">
        <v>34</v>
      </c>
      <c r="B409" s="32" t="s">
        <v>74</v>
      </c>
      <c r="C409" s="31">
        <v>5.74</v>
      </c>
      <c r="D409" s="92"/>
    </row>
    <row r="410" spans="1:4" ht="15.75" outlineLevel="1">
      <c r="A410" s="31" t="s">
        <v>34</v>
      </c>
      <c r="B410" s="32" t="s">
        <v>62</v>
      </c>
      <c r="C410" s="33">
        <v>5.7</v>
      </c>
      <c r="D410" s="92"/>
    </row>
    <row r="411" spans="1:4" ht="15.75" outlineLevel="1">
      <c r="A411" s="31" t="s">
        <v>34</v>
      </c>
      <c r="B411" s="32" t="s">
        <v>86</v>
      </c>
      <c r="C411" s="31">
        <v>5.76</v>
      </c>
      <c r="D411" s="92"/>
    </row>
    <row r="412" spans="1:4" ht="15.75" outlineLevel="1">
      <c r="A412" s="31" t="s">
        <v>34</v>
      </c>
      <c r="B412" s="32" t="s">
        <v>87</v>
      </c>
      <c r="C412" s="31">
        <v>5.89</v>
      </c>
      <c r="D412" s="91" t="s">
        <v>1081</v>
      </c>
    </row>
    <row r="413" spans="1:4" ht="15.75" outlineLevel="1">
      <c r="A413" s="31" t="s">
        <v>34</v>
      </c>
      <c r="B413" s="32" t="s">
        <v>103</v>
      </c>
      <c r="C413" s="31">
        <v>5.109</v>
      </c>
      <c r="D413" s="92"/>
    </row>
    <row r="414" spans="1:4" ht="15.75" outlineLevel="1">
      <c r="A414" s="31" t="s">
        <v>34</v>
      </c>
      <c r="B414" s="32" t="s">
        <v>104</v>
      </c>
      <c r="C414" s="31">
        <v>5.1109999999999998</v>
      </c>
      <c r="D414" s="92"/>
    </row>
    <row r="415" spans="1:4" ht="15.75" outlineLevel="1">
      <c r="A415" s="31" t="s">
        <v>34</v>
      </c>
      <c r="B415" s="32" t="s">
        <v>106</v>
      </c>
      <c r="C415" s="31">
        <v>5.1120000000000001</v>
      </c>
      <c r="D415" s="92"/>
    </row>
    <row r="416" spans="1:4" ht="15.75" outlineLevel="1">
      <c r="A416" s="31" t="s">
        <v>34</v>
      </c>
      <c r="B416" s="32" t="s">
        <v>1086</v>
      </c>
      <c r="C416" s="31">
        <v>5.1130000000000004</v>
      </c>
      <c r="D416" s="92"/>
    </row>
    <row r="417" spans="1:4" ht="15.75" outlineLevel="1">
      <c r="A417" s="31" t="s">
        <v>34</v>
      </c>
      <c r="B417" s="32" t="s">
        <v>76</v>
      </c>
      <c r="C417" s="31">
        <v>5.58</v>
      </c>
      <c r="D417" s="92"/>
    </row>
    <row r="418" spans="1:4" ht="15.75" outlineLevel="1">
      <c r="A418" s="31" t="s">
        <v>34</v>
      </c>
      <c r="B418" s="32" t="s">
        <v>61</v>
      </c>
      <c r="C418" s="31">
        <v>5.54</v>
      </c>
      <c r="D418" s="92"/>
    </row>
    <row r="419" spans="1:4" ht="15.75" outlineLevel="1">
      <c r="A419" s="31" t="s">
        <v>34</v>
      </c>
      <c r="B419" s="32" t="s">
        <v>77</v>
      </c>
      <c r="C419" s="31">
        <v>5.55</v>
      </c>
      <c r="D419" s="92"/>
    </row>
    <row r="420" spans="1:4" ht="15.75" outlineLevel="1">
      <c r="A420" s="31" t="s">
        <v>34</v>
      </c>
      <c r="B420" s="32" t="s">
        <v>63</v>
      </c>
      <c r="C420" s="31">
        <v>5.63</v>
      </c>
      <c r="D420" s="92"/>
    </row>
    <row r="421" spans="1:4" ht="15.75" outlineLevel="1">
      <c r="A421" s="31" t="s">
        <v>34</v>
      </c>
      <c r="B421" s="32" t="s">
        <v>78</v>
      </c>
      <c r="C421" s="31">
        <v>5.65</v>
      </c>
      <c r="D421" s="92"/>
    </row>
    <row r="422" spans="1:4" ht="15.75" outlineLevel="1">
      <c r="A422" s="31" t="s">
        <v>34</v>
      </c>
      <c r="B422" s="32" t="s">
        <v>88</v>
      </c>
      <c r="C422" s="31">
        <v>5.66</v>
      </c>
      <c r="D422" s="92"/>
    </row>
    <row r="423" spans="1:4" ht="15.75" outlineLevel="1">
      <c r="A423" s="31" t="s">
        <v>34</v>
      </c>
      <c r="B423" s="32" t="s">
        <v>17</v>
      </c>
      <c r="C423" s="31">
        <v>5.68</v>
      </c>
      <c r="D423" s="92"/>
    </row>
    <row r="424" spans="1:4" ht="15.75" outlineLevel="1">
      <c r="A424" s="31" t="s">
        <v>34</v>
      </c>
      <c r="B424" s="32" t="s">
        <v>64</v>
      </c>
      <c r="C424" s="31">
        <v>5.47</v>
      </c>
      <c r="D424" s="92"/>
    </row>
    <row r="425" spans="1:4" ht="15.75" outlineLevel="1">
      <c r="A425" s="31" t="s">
        <v>34</v>
      </c>
      <c r="B425" s="32" t="s">
        <v>65</v>
      </c>
      <c r="C425" s="31">
        <v>5.48</v>
      </c>
      <c r="D425" s="92"/>
    </row>
    <row r="426" spans="1:4" ht="15.75">
      <c r="A426" s="36" t="s">
        <v>34</v>
      </c>
      <c r="B426" s="32"/>
      <c r="C426" s="31"/>
      <c r="D426" s="92"/>
    </row>
    <row r="427" spans="1:4" ht="15.75" outlineLevel="1">
      <c r="A427" s="31" t="s">
        <v>1087</v>
      </c>
      <c r="B427" s="32" t="s">
        <v>49</v>
      </c>
      <c r="C427" s="31">
        <v>5.0999999999999996</v>
      </c>
      <c r="D427" s="92"/>
    </row>
    <row r="428" spans="1:4" ht="15.75" outlineLevel="1">
      <c r="A428" s="31" t="s">
        <v>1087</v>
      </c>
      <c r="B428" s="32" t="s">
        <v>50</v>
      </c>
      <c r="C428" s="31">
        <v>5.2</v>
      </c>
      <c r="D428" s="92"/>
    </row>
    <row r="429" spans="1:4" ht="15.75" outlineLevel="1">
      <c r="A429" s="31" t="s">
        <v>1087</v>
      </c>
      <c r="B429" s="32" t="s">
        <v>66</v>
      </c>
      <c r="C429" s="31">
        <v>5.3</v>
      </c>
      <c r="D429" s="92"/>
    </row>
    <row r="430" spans="1:4" ht="15.75" outlineLevel="1">
      <c r="A430" s="31" t="s">
        <v>1087</v>
      </c>
      <c r="B430" s="32" t="s">
        <v>80</v>
      </c>
      <c r="C430" s="31">
        <v>5.6</v>
      </c>
      <c r="D430" s="92"/>
    </row>
    <row r="431" spans="1:4" ht="15.75" outlineLevel="1">
      <c r="A431" s="31" t="s">
        <v>1087</v>
      </c>
      <c r="B431" s="32" t="s">
        <v>1082</v>
      </c>
      <c r="C431" s="33">
        <v>5.0999999999999996</v>
      </c>
      <c r="D431" s="92"/>
    </row>
    <row r="432" spans="1:4" ht="15.75" outlineLevel="1">
      <c r="A432" s="31" t="s">
        <v>1087</v>
      </c>
      <c r="B432" s="32" t="s">
        <v>91</v>
      </c>
      <c r="C432" s="31">
        <v>5.14</v>
      </c>
      <c r="D432" s="92"/>
    </row>
    <row r="433" spans="1:4" ht="15.75" outlineLevel="1">
      <c r="A433" s="31" t="s">
        <v>1087</v>
      </c>
      <c r="B433" s="32" t="s">
        <v>68</v>
      </c>
      <c r="C433" s="31">
        <v>5.19</v>
      </c>
      <c r="D433" s="92"/>
    </row>
    <row r="434" spans="1:4" ht="15.75" outlineLevel="1">
      <c r="A434" s="31" t="s">
        <v>1087</v>
      </c>
      <c r="B434" s="32" t="s">
        <v>82</v>
      </c>
      <c r="C434" s="31">
        <v>5.24</v>
      </c>
      <c r="D434" s="92"/>
    </row>
    <row r="435" spans="1:4" ht="15.75" outlineLevel="1">
      <c r="A435" s="31" t="s">
        <v>1087</v>
      </c>
      <c r="B435" s="32" t="s">
        <v>54</v>
      </c>
      <c r="C435" s="31">
        <v>5.26</v>
      </c>
      <c r="D435" s="92"/>
    </row>
    <row r="436" spans="1:4" ht="15.75" outlineLevel="1">
      <c r="A436" s="31" t="s">
        <v>1087</v>
      </c>
      <c r="B436" s="32" t="s">
        <v>55</v>
      </c>
      <c r="C436" s="31">
        <v>5.27</v>
      </c>
      <c r="D436" s="92"/>
    </row>
    <row r="437" spans="1:4" ht="15.75" outlineLevel="1">
      <c r="A437" s="31" t="s">
        <v>1087</v>
      </c>
      <c r="B437" s="32" t="s">
        <v>69</v>
      </c>
      <c r="C437" s="31">
        <v>5.28</v>
      </c>
      <c r="D437" s="92"/>
    </row>
    <row r="438" spans="1:4" ht="15.75" outlineLevel="1">
      <c r="A438" s="31" t="s">
        <v>1087</v>
      </c>
      <c r="B438" s="32" t="s">
        <v>89</v>
      </c>
      <c r="C438" s="31">
        <v>5.29</v>
      </c>
      <c r="D438" s="92"/>
    </row>
    <row r="439" spans="1:4" ht="15.75" outlineLevel="1">
      <c r="A439" s="31" t="s">
        <v>1087</v>
      </c>
      <c r="B439" s="32" t="s">
        <v>83</v>
      </c>
      <c r="C439" s="31">
        <v>5.31</v>
      </c>
      <c r="D439" s="92"/>
    </row>
    <row r="440" spans="1:4" ht="15.75" outlineLevel="1">
      <c r="A440" s="31" t="s">
        <v>1087</v>
      </c>
      <c r="B440" s="32" t="s">
        <v>56</v>
      </c>
      <c r="C440" s="31">
        <v>5.36</v>
      </c>
      <c r="D440" s="92"/>
    </row>
    <row r="441" spans="1:4" ht="15.75" outlineLevel="1">
      <c r="A441" s="31" t="s">
        <v>1087</v>
      </c>
      <c r="B441" s="32" t="s">
        <v>97</v>
      </c>
      <c r="C441" s="31">
        <v>5.37</v>
      </c>
      <c r="D441" s="92"/>
    </row>
    <row r="442" spans="1:4" ht="15.75" outlineLevel="1">
      <c r="A442" s="31" t="s">
        <v>1087</v>
      </c>
      <c r="B442" s="32" t="s">
        <v>59</v>
      </c>
      <c r="C442" s="31">
        <v>5.53</v>
      </c>
      <c r="D442" s="92"/>
    </row>
    <row r="443" spans="1:4" ht="15.75" outlineLevel="1">
      <c r="A443" s="31" t="s">
        <v>1087</v>
      </c>
      <c r="B443" s="32" t="s">
        <v>103</v>
      </c>
      <c r="C443" s="31">
        <v>5.109</v>
      </c>
      <c r="D443" s="92"/>
    </row>
    <row r="444" spans="1:4" ht="15.75" outlineLevel="1">
      <c r="A444" s="31" t="s">
        <v>1087</v>
      </c>
      <c r="B444" s="32" t="s">
        <v>104</v>
      </c>
      <c r="C444" s="31">
        <v>5.1109999999999998</v>
      </c>
      <c r="D444" s="92"/>
    </row>
    <row r="445" spans="1:4" ht="15.75" outlineLevel="1">
      <c r="A445" s="31" t="s">
        <v>1087</v>
      </c>
      <c r="B445" s="32" t="s">
        <v>106</v>
      </c>
      <c r="C445" s="31">
        <v>5.1120000000000001</v>
      </c>
      <c r="D445" s="92"/>
    </row>
    <row r="446" spans="1:4" ht="15.75" outlineLevel="1">
      <c r="A446" s="31" t="s">
        <v>1087</v>
      </c>
      <c r="B446" s="32" t="s">
        <v>1086</v>
      </c>
      <c r="C446" s="31">
        <v>5.1130000000000004</v>
      </c>
      <c r="D446" s="92"/>
    </row>
    <row r="447" spans="1:4" ht="15.75" outlineLevel="1">
      <c r="A447" s="31" t="s">
        <v>1087</v>
      </c>
      <c r="B447" s="32" t="s">
        <v>76</v>
      </c>
      <c r="C447" s="31">
        <v>5.58</v>
      </c>
      <c r="D447" s="92"/>
    </row>
    <row r="448" spans="1:4" ht="15.75" outlineLevel="1">
      <c r="A448" s="31" t="s">
        <v>1087</v>
      </c>
      <c r="B448" s="32" t="s">
        <v>61</v>
      </c>
      <c r="C448" s="31">
        <v>5.54</v>
      </c>
      <c r="D448" s="92"/>
    </row>
    <row r="449" spans="1:4" ht="15.75" outlineLevel="1">
      <c r="A449" s="31" t="s">
        <v>1087</v>
      </c>
      <c r="B449" s="32" t="s">
        <v>77</v>
      </c>
      <c r="C449" s="31">
        <v>5.55</v>
      </c>
      <c r="D449" s="92"/>
    </row>
    <row r="450" spans="1:4" ht="15.75" outlineLevel="1">
      <c r="A450" s="31" t="s">
        <v>1087</v>
      </c>
      <c r="B450" s="32" t="s">
        <v>63</v>
      </c>
      <c r="C450" s="31">
        <v>5.63</v>
      </c>
      <c r="D450" s="92"/>
    </row>
    <row r="451" spans="1:4" ht="15.75" outlineLevel="1">
      <c r="A451" s="31" t="s">
        <v>1087</v>
      </c>
      <c r="B451" s="32" t="s">
        <v>64</v>
      </c>
      <c r="C451" s="31">
        <v>5.47</v>
      </c>
      <c r="D451" s="92"/>
    </row>
    <row r="452" spans="1:4" ht="15.75" outlineLevel="1">
      <c r="A452" s="31" t="s">
        <v>1087</v>
      </c>
      <c r="B452" s="32" t="s">
        <v>65</v>
      </c>
      <c r="C452" s="31">
        <v>5.48</v>
      </c>
      <c r="D452" s="92"/>
    </row>
    <row r="453" spans="1:4" ht="15.75">
      <c r="A453" s="36" t="s">
        <v>1087</v>
      </c>
      <c r="B453" s="32"/>
      <c r="C453" s="31"/>
      <c r="D453" s="92"/>
    </row>
    <row r="454" spans="1:4" ht="15.75" outlineLevel="1">
      <c r="A454" s="31" t="s">
        <v>36</v>
      </c>
      <c r="B454" s="32" t="s">
        <v>49</v>
      </c>
      <c r="C454" s="31">
        <v>5.0999999999999996</v>
      </c>
      <c r="D454" s="92"/>
    </row>
    <row r="455" spans="1:4" ht="15.75" outlineLevel="1">
      <c r="A455" s="31" t="s">
        <v>36</v>
      </c>
      <c r="B455" s="32" t="s">
        <v>50</v>
      </c>
      <c r="C455" s="31">
        <v>5.2</v>
      </c>
      <c r="D455" s="92"/>
    </row>
    <row r="456" spans="1:4" ht="15.75" outlineLevel="1">
      <c r="A456" s="31" t="s">
        <v>36</v>
      </c>
      <c r="B456" s="32" t="s">
        <v>108</v>
      </c>
      <c r="C456" s="31">
        <v>5.5</v>
      </c>
      <c r="D456" s="92"/>
    </row>
    <row r="457" spans="1:4" ht="15.75" outlineLevel="1">
      <c r="A457" s="31" t="s">
        <v>36</v>
      </c>
      <c r="B457" s="32" t="s">
        <v>109</v>
      </c>
      <c r="C457" s="31">
        <v>5.8</v>
      </c>
      <c r="D457" s="91" t="s">
        <v>1081</v>
      </c>
    </row>
    <row r="458" spans="1:4" ht="15.75" outlineLevel="1">
      <c r="A458" s="31" t="s">
        <v>36</v>
      </c>
      <c r="B458" s="32" t="s">
        <v>110</v>
      </c>
      <c r="C458" s="31">
        <v>5.12</v>
      </c>
      <c r="D458" s="91" t="s">
        <v>1081</v>
      </c>
    </row>
    <row r="459" spans="1:4" ht="15.75" outlineLevel="1">
      <c r="A459" s="31" t="s">
        <v>36</v>
      </c>
      <c r="B459" s="32" t="s">
        <v>111</v>
      </c>
      <c r="C459" s="31">
        <v>5.15</v>
      </c>
      <c r="D459" s="92"/>
    </row>
    <row r="460" spans="1:4" ht="15.75" outlineLevel="1">
      <c r="A460" s="31" t="s">
        <v>36</v>
      </c>
      <c r="B460" s="32" t="s">
        <v>112</v>
      </c>
      <c r="C460" s="33">
        <v>5.2</v>
      </c>
      <c r="D460" s="91"/>
    </row>
    <row r="461" spans="1:4" ht="15.75" outlineLevel="1">
      <c r="A461" s="31" t="s">
        <v>36</v>
      </c>
      <c r="B461" s="32" t="s">
        <v>113</v>
      </c>
      <c r="C461" s="31">
        <v>5.25</v>
      </c>
      <c r="D461" s="92"/>
    </row>
    <row r="462" spans="1:4" ht="15.75" outlineLevel="1">
      <c r="A462" s="31" t="s">
        <v>36</v>
      </c>
      <c r="B462" s="32" t="s">
        <v>54</v>
      </c>
      <c r="C462" s="31">
        <v>5.26</v>
      </c>
      <c r="D462" s="92"/>
    </row>
    <row r="463" spans="1:4" ht="15.75" outlineLevel="1">
      <c r="A463" s="31" t="s">
        <v>36</v>
      </c>
      <c r="B463" s="32" t="s">
        <v>114</v>
      </c>
      <c r="C463" s="31">
        <v>5.1139999999999999</v>
      </c>
      <c r="D463" s="91" t="s">
        <v>1081</v>
      </c>
    </row>
    <row r="464" spans="1:4" ht="15.75" outlineLevel="1">
      <c r="A464" s="31" t="s">
        <v>36</v>
      </c>
      <c r="B464" s="32" t="s">
        <v>55</v>
      </c>
      <c r="C464" s="31">
        <v>5.27</v>
      </c>
      <c r="D464" s="92"/>
    </row>
    <row r="465" spans="1:4" ht="15.75" outlineLevel="1">
      <c r="A465" s="31" t="s">
        <v>36</v>
      </c>
      <c r="B465" s="32" t="s">
        <v>115</v>
      </c>
      <c r="C465" s="31">
        <v>5.1150000000000002</v>
      </c>
      <c r="D465" s="91" t="s">
        <v>1081</v>
      </c>
    </row>
    <row r="466" spans="1:4" ht="15.75" outlineLevel="1">
      <c r="A466" s="31" t="s">
        <v>36</v>
      </c>
      <c r="B466" s="32" t="s">
        <v>116</v>
      </c>
      <c r="C466" s="31">
        <v>5.1159999999999997</v>
      </c>
      <c r="D466" s="91" t="s">
        <v>1081</v>
      </c>
    </row>
    <row r="467" spans="1:4" ht="15.75" outlineLevel="1">
      <c r="A467" s="31" t="s">
        <v>36</v>
      </c>
      <c r="B467" s="32" t="s">
        <v>69</v>
      </c>
      <c r="C467" s="31">
        <v>5.28</v>
      </c>
      <c r="D467" s="92"/>
    </row>
    <row r="468" spans="1:4" ht="15.75" outlineLevel="1">
      <c r="A468" s="31" t="s">
        <v>36</v>
      </c>
      <c r="B468" s="32" t="s">
        <v>56</v>
      </c>
      <c r="C468" s="31">
        <v>5.36</v>
      </c>
      <c r="D468" s="92"/>
    </row>
    <row r="469" spans="1:4" ht="15.75" outlineLevel="1">
      <c r="A469" s="31" t="s">
        <v>36</v>
      </c>
      <c r="B469" s="32" t="s">
        <v>97</v>
      </c>
      <c r="C469" s="31">
        <v>5.37</v>
      </c>
      <c r="D469" s="92"/>
    </row>
    <row r="470" spans="1:4" ht="15.75" outlineLevel="1">
      <c r="A470" s="31" t="s">
        <v>36</v>
      </c>
      <c r="B470" s="32" t="s">
        <v>59</v>
      </c>
      <c r="C470" s="31">
        <v>5.53</v>
      </c>
      <c r="D470" s="92"/>
    </row>
    <row r="471" spans="1:4" ht="15.75" outlineLevel="1">
      <c r="A471" s="31" t="s">
        <v>36</v>
      </c>
      <c r="B471" s="32" t="s">
        <v>103</v>
      </c>
      <c r="C471" s="31">
        <v>5.109</v>
      </c>
      <c r="D471" s="92"/>
    </row>
    <row r="472" spans="1:4" ht="15.75" outlineLevel="1">
      <c r="A472" s="31" t="s">
        <v>36</v>
      </c>
      <c r="B472" s="32" t="s">
        <v>104</v>
      </c>
      <c r="C472" s="31">
        <v>5.1109999999999998</v>
      </c>
      <c r="D472" s="92"/>
    </row>
    <row r="473" spans="1:4" ht="15.75" outlineLevel="1">
      <c r="A473" s="31" t="s">
        <v>36</v>
      </c>
      <c r="B473" s="32" t="s">
        <v>106</v>
      </c>
      <c r="C473" s="31">
        <v>5.1120000000000001</v>
      </c>
      <c r="D473" s="92"/>
    </row>
    <row r="474" spans="1:4" ht="15.75" outlineLevel="1">
      <c r="A474" s="31" t="s">
        <v>36</v>
      </c>
      <c r="B474" s="32" t="s">
        <v>61</v>
      </c>
      <c r="C474" s="31">
        <v>5.54</v>
      </c>
      <c r="D474" s="92"/>
    </row>
    <row r="475" spans="1:4" ht="15.75" outlineLevel="1">
      <c r="A475" s="31" t="s">
        <v>36</v>
      </c>
      <c r="B475" s="32" t="s">
        <v>1088</v>
      </c>
      <c r="C475" s="31">
        <v>5.61</v>
      </c>
      <c r="D475" s="92"/>
    </row>
    <row r="476" spans="1:4" ht="15.75" outlineLevel="1">
      <c r="A476" s="31" t="s">
        <v>36</v>
      </c>
      <c r="B476" s="32" t="s">
        <v>63</v>
      </c>
      <c r="C476" s="31">
        <v>5.63</v>
      </c>
      <c r="D476" s="92"/>
    </row>
    <row r="477" spans="1:4" ht="15.75" outlineLevel="1">
      <c r="A477" s="31" t="s">
        <v>36</v>
      </c>
      <c r="B477" s="32" t="s">
        <v>118</v>
      </c>
      <c r="C477" s="31">
        <v>5.46</v>
      </c>
      <c r="D477" s="92"/>
    </row>
    <row r="478" spans="1:4" ht="15.75" outlineLevel="1">
      <c r="A478" s="31" t="s">
        <v>36</v>
      </c>
      <c r="B478" s="32" t="s">
        <v>64</v>
      </c>
      <c r="C478" s="31">
        <v>5.47</v>
      </c>
      <c r="D478" s="92"/>
    </row>
    <row r="479" spans="1:4" ht="15.75" outlineLevel="1">
      <c r="A479" s="31" t="s">
        <v>36</v>
      </c>
      <c r="B479" s="32" t="s">
        <v>65</v>
      </c>
      <c r="C479" s="31">
        <v>5.48</v>
      </c>
      <c r="D479" s="92"/>
    </row>
    <row r="480" spans="1:4" ht="15.75">
      <c r="A480" s="36" t="s">
        <v>36</v>
      </c>
      <c r="B480" s="32"/>
      <c r="C480" s="31"/>
      <c r="D480" s="92"/>
    </row>
    <row r="481" spans="1:4" ht="15.75" outlineLevel="1">
      <c r="A481" s="31" t="s">
        <v>37</v>
      </c>
      <c r="B481" s="32" t="s">
        <v>49</v>
      </c>
      <c r="C481" s="31">
        <v>5.0999999999999996</v>
      </c>
      <c r="D481" s="92"/>
    </row>
    <row r="482" spans="1:4" ht="15.75" outlineLevel="1">
      <c r="A482" s="31" t="s">
        <v>37</v>
      </c>
      <c r="B482" s="32" t="s">
        <v>50</v>
      </c>
      <c r="C482" s="31">
        <v>5.2</v>
      </c>
      <c r="D482" s="92"/>
    </row>
    <row r="483" spans="1:4" ht="15.75" outlineLevel="1">
      <c r="A483" s="31" t="s">
        <v>37</v>
      </c>
      <c r="B483" s="32" t="s">
        <v>66</v>
      </c>
      <c r="C483" s="31">
        <v>5.3</v>
      </c>
      <c r="D483" s="92"/>
    </row>
    <row r="484" spans="1:4" ht="15.75" outlineLevel="1">
      <c r="A484" s="31" t="s">
        <v>37</v>
      </c>
      <c r="B484" s="32" t="s">
        <v>80</v>
      </c>
      <c r="C484" s="31">
        <v>5.6</v>
      </c>
      <c r="D484" s="92"/>
    </row>
    <row r="485" spans="1:4" ht="15.75" outlineLevel="1">
      <c r="A485" s="31" t="s">
        <v>37</v>
      </c>
      <c r="B485" s="32" t="s">
        <v>1082</v>
      </c>
      <c r="C485" s="33">
        <v>5.0999999999999996</v>
      </c>
      <c r="D485" s="92"/>
    </row>
    <row r="486" spans="1:4" ht="15.75" outlineLevel="1">
      <c r="A486" s="31" t="s">
        <v>37</v>
      </c>
      <c r="B486" s="32" t="s">
        <v>91</v>
      </c>
      <c r="C486" s="31">
        <v>5.14</v>
      </c>
      <c r="D486" s="92"/>
    </row>
    <row r="487" spans="1:4" ht="15.75" outlineLevel="1">
      <c r="A487" s="31" t="s">
        <v>37</v>
      </c>
      <c r="B487" s="32" t="s">
        <v>68</v>
      </c>
      <c r="C487" s="31">
        <v>5.19</v>
      </c>
      <c r="D487" s="92"/>
    </row>
    <row r="488" spans="1:4" ht="15.75" outlineLevel="1">
      <c r="A488" s="31" t="s">
        <v>37</v>
      </c>
      <c r="B488" s="32" t="s">
        <v>82</v>
      </c>
      <c r="C488" s="31">
        <v>5.24</v>
      </c>
      <c r="D488" s="92"/>
    </row>
    <row r="489" spans="1:4" ht="15.75" outlineLevel="1">
      <c r="A489" s="31" t="s">
        <v>37</v>
      </c>
      <c r="B489" s="32" t="s">
        <v>55</v>
      </c>
      <c r="C489" s="31">
        <v>5.27</v>
      </c>
      <c r="D489" s="92"/>
    </row>
    <row r="490" spans="1:4" ht="15.75" outlineLevel="1">
      <c r="A490" s="31" t="s">
        <v>37</v>
      </c>
      <c r="B490" s="32" t="s">
        <v>69</v>
      </c>
      <c r="C490" s="31">
        <v>5.28</v>
      </c>
      <c r="D490" s="92"/>
    </row>
    <row r="491" spans="1:4" ht="15.75" outlineLevel="1">
      <c r="A491" s="31" t="s">
        <v>37</v>
      </c>
      <c r="B491" s="32" t="s">
        <v>89</v>
      </c>
      <c r="C491" s="31">
        <v>5.29</v>
      </c>
      <c r="D491" s="92"/>
    </row>
    <row r="492" spans="1:4" ht="15.75" outlineLevel="1">
      <c r="A492" s="31" t="s">
        <v>37</v>
      </c>
      <c r="B492" s="32" t="s">
        <v>92</v>
      </c>
      <c r="C492" s="31">
        <v>5.34</v>
      </c>
      <c r="D492" s="92"/>
    </row>
    <row r="493" spans="1:4" ht="15.75" outlineLevel="1">
      <c r="A493" s="31" t="s">
        <v>37</v>
      </c>
      <c r="B493" s="32" t="s">
        <v>83</v>
      </c>
      <c r="C493" s="31">
        <v>5.31</v>
      </c>
      <c r="D493" s="92"/>
    </row>
    <row r="494" spans="1:4" ht="15.75" outlineLevel="1">
      <c r="A494" s="31" t="s">
        <v>37</v>
      </c>
      <c r="B494" s="32" t="s">
        <v>93</v>
      </c>
      <c r="C494" s="31">
        <v>5.101</v>
      </c>
      <c r="D494" s="92"/>
    </row>
    <row r="495" spans="1:4" ht="15.75" outlineLevel="1">
      <c r="A495" s="31" t="s">
        <v>37</v>
      </c>
      <c r="B495" s="32" t="s">
        <v>56</v>
      </c>
      <c r="C495" s="31">
        <v>5.36</v>
      </c>
      <c r="D495" s="92"/>
    </row>
    <row r="496" spans="1:4" ht="15.75" outlineLevel="1">
      <c r="A496" s="31" t="s">
        <v>37</v>
      </c>
      <c r="B496" s="32" t="s">
        <v>97</v>
      </c>
      <c r="C496" s="31">
        <v>5.37</v>
      </c>
      <c r="D496" s="92"/>
    </row>
    <row r="497" spans="1:4" ht="15.75" outlineLevel="1">
      <c r="A497" s="31" t="s">
        <v>37</v>
      </c>
      <c r="B497" s="32" t="s">
        <v>59</v>
      </c>
      <c r="C497" s="31">
        <v>5.53</v>
      </c>
      <c r="D497" s="92"/>
    </row>
    <row r="498" spans="1:4" ht="15.75" outlineLevel="1">
      <c r="A498" s="31" t="s">
        <v>37</v>
      </c>
      <c r="B498" s="32" t="s">
        <v>103</v>
      </c>
      <c r="C498" s="31">
        <v>5.109</v>
      </c>
      <c r="D498" s="92"/>
    </row>
    <row r="499" spans="1:4" ht="15.75" outlineLevel="1">
      <c r="A499" s="31" t="s">
        <v>37</v>
      </c>
      <c r="B499" s="32" t="s">
        <v>104</v>
      </c>
      <c r="C499" s="31">
        <v>5.1109999999999998</v>
      </c>
      <c r="D499" s="92"/>
    </row>
    <row r="500" spans="1:4" ht="15.75" outlineLevel="1">
      <c r="A500" s="31" t="s">
        <v>37</v>
      </c>
      <c r="B500" s="32" t="s">
        <v>106</v>
      </c>
      <c r="C500" s="31">
        <v>5.1120000000000001</v>
      </c>
      <c r="D500" s="92"/>
    </row>
    <row r="501" spans="1:4" ht="15.75" outlineLevel="1">
      <c r="A501" s="31" t="s">
        <v>37</v>
      </c>
      <c r="B501" s="32" t="s">
        <v>94</v>
      </c>
      <c r="C501" s="31">
        <v>5.1020000000000003</v>
      </c>
      <c r="D501" s="92"/>
    </row>
    <row r="502" spans="1:4" ht="15.75" outlineLevel="1">
      <c r="A502" s="31" t="s">
        <v>37</v>
      </c>
      <c r="B502" s="32" t="s">
        <v>95</v>
      </c>
      <c r="C502" s="34">
        <v>5.0999999999999996</v>
      </c>
      <c r="D502" s="92"/>
    </row>
    <row r="503" spans="1:4" ht="15.75" outlineLevel="1">
      <c r="A503" s="31" t="s">
        <v>37</v>
      </c>
      <c r="B503" s="32" t="s">
        <v>76</v>
      </c>
      <c r="C503" s="31">
        <v>5.58</v>
      </c>
      <c r="D503" s="92"/>
    </row>
    <row r="504" spans="1:4" ht="15.75" outlineLevel="1">
      <c r="A504" s="31" t="s">
        <v>37</v>
      </c>
      <c r="B504" s="32" t="s">
        <v>77</v>
      </c>
      <c r="C504" s="31">
        <v>5.55</v>
      </c>
      <c r="D504" s="92"/>
    </row>
    <row r="505" spans="1:4" ht="15.75" outlineLevel="1">
      <c r="A505" s="31" t="s">
        <v>37</v>
      </c>
      <c r="B505" s="32" t="s">
        <v>61</v>
      </c>
      <c r="C505" s="31">
        <v>5.54</v>
      </c>
      <c r="D505" s="92"/>
    </row>
    <row r="506" spans="1:4" ht="15.75" outlineLevel="1">
      <c r="A506" s="31" t="s">
        <v>37</v>
      </c>
      <c r="B506" s="32" t="s">
        <v>63</v>
      </c>
      <c r="C506" s="31">
        <v>5.63</v>
      </c>
      <c r="D506" s="92"/>
    </row>
    <row r="507" spans="1:4" ht="15.75" outlineLevel="1">
      <c r="A507" s="31" t="s">
        <v>37</v>
      </c>
      <c r="B507" s="32" t="s">
        <v>64</v>
      </c>
      <c r="C507" s="31">
        <v>5.47</v>
      </c>
      <c r="D507" s="92"/>
    </row>
    <row r="508" spans="1:4" ht="15.75" outlineLevel="1">
      <c r="A508" s="31" t="s">
        <v>37</v>
      </c>
      <c r="B508" s="32" t="s">
        <v>65</v>
      </c>
      <c r="C508" s="31">
        <v>5.48</v>
      </c>
      <c r="D508" s="92"/>
    </row>
    <row r="509" spans="1:4" ht="15.75">
      <c r="A509" s="36" t="s">
        <v>37</v>
      </c>
      <c r="B509" s="32"/>
      <c r="C509" s="31"/>
      <c r="D509" s="92"/>
    </row>
    <row r="510" spans="1:4" ht="15.75" outlineLevel="1">
      <c r="A510" s="31" t="s">
        <v>38</v>
      </c>
      <c r="B510" s="32" t="s">
        <v>49</v>
      </c>
      <c r="C510" s="31">
        <v>5.0999999999999996</v>
      </c>
      <c r="D510" s="92"/>
    </row>
    <row r="511" spans="1:4" ht="15.75" outlineLevel="1">
      <c r="A511" s="31" t="s">
        <v>38</v>
      </c>
      <c r="B511" s="32" t="s">
        <v>50</v>
      </c>
      <c r="C511" s="31">
        <v>5.2</v>
      </c>
      <c r="D511" s="92"/>
    </row>
    <row r="512" spans="1:4" ht="15.75" outlineLevel="1">
      <c r="A512" s="31" t="s">
        <v>38</v>
      </c>
      <c r="B512" s="32" t="s">
        <v>66</v>
      </c>
      <c r="C512" s="31">
        <v>5.3</v>
      </c>
      <c r="D512" s="92"/>
    </row>
    <row r="513" spans="1:4" ht="15.75" outlineLevel="1">
      <c r="A513" s="31" t="s">
        <v>38</v>
      </c>
      <c r="B513" s="32" t="s">
        <v>80</v>
      </c>
      <c r="C513" s="31">
        <v>5.6</v>
      </c>
      <c r="D513" s="92"/>
    </row>
    <row r="514" spans="1:4" ht="15.75" outlineLevel="1">
      <c r="A514" s="31" t="s">
        <v>38</v>
      </c>
      <c r="B514" s="32" t="s">
        <v>1082</v>
      </c>
      <c r="C514" s="33">
        <v>5.0999999999999996</v>
      </c>
      <c r="D514" s="92"/>
    </row>
    <row r="515" spans="1:4" ht="15.75" outlineLevel="1">
      <c r="A515" s="31" t="s">
        <v>38</v>
      </c>
      <c r="B515" s="32" t="s">
        <v>91</v>
      </c>
      <c r="C515" s="31">
        <v>5.14</v>
      </c>
      <c r="D515" s="92"/>
    </row>
    <row r="516" spans="1:4" ht="15.75" outlineLevel="1">
      <c r="A516" s="31" t="s">
        <v>38</v>
      </c>
      <c r="B516" s="32" t="s">
        <v>68</v>
      </c>
      <c r="C516" s="31">
        <v>5.19</v>
      </c>
      <c r="D516" s="92"/>
    </row>
    <row r="517" spans="1:4" ht="15.75" outlineLevel="1">
      <c r="A517" s="31" t="s">
        <v>38</v>
      </c>
      <c r="B517" s="32" t="s">
        <v>82</v>
      </c>
      <c r="C517" s="31">
        <v>5.24</v>
      </c>
      <c r="D517" s="92"/>
    </row>
    <row r="518" spans="1:4" ht="15.75" outlineLevel="1">
      <c r="A518" s="31" t="s">
        <v>38</v>
      </c>
      <c r="B518" s="32" t="s">
        <v>54</v>
      </c>
      <c r="C518" s="31">
        <v>5.26</v>
      </c>
      <c r="D518" s="92"/>
    </row>
    <row r="519" spans="1:4" ht="15.75" outlineLevel="1">
      <c r="A519" s="31" t="s">
        <v>38</v>
      </c>
      <c r="B519" s="32" t="s">
        <v>55</v>
      </c>
      <c r="C519" s="31">
        <v>5.27</v>
      </c>
      <c r="D519" s="92"/>
    </row>
    <row r="520" spans="1:4" ht="15.75" outlineLevel="1">
      <c r="A520" s="31" t="s">
        <v>38</v>
      </c>
      <c r="B520" s="32" t="s">
        <v>69</v>
      </c>
      <c r="C520" s="31">
        <v>5.28</v>
      </c>
      <c r="D520" s="92"/>
    </row>
    <row r="521" spans="1:4" ht="15.75" outlineLevel="1">
      <c r="A521" s="31" t="s">
        <v>38</v>
      </c>
      <c r="B521" s="32" t="s">
        <v>83</v>
      </c>
      <c r="C521" s="31">
        <v>5.31</v>
      </c>
      <c r="D521" s="92"/>
    </row>
    <row r="522" spans="1:4" ht="15.75" outlineLevel="1">
      <c r="A522" s="31" t="s">
        <v>38</v>
      </c>
      <c r="B522" s="32" t="s">
        <v>96</v>
      </c>
      <c r="C522" s="31">
        <v>5.33</v>
      </c>
      <c r="D522" s="92"/>
    </row>
    <row r="523" spans="1:4" ht="15.75" outlineLevel="1">
      <c r="A523" s="31" t="s">
        <v>38</v>
      </c>
      <c r="B523" s="32" t="s">
        <v>93</v>
      </c>
      <c r="C523" s="31">
        <v>5.101</v>
      </c>
      <c r="D523" s="92"/>
    </row>
    <row r="524" spans="1:4" ht="15.75" outlineLevel="1">
      <c r="A524" s="31" t="s">
        <v>38</v>
      </c>
      <c r="B524" s="32" t="s">
        <v>56</v>
      </c>
      <c r="C524" s="31">
        <v>5.36</v>
      </c>
      <c r="D524" s="92"/>
    </row>
    <row r="525" spans="1:4" ht="15.75" outlineLevel="1">
      <c r="A525" s="31" t="s">
        <v>38</v>
      </c>
      <c r="B525" s="32" t="s">
        <v>97</v>
      </c>
      <c r="C525" s="31">
        <v>5.37</v>
      </c>
      <c r="D525" s="92"/>
    </row>
    <row r="526" spans="1:4" ht="15.75" outlineLevel="1">
      <c r="A526" s="31" t="s">
        <v>38</v>
      </c>
      <c r="B526" s="32" t="s">
        <v>59</v>
      </c>
      <c r="C526" s="31">
        <v>5.53</v>
      </c>
      <c r="D526" s="92"/>
    </row>
    <row r="527" spans="1:4" ht="15.75" outlineLevel="1">
      <c r="A527" s="31" t="s">
        <v>38</v>
      </c>
      <c r="B527" s="32" t="s">
        <v>103</v>
      </c>
      <c r="C527" s="31">
        <v>5.109</v>
      </c>
      <c r="D527" s="92"/>
    </row>
    <row r="528" spans="1:4" ht="15.75" outlineLevel="1">
      <c r="A528" s="31" t="s">
        <v>38</v>
      </c>
      <c r="B528" s="32" t="s">
        <v>104</v>
      </c>
      <c r="C528" s="31">
        <v>5.1109999999999998</v>
      </c>
      <c r="D528" s="92"/>
    </row>
    <row r="529" spans="1:4" ht="15.75" outlineLevel="1">
      <c r="A529" s="31" t="s">
        <v>38</v>
      </c>
      <c r="B529" s="32" t="s">
        <v>106</v>
      </c>
      <c r="C529" s="31">
        <v>5.1120000000000001</v>
      </c>
      <c r="D529" s="92"/>
    </row>
    <row r="530" spans="1:4" ht="15.75" outlineLevel="1">
      <c r="A530" s="31" t="s">
        <v>38</v>
      </c>
      <c r="B530" s="32" t="s">
        <v>94</v>
      </c>
      <c r="C530" s="31">
        <v>5.1020000000000003</v>
      </c>
      <c r="D530" s="92"/>
    </row>
    <row r="531" spans="1:4" ht="15.75" outlineLevel="1">
      <c r="A531" s="31" t="s">
        <v>38</v>
      </c>
      <c r="B531" s="32" t="s">
        <v>95</v>
      </c>
      <c r="C531" s="34">
        <v>5.0999999999999996</v>
      </c>
      <c r="D531" s="92"/>
    </row>
    <row r="532" spans="1:4" ht="15.75" outlineLevel="1">
      <c r="A532" s="31" t="s">
        <v>38</v>
      </c>
      <c r="B532" s="32" t="s">
        <v>76</v>
      </c>
      <c r="C532" s="31">
        <v>5.58</v>
      </c>
      <c r="D532" s="92"/>
    </row>
    <row r="533" spans="1:4" ht="15.75" outlineLevel="1">
      <c r="A533" s="31" t="s">
        <v>38</v>
      </c>
      <c r="B533" s="32" t="s">
        <v>77</v>
      </c>
      <c r="C533" s="31">
        <v>5.55</v>
      </c>
      <c r="D533" s="92"/>
    </row>
    <row r="534" spans="1:4" ht="15.75" outlineLevel="1">
      <c r="A534" s="31" t="s">
        <v>38</v>
      </c>
      <c r="B534" s="32" t="s">
        <v>61</v>
      </c>
      <c r="C534" s="31">
        <v>5.54</v>
      </c>
      <c r="D534" s="92"/>
    </row>
    <row r="535" spans="1:4" ht="15.75" outlineLevel="1">
      <c r="A535" s="31" t="s">
        <v>38</v>
      </c>
      <c r="B535" s="32" t="s">
        <v>63</v>
      </c>
      <c r="C535" s="31">
        <v>5.63</v>
      </c>
      <c r="D535" s="92"/>
    </row>
    <row r="536" spans="1:4" ht="15.75" outlineLevel="1">
      <c r="A536" s="31" t="s">
        <v>38</v>
      </c>
      <c r="B536" s="32" t="s">
        <v>64</v>
      </c>
      <c r="C536" s="31">
        <v>5.47</v>
      </c>
      <c r="D536" s="92"/>
    </row>
    <row r="537" spans="1:4" ht="15.75" outlineLevel="1">
      <c r="A537" s="31" t="s">
        <v>38</v>
      </c>
      <c r="B537" s="32" t="s">
        <v>65</v>
      </c>
      <c r="C537" s="31">
        <v>5.48</v>
      </c>
      <c r="D537" s="92"/>
    </row>
    <row r="538" spans="1:4" ht="15.75">
      <c r="A538" s="36" t="s">
        <v>38</v>
      </c>
      <c r="B538" s="32"/>
      <c r="C538" s="31"/>
      <c r="D538" s="92"/>
    </row>
    <row r="539" spans="1:4" ht="15.75" outlineLevel="1">
      <c r="A539" s="31" t="s">
        <v>39</v>
      </c>
      <c r="B539" s="32" t="s">
        <v>49</v>
      </c>
      <c r="C539" s="31">
        <v>5.0999999999999996</v>
      </c>
      <c r="D539" s="92"/>
    </row>
    <row r="540" spans="1:4" ht="15.75" outlineLevel="1">
      <c r="A540" s="31" t="s">
        <v>39</v>
      </c>
      <c r="B540" s="32" t="s">
        <v>50</v>
      </c>
      <c r="C540" s="31">
        <v>5.2</v>
      </c>
      <c r="D540" s="92"/>
    </row>
    <row r="541" spans="1:4" ht="15.75" outlineLevel="1">
      <c r="A541" s="31" t="s">
        <v>39</v>
      </c>
      <c r="B541" s="32" t="s">
        <v>54</v>
      </c>
      <c r="C541" s="31">
        <v>5.26</v>
      </c>
      <c r="D541" s="92"/>
    </row>
    <row r="542" spans="1:4" ht="15.75" outlineLevel="1">
      <c r="A542" s="31" t="s">
        <v>39</v>
      </c>
      <c r="B542" s="32" t="s">
        <v>120</v>
      </c>
      <c r="C542" s="31">
        <v>5.21</v>
      </c>
      <c r="D542" s="92"/>
    </row>
    <row r="543" spans="1:4" ht="15.75" outlineLevel="1">
      <c r="A543" s="31" t="s">
        <v>39</v>
      </c>
      <c r="B543" s="32" t="s">
        <v>121</v>
      </c>
      <c r="C543" s="31">
        <v>5.53</v>
      </c>
      <c r="D543" s="92"/>
    </row>
    <row r="544" spans="1:4" ht="15.75" outlineLevel="1">
      <c r="A544" s="31" t="s">
        <v>39</v>
      </c>
      <c r="B544" s="32" t="s">
        <v>61</v>
      </c>
      <c r="C544" s="31">
        <v>5.54</v>
      </c>
      <c r="D544" s="92"/>
    </row>
    <row r="545" spans="1:4" ht="15.75" outlineLevel="1">
      <c r="A545" s="31" t="s">
        <v>39</v>
      </c>
      <c r="B545" s="32" t="s">
        <v>122</v>
      </c>
      <c r="C545" s="31">
        <v>5.58</v>
      </c>
      <c r="D545" s="92"/>
    </row>
    <row r="546" spans="1:4" ht="15.75" outlineLevel="1">
      <c r="A546" s="31" t="s">
        <v>39</v>
      </c>
      <c r="B546" s="32" t="s">
        <v>123</v>
      </c>
      <c r="C546" s="31">
        <v>5.1180000000000003</v>
      </c>
      <c r="D546" s="92"/>
    </row>
    <row r="547" spans="1:4" ht="15.75" outlineLevel="1">
      <c r="A547" s="31" t="s">
        <v>39</v>
      </c>
      <c r="B547" s="32" t="s">
        <v>124</v>
      </c>
      <c r="C547" s="31">
        <v>5.47</v>
      </c>
      <c r="D547" s="92"/>
    </row>
    <row r="548" spans="1:4" ht="15.75" outlineLevel="1">
      <c r="A548" s="31" t="s">
        <v>39</v>
      </c>
      <c r="B548" s="32" t="s">
        <v>125</v>
      </c>
      <c r="C548" s="31">
        <v>5.48</v>
      </c>
      <c r="D548" s="92"/>
    </row>
    <row r="549" spans="1:4" ht="15.75" outlineLevel="1">
      <c r="A549" s="31" t="s">
        <v>39</v>
      </c>
      <c r="B549" s="32" t="s">
        <v>126</v>
      </c>
      <c r="C549" s="31">
        <v>5.21</v>
      </c>
      <c r="D549" s="92"/>
    </row>
    <row r="550" spans="1:4" ht="15.75" outlineLevel="1">
      <c r="A550" s="31" t="s">
        <v>39</v>
      </c>
      <c r="B550" s="32" t="s">
        <v>127</v>
      </c>
      <c r="C550" s="31">
        <v>5.53</v>
      </c>
      <c r="D550" s="92"/>
    </row>
    <row r="551" spans="1:4" ht="15.75" outlineLevel="1">
      <c r="A551" s="31" t="s">
        <v>39</v>
      </c>
      <c r="B551" s="32" t="s">
        <v>61</v>
      </c>
      <c r="C551" s="31">
        <v>5.54</v>
      </c>
      <c r="D551" s="92"/>
    </row>
    <row r="552" spans="1:4" ht="15.75" outlineLevel="1">
      <c r="A552" s="31" t="s">
        <v>39</v>
      </c>
      <c r="B552" s="32" t="s">
        <v>128</v>
      </c>
      <c r="C552" s="31">
        <v>5.58</v>
      </c>
      <c r="D552" s="92"/>
    </row>
    <row r="553" spans="1:4" ht="15.75" outlineLevel="1">
      <c r="A553" s="31" t="s">
        <v>39</v>
      </c>
      <c r="B553" s="32" t="s">
        <v>129</v>
      </c>
      <c r="C553" s="31">
        <v>5.1180000000000003</v>
      </c>
      <c r="D553" s="92"/>
    </row>
    <row r="554" spans="1:4" ht="15.75" outlineLevel="1">
      <c r="A554" s="31" t="s">
        <v>39</v>
      </c>
      <c r="B554" s="32" t="s">
        <v>1089</v>
      </c>
      <c r="C554" s="31">
        <v>5.47</v>
      </c>
      <c r="D554" s="92"/>
    </row>
    <row r="555" spans="1:4" ht="15.75" outlineLevel="1">
      <c r="A555" s="31" t="s">
        <v>39</v>
      </c>
      <c r="B555" s="32" t="s">
        <v>1090</v>
      </c>
      <c r="C555" s="31">
        <v>5.48</v>
      </c>
      <c r="D555" s="92"/>
    </row>
    <row r="556" spans="1:4" ht="15.75" outlineLevel="1">
      <c r="A556" s="31" t="s">
        <v>39</v>
      </c>
      <c r="B556" s="32" t="s">
        <v>1091</v>
      </c>
      <c r="C556" s="31">
        <v>5.63</v>
      </c>
      <c r="D556" s="92"/>
    </row>
    <row r="557" spans="1:4" ht="15.75" outlineLevel="1">
      <c r="A557" s="31" t="s">
        <v>39</v>
      </c>
      <c r="B557" s="32" t="s">
        <v>55</v>
      </c>
      <c r="C557" s="31">
        <v>5.27</v>
      </c>
      <c r="D557" s="92"/>
    </row>
    <row r="558" spans="1:4" ht="15.75" outlineLevel="1">
      <c r="A558" s="31" t="s">
        <v>39</v>
      </c>
      <c r="B558" s="32" t="s">
        <v>69</v>
      </c>
      <c r="C558" s="31">
        <v>5.28</v>
      </c>
      <c r="D558" s="92"/>
    </row>
    <row r="559" spans="1:4" ht="15.75" outlineLevel="1">
      <c r="A559" s="31" t="s">
        <v>39</v>
      </c>
      <c r="B559" s="32" t="s">
        <v>133</v>
      </c>
      <c r="C559" s="31">
        <v>5.35</v>
      </c>
      <c r="D559" s="92"/>
    </row>
    <row r="560" spans="1:4" ht="15.75" outlineLevel="1">
      <c r="A560" s="31" t="s">
        <v>39</v>
      </c>
      <c r="B560" s="32" t="s">
        <v>134</v>
      </c>
      <c r="C560" s="31">
        <v>5.1189999999999998</v>
      </c>
      <c r="D560" s="92"/>
    </row>
    <row r="561" spans="1:4" ht="15.75" outlineLevel="1">
      <c r="A561" s="31" t="s">
        <v>39</v>
      </c>
      <c r="B561" s="32" t="s">
        <v>135</v>
      </c>
      <c r="C561" s="34">
        <v>5.12</v>
      </c>
      <c r="D561" s="92"/>
    </row>
    <row r="562" spans="1:4" ht="15.75" outlineLevel="1">
      <c r="A562" s="31" t="s">
        <v>39</v>
      </c>
      <c r="B562" s="32" t="s">
        <v>136</v>
      </c>
      <c r="C562" s="31">
        <v>5.1210000000000004</v>
      </c>
      <c r="D562" s="92"/>
    </row>
    <row r="563" spans="1:4" ht="15.75" outlineLevel="1">
      <c r="A563" s="31" t="s">
        <v>39</v>
      </c>
      <c r="B563" s="32" t="s">
        <v>56</v>
      </c>
      <c r="C563" s="31">
        <v>5.36</v>
      </c>
      <c r="D563" s="92"/>
    </row>
    <row r="564" spans="1:4" ht="15.75" outlineLevel="1">
      <c r="A564" s="31" t="s">
        <v>39</v>
      </c>
      <c r="B564" s="32" t="s">
        <v>137</v>
      </c>
      <c r="C564" s="31">
        <v>5.1219999999999999</v>
      </c>
      <c r="D564" s="92"/>
    </row>
    <row r="565" spans="1:4" ht="15.75" outlineLevel="1">
      <c r="A565" s="31" t="s">
        <v>39</v>
      </c>
      <c r="B565" s="32" t="s">
        <v>138</v>
      </c>
      <c r="C565" s="31">
        <v>5.1230000000000002</v>
      </c>
      <c r="D565" s="92"/>
    </row>
    <row r="566" spans="1:4" ht="15.75" outlineLevel="1">
      <c r="A566" s="31" t="s">
        <v>39</v>
      </c>
      <c r="B566" s="32" t="s">
        <v>139</v>
      </c>
      <c r="C566" s="31">
        <v>5.1239999999999997</v>
      </c>
      <c r="D566" s="92"/>
    </row>
    <row r="567" spans="1:4" ht="15.75" outlineLevel="1">
      <c r="A567" s="31" t="s">
        <v>39</v>
      </c>
      <c r="B567" s="32" t="s">
        <v>140</v>
      </c>
      <c r="C567" s="31">
        <v>5.125</v>
      </c>
      <c r="D567" s="92"/>
    </row>
    <row r="568" spans="1:4" ht="15.75" outlineLevel="1">
      <c r="A568" s="31" t="s">
        <v>39</v>
      </c>
      <c r="B568" s="32" t="s">
        <v>141</v>
      </c>
      <c r="C568" s="31">
        <v>5.1260000000000003</v>
      </c>
      <c r="D568" s="92"/>
    </row>
    <row r="569" spans="1:4" ht="15.75" outlineLevel="1">
      <c r="A569" s="31" t="s">
        <v>39</v>
      </c>
      <c r="B569" s="32" t="s">
        <v>142</v>
      </c>
      <c r="C569" s="31">
        <v>5.1269999999999998</v>
      </c>
      <c r="D569" s="92"/>
    </row>
    <row r="570" spans="1:4" ht="15.75" outlineLevel="1">
      <c r="A570" s="31" t="s">
        <v>39</v>
      </c>
      <c r="B570" s="32" t="s">
        <v>85</v>
      </c>
      <c r="C570" s="33">
        <v>5.72</v>
      </c>
      <c r="D570" s="92"/>
    </row>
    <row r="571" spans="1:4" ht="15.75" outlineLevel="1">
      <c r="A571" s="31" t="s">
        <v>39</v>
      </c>
      <c r="B571" s="32" t="s">
        <v>143</v>
      </c>
      <c r="C571" s="31">
        <v>5.1280000000000001</v>
      </c>
      <c r="D571" s="92"/>
    </row>
    <row r="572" spans="1:4" ht="15.75" outlineLevel="1">
      <c r="A572" s="31" t="s">
        <v>39</v>
      </c>
      <c r="B572" s="32" t="s">
        <v>144</v>
      </c>
      <c r="C572" s="31">
        <v>5.1289999999999996</v>
      </c>
      <c r="D572" s="91" t="s">
        <v>1081</v>
      </c>
    </row>
    <row r="573" spans="1:4" ht="15.75" outlineLevel="1">
      <c r="A573" s="31" t="s">
        <v>39</v>
      </c>
      <c r="B573" s="32" t="s">
        <v>145</v>
      </c>
      <c r="C573" s="31">
        <v>5.1310000000000002</v>
      </c>
      <c r="D573" s="92"/>
    </row>
    <row r="574" spans="1:4" ht="15.75" outlineLevel="1">
      <c r="A574" s="31" t="s">
        <v>39</v>
      </c>
      <c r="B574" s="32" t="s">
        <v>146</v>
      </c>
      <c r="C574" s="31">
        <v>5.1319999999999997</v>
      </c>
      <c r="D574" s="91" t="s">
        <v>1081</v>
      </c>
    </row>
    <row r="575" spans="1:4" ht="15.75" outlineLevel="1">
      <c r="A575" s="31" t="s">
        <v>39</v>
      </c>
      <c r="B575" s="32" t="s">
        <v>147</v>
      </c>
      <c r="C575" s="31">
        <v>5.133</v>
      </c>
      <c r="D575" s="91" t="s">
        <v>1081</v>
      </c>
    </row>
    <row r="576" spans="1:4" ht="15.75" outlineLevel="1">
      <c r="A576" s="31" t="s">
        <v>39</v>
      </c>
      <c r="B576" s="32" t="s">
        <v>148</v>
      </c>
      <c r="C576" s="31">
        <v>5.1340000000000003</v>
      </c>
      <c r="D576" s="91" t="s">
        <v>1081</v>
      </c>
    </row>
    <row r="577" spans="1:4" ht="15.75" outlineLevel="1">
      <c r="A577" s="31" t="s">
        <v>39</v>
      </c>
      <c r="B577" s="32" t="s">
        <v>149</v>
      </c>
      <c r="C577" s="34">
        <v>5.13</v>
      </c>
      <c r="D577" s="92"/>
    </row>
    <row r="578" spans="1:4" ht="15.75" outlineLevel="1">
      <c r="A578" s="31" t="s">
        <v>39</v>
      </c>
      <c r="B578" s="32" t="s">
        <v>64</v>
      </c>
      <c r="C578" s="31">
        <v>5.47</v>
      </c>
      <c r="D578" s="92"/>
    </row>
    <row r="579" spans="1:4" ht="15.75" outlineLevel="1">
      <c r="A579" s="31" t="s">
        <v>39</v>
      </c>
      <c r="B579" s="32" t="s">
        <v>65</v>
      </c>
      <c r="C579" s="31">
        <v>5.48</v>
      </c>
      <c r="D579" s="92"/>
    </row>
    <row r="580" spans="1:4" ht="15.75">
      <c r="A580" s="36" t="s">
        <v>39</v>
      </c>
      <c r="B580" s="32"/>
      <c r="C580" s="31"/>
      <c r="D580" s="92"/>
    </row>
    <row r="581" spans="1:4" ht="15.75" outlineLevel="1">
      <c r="A581" s="31" t="s">
        <v>40</v>
      </c>
      <c r="B581" s="32" t="s">
        <v>49</v>
      </c>
      <c r="C581" s="31">
        <v>5.0999999999999996</v>
      </c>
      <c r="D581" s="92"/>
    </row>
    <row r="582" spans="1:4" ht="15.75" outlineLevel="1">
      <c r="A582" s="31" t="s">
        <v>40</v>
      </c>
      <c r="B582" s="32" t="s">
        <v>50</v>
      </c>
      <c r="C582" s="31">
        <v>5.2</v>
      </c>
      <c r="D582" s="92"/>
    </row>
    <row r="583" spans="1:4" ht="15.75" outlineLevel="1">
      <c r="A583" s="31" t="s">
        <v>40</v>
      </c>
      <c r="B583" s="32" t="s">
        <v>150</v>
      </c>
      <c r="C583" s="31">
        <v>5.9</v>
      </c>
      <c r="D583" s="91" t="s">
        <v>1081</v>
      </c>
    </row>
    <row r="584" spans="1:4" ht="15.75" outlineLevel="1">
      <c r="A584" s="31" t="s">
        <v>40</v>
      </c>
      <c r="B584" s="32" t="s">
        <v>151</v>
      </c>
      <c r="C584" s="31">
        <v>5.13</v>
      </c>
      <c r="D584" s="91" t="s">
        <v>1081</v>
      </c>
    </row>
    <row r="585" spans="1:4" ht="15.75" outlineLevel="1">
      <c r="A585" s="31" t="s">
        <v>40</v>
      </c>
      <c r="B585" s="32" t="s">
        <v>152</v>
      </c>
      <c r="C585" s="31">
        <v>5.16</v>
      </c>
      <c r="D585" s="91" t="s">
        <v>1081</v>
      </c>
    </row>
    <row r="586" spans="1:4" ht="15.75" outlineLevel="1">
      <c r="A586" s="31" t="s">
        <v>40</v>
      </c>
      <c r="B586" s="32" t="s">
        <v>153</v>
      </c>
      <c r="C586" s="31">
        <v>5.22</v>
      </c>
      <c r="D586" s="91"/>
    </row>
    <row r="587" spans="1:4" ht="15.75" outlineLevel="1">
      <c r="A587" s="31" t="s">
        <v>40</v>
      </c>
      <c r="B587" s="32" t="s">
        <v>54</v>
      </c>
      <c r="C587" s="31">
        <v>5.26</v>
      </c>
      <c r="D587" s="92"/>
    </row>
    <row r="588" spans="1:4" ht="15.75" outlineLevel="1">
      <c r="A588" s="31" t="s">
        <v>40</v>
      </c>
      <c r="B588" s="32" t="s">
        <v>154</v>
      </c>
      <c r="C588" s="31">
        <v>5.77</v>
      </c>
      <c r="D588" s="92"/>
    </row>
    <row r="589" spans="1:4" ht="15.75" outlineLevel="1">
      <c r="A589" s="31" t="s">
        <v>40</v>
      </c>
      <c r="B589" s="32" t="s">
        <v>55</v>
      </c>
      <c r="C589" s="31">
        <v>5.27</v>
      </c>
      <c r="D589" s="92"/>
    </row>
    <row r="590" spans="1:4" ht="15.75" outlineLevel="1">
      <c r="A590" s="31" t="s">
        <v>40</v>
      </c>
      <c r="B590" s="32" t="s">
        <v>69</v>
      </c>
      <c r="C590" s="31">
        <v>5.28</v>
      </c>
      <c r="D590" s="91" t="s">
        <v>1081</v>
      </c>
    </row>
    <row r="591" spans="1:4" ht="15.75" outlineLevel="1">
      <c r="A591" s="31" t="s">
        <v>40</v>
      </c>
      <c r="B591" s="32" t="s">
        <v>83</v>
      </c>
      <c r="C591" s="31">
        <v>5.31</v>
      </c>
      <c r="D591" s="92"/>
    </row>
    <row r="592" spans="1:4" ht="15.75" outlineLevel="1">
      <c r="A592" s="31" t="s">
        <v>40</v>
      </c>
      <c r="B592" s="32" t="s">
        <v>56</v>
      </c>
      <c r="C592" s="31">
        <v>5.36</v>
      </c>
      <c r="D592" s="92"/>
    </row>
    <row r="593" spans="1:4" ht="15.75" outlineLevel="1">
      <c r="A593" s="31" t="s">
        <v>40</v>
      </c>
      <c r="B593" s="32" t="s">
        <v>155</v>
      </c>
      <c r="C593" s="31">
        <v>5.78</v>
      </c>
      <c r="D593" s="92"/>
    </row>
    <row r="594" spans="1:4" ht="15.75" outlineLevel="1">
      <c r="A594" s="31" t="s">
        <v>40</v>
      </c>
      <c r="B594" s="32" t="s">
        <v>156</v>
      </c>
      <c r="C594" s="31">
        <v>5.79</v>
      </c>
      <c r="D594" s="91" t="s">
        <v>1081</v>
      </c>
    </row>
    <row r="595" spans="1:4" ht="15.75" outlineLevel="1">
      <c r="A595" s="31" t="s">
        <v>40</v>
      </c>
      <c r="B595" s="32" t="s">
        <v>157</v>
      </c>
      <c r="C595" s="31">
        <v>5.41</v>
      </c>
      <c r="D595" s="92"/>
    </row>
    <row r="596" spans="1:4" ht="15.75" outlineLevel="1">
      <c r="A596" s="31" t="s">
        <v>40</v>
      </c>
      <c r="B596" s="32" t="s">
        <v>71</v>
      </c>
      <c r="C596" s="31">
        <v>5.49</v>
      </c>
      <c r="D596" s="92"/>
    </row>
    <row r="597" spans="1:4" ht="15.75" outlineLevel="1">
      <c r="A597" s="31" t="s">
        <v>40</v>
      </c>
      <c r="B597" s="32" t="s">
        <v>58</v>
      </c>
      <c r="C597" s="31">
        <v>5.51</v>
      </c>
      <c r="D597" s="92"/>
    </row>
    <row r="598" spans="1:4" ht="15.75" outlineLevel="1">
      <c r="A598" s="31" t="s">
        <v>40</v>
      </c>
      <c r="B598" s="32" t="s">
        <v>1092</v>
      </c>
      <c r="C598" s="31">
        <v>5.52</v>
      </c>
      <c r="D598" s="92"/>
    </row>
    <row r="599" spans="1:4" ht="15.75" outlineLevel="1">
      <c r="A599" s="31" t="s">
        <v>40</v>
      </c>
      <c r="B599" s="32" t="s">
        <v>59</v>
      </c>
      <c r="C599" s="31">
        <v>5.53</v>
      </c>
      <c r="D599" s="92"/>
    </row>
    <row r="600" spans="1:4" ht="15.75" outlineLevel="1">
      <c r="A600" s="31" t="s">
        <v>40</v>
      </c>
      <c r="B600" s="32" t="s">
        <v>72</v>
      </c>
      <c r="C600" s="31">
        <v>5.69</v>
      </c>
      <c r="D600" s="92"/>
    </row>
    <row r="601" spans="1:4" ht="15.75" outlineLevel="1">
      <c r="A601" s="31" t="s">
        <v>40</v>
      </c>
      <c r="B601" s="32" t="s">
        <v>159</v>
      </c>
      <c r="C601" s="31">
        <v>5.71</v>
      </c>
      <c r="D601" s="92"/>
    </row>
    <row r="602" spans="1:4" ht="15.75" outlineLevel="1">
      <c r="A602" s="31" t="s">
        <v>40</v>
      </c>
      <c r="B602" s="32" t="s">
        <v>62</v>
      </c>
      <c r="C602" s="33">
        <v>5.7</v>
      </c>
      <c r="D602" s="92"/>
    </row>
    <row r="603" spans="1:4" ht="15.75" outlineLevel="1">
      <c r="A603" s="31" t="s">
        <v>40</v>
      </c>
      <c r="B603" s="32" t="s">
        <v>98</v>
      </c>
      <c r="C603" s="33">
        <v>5.8</v>
      </c>
      <c r="D603" s="91" t="s">
        <v>1081</v>
      </c>
    </row>
    <row r="604" spans="1:4" ht="15.75" outlineLevel="1">
      <c r="A604" s="31" t="s">
        <v>40</v>
      </c>
      <c r="B604" s="32" t="s">
        <v>85</v>
      </c>
      <c r="C604" s="33">
        <v>5.72</v>
      </c>
      <c r="D604" s="91" t="s">
        <v>1081</v>
      </c>
    </row>
    <row r="605" spans="1:4" ht="15.75" outlineLevel="1">
      <c r="A605" s="31" t="s">
        <v>40</v>
      </c>
      <c r="B605" s="32" t="s">
        <v>160</v>
      </c>
      <c r="C605" s="31">
        <v>5.73</v>
      </c>
      <c r="D605" s="91" t="s">
        <v>1081</v>
      </c>
    </row>
    <row r="606" spans="1:4" ht="15.75" outlineLevel="1">
      <c r="A606" s="31" t="s">
        <v>40</v>
      </c>
      <c r="B606" s="32" t="s">
        <v>74</v>
      </c>
      <c r="C606" s="31">
        <v>5.74</v>
      </c>
      <c r="D606" s="92"/>
    </row>
    <row r="607" spans="1:4" ht="15.75" outlineLevel="1">
      <c r="A607" s="31" t="s">
        <v>40</v>
      </c>
      <c r="B607" s="32" t="s">
        <v>73</v>
      </c>
      <c r="C607" s="31">
        <v>5.75</v>
      </c>
      <c r="D607" s="92"/>
    </row>
    <row r="608" spans="1:4" ht="15.75" outlineLevel="1">
      <c r="A608" s="31" t="s">
        <v>40</v>
      </c>
      <c r="B608" s="32" t="s">
        <v>86</v>
      </c>
      <c r="C608" s="31">
        <v>5.76</v>
      </c>
      <c r="D608" s="92"/>
    </row>
    <row r="609" spans="1:4" ht="15.75" outlineLevel="1">
      <c r="A609" s="31" t="s">
        <v>40</v>
      </c>
      <c r="B609" s="32" t="s">
        <v>161</v>
      </c>
      <c r="C609" s="31">
        <v>5.81</v>
      </c>
      <c r="D609" s="91" t="s">
        <v>1081</v>
      </c>
    </row>
    <row r="610" spans="1:4" ht="15.75" outlineLevel="1">
      <c r="A610" s="31" t="s">
        <v>40</v>
      </c>
      <c r="B610" s="32" t="s">
        <v>162</v>
      </c>
      <c r="C610" s="31">
        <v>5.82</v>
      </c>
      <c r="D610" s="91" t="s">
        <v>1081</v>
      </c>
    </row>
    <row r="611" spans="1:4" ht="15.75" outlineLevel="1">
      <c r="A611" s="31" t="s">
        <v>40</v>
      </c>
      <c r="B611" s="32" t="s">
        <v>163</v>
      </c>
      <c r="C611" s="31">
        <v>5.83</v>
      </c>
      <c r="D611" s="91" t="s">
        <v>1081</v>
      </c>
    </row>
    <row r="612" spans="1:4" ht="15.75" outlineLevel="1">
      <c r="A612" s="31" t="s">
        <v>40</v>
      </c>
      <c r="B612" s="32" t="s">
        <v>164</v>
      </c>
      <c r="C612" s="31">
        <v>5.84</v>
      </c>
      <c r="D612" s="92"/>
    </row>
    <row r="613" spans="1:4" ht="15.75" outlineLevel="1">
      <c r="A613" s="31" t="s">
        <v>40</v>
      </c>
      <c r="B613" s="32" t="s">
        <v>165</v>
      </c>
      <c r="C613" s="31">
        <v>5.85</v>
      </c>
      <c r="D613" s="91" t="s">
        <v>1081</v>
      </c>
    </row>
    <row r="614" spans="1:4" ht="15.75" outlineLevel="1">
      <c r="A614" s="31" t="s">
        <v>40</v>
      </c>
      <c r="B614" s="32" t="s">
        <v>166</v>
      </c>
      <c r="C614" s="31">
        <v>5.86</v>
      </c>
      <c r="D614" s="91" t="s">
        <v>1081</v>
      </c>
    </row>
    <row r="615" spans="1:4" ht="15.75" outlineLevel="1">
      <c r="A615" s="31" t="s">
        <v>40</v>
      </c>
      <c r="B615" s="32" t="s">
        <v>167</v>
      </c>
      <c r="C615" s="31">
        <v>5.88</v>
      </c>
      <c r="D615" s="91" t="s">
        <v>1081</v>
      </c>
    </row>
    <row r="616" spans="1:4" ht="15.75" outlineLevel="1">
      <c r="A616" s="31" t="s">
        <v>40</v>
      </c>
      <c r="B616" s="32" t="s">
        <v>168</v>
      </c>
      <c r="C616" s="31">
        <v>5.87</v>
      </c>
      <c r="D616" s="92"/>
    </row>
    <row r="617" spans="1:4" ht="15.75" outlineLevel="1">
      <c r="A617" s="31" t="s">
        <v>40</v>
      </c>
      <c r="B617" s="32" t="s">
        <v>103</v>
      </c>
      <c r="C617" s="31">
        <v>5.109</v>
      </c>
      <c r="D617" s="92"/>
    </row>
    <row r="618" spans="1:4" ht="15.75" outlineLevel="1">
      <c r="A618" s="31" t="s">
        <v>40</v>
      </c>
      <c r="B618" s="32" t="s">
        <v>105</v>
      </c>
      <c r="C618" s="34">
        <v>5.1100000000000003</v>
      </c>
      <c r="D618" s="91" t="s">
        <v>1081</v>
      </c>
    </row>
    <row r="619" spans="1:4" ht="15.75" outlineLevel="1">
      <c r="A619" s="31" t="s">
        <v>40</v>
      </c>
      <c r="B619" s="32" t="s">
        <v>104</v>
      </c>
      <c r="C619" s="31">
        <v>5.1109999999999998</v>
      </c>
      <c r="D619" s="92"/>
    </row>
    <row r="620" spans="1:4" ht="15.75" outlineLevel="1">
      <c r="A620" s="31" t="s">
        <v>40</v>
      </c>
      <c r="B620" s="32" t="s">
        <v>106</v>
      </c>
      <c r="C620" s="31">
        <v>5.1120000000000001</v>
      </c>
      <c r="D620" s="92"/>
    </row>
    <row r="621" spans="1:4" ht="15.75" outlineLevel="1">
      <c r="A621" s="31" t="s">
        <v>40</v>
      </c>
      <c r="B621" s="32" t="s">
        <v>1086</v>
      </c>
      <c r="C621" s="31">
        <v>5.1130000000000004</v>
      </c>
      <c r="D621" s="92"/>
    </row>
    <row r="622" spans="1:4" ht="15.75" outlineLevel="1">
      <c r="A622" s="31" t="s">
        <v>40</v>
      </c>
      <c r="B622" s="32" t="s">
        <v>169</v>
      </c>
      <c r="C622" s="31">
        <v>5.99</v>
      </c>
      <c r="D622" s="91" t="s">
        <v>1081</v>
      </c>
    </row>
    <row r="623" spans="1:4" ht="15.75" outlineLevel="1">
      <c r="A623" s="31" t="s">
        <v>40</v>
      </c>
      <c r="B623" s="32" t="s">
        <v>170</v>
      </c>
      <c r="C623" s="31">
        <v>5.58</v>
      </c>
      <c r="D623" s="91"/>
    </row>
    <row r="624" spans="1:4" ht="15.75" outlineLevel="1">
      <c r="A624" s="31" t="s">
        <v>40</v>
      </c>
      <c r="B624" s="32" t="s">
        <v>61</v>
      </c>
      <c r="C624" s="31">
        <v>5.54</v>
      </c>
      <c r="D624" s="92"/>
    </row>
    <row r="625" spans="1:4" ht="15.75" outlineLevel="1">
      <c r="A625" s="31" t="s">
        <v>40</v>
      </c>
      <c r="B625" s="32" t="s">
        <v>171</v>
      </c>
      <c r="C625" s="31">
        <v>5.56</v>
      </c>
      <c r="D625" s="92"/>
    </row>
    <row r="626" spans="1:4" ht="15.75" outlineLevel="1">
      <c r="A626" s="31" t="s">
        <v>40</v>
      </c>
      <c r="B626" s="32" t="s">
        <v>63</v>
      </c>
      <c r="C626" s="31">
        <v>5.63</v>
      </c>
      <c r="D626" s="92"/>
    </row>
    <row r="627" spans="1:4" ht="15.75" outlineLevel="1">
      <c r="A627" s="31" t="s">
        <v>40</v>
      </c>
      <c r="B627" s="32" t="s">
        <v>172</v>
      </c>
      <c r="C627" s="31">
        <v>5.64</v>
      </c>
      <c r="D627" s="92"/>
    </row>
    <row r="628" spans="1:4" ht="15.75" outlineLevel="1">
      <c r="A628" s="31" t="s">
        <v>40</v>
      </c>
      <c r="B628" s="32" t="s">
        <v>78</v>
      </c>
      <c r="C628" s="31">
        <v>5.65</v>
      </c>
      <c r="D628" s="92"/>
    </row>
    <row r="629" spans="1:4" ht="15.75" outlineLevel="1">
      <c r="A629" s="31" t="s">
        <v>40</v>
      </c>
      <c r="B629" s="32" t="s">
        <v>88</v>
      </c>
      <c r="C629" s="31">
        <v>5.66</v>
      </c>
      <c r="D629" s="92"/>
    </row>
    <row r="630" spans="1:4" ht="15.75" outlineLevel="1">
      <c r="A630" s="31" t="s">
        <v>40</v>
      </c>
      <c r="B630" s="32" t="s">
        <v>87</v>
      </c>
      <c r="C630" s="31">
        <v>5.89</v>
      </c>
      <c r="D630" s="91" t="s">
        <v>1081</v>
      </c>
    </row>
    <row r="631" spans="1:4" ht="15.75" outlineLevel="1">
      <c r="A631" s="31" t="s">
        <v>40</v>
      </c>
      <c r="B631" s="32" t="s">
        <v>17</v>
      </c>
      <c r="C631" s="31">
        <v>5.68</v>
      </c>
      <c r="D631" s="92"/>
    </row>
    <row r="632" spans="1:4" ht="15.75" outlineLevel="1">
      <c r="A632" s="31" t="s">
        <v>40</v>
      </c>
      <c r="B632" s="32" t="s">
        <v>64</v>
      </c>
      <c r="C632" s="31">
        <v>5.47</v>
      </c>
      <c r="D632" s="92"/>
    </row>
    <row r="633" spans="1:4" ht="15.75" outlineLevel="1">
      <c r="A633" s="31" t="s">
        <v>40</v>
      </c>
      <c r="B633" s="32" t="s">
        <v>65</v>
      </c>
      <c r="C633" s="31">
        <v>5.48</v>
      </c>
      <c r="D633" s="92"/>
    </row>
    <row r="634" spans="1:4" ht="15.75">
      <c r="A634" s="36" t="s">
        <v>40</v>
      </c>
      <c r="B634" s="32"/>
      <c r="C634" s="31"/>
      <c r="D634" s="92"/>
    </row>
    <row r="635" spans="1:4" ht="15.75" outlineLevel="1">
      <c r="A635" s="31" t="s">
        <v>41</v>
      </c>
      <c r="B635" s="32" t="s">
        <v>49</v>
      </c>
      <c r="C635" s="31">
        <v>5.0999999999999996</v>
      </c>
      <c r="D635" s="92"/>
    </row>
    <row r="636" spans="1:4" ht="15.75" outlineLevel="1">
      <c r="A636" s="31" t="s">
        <v>41</v>
      </c>
      <c r="B636" s="32" t="s">
        <v>50</v>
      </c>
      <c r="C636" s="31">
        <v>5.2</v>
      </c>
      <c r="D636" s="92"/>
    </row>
    <row r="637" spans="1:4" ht="15.75" outlineLevel="1">
      <c r="A637" s="31" t="s">
        <v>41</v>
      </c>
      <c r="B637" s="32" t="s">
        <v>66</v>
      </c>
      <c r="C637" s="31">
        <v>5.3</v>
      </c>
      <c r="D637" s="92"/>
    </row>
    <row r="638" spans="1:4" ht="15.75" outlineLevel="1">
      <c r="A638" s="31" t="s">
        <v>41</v>
      </c>
      <c r="B638" s="32" t="s">
        <v>80</v>
      </c>
      <c r="C638" s="31">
        <v>5.6</v>
      </c>
      <c r="D638" s="92"/>
    </row>
    <row r="639" spans="1:4" ht="15.75" outlineLevel="1">
      <c r="A639" s="31" t="s">
        <v>41</v>
      </c>
      <c r="B639" s="32" t="s">
        <v>1082</v>
      </c>
      <c r="C639" s="33">
        <v>5.0999999999999996</v>
      </c>
      <c r="D639" s="92"/>
    </row>
    <row r="640" spans="1:4" ht="15.75" outlineLevel="1">
      <c r="A640" s="31" t="s">
        <v>41</v>
      </c>
      <c r="B640" s="32" t="s">
        <v>91</v>
      </c>
      <c r="C640" s="31">
        <v>5.14</v>
      </c>
      <c r="D640" s="92"/>
    </row>
    <row r="641" spans="1:4" ht="15.75" outlineLevel="1">
      <c r="A641" s="31" t="s">
        <v>41</v>
      </c>
      <c r="B641" s="32" t="s">
        <v>68</v>
      </c>
      <c r="C641" s="31">
        <v>5.19</v>
      </c>
      <c r="D641" s="92"/>
    </row>
    <row r="642" spans="1:4" ht="15.75" outlineLevel="1">
      <c r="A642" s="31" t="s">
        <v>41</v>
      </c>
      <c r="B642" s="32" t="s">
        <v>82</v>
      </c>
      <c r="C642" s="31">
        <v>5.24</v>
      </c>
      <c r="D642" s="92"/>
    </row>
    <row r="643" spans="1:4" ht="15.75" outlineLevel="1">
      <c r="A643" s="31" t="s">
        <v>41</v>
      </c>
      <c r="B643" s="32" t="s">
        <v>54</v>
      </c>
      <c r="C643" s="31">
        <v>5.26</v>
      </c>
      <c r="D643" s="92"/>
    </row>
    <row r="644" spans="1:4" ht="15.75" outlineLevel="1">
      <c r="A644" s="31" t="s">
        <v>41</v>
      </c>
      <c r="B644" s="32" t="s">
        <v>55</v>
      </c>
      <c r="C644" s="31">
        <v>5.27</v>
      </c>
      <c r="D644" s="92"/>
    </row>
    <row r="645" spans="1:4" ht="15.75" outlineLevel="1">
      <c r="A645" s="31" t="s">
        <v>41</v>
      </c>
      <c r="B645" s="32" t="s">
        <v>69</v>
      </c>
      <c r="C645" s="31">
        <v>5.28</v>
      </c>
      <c r="D645" s="92"/>
    </row>
    <row r="646" spans="1:4" ht="15.75" outlineLevel="1">
      <c r="A646" s="31" t="s">
        <v>41</v>
      </c>
      <c r="B646" s="32" t="s">
        <v>56</v>
      </c>
      <c r="C646" s="31">
        <v>5.36</v>
      </c>
      <c r="D646" s="92"/>
    </row>
    <row r="647" spans="1:4" ht="15.75" outlineLevel="1">
      <c r="A647" s="31" t="s">
        <v>41</v>
      </c>
      <c r="B647" s="32" t="s">
        <v>96</v>
      </c>
      <c r="C647" s="31">
        <v>5.33</v>
      </c>
      <c r="D647" s="92"/>
    </row>
    <row r="648" spans="1:4" ht="15.75" outlineLevel="1">
      <c r="A648" s="31" t="s">
        <v>41</v>
      </c>
      <c r="B648" s="32" t="s">
        <v>97</v>
      </c>
      <c r="C648" s="31">
        <v>5.37</v>
      </c>
      <c r="D648" s="92"/>
    </row>
    <row r="649" spans="1:4" ht="15.75" outlineLevel="1">
      <c r="A649" s="31" t="s">
        <v>41</v>
      </c>
      <c r="B649" s="32" t="s">
        <v>71</v>
      </c>
      <c r="C649" s="31">
        <v>5.49</v>
      </c>
      <c r="D649" s="92"/>
    </row>
    <row r="650" spans="1:4" ht="15.75" outlineLevel="1">
      <c r="A650" s="31" t="s">
        <v>41</v>
      </c>
      <c r="B650" s="32" t="s">
        <v>58</v>
      </c>
      <c r="C650" s="31">
        <v>5.51</v>
      </c>
      <c r="D650" s="92"/>
    </row>
    <row r="651" spans="1:4" ht="15.75" outlineLevel="1">
      <c r="A651" s="31" t="s">
        <v>41</v>
      </c>
      <c r="B651" s="32" t="s">
        <v>1083</v>
      </c>
      <c r="C651" s="31">
        <v>5.52</v>
      </c>
      <c r="D651" s="92"/>
    </row>
    <row r="652" spans="1:4" ht="15.75" outlineLevel="1">
      <c r="A652" s="31" t="s">
        <v>41</v>
      </c>
      <c r="B652" s="32" t="s">
        <v>59</v>
      </c>
      <c r="C652" s="31">
        <v>5.53</v>
      </c>
      <c r="D652" s="92"/>
    </row>
    <row r="653" spans="1:4" ht="15.75" outlineLevel="1">
      <c r="A653" s="31" t="s">
        <v>41</v>
      </c>
      <c r="B653" s="32" t="s">
        <v>72</v>
      </c>
      <c r="C653" s="31">
        <v>5.69</v>
      </c>
      <c r="D653" s="92"/>
    </row>
    <row r="654" spans="1:4" ht="15.75" outlineLevel="1">
      <c r="A654" s="31" t="s">
        <v>41</v>
      </c>
      <c r="B654" s="32" t="s">
        <v>62</v>
      </c>
      <c r="C654" s="33">
        <v>5.7</v>
      </c>
      <c r="D654" s="92"/>
    </row>
    <row r="655" spans="1:4" ht="15.75" outlineLevel="1">
      <c r="A655" s="31" t="s">
        <v>41</v>
      </c>
      <c r="B655" s="32" t="s">
        <v>74</v>
      </c>
      <c r="C655" s="31">
        <v>5.74</v>
      </c>
      <c r="D655" s="92"/>
    </row>
    <row r="656" spans="1:4" ht="15.75" outlineLevel="1">
      <c r="A656" s="31" t="s">
        <v>41</v>
      </c>
      <c r="B656" s="32" t="s">
        <v>103</v>
      </c>
      <c r="C656" s="31">
        <v>5.109</v>
      </c>
      <c r="D656" s="92"/>
    </row>
    <row r="657" spans="1:4" ht="15.75" outlineLevel="1">
      <c r="A657" s="31" t="s">
        <v>41</v>
      </c>
      <c r="B657" s="32" t="s">
        <v>104</v>
      </c>
      <c r="C657" s="31">
        <v>5.1109999999999998</v>
      </c>
      <c r="D657" s="92"/>
    </row>
    <row r="658" spans="1:4" ht="15.75" outlineLevel="1">
      <c r="A658" s="31" t="s">
        <v>41</v>
      </c>
      <c r="B658" s="32" t="s">
        <v>106</v>
      </c>
      <c r="C658" s="31">
        <v>5.1120000000000001</v>
      </c>
      <c r="D658" s="92"/>
    </row>
    <row r="659" spans="1:4" ht="15.75" outlineLevel="1">
      <c r="A659" s="31" t="s">
        <v>41</v>
      </c>
      <c r="B659" s="32" t="s">
        <v>76</v>
      </c>
      <c r="C659" s="31">
        <v>5.58</v>
      </c>
      <c r="D659" s="92"/>
    </row>
    <row r="660" spans="1:4" ht="15.75" outlineLevel="1">
      <c r="A660" s="31" t="s">
        <v>41</v>
      </c>
      <c r="B660" s="32" t="s">
        <v>61</v>
      </c>
      <c r="C660" s="31">
        <v>5.54</v>
      </c>
      <c r="D660" s="92"/>
    </row>
    <row r="661" spans="1:4" ht="15.75" outlineLevel="1">
      <c r="A661" s="31" t="s">
        <v>41</v>
      </c>
      <c r="B661" s="32" t="s">
        <v>77</v>
      </c>
      <c r="C661" s="31">
        <v>5.55</v>
      </c>
      <c r="D661" s="92"/>
    </row>
    <row r="662" spans="1:4" ht="15.75" outlineLevel="1">
      <c r="A662" s="31" t="s">
        <v>41</v>
      </c>
      <c r="B662" s="32" t="s">
        <v>63</v>
      </c>
      <c r="C662" s="31">
        <v>5.63</v>
      </c>
      <c r="D662" s="92"/>
    </row>
    <row r="663" spans="1:4" ht="15.75" outlineLevel="1">
      <c r="A663" s="31" t="s">
        <v>41</v>
      </c>
      <c r="B663" s="32" t="s">
        <v>64</v>
      </c>
      <c r="C663" s="31">
        <v>5.47</v>
      </c>
      <c r="D663" s="92"/>
    </row>
    <row r="664" spans="1:4" ht="15.75" outlineLevel="1">
      <c r="A664" s="31" t="s">
        <v>41</v>
      </c>
      <c r="B664" s="32" t="s">
        <v>65</v>
      </c>
      <c r="C664" s="31">
        <v>5.48</v>
      </c>
      <c r="D664" s="92"/>
    </row>
    <row r="665" spans="1:4" ht="15.75">
      <c r="A665" s="36" t="s">
        <v>41</v>
      </c>
      <c r="B665" s="32"/>
      <c r="C665" s="31"/>
      <c r="D665" s="92"/>
    </row>
    <row r="666" spans="1:4" ht="15.75" outlineLevel="1">
      <c r="A666" s="31" t="s">
        <v>42</v>
      </c>
      <c r="B666" s="32" t="s">
        <v>49</v>
      </c>
      <c r="C666" s="31">
        <v>5.0999999999999996</v>
      </c>
      <c r="D666" s="92"/>
    </row>
    <row r="667" spans="1:4" ht="15.75" outlineLevel="1">
      <c r="A667" s="31" t="s">
        <v>42</v>
      </c>
      <c r="B667" s="32" t="s">
        <v>50</v>
      </c>
      <c r="C667" s="31">
        <v>5.2</v>
      </c>
      <c r="D667" s="92"/>
    </row>
    <row r="668" spans="1:4" ht="15.75" outlineLevel="1">
      <c r="A668" s="31" t="s">
        <v>42</v>
      </c>
      <c r="B668" s="32" t="s">
        <v>51</v>
      </c>
      <c r="C668" s="31">
        <v>5.4</v>
      </c>
      <c r="D668" s="92"/>
    </row>
    <row r="669" spans="1:4" ht="15.75" outlineLevel="1">
      <c r="A669" s="31" t="s">
        <v>42</v>
      </c>
      <c r="B669" s="32" t="s">
        <v>52</v>
      </c>
      <c r="C669" s="31">
        <v>5.7</v>
      </c>
      <c r="D669" s="92"/>
    </row>
    <row r="670" spans="1:4" ht="15.75" outlineLevel="1">
      <c r="A670" s="31" t="s">
        <v>42</v>
      </c>
      <c r="B670" s="32" t="s">
        <v>53</v>
      </c>
      <c r="C670" s="31">
        <v>5.1100000000000003</v>
      </c>
      <c r="D670" s="92"/>
    </row>
    <row r="671" spans="1:4" ht="15.75" outlineLevel="1">
      <c r="A671" s="31" t="s">
        <v>42</v>
      </c>
      <c r="B671" s="32" t="s">
        <v>54</v>
      </c>
      <c r="C671" s="31">
        <v>5.26</v>
      </c>
      <c r="D671" s="92"/>
    </row>
    <row r="672" spans="1:4" ht="15.75" outlineLevel="1">
      <c r="A672" s="31" t="s">
        <v>42</v>
      </c>
      <c r="B672" s="32" t="s">
        <v>174</v>
      </c>
      <c r="C672" s="31">
        <v>5.43</v>
      </c>
      <c r="D672" s="92"/>
    </row>
    <row r="673" spans="1:4" ht="15.75" outlineLevel="1">
      <c r="A673" s="31" t="s">
        <v>42</v>
      </c>
      <c r="B673" s="32" t="s">
        <v>55</v>
      </c>
      <c r="C673" s="31">
        <v>5.27</v>
      </c>
      <c r="D673" s="92"/>
    </row>
    <row r="674" spans="1:4" ht="15.75" outlineLevel="1">
      <c r="A674" s="31" t="s">
        <v>42</v>
      </c>
      <c r="B674" s="32" t="s">
        <v>69</v>
      </c>
      <c r="C674" s="31">
        <v>5.28</v>
      </c>
      <c r="D674" s="92"/>
    </row>
    <row r="675" spans="1:4" ht="15.75" outlineLevel="1">
      <c r="A675" s="31" t="s">
        <v>42</v>
      </c>
      <c r="B675" s="32" t="s">
        <v>56</v>
      </c>
      <c r="C675" s="31">
        <v>5.36</v>
      </c>
      <c r="D675" s="92"/>
    </row>
    <row r="676" spans="1:4" ht="15.75" outlineLevel="1">
      <c r="A676" s="31" t="s">
        <v>42</v>
      </c>
      <c r="B676" s="32" t="s">
        <v>57</v>
      </c>
      <c r="C676" s="33">
        <v>5.5</v>
      </c>
      <c r="D676" s="92"/>
    </row>
    <row r="677" spans="1:4" ht="15.75" outlineLevel="1">
      <c r="A677" s="31" t="s">
        <v>42</v>
      </c>
      <c r="B677" s="32" t="s">
        <v>58</v>
      </c>
      <c r="C677" s="31">
        <v>5.51</v>
      </c>
      <c r="D677" s="92"/>
    </row>
    <row r="678" spans="1:4" ht="15.75" outlineLevel="1">
      <c r="A678" s="31" t="s">
        <v>42</v>
      </c>
      <c r="B678" s="32" t="s">
        <v>59</v>
      </c>
      <c r="C678" s="31">
        <v>5.53</v>
      </c>
      <c r="D678" s="92"/>
    </row>
    <row r="679" spans="1:4" ht="15.75" outlineLevel="1">
      <c r="A679" s="31" t="s">
        <v>42</v>
      </c>
      <c r="B679" s="32" t="s">
        <v>72</v>
      </c>
      <c r="C679" s="31">
        <v>5.69</v>
      </c>
      <c r="D679" s="92"/>
    </row>
    <row r="680" spans="1:4" ht="15.75" outlineLevel="1">
      <c r="A680" s="31" t="s">
        <v>42</v>
      </c>
      <c r="B680" s="32" t="s">
        <v>62</v>
      </c>
      <c r="C680" s="33">
        <v>5.7</v>
      </c>
      <c r="D680" s="91" t="s">
        <v>1081</v>
      </c>
    </row>
    <row r="681" spans="1:4" ht="15.75" outlineLevel="1">
      <c r="A681" s="31" t="s">
        <v>42</v>
      </c>
      <c r="B681" s="32" t="s">
        <v>74</v>
      </c>
      <c r="C681" s="31">
        <v>5.74</v>
      </c>
      <c r="D681" s="92"/>
    </row>
    <row r="682" spans="1:4" ht="15.75" outlineLevel="1">
      <c r="A682" s="31" t="s">
        <v>42</v>
      </c>
      <c r="B682" s="32" t="s">
        <v>60</v>
      </c>
      <c r="C682" s="31">
        <v>5.59</v>
      </c>
      <c r="D682" s="92"/>
    </row>
    <row r="683" spans="1:4" ht="15.75" outlineLevel="1">
      <c r="A683" s="31" t="s">
        <v>42</v>
      </c>
      <c r="B683" s="32" t="s">
        <v>61</v>
      </c>
      <c r="C683" s="31">
        <v>5.54</v>
      </c>
      <c r="D683" s="92"/>
    </row>
    <row r="684" spans="1:4" ht="15.75" outlineLevel="1">
      <c r="A684" s="31" t="s">
        <v>42</v>
      </c>
      <c r="B684" s="32" t="s">
        <v>175</v>
      </c>
      <c r="C684" s="31">
        <v>5.57</v>
      </c>
      <c r="D684" s="92"/>
    </row>
    <row r="685" spans="1:4" ht="15.75" outlineLevel="1">
      <c r="A685" s="31" t="s">
        <v>42</v>
      </c>
      <c r="B685" s="32" t="s">
        <v>63</v>
      </c>
      <c r="C685" s="31">
        <v>5.63</v>
      </c>
      <c r="D685" s="92"/>
    </row>
    <row r="686" spans="1:4" ht="15.75" outlineLevel="1">
      <c r="A686" s="31" t="s">
        <v>42</v>
      </c>
      <c r="B686" s="32" t="s">
        <v>64</v>
      </c>
      <c r="C686" s="31">
        <v>5.47</v>
      </c>
      <c r="D686" s="92"/>
    </row>
    <row r="687" spans="1:4" ht="15.75" outlineLevel="1">
      <c r="A687" s="31" t="s">
        <v>42</v>
      </c>
      <c r="B687" s="32" t="s">
        <v>65</v>
      </c>
      <c r="C687" s="31">
        <v>5.48</v>
      </c>
      <c r="D687" s="92"/>
    </row>
    <row r="688" spans="1:4" ht="15.75">
      <c r="A688" s="36" t="s">
        <v>42</v>
      </c>
      <c r="B688" s="32"/>
      <c r="C688" s="31"/>
      <c r="D688" s="92"/>
    </row>
    <row r="689" spans="1:4" ht="15.75" outlineLevel="1">
      <c r="A689" s="31" t="s">
        <v>43</v>
      </c>
      <c r="B689" s="32" t="s">
        <v>49</v>
      </c>
      <c r="C689" s="31">
        <v>5.0999999999999996</v>
      </c>
      <c r="D689" s="92"/>
    </row>
    <row r="690" spans="1:4" ht="15.75" outlineLevel="1">
      <c r="A690" s="31" t="s">
        <v>43</v>
      </c>
      <c r="B690" s="32" t="s">
        <v>50</v>
      </c>
      <c r="C690" s="31">
        <v>5.2</v>
      </c>
      <c r="D690" s="92"/>
    </row>
    <row r="691" spans="1:4" ht="15.75" outlineLevel="1">
      <c r="A691" s="31" t="s">
        <v>43</v>
      </c>
      <c r="B691" s="32" t="s">
        <v>176</v>
      </c>
      <c r="C691" s="31">
        <v>5.17</v>
      </c>
      <c r="D691" s="92"/>
    </row>
    <row r="692" spans="1:4" ht="15.75" outlineLevel="1">
      <c r="A692" s="31" t="s">
        <v>43</v>
      </c>
      <c r="B692" s="32" t="s">
        <v>54</v>
      </c>
      <c r="C692" s="31">
        <v>5.26</v>
      </c>
      <c r="D692" s="92"/>
    </row>
    <row r="693" spans="1:4" ht="15.75" outlineLevel="1">
      <c r="A693" s="31" t="s">
        <v>43</v>
      </c>
      <c r="B693" s="32" t="s">
        <v>177</v>
      </c>
      <c r="C693" s="31">
        <v>5.1029999999999998</v>
      </c>
      <c r="D693" s="92"/>
    </row>
    <row r="694" spans="1:4" ht="15.75" outlineLevel="1">
      <c r="A694" s="31" t="s">
        <v>43</v>
      </c>
      <c r="B694" s="32" t="s">
        <v>56</v>
      </c>
      <c r="C694" s="31">
        <v>5.36</v>
      </c>
      <c r="D694" s="92"/>
    </row>
    <row r="695" spans="1:4" ht="15.75" outlineLevel="1">
      <c r="A695" s="31" t="s">
        <v>43</v>
      </c>
      <c r="B695" s="32" t="s">
        <v>97</v>
      </c>
      <c r="C695" s="31">
        <v>5.37</v>
      </c>
      <c r="D695" s="92"/>
    </row>
    <row r="696" spans="1:4" ht="15.75" outlineLevel="1">
      <c r="A696" s="31" t="s">
        <v>43</v>
      </c>
      <c r="B696" s="32" t="s">
        <v>178</v>
      </c>
      <c r="C696" s="31">
        <v>5.1040000000000001</v>
      </c>
      <c r="D696" s="92"/>
    </row>
    <row r="697" spans="1:4" ht="15.75" outlineLevel="1">
      <c r="A697" s="31" t="s">
        <v>43</v>
      </c>
      <c r="B697" s="32" t="s">
        <v>179</v>
      </c>
      <c r="C697" s="31">
        <v>5.1050000000000004</v>
      </c>
      <c r="D697" s="92"/>
    </row>
    <row r="698" spans="1:4" ht="15.75" outlineLevel="1">
      <c r="A698" s="31" t="s">
        <v>43</v>
      </c>
      <c r="B698" s="32" t="s">
        <v>180</v>
      </c>
      <c r="C698" s="31">
        <v>5.1059999999999999</v>
      </c>
      <c r="D698" s="92"/>
    </row>
    <row r="699" spans="1:4" ht="15.75" outlineLevel="1">
      <c r="A699" s="31" t="s">
        <v>43</v>
      </c>
      <c r="B699" s="32" t="s">
        <v>181</v>
      </c>
      <c r="C699" s="31">
        <v>5.1070000000000002</v>
      </c>
      <c r="D699" s="92"/>
    </row>
    <row r="700" spans="1:4" ht="15.75" outlineLevel="1">
      <c r="A700" s="31" t="s">
        <v>43</v>
      </c>
      <c r="B700" s="32" t="s">
        <v>875</v>
      </c>
      <c r="C700" s="31">
        <v>5.1079999999999997</v>
      </c>
      <c r="D700" s="91" t="s">
        <v>1081</v>
      </c>
    </row>
    <row r="701" spans="1:4" ht="15.75" outlineLevel="1">
      <c r="A701" s="31" t="s">
        <v>43</v>
      </c>
      <c r="B701" s="32" t="s">
        <v>103</v>
      </c>
      <c r="C701" s="31">
        <v>5.109</v>
      </c>
      <c r="D701" s="92"/>
    </row>
    <row r="702" spans="1:4" ht="15.75" outlineLevel="1">
      <c r="A702" s="31" t="s">
        <v>43</v>
      </c>
      <c r="B702" s="32" t="s">
        <v>105</v>
      </c>
      <c r="C702" s="34">
        <v>5.1100000000000003</v>
      </c>
      <c r="D702" s="91" t="s">
        <v>1081</v>
      </c>
    </row>
    <row r="703" spans="1:4" ht="15.75" outlineLevel="1">
      <c r="A703" s="31" t="s">
        <v>43</v>
      </c>
      <c r="B703" s="32" t="s">
        <v>104</v>
      </c>
      <c r="C703" s="31">
        <v>5.1109999999999998</v>
      </c>
      <c r="D703" s="92"/>
    </row>
    <row r="704" spans="1:4" ht="15.75" outlineLevel="1">
      <c r="A704" s="31" t="s">
        <v>43</v>
      </c>
      <c r="B704" s="32" t="s">
        <v>106</v>
      </c>
      <c r="C704" s="31">
        <v>5.1120000000000001</v>
      </c>
      <c r="D704" s="92"/>
    </row>
    <row r="705" spans="1:4" ht="15.75" outlineLevel="1">
      <c r="A705" s="31" t="s">
        <v>43</v>
      </c>
      <c r="B705" s="32" t="s">
        <v>59</v>
      </c>
      <c r="C705" s="31">
        <v>5.53</v>
      </c>
      <c r="D705" s="92"/>
    </row>
    <row r="706" spans="1:4" ht="15.75" outlineLevel="1">
      <c r="A706" s="31" t="s">
        <v>43</v>
      </c>
      <c r="B706" s="32" t="s">
        <v>172</v>
      </c>
      <c r="C706" s="31">
        <v>5.64</v>
      </c>
      <c r="D706" s="92"/>
    </row>
    <row r="707" spans="1:4" ht="15.75" outlineLevel="1">
      <c r="A707" s="31" t="s">
        <v>43</v>
      </c>
      <c r="B707" s="32" t="s">
        <v>63</v>
      </c>
      <c r="C707" s="31">
        <v>5.63</v>
      </c>
      <c r="D707" s="92"/>
    </row>
    <row r="708" spans="1:4" ht="15.75" outlineLevel="1">
      <c r="A708" s="31" t="s">
        <v>43</v>
      </c>
      <c r="B708" s="32" t="s">
        <v>78</v>
      </c>
      <c r="C708" s="31">
        <v>5.65</v>
      </c>
      <c r="D708" s="92"/>
    </row>
    <row r="709" spans="1:4" ht="15.75" outlineLevel="1">
      <c r="A709" s="31" t="s">
        <v>43</v>
      </c>
      <c r="B709" s="32" t="s">
        <v>88</v>
      </c>
      <c r="C709" s="31">
        <v>5.66</v>
      </c>
      <c r="D709" s="92"/>
    </row>
    <row r="710" spans="1:4" ht="15.75" outlineLevel="1">
      <c r="A710" s="31" t="s">
        <v>43</v>
      </c>
      <c r="B710" s="32" t="s">
        <v>17</v>
      </c>
      <c r="C710" s="31">
        <v>5.68</v>
      </c>
      <c r="D710" s="92"/>
    </row>
    <row r="711" spans="1:4" ht="15.75" outlineLevel="1">
      <c r="A711" s="31" t="s">
        <v>43</v>
      </c>
      <c r="B711" s="32" t="s">
        <v>64</v>
      </c>
      <c r="C711" s="31">
        <v>5.47</v>
      </c>
      <c r="D711" s="92"/>
    </row>
    <row r="712" spans="1:4" ht="15.75" outlineLevel="1">
      <c r="A712" s="31" t="s">
        <v>43</v>
      </c>
      <c r="B712" s="32" t="s">
        <v>65</v>
      </c>
      <c r="C712" s="31">
        <v>5.48</v>
      </c>
      <c r="D712" s="92"/>
    </row>
    <row r="713" spans="1:4" ht="15.75">
      <c r="A713" s="36" t="s">
        <v>43</v>
      </c>
      <c r="B713" s="32"/>
      <c r="C713" s="31"/>
      <c r="D713" s="92"/>
    </row>
    <row r="714" spans="1:4" ht="15.75" outlineLevel="1">
      <c r="A714" s="31" t="s">
        <v>1093</v>
      </c>
      <c r="B714" s="32" t="s">
        <v>49</v>
      </c>
      <c r="C714" s="31">
        <v>5.0999999999999996</v>
      </c>
      <c r="D714" s="92"/>
    </row>
    <row r="715" spans="1:4" ht="15.75" outlineLevel="1">
      <c r="A715" s="31" t="s">
        <v>1093</v>
      </c>
      <c r="B715" s="32" t="s">
        <v>50</v>
      </c>
      <c r="C715" s="31">
        <v>5.2</v>
      </c>
      <c r="D715" s="92"/>
    </row>
    <row r="716" spans="1:4" ht="15.75" outlineLevel="1">
      <c r="A716" s="31" t="s">
        <v>1093</v>
      </c>
      <c r="B716" s="32" t="s">
        <v>66</v>
      </c>
      <c r="C716" s="31">
        <v>5.3</v>
      </c>
      <c r="D716" s="92"/>
    </row>
    <row r="717" spans="1:4" ht="15.75" outlineLevel="1">
      <c r="A717" s="31" t="s">
        <v>1093</v>
      </c>
      <c r="B717" s="32" t="s">
        <v>80</v>
      </c>
      <c r="C717" s="31">
        <v>5.6</v>
      </c>
      <c r="D717" s="92"/>
    </row>
    <row r="718" spans="1:4" ht="15.75" outlineLevel="1">
      <c r="A718" s="31" t="s">
        <v>1093</v>
      </c>
      <c r="B718" s="32" t="s">
        <v>1082</v>
      </c>
      <c r="C718" s="33">
        <v>5.0999999999999996</v>
      </c>
      <c r="D718" s="92"/>
    </row>
    <row r="719" spans="1:4" ht="15.75" outlineLevel="1">
      <c r="A719" s="31" t="s">
        <v>1093</v>
      </c>
      <c r="B719" s="32" t="s">
        <v>91</v>
      </c>
      <c r="C719" s="31">
        <v>5.14</v>
      </c>
      <c r="D719" s="92"/>
    </row>
    <row r="720" spans="1:4" ht="15.75" outlineLevel="1">
      <c r="A720" s="31" t="s">
        <v>1093</v>
      </c>
      <c r="B720" s="32" t="s">
        <v>68</v>
      </c>
      <c r="C720" s="31">
        <v>5.19</v>
      </c>
      <c r="D720" s="92"/>
    </row>
    <row r="721" spans="1:4" ht="15.75" outlineLevel="1">
      <c r="A721" s="31" t="s">
        <v>1093</v>
      </c>
      <c r="B721" s="32" t="s">
        <v>82</v>
      </c>
      <c r="C721" s="31">
        <v>5.24</v>
      </c>
      <c r="D721" s="92"/>
    </row>
    <row r="722" spans="1:4" ht="15.75" outlineLevel="1">
      <c r="A722" s="31" t="s">
        <v>1093</v>
      </c>
      <c r="B722" s="32" t="s">
        <v>54</v>
      </c>
      <c r="C722" s="31">
        <v>5.26</v>
      </c>
      <c r="D722" s="92"/>
    </row>
    <row r="723" spans="1:4" ht="15.75" outlineLevel="1">
      <c r="A723" s="31" t="s">
        <v>1093</v>
      </c>
      <c r="B723" s="32" t="s">
        <v>55</v>
      </c>
      <c r="C723" s="31">
        <v>5.27</v>
      </c>
      <c r="D723" s="92"/>
    </row>
    <row r="724" spans="1:4" ht="15.75" outlineLevel="1">
      <c r="A724" s="31" t="s">
        <v>1093</v>
      </c>
      <c r="B724" s="32" t="s">
        <v>69</v>
      </c>
      <c r="C724" s="31">
        <v>5.28</v>
      </c>
      <c r="D724" s="92"/>
    </row>
    <row r="725" spans="1:4" ht="15.75" outlineLevel="1">
      <c r="A725" s="31" t="s">
        <v>1093</v>
      </c>
      <c r="B725" s="32" t="s">
        <v>83</v>
      </c>
      <c r="C725" s="31">
        <v>5.31</v>
      </c>
      <c r="D725" s="92"/>
    </row>
    <row r="726" spans="1:4" ht="15.75" outlineLevel="1">
      <c r="A726" s="31" t="s">
        <v>1093</v>
      </c>
      <c r="B726" s="32" t="s">
        <v>56</v>
      </c>
      <c r="C726" s="31">
        <v>5.36</v>
      </c>
      <c r="D726" s="92"/>
    </row>
    <row r="727" spans="1:4" ht="15.75" outlineLevel="1">
      <c r="A727" s="31" t="s">
        <v>1093</v>
      </c>
      <c r="B727" s="32" t="s">
        <v>59</v>
      </c>
      <c r="C727" s="31">
        <v>5.53</v>
      </c>
      <c r="D727" s="92"/>
    </row>
    <row r="728" spans="1:4" ht="15.75" outlineLevel="1">
      <c r="A728" s="31" t="s">
        <v>1093</v>
      </c>
      <c r="B728" s="32" t="s">
        <v>103</v>
      </c>
      <c r="C728" s="31">
        <v>5.109</v>
      </c>
      <c r="D728" s="92"/>
    </row>
    <row r="729" spans="1:4" ht="15.75" outlineLevel="1">
      <c r="A729" s="31" t="s">
        <v>1093</v>
      </c>
      <c r="B729" s="32" t="s">
        <v>104</v>
      </c>
      <c r="C729" s="31">
        <v>5.1109999999999998</v>
      </c>
      <c r="D729" s="92"/>
    </row>
    <row r="730" spans="1:4" ht="15.75" outlineLevel="1">
      <c r="A730" s="31" t="s">
        <v>1093</v>
      </c>
      <c r="B730" s="32" t="s">
        <v>106</v>
      </c>
      <c r="C730" s="31">
        <v>5.1120000000000001</v>
      </c>
      <c r="D730" s="92"/>
    </row>
    <row r="731" spans="1:4" ht="15.75" outlineLevel="1">
      <c r="A731" s="31" t="s">
        <v>1093</v>
      </c>
      <c r="B731" s="32" t="s">
        <v>1086</v>
      </c>
      <c r="C731" s="31">
        <v>5.1130000000000004</v>
      </c>
      <c r="D731" s="92"/>
    </row>
    <row r="732" spans="1:4" ht="15.75" outlineLevel="1">
      <c r="A732" s="31" t="s">
        <v>1093</v>
      </c>
      <c r="B732" s="32" t="s">
        <v>183</v>
      </c>
      <c r="C732" s="31">
        <v>5.117</v>
      </c>
      <c r="D732" s="92"/>
    </row>
    <row r="733" spans="1:4" ht="15.75" outlineLevel="1">
      <c r="A733" s="31" t="s">
        <v>1093</v>
      </c>
      <c r="B733" s="32" t="s">
        <v>184</v>
      </c>
      <c r="C733" s="31">
        <v>5.67</v>
      </c>
      <c r="D733" s="92"/>
    </row>
    <row r="734" spans="1:4" ht="15.75" outlineLevel="1">
      <c r="A734" s="31" t="s">
        <v>1093</v>
      </c>
      <c r="B734" s="32" t="s">
        <v>63</v>
      </c>
      <c r="C734" s="31">
        <v>5.63</v>
      </c>
      <c r="D734" s="92"/>
    </row>
    <row r="735" spans="1:4" ht="15.75" outlineLevel="1">
      <c r="A735" s="31" t="s">
        <v>1093</v>
      </c>
      <c r="B735" s="32" t="s">
        <v>64</v>
      </c>
      <c r="C735" s="31">
        <v>5.47</v>
      </c>
      <c r="D735" s="92"/>
    </row>
    <row r="736" spans="1:4" ht="15.75" outlineLevel="1">
      <c r="A736" s="31" t="s">
        <v>1093</v>
      </c>
      <c r="B736" s="32" t="s">
        <v>65</v>
      </c>
      <c r="C736" s="31">
        <v>5.48</v>
      </c>
      <c r="D736" s="92"/>
    </row>
    <row r="737" spans="1:4" ht="15.75">
      <c r="A737" s="36" t="s">
        <v>1094</v>
      </c>
      <c r="B737" s="32"/>
      <c r="C737" s="31"/>
      <c r="D737" s="92"/>
    </row>
    <row r="738" spans="1:4" ht="15.75" outlineLevel="1">
      <c r="A738" s="31" t="s">
        <v>45</v>
      </c>
      <c r="B738" s="32" t="s">
        <v>49</v>
      </c>
      <c r="C738" s="31">
        <v>5.0999999999999996</v>
      </c>
      <c r="D738" s="92"/>
    </row>
    <row r="739" spans="1:4" ht="15.75" outlineLevel="1">
      <c r="A739" s="31" t="s">
        <v>45</v>
      </c>
      <c r="B739" s="32" t="s">
        <v>50</v>
      </c>
      <c r="C739" s="31">
        <v>5.2</v>
      </c>
      <c r="D739" s="92"/>
    </row>
    <row r="740" spans="1:4" ht="15.75" outlineLevel="1">
      <c r="A740" s="31" t="s">
        <v>45</v>
      </c>
      <c r="B740" s="32" t="s">
        <v>185</v>
      </c>
      <c r="C740" s="31">
        <v>5.18</v>
      </c>
      <c r="D740" s="92"/>
    </row>
    <row r="741" spans="1:4" ht="15.75" outlineLevel="1">
      <c r="A741" s="31" t="s">
        <v>45</v>
      </c>
      <c r="B741" s="32" t="s">
        <v>186</v>
      </c>
      <c r="C741" s="31">
        <v>5.23</v>
      </c>
      <c r="D741" s="92"/>
    </row>
    <row r="742" spans="1:4" ht="15.75" outlineLevel="1">
      <c r="A742" s="31" t="s">
        <v>45</v>
      </c>
      <c r="B742" s="32" t="s">
        <v>54</v>
      </c>
      <c r="C742" s="31">
        <v>5.26</v>
      </c>
      <c r="D742" s="92"/>
    </row>
    <row r="743" spans="1:4" ht="15.75" outlineLevel="1">
      <c r="A743" s="31" t="s">
        <v>45</v>
      </c>
      <c r="B743" s="32" t="s">
        <v>55</v>
      </c>
      <c r="C743" s="31">
        <v>5.27</v>
      </c>
      <c r="D743" s="92"/>
    </row>
    <row r="744" spans="1:4" ht="15.75" outlineLevel="1">
      <c r="A744" s="31" t="s">
        <v>45</v>
      </c>
      <c r="B744" s="32" t="s">
        <v>69</v>
      </c>
      <c r="C744" s="31">
        <v>5.28</v>
      </c>
      <c r="D744" s="92"/>
    </row>
    <row r="745" spans="1:4" ht="15.75" outlineLevel="1">
      <c r="A745" s="31" t="s">
        <v>45</v>
      </c>
      <c r="B745" s="32" t="s">
        <v>56</v>
      </c>
      <c r="C745" s="31">
        <v>5.36</v>
      </c>
      <c r="D745" s="92"/>
    </row>
    <row r="746" spans="1:4" ht="15.75" outlineLevel="1">
      <c r="A746" s="31" t="s">
        <v>45</v>
      </c>
      <c r="B746" s="32" t="s">
        <v>187</v>
      </c>
      <c r="C746" s="31">
        <v>5.44</v>
      </c>
      <c r="D746" s="92"/>
    </row>
    <row r="747" spans="1:4" ht="15.75" outlineLevel="1">
      <c r="A747" s="31" t="s">
        <v>45</v>
      </c>
      <c r="B747" s="32" t="s">
        <v>59</v>
      </c>
      <c r="C747" s="31">
        <v>5.53</v>
      </c>
      <c r="D747" s="92"/>
    </row>
    <row r="748" spans="1:4" ht="15.75" outlineLevel="1">
      <c r="A748" s="31" t="s">
        <v>45</v>
      </c>
      <c r="B748" s="32" t="s">
        <v>106</v>
      </c>
      <c r="C748" s="31">
        <v>5.1120000000000001</v>
      </c>
      <c r="D748" s="92"/>
    </row>
    <row r="749" spans="1:4" ht="15.75" outlineLevel="1">
      <c r="A749" s="31" t="s">
        <v>45</v>
      </c>
      <c r="B749" s="32" t="s">
        <v>60</v>
      </c>
      <c r="C749" s="31">
        <v>5.59</v>
      </c>
      <c r="D749" s="92"/>
    </row>
    <row r="750" spans="1:4" ht="15.75" outlineLevel="1">
      <c r="A750" s="31" t="s">
        <v>45</v>
      </c>
      <c r="B750" s="32" t="s">
        <v>61</v>
      </c>
      <c r="C750" s="31">
        <v>5.54</v>
      </c>
      <c r="D750" s="92"/>
    </row>
    <row r="751" spans="1:4" ht="15.75" outlineLevel="1">
      <c r="A751" s="31" t="s">
        <v>45</v>
      </c>
      <c r="B751" s="32" t="s">
        <v>63</v>
      </c>
      <c r="C751" s="31">
        <v>5.63</v>
      </c>
      <c r="D751" s="92"/>
    </row>
    <row r="752" spans="1:4" ht="15.75" outlineLevel="1">
      <c r="A752" s="31" t="s">
        <v>45</v>
      </c>
      <c r="B752" s="32" t="s">
        <v>78</v>
      </c>
      <c r="C752" s="31">
        <v>5.65</v>
      </c>
      <c r="D752" s="92"/>
    </row>
    <row r="753" spans="1:4" ht="15.75" outlineLevel="1">
      <c r="A753" s="31" t="s">
        <v>45</v>
      </c>
      <c r="B753" s="32" t="s">
        <v>17</v>
      </c>
      <c r="C753" s="31">
        <v>5.68</v>
      </c>
      <c r="D753" s="92"/>
    </row>
    <row r="754" spans="1:4" ht="15.75" outlineLevel="1">
      <c r="A754" s="31" t="s">
        <v>45</v>
      </c>
      <c r="B754" s="32" t="s">
        <v>64</v>
      </c>
      <c r="C754" s="31">
        <v>5.47</v>
      </c>
      <c r="D754" s="92"/>
    </row>
    <row r="755" spans="1:4" ht="15.75" outlineLevel="1">
      <c r="A755" s="31" t="s">
        <v>45</v>
      </c>
      <c r="B755" s="32" t="s">
        <v>65</v>
      </c>
      <c r="C755" s="31">
        <v>5.48</v>
      </c>
      <c r="D755" s="92"/>
    </row>
    <row r="756" spans="1:4" ht="15.75">
      <c r="A756" s="36" t="s">
        <v>45</v>
      </c>
      <c r="B756" s="32"/>
      <c r="C756" s="31"/>
      <c r="D756" s="92"/>
    </row>
    <row r="757" spans="1:4" ht="15.75" outlineLevel="1">
      <c r="A757" s="31" t="s">
        <v>47</v>
      </c>
      <c r="B757" s="32" t="s">
        <v>49</v>
      </c>
      <c r="C757" s="31">
        <v>5.0999999999999996</v>
      </c>
      <c r="D757" s="92"/>
    </row>
    <row r="758" spans="1:4" ht="15.75" outlineLevel="1">
      <c r="A758" s="31" t="s">
        <v>47</v>
      </c>
      <c r="B758" s="32" t="s">
        <v>50</v>
      </c>
      <c r="C758" s="31">
        <v>5.2</v>
      </c>
      <c r="D758" s="92"/>
    </row>
    <row r="759" spans="1:4" ht="15.75" outlineLevel="1">
      <c r="A759" s="31" t="s">
        <v>47</v>
      </c>
      <c r="B759" s="32" t="s">
        <v>150</v>
      </c>
      <c r="C759" s="31">
        <v>5.9</v>
      </c>
      <c r="D759" s="91" t="s">
        <v>1081</v>
      </c>
    </row>
    <row r="760" spans="1:4" ht="15.75" outlineLevel="1">
      <c r="A760" s="31" t="s">
        <v>47</v>
      </c>
      <c r="B760" s="32" t="s">
        <v>151</v>
      </c>
      <c r="C760" s="31">
        <v>5.13</v>
      </c>
      <c r="D760" s="92"/>
    </row>
    <row r="761" spans="1:4" ht="15.75" outlineLevel="1">
      <c r="A761" s="31" t="s">
        <v>47</v>
      </c>
      <c r="B761" s="32" t="s">
        <v>152</v>
      </c>
      <c r="C761" s="31">
        <v>5.16</v>
      </c>
      <c r="D761" s="91" t="s">
        <v>1081</v>
      </c>
    </row>
    <row r="762" spans="1:4" ht="15.75" outlineLevel="1">
      <c r="A762" s="31" t="s">
        <v>47</v>
      </c>
      <c r="B762" s="32" t="s">
        <v>153</v>
      </c>
      <c r="C762" s="31">
        <v>5.22</v>
      </c>
      <c r="D762" s="91"/>
    </row>
    <row r="763" spans="1:4" ht="15.75" outlineLevel="1">
      <c r="A763" s="31" t="s">
        <v>47</v>
      </c>
      <c r="B763" s="32" t="s">
        <v>188</v>
      </c>
      <c r="C763" s="31">
        <v>5.42</v>
      </c>
      <c r="D763" s="92"/>
    </row>
    <row r="764" spans="1:4" ht="15.75" outlineLevel="1">
      <c r="A764" s="31" t="s">
        <v>47</v>
      </c>
      <c r="B764" s="32" t="s">
        <v>55</v>
      </c>
      <c r="C764" s="31">
        <v>5.27</v>
      </c>
      <c r="D764" s="92"/>
    </row>
    <row r="765" spans="1:4" ht="15.75" outlineLevel="1">
      <c r="A765" s="31" t="s">
        <v>47</v>
      </c>
      <c r="B765" s="32" t="s">
        <v>69</v>
      </c>
      <c r="C765" s="31">
        <v>5.28</v>
      </c>
      <c r="D765" s="91" t="s">
        <v>1081</v>
      </c>
    </row>
    <row r="766" spans="1:4" ht="15.75" outlineLevel="1">
      <c r="A766" s="31" t="s">
        <v>47</v>
      </c>
      <c r="B766" s="32" t="s">
        <v>56</v>
      </c>
      <c r="C766" s="31">
        <v>5.36</v>
      </c>
      <c r="D766" s="92"/>
    </row>
    <row r="767" spans="1:4" ht="15.75" outlineLevel="1">
      <c r="A767" s="31" t="s">
        <v>47</v>
      </c>
      <c r="B767" s="32" t="s">
        <v>71</v>
      </c>
      <c r="C767" s="31">
        <v>5.49</v>
      </c>
      <c r="D767" s="92"/>
    </row>
    <row r="768" spans="1:4" ht="15.75" outlineLevel="1">
      <c r="A768" s="31" t="s">
        <v>47</v>
      </c>
      <c r="B768" s="32" t="s">
        <v>58</v>
      </c>
      <c r="C768" s="31">
        <v>5.51</v>
      </c>
      <c r="D768" s="92"/>
    </row>
    <row r="769" spans="1:4" ht="15.75" outlineLevel="1">
      <c r="A769" s="31" t="s">
        <v>47</v>
      </c>
      <c r="B769" s="32" t="s">
        <v>1092</v>
      </c>
      <c r="C769" s="31">
        <v>5.52</v>
      </c>
      <c r="D769" s="92"/>
    </row>
    <row r="770" spans="1:4" ht="15.75" outlineLevel="1">
      <c r="A770" s="31" t="s">
        <v>47</v>
      </c>
      <c r="B770" s="32" t="s">
        <v>59</v>
      </c>
      <c r="C770" s="31">
        <v>5.53</v>
      </c>
      <c r="D770" s="92"/>
    </row>
    <row r="771" spans="1:4" ht="15.75" outlineLevel="1">
      <c r="A771" s="31" t="s">
        <v>47</v>
      </c>
      <c r="B771" s="32" t="s">
        <v>61</v>
      </c>
      <c r="C771" s="31">
        <v>5.54</v>
      </c>
      <c r="D771" s="92"/>
    </row>
    <row r="772" spans="1:4" ht="15.75" outlineLevel="1">
      <c r="A772" s="31" t="s">
        <v>47</v>
      </c>
      <c r="B772" s="32" t="s">
        <v>62</v>
      </c>
      <c r="C772" s="33">
        <v>5.7</v>
      </c>
      <c r="D772" s="92"/>
    </row>
    <row r="773" spans="1:4" ht="15.75" outlineLevel="1">
      <c r="A773" s="31" t="s">
        <v>47</v>
      </c>
      <c r="B773" s="32" t="s">
        <v>159</v>
      </c>
      <c r="C773" s="31">
        <v>5.71</v>
      </c>
      <c r="D773" s="92"/>
    </row>
    <row r="774" spans="1:4" ht="15.75" outlineLevel="1">
      <c r="A774" s="31" t="s">
        <v>47</v>
      </c>
      <c r="B774" s="32" t="s">
        <v>189</v>
      </c>
      <c r="C774" s="33">
        <v>5.9</v>
      </c>
      <c r="D774" s="92"/>
    </row>
    <row r="775" spans="1:4" ht="15.75" outlineLevel="1">
      <c r="A775" s="31" t="s">
        <v>47</v>
      </c>
      <c r="B775" s="32" t="s">
        <v>190</v>
      </c>
      <c r="C775" s="31">
        <v>5.91</v>
      </c>
      <c r="D775" s="92"/>
    </row>
    <row r="776" spans="1:4" ht="15.75" outlineLevel="1">
      <c r="A776" s="31" t="s">
        <v>47</v>
      </c>
      <c r="B776" s="32" t="s">
        <v>191</v>
      </c>
      <c r="C776" s="31">
        <v>5.97</v>
      </c>
      <c r="D776" s="92"/>
    </row>
    <row r="777" spans="1:4" ht="15.75">
      <c r="A777" s="36" t="s">
        <v>47</v>
      </c>
      <c r="B777" s="32"/>
      <c r="C777" s="31"/>
      <c r="D777" s="92"/>
    </row>
    <row r="778" spans="1:4" ht="15.75" outlineLevel="1">
      <c r="A778" s="31" t="s">
        <v>1068</v>
      </c>
      <c r="B778" s="32" t="s">
        <v>49</v>
      </c>
      <c r="C778" s="31">
        <v>5.0999999999999996</v>
      </c>
      <c r="D778" s="92"/>
    </row>
    <row r="779" spans="1:4" ht="15.75" outlineLevel="1">
      <c r="A779" s="31" t="s">
        <v>1068</v>
      </c>
      <c r="B779" s="32" t="s">
        <v>50</v>
      </c>
      <c r="C779" s="31">
        <v>5.2</v>
      </c>
      <c r="D779" s="92"/>
    </row>
    <row r="780" spans="1:4" ht="15.75" outlineLevel="1">
      <c r="A780" s="31" t="s">
        <v>1068</v>
      </c>
      <c r="B780" s="32" t="s">
        <v>54</v>
      </c>
      <c r="C780" s="31">
        <v>5.26</v>
      </c>
      <c r="D780" s="92"/>
    </row>
    <row r="781" spans="1:4" ht="15.75" outlineLevel="1">
      <c r="A781" s="31" t="s">
        <v>1068</v>
      </c>
      <c r="B781" s="32" t="s">
        <v>108</v>
      </c>
      <c r="C781" s="31">
        <v>5.5</v>
      </c>
      <c r="D781" s="92"/>
    </row>
    <row r="782" spans="1:4" ht="15.75" outlineLevel="1">
      <c r="A782" s="31" t="s">
        <v>1068</v>
      </c>
      <c r="B782" s="32" t="s">
        <v>109</v>
      </c>
      <c r="C782" s="31">
        <v>5.8</v>
      </c>
      <c r="D782" s="91" t="s">
        <v>1081</v>
      </c>
    </row>
    <row r="783" spans="1:4" ht="15.75" outlineLevel="1">
      <c r="A783" s="31" t="s">
        <v>1068</v>
      </c>
      <c r="B783" s="32" t="s">
        <v>110</v>
      </c>
      <c r="C783" s="31">
        <v>5.12</v>
      </c>
      <c r="D783" s="31"/>
    </row>
    <row r="784" spans="1:4" ht="15.75" outlineLevel="1">
      <c r="A784" s="31" t="s">
        <v>1068</v>
      </c>
      <c r="B784" s="32" t="s">
        <v>111</v>
      </c>
      <c r="C784" s="31">
        <v>5.15</v>
      </c>
      <c r="D784" s="31"/>
    </row>
    <row r="785" spans="1:4" ht="15.75" outlineLevel="1">
      <c r="A785" s="31" t="s">
        <v>1068</v>
      </c>
      <c r="B785" s="32" t="s">
        <v>112</v>
      </c>
      <c r="C785" s="33">
        <v>5.2</v>
      </c>
      <c r="D785" s="91"/>
    </row>
    <row r="786" spans="1:4" ht="15.75" outlineLevel="1">
      <c r="A786" s="31" t="s">
        <v>1068</v>
      </c>
      <c r="B786" s="32" t="s">
        <v>113</v>
      </c>
      <c r="C786" s="31">
        <v>5.25</v>
      </c>
      <c r="D786" s="31"/>
    </row>
    <row r="787" spans="1:4" ht="15.75" outlineLevel="1">
      <c r="A787" s="31" t="s">
        <v>1068</v>
      </c>
      <c r="B787" s="32" t="s">
        <v>59</v>
      </c>
      <c r="C787" s="31">
        <v>5.53</v>
      </c>
      <c r="D787" s="31"/>
    </row>
    <row r="788" spans="1:4" ht="15.75" outlineLevel="1">
      <c r="A788" s="31" t="s">
        <v>1068</v>
      </c>
      <c r="B788" s="32" t="s">
        <v>192</v>
      </c>
      <c r="C788" s="33">
        <v>5.4</v>
      </c>
      <c r="D788" s="31"/>
    </row>
    <row r="789" spans="1:4" ht="15.75" outlineLevel="1">
      <c r="A789" s="31" t="s">
        <v>1068</v>
      </c>
      <c r="B789" s="32" t="s">
        <v>193</v>
      </c>
      <c r="C789" s="31">
        <v>5.92</v>
      </c>
      <c r="D789" s="31"/>
    </row>
    <row r="790" spans="1:4" ht="15.75" outlineLevel="1">
      <c r="A790" s="31" t="s">
        <v>1068</v>
      </c>
      <c r="B790" s="32" t="s">
        <v>194</v>
      </c>
      <c r="C790" s="31">
        <v>5.93</v>
      </c>
      <c r="D790" s="31"/>
    </row>
    <row r="791" spans="1:4" ht="31.5" outlineLevel="1">
      <c r="A791" s="31" t="s">
        <v>1068</v>
      </c>
      <c r="B791" s="32" t="s">
        <v>195</v>
      </c>
      <c r="C791" s="31">
        <v>5.94</v>
      </c>
      <c r="D791" s="31"/>
    </row>
    <row r="792" spans="1:4" ht="15.75" outlineLevel="1">
      <c r="A792" s="31" t="s">
        <v>1068</v>
      </c>
      <c r="B792" s="32" t="s">
        <v>196</v>
      </c>
      <c r="C792" s="31">
        <v>5.95</v>
      </c>
      <c r="D792" s="31"/>
    </row>
    <row r="793" spans="1:4" ht="15.75" outlineLevel="1">
      <c r="A793" s="31" t="s">
        <v>1068</v>
      </c>
      <c r="B793" s="32" t="s">
        <v>197</v>
      </c>
      <c r="C793" s="31">
        <v>5.98</v>
      </c>
      <c r="D793" s="31"/>
    </row>
    <row r="794" spans="1:4" ht="15.75" outlineLevel="1">
      <c r="A794" s="31" t="s">
        <v>1068</v>
      </c>
      <c r="B794" s="32" t="s">
        <v>198</v>
      </c>
      <c r="C794" s="31">
        <v>5.96</v>
      </c>
      <c r="D794" s="31"/>
    </row>
    <row r="795" spans="1:4" ht="15.75">
      <c r="A795" s="36" t="s">
        <v>1068</v>
      </c>
      <c r="B795" s="32"/>
      <c r="C795" s="31"/>
      <c r="D795" s="31"/>
    </row>
  </sheetData>
  <autoFilter ref="A1:D795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2:B121"/>
  <sheetViews>
    <sheetView rightToLeft="1" workbookViewId="0"/>
  </sheetViews>
  <sheetFormatPr defaultRowHeight="14.25"/>
  <cols>
    <col min="1" max="1" width="63.25" bestFit="1" customWidth="1"/>
    <col min="2" max="2" width="13.75" customWidth="1"/>
  </cols>
  <sheetData>
    <row r="2" spans="1:2" ht="15">
      <c r="A2" s="20" t="s">
        <v>1095</v>
      </c>
    </row>
    <row r="3" spans="1:2">
      <c r="A3" t="s">
        <v>1096</v>
      </c>
      <c r="B3" t="s">
        <v>1097</v>
      </c>
    </row>
    <row r="4" spans="1:2">
      <c r="A4" t="s">
        <v>1098</v>
      </c>
      <c r="B4" t="s">
        <v>1099</v>
      </c>
    </row>
    <row r="5" spans="1:2">
      <c r="A5" t="s">
        <v>1100</v>
      </c>
      <c r="B5" t="s">
        <v>1101</v>
      </c>
    </row>
    <row r="6" spans="1:2">
      <c r="A6" t="s">
        <v>1102</v>
      </c>
      <c r="B6" t="s">
        <v>1103</v>
      </c>
    </row>
    <row r="7" spans="1:2">
      <c r="A7" t="s">
        <v>1104</v>
      </c>
      <c r="B7" t="s">
        <v>1105</v>
      </c>
    </row>
    <row r="8" spans="1:2">
      <c r="A8" t="s">
        <v>1106</v>
      </c>
      <c r="B8" t="s">
        <v>1107</v>
      </c>
    </row>
    <row r="10" spans="1:2" ht="15">
      <c r="A10" s="20" t="s">
        <v>1108</v>
      </c>
    </row>
    <row r="11" spans="1:2">
      <c r="A11" t="s">
        <v>1109</v>
      </c>
    </row>
    <row r="12" spans="1:2">
      <c r="A12" t="s">
        <v>1110</v>
      </c>
      <c r="B12" t="s">
        <v>1111</v>
      </c>
    </row>
    <row r="14" spans="1:2">
      <c r="A14" s="30"/>
    </row>
    <row r="15" spans="1:2" ht="15">
      <c r="A15" s="20" t="s">
        <v>1112</v>
      </c>
    </row>
    <row r="16" spans="1:2">
      <c r="A16" s="28" t="s">
        <v>1113</v>
      </c>
    </row>
    <row r="17" spans="1:2">
      <c r="A17" s="28" t="s">
        <v>1114</v>
      </c>
    </row>
    <row r="18" spans="1:2">
      <c r="A18" s="28" t="s">
        <v>1115</v>
      </c>
    </row>
    <row r="19" spans="1:2">
      <c r="A19" s="28" t="s">
        <v>1116</v>
      </c>
    </row>
    <row r="21" spans="1:2" ht="15">
      <c r="A21" s="29" t="s">
        <v>1117</v>
      </c>
    </row>
    <row r="22" spans="1:2">
      <c r="A22">
        <v>2022</v>
      </c>
      <c r="B22">
        <v>22</v>
      </c>
    </row>
    <row r="23" spans="1:2">
      <c r="A23">
        <v>2023</v>
      </c>
      <c r="B23">
        <v>23</v>
      </c>
    </row>
    <row r="24" spans="1:2">
      <c r="A24">
        <v>2024</v>
      </c>
      <c r="B24">
        <v>24</v>
      </c>
    </row>
    <row r="25" spans="1:2">
      <c r="A25">
        <v>2025</v>
      </c>
      <c r="B25">
        <v>25</v>
      </c>
    </row>
    <row r="26" spans="1:2">
      <c r="A26">
        <v>2026</v>
      </c>
      <c r="B26">
        <v>26</v>
      </c>
    </row>
    <row r="27" spans="1:2">
      <c r="A27">
        <v>2027</v>
      </c>
      <c r="B27">
        <v>27</v>
      </c>
    </row>
    <row r="28" spans="1:2">
      <c r="A28">
        <v>2028</v>
      </c>
      <c r="B28">
        <v>28</v>
      </c>
    </row>
    <row r="29" spans="1:2">
      <c r="A29">
        <v>2029</v>
      </c>
      <c r="B29">
        <v>29</v>
      </c>
    </row>
    <row r="30" spans="1:2">
      <c r="A30">
        <v>2030</v>
      </c>
      <c r="B30">
        <v>30</v>
      </c>
    </row>
    <row r="31" spans="1:2">
      <c r="A31">
        <v>2031</v>
      </c>
      <c r="B31">
        <v>31</v>
      </c>
    </row>
    <row r="34" spans="1:2" ht="15">
      <c r="A34" s="20" t="s">
        <v>1118</v>
      </c>
      <c r="B34" s="20" t="s">
        <v>310</v>
      </c>
    </row>
    <row r="35" spans="1:2">
      <c r="A35" s="13" t="s">
        <v>1119</v>
      </c>
      <c r="B35" s="35">
        <v>512310509</v>
      </c>
    </row>
    <row r="36" spans="1:2">
      <c r="A36" t="s">
        <v>1120</v>
      </c>
      <c r="B36" s="35">
        <v>513910703</v>
      </c>
    </row>
    <row r="37" spans="1:2">
      <c r="A37" t="s">
        <v>1121</v>
      </c>
      <c r="B37" s="35">
        <v>512304882</v>
      </c>
    </row>
    <row r="38" spans="1:2">
      <c r="A38" t="s">
        <v>1122</v>
      </c>
      <c r="B38" s="35">
        <v>520030677</v>
      </c>
    </row>
    <row r="39" spans="1:2">
      <c r="A39" t="s">
        <v>1123</v>
      </c>
      <c r="B39" s="35">
        <v>513621110</v>
      </c>
    </row>
    <row r="40" spans="1:2">
      <c r="A40" t="s">
        <v>1124</v>
      </c>
      <c r="B40" s="13">
        <v>513173393</v>
      </c>
    </row>
    <row r="41" spans="1:2">
      <c r="A41" t="s">
        <v>1125</v>
      </c>
      <c r="B41" s="13">
        <v>511880460</v>
      </c>
    </row>
    <row r="42" spans="1:2">
      <c r="A42" t="s">
        <v>1126</v>
      </c>
      <c r="B42" s="13">
        <v>510773922</v>
      </c>
    </row>
    <row r="43" spans="1:2">
      <c r="A43" t="s">
        <v>1127</v>
      </c>
      <c r="B43">
        <v>520021916</v>
      </c>
    </row>
    <row r="44" spans="1:2">
      <c r="A44" t="s">
        <v>1128</v>
      </c>
      <c r="B44">
        <v>520044025</v>
      </c>
    </row>
    <row r="45" spans="1:2">
      <c r="A45" t="s">
        <v>1129</v>
      </c>
      <c r="B45">
        <v>570003152</v>
      </c>
    </row>
    <row r="46" spans="1:2">
      <c r="A46" t="s">
        <v>1130</v>
      </c>
      <c r="B46" s="13">
        <v>520023094</v>
      </c>
    </row>
    <row r="47" spans="1:2">
      <c r="A47" t="s">
        <v>1131</v>
      </c>
      <c r="B47" s="13">
        <v>512711409</v>
      </c>
    </row>
    <row r="48" spans="1:2">
      <c r="A48" t="s">
        <v>1132</v>
      </c>
      <c r="B48">
        <v>515859379</v>
      </c>
    </row>
    <row r="49" spans="1:2">
      <c r="A49" t="s">
        <v>1133</v>
      </c>
      <c r="B49" s="13">
        <v>520030990</v>
      </c>
    </row>
    <row r="50" spans="1:2">
      <c r="A50" t="s">
        <v>1134</v>
      </c>
      <c r="B50" s="13">
        <v>520028812</v>
      </c>
    </row>
    <row r="51" spans="1:2">
      <c r="A51" t="s">
        <v>1135</v>
      </c>
      <c r="B51" s="13">
        <v>520034968</v>
      </c>
    </row>
    <row r="52" spans="1:2">
      <c r="A52" t="s">
        <v>1136</v>
      </c>
      <c r="B52" s="13">
        <v>520031824</v>
      </c>
    </row>
    <row r="53" spans="1:2">
      <c r="A53" t="s">
        <v>1137</v>
      </c>
      <c r="B53" s="13">
        <v>520005497</v>
      </c>
    </row>
    <row r="54" spans="1:2">
      <c r="A54" t="s">
        <v>1138</v>
      </c>
      <c r="B54" s="13">
        <v>520022518</v>
      </c>
    </row>
    <row r="55" spans="1:2">
      <c r="A55" t="s">
        <v>1139</v>
      </c>
      <c r="B55" s="13">
        <v>520028556</v>
      </c>
    </row>
    <row r="56" spans="1:2">
      <c r="A56" t="s">
        <v>1140</v>
      </c>
      <c r="B56" s="13">
        <v>520032269</v>
      </c>
    </row>
    <row r="57" spans="1:2">
      <c r="A57" t="s">
        <v>1141</v>
      </c>
      <c r="B57" s="13">
        <v>520027954</v>
      </c>
    </row>
    <row r="58" spans="1:2">
      <c r="A58" t="s">
        <v>1142</v>
      </c>
      <c r="B58">
        <v>520029620</v>
      </c>
    </row>
    <row r="59" spans="1:2">
      <c r="A59" t="s">
        <v>1143</v>
      </c>
      <c r="B59" s="13">
        <v>520028861</v>
      </c>
    </row>
    <row r="60" spans="1:2">
      <c r="A60" t="s">
        <v>1144</v>
      </c>
      <c r="B60" s="13">
        <v>520030743</v>
      </c>
    </row>
    <row r="61" spans="1:2">
      <c r="A61" t="s">
        <v>1145</v>
      </c>
      <c r="B61">
        <v>520042177</v>
      </c>
    </row>
    <row r="62" spans="1:2">
      <c r="A62" t="s">
        <v>1146</v>
      </c>
      <c r="B62" s="13">
        <v>515447035</v>
      </c>
    </row>
    <row r="63" spans="1:2">
      <c r="A63" t="s">
        <v>1147</v>
      </c>
      <c r="B63" s="13">
        <v>520042607</v>
      </c>
    </row>
    <row r="64" spans="1:2">
      <c r="A64" t="s">
        <v>1148</v>
      </c>
      <c r="B64" s="13">
        <v>513026484</v>
      </c>
    </row>
    <row r="65" spans="1:2">
      <c r="A65" t="s">
        <v>1149</v>
      </c>
      <c r="B65">
        <v>520023185</v>
      </c>
    </row>
    <row r="66" spans="1:2">
      <c r="A66" t="s">
        <v>1150</v>
      </c>
      <c r="B66">
        <v>520004078</v>
      </c>
    </row>
    <row r="67" spans="1:2">
      <c r="A67" t="s">
        <v>1151</v>
      </c>
      <c r="B67" s="13">
        <v>512267592</v>
      </c>
    </row>
    <row r="68" spans="1:2">
      <c r="A68" t="s">
        <v>1152</v>
      </c>
      <c r="B68">
        <v>515764868</v>
      </c>
    </row>
    <row r="69" spans="1:2">
      <c r="A69" t="s">
        <v>1153</v>
      </c>
      <c r="B69" s="13">
        <v>513452003</v>
      </c>
    </row>
    <row r="70" spans="1:2">
      <c r="A70" t="s">
        <v>1154</v>
      </c>
      <c r="B70" s="13">
        <v>510142789</v>
      </c>
    </row>
    <row r="71" spans="1:2">
      <c r="A71" t="s">
        <v>1155</v>
      </c>
      <c r="B71" s="13">
        <v>510960586</v>
      </c>
    </row>
    <row r="72" spans="1:2">
      <c r="A72" t="s">
        <v>1156</v>
      </c>
      <c r="B72" s="13">
        <v>510930670</v>
      </c>
    </row>
    <row r="73" spans="1:2">
      <c r="A73" t="s">
        <v>1157</v>
      </c>
      <c r="B73" s="13">
        <v>510927536</v>
      </c>
    </row>
    <row r="74" spans="1:2">
      <c r="A74" t="s">
        <v>1158</v>
      </c>
      <c r="B74" s="13">
        <v>510930654</v>
      </c>
    </row>
    <row r="75" spans="1:2">
      <c r="A75" t="s">
        <v>1159</v>
      </c>
      <c r="B75" s="13">
        <v>520032566</v>
      </c>
    </row>
    <row r="76" spans="1:2">
      <c r="A76" t="s">
        <v>1160</v>
      </c>
      <c r="B76" s="13">
        <v>513611509</v>
      </c>
    </row>
    <row r="77" spans="1:2">
      <c r="A77" t="s">
        <v>1161</v>
      </c>
      <c r="B77">
        <v>510888985</v>
      </c>
    </row>
    <row r="78" spans="1:2">
      <c r="A78" t="s">
        <v>1162</v>
      </c>
      <c r="B78">
        <v>520024647</v>
      </c>
    </row>
    <row r="79" spans="1:2">
      <c r="A79" t="s">
        <v>1163</v>
      </c>
      <c r="B79" s="13">
        <v>512244146</v>
      </c>
    </row>
    <row r="80" spans="1:2">
      <c r="A80" t="s">
        <v>1164</v>
      </c>
      <c r="B80" s="13">
        <v>510694821</v>
      </c>
    </row>
    <row r="81" spans="1:2">
      <c r="A81" t="s">
        <v>1165</v>
      </c>
      <c r="B81">
        <v>515761625</v>
      </c>
    </row>
    <row r="82" spans="1:2">
      <c r="A82" t="s">
        <v>1166</v>
      </c>
      <c r="B82" s="13">
        <v>511423048</v>
      </c>
    </row>
    <row r="83" spans="1:2">
      <c r="A83" t="s">
        <v>1167</v>
      </c>
      <c r="B83" s="13">
        <v>520019688</v>
      </c>
    </row>
    <row r="84" spans="1:2">
      <c r="A84" t="s">
        <v>1168</v>
      </c>
      <c r="B84">
        <v>520004896</v>
      </c>
    </row>
    <row r="85" spans="1:2">
      <c r="A85" t="s">
        <v>1169</v>
      </c>
      <c r="B85" s="13">
        <v>512237744</v>
      </c>
    </row>
    <row r="86" spans="1:2">
      <c r="A86" t="s">
        <v>1170</v>
      </c>
      <c r="B86" s="13">
        <v>514956465</v>
      </c>
    </row>
    <row r="87" spans="1:2">
      <c r="A87" t="s">
        <v>1171</v>
      </c>
      <c r="B87" s="13">
        <v>512362914</v>
      </c>
    </row>
    <row r="88" spans="1:2">
      <c r="A88" t="s">
        <v>1172</v>
      </c>
      <c r="B88" s="13">
        <v>520042615</v>
      </c>
    </row>
    <row r="89" spans="1:2">
      <c r="A89" t="s">
        <v>1173</v>
      </c>
      <c r="B89" s="13">
        <v>512065202</v>
      </c>
    </row>
    <row r="90" spans="1:2">
      <c r="A90" t="s">
        <v>1174</v>
      </c>
      <c r="B90">
        <v>520042540</v>
      </c>
    </row>
    <row r="91" spans="1:2">
      <c r="A91" t="s">
        <v>1175</v>
      </c>
      <c r="B91" s="13">
        <v>520027715</v>
      </c>
    </row>
    <row r="92" spans="1:2">
      <c r="A92" t="s">
        <v>1176</v>
      </c>
      <c r="B92" s="13">
        <v>512245812</v>
      </c>
    </row>
    <row r="93" spans="1:2">
      <c r="A93" t="s">
        <v>1177</v>
      </c>
      <c r="B93" s="13">
        <v>520022351</v>
      </c>
    </row>
    <row r="94" spans="1:2">
      <c r="A94" t="s">
        <v>1178</v>
      </c>
      <c r="B94" s="13">
        <v>514767490</v>
      </c>
    </row>
    <row r="95" spans="1:2">
      <c r="A95" t="s">
        <v>1179</v>
      </c>
      <c r="B95" s="13">
        <v>520024985</v>
      </c>
    </row>
    <row r="96" spans="1:2">
      <c r="A96" t="s">
        <v>1180</v>
      </c>
      <c r="B96" s="13">
        <v>520042573</v>
      </c>
    </row>
    <row r="97" spans="1:2">
      <c r="A97" t="s">
        <v>1181</v>
      </c>
      <c r="B97" s="13">
        <v>570009449</v>
      </c>
    </row>
    <row r="98" spans="1:2">
      <c r="A98" t="s">
        <v>1182</v>
      </c>
      <c r="B98" s="13">
        <v>520031659</v>
      </c>
    </row>
    <row r="99" spans="1:2">
      <c r="A99" t="s">
        <v>1183</v>
      </c>
      <c r="B99" s="13">
        <v>520042581</v>
      </c>
    </row>
    <row r="100" spans="1:2">
      <c r="A100" t="s">
        <v>1184</v>
      </c>
      <c r="B100">
        <v>520031030</v>
      </c>
    </row>
    <row r="101" spans="1:2">
      <c r="A101" t="s">
        <v>1185</v>
      </c>
      <c r="B101" s="13">
        <v>520030941</v>
      </c>
    </row>
    <row r="102" spans="1:2">
      <c r="A102" t="s">
        <v>1186</v>
      </c>
      <c r="B102" s="13">
        <v>512008335</v>
      </c>
    </row>
    <row r="103" spans="1:2">
      <c r="A103" t="s">
        <v>1187</v>
      </c>
      <c r="B103" s="13">
        <v>520022963</v>
      </c>
    </row>
    <row r="104" spans="1:2">
      <c r="A104" t="s">
        <v>1188</v>
      </c>
      <c r="B104" s="13">
        <v>570011767</v>
      </c>
    </row>
    <row r="105" spans="1:2">
      <c r="A105" t="s">
        <v>1189</v>
      </c>
      <c r="B105" s="13">
        <v>570014928</v>
      </c>
    </row>
    <row r="106" spans="1:2">
      <c r="A106" t="s">
        <v>1190</v>
      </c>
      <c r="B106" s="13">
        <v>570005959</v>
      </c>
    </row>
    <row r="107" spans="1:2">
      <c r="A107" t="s">
        <v>1191</v>
      </c>
      <c r="B107" s="13">
        <v>510800402</v>
      </c>
    </row>
    <row r="108" spans="1:2">
      <c r="A108" t="s">
        <v>1192</v>
      </c>
      <c r="B108" s="13">
        <v>570007476</v>
      </c>
    </row>
    <row r="109" spans="1:2">
      <c r="A109" t="s">
        <v>1193</v>
      </c>
      <c r="B109" s="13">
        <v>570005850</v>
      </c>
    </row>
    <row r="110" spans="1:2">
      <c r="A110" t="s">
        <v>1194</v>
      </c>
      <c r="B110" s="13">
        <v>520020504</v>
      </c>
    </row>
    <row r="111" spans="1:2">
      <c r="A111" t="s">
        <v>1195</v>
      </c>
      <c r="B111" s="13">
        <v>520020447</v>
      </c>
    </row>
    <row r="112" spans="1:2">
      <c r="A112" t="s">
        <v>1196</v>
      </c>
      <c r="B112" s="13">
        <v>511033060</v>
      </c>
    </row>
    <row r="113" spans="1:2">
      <c r="A113" t="s">
        <v>1197</v>
      </c>
      <c r="B113">
        <v>520027848</v>
      </c>
    </row>
    <row r="114" spans="1:2">
      <c r="A114" t="s">
        <v>1198</v>
      </c>
      <c r="B114" s="13">
        <v>570009852</v>
      </c>
    </row>
    <row r="115" spans="1:2">
      <c r="A115" t="s">
        <v>1199</v>
      </c>
      <c r="B115" s="13">
        <v>520027251</v>
      </c>
    </row>
    <row r="116" spans="1:2">
      <c r="A116" t="s">
        <v>1200</v>
      </c>
      <c r="B116" s="13">
        <v>520028390</v>
      </c>
    </row>
    <row r="117" spans="1:2">
      <c r="A117" t="s">
        <v>1201</v>
      </c>
      <c r="B117" s="13">
        <v>510806870</v>
      </c>
    </row>
    <row r="118" spans="1:2">
      <c r="A118" t="s">
        <v>1202</v>
      </c>
      <c r="B118">
        <v>513879189</v>
      </c>
    </row>
    <row r="119" spans="1:2">
      <c r="A119" t="s">
        <v>1203</v>
      </c>
      <c r="B119">
        <v>510015951</v>
      </c>
    </row>
    <row r="120" spans="1:2">
      <c r="A120" t="s">
        <v>1204</v>
      </c>
      <c r="B120" s="13">
        <v>520030693</v>
      </c>
    </row>
    <row r="121" spans="1:2">
      <c r="A121" t="s">
        <v>1205</v>
      </c>
      <c r="B121" s="13">
        <v>570002618</v>
      </c>
    </row>
  </sheetData>
  <sortState ref="A34:B124">
    <sortCondition ref="A34:A124"/>
  </sortState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Z602"/>
  <sheetViews>
    <sheetView rightToLeft="1" topLeftCell="Q1" workbookViewId="0">
      <selection activeCell="T24" sqref="T24"/>
    </sheetView>
  </sheetViews>
  <sheetFormatPr defaultColWidth="9" defaultRowHeight="14.25"/>
  <cols>
    <col min="1" max="17" width="11.625" style="4" customWidth="1"/>
    <col min="18" max="18" width="14.5" style="4" bestFit="1" customWidth="1"/>
    <col min="19" max="27" width="11.625" style="4" customWidth="1"/>
    <col min="28" max="16384" width="9" style="4"/>
  </cols>
  <sheetData>
    <row r="1" spans="1:26" ht="66.75" customHeight="1">
      <c r="A1" s="17" t="s">
        <v>49</v>
      </c>
      <c r="B1" s="17" t="s">
        <v>50</v>
      </c>
      <c r="C1" s="17" t="s">
        <v>66</v>
      </c>
      <c r="D1" s="17" t="s">
        <v>67</v>
      </c>
      <c r="E1" s="17" t="s">
        <v>68</v>
      </c>
      <c r="F1" s="17" t="s">
        <v>54</v>
      </c>
      <c r="G1" s="17" t="s">
        <v>55</v>
      </c>
      <c r="H1" s="17" t="s">
        <v>69</v>
      </c>
      <c r="I1" s="17" t="s">
        <v>70</v>
      </c>
      <c r="J1" s="17" t="s">
        <v>71</v>
      </c>
      <c r="K1" s="17" t="s">
        <v>58</v>
      </c>
      <c r="L1" s="17" t="s">
        <v>59</v>
      </c>
      <c r="M1" s="17" t="s">
        <v>72</v>
      </c>
      <c r="N1" s="17" t="s">
        <v>73</v>
      </c>
      <c r="O1" s="17" t="s">
        <v>62</v>
      </c>
      <c r="P1" s="17" t="s">
        <v>74</v>
      </c>
      <c r="Q1" s="17" t="s">
        <v>75</v>
      </c>
      <c r="R1" s="17" t="s">
        <v>76</v>
      </c>
      <c r="S1" s="17" t="s">
        <v>61</v>
      </c>
      <c r="T1" s="17" t="s">
        <v>77</v>
      </c>
      <c r="U1" s="17" t="s">
        <v>63</v>
      </c>
      <c r="V1" s="17" t="s">
        <v>78</v>
      </c>
      <c r="W1" s="17" t="s">
        <v>17</v>
      </c>
      <c r="X1" s="17" t="s">
        <v>79</v>
      </c>
      <c r="Y1" s="17" t="s">
        <v>64</v>
      </c>
      <c r="Z1" s="17" t="s">
        <v>65</v>
      </c>
    </row>
    <row r="2" spans="1:26">
      <c r="A2" t="s">
        <v>1214</v>
      </c>
      <c r="B2" t="s">
        <v>1215</v>
      </c>
      <c r="C2" t="s">
        <v>1260</v>
      </c>
      <c r="D2" t="s">
        <v>1261</v>
      </c>
      <c r="E2" t="s">
        <v>1262</v>
      </c>
      <c r="F2" t="s">
        <v>944</v>
      </c>
      <c r="G2" t="s">
        <v>205</v>
      </c>
      <c r="H2" t="s">
        <v>205</v>
      </c>
      <c r="I2" t="s">
        <v>341</v>
      </c>
      <c r="J2" t="s">
        <v>1263</v>
      </c>
      <c r="K2" t="s">
        <v>414</v>
      </c>
      <c r="L2" t="s">
        <v>1213</v>
      </c>
      <c r="M2" s="131">
        <v>0.33</v>
      </c>
      <c r="N2" t="s">
        <v>1264</v>
      </c>
      <c r="O2" s="132">
        <v>5.0400000000000002E-3</v>
      </c>
      <c r="P2" s="132">
        <v>5.8999999999999999E-3</v>
      </c>
      <c r="Q2"/>
      <c r="R2" s="131">
        <v>19500000</v>
      </c>
      <c r="S2" s="131">
        <v>1</v>
      </c>
      <c r="T2" s="131">
        <v>118.26</v>
      </c>
      <c r="U2" s="131">
        <v>23060.7</v>
      </c>
      <c r="V2"/>
      <c r="W2" s="16"/>
      <c r="X2" s="132">
        <v>1.5399999999999999E-3</v>
      </c>
      <c r="Y2" s="132">
        <v>0.24632999999999999</v>
      </c>
      <c r="Z2" s="132">
        <v>0.18027000000000001</v>
      </c>
    </row>
    <row r="3" spans="1:26">
      <c r="A3" t="s">
        <v>1214</v>
      </c>
      <c r="B3" t="s">
        <v>1215</v>
      </c>
      <c r="C3" t="s">
        <v>1260</v>
      </c>
      <c r="D3" t="s">
        <v>1265</v>
      </c>
      <c r="E3" t="s">
        <v>1266</v>
      </c>
      <c r="F3" t="s">
        <v>944</v>
      </c>
      <c r="G3" t="s">
        <v>205</v>
      </c>
      <c r="H3" t="s">
        <v>205</v>
      </c>
      <c r="I3" t="s">
        <v>341</v>
      </c>
      <c r="J3" t="s">
        <v>1263</v>
      </c>
      <c r="K3" t="s">
        <v>414</v>
      </c>
      <c r="L3" t="s">
        <v>1213</v>
      </c>
      <c r="M3" s="131">
        <v>3.27</v>
      </c>
      <c r="N3" t="s">
        <v>1267</v>
      </c>
      <c r="O3" s="132">
        <v>1.026E-2</v>
      </c>
      <c r="P3" s="132">
        <v>2.0500000000000001E-2</v>
      </c>
      <c r="Q3"/>
      <c r="R3" s="131">
        <v>12500000</v>
      </c>
      <c r="S3" s="131">
        <v>1</v>
      </c>
      <c r="T3" s="131">
        <v>103.51</v>
      </c>
      <c r="U3" s="131">
        <v>12938.75</v>
      </c>
      <c r="V3"/>
      <c r="W3" s="16"/>
      <c r="X3" s="132">
        <v>4.0000000000000002E-4</v>
      </c>
      <c r="Y3" s="132">
        <v>0.13821</v>
      </c>
      <c r="Z3" s="132">
        <v>0.10113999999999999</v>
      </c>
    </row>
    <row r="4" spans="1:26">
      <c r="A4" t="s">
        <v>1214</v>
      </c>
      <c r="B4" t="s">
        <v>1215</v>
      </c>
      <c r="C4" t="s">
        <v>1268</v>
      </c>
      <c r="D4" t="s">
        <v>1269</v>
      </c>
      <c r="E4" t="s">
        <v>1270</v>
      </c>
      <c r="F4" t="s">
        <v>950</v>
      </c>
      <c r="G4" t="s">
        <v>205</v>
      </c>
      <c r="H4" t="s">
        <v>205</v>
      </c>
      <c r="I4" t="s">
        <v>341</v>
      </c>
      <c r="J4" t="s">
        <v>1271</v>
      </c>
      <c r="K4" t="s">
        <v>416</v>
      </c>
      <c r="L4" t="s">
        <v>1213</v>
      </c>
      <c r="M4" s="131">
        <v>0.67</v>
      </c>
      <c r="N4" t="s">
        <v>1272</v>
      </c>
      <c r="O4" s="132">
        <v>4.231E-2</v>
      </c>
      <c r="P4" s="132">
        <v>4.2099999999999999E-2</v>
      </c>
      <c r="Q4"/>
      <c r="R4" s="131">
        <v>11944000</v>
      </c>
      <c r="S4" s="131">
        <v>1</v>
      </c>
      <c r="T4" s="131">
        <v>97.26</v>
      </c>
      <c r="U4" s="131">
        <v>11616.734</v>
      </c>
      <c r="V4"/>
      <c r="W4" s="16"/>
      <c r="X4" s="132">
        <v>6.6E-4</v>
      </c>
      <c r="Y4" s="132">
        <v>0.12409000000000001</v>
      </c>
      <c r="Z4" s="132">
        <v>9.0810000000000002E-2</v>
      </c>
    </row>
    <row r="5" spans="1:26">
      <c r="A5" t="s">
        <v>1214</v>
      </c>
      <c r="B5" t="s">
        <v>1215</v>
      </c>
      <c r="C5" t="s">
        <v>1273</v>
      </c>
      <c r="D5" t="s">
        <v>1274</v>
      </c>
      <c r="E5" t="s">
        <v>1275</v>
      </c>
      <c r="F5" t="s">
        <v>946</v>
      </c>
      <c r="G5" t="s">
        <v>205</v>
      </c>
      <c r="H5" t="s">
        <v>205</v>
      </c>
      <c r="I5" t="s">
        <v>341</v>
      </c>
      <c r="J5" t="s">
        <v>1263</v>
      </c>
      <c r="K5" t="s">
        <v>414</v>
      </c>
      <c r="L5" t="s">
        <v>1213</v>
      </c>
      <c r="M5" s="131">
        <v>11.42</v>
      </c>
      <c r="N5" t="s">
        <v>1276</v>
      </c>
      <c r="O5" s="132">
        <v>3.678E-2</v>
      </c>
      <c r="P5" s="132">
        <v>4.3499999999999997E-2</v>
      </c>
      <c r="Q5"/>
      <c r="R5" s="131">
        <v>8040442</v>
      </c>
      <c r="S5" s="131">
        <v>1</v>
      </c>
      <c r="T5" s="131">
        <v>115.63</v>
      </c>
      <c r="U5" s="131">
        <v>9297.1630000000005</v>
      </c>
      <c r="V5"/>
      <c r="W5" s="16"/>
      <c r="X5" s="132">
        <v>2.7999999999999998E-4</v>
      </c>
      <c r="Y5" s="132">
        <v>9.9309999999999996E-2</v>
      </c>
      <c r="Z5" s="132">
        <v>7.2679999999999995E-2</v>
      </c>
    </row>
    <row r="6" spans="1:26">
      <c r="A6" t="s">
        <v>1214</v>
      </c>
      <c r="B6" t="s">
        <v>1215</v>
      </c>
      <c r="C6" t="s">
        <v>1273</v>
      </c>
      <c r="D6" t="s">
        <v>1277</v>
      </c>
      <c r="E6" t="s">
        <v>1278</v>
      </c>
      <c r="F6" t="s">
        <v>946</v>
      </c>
      <c r="G6" t="s">
        <v>205</v>
      </c>
      <c r="H6" t="s">
        <v>205</v>
      </c>
      <c r="I6" t="s">
        <v>341</v>
      </c>
      <c r="J6" t="s">
        <v>1271</v>
      </c>
      <c r="K6" t="s">
        <v>416</v>
      </c>
      <c r="L6" t="s">
        <v>1213</v>
      </c>
      <c r="M6" s="131">
        <v>0.66</v>
      </c>
      <c r="N6" t="s">
        <v>1279</v>
      </c>
      <c r="O6" s="132">
        <v>3.9660000000000001E-2</v>
      </c>
      <c r="P6" s="132">
        <v>4.0300000000000002E-2</v>
      </c>
      <c r="Q6"/>
      <c r="R6" s="131">
        <v>4685000</v>
      </c>
      <c r="S6" s="131">
        <v>1</v>
      </c>
      <c r="T6" s="131">
        <v>97.91</v>
      </c>
      <c r="U6" s="131">
        <v>4587.0839999999998</v>
      </c>
      <c r="V6"/>
      <c r="W6" s="16"/>
      <c r="X6" s="132">
        <v>1.7000000000000001E-4</v>
      </c>
      <c r="Y6" s="132">
        <v>4.9000000000000002E-2</v>
      </c>
      <c r="Z6" s="132">
        <v>3.5860000000000003E-2</v>
      </c>
    </row>
    <row r="7" spans="1:26">
      <c r="A7" t="s">
        <v>1214</v>
      </c>
      <c r="B7" t="s">
        <v>1215</v>
      </c>
      <c r="C7" t="s">
        <v>1280</v>
      </c>
      <c r="D7" t="s">
        <v>1281</v>
      </c>
      <c r="E7" t="s">
        <v>1282</v>
      </c>
      <c r="F7" t="s">
        <v>947</v>
      </c>
      <c r="G7" t="s">
        <v>205</v>
      </c>
      <c r="H7" t="s">
        <v>205</v>
      </c>
      <c r="I7" t="s">
        <v>341</v>
      </c>
      <c r="J7" t="s">
        <v>1271</v>
      </c>
      <c r="K7" t="s">
        <v>416</v>
      </c>
      <c r="L7" t="s">
        <v>1213</v>
      </c>
      <c r="M7" s="131">
        <v>4.8600000000000003</v>
      </c>
      <c r="N7" t="s">
        <v>1283</v>
      </c>
      <c r="O7" s="132">
        <v>4.8900000000000002E-3</v>
      </c>
      <c r="P7" s="132">
        <v>4.5999999999999999E-2</v>
      </c>
      <c r="Q7"/>
      <c r="R7" s="131">
        <v>4529500</v>
      </c>
      <c r="S7" s="131">
        <v>1</v>
      </c>
      <c r="T7" s="131">
        <v>98.36</v>
      </c>
      <c r="U7" s="131">
        <v>4455.2160000000003</v>
      </c>
      <c r="V7"/>
      <c r="W7" s="16"/>
      <c r="X7" s="132">
        <v>1.3999999999999999E-4</v>
      </c>
      <c r="Y7" s="132">
        <v>4.759E-2</v>
      </c>
      <c r="Z7" s="132">
        <v>3.483E-2</v>
      </c>
    </row>
    <row r="8" spans="1:26">
      <c r="A8" t="s">
        <v>1214</v>
      </c>
      <c r="B8" t="s">
        <v>1215</v>
      </c>
      <c r="C8" t="s">
        <v>1268</v>
      </c>
      <c r="D8" t="s">
        <v>1284</v>
      </c>
      <c r="E8" t="s">
        <v>1285</v>
      </c>
      <c r="F8" t="s">
        <v>950</v>
      </c>
      <c r="G8" t="s">
        <v>205</v>
      </c>
      <c r="H8" t="s">
        <v>205</v>
      </c>
      <c r="I8" t="s">
        <v>341</v>
      </c>
      <c r="J8" t="s">
        <v>1263</v>
      </c>
      <c r="K8" t="s">
        <v>414</v>
      </c>
      <c r="L8" t="s">
        <v>1213</v>
      </c>
      <c r="M8" s="131">
        <v>0.52</v>
      </c>
      <c r="N8" t="s">
        <v>1286</v>
      </c>
      <c r="O8" s="132">
        <v>4.1860000000000001E-2</v>
      </c>
      <c r="P8" s="132">
        <v>4.2999999999999997E-2</v>
      </c>
      <c r="Q8"/>
      <c r="R8" s="131">
        <v>3460200</v>
      </c>
      <c r="S8" s="131">
        <v>1</v>
      </c>
      <c r="T8" s="131">
        <v>97.83</v>
      </c>
      <c r="U8" s="131">
        <v>3385.114</v>
      </c>
      <c r="V8"/>
      <c r="W8" s="16"/>
      <c r="X8" s="132">
        <v>2.2000000000000001E-4</v>
      </c>
      <c r="Y8" s="132">
        <v>3.6159999999999998E-2</v>
      </c>
      <c r="Z8" s="132">
        <v>2.6460000000000001E-2</v>
      </c>
    </row>
    <row r="9" spans="1:26">
      <c r="A9" t="s">
        <v>1214</v>
      </c>
      <c r="B9" t="s">
        <v>1215</v>
      </c>
      <c r="C9" t="s">
        <v>1280</v>
      </c>
      <c r="D9" t="s">
        <v>1287</v>
      </c>
      <c r="E9" t="s">
        <v>1288</v>
      </c>
      <c r="F9" t="s">
        <v>947</v>
      </c>
      <c r="G9" t="s">
        <v>205</v>
      </c>
      <c r="H9" t="s">
        <v>205</v>
      </c>
      <c r="I9" t="s">
        <v>341</v>
      </c>
      <c r="J9" t="s">
        <v>1263</v>
      </c>
      <c r="K9" t="s">
        <v>414</v>
      </c>
      <c r="L9" t="s">
        <v>1213</v>
      </c>
      <c r="M9" s="131">
        <v>0.9</v>
      </c>
      <c r="N9" t="s">
        <v>1289</v>
      </c>
      <c r="O9" s="132">
        <v>3.8000000000000002E-4</v>
      </c>
      <c r="P9" s="132">
        <v>4.3700000000000003E-2</v>
      </c>
      <c r="Q9"/>
      <c r="R9" s="131">
        <v>3274000</v>
      </c>
      <c r="S9" s="131">
        <v>1</v>
      </c>
      <c r="T9" s="131">
        <v>100.22</v>
      </c>
      <c r="U9" s="131">
        <v>3281.203</v>
      </c>
      <c r="V9"/>
      <c r="W9" s="16"/>
      <c r="X9" s="132">
        <v>1.4999999999999999E-4</v>
      </c>
      <c r="Y9" s="132">
        <v>3.5049999999999998E-2</v>
      </c>
      <c r="Z9" s="132">
        <v>2.5649999999999999E-2</v>
      </c>
    </row>
    <row r="10" spans="1:26">
      <c r="A10" t="s">
        <v>1214</v>
      </c>
      <c r="B10" t="s">
        <v>1215</v>
      </c>
      <c r="C10" t="s">
        <v>1268</v>
      </c>
      <c r="D10" t="s">
        <v>1290</v>
      </c>
      <c r="E10" t="s">
        <v>1291</v>
      </c>
      <c r="F10" t="s">
        <v>950</v>
      </c>
      <c r="G10" t="s">
        <v>205</v>
      </c>
      <c r="H10" t="s">
        <v>205</v>
      </c>
      <c r="I10" t="s">
        <v>341</v>
      </c>
      <c r="J10" t="s">
        <v>1263</v>
      </c>
      <c r="K10" t="s">
        <v>414</v>
      </c>
      <c r="L10" t="s">
        <v>1213</v>
      </c>
      <c r="M10" s="131">
        <v>0.35</v>
      </c>
      <c r="N10" t="s">
        <v>1292</v>
      </c>
      <c r="O10" s="132">
        <v>4.2909999999999997E-2</v>
      </c>
      <c r="P10" s="132">
        <v>4.2900000000000001E-2</v>
      </c>
      <c r="Q10"/>
      <c r="R10" s="131">
        <v>2343864</v>
      </c>
      <c r="S10" s="131">
        <v>1</v>
      </c>
      <c r="T10" s="131">
        <v>98.55</v>
      </c>
      <c r="U10" s="131">
        <v>2309.8780000000002</v>
      </c>
      <c r="V10"/>
      <c r="W10" s="16"/>
      <c r="X10" s="132">
        <v>1.7000000000000001E-4</v>
      </c>
      <c r="Y10" s="132">
        <v>2.4670000000000001E-2</v>
      </c>
      <c r="Z10" s="132">
        <v>1.806E-2</v>
      </c>
    </row>
    <row r="11" spans="1:26">
      <c r="A11" t="s">
        <v>1214</v>
      </c>
      <c r="B11" t="s">
        <v>1215</v>
      </c>
      <c r="C11" t="s">
        <v>1268</v>
      </c>
      <c r="D11" t="s">
        <v>1293</v>
      </c>
      <c r="E11" t="s">
        <v>1294</v>
      </c>
      <c r="F11" t="s">
        <v>950</v>
      </c>
      <c r="G11" t="s">
        <v>205</v>
      </c>
      <c r="H11" t="s">
        <v>205</v>
      </c>
      <c r="I11" t="s">
        <v>341</v>
      </c>
      <c r="J11" t="s">
        <v>1263</v>
      </c>
      <c r="K11" t="s">
        <v>414</v>
      </c>
      <c r="L11" t="s">
        <v>1213</v>
      </c>
      <c r="M11" s="131">
        <v>0.85</v>
      </c>
      <c r="N11" t="s">
        <v>1295</v>
      </c>
      <c r="O11" s="132">
        <v>4.2169999999999999E-2</v>
      </c>
      <c r="P11" s="132">
        <v>4.1200000000000001E-2</v>
      </c>
      <c r="Q11"/>
      <c r="R11" s="131">
        <v>2327000</v>
      </c>
      <c r="S11" s="131">
        <v>1</v>
      </c>
      <c r="T11" s="131">
        <v>96.64</v>
      </c>
      <c r="U11" s="131">
        <v>2248.8130000000001</v>
      </c>
      <c r="V11"/>
      <c r="W11" s="16"/>
      <c r="X11" s="132">
        <v>1.2999999999999999E-4</v>
      </c>
      <c r="Y11" s="132">
        <v>2.402E-2</v>
      </c>
      <c r="Z11" s="132">
        <v>1.7579999999999998E-2</v>
      </c>
    </row>
    <row r="12" spans="1:26">
      <c r="A12" t="s">
        <v>1214</v>
      </c>
      <c r="B12" t="s">
        <v>1215</v>
      </c>
      <c r="C12" t="s">
        <v>1273</v>
      </c>
      <c r="D12" t="s">
        <v>1296</v>
      </c>
      <c r="E12" t="s">
        <v>1297</v>
      </c>
      <c r="F12" t="s">
        <v>946</v>
      </c>
      <c r="G12" t="s">
        <v>205</v>
      </c>
      <c r="H12" t="s">
        <v>205</v>
      </c>
      <c r="I12" t="s">
        <v>341</v>
      </c>
      <c r="J12" t="s">
        <v>1263</v>
      </c>
      <c r="K12" t="s">
        <v>414</v>
      </c>
      <c r="L12" t="s">
        <v>1213</v>
      </c>
      <c r="M12" s="131">
        <v>0.17</v>
      </c>
      <c r="N12" t="s">
        <v>1298</v>
      </c>
      <c r="O12" s="132">
        <v>-3.65E-3</v>
      </c>
      <c r="P12" s="132">
        <v>4.4299999999999999E-2</v>
      </c>
      <c r="Q12"/>
      <c r="R12" s="131">
        <v>1958268</v>
      </c>
      <c r="S12" s="131">
        <v>1</v>
      </c>
      <c r="T12" s="131">
        <v>101.02</v>
      </c>
      <c r="U12" s="131">
        <v>1978.242</v>
      </c>
      <c r="V12"/>
      <c r="W12" s="16"/>
      <c r="X12" s="132">
        <v>1.4999999999999999E-4</v>
      </c>
      <c r="Y12" s="132">
        <v>2.1129999999999999E-2</v>
      </c>
      <c r="Z12" s="132">
        <v>1.546E-2</v>
      </c>
    </row>
    <row r="13" spans="1:26">
      <c r="A13" t="s">
        <v>1214</v>
      </c>
      <c r="B13" t="s">
        <v>1215</v>
      </c>
      <c r="C13" t="s">
        <v>1268</v>
      </c>
      <c r="D13" t="s">
        <v>1299</v>
      </c>
      <c r="E13" t="s">
        <v>1300</v>
      </c>
      <c r="F13" t="s">
        <v>950</v>
      </c>
      <c r="G13" t="s">
        <v>205</v>
      </c>
      <c r="H13" t="s">
        <v>205</v>
      </c>
      <c r="I13" t="s">
        <v>341</v>
      </c>
      <c r="J13" t="s">
        <v>1263</v>
      </c>
      <c r="K13" t="s">
        <v>414</v>
      </c>
      <c r="L13" t="s">
        <v>1213</v>
      </c>
      <c r="M13" s="131">
        <v>0.92</v>
      </c>
      <c r="N13" t="s">
        <v>1301</v>
      </c>
      <c r="O13" s="132">
        <v>4.2320000000000003E-2</v>
      </c>
      <c r="P13" s="132">
        <v>4.1000000000000002E-2</v>
      </c>
      <c r="Q13"/>
      <c r="R13" s="131">
        <v>1747000</v>
      </c>
      <c r="S13" s="131">
        <v>1</v>
      </c>
      <c r="T13" s="131">
        <v>96.36</v>
      </c>
      <c r="U13" s="131">
        <v>1683.4090000000001</v>
      </c>
      <c r="V13"/>
      <c r="W13" s="16"/>
      <c r="X13" s="132">
        <v>1E-4</v>
      </c>
      <c r="Y13" s="132">
        <v>1.7979999999999999E-2</v>
      </c>
      <c r="Z13" s="132">
        <v>1.316E-2</v>
      </c>
    </row>
    <row r="14" spans="1:26">
      <c r="A14" t="s">
        <v>1214</v>
      </c>
      <c r="B14" t="s">
        <v>1215</v>
      </c>
      <c r="C14" t="s">
        <v>1268</v>
      </c>
      <c r="D14" t="s">
        <v>1302</v>
      </c>
      <c r="E14" t="s">
        <v>1303</v>
      </c>
      <c r="F14" t="s">
        <v>950</v>
      </c>
      <c r="G14" t="s">
        <v>205</v>
      </c>
      <c r="H14" t="s">
        <v>205</v>
      </c>
      <c r="I14" t="s">
        <v>341</v>
      </c>
      <c r="J14" t="s">
        <v>1263</v>
      </c>
      <c r="K14" t="s">
        <v>414</v>
      </c>
      <c r="L14" t="s">
        <v>1213</v>
      </c>
      <c r="M14" s="131">
        <v>0.42</v>
      </c>
      <c r="N14" t="s">
        <v>1304</v>
      </c>
      <c r="O14" s="132">
        <v>4.2410000000000003E-2</v>
      </c>
      <c r="P14" s="132">
        <v>4.2999999999999997E-2</v>
      </c>
      <c r="Q14"/>
      <c r="R14" s="131">
        <v>1675000</v>
      </c>
      <c r="S14" s="131">
        <v>1</v>
      </c>
      <c r="T14" s="131">
        <v>98.23</v>
      </c>
      <c r="U14" s="131">
        <v>1645.3530000000001</v>
      </c>
      <c r="V14"/>
      <c r="W14" s="16"/>
      <c r="X14" s="132">
        <v>1.2E-4</v>
      </c>
      <c r="Y14" s="132">
        <v>1.7579999999999998E-2</v>
      </c>
      <c r="Z14" s="132">
        <v>1.286E-2</v>
      </c>
    </row>
    <row r="15" spans="1:26">
      <c r="A15" t="s">
        <v>1214</v>
      </c>
      <c r="B15" t="s">
        <v>1215</v>
      </c>
      <c r="C15" t="s">
        <v>1268</v>
      </c>
      <c r="D15" t="s">
        <v>1305</v>
      </c>
      <c r="E15" t="s">
        <v>1306</v>
      </c>
      <c r="F15" t="s">
        <v>950</v>
      </c>
      <c r="G15" t="s">
        <v>205</v>
      </c>
      <c r="H15" t="s">
        <v>205</v>
      </c>
      <c r="I15" t="s">
        <v>341</v>
      </c>
      <c r="J15" t="s">
        <v>1271</v>
      </c>
      <c r="K15" t="s">
        <v>416</v>
      </c>
      <c r="L15" t="s">
        <v>1213</v>
      </c>
      <c r="M15" s="131">
        <v>0.6</v>
      </c>
      <c r="N15" t="s">
        <v>1307</v>
      </c>
      <c r="O15" s="132">
        <v>4.2009999999999999E-2</v>
      </c>
      <c r="P15" s="132">
        <v>4.2599999999999999E-2</v>
      </c>
      <c r="Q15"/>
      <c r="R15" s="131">
        <v>1649000</v>
      </c>
      <c r="S15" s="131">
        <v>1</v>
      </c>
      <c r="T15" s="131">
        <v>97.54</v>
      </c>
      <c r="U15" s="131">
        <v>1608.4349999999999</v>
      </c>
      <c r="V15"/>
      <c r="W15" s="16"/>
      <c r="X15" s="132">
        <v>9.0000000000000006E-5</v>
      </c>
      <c r="Y15" s="132">
        <v>1.7180000000000001E-2</v>
      </c>
      <c r="Z15" s="132">
        <v>1.257E-2</v>
      </c>
    </row>
    <row r="16" spans="1:26">
      <c r="A16" t="s">
        <v>1214</v>
      </c>
      <c r="B16" t="s">
        <v>1215</v>
      </c>
      <c r="C16" t="s">
        <v>1260</v>
      </c>
      <c r="D16" t="s">
        <v>1308</v>
      </c>
      <c r="E16" t="s">
        <v>1309</v>
      </c>
      <c r="F16" t="s">
        <v>944</v>
      </c>
      <c r="G16" t="s">
        <v>205</v>
      </c>
      <c r="H16" t="s">
        <v>205</v>
      </c>
      <c r="I16" t="s">
        <v>341</v>
      </c>
      <c r="J16" t="s">
        <v>1271</v>
      </c>
      <c r="K16" t="s">
        <v>416</v>
      </c>
      <c r="L16" t="s">
        <v>1213</v>
      </c>
      <c r="M16" s="131">
        <v>6.4</v>
      </c>
      <c r="N16" t="s">
        <v>1310</v>
      </c>
      <c r="O16" s="132">
        <v>-9.1400000000000006E-3</v>
      </c>
      <c r="P16" s="132">
        <v>1.9699999999999999E-2</v>
      </c>
      <c r="Q16"/>
      <c r="R16" s="131">
        <v>1120000</v>
      </c>
      <c r="S16" s="131">
        <v>1</v>
      </c>
      <c r="T16" s="131">
        <v>104.14</v>
      </c>
      <c r="U16" s="131">
        <v>1166.3679999999999</v>
      </c>
      <c r="V16"/>
      <c r="W16" s="16"/>
      <c r="X16" s="132">
        <v>3.0000000000000001E-5</v>
      </c>
      <c r="Y16" s="132">
        <v>1.2460000000000001E-2</v>
      </c>
      <c r="Z16" s="132">
        <v>9.1199999999999996E-3</v>
      </c>
    </row>
    <row r="17" spans="1:26">
      <c r="A17" t="s">
        <v>1214</v>
      </c>
      <c r="B17" t="s">
        <v>1215</v>
      </c>
      <c r="C17" t="s">
        <v>1260</v>
      </c>
      <c r="D17" t="s">
        <v>1311</v>
      </c>
      <c r="E17" t="s">
        <v>1312</v>
      </c>
      <c r="F17" t="s">
        <v>944</v>
      </c>
      <c r="G17" t="s">
        <v>205</v>
      </c>
      <c r="H17" t="s">
        <v>205</v>
      </c>
      <c r="I17" t="s">
        <v>341</v>
      </c>
      <c r="J17" t="s">
        <v>1271</v>
      </c>
      <c r="K17" t="s">
        <v>416</v>
      </c>
      <c r="L17" t="s">
        <v>1213</v>
      </c>
      <c r="M17" s="131">
        <v>3.89</v>
      </c>
      <c r="N17" t="s">
        <v>1313</v>
      </c>
      <c r="O17" s="132">
        <v>-1.7350000000000001E-2</v>
      </c>
      <c r="P17" s="132">
        <v>2.01E-2</v>
      </c>
      <c r="Q17"/>
      <c r="R17" s="131">
        <v>969270</v>
      </c>
      <c r="S17" s="131">
        <v>1</v>
      </c>
      <c r="T17" s="131">
        <v>110.62</v>
      </c>
      <c r="U17" s="131">
        <v>1072.2059999999999</v>
      </c>
      <c r="V17"/>
      <c r="W17" s="16"/>
      <c r="X17" s="132">
        <v>3.0000000000000001E-5</v>
      </c>
      <c r="Y17" s="132">
        <v>1.145E-2</v>
      </c>
      <c r="Z17" s="132">
        <v>8.3800000000000003E-3</v>
      </c>
    </row>
    <row r="18" spans="1:26">
      <c r="A18" t="s">
        <v>1214</v>
      </c>
      <c r="B18" t="s">
        <v>1215</v>
      </c>
      <c r="C18" t="s">
        <v>1273</v>
      </c>
      <c r="D18" t="s">
        <v>1314</v>
      </c>
      <c r="E18" t="s">
        <v>1315</v>
      </c>
      <c r="F18" t="s">
        <v>946</v>
      </c>
      <c r="G18" t="s">
        <v>205</v>
      </c>
      <c r="H18" t="s">
        <v>205</v>
      </c>
      <c r="I18" t="s">
        <v>341</v>
      </c>
      <c r="J18" t="s">
        <v>1271</v>
      </c>
      <c r="K18" t="s">
        <v>416</v>
      </c>
      <c r="L18" t="s">
        <v>1213</v>
      </c>
      <c r="M18" s="131">
        <v>4.6399999999999997</v>
      </c>
      <c r="N18" t="s">
        <v>1316</v>
      </c>
      <c r="O18" s="132">
        <v>3.4610000000000002E-2</v>
      </c>
      <c r="P18" s="132">
        <v>3.9699999999999999E-2</v>
      </c>
      <c r="Q18"/>
      <c r="R18" s="131">
        <v>1200000</v>
      </c>
      <c r="S18" s="131">
        <v>1</v>
      </c>
      <c r="T18" s="131">
        <v>87.63</v>
      </c>
      <c r="U18" s="131">
        <v>1051.56</v>
      </c>
      <c r="V18"/>
      <c r="W18" s="16"/>
      <c r="X18" s="132">
        <v>3.0000000000000001E-5</v>
      </c>
      <c r="Y18" s="132">
        <v>1.123E-2</v>
      </c>
      <c r="Z18" s="132">
        <v>8.2199999999999999E-3</v>
      </c>
    </row>
    <row r="19" spans="1:26">
      <c r="A19" t="s">
        <v>1214</v>
      </c>
      <c r="B19" t="s">
        <v>1215</v>
      </c>
      <c r="C19" t="s">
        <v>1273</v>
      </c>
      <c r="D19" t="s">
        <v>1317</v>
      </c>
      <c r="E19" t="s">
        <v>1318</v>
      </c>
      <c r="F19" t="s">
        <v>946</v>
      </c>
      <c r="G19" t="s">
        <v>205</v>
      </c>
      <c r="H19" t="s">
        <v>205</v>
      </c>
      <c r="I19" t="s">
        <v>341</v>
      </c>
      <c r="J19" t="s">
        <v>1263</v>
      </c>
      <c r="K19" t="s">
        <v>414</v>
      </c>
      <c r="L19" t="s">
        <v>1213</v>
      </c>
      <c r="M19" s="131">
        <v>8.18</v>
      </c>
      <c r="N19" t="s">
        <v>1319</v>
      </c>
      <c r="O19" s="132">
        <v>4.0489999999999998E-2</v>
      </c>
      <c r="P19" s="132">
        <v>4.1099999999999998E-2</v>
      </c>
      <c r="Q19"/>
      <c r="R19" s="131">
        <v>668000</v>
      </c>
      <c r="S19" s="131">
        <v>1</v>
      </c>
      <c r="T19" s="131">
        <v>100.1</v>
      </c>
      <c r="U19" s="131">
        <v>668.66800000000001</v>
      </c>
      <c r="V19"/>
      <c r="W19" s="16"/>
      <c r="X19" s="132">
        <v>2.0000000000000002E-5</v>
      </c>
      <c r="Y19" s="132">
        <v>7.1399999999999996E-3</v>
      </c>
      <c r="Z19" s="132">
        <v>5.2300000000000003E-3</v>
      </c>
    </row>
    <row r="20" spans="1:26">
      <c r="A20" t="s">
        <v>1214</v>
      </c>
      <c r="B20" t="s">
        <v>1215</v>
      </c>
      <c r="C20" t="s">
        <v>1260</v>
      </c>
      <c r="D20" t="s">
        <v>1320</v>
      </c>
      <c r="E20" t="s">
        <v>1321</v>
      </c>
      <c r="F20" t="s">
        <v>944</v>
      </c>
      <c r="G20" t="s">
        <v>205</v>
      </c>
      <c r="H20" t="s">
        <v>205</v>
      </c>
      <c r="I20" t="s">
        <v>341</v>
      </c>
      <c r="J20" t="s">
        <v>1271</v>
      </c>
      <c r="K20" t="s">
        <v>416</v>
      </c>
      <c r="L20" t="s">
        <v>1213</v>
      </c>
      <c r="M20" s="131">
        <v>1.08</v>
      </c>
      <c r="N20" t="s">
        <v>1322</v>
      </c>
      <c r="O20" s="132">
        <v>1.508E-2</v>
      </c>
      <c r="P20" s="132">
        <v>2.3300000000000001E-2</v>
      </c>
      <c r="Q20"/>
      <c r="R20" s="131">
        <v>500000</v>
      </c>
      <c r="S20" s="131">
        <v>1</v>
      </c>
      <c r="T20" s="131">
        <v>114.5</v>
      </c>
      <c r="U20" s="131">
        <v>572.5</v>
      </c>
      <c r="V20"/>
      <c r="W20" s="16"/>
      <c r="X20" s="132">
        <v>2.0000000000000002E-5</v>
      </c>
      <c r="Y20" s="132">
        <v>6.1199999999999996E-3</v>
      </c>
      <c r="Z20" s="132">
        <v>4.4799999999999996E-3</v>
      </c>
    </row>
    <row r="21" spans="1:26">
      <c r="A21" t="s">
        <v>1214</v>
      </c>
      <c r="B21" t="s">
        <v>1215</v>
      </c>
      <c r="C21" t="s">
        <v>1273</v>
      </c>
      <c r="D21" t="s">
        <v>1323</v>
      </c>
      <c r="E21" t="s">
        <v>1324</v>
      </c>
      <c r="F21" t="s">
        <v>946</v>
      </c>
      <c r="G21" t="s">
        <v>205</v>
      </c>
      <c r="H21" t="s">
        <v>205</v>
      </c>
      <c r="I21" t="s">
        <v>341</v>
      </c>
      <c r="J21" t="s">
        <v>1263</v>
      </c>
      <c r="K21" t="s">
        <v>414</v>
      </c>
      <c r="L21" t="s">
        <v>1213</v>
      </c>
      <c r="M21" s="131">
        <v>3.78</v>
      </c>
      <c r="N21" t="s">
        <v>1325</v>
      </c>
      <c r="O21" s="132">
        <v>4.5199999999999997E-2</v>
      </c>
      <c r="P21" s="132">
        <v>3.9399999999999998E-2</v>
      </c>
      <c r="R21" s="131">
        <v>523000</v>
      </c>
      <c r="S21" s="131">
        <v>1</v>
      </c>
      <c r="T21" s="131">
        <v>105.5</v>
      </c>
      <c r="U21" s="131">
        <v>551.76499999999999</v>
      </c>
      <c r="X21" s="132">
        <v>3.0000000000000001E-5</v>
      </c>
      <c r="Y21" s="132">
        <v>5.8900000000000003E-3</v>
      </c>
      <c r="Z21" s="132">
        <v>4.3099999999999996E-3</v>
      </c>
    </row>
    <row r="22" spans="1:26">
      <c r="A22" t="s">
        <v>1214</v>
      </c>
      <c r="B22" t="s">
        <v>1215</v>
      </c>
      <c r="C22" t="s">
        <v>1273</v>
      </c>
      <c r="D22" t="s">
        <v>1326</v>
      </c>
      <c r="E22" t="s">
        <v>1327</v>
      </c>
      <c r="F22" t="s">
        <v>946</v>
      </c>
      <c r="G22" t="s">
        <v>205</v>
      </c>
      <c r="H22" t="s">
        <v>205</v>
      </c>
      <c r="I22" t="s">
        <v>341</v>
      </c>
      <c r="J22" t="s">
        <v>1263</v>
      </c>
      <c r="K22" t="s">
        <v>414</v>
      </c>
      <c r="L22" t="s">
        <v>1213</v>
      </c>
      <c r="M22" s="131">
        <v>1.27</v>
      </c>
      <c r="N22" t="s">
        <v>1328</v>
      </c>
      <c r="O22" s="132">
        <v>4.2529999999999998E-2</v>
      </c>
      <c r="P22" s="132">
        <v>3.9699999999999999E-2</v>
      </c>
      <c r="R22" s="131">
        <v>482000</v>
      </c>
      <c r="S22" s="131">
        <v>1</v>
      </c>
      <c r="T22" s="131">
        <v>107.04</v>
      </c>
      <c r="U22" s="131">
        <v>515.93299999999999</v>
      </c>
      <c r="X22" s="132">
        <v>3.0000000000000001E-5</v>
      </c>
      <c r="Y22" s="132">
        <v>5.5100000000000001E-3</v>
      </c>
      <c r="Z22" s="132">
        <v>4.0299999999999997E-3</v>
      </c>
    </row>
    <row r="23" spans="1:26">
      <c r="A23" t="s">
        <v>1214</v>
      </c>
      <c r="B23" t="s">
        <v>1215</v>
      </c>
      <c r="C23" t="s">
        <v>1273</v>
      </c>
      <c r="D23" t="s">
        <v>1329</v>
      </c>
      <c r="E23" t="s">
        <v>1330</v>
      </c>
      <c r="F23" t="s">
        <v>946</v>
      </c>
      <c r="G23" t="s">
        <v>205</v>
      </c>
      <c r="H23" t="s">
        <v>205</v>
      </c>
      <c r="I23" t="s">
        <v>341</v>
      </c>
      <c r="J23" t="s">
        <v>1271</v>
      </c>
      <c r="K23" t="s">
        <v>416</v>
      </c>
      <c r="L23" t="s">
        <v>1213</v>
      </c>
      <c r="M23" s="131">
        <v>6.54</v>
      </c>
      <c r="N23" t="s">
        <v>1331</v>
      </c>
      <c r="O23" s="132">
        <v>4.3560000000000001E-2</v>
      </c>
      <c r="P23" s="132">
        <v>4.0500000000000001E-2</v>
      </c>
      <c r="R23" s="131">
        <v>427000</v>
      </c>
      <c r="S23" s="131">
        <v>1</v>
      </c>
      <c r="T23" s="131">
        <v>84.1</v>
      </c>
      <c r="U23" s="131">
        <v>359.10700000000003</v>
      </c>
      <c r="X23" s="132">
        <v>1.0000000000000001E-5</v>
      </c>
      <c r="Y23" s="132">
        <v>3.8400000000000001E-3</v>
      </c>
      <c r="Z23" s="132">
        <v>2.81E-3</v>
      </c>
    </row>
    <row r="24" spans="1:26">
      <c r="A24" t="s">
        <v>1214</v>
      </c>
      <c r="B24" t="s">
        <v>1215</v>
      </c>
      <c r="C24" t="s">
        <v>1332</v>
      </c>
      <c r="D24" t="s">
        <v>1333</v>
      </c>
      <c r="E24" t="s">
        <v>1334</v>
      </c>
      <c r="F24" t="s">
        <v>951</v>
      </c>
      <c r="G24" t="s">
        <v>206</v>
      </c>
      <c r="H24" t="s">
        <v>205</v>
      </c>
      <c r="I24" t="s">
        <v>315</v>
      </c>
      <c r="J24" t="s">
        <v>1335</v>
      </c>
      <c r="K24" t="s">
        <v>432</v>
      </c>
      <c r="L24" t="s">
        <v>1216</v>
      </c>
      <c r="M24" s="131">
        <v>6.7439999999999998</v>
      </c>
      <c r="N24" t="s">
        <v>1336</v>
      </c>
      <c r="O24" s="132">
        <v>5.8430000000000003E-2</v>
      </c>
      <c r="P24" s="132">
        <v>5.3109999999999997E-2</v>
      </c>
      <c r="R24" s="131">
        <v>727000</v>
      </c>
      <c r="S24" s="131">
        <v>3.3719999999999999</v>
      </c>
      <c r="T24" s="131">
        <v>102.574</v>
      </c>
      <c r="U24" s="131">
        <v>2514.5439999999999</v>
      </c>
      <c r="X24" s="132">
        <v>2.4000000000000001E-4</v>
      </c>
      <c r="Y24" s="132">
        <v>2.6859999999999998E-2</v>
      </c>
      <c r="Z24" s="132">
        <v>1.966E-2</v>
      </c>
    </row>
    <row r="25" spans="1:26">
      <c r="A25" t="s">
        <v>1214</v>
      </c>
      <c r="B25" t="s">
        <v>1215</v>
      </c>
      <c r="C25" t="s">
        <v>1332</v>
      </c>
      <c r="D25" t="s">
        <v>1337</v>
      </c>
      <c r="E25" t="s">
        <v>1338</v>
      </c>
      <c r="F25" t="s">
        <v>951</v>
      </c>
      <c r="G25" t="s">
        <v>206</v>
      </c>
      <c r="H25" t="s">
        <v>205</v>
      </c>
      <c r="I25" t="s">
        <v>315</v>
      </c>
      <c r="J25" t="s">
        <v>1335</v>
      </c>
      <c r="K25" t="s">
        <v>432</v>
      </c>
      <c r="L25" t="s">
        <v>1216</v>
      </c>
      <c r="M25" s="131">
        <v>7.2439999999999998</v>
      </c>
      <c r="N25" t="s">
        <v>1339</v>
      </c>
      <c r="O25" s="132">
        <v>5.602E-2</v>
      </c>
      <c r="P25" s="132">
        <v>5.3609999999999998E-2</v>
      </c>
      <c r="R25" s="131">
        <v>300000</v>
      </c>
      <c r="S25" s="131">
        <v>3.3719999999999999</v>
      </c>
      <c r="T25" s="131">
        <v>103.67700000000001</v>
      </c>
      <c r="U25" s="131">
        <v>1048.796</v>
      </c>
      <c r="X25" s="132">
        <v>1.2E-4</v>
      </c>
      <c r="Y25" s="132">
        <v>1.12E-2</v>
      </c>
      <c r="Z25" s="132">
        <v>8.2000000000000007E-3</v>
      </c>
    </row>
    <row r="26" spans="1:26">
      <c r="A26" t="s">
        <v>1214</v>
      </c>
      <c r="B26" t="s">
        <v>1218</v>
      </c>
      <c r="C26" t="s">
        <v>1260</v>
      </c>
      <c r="D26" t="s">
        <v>1261</v>
      </c>
      <c r="E26" t="s">
        <v>1262</v>
      </c>
      <c r="F26" t="s">
        <v>944</v>
      </c>
      <c r="G26" t="s">
        <v>205</v>
      </c>
      <c r="H26" t="s">
        <v>205</v>
      </c>
      <c r="I26" t="s">
        <v>341</v>
      </c>
      <c r="J26" t="s">
        <v>1263</v>
      </c>
      <c r="K26" t="s">
        <v>414</v>
      </c>
      <c r="L26" t="s">
        <v>1213</v>
      </c>
      <c r="M26" s="131">
        <v>0.33</v>
      </c>
      <c r="N26" t="s">
        <v>1264</v>
      </c>
      <c r="O26" s="132">
        <v>1.31E-3</v>
      </c>
      <c r="P26" s="132">
        <v>5.8999999999999999E-3</v>
      </c>
      <c r="R26" s="131">
        <v>75148594</v>
      </c>
      <c r="S26" s="131">
        <v>1</v>
      </c>
      <c r="T26" s="131">
        <v>118.26</v>
      </c>
      <c r="U26" s="131">
        <v>88870.726999999999</v>
      </c>
      <c r="X26" s="132">
        <v>5.9300000000000004E-3</v>
      </c>
      <c r="Y26" s="132">
        <v>0.24396999999999999</v>
      </c>
      <c r="Z26" s="132">
        <v>5.4769999999999999E-2</v>
      </c>
    </row>
    <row r="27" spans="1:26">
      <c r="A27" t="s">
        <v>1214</v>
      </c>
      <c r="B27" t="s">
        <v>1218</v>
      </c>
      <c r="C27" t="s">
        <v>1280</v>
      </c>
      <c r="D27" t="s">
        <v>1287</v>
      </c>
      <c r="E27" t="s">
        <v>1288</v>
      </c>
      <c r="F27" t="s">
        <v>947</v>
      </c>
      <c r="G27" t="s">
        <v>205</v>
      </c>
      <c r="H27" t="s">
        <v>205</v>
      </c>
      <c r="I27" t="s">
        <v>341</v>
      </c>
      <c r="J27" t="s">
        <v>1263</v>
      </c>
      <c r="K27" t="s">
        <v>414</v>
      </c>
      <c r="L27" t="s">
        <v>1213</v>
      </c>
      <c r="M27" s="131">
        <v>0.9</v>
      </c>
      <c r="N27" t="s">
        <v>1289</v>
      </c>
      <c r="O27" s="132">
        <v>3.6000000000000002E-4</v>
      </c>
      <c r="P27" s="132">
        <v>4.3700000000000003E-2</v>
      </c>
      <c r="R27" s="131">
        <v>47000000</v>
      </c>
      <c r="S27" s="131">
        <v>1</v>
      </c>
      <c r="T27" s="131">
        <v>100.22</v>
      </c>
      <c r="U27" s="131">
        <v>47103.4</v>
      </c>
      <c r="X27" s="132">
        <v>2.2200000000000002E-3</v>
      </c>
      <c r="Y27" s="132">
        <v>0.12931000000000001</v>
      </c>
      <c r="Z27" s="132">
        <v>2.903E-2</v>
      </c>
    </row>
    <row r="28" spans="1:26">
      <c r="A28" t="s">
        <v>1214</v>
      </c>
      <c r="B28" t="s">
        <v>1218</v>
      </c>
      <c r="C28" t="s">
        <v>1268</v>
      </c>
      <c r="D28" t="s">
        <v>1340</v>
      </c>
      <c r="E28" t="s">
        <v>1341</v>
      </c>
      <c r="F28" t="s">
        <v>950</v>
      </c>
      <c r="G28" t="s">
        <v>205</v>
      </c>
      <c r="H28" t="s">
        <v>205</v>
      </c>
      <c r="I28" t="s">
        <v>341</v>
      </c>
      <c r="J28" t="s">
        <v>1263</v>
      </c>
      <c r="K28" t="s">
        <v>414</v>
      </c>
      <c r="L28" t="s">
        <v>1213</v>
      </c>
      <c r="M28" s="131">
        <v>0.18</v>
      </c>
      <c r="N28" t="s">
        <v>1342</v>
      </c>
      <c r="O28" s="132">
        <v>4.2410000000000003E-2</v>
      </c>
      <c r="P28" s="132">
        <v>4.3299999999999998E-2</v>
      </c>
      <c r="R28" s="131">
        <v>35153000</v>
      </c>
      <c r="S28" s="131">
        <v>1</v>
      </c>
      <c r="T28" s="131">
        <v>99.26</v>
      </c>
      <c r="U28" s="131">
        <v>34892.868000000002</v>
      </c>
      <c r="X28" s="132">
        <v>1.2600000000000001E-3</v>
      </c>
      <c r="Y28" s="132">
        <v>9.579E-2</v>
      </c>
      <c r="Z28" s="132">
        <v>2.1499999999999998E-2</v>
      </c>
    </row>
    <row r="29" spans="1:26">
      <c r="A29" t="s">
        <v>1214</v>
      </c>
      <c r="B29" t="s">
        <v>1218</v>
      </c>
      <c r="C29" t="s">
        <v>1268</v>
      </c>
      <c r="D29" t="s">
        <v>1305</v>
      </c>
      <c r="E29" t="s">
        <v>1306</v>
      </c>
      <c r="F29" t="s">
        <v>950</v>
      </c>
      <c r="G29" t="s">
        <v>205</v>
      </c>
      <c r="H29" t="s">
        <v>205</v>
      </c>
      <c r="I29" t="s">
        <v>341</v>
      </c>
      <c r="J29" t="s">
        <v>1271</v>
      </c>
      <c r="K29" t="s">
        <v>416</v>
      </c>
      <c r="L29" t="s">
        <v>1213</v>
      </c>
      <c r="M29" s="131">
        <v>0.6</v>
      </c>
      <c r="N29" t="s">
        <v>1307</v>
      </c>
      <c r="O29" s="132">
        <v>4.2040000000000001E-2</v>
      </c>
      <c r="P29" s="132">
        <v>4.2599999999999999E-2</v>
      </c>
      <c r="R29" s="131">
        <v>32723000</v>
      </c>
      <c r="S29" s="131">
        <v>1</v>
      </c>
      <c r="T29" s="131">
        <v>97.54</v>
      </c>
      <c r="U29" s="131">
        <v>31918.013999999999</v>
      </c>
      <c r="X29" s="132">
        <v>1.82E-3</v>
      </c>
      <c r="Y29" s="132">
        <v>8.7620000000000003E-2</v>
      </c>
      <c r="Z29" s="132">
        <v>1.967E-2</v>
      </c>
    </row>
    <row r="30" spans="1:26">
      <c r="A30" t="s">
        <v>1214</v>
      </c>
      <c r="B30" t="s">
        <v>1218</v>
      </c>
      <c r="C30" t="s">
        <v>1268</v>
      </c>
      <c r="D30" t="s">
        <v>1343</v>
      </c>
      <c r="E30" t="s">
        <v>1344</v>
      </c>
      <c r="F30" t="s">
        <v>950</v>
      </c>
      <c r="G30" t="s">
        <v>205</v>
      </c>
      <c r="H30" t="s">
        <v>205</v>
      </c>
      <c r="I30" t="s">
        <v>341</v>
      </c>
      <c r="J30" t="s">
        <v>1271</v>
      </c>
      <c r="K30" t="s">
        <v>416</v>
      </c>
      <c r="L30" t="s">
        <v>1213</v>
      </c>
      <c r="M30" s="131">
        <v>0.75</v>
      </c>
      <c r="N30" t="s">
        <v>1345</v>
      </c>
      <c r="O30" s="132">
        <v>4.2049999999999997E-2</v>
      </c>
      <c r="P30" s="132">
        <v>4.1700000000000001E-2</v>
      </c>
      <c r="R30" s="131">
        <v>24000000</v>
      </c>
      <c r="S30" s="131">
        <v>1</v>
      </c>
      <c r="T30" s="131">
        <v>96.98</v>
      </c>
      <c r="U30" s="131">
        <v>23275.200000000001</v>
      </c>
      <c r="X30" s="132">
        <v>1.33E-3</v>
      </c>
      <c r="Y30" s="132">
        <v>6.3899999999999998E-2</v>
      </c>
      <c r="Z30" s="132">
        <v>1.434E-2</v>
      </c>
    </row>
    <row r="31" spans="1:26">
      <c r="A31" t="s">
        <v>1214</v>
      </c>
      <c r="B31" t="s">
        <v>1218</v>
      </c>
      <c r="C31" t="s">
        <v>1268</v>
      </c>
      <c r="D31" t="s">
        <v>1302</v>
      </c>
      <c r="E31" t="s">
        <v>1303</v>
      </c>
      <c r="F31" t="s">
        <v>950</v>
      </c>
      <c r="G31" t="s">
        <v>205</v>
      </c>
      <c r="H31" t="s">
        <v>205</v>
      </c>
      <c r="I31" t="s">
        <v>341</v>
      </c>
      <c r="J31" t="s">
        <v>1263</v>
      </c>
      <c r="K31" t="s">
        <v>414</v>
      </c>
      <c r="L31" t="s">
        <v>1213</v>
      </c>
      <c r="M31" s="131">
        <v>0.42</v>
      </c>
      <c r="N31" t="s">
        <v>1304</v>
      </c>
      <c r="O31" s="132">
        <v>4.1950000000000001E-2</v>
      </c>
      <c r="P31" s="132">
        <v>4.2999999999999997E-2</v>
      </c>
      <c r="R31" s="131">
        <v>19346000</v>
      </c>
      <c r="S31" s="131">
        <v>1</v>
      </c>
      <c r="T31" s="131">
        <v>98.23</v>
      </c>
      <c r="U31" s="131">
        <v>19003.576000000001</v>
      </c>
      <c r="X31" s="132">
        <v>1.3799999999999999E-3</v>
      </c>
      <c r="Y31" s="132">
        <v>5.2170000000000001E-2</v>
      </c>
      <c r="Z31" s="132">
        <v>1.171E-2</v>
      </c>
    </row>
    <row r="32" spans="1:26">
      <c r="A32" t="s">
        <v>1214</v>
      </c>
      <c r="B32" t="s">
        <v>1218</v>
      </c>
      <c r="C32" t="s">
        <v>1273</v>
      </c>
      <c r="D32" t="s">
        <v>1274</v>
      </c>
      <c r="E32" t="s">
        <v>1275</v>
      </c>
      <c r="F32" t="s">
        <v>946</v>
      </c>
      <c r="G32" t="s">
        <v>205</v>
      </c>
      <c r="H32" t="s">
        <v>205</v>
      </c>
      <c r="I32" t="s">
        <v>341</v>
      </c>
      <c r="J32" t="s">
        <v>1263</v>
      </c>
      <c r="K32" t="s">
        <v>414</v>
      </c>
      <c r="L32" t="s">
        <v>1213</v>
      </c>
      <c r="M32" s="131">
        <v>11.42</v>
      </c>
      <c r="N32" t="s">
        <v>1276</v>
      </c>
      <c r="O32" s="132">
        <v>3.8580000000000003E-2</v>
      </c>
      <c r="P32" s="132">
        <v>4.3499999999999997E-2</v>
      </c>
      <c r="R32" s="131">
        <v>14015998</v>
      </c>
      <c r="S32" s="131">
        <v>1</v>
      </c>
      <c r="T32" s="131">
        <v>115.63</v>
      </c>
      <c r="U32" s="131">
        <v>16206.698</v>
      </c>
      <c r="X32" s="132">
        <v>4.8999999999999998E-4</v>
      </c>
      <c r="Y32" s="132">
        <v>4.4490000000000002E-2</v>
      </c>
      <c r="Z32" s="132">
        <v>9.9900000000000006E-3</v>
      </c>
    </row>
    <row r="33" spans="1:26">
      <c r="A33" t="s">
        <v>1214</v>
      </c>
      <c r="B33" t="s">
        <v>1218</v>
      </c>
      <c r="C33" t="s">
        <v>1273</v>
      </c>
      <c r="D33" t="s">
        <v>1296</v>
      </c>
      <c r="E33" t="s">
        <v>1297</v>
      </c>
      <c r="F33" t="s">
        <v>946</v>
      </c>
      <c r="G33" t="s">
        <v>205</v>
      </c>
      <c r="H33" t="s">
        <v>205</v>
      </c>
      <c r="I33" t="s">
        <v>341</v>
      </c>
      <c r="J33" t="s">
        <v>1263</v>
      </c>
      <c r="K33" t="s">
        <v>414</v>
      </c>
      <c r="L33" t="s">
        <v>1213</v>
      </c>
      <c r="M33" s="131">
        <v>0.17</v>
      </c>
      <c r="N33" t="s">
        <v>1298</v>
      </c>
      <c r="O33" s="132">
        <v>3.1730000000000001E-2</v>
      </c>
      <c r="P33" s="132">
        <v>4.4299999999999999E-2</v>
      </c>
      <c r="R33" s="131">
        <v>12745000</v>
      </c>
      <c r="S33" s="131">
        <v>1</v>
      </c>
      <c r="T33" s="131">
        <v>101.02</v>
      </c>
      <c r="U33" s="131">
        <v>12874.999</v>
      </c>
      <c r="X33" s="132">
        <v>9.7000000000000005E-4</v>
      </c>
      <c r="Y33" s="132">
        <v>3.5340000000000003E-2</v>
      </c>
      <c r="Z33" s="132">
        <v>7.9299999999999995E-3</v>
      </c>
    </row>
    <row r="34" spans="1:26">
      <c r="A34" t="s">
        <v>1214</v>
      </c>
      <c r="B34" t="s">
        <v>1218</v>
      </c>
      <c r="C34" t="s">
        <v>1260</v>
      </c>
      <c r="D34" t="s">
        <v>1346</v>
      </c>
      <c r="E34" t="s">
        <v>1347</v>
      </c>
      <c r="F34" t="s">
        <v>944</v>
      </c>
      <c r="G34" t="s">
        <v>205</v>
      </c>
      <c r="H34" t="s">
        <v>205</v>
      </c>
      <c r="I34" t="s">
        <v>341</v>
      </c>
      <c r="J34" t="s">
        <v>1271</v>
      </c>
      <c r="K34" t="s">
        <v>416</v>
      </c>
      <c r="L34" t="s">
        <v>1213</v>
      </c>
      <c r="M34" s="131">
        <v>1.91</v>
      </c>
      <c r="N34" t="s">
        <v>1348</v>
      </c>
      <c r="O34" s="132">
        <v>-3.6069999999999998E-2</v>
      </c>
      <c r="P34" s="132">
        <v>2.0899999999999998E-2</v>
      </c>
      <c r="R34" s="131">
        <v>10000000</v>
      </c>
      <c r="S34" s="131">
        <v>1</v>
      </c>
      <c r="T34" s="131">
        <v>115.45</v>
      </c>
      <c r="U34" s="131">
        <v>11545</v>
      </c>
      <c r="X34" s="132">
        <v>4.0999999999999999E-4</v>
      </c>
      <c r="Y34" s="132">
        <v>3.1690000000000003E-2</v>
      </c>
      <c r="Z34" s="132">
        <v>7.11E-3</v>
      </c>
    </row>
    <row r="35" spans="1:26">
      <c r="A35" t="s">
        <v>1214</v>
      </c>
      <c r="B35" t="s">
        <v>1218</v>
      </c>
      <c r="C35" t="s">
        <v>1268</v>
      </c>
      <c r="D35" t="s">
        <v>1299</v>
      </c>
      <c r="E35" t="s">
        <v>1300</v>
      </c>
      <c r="F35" t="s">
        <v>950</v>
      </c>
      <c r="G35" t="s">
        <v>205</v>
      </c>
      <c r="H35" t="s">
        <v>205</v>
      </c>
      <c r="I35" t="s">
        <v>341</v>
      </c>
      <c r="J35" t="s">
        <v>1263</v>
      </c>
      <c r="K35" t="s">
        <v>414</v>
      </c>
      <c r="L35" t="s">
        <v>1213</v>
      </c>
      <c r="M35" s="131">
        <v>0.92</v>
      </c>
      <c r="N35" t="s">
        <v>1301</v>
      </c>
      <c r="O35" s="132">
        <v>4.1610000000000001E-2</v>
      </c>
      <c r="P35" s="132">
        <v>4.1000000000000002E-2</v>
      </c>
      <c r="R35" s="131">
        <v>10564000</v>
      </c>
      <c r="S35" s="131">
        <v>1</v>
      </c>
      <c r="T35" s="131">
        <v>96.36</v>
      </c>
      <c r="U35" s="131">
        <v>10179.469999999999</v>
      </c>
      <c r="X35" s="132">
        <v>5.9000000000000003E-4</v>
      </c>
      <c r="Y35" s="132">
        <v>2.794E-2</v>
      </c>
      <c r="Z35" s="132">
        <v>6.2700000000000004E-3</v>
      </c>
    </row>
    <row r="36" spans="1:26">
      <c r="A36" t="s">
        <v>1214</v>
      </c>
      <c r="B36" t="s">
        <v>1218</v>
      </c>
      <c r="C36" t="s">
        <v>1273</v>
      </c>
      <c r="D36" t="s">
        <v>1314</v>
      </c>
      <c r="E36" t="s">
        <v>1315</v>
      </c>
      <c r="F36" t="s">
        <v>946</v>
      </c>
      <c r="G36" t="s">
        <v>205</v>
      </c>
      <c r="H36" t="s">
        <v>205</v>
      </c>
      <c r="I36" t="s">
        <v>341</v>
      </c>
      <c r="J36" t="s">
        <v>1271</v>
      </c>
      <c r="K36" t="s">
        <v>416</v>
      </c>
      <c r="L36" t="s">
        <v>1213</v>
      </c>
      <c r="M36" s="131">
        <v>4.6399999999999997</v>
      </c>
      <c r="N36" t="s">
        <v>1316</v>
      </c>
      <c r="O36" s="132">
        <v>4.3819999999999998E-2</v>
      </c>
      <c r="P36" s="132">
        <v>3.9699999999999999E-2</v>
      </c>
      <c r="R36" s="131">
        <v>11000000</v>
      </c>
      <c r="S36" s="131">
        <v>1</v>
      </c>
      <c r="T36" s="131">
        <v>87.63</v>
      </c>
      <c r="U36" s="131">
        <v>9639.2999999999993</v>
      </c>
      <c r="X36" s="132">
        <v>2.9E-4</v>
      </c>
      <c r="Y36" s="132">
        <v>2.6460000000000001E-2</v>
      </c>
      <c r="Z36" s="132">
        <v>5.94E-3</v>
      </c>
    </row>
    <row r="37" spans="1:26">
      <c r="A37" t="s">
        <v>1214</v>
      </c>
      <c r="B37" t="s">
        <v>1218</v>
      </c>
      <c r="C37" t="s">
        <v>1280</v>
      </c>
      <c r="D37" t="s">
        <v>1281</v>
      </c>
      <c r="E37" t="s">
        <v>1282</v>
      </c>
      <c r="F37" t="s">
        <v>947</v>
      </c>
      <c r="G37" t="s">
        <v>205</v>
      </c>
      <c r="H37" t="s">
        <v>205</v>
      </c>
      <c r="I37" t="s">
        <v>341</v>
      </c>
      <c r="J37" t="s">
        <v>1271</v>
      </c>
      <c r="K37" t="s">
        <v>416</v>
      </c>
      <c r="L37" t="s">
        <v>1213</v>
      </c>
      <c r="M37" s="131">
        <v>4.8600000000000003</v>
      </c>
      <c r="N37" t="s">
        <v>1283</v>
      </c>
      <c r="O37" s="132">
        <v>3.5799999999999998E-3</v>
      </c>
      <c r="P37" s="132">
        <v>4.5999999999999999E-2</v>
      </c>
      <c r="R37" s="131">
        <v>8000000</v>
      </c>
      <c r="S37" s="131">
        <v>1</v>
      </c>
      <c r="T37" s="131">
        <v>98.36</v>
      </c>
      <c r="U37" s="131">
        <v>7868.8</v>
      </c>
      <c r="X37" s="132">
        <v>2.4000000000000001E-4</v>
      </c>
      <c r="Y37" s="132">
        <v>2.1600000000000001E-2</v>
      </c>
      <c r="Z37" s="132">
        <v>4.8500000000000001E-3</v>
      </c>
    </row>
    <row r="38" spans="1:26">
      <c r="A38" t="s">
        <v>1214</v>
      </c>
      <c r="B38" t="s">
        <v>1218</v>
      </c>
      <c r="C38" t="s">
        <v>1273</v>
      </c>
      <c r="D38" t="s">
        <v>1349</v>
      </c>
      <c r="E38" t="s">
        <v>1350</v>
      </c>
      <c r="F38" t="s">
        <v>946</v>
      </c>
      <c r="G38" t="s">
        <v>205</v>
      </c>
      <c r="H38" t="s">
        <v>205</v>
      </c>
      <c r="I38" t="s">
        <v>341</v>
      </c>
      <c r="J38" t="s">
        <v>1263</v>
      </c>
      <c r="K38" t="s">
        <v>414</v>
      </c>
      <c r="L38" t="s">
        <v>1213</v>
      </c>
      <c r="M38" s="131">
        <v>3.45</v>
      </c>
      <c r="N38" t="s">
        <v>1351</v>
      </c>
      <c r="O38" s="132">
        <v>3.8649999999999997E-2</v>
      </c>
      <c r="P38" s="132">
        <v>3.9399999999999998E-2</v>
      </c>
      <c r="R38" s="131">
        <v>7281000</v>
      </c>
      <c r="S38" s="131">
        <v>1</v>
      </c>
      <c r="T38" s="131">
        <v>100.61</v>
      </c>
      <c r="U38" s="131">
        <v>7325.4139999999998</v>
      </c>
      <c r="X38" s="132">
        <v>2.1000000000000001E-4</v>
      </c>
      <c r="Y38" s="132">
        <v>2.0109999999999999E-2</v>
      </c>
      <c r="Z38" s="132">
        <v>4.5100000000000001E-3</v>
      </c>
    </row>
    <row r="39" spans="1:26">
      <c r="A39" t="s">
        <v>1214</v>
      </c>
      <c r="B39" t="s">
        <v>1218</v>
      </c>
      <c r="C39" t="s">
        <v>1260</v>
      </c>
      <c r="D39" t="s">
        <v>1320</v>
      </c>
      <c r="E39" t="s">
        <v>1321</v>
      </c>
      <c r="F39" t="s">
        <v>944</v>
      </c>
      <c r="G39" t="s">
        <v>205</v>
      </c>
      <c r="H39" t="s">
        <v>205</v>
      </c>
      <c r="I39" t="s">
        <v>341</v>
      </c>
      <c r="J39" t="s">
        <v>1271</v>
      </c>
      <c r="K39" t="s">
        <v>416</v>
      </c>
      <c r="L39" t="s">
        <v>1213</v>
      </c>
      <c r="M39" s="131">
        <v>1.08</v>
      </c>
      <c r="N39" t="s">
        <v>1322</v>
      </c>
      <c r="O39" s="132">
        <v>2.0070000000000001E-2</v>
      </c>
      <c r="P39" s="132">
        <v>2.3300000000000001E-2</v>
      </c>
      <c r="R39" s="131">
        <v>5000000</v>
      </c>
      <c r="S39" s="131">
        <v>1</v>
      </c>
      <c r="T39" s="131">
        <v>114.5</v>
      </c>
      <c r="U39" s="131">
        <v>5725</v>
      </c>
      <c r="X39" s="132">
        <v>2.5000000000000001E-4</v>
      </c>
      <c r="Y39" s="132">
        <v>1.5720000000000001E-2</v>
      </c>
      <c r="Z39" s="132">
        <v>3.5300000000000002E-3</v>
      </c>
    </row>
    <row r="40" spans="1:26">
      <c r="A40" t="s">
        <v>1214</v>
      </c>
      <c r="B40" t="s">
        <v>1218</v>
      </c>
      <c r="C40" t="s">
        <v>1273</v>
      </c>
      <c r="D40" t="s">
        <v>1317</v>
      </c>
      <c r="E40" t="s">
        <v>1318</v>
      </c>
      <c r="F40" t="s">
        <v>946</v>
      </c>
      <c r="G40" t="s">
        <v>205</v>
      </c>
      <c r="H40" t="s">
        <v>205</v>
      </c>
      <c r="I40" t="s">
        <v>341</v>
      </c>
      <c r="J40" t="s">
        <v>1263</v>
      </c>
      <c r="K40" t="s">
        <v>414</v>
      </c>
      <c r="L40" t="s">
        <v>1213</v>
      </c>
      <c r="M40" s="131">
        <v>8.18</v>
      </c>
      <c r="N40" t="s">
        <v>1319</v>
      </c>
      <c r="O40" s="132">
        <v>3.9460000000000002E-2</v>
      </c>
      <c r="P40" s="132">
        <v>4.1099999999999998E-2</v>
      </c>
      <c r="R40" s="131">
        <v>4500000</v>
      </c>
      <c r="S40" s="131">
        <v>1</v>
      </c>
      <c r="T40" s="131">
        <v>100.1</v>
      </c>
      <c r="U40" s="131">
        <v>4504.5</v>
      </c>
      <c r="X40" s="132">
        <v>1.3999999999999999E-4</v>
      </c>
      <c r="Y40" s="132">
        <v>1.2370000000000001E-2</v>
      </c>
      <c r="Z40" s="132">
        <v>2.7799999999999999E-3</v>
      </c>
    </row>
    <row r="41" spans="1:26">
      <c r="A41" t="s">
        <v>1214</v>
      </c>
      <c r="B41" t="s">
        <v>1218</v>
      </c>
      <c r="C41" t="s">
        <v>1268</v>
      </c>
      <c r="D41" t="s">
        <v>1284</v>
      </c>
      <c r="E41" t="s">
        <v>1285</v>
      </c>
      <c r="F41" t="s">
        <v>950</v>
      </c>
      <c r="G41" t="s">
        <v>205</v>
      </c>
      <c r="H41" t="s">
        <v>205</v>
      </c>
      <c r="I41" t="s">
        <v>341</v>
      </c>
      <c r="J41" t="s">
        <v>1263</v>
      </c>
      <c r="K41" t="s">
        <v>414</v>
      </c>
      <c r="L41" t="s">
        <v>1213</v>
      </c>
      <c r="M41" s="131">
        <v>0.52</v>
      </c>
      <c r="N41" t="s">
        <v>1286</v>
      </c>
      <c r="O41" s="132">
        <v>4.2000000000000003E-2</v>
      </c>
      <c r="P41" s="132">
        <v>4.2999999999999997E-2</v>
      </c>
      <c r="R41" s="131">
        <v>4182000</v>
      </c>
      <c r="S41" s="131">
        <v>1</v>
      </c>
      <c r="T41" s="131">
        <v>97.83</v>
      </c>
      <c r="U41" s="131">
        <v>4091.2510000000002</v>
      </c>
      <c r="X41" s="132">
        <v>2.5999999999999998E-4</v>
      </c>
      <c r="Y41" s="132">
        <v>1.123E-2</v>
      </c>
      <c r="Z41" s="132">
        <v>2.5200000000000001E-3</v>
      </c>
    </row>
    <row r="42" spans="1:26">
      <c r="A42" t="s">
        <v>1214</v>
      </c>
      <c r="B42" t="s">
        <v>1218</v>
      </c>
      <c r="C42" t="s">
        <v>1260</v>
      </c>
      <c r="D42" t="s">
        <v>1352</v>
      </c>
      <c r="E42" t="s">
        <v>1353</v>
      </c>
      <c r="F42" t="s">
        <v>944</v>
      </c>
      <c r="G42" t="s">
        <v>205</v>
      </c>
      <c r="H42" t="s">
        <v>205</v>
      </c>
      <c r="I42" t="s">
        <v>341</v>
      </c>
      <c r="J42" t="s">
        <v>1263</v>
      </c>
      <c r="K42" t="s">
        <v>414</v>
      </c>
      <c r="L42" t="s">
        <v>1213</v>
      </c>
      <c r="M42" s="131">
        <v>7.78</v>
      </c>
      <c r="N42" t="s">
        <v>1354</v>
      </c>
      <c r="O42" s="132">
        <v>1.7999999999999999E-2</v>
      </c>
      <c r="P42" s="132">
        <v>1.9699999999999999E-2</v>
      </c>
      <c r="R42" s="131">
        <v>2800000</v>
      </c>
      <c r="S42" s="131">
        <v>1</v>
      </c>
      <c r="T42" s="131">
        <v>103.3</v>
      </c>
      <c r="U42" s="131">
        <v>2892.4</v>
      </c>
      <c r="X42" s="132">
        <v>1.2E-4</v>
      </c>
      <c r="Y42" s="132">
        <v>7.9399999999999991E-3</v>
      </c>
      <c r="Z42" s="132">
        <v>1.7799999999999999E-3</v>
      </c>
    </row>
    <row r="43" spans="1:26">
      <c r="A43" t="s">
        <v>1214</v>
      </c>
      <c r="B43" t="s">
        <v>1218</v>
      </c>
      <c r="C43" t="s">
        <v>1260</v>
      </c>
      <c r="D43" t="s">
        <v>1265</v>
      </c>
      <c r="E43" t="s">
        <v>1266</v>
      </c>
      <c r="F43" t="s">
        <v>944</v>
      </c>
      <c r="G43" t="s">
        <v>205</v>
      </c>
      <c r="H43" t="s">
        <v>205</v>
      </c>
      <c r="I43" t="s">
        <v>341</v>
      </c>
      <c r="J43" t="s">
        <v>1263</v>
      </c>
      <c r="K43" t="s">
        <v>414</v>
      </c>
      <c r="L43" t="s">
        <v>1213</v>
      </c>
      <c r="M43" s="131">
        <v>3.27</v>
      </c>
      <c r="N43" t="s">
        <v>1267</v>
      </c>
      <c r="O43" s="132">
        <v>9.1800000000000007E-3</v>
      </c>
      <c r="P43" s="132">
        <v>2.0500000000000001E-2</v>
      </c>
      <c r="R43" s="131">
        <v>2235000</v>
      </c>
      <c r="S43" s="131">
        <v>1</v>
      </c>
      <c r="T43" s="131">
        <v>103.51</v>
      </c>
      <c r="U43" s="131">
        <v>2313.4490000000001</v>
      </c>
      <c r="X43" s="132">
        <v>6.9999999999999994E-5</v>
      </c>
      <c r="Y43" s="132">
        <v>6.3499999999999997E-3</v>
      </c>
      <c r="Z43" s="132">
        <v>1.4300000000000001E-3</v>
      </c>
    </row>
    <row r="44" spans="1:26">
      <c r="A44" t="s">
        <v>1214</v>
      </c>
      <c r="B44" t="s">
        <v>1218</v>
      </c>
      <c r="C44" t="s">
        <v>1273</v>
      </c>
      <c r="D44" t="s">
        <v>1277</v>
      </c>
      <c r="E44" t="s">
        <v>1278</v>
      </c>
      <c r="F44" t="s">
        <v>946</v>
      </c>
      <c r="G44" t="s">
        <v>205</v>
      </c>
      <c r="H44" t="s">
        <v>205</v>
      </c>
      <c r="I44" t="s">
        <v>341</v>
      </c>
      <c r="J44" t="s">
        <v>1271</v>
      </c>
      <c r="K44" t="s">
        <v>416</v>
      </c>
      <c r="L44" t="s">
        <v>1213</v>
      </c>
      <c r="M44" s="131">
        <v>0.66</v>
      </c>
      <c r="N44" t="s">
        <v>1279</v>
      </c>
      <c r="O44" s="132">
        <v>4.2619999999999998E-2</v>
      </c>
      <c r="P44" s="132">
        <v>4.0300000000000002E-2</v>
      </c>
      <c r="R44" s="131">
        <v>2290000</v>
      </c>
      <c r="S44" s="131">
        <v>1</v>
      </c>
      <c r="T44" s="131">
        <v>97.91</v>
      </c>
      <c r="U44" s="131">
        <v>2242.1390000000001</v>
      </c>
      <c r="X44" s="132">
        <v>8.0000000000000007E-5</v>
      </c>
      <c r="Y44" s="132">
        <v>6.1599999999999997E-3</v>
      </c>
      <c r="Z44" s="132">
        <v>1.3799999999999999E-3</v>
      </c>
    </row>
    <row r="45" spans="1:26">
      <c r="A45" t="s">
        <v>1214</v>
      </c>
      <c r="B45" t="s">
        <v>1218</v>
      </c>
      <c r="C45" t="s">
        <v>1273</v>
      </c>
      <c r="D45" t="s">
        <v>1329</v>
      </c>
      <c r="E45" t="s">
        <v>1330</v>
      </c>
      <c r="F45" t="s">
        <v>946</v>
      </c>
      <c r="G45" t="s">
        <v>205</v>
      </c>
      <c r="H45" t="s">
        <v>205</v>
      </c>
      <c r="I45" t="s">
        <v>341</v>
      </c>
      <c r="J45" t="s">
        <v>1271</v>
      </c>
      <c r="K45" t="s">
        <v>416</v>
      </c>
      <c r="L45" t="s">
        <v>1213</v>
      </c>
      <c r="M45" s="131">
        <v>6.54</v>
      </c>
      <c r="N45" t="s">
        <v>1331</v>
      </c>
      <c r="O45" s="132">
        <v>4.3119999999999999E-2</v>
      </c>
      <c r="P45" s="132">
        <v>4.0500000000000001E-2</v>
      </c>
      <c r="R45" s="131">
        <v>2224000</v>
      </c>
      <c r="S45" s="131">
        <v>1</v>
      </c>
      <c r="T45" s="131">
        <v>84.1</v>
      </c>
      <c r="U45" s="131">
        <v>1870.384</v>
      </c>
      <c r="X45" s="132">
        <v>6.0000000000000002E-5</v>
      </c>
      <c r="Y45" s="132">
        <v>5.13E-3</v>
      </c>
      <c r="Z45" s="132">
        <v>1.15E-3</v>
      </c>
    </row>
    <row r="46" spans="1:26">
      <c r="A46" t="s">
        <v>1214</v>
      </c>
      <c r="B46" t="s">
        <v>1218</v>
      </c>
      <c r="C46" t="s">
        <v>1332</v>
      </c>
      <c r="D46" t="s">
        <v>1333</v>
      </c>
      <c r="E46" t="s">
        <v>1334</v>
      </c>
      <c r="F46" t="s">
        <v>951</v>
      </c>
      <c r="G46" t="s">
        <v>206</v>
      </c>
      <c r="H46" t="s">
        <v>205</v>
      </c>
      <c r="I46" t="s">
        <v>315</v>
      </c>
      <c r="J46" t="s">
        <v>1335</v>
      </c>
      <c r="K46" t="s">
        <v>432</v>
      </c>
      <c r="L46" t="s">
        <v>1216</v>
      </c>
      <c r="M46" s="131">
        <v>6.7439999999999998</v>
      </c>
      <c r="N46" t="s">
        <v>1336</v>
      </c>
      <c r="O46" s="132">
        <v>5.8430000000000003E-2</v>
      </c>
      <c r="P46" s="132">
        <v>5.3109999999999997E-2</v>
      </c>
      <c r="R46" s="131">
        <v>3740000</v>
      </c>
      <c r="S46" s="131">
        <v>3.3719999999999999</v>
      </c>
      <c r="T46" s="131">
        <v>102.574</v>
      </c>
      <c r="U46" s="131">
        <v>12935.894</v>
      </c>
      <c r="X46" s="132">
        <v>1.25E-3</v>
      </c>
      <c r="Y46" s="132">
        <v>3.551E-2</v>
      </c>
      <c r="Z46" s="132">
        <v>7.9699999999999997E-3</v>
      </c>
    </row>
    <row r="47" spans="1:26">
      <c r="A47" t="s">
        <v>1214</v>
      </c>
      <c r="B47" t="s">
        <v>1218</v>
      </c>
      <c r="C47" t="s">
        <v>1332</v>
      </c>
      <c r="D47" t="s">
        <v>1337</v>
      </c>
      <c r="E47" t="s">
        <v>1338</v>
      </c>
      <c r="F47" t="s">
        <v>951</v>
      </c>
      <c r="G47" t="s">
        <v>206</v>
      </c>
      <c r="H47" t="s">
        <v>205</v>
      </c>
      <c r="I47" t="s">
        <v>315</v>
      </c>
      <c r="J47" t="s">
        <v>1335</v>
      </c>
      <c r="K47" t="s">
        <v>432</v>
      </c>
      <c r="L47" t="s">
        <v>1216</v>
      </c>
      <c r="M47" s="131">
        <v>7.2439999999999998</v>
      </c>
      <c r="N47" t="s">
        <v>1339</v>
      </c>
      <c r="O47" s="132">
        <v>5.602E-2</v>
      </c>
      <c r="P47" s="132">
        <v>5.3609999999999998E-2</v>
      </c>
      <c r="R47" s="131">
        <v>2000000</v>
      </c>
      <c r="S47" s="131">
        <v>3.3719999999999999</v>
      </c>
      <c r="T47" s="131">
        <v>103.67700000000001</v>
      </c>
      <c r="U47" s="131">
        <v>6991.9759999999997</v>
      </c>
      <c r="X47" s="132">
        <v>8.0000000000000004E-4</v>
      </c>
      <c r="Y47" s="132">
        <v>1.9189999999999999E-2</v>
      </c>
      <c r="Z47" s="132">
        <v>4.3099999999999996E-3</v>
      </c>
    </row>
    <row r="48" spans="1:26">
      <c r="A48" t="s">
        <v>1214</v>
      </c>
      <c r="B48" t="s">
        <v>1220</v>
      </c>
      <c r="C48" t="s">
        <v>1268</v>
      </c>
      <c r="D48" t="s">
        <v>1284</v>
      </c>
      <c r="E48" t="s">
        <v>1285</v>
      </c>
      <c r="F48" t="s">
        <v>950</v>
      </c>
      <c r="G48" t="s">
        <v>205</v>
      </c>
      <c r="H48" t="s">
        <v>205</v>
      </c>
      <c r="I48" t="s">
        <v>341</v>
      </c>
      <c r="J48" t="s">
        <v>1263</v>
      </c>
      <c r="K48" t="s">
        <v>414</v>
      </c>
      <c r="L48" t="s">
        <v>1213</v>
      </c>
      <c r="M48" s="131">
        <v>0.52</v>
      </c>
      <c r="N48" t="s">
        <v>1286</v>
      </c>
      <c r="O48" s="132">
        <v>4.1869999999999997E-2</v>
      </c>
      <c r="P48" s="132">
        <v>4.2999999999999997E-2</v>
      </c>
      <c r="R48" s="131">
        <v>1303000</v>
      </c>
      <c r="S48" s="131">
        <v>1</v>
      </c>
      <c r="T48" s="131">
        <v>97.83</v>
      </c>
      <c r="U48" s="131">
        <v>1274.7249999999999</v>
      </c>
      <c r="X48" s="132">
        <v>8.0000000000000007E-5</v>
      </c>
      <c r="Y48" s="132">
        <v>0.25989000000000001</v>
      </c>
      <c r="Z48" s="132">
        <v>3.2599999999999999E-3</v>
      </c>
    </row>
    <row r="49" spans="1:26">
      <c r="A49" t="s">
        <v>1214</v>
      </c>
      <c r="B49" t="s">
        <v>1220</v>
      </c>
      <c r="C49" t="s">
        <v>1268</v>
      </c>
      <c r="D49" t="s">
        <v>1305</v>
      </c>
      <c r="E49" t="s">
        <v>1306</v>
      </c>
      <c r="F49" t="s">
        <v>950</v>
      </c>
      <c r="G49" t="s">
        <v>205</v>
      </c>
      <c r="H49" t="s">
        <v>205</v>
      </c>
      <c r="I49" t="s">
        <v>341</v>
      </c>
      <c r="J49" t="s">
        <v>1271</v>
      </c>
      <c r="K49" t="s">
        <v>416</v>
      </c>
      <c r="L49" t="s">
        <v>1213</v>
      </c>
      <c r="M49" s="131">
        <v>0.6</v>
      </c>
      <c r="N49" t="s">
        <v>1307</v>
      </c>
      <c r="O49" s="132">
        <v>4.2000000000000003E-2</v>
      </c>
      <c r="P49" s="132">
        <v>4.2599999999999999E-2</v>
      </c>
      <c r="R49" s="131">
        <v>1297000</v>
      </c>
      <c r="S49" s="131">
        <v>1</v>
      </c>
      <c r="T49" s="131">
        <v>97.54</v>
      </c>
      <c r="U49" s="131">
        <v>1265.0940000000001</v>
      </c>
      <c r="X49" s="132">
        <v>6.9999999999999994E-5</v>
      </c>
      <c r="Y49" s="132">
        <v>0.25791999999999998</v>
      </c>
      <c r="Z49" s="132">
        <v>3.2399999999999998E-3</v>
      </c>
    </row>
    <row r="50" spans="1:26">
      <c r="A50" t="s">
        <v>1214</v>
      </c>
      <c r="B50" t="s">
        <v>1220</v>
      </c>
      <c r="C50" t="s">
        <v>1268</v>
      </c>
      <c r="D50" t="s">
        <v>1302</v>
      </c>
      <c r="E50" t="s">
        <v>1303</v>
      </c>
      <c r="F50" t="s">
        <v>950</v>
      </c>
      <c r="G50" t="s">
        <v>205</v>
      </c>
      <c r="H50" t="s">
        <v>205</v>
      </c>
      <c r="I50" t="s">
        <v>341</v>
      </c>
      <c r="J50" t="s">
        <v>1263</v>
      </c>
      <c r="K50" t="s">
        <v>414</v>
      </c>
      <c r="L50" t="s">
        <v>1213</v>
      </c>
      <c r="M50" s="131">
        <v>0.42</v>
      </c>
      <c r="N50" t="s">
        <v>1304</v>
      </c>
      <c r="O50" s="132">
        <v>4.1930000000000002E-2</v>
      </c>
      <c r="P50" s="132">
        <v>4.2999999999999997E-2</v>
      </c>
      <c r="R50" s="131">
        <v>920000</v>
      </c>
      <c r="S50" s="131">
        <v>1</v>
      </c>
      <c r="T50" s="131">
        <v>98.23</v>
      </c>
      <c r="U50" s="131">
        <v>903.71600000000001</v>
      </c>
      <c r="X50" s="132">
        <v>6.9999999999999994E-5</v>
      </c>
      <c r="Y50" s="132">
        <v>0.18425</v>
      </c>
      <c r="Z50" s="132">
        <v>2.31E-3</v>
      </c>
    </row>
    <row r="51" spans="1:26">
      <c r="A51" t="s">
        <v>1214</v>
      </c>
      <c r="B51" t="s">
        <v>1220</v>
      </c>
      <c r="C51" t="s">
        <v>1268</v>
      </c>
      <c r="D51" t="s">
        <v>1299</v>
      </c>
      <c r="E51" t="s">
        <v>1300</v>
      </c>
      <c r="F51" t="s">
        <v>950</v>
      </c>
      <c r="G51" t="s">
        <v>205</v>
      </c>
      <c r="H51" t="s">
        <v>205</v>
      </c>
      <c r="I51" t="s">
        <v>341</v>
      </c>
      <c r="J51" t="s">
        <v>1263</v>
      </c>
      <c r="K51" t="s">
        <v>414</v>
      </c>
      <c r="L51" t="s">
        <v>1213</v>
      </c>
      <c r="M51" s="131">
        <v>0.92</v>
      </c>
      <c r="N51" t="s">
        <v>1301</v>
      </c>
      <c r="O51" s="132">
        <v>4.0849999999999997E-2</v>
      </c>
      <c r="P51" s="132">
        <v>4.1000000000000002E-2</v>
      </c>
      <c r="R51" s="131">
        <v>800000</v>
      </c>
      <c r="S51" s="131">
        <v>1</v>
      </c>
      <c r="T51" s="131">
        <v>96.36</v>
      </c>
      <c r="U51" s="131">
        <v>770.88</v>
      </c>
      <c r="X51" s="132">
        <v>4.0000000000000003E-5</v>
      </c>
      <c r="Y51" s="132">
        <v>0.15715999999999999</v>
      </c>
      <c r="Z51" s="132">
        <v>1.97E-3</v>
      </c>
    </row>
    <row r="52" spans="1:26">
      <c r="A52" t="s">
        <v>1214</v>
      </c>
      <c r="B52" t="s">
        <v>1220</v>
      </c>
      <c r="C52" t="s">
        <v>1268</v>
      </c>
      <c r="D52" t="s">
        <v>1343</v>
      </c>
      <c r="E52" t="s">
        <v>1344</v>
      </c>
      <c r="F52" t="s">
        <v>950</v>
      </c>
      <c r="G52" t="s">
        <v>205</v>
      </c>
      <c r="H52" t="s">
        <v>205</v>
      </c>
      <c r="I52" t="s">
        <v>341</v>
      </c>
      <c r="J52" t="s">
        <v>1271</v>
      </c>
      <c r="K52" t="s">
        <v>416</v>
      </c>
      <c r="L52" t="s">
        <v>1213</v>
      </c>
      <c r="M52" s="131">
        <v>0.75</v>
      </c>
      <c r="N52" t="s">
        <v>1345</v>
      </c>
      <c r="O52" s="132">
        <v>4.197E-2</v>
      </c>
      <c r="P52" s="132">
        <v>4.1700000000000001E-2</v>
      </c>
      <c r="R52" s="131">
        <v>712000</v>
      </c>
      <c r="S52" s="131">
        <v>1</v>
      </c>
      <c r="T52" s="131">
        <v>96.98</v>
      </c>
      <c r="U52" s="131">
        <v>690.49800000000005</v>
      </c>
      <c r="X52" s="132">
        <v>4.0000000000000003E-5</v>
      </c>
      <c r="Y52" s="132">
        <v>0.14077999999999999</v>
      </c>
      <c r="Z52" s="132">
        <v>1.7700000000000001E-3</v>
      </c>
    </row>
    <row r="53" spans="1:26">
      <c r="A53" t="s">
        <v>1214</v>
      </c>
      <c r="B53" t="s">
        <v>1221</v>
      </c>
      <c r="C53" t="s">
        <v>1260</v>
      </c>
      <c r="D53" t="s">
        <v>1265</v>
      </c>
      <c r="E53" t="s">
        <v>1266</v>
      </c>
      <c r="F53" t="s">
        <v>944</v>
      </c>
      <c r="G53" t="s">
        <v>205</v>
      </c>
      <c r="H53" t="s">
        <v>205</v>
      </c>
      <c r="I53" t="s">
        <v>341</v>
      </c>
      <c r="J53" t="s">
        <v>1263</v>
      </c>
      <c r="K53" t="s">
        <v>414</v>
      </c>
      <c r="L53" t="s">
        <v>1213</v>
      </c>
      <c r="M53" s="131">
        <v>3.27</v>
      </c>
      <c r="N53" t="s">
        <v>1267</v>
      </c>
      <c r="O53" s="132">
        <v>1.3899999999999999E-2</v>
      </c>
      <c r="P53" s="132">
        <v>2.0500000000000001E-2</v>
      </c>
      <c r="R53" s="131">
        <v>30000000</v>
      </c>
      <c r="S53" s="131">
        <v>1</v>
      </c>
      <c r="T53" s="131">
        <v>103.51</v>
      </c>
      <c r="U53" s="131">
        <v>31053</v>
      </c>
      <c r="X53" s="132">
        <v>9.6000000000000002E-4</v>
      </c>
      <c r="Y53" s="132">
        <v>8.2710000000000006E-2</v>
      </c>
      <c r="Z53" s="132">
        <v>2.4830000000000001E-2</v>
      </c>
    </row>
    <row r="54" spans="1:26">
      <c r="A54" t="s">
        <v>1214</v>
      </c>
      <c r="B54" t="s">
        <v>1221</v>
      </c>
      <c r="C54" t="s">
        <v>1268</v>
      </c>
      <c r="D54" t="s">
        <v>1284</v>
      </c>
      <c r="E54" t="s">
        <v>1285</v>
      </c>
      <c r="F54" t="s">
        <v>950</v>
      </c>
      <c r="G54" t="s">
        <v>205</v>
      </c>
      <c r="H54" t="s">
        <v>205</v>
      </c>
      <c r="I54" t="s">
        <v>341</v>
      </c>
      <c r="J54" t="s">
        <v>1263</v>
      </c>
      <c r="K54" t="s">
        <v>414</v>
      </c>
      <c r="L54" t="s">
        <v>1213</v>
      </c>
      <c r="M54" s="131">
        <v>0.52</v>
      </c>
      <c r="N54" t="s">
        <v>1286</v>
      </c>
      <c r="O54" s="132">
        <v>4.2009999999999999E-2</v>
      </c>
      <c r="P54" s="132">
        <v>4.2999999999999997E-2</v>
      </c>
      <c r="R54" s="131">
        <v>24000000</v>
      </c>
      <c r="S54" s="131">
        <v>1</v>
      </c>
      <c r="T54" s="131">
        <v>97.83</v>
      </c>
      <c r="U54" s="131">
        <v>23479.200000000001</v>
      </c>
      <c r="X54" s="132">
        <v>1.5E-3</v>
      </c>
      <c r="Y54" s="132">
        <v>6.2530000000000002E-2</v>
      </c>
      <c r="Z54" s="132">
        <v>1.8769999999999998E-2</v>
      </c>
    </row>
    <row r="55" spans="1:26">
      <c r="A55" t="s">
        <v>1214</v>
      </c>
      <c r="B55" t="s">
        <v>1221</v>
      </c>
      <c r="C55" t="s">
        <v>1260</v>
      </c>
      <c r="D55" t="s">
        <v>1352</v>
      </c>
      <c r="E55" t="s">
        <v>1353</v>
      </c>
      <c r="F55" t="s">
        <v>944</v>
      </c>
      <c r="G55" t="s">
        <v>205</v>
      </c>
      <c r="H55" t="s">
        <v>205</v>
      </c>
      <c r="I55" t="s">
        <v>341</v>
      </c>
      <c r="J55" t="s">
        <v>1263</v>
      </c>
      <c r="K55" t="s">
        <v>414</v>
      </c>
      <c r="L55" t="s">
        <v>1213</v>
      </c>
      <c r="M55" s="131">
        <v>7.78</v>
      </c>
      <c r="N55" t="s">
        <v>1354</v>
      </c>
      <c r="O55" s="132">
        <v>1.686E-2</v>
      </c>
      <c r="P55" s="132">
        <v>1.9699999999999999E-2</v>
      </c>
      <c r="R55" s="131">
        <v>20299421</v>
      </c>
      <c r="S55" s="131">
        <v>1</v>
      </c>
      <c r="T55" s="131">
        <v>103.3</v>
      </c>
      <c r="U55" s="131">
        <v>20969.302</v>
      </c>
      <c r="X55" s="132">
        <v>8.5999999999999998E-4</v>
      </c>
      <c r="Y55" s="132">
        <v>5.5849999999999997E-2</v>
      </c>
      <c r="Z55" s="132">
        <v>1.677E-2</v>
      </c>
    </row>
    <row r="56" spans="1:26">
      <c r="A56" t="s">
        <v>1214</v>
      </c>
      <c r="B56" t="s">
        <v>1221</v>
      </c>
      <c r="C56" t="s">
        <v>1268</v>
      </c>
      <c r="D56" t="s">
        <v>1305</v>
      </c>
      <c r="E56" t="s">
        <v>1306</v>
      </c>
      <c r="F56" t="s">
        <v>950</v>
      </c>
      <c r="G56" t="s">
        <v>205</v>
      </c>
      <c r="H56" t="s">
        <v>205</v>
      </c>
      <c r="I56" t="s">
        <v>341</v>
      </c>
      <c r="J56" t="s">
        <v>1271</v>
      </c>
      <c r="K56" t="s">
        <v>416</v>
      </c>
      <c r="L56" t="s">
        <v>1213</v>
      </c>
      <c r="M56" s="131">
        <v>0.6</v>
      </c>
      <c r="N56" t="s">
        <v>1307</v>
      </c>
      <c r="O56" s="132">
        <v>4.2139999999999997E-2</v>
      </c>
      <c r="P56" s="132">
        <v>4.2599999999999999E-2</v>
      </c>
      <c r="R56" s="131">
        <v>21000000</v>
      </c>
      <c r="S56" s="131">
        <v>1</v>
      </c>
      <c r="T56" s="131">
        <v>97.54</v>
      </c>
      <c r="U56" s="131">
        <v>20483.400000000001</v>
      </c>
      <c r="X56" s="132">
        <v>1.17E-3</v>
      </c>
      <c r="Y56" s="132">
        <v>5.4559999999999997E-2</v>
      </c>
      <c r="Z56" s="132">
        <v>1.6379999999999999E-2</v>
      </c>
    </row>
    <row r="57" spans="1:26">
      <c r="A57" t="s">
        <v>1214</v>
      </c>
      <c r="B57" t="s">
        <v>1221</v>
      </c>
      <c r="C57" t="s">
        <v>1273</v>
      </c>
      <c r="D57" t="s">
        <v>1274</v>
      </c>
      <c r="E57" t="s">
        <v>1275</v>
      </c>
      <c r="F57" t="s">
        <v>946</v>
      </c>
      <c r="G57" t="s">
        <v>205</v>
      </c>
      <c r="H57" t="s">
        <v>205</v>
      </c>
      <c r="I57" t="s">
        <v>341</v>
      </c>
      <c r="J57" t="s">
        <v>1263</v>
      </c>
      <c r="K57" t="s">
        <v>414</v>
      </c>
      <c r="L57" t="s">
        <v>1213</v>
      </c>
      <c r="M57" s="131">
        <v>11.42</v>
      </c>
      <c r="N57" t="s">
        <v>1276</v>
      </c>
      <c r="O57" s="132">
        <v>3.4970000000000001E-2</v>
      </c>
      <c r="P57" s="132">
        <v>4.3499999999999997E-2</v>
      </c>
      <c r="R57" s="131">
        <v>17483399</v>
      </c>
      <c r="S57" s="131">
        <v>1</v>
      </c>
      <c r="T57" s="131">
        <v>115.63</v>
      </c>
      <c r="U57" s="131">
        <v>20216.054</v>
      </c>
      <c r="X57" s="132">
        <v>6.0999999999999997E-4</v>
      </c>
      <c r="Y57" s="132">
        <v>5.3839999999999999E-2</v>
      </c>
      <c r="Z57" s="132">
        <v>1.6160000000000001E-2</v>
      </c>
    </row>
    <row r="58" spans="1:26">
      <c r="A58" t="s">
        <v>1214</v>
      </c>
      <c r="B58" t="s">
        <v>1221</v>
      </c>
      <c r="C58" t="s">
        <v>1268</v>
      </c>
      <c r="D58" t="s">
        <v>1299</v>
      </c>
      <c r="E58" t="s">
        <v>1300</v>
      </c>
      <c r="F58" t="s">
        <v>950</v>
      </c>
      <c r="G58" t="s">
        <v>205</v>
      </c>
      <c r="H58" t="s">
        <v>205</v>
      </c>
      <c r="I58" t="s">
        <v>341</v>
      </c>
      <c r="J58" t="s">
        <v>1263</v>
      </c>
      <c r="K58" t="s">
        <v>414</v>
      </c>
      <c r="L58" t="s">
        <v>1213</v>
      </c>
      <c r="M58" s="131">
        <v>0.92</v>
      </c>
      <c r="N58" t="s">
        <v>1301</v>
      </c>
      <c r="O58" s="132">
        <v>4.2779999999999999E-2</v>
      </c>
      <c r="P58" s="132">
        <v>4.1000000000000002E-2</v>
      </c>
      <c r="R58" s="131">
        <v>20000000</v>
      </c>
      <c r="S58" s="131">
        <v>1</v>
      </c>
      <c r="T58" s="131">
        <v>96.36</v>
      </c>
      <c r="U58" s="131">
        <v>19272</v>
      </c>
      <c r="X58" s="132">
        <v>1.1100000000000001E-3</v>
      </c>
      <c r="Y58" s="132">
        <v>5.1330000000000001E-2</v>
      </c>
      <c r="Z58" s="132">
        <v>1.541E-2</v>
      </c>
    </row>
    <row r="59" spans="1:26">
      <c r="A59" t="s">
        <v>1214</v>
      </c>
      <c r="B59" t="s">
        <v>1221</v>
      </c>
      <c r="C59" t="s">
        <v>1268</v>
      </c>
      <c r="D59" t="s">
        <v>1343</v>
      </c>
      <c r="E59" t="s">
        <v>1344</v>
      </c>
      <c r="F59" t="s">
        <v>950</v>
      </c>
      <c r="G59" t="s">
        <v>205</v>
      </c>
      <c r="H59" t="s">
        <v>205</v>
      </c>
      <c r="I59" t="s">
        <v>341</v>
      </c>
      <c r="J59" t="s">
        <v>1271</v>
      </c>
      <c r="K59" t="s">
        <v>416</v>
      </c>
      <c r="L59" t="s">
        <v>1213</v>
      </c>
      <c r="M59" s="131">
        <v>0.75</v>
      </c>
      <c r="N59" t="s">
        <v>1345</v>
      </c>
      <c r="O59" s="132">
        <v>4.2729999999999997E-2</v>
      </c>
      <c r="P59" s="132">
        <v>4.1700000000000001E-2</v>
      </c>
      <c r="R59" s="131">
        <v>18000000</v>
      </c>
      <c r="S59" s="131">
        <v>1</v>
      </c>
      <c r="T59" s="131">
        <v>96.98</v>
      </c>
      <c r="U59" s="131">
        <v>17456.400000000001</v>
      </c>
      <c r="X59" s="132">
        <v>1E-3</v>
      </c>
      <c r="Y59" s="132">
        <v>4.6489999999999997E-2</v>
      </c>
      <c r="Z59" s="132">
        <v>1.396E-2</v>
      </c>
    </row>
    <row r="60" spans="1:26">
      <c r="A60" t="s">
        <v>1214</v>
      </c>
      <c r="B60" t="s">
        <v>1221</v>
      </c>
      <c r="C60" t="s">
        <v>1260</v>
      </c>
      <c r="D60" t="s">
        <v>1311</v>
      </c>
      <c r="E60" t="s">
        <v>1312</v>
      </c>
      <c r="F60" t="s">
        <v>944</v>
      </c>
      <c r="G60" t="s">
        <v>205</v>
      </c>
      <c r="H60" t="s">
        <v>205</v>
      </c>
      <c r="I60" t="s">
        <v>341</v>
      </c>
      <c r="J60" t="s">
        <v>1271</v>
      </c>
      <c r="K60" t="s">
        <v>416</v>
      </c>
      <c r="L60" t="s">
        <v>1213</v>
      </c>
      <c r="M60" s="131">
        <v>3.89</v>
      </c>
      <c r="N60" t="s">
        <v>1313</v>
      </c>
      <c r="O60" s="132">
        <v>1.2829999999999999E-2</v>
      </c>
      <c r="P60" s="132">
        <v>2.01E-2</v>
      </c>
      <c r="R60" s="131">
        <v>15420343</v>
      </c>
      <c r="S60" s="131">
        <v>1</v>
      </c>
      <c r="T60" s="131">
        <v>110.62</v>
      </c>
      <c r="U60" s="131">
        <v>17057.983</v>
      </c>
      <c r="X60" s="132">
        <v>5.1999999999999995E-4</v>
      </c>
      <c r="Y60" s="132">
        <v>4.5429999999999998E-2</v>
      </c>
      <c r="Z60" s="132">
        <v>1.3639999999999999E-2</v>
      </c>
    </row>
    <row r="61" spans="1:26">
      <c r="A61" t="s">
        <v>1214</v>
      </c>
      <c r="B61" t="s">
        <v>1221</v>
      </c>
      <c r="C61" t="s">
        <v>1260</v>
      </c>
      <c r="D61" t="s">
        <v>1346</v>
      </c>
      <c r="E61" t="s">
        <v>1347</v>
      </c>
      <c r="F61" t="s">
        <v>944</v>
      </c>
      <c r="G61" t="s">
        <v>205</v>
      </c>
      <c r="H61" t="s">
        <v>205</v>
      </c>
      <c r="I61" t="s">
        <v>341</v>
      </c>
      <c r="J61" t="s">
        <v>1271</v>
      </c>
      <c r="K61" t="s">
        <v>416</v>
      </c>
      <c r="L61" t="s">
        <v>1213</v>
      </c>
      <c r="M61" s="131">
        <v>1.91</v>
      </c>
      <c r="N61" t="s">
        <v>1348</v>
      </c>
      <c r="O61" s="132">
        <v>-2.349E-2</v>
      </c>
      <c r="P61" s="132">
        <v>2.0899999999999998E-2</v>
      </c>
      <c r="R61" s="131">
        <v>13546687</v>
      </c>
      <c r="S61" s="131">
        <v>1</v>
      </c>
      <c r="T61" s="131">
        <v>115.45</v>
      </c>
      <c r="U61" s="131">
        <v>15639.65</v>
      </c>
      <c r="X61" s="132">
        <v>5.5999999999999995E-4</v>
      </c>
      <c r="Y61" s="132">
        <v>4.165E-2</v>
      </c>
      <c r="Z61" s="132">
        <v>1.2500000000000001E-2</v>
      </c>
    </row>
    <row r="62" spans="1:26">
      <c r="A62" t="s">
        <v>1214</v>
      </c>
      <c r="B62" t="s">
        <v>1221</v>
      </c>
      <c r="C62" t="s">
        <v>1273</v>
      </c>
      <c r="D62" t="s">
        <v>1317</v>
      </c>
      <c r="E62" t="s">
        <v>1318</v>
      </c>
      <c r="F62" t="s">
        <v>946</v>
      </c>
      <c r="G62" t="s">
        <v>205</v>
      </c>
      <c r="H62" t="s">
        <v>205</v>
      </c>
      <c r="I62" t="s">
        <v>341</v>
      </c>
      <c r="J62" t="s">
        <v>1263</v>
      </c>
      <c r="K62" t="s">
        <v>414</v>
      </c>
      <c r="L62" t="s">
        <v>1213</v>
      </c>
      <c r="M62" s="131">
        <v>8.18</v>
      </c>
      <c r="N62" t="s">
        <v>1319</v>
      </c>
      <c r="O62" s="132">
        <v>4.0620000000000003E-2</v>
      </c>
      <c r="P62" s="132">
        <v>4.1099999999999998E-2</v>
      </c>
      <c r="R62" s="131">
        <v>15496477</v>
      </c>
      <c r="S62" s="131">
        <v>1</v>
      </c>
      <c r="T62" s="131">
        <v>100.1</v>
      </c>
      <c r="U62" s="131">
        <v>15511.973</v>
      </c>
      <c r="X62" s="132">
        <v>4.6999999999999999E-4</v>
      </c>
      <c r="Y62" s="132">
        <v>4.1309999999999999E-2</v>
      </c>
      <c r="Z62" s="132">
        <v>1.24E-2</v>
      </c>
    </row>
    <row r="63" spans="1:26">
      <c r="A63" t="s">
        <v>1214</v>
      </c>
      <c r="B63" t="s">
        <v>1221</v>
      </c>
      <c r="C63" t="s">
        <v>1273</v>
      </c>
      <c r="D63" t="s">
        <v>1355</v>
      </c>
      <c r="E63" t="s">
        <v>1356</v>
      </c>
      <c r="F63" t="s">
        <v>946</v>
      </c>
      <c r="G63" t="s">
        <v>205</v>
      </c>
      <c r="H63" t="s">
        <v>205</v>
      </c>
      <c r="I63" t="s">
        <v>341</v>
      </c>
      <c r="J63" t="s">
        <v>1271</v>
      </c>
      <c r="K63" t="s">
        <v>416</v>
      </c>
      <c r="L63" t="s">
        <v>1213</v>
      </c>
      <c r="M63" s="131">
        <v>10.81</v>
      </c>
      <c r="N63" t="s">
        <v>1357</v>
      </c>
      <c r="O63" s="132">
        <v>3.7929999999999998E-2</v>
      </c>
      <c r="P63" s="132">
        <v>4.2500000000000003E-2</v>
      </c>
      <c r="R63" s="131">
        <v>17341023</v>
      </c>
      <c r="S63" s="131">
        <v>1</v>
      </c>
      <c r="T63" s="131">
        <v>74.8</v>
      </c>
      <c r="U63" s="131">
        <v>12971.084999999999</v>
      </c>
      <c r="X63" s="132">
        <v>4.6000000000000001E-4</v>
      </c>
      <c r="Y63" s="132">
        <v>3.4549999999999997E-2</v>
      </c>
      <c r="Z63" s="132">
        <v>1.0370000000000001E-2</v>
      </c>
    </row>
    <row r="64" spans="1:26">
      <c r="A64" t="s">
        <v>1214</v>
      </c>
      <c r="B64" t="s">
        <v>1221</v>
      </c>
      <c r="C64" t="s">
        <v>1260</v>
      </c>
      <c r="D64" t="s">
        <v>1308</v>
      </c>
      <c r="E64" t="s">
        <v>1309</v>
      </c>
      <c r="F64" t="s">
        <v>944</v>
      </c>
      <c r="G64" t="s">
        <v>205</v>
      </c>
      <c r="H64" t="s">
        <v>205</v>
      </c>
      <c r="I64" t="s">
        <v>341</v>
      </c>
      <c r="J64" t="s">
        <v>1271</v>
      </c>
      <c r="K64" t="s">
        <v>416</v>
      </c>
      <c r="L64" t="s">
        <v>1213</v>
      </c>
      <c r="M64" s="131">
        <v>6.4</v>
      </c>
      <c r="N64" t="s">
        <v>1310</v>
      </c>
      <c r="O64" s="132">
        <v>1.521E-2</v>
      </c>
      <c r="P64" s="132">
        <v>1.9699999999999999E-2</v>
      </c>
      <c r="R64" s="131">
        <v>12317002</v>
      </c>
      <c r="S64" s="131">
        <v>1</v>
      </c>
      <c r="T64" s="131">
        <v>104.14</v>
      </c>
      <c r="U64" s="131">
        <v>12826.925999999999</v>
      </c>
      <c r="X64" s="132">
        <v>3.6000000000000002E-4</v>
      </c>
      <c r="Y64" s="132">
        <v>3.4160000000000003E-2</v>
      </c>
      <c r="Z64" s="132">
        <v>1.026E-2</v>
      </c>
    </row>
    <row r="65" spans="1:26">
      <c r="A65" t="s">
        <v>1214</v>
      </c>
      <c r="B65" t="s">
        <v>1221</v>
      </c>
      <c r="C65" t="s">
        <v>1268</v>
      </c>
      <c r="D65" t="s">
        <v>1302</v>
      </c>
      <c r="E65" t="s">
        <v>1303</v>
      </c>
      <c r="F65" t="s">
        <v>950</v>
      </c>
      <c r="G65" t="s">
        <v>205</v>
      </c>
      <c r="H65" t="s">
        <v>205</v>
      </c>
      <c r="I65" t="s">
        <v>341</v>
      </c>
      <c r="J65" t="s">
        <v>1263</v>
      </c>
      <c r="K65" t="s">
        <v>414</v>
      </c>
      <c r="L65" t="s">
        <v>1213</v>
      </c>
      <c r="M65" s="131">
        <v>0.42</v>
      </c>
      <c r="N65" t="s">
        <v>1304</v>
      </c>
      <c r="O65" s="132">
        <v>4.2790000000000002E-2</v>
      </c>
      <c r="P65" s="132">
        <v>4.2999999999999997E-2</v>
      </c>
      <c r="R65" s="131">
        <v>13000000</v>
      </c>
      <c r="S65" s="131">
        <v>1</v>
      </c>
      <c r="T65" s="131">
        <v>98.23</v>
      </c>
      <c r="U65" s="131">
        <v>12769.9</v>
      </c>
      <c r="X65" s="132">
        <v>9.3000000000000005E-4</v>
      </c>
      <c r="Y65" s="132">
        <v>3.4009999999999999E-2</v>
      </c>
      <c r="Z65" s="132">
        <v>1.021E-2</v>
      </c>
    </row>
    <row r="66" spans="1:26">
      <c r="A66" t="s">
        <v>1214</v>
      </c>
      <c r="B66" t="s">
        <v>1221</v>
      </c>
      <c r="C66" t="s">
        <v>1268</v>
      </c>
      <c r="D66" t="s">
        <v>1340</v>
      </c>
      <c r="E66" t="s">
        <v>1341</v>
      </c>
      <c r="F66" t="s">
        <v>950</v>
      </c>
      <c r="G66" t="s">
        <v>205</v>
      </c>
      <c r="H66" t="s">
        <v>205</v>
      </c>
      <c r="I66" t="s">
        <v>341</v>
      </c>
      <c r="J66" t="s">
        <v>1263</v>
      </c>
      <c r="K66" t="s">
        <v>414</v>
      </c>
      <c r="L66" t="s">
        <v>1213</v>
      </c>
      <c r="M66" s="131">
        <v>0.18</v>
      </c>
      <c r="N66" t="s">
        <v>1342</v>
      </c>
      <c r="O66" s="132">
        <v>4.1669999999999999E-2</v>
      </c>
      <c r="P66" s="132">
        <v>4.3299999999999998E-2</v>
      </c>
      <c r="R66" s="131">
        <v>12000000</v>
      </c>
      <c r="S66" s="131">
        <v>1</v>
      </c>
      <c r="T66" s="131">
        <v>99.26</v>
      </c>
      <c r="U66" s="131">
        <v>11911.2</v>
      </c>
      <c r="X66" s="132">
        <v>4.2999999999999999E-4</v>
      </c>
      <c r="Y66" s="132">
        <v>3.1719999999999998E-2</v>
      </c>
      <c r="Z66" s="132">
        <v>9.5200000000000007E-3</v>
      </c>
    </row>
    <row r="67" spans="1:26">
      <c r="A67" t="s">
        <v>1214</v>
      </c>
      <c r="B67" t="s">
        <v>1221</v>
      </c>
      <c r="C67" t="s">
        <v>1273</v>
      </c>
      <c r="D67" t="s">
        <v>1314</v>
      </c>
      <c r="E67" t="s">
        <v>1315</v>
      </c>
      <c r="F67" t="s">
        <v>946</v>
      </c>
      <c r="G67" t="s">
        <v>205</v>
      </c>
      <c r="H67" t="s">
        <v>205</v>
      </c>
      <c r="I67" t="s">
        <v>341</v>
      </c>
      <c r="J67" t="s">
        <v>1271</v>
      </c>
      <c r="K67" t="s">
        <v>416</v>
      </c>
      <c r="L67" t="s">
        <v>1213</v>
      </c>
      <c r="M67" s="131">
        <v>4.6399999999999997</v>
      </c>
      <c r="N67" t="s">
        <v>1316</v>
      </c>
      <c r="O67" s="132">
        <v>3.848E-2</v>
      </c>
      <c r="P67" s="132">
        <v>3.9699999999999999E-2</v>
      </c>
      <c r="R67" s="131">
        <v>13282859</v>
      </c>
      <c r="S67" s="131">
        <v>1</v>
      </c>
      <c r="T67" s="131">
        <v>87.63</v>
      </c>
      <c r="U67" s="131">
        <v>11639.769</v>
      </c>
      <c r="X67" s="132">
        <v>3.5E-4</v>
      </c>
      <c r="Y67" s="132">
        <v>3.1E-2</v>
      </c>
      <c r="Z67" s="132">
        <v>9.3100000000000006E-3</v>
      </c>
    </row>
    <row r="68" spans="1:26">
      <c r="A68" t="s">
        <v>1214</v>
      </c>
      <c r="B68" t="s">
        <v>1221</v>
      </c>
      <c r="C68" t="s">
        <v>1273</v>
      </c>
      <c r="D68" t="s">
        <v>1277</v>
      </c>
      <c r="E68" t="s">
        <v>1278</v>
      </c>
      <c r="F68" t="s">
        <v>946</v>
      </c>
      <c r="G68" t="s">
        <v>205</v>
      </c>
      <c r="H68" t="s">
        <v>205</v>
      </c>
      <c r="I68" t="s">
        <v>341</v>
      </c>
      <c r="J68" t="s">
        <v>1271</v>
      </c>
      <c r="K68" t="s">
        <v>416</v>
      </c>
      <c r="L68" t="s">
        <v>1213</v>
      </c>
      <c r="M68" s="131">
        <v>0.66</v>
      </c>
      <c r="N68" t="s">
        <v>1279</v>
      </c>
      <c r="O68" s="132">
        <v>3.2239999999999998E-2</v>
      </c>
      <c r="P68" s="132">
        <v>4.0300000000000002E-2</v>
      </c>
      <c r="R68" s="131">
        <v>11156712</v>
      </c>
      <c r="S68" s="131">
        <v>1</v>
      </c>
      <c r="T68" s="131">
        <v>97.91</v>
      </c>
      <c r="U68" s="131">
        <v>10923.537</v>
      </c>
      <c r="X68" s="132">
        <v>4.0000000000000002E-4</v>
      </c>
      <c r="Y68" s="132">
        <v>2.9090000000000001E-2</v>
      </c>
      <c r="Z68" s="132">
        <v>8.7299999999999999E-3</v>
      </c>
    </row>
    <row r="69" spans="1:26">
      <c r="A69" t="s">
        <v>1214</v>
      </c>
      <c r="B69" t="s">
        <v>1221</v>
      </c>
      <c r="C69" t="s">
        <v>1273</v>
      </c>
      <c r="D69" t="s">
        <v>1358</v>
      </c>
      <c r="E69" t="s">
        <v>1359</v>
      </c>
      <c r="F69" t="s">
        <v>946</v>
      </c>
      <c r="G69" t="s">
        <v>205</v>
      </c>
      <c r="H69" t="s">
        <v>205</v>
      </c>
      <c r="I69" t="s">
        <v>341</v>
      </c>
      <c r="J69" t="s">
        <v>1263</v>
      </c>
      <c r="K69" t="s">
        <v>414</v>
      </c>
      <c r="L69" t="s">
        <v>1213</v>
      </c>
      <c r="M69" s="131">
        <v>1.73</v>
      </c>
      <c r="N69" t="s">
        <v>1360</v>
      </c>
      <c r="O69" s="132">
        <v>3.6330000000000001E-2</v>
      </c>
      <c r="P69" s="132">
        <v>0.04</v>
      </c>
      <c r="R69" s="131">
        <v>10850300</v>
      </c>
      <c r="S69" s="131">
        <v>1</v>
      </c>
      <c r="T69" s="131">
        <v>97.19</v>
      </c>
      <c r="U69" s="131">
        <v>10545.406999999999</v>
      </c>
      <c r="X69" s="132">
        <v>3.8000000000000002E-4</v>
      </c>
      <c r="Y69" s="132">
        <v>2.809E-2</v>
      </c>
      <c r="Z69" s="132">
        <v>8.43E-3</v>
      </c>
    </row>
    <row r="70" spans="1:26">
      <c r="A70" t="s">
        <v>1214</v>
      </c>
      <c r="B70" t="s">
        <v>1221</v>
      </c>
      <c r="C70" t="s">
        <v>1268</v>
      </c>
      <c r="D70" t="s">
        <v>1361</v>
      </c>
      <c r="E70" t="s">
        <v>1362</v>
      </c>
      <c r="F70" t="s">
        <v>950</v>
      </c>
      <c r="G70" t="s">
        <v>205</v>
      </c>
      <c r="H70" t="s">
        <v>205</v>
      </c>
      <c r="I70" t="s">
        <v>341</v>
      </c>
      <c r="J70" t="s">
        <v>1263</v>
      </c>
      <c r="K70" t="s">
        <v>414</v>
      </c>
      <c r="L70" t="s">
        <v>1213</v>
      </c>
      <c r="M70" s="131">
        <v>0.1</v>
      </c>
      <c r="N70" t="s">
        <v>1363</v>
      </c>
      <c r="O70" s="132">
        <v>4.0759999999999998E-2</v>
      </c>
      <c r="P70" s="132">
        <v>4.2500000000000003E-2</v>
      </c>
      <c r="R70" s="131">
        <v>10542400</v>
      </c>
      <c r="S70" s="131">
        <v>1</v>
      </c>
      <c r="T70" s="131">
        <v>99.59</v>
      </c>
      <c r="U70" s="131">
        <v>10499.175999999999</v>
      </c>
      <c r="X70" s="132">
        <v>3.5E-4</v>
      </c>
      <c r="Y70" s="132">
        <v>2.7959999999999999E-2</v>
      </c>
      <c r="Z70" s="132">
        <v>8.3899999999999999E-3</v>
      </c>
    </row>
    <row r="71" spans="1:26">
      <c r="A71" t="s">
        <v>1214</v>
      </c>
      <c r="B71" t="s">
        <v>1221</v>
      </c>
      <c r="C71" t="s">
        <v>1268</v>
      </c>
      <c r="D71" t="s">
        <v>1364</v>
      </c>
      <c r="E71" t="s">
        <v>1365</v>
      </c>
      <c r="F71" t="s">
        <v>950</v>
      </c>
      <c r="G71" t="s">
        <v>205</v>
      </c>
      <c r="H71" t="s">
        <v>205</v>
      </c>
      <c r="I71" t="s">
        <v>341</v>
      </c>
      <c r="J71" t="s">
        <v>1263</v>
      </c>
      <c r="K71" t="s">
        <v>414</v>
      </c>
      <c r="L71" t="s">
        <v>1213</v>
      </c>
      <c r="M71" s="131">
        <v>0.01</v>
      </c>
      <c r="N71" t="s">
        <v>1366</v>
      </c>
      <c r="O71" s="132">
        <v>4.3479999999999998E-2</v>
      </c>
      <c r="P71" s="132">
        <v>0.1157</v>
      </c>
      <c r="R71" s="131">
        <v>10000000</v>
      </c>
      <c r="S71" s="131">
        <v>1</v>
      </c>
      <c r="T71" s="131">
        <v>99.97</v>
      </c>
      <c r="U71" s="131">
        <v>9997</v>
      </c>
      <c r="X71" s="132">
        <v>3.3E-4</v>
      </c>
      <c r="Y71" s="132">
        <v>2.6630000000000001E-2</v>
      </c>
      <c r="Z71" s="132">
        <v>7.9900000000000006E-3</v>
      </c>
    </row>
    <row r="72" spans="1:26">
      <c r="A72" t="s">
        <v>1214</v>
      </c>
      <c r="B72" t="s">
        <v>1221</v>
      </c>
      <c r="C72" t="s">
        <v>1273</v>
      </c>
      <c r="D72" t="s">
        <v>1367</v>
      </c>
      <c r="E72" t="s">
        <v>1368</v>
      </c>
      <c r="F72" t="s">
        <v>946</v>
      </c>
      <c r="G72" t="s">
        <v>205</v>
      </c>
      <c r="H72" t="s">
        <v>205</v>
      </c>
      <c r="I72" t="s">
        <v>341</v>
      </c>
      <c r="J72" t="s">
        <v>1263</v>
      </c>
      <c r="K72" t="s">
        <v>414</v>
      </c>
      <c r="L72" t="s">
        <v>1213</v>
      </c>
      <c r="M72" s="131">
        <v>3.11</v>
      </c>
      <c r="N72" t="s">
        <v>1369</v>
      </c>
      <c r="O72" s="132">
        <v>3.4669999999999999E-2</v>
      </c>
      <c r="P72" s="132">
        <v>3.95E-2</v>
      </c>
      <c r="R72" s="131">
        <v>9815842</v>
      </c>
      <c r="S72" s="131">
        <v>1</v>
      </c>
      <c r="T72" s="131">
        <v>96.6</v>
      </c>
      <c r="U72" s="131">
        <v>9482.1029999999992</v>
      </c>
      <c r="X72" s="132">
        <v>2.7999999999999998E-4</v>
      </c>
      <c r="Y72" s="132">
        <v>2.5250000000000002E-2</v>
      </c>
      <c r="Z72" s="132">
        <v>7.5799999999999999E-3</v>
      </c>
    </row>
    <row r="73" spans="1:26">
      <c r="A73" t="s">
        <v>1214</v>
      </c>
      <c r="B73" t="s">
        <v>1221</v>
      </c>
      <c r="C73" t="s">
        <v>1268</v>
      </c>
      <c r="D73" t="s">
        <v>1290</v>
      </c>
      <c r="E73" t="s">
        <v>1291</v>
      </c>
      <c r="F73" t="s">
        <v>950</v>
      </c>
      <c r="G73" t="s">
        <v>205</v>
      </c>
      <c r="H73" t="s">
        <v>205</v>
      </c>
      <c r="I73" t="s">
        <v>341</v>
      </c>
      <c r="J73" t="s">
        <v>1263</v>
      </c>
      <c r="K73" t="s">
        <v>414</v>
      </c>
      <c r="L73" t="s">
        <v>1213</v>
      </c>
      <c r="M73" s="131">
        <v>0.35</v>
      </c>
      <c r="N73" t="s">
        <v>1292</v>
      </c>
      <c r="O73" s="132">
        <v>4.3499999999999997E-2</v>
      </c>
      <c r="P73" s="132">
        <v>4.2900000000000001E-2</v>
      </c>
      <c r="R73" s="131">
        <v>8000000</v>
      </c>
      <c r="S73" s="131">
        <v>1</v>
      </c>
      <c r="T73" s="131">
        <v>98.55</v>
      </c>
      <c r="U73" s="131">
        <v>7884</v>
      </c>
      <c r="X73" s="132">
        <v>5.6999999999999998E-4</v>
      </c>
      <c r="Y73" s="132">
        <v>2.1000000000000001E-2</v>
      </c>
      <c r="Z73" s="132">
        <v>6.3E-3</v>
      </c>
    </row>
    <row r="74" spans="1:26">
      <c r="A74" t="s">
        <v>1214</v>
      </c>
      <c r="B74" t="s">
        <v>1221</v>
      </c>
      <c r="C74" t="s">
        <v>1273</v>
      </c>
      <c r="D74" t="s">
        <v>1329</v>
      </c>
      <c r="E74" t="s">
        <v>1330</v>
      </c>
      <c r="F74" t="s">
        <v>946</v>
      </c>
      <c r="G74" t="s">
        <v>205</v>
      </c>
      <c r="H74" t="s">
        <v>205</v>
      </c>
      <c r="I74" t="s">
        <v>341</v>
      </c>
      <c r="J74" t="s">
        <v>1271</v>
      </c>
      <c r="K74" t="s">
        <v>416</v>
      </c>
      <c r="L74" t="s">
        <v>1213</v>
      </c>
      <c r="M74" s="131">
        <v>6.54</v>
      </c>
      <c r="N74" t="s">
        <v>1331</v>
      </c>
      <c r="O74" s="132">
        <v>4.0899999999999999E-2</v>
      </c>
      <c r="P74" s="132">
        <v>4.0500000000000001E-2</v>
      </c>
      <c r="R74" s="131">
        <v>9204669</v>
      </c>
      <c r="S74" s="131">
        <v>1</v>
      </c>
      <c r="T74" s="131">
        <v>84.1</v>
      </c>
      <c r="U74" s="131">
        <v>7741.1270000000004</v>
      </c>
      <c r="X74" s="132">
        <v>2.5999999999999998E-4</v>
      </c>
      <c r="Y74" s="132">
        <v>2.0619999999999999E-2</v>
      </c>
      <c r="Z74" s="132">
        <v>6.1900000000000002E-3</v>
      </c>
    </row>
    <row r="75" spans="1:26">
      <c r="A75" t="s">
        <v>1214</v>
      </c>
      <c r="B75" t="s">
        <v>1221</v>
      </c>
      <c r="C75" t="s">
        <v>1260</v>
      </c>
      <c r="D75" t="s">
        <v>1261</v>
      </c>
      <c r="E75" t="s">
        <v>1262</v>
      </c>
      <c r="F75" t="s">
        <v>944</v>
      </c>
      <c r="G75" t="s">
        <v>205</v>
      </c>
      <c r="H75" t="s">
        <v>205</v>
      </c>
      <c r="I75" t="s">
        <v>341</v>
      </c>
      <c r="J75" t="s">
        <v>1263</v>
      </c>
      <c r="K75" t="s">
        <v>414</v>
      </c>
      <c r="L75" t="s">
        <v>1213</v>
      </c>
      <c r="M75" s="131">
        <v>0.33</v>
      </c>
      <c r="N75" t="s">
        <v>1264</v>
      </c>
      <c r="O75" s="132">
        <v>1.8000000000000001E-4</v>
      </c>
      <c r="P75" s="132">
        <v>5.8999999999999999E-3</v>
      </c>
      <c r="R75" s="131">
        <v>6431528</v>
      </c>
      <c r="S75" s="131">
        <v>1</v>
      </c>
      <c r="T75" s="131">
        <v>118.26</v>
      </c>
      <c r="U75" s="131">
        <v>7605.9250000000002</v>
      </c>
      <c r="X75" s="132">
        <v>5.1000000000000004E-4</v>
      </c>
      <c r="Y75" s="132">
        <v>2.026E-2</v>
      </c>
      <c r="Z75" s="132">
        <v>6.0800000000000003E-3</v>
      </c>
    </row>
    <row r="76" spans="1:26">
      <c r="A76" t="s">
        <v>1214</v>
      </c>
      <c r="B76" t="s">
        <v>1221</v>
      </c>
      <c r="C76" t="s">
        <v>1260</v>
      </c>
      <c r="D76" t="s">
        <v>1320</v>
      </c>
      <c r="E76" t="s">
        <v>1321</v>
      </c>
      <c r="F76" t="s">
        <v>944</v>
      </c>
      <c r="G76" t="s">
        <v>205</v>
      </c>
      <c r="H76" t="s">
        <v>205</v>
      </c>
      <c r="I76" t="s">
        <v>341</v>
      </c>
      <c r="J76" t="s">
        <v>1271</v>
      </c>
      <c r="K76" t="s">
        <v>416</v>
      </c>
      <c r="L76" t="s">
        <v>1213</v>
      </c>
      <c r="M76" s="131">
        <v>1.08</v>
      </c>
      <c r="N76" t="s">
        <v>1322</v>
      </c>
      <c r="O76" s="132">
        <v>7.5399999999999998E-3</v>
      </c>
      <c r="P76" s="132">
        <v>2.3300000000000001E-2</v>
      </c>
      <c r="R76" s="131">
        <v>5568755</v>
      </c>
      <c r="S76" s="131">
        <v>1</v>
      </c>
      <c r="T76" s="131">
        <v>114.5</v>
      </c>
      <c r="U76" s="131">
        <v>6376.2240000000002</v>
      </c>
      <c r="X76" s="132">
        <v>2.7999999999999998E-4</v>
      </c>
      <c r="Y76" s="132">
        <v>1.6979999999999999E-2</v>
      </c>
      <c r="Z76" s="132">
        <v>5.1000000000000004E-3</v>
      </c>
    </row>
    <row r="77" spans="1:26">
      <c r="A77" t="s">
        <v>1214</v>
      </c>
      <c r="B77" t="s">
        <v>1221</v>
      </c>
      <c r="C77" t="s">
        <v>1273</v>
      </c>
      <c r="D77" t="s">
        <v>1349</v>
      </c>
      <c r="E77" t="s">
        <v>1350</v>
      </c>
      <c r="F77" t="s">
        <v>946</v>
      </c>
      <c r="G77" t="s">
        <v>205</v>
      </c>
      <c r="H77" t="s">
        <v>205</v>
      </c>
      <c r="I77" t="s">
        <v>341</v>
      </c>
      <c r="J77" t="s">
        <v>1263</v>
      </c>
      <c r="K77" t="s">
        <v>414</v>
      </c>
      <c r="L77" t="s">
        <v>1213</v>
      </c>
      <c r="M77" s="131">
        <v>3.45</v>
      </c>
      <c r="N77" t="s">
        <v>1351</v>
      </c>
      <c r="O77" s="132">
        <v>3.4810000000000001E-2</v>
      </c>
      <c r="P77" s="132">
        <v>3.9399999999999998E-2</v>
      </c>
      <c r="R77" s="131">
        <v>6000000</v>
      </c>
      <c r="S77" s="131">
        <v>1</v>
      </c>
      <c r="T77" s="131">
        <v>100.61</v>
      </c>
      <c r="U77" s="131">
        <v>6036.6</v>
      </c>
      <c r="X77" s="132">
        <v>1.7000000000000001E-4</v>
      </c>
      <c r="Y77" s="132">
        <v>1.6080000000000001E-2</v>
      </c>
      <c r="Z77" s="132">
        <v>4.8300000000000001E-3</v>
      </c>
    </row>
    <row r="78" spans="1:26">
      <c r="A78" t="s">
        <v>1214</v>
      </c>
      <c r="B78" t="s">
        <v>1221</v>
      </c>
      <c r="C78" t="s">
        <v>1268</v>
      </c>
      <c r="D78" t="s">
        <v>1269</v>
      </c>
      <c r="E78" t="s">
        <v>1270</v>
      </c>
      <c r="F78" t="s">
        <v>950</v>
      </c>
      <c r="G78" t="s">
        <v>205</v>
      </c>
      <c r="H78" t="s">
        <v>205</v>
      </c>
      <c r="I78" t="s">
        <v>341</v>
      </c>
      <c r="J78" t="s">
        <v>1271</v>
      </c>
      <c r="K78" t="s">
        <v>416</v>
      </c>
      <c r="L78" t="s">
        <v>1213</v>
      </c>
      <c r="M78" s="131">
        <v>0.67</v>
      </c>
      <c r="N78" t="s">
        <v>1272</v>
      </c>
      <c r="O78" s="132">
        <v>4.2200000000000001E-2</v>
      </c>
      <c r="P78" s="132">
        <v>4.2099999999999999E-2</v>
      </c>
      <c r="R78" s="131">
        <v>6000000</v>
      </c>
      <c r="S78" s="131">
        <v>1</v>
      </c>
      <c r="T78" s="131">
        <v>97.26</v>
      </c>
      <c r="U78" s="131">
        <v>5835.6</v>
      </c>
      <c r="X78" s="132">
        <v>3.3E-4</v>
      </c>
      <c r="Y78" s="132">
        <v>1.554E-2</v>
      </c>
      <c r="Z78" s="132">
        <v>4.6699999999999997E-3</v>
      </c>
    </row>
    <row r="79" spans="1:26">
      <c r="A79" t="s">
        <v>1214</v>
      </c>
      <c r="B79" t="s">
        <v>1221</v>
      </c>
      <c r="C79" t="s">
        <v>1268</v>
      </c>
      <c r="D79" t="s">
        <v>1293</v>
      </c>
      <c r="E79" t="s">
        <v>1294</v>
      </c>
      <c r="F79" t="s">
        <v>950</v>
      </c>
      <c r="G79" t="s">
        <v>205</v>
      </c>
      <c r="H79" t="s">
        <v>205</v>
      </c>
      <c r="I79" t="s">
        <v>341</v>
      </c>
      <c r="J79" t="s">
        <v>1263</v>
      </c>
      <c r="K79" t="s">
        <v>414</v>
      </c>
      <c r="L79" t="s">
        <v>1213</v>
      </c>
      <c r="M79" s="131">
        <v>0.85</v>
      </c>
      <c r="N79" t="s">
        <v>1295</v>
      </c>
      <c r="O79" s="132">
        <v>4.2079999999999999E-2</v>
      </c>
      <c r="P79" s="132">
        <v>4.1200000000000001E-2</v>
      </c>
      <c r="R79" s="131">
        <v>3800000</v>
      </c>
      <c r="S79" s="131">
        <v>1</v>
      </c>
      <c r="T79" s="131">
        <v>96.64</v>
      </c>
      <c r="U79" s="131">
        <v>3672.32</v>
      </c>
      <c r="X79" s="132">
        <v>2.1000000000000001E-4</v>
      </c>
      <c r="Y79" s="132">
        <v>9.7800000000000005E-3</v>
      </c>
      <c r="Z79" s="132">
        <v>2.9399999999999999E-3</v>
      </c>
    </row>
    <row r="80" spans="1:26">
      <c r="A80" t="s">
        <v>1214</v>
      </c>
      <c r="B80" t="s">
        <v>1221</v>
      </c>
      <c r="C80" t="s">
        <v>1273</v>
      </c>
      <c r="D80" t="s">
        <v>1296</v>
      </c>
      <c r="E80" t="s">
        <v>1297</v>
      </c>
      <c r="F80" t="s">
        <v>946</v>
      </c>
      <c r="G80" t="s">
        <v>205</v>
      </c>
      <c r="H80" t="s">
        <v>205</v>
      </c>
      <c r="I80" t="s">
        <v>341</v>
      </c>
      <c r="J80" t="s">
        <v>1263</v>
      </c>
      <c r="K80" t="s">
        <v>414</v>
      </c>
      <c r="L80" t="s">
        <v>1213</v>
      </c>
      <c r="M80" s="131">
        <v>0.17</v>
      </c>
      <c r="N80" t="s">
        <v>1298</v>
      </c>
      <c r="O80" s="132">
        <v>2.3619999999999999E-2</v>
      </c>
      <c r="P80" s="132">
        <v>4.4299999999999999E-2</v>
      </c>
      <c r="R80" s="131">
        <v>3444738</v>
      </c>
      <c r="S80" s="131">
        <v>1</v>
      </c>
      <c r="T80" s="131">
        <v>101.02</v>
      </c>
      <c r="U80" s="131">
        <v>3479.8739999999998</v>
      </c>
      <c r="X80" s="132">
        <v>2.5999999999999998E-4</v>
      </c>
      <c r="Y80" s="132">
        <v>9.2700000000000005E-3</v>
      </c>
      <c r="Z80" s="132">
        <v>2.7799999999999999E-3</v>
      </c>
    </row>
    <row r="81" spans="1:26">
      <c r="A81" t="s">
        <v>1214</v>
      </c>
      <c r="B81" t="s">
        <v>1221</v>
      </c>
      <c r="C81" t="s">
        <v>1273</v>
      </c>
      <c r="D81" t="s">
        <v>1370</v>
      </c>
      <c r="E81" t="s">
        <v>1371</v>
      </c>
      <c r="F81" t="s">
        <v>946</v>
      </c>
      <c r="G81" t="s">
        <v>205</v>
      </c>
      <c r="H81" t="s">
        <v>205</v>
      </c>
      <c r="I81" t="s">
        <v>341</v>
      </c>
      <c r="J81" t="s">
        <v>1263</v>
      </c>
      <c r="K81" t="s">
        <v>414</v>
      </c>
      <c r="L81" t="s">
        <v>1213</v>
      </c>
      <c r="M81" s="131">
        <v>14.71</v>
      </c>
      <c r="N81" t="s">
        <v>1372</v>
      </c>
      <c r="O81" s="132">
        <v>4.8120000000000003E-2</v>
      </c>
      <c r="P81" s="132">
        <v>4.4699999999999997E-2</v>
      </c>
      <c r="R81" s="131">
        <v>2900000</v>
      </c>
      <c r="S81" s="131">
        <v>1</v>
      </c>
      <c r="T81" s="131">
        <v>91.05</v>
      </c>
      <c r="U81" s="131">
        <v>2640.45</v>
      </c>
      <c r="X81" s="132">
        <v>1.1E-4</v>
      </c>
      <c r="Y81" s="132">
        <v>7.0299999999999998E-3</v>
      </c>
      <c r="Z81" s="132">
        <v>2.1099999999999999E-3</v>
      </c>
    </row>
    <row r="82" spans="1:26">
      <c r="A82" t="s">
        <v>1214</v>
      </c>
      <c r="B82" t="s">
        <v>1221</v>
      </c>
      <c r="C82" t="s">
        <v>1260</v>
      </c>
      <c r="D82" t="s">
        <v>1373</v>
      </c>
      <c r="E82" t="s">
        <v>1374</v>
      </c>
      <c r="F82" t="s">
        <v>944</v>
      </c>
      <c r="G82" t="s">
        <v>205</v>
      </c>
      <c r="H82" t="s">
        <v>205</v>
      </c>
      <c r="I82" t="s">
        <v>341</v>
      </c>
      <c r="J82" t="s">
        <v>1263</v>
      </c>
      <c r="K82" t="s">
        <v>414</v>
      </c>
      <c r="L82" t="s">
        <v>1213</v>
      </c>
      <c r="M82" s="131">
        <v>9.2200000000000006</v>
      </c>
      <c r="N82" t="s">
        <v>1375</v>
      </c>
      <c r="O82" s="132">
        <v>8.5400000000000007E-3</v>
      </c>
      <c r="P82" s="132">
        <v>1.9400000000000001E-2</v>
      </c>
      <c r="R82" s="131">
        <v>1125981</v>
      </c>
      <c r="S82" s="131">
        <v>1</v>
      </c>
      <c r="T82" s="131">
        <v>167.7</v>
      </c>
      <c r="U82" s="131">
        <v>1888.27</v>
      </c>
      <c r="X82" s="132">
        <v>6.9999999999999994E-5</v>
      </c>
      <c r="Y82" s="132">
        <v>5.0299999999999997E-3</v>
      </c>
      <c r="Z82" s="132">
        <v>1.5100000000000001E-3</v>
      </c>
    </row>
    <row r="83" spans="1:26">
      <c r="A83" t="s">
        <v>1214</v>
      </c>
      <c r="B83" t="s">
        <v>1221</v>
      </c>
      <c r="C83" t="s">
        <v>1273</v>
      </c>
      <c r="D83" t="s">
        <v>1323</v>
      </c>
      <c r="E83" t="s">
        <v>1324</v>
      </c>
      <c r="F83" t="s">
        <v>946</v>
      </c>
      <c r="G83" t="s">
        <v>205</v>
      </c>
      <c r="H83" t="s">
        <v>205</v>
      </c>
      <c r="I83" t="s">
        <v>341</v>
      </c>
      <c r="J83" t="s">
        <v>1263</v>
      </c>
      <c r="K83" t="s">
        <v>414</v>
      </c>
      <c r="L83" t="s">
        <v>1213</v>
      </c>
      <c r="M83" s="131">
        <v>3.78</v>
      </c>
      <c r="N83" t="s">
        <v>1325</v>
      </c>
      <c r="O83" s="132">
        <v>4.2349999999999999E-2</v>
      </c>
      <c r="P83" s="132">
        <v>3.9399999999999998E-2</v>
      </c>
      <c r="R83" s="131">
        <v>1600000</v>
      </c>
      <c r="S83" s="131">
        <v>1</v>
      </c>
      <c r="T83" s="131">
        <v>105.5</v>
      </c>
      <c r="U83" s="131">
        <v>1688</v>
      </c>
      <c r="X83" s="132">
        <v>1E-4</v>
      </c>
      <c r="Y83" s="132">
        <v>4.4999999999999997E-3</v>
      </c>
      <c r="Z83" s="132">
        <v>1.3500000000000001E-3</v>
      </c>
    </row>
    <row r="84" spans="1:26">
      <c r="A84" t="s">
        <v>1214</v>
      </c>
      <c r="B84" t="s">
        <v>1221</v>
      </c>
      <c r="C84" t="s">
        <v>1273</v>
      </c>
      <c r="D84" t="s">
        <v>1376</v>
      </c>
      <c r="E84" t="s">
        <v>1377</v>
      </c>
      <c r="F84" t="s">
        <v>946</v>
      </c>
      <c r="G84" t="s">
        <v>205</v>
      </c>
      <c r="H84" t="s">
        <v>205</v>
      </c>
      <c r="I84" t="s">
        <v>341</v>
      </c>
      <c r="J84" t="s">
        <v>1263</v>
      </c>
      <c r="K84" t="s">
        <v>414</v>
      </c>
      <c r="L84" t="s">
        <v>1213</v>
      </c>
      <c r="M84" s="131">
        <v>2.14</v>
      </c>
      <c r="N84" t="s">
        <v>1378</v>
      </c>
      <c r="O84" s="132">
        <v>4.0829999999999998E-2</v>
      </c>
      <c r="P84" s="132">
        <v>3.9699999999999999E-2</v>
      </c>
      <c r="R84" s="131">
        <v>1550000</v>
      </c>
      <c r="S84" s="131">
        <v>1</v>
      </c>
      <c r="T84" s="131">
        <v>102.34</v>
      </c>
      <c r="U84" s="131">
        <v>1586.27</v>
      </c>
      <c r="X84" s="132">
        <v>4.0000000000000003E-5</v>
      </c>
      <c r="Y84" s="132">
        <v>4.2199999999999998E-3</v>
      </c>
      <c r="Z84" s="132">
        <v>1.2700000000000001E-3</v>
      </c>
    </row>
    <row r="85" spans="1:26">
      <c r="A85" t="s">
        <v>1214</v>
      </c>
      <c r="B85" t="s">
        <v>1221</v>
      </c>
      <c r="C85" t="s">
        <v>1268</v>
      </c>
      <c r="D85" t="s">
        <v>1379</v>
      </c>
      <c r="E85" t="s">
        <v>1380</v>
      </c>
      <c r="F85" t="s">
        <v>950</v>
      </c>
      <c r="G85" t="s">
        <v>205</v>
      </c>
      <c r="H85" t="s">
        <v>205</v>
      </c>
      <c r="I85" t="s">
        <v>341</v>
      </c>
      <c r="J85" t="s">
        <v>1263</v>
      </c>
      <c r="K85" t="s">
        <v>414</v>
      </c>
      <c r="L85" t="s">
        <v>1213</v>
      </c>
      <c r="M85" s="131">
        <v>0.26</v>
      </c>
      <c r="N85" t="s">
        <v>1381</v>
      </c>
      <c r="O85" s="132">
        <v>4.3240000000000001E-2</v>
      </c>
      <c r="P85" s="132">
        <v>4.3099999999999999E-2</v>
      </c>
      <c r="R85" s="131">
        <v>500000</v>
      </c>
      <c r="S85" s="131">
        <v>1</v>
      </c>
      <c r="T85" s="131">
        <v>98.92</v>
      </c>
      <c r="U85" s="131">
        <v>494.6</v>
      </c>
      <c r="X85" s="132">
        <v>4.0000000000000003E-5</v>
      </c>
      <c r="Y85" s="132">
        <v>1.32E-3</v>
      </c>
      <c r="Z85" s="132">
        <v>4.0000000000000002E-4</v>
      </c>
    </row>
    <row r="86" spans="1:26">
      <c r="A86" t="s">
        <v>1214</v>
      </c>
      <c r="B86" t="s">
        <v>1221</v>
      </c>
      <c r="C86" t="s">
        <v>1273</v>
      </c>
      <c r="D86" t="s">
        <v>1326</v>
      </c>
      <c r="E86" t="s">
        <v>1327</v>
      </c>
      <c r="F86" t="s">
        <v>946</v>
      </c>
      <c r="G86" t="s">
        <v>205</v>
      </c>
      <c r="H86" t="s">
        <v>205</v>
      </c>
      <c r="I86" t="s">
        <v>341</v>
      </c>
      <c r="J86" t="s">
        <v>1263</v>
      </c>
      <c r="K86" t="s">
        <v>414</v>
      </c>
      <c r="L86" t="s">
        <v>1213</v>
      </c>
      <c r="M86" s="131">
        <v>1.27</v>
      </c>
      <c r="N86" t="s">
        <v>1328</v>
      </c>
      <c r="O86" s="132">
        <v>3.3419999999999998E-2</v>
      </c>
      <c r="P86" s="132">
        <v>3.9699999999999999E-2</v>
      </c>
      <c r="R86" s="131">
        <v>374089</v>
      </c>
      <c r="S86" s="131">
        <v>1</v>
      </c>
      <c r="T86" s="131">
        <v>107.04</v>
      </c>
      <c r="U86" s="131">
        <v>400.42500000000001</v>
      </c>
      <c r="X86" s="132">
        <v>3.0000000000000001E-5</v>
      </c>
      <c r="Y86" s="132">
        <v>1.07E-3</v>
      </c>
      <c r="Z86" s="132">
        <v>3.2000000000000003E-4</v>
      </c>
    </row>
    <row r="87" spans="1:26">
      <c r="A87" t="s">
        <v>1214</v>
      </c>
      <c r="B87" t="s">
        <v>1221</v>
      </c>
      <c r="C87" t="s">
        <v>1382</v>
      </c>
      <c r="D87" t="s">
        <v>1383</v>
      </c>
      <c r="E87" t="s">
        <v>1384</v>
      </c>
      <c r="F87" t="s">
        <v>951</v>
      </c>
      <c r="G87" t="s">
        <v>206</v>
      </c>
      <c r="H87" t="s">
        <v>225</v>
      </c>
      <c r="I87" t="s">
        <v>315</v>
      </c>
      <c r="J87" t="s">
        <v>1385</v>
      </c>
      <c r="K87" t="s">
        <v>432</v>
      </c>
      <c r="L87" t="s">
        <v>1216</v>
      </c>
      <c r="M87" s="131">
        <v>7.6180000000000003</v>
      </c>
      <c r="N87" t="s">
        <v>1386</v>
      </c>
      <c r="O87" s="132">
        <v>4.4720000000000003E-2</v>
      </c>
      <c r="P87" s="132">
        <v>4.2180000000000002E-2</v>
      </c>
      <c r="R87" s="131">
        <v>972000</v>
      </c>
      <c r="S87" s="131">
        <v>3.3719999999999999</v>
      </c>
      <c r="T87" s="131">
        <v>104.506</v>
      </c>
      <c r="U87" s="131">
        <v>3425.2759999999998</v>
      </c>
      <c r="X87" s="132">
        <v>1.0000000000000001E-5</v>
      </c>
      <c r="Y87" s="132">
        <v>9.1199999999999996E-3</v>
      </c>
      <c r="Z87" s="132">
        <v>2.7399999999999998E-3</v>
      </c>
    </row>
    <row r="88" spans="1:26">
      <c r="A88" t="s">
        <v>1214</v>
      </c>
      <c r="B88" t="s">
        <v>1222</v>
      </c>
      <c r="C88" t="s">
        <v>1260</v>
      </c>
      <c r="D88" t="s">
        <v>1311</v>
      </c>
      <c r="E88" t="s">
        <v>1312</v>
      </c>
      <c r="F88" t="s">
        <v>944</v>
      </c>
      <c r="G88" t="s">
        <v>205</v>
      </c>
      <c r="H88" t="s">
        <v>205</v>
      </c>
      <c r="I88" t="s">
        <v>341</v>
      </c>
      <c r="J88" t="s">
        <v>1271</v>
      </c>
      <c r="K88" t="s">
        <v>416</v>
      </c>
      <c r="L88" t="s">
        <v>1213</v>
      </c>
      <c r="M88" s="131">
        <v>3.89</v>
      </c>
      <c r="N88" t="s">
        <v>1313</v>
      </c>
      <c r="O88" s="132">
        <v>1.0999999999999999E-2</v>
      </c>
      <c r="P88" s="132">
        <v>2.01E-2</v>
      </c>
      <c r="R88" s="131">
        <v>3572569</v>
      </c>
      <c r="S88" s="131">
        <v>1</v>
      </c>
      <c r="T88" s="131">
        <v>110.62</v>
      </c>
      <c r="U88" s="131">
        <v>3951.9760000000001</v>
      </c>
      <c r="X88" s="132">
        <v>1.2E-4</v>
      </c>
      <c r="Y88" s="132">
        <v>0.10603</v>
      </c>
      <c r="Z88" s="132">
        <v>8.5860000000000006E-2</v>
      </c>
    </row>
    <row r="89" spans="1:26">
      <c r="A89" t="s">
        <v>1214</v>
      </c>
      <c r="B89" t="s">
        <v>1222</v>
      </c>
      <c r="C89" t="s">
        <v>1260</v>
      </c>
      <c r="D89" t="s">
        <v>1265</v>
      </c>
      <c r="E89" t="s">
        <v>1266</v>
      </c>
      <c r="F89" t="s">
        <v>944</v>
      </c>
      <c r="G89" t="s">
        <v>205</v>
      </c>
      <c r="H89" t="s">
        <v>205</v>
      </c>
      <c r="I89" t="s">
        <v>341</v>
      </c>
      <c r="J89" t="s">
        <v>1263</v>
      </c>
      <c r="K89" t="s">
        <v>414</v>
      </c>
      <c r="L89" t="s">
        <v>1213</v>
      </c>
      <c r="M89" s="131">
        <v>3.27</v>
      </c>
      <c r="N89" t="s">
        <v>1267</v>
      </c>
      <c r="O89" s="132">
        <v>1.431E-2</v>
      </c>
      <c r="P89" s="132">
        <v>2.0500000000000001E-2</v>
      </c>
      <c r="R89" s="131">
        <v>3700000</v>
      </c>
      <c r="S89" s="131">
        <v>1</v>
      </c>
      <c r="T89" s="131">
        <v>103.51</v>
      </c>
      <c r="U89" s="131">
        <v>3829.87</v>
      </c>
      <c r="X89" s="132">
        <v>1.2E-4</v>
      </c>
      <c r="Y89" s="132">
        <v>0.10274999999999999</v>
      </c>
      <c r="Z89" s="132">
        <v>8.3199999999999996E-2</v>
      </c>
    </row>
    <row r="90" spans="1:26">
      <c r="A90" t="s">
        <v>1214</v>
      </c>
      <c r="B90" t="s">
        <v>1222</v>
      </c>
      <c r="C90" t="s">
        <v>1260</v>
      </c>
      <c r="D90" t="s">
        <v>1346</v>
      </c>
      <c r="E90" t="s">
        <v>1347</v>
      </c>
      <c r="F90" t="s">
        <v>944</v>
      </c>
      <c r="G90" t="s">
        <v>205</v>
      </c>
      <c r="H90" t="s">
        <v>205</v>
      </c>
      <c r="I90" t="s">
        <v>341</v>
      </c>
      <c r="J90" t="s">
        <v>1271</v>
      </c>
      <c r="K90" t="s">
        <v>416</v>
      </c>
      <c r="L90" t="s">
        <v>1213</v>
      </c>
      <c r="M90" s="131">
        <v>1.91</v>
      </c>
      <c r="N90" t="s">
        <v>1348</v>
      </c>
      <c r="O90" s="132">
        <v>-2.7459999999999998E-2</v>
      </c>
      <c r="P90" s="132">
        <v>2.0899999999999998E-2</v>
      </c>
      <c r="R90" s="131">
        <v>3030000</v>
      </c>
      <c r="S90" s="131">
        <v>1</v>
      </c>
      <c r="T90" s="131">
        <v>115.45</v>
      </c>
      <c r="U90" s="131">
        <v>3498.1350000000002</v>
      </c>
      <c r="X90" s="132">
        <v>1.2E-4</v>
      </c>
      <c r="Y90" s="132">
        <v>9.3850000000000003E-2</v>
      </c>
      <c r="Z90" s="132">
        <v>7.5999999999999998E-2</v>
      </c>
    </row>
    <row r="91" spans="1:26">
      <c r="A91" t="s">
        <v>1214</v>
      </c>
      <c r="B91" t="s">
        <v>1222</v>
      </c>
      <c r="C91" t="s">
        <v>1273</v>
      </c>
      <c r="D91" t="s">
        <v>1317</v>
      </c>
      <c r="E91" t="s">
        <v>1318</v>
      </c>
      <c r="F91" t="s">
        <v>946</v>
      </c>
      <c r="G91" t="s">
        <v>205</v>
      </c>
      <c r="H91" t="s">
        <v>205</v>
      </c>
      <c r="I91" t="s">
        <v>341</v>
      </c>
      <c r="J91" t="s">
        <v>1263</v>
      </c>
      <c r="K91" t="s">
        <v>414</v>
      </c>
      <c r="L91" t="s">
        <v>1213</v>
      </c>
      <c r="M91" s="131">
        <v>8.18</v>
      </c>
      <c r="N91" t="s">
        <v>1319</v>
      </c>
      <c r="O91" s="132">
        <v>3.95E-2</v>
      </c>
      <c r="P91" s="132">
        <v>4.1099999999999998E-2</v>
      </c>
      <c r="R91" s="131">
        <v>3098700</v>
      </c>
      <c r="S91" s="131">
        <v>1</v>
      </c>
      <c r="T91" s="131">
        <v>100.1</v>
      </c>
      <c r="U91" s="131">
        <v>3101.799</v>
      </c>
      <c r="X91" s="132">
        <v>9.0000000000000006E-5</v>
      </c>
      <c r="Y91" s="132">
        <v>8.3220000000000002E-2</v>
      </c>
      <c r="Z91" s="132">
        <v>6.7390000000000005E-2</v>
      </c>
    </row>
    <row r="92" spans="1:26">
      <c r="A92" t="s">
        <v>1214</v>
      </c>
      <c r="B92" t="s">
        <v>1222</v>
      </c>
      <c r="C92" t="s">
        <v>1260</v>
      </c>
      <c r="D92" t="s">
        <v>1261</v>
      </c>
      <c r="E92" t="s">
        <v>1262</v>
      </c>
      <c r="F92" t="s">
        <v>944</v>
      </c>
      <c r="G92" t="s">
        <v>205</v>
      </c>
      <c r="H92" t="s">
        <v>205</v>
      </c>
      <c r="I92" t="s">
        <v>341</v>
      </c>
      <c r="J92" t="s">
        <v>1263</v>
      </c>
      <c r="K92" t="s">
        <v>414</v>
      </c>
      <c r="L92" t="s">
        <v>1213</v>
      </c>
      <c r="M92" s="131">
        <v>0.33</v>
      </c>
      <c r="N92" t="s">
        <v>1264</v>
      </c>
      <c r="O92" s="132">
        <v>-1.4999999999999999E-4</v>
      </c>
      <c r="P92" s="132">
        <v>5.8999999999999999E-3</v>
      </c>
      <c r="R92" s="131">
        <v>1768000</v>
      </c>
      <c r="S92" s="131">
        <v>1</v>
      </c>
      <c r="T92" s="131">
        <v>118.26</v>
      </c>
      <c r="U92" s="131">
        <v>2090.837</v>
      </c>
      <c r="X92" s="132">
        <v>1.3999999999999999E-4</v>
      </c>
      <c r="Y92" s="132">
        <v>5.6099999999999997E-2</v>
      </c>
      <c r="Z92" s="132">
        <v>4.5420000000000002E-2</v>
      </c>
    </row>
    <row r="93" spans="1:26">
      <c r="A93" t="s">
        <v>1214</v>
      </c>
      <c r="B93" t="s">
        <v>1222</v>
      </c>
      <c r="C93" t="s">
        <v>1260</v>
      </c>
      <c r="D93" t="s">
        <v>1308</v>
      </c>
      <c r="E93" t="s">
        <v>1309</v>
      </c>
      <c r="F93" t="s">
        <v>944</v>
      </c>
      <c r="G93" t="s">
        <v>205</v>
      </c>
      <c r="H93" t="s">
        <v>205</v>
      </c>
      <c r="I93" t="s">
        <v>341</v>
      </c>
      <c r="J93" t="s">
        <v>1271</v>
      </c>
      <c r="K93" t="s">
        <v>416</v>
      </c>
      <c r="L93" t="s">
        <v>1213</v>
      </c>
      <c r="M93" s="131">
        <v>6.4</v>
      </c>
      <c r="N93" t="s">
        <v>1310</v>
      </c>
      <c r="O93" s="132">
        <v>1.7010000000000001E-2</v>
      </c>
      <c r="P93" s="132">
        <v>1.9699999999999999E-2</v>
      </c>
      <c r="R93" s="131">
        <v>1900000</v>
      </c>
      <c r="S93" s="131">
        <v>1</v>
      </c>
      <c r="T93" s="131">
        <v>104.14</v>
      </c>
      <c r="U93" s="131">
        <v>1978.66</v>
      </c>
      <c r="X93" s="132">
        <v>6.0000000000000002E-5</v>
      </c>
      <c r="Y93" s="132">
        <v>5.3089999999999998E-2</v>
      </c>
      <c r="Z93" s="132">
        <v>4.299E-2</v>
      </c>
    </row>
    <row r="94" spans="1:26">
      <c r="A94" t="s">
        <v>1214</v>
      </c>
      <c r="B94" t="s">
        <v>1222</v>
      </c>
      <c r="C94" t="s">
        <v>1260</v>
      </c>
      <c r="D94" t="s">
        <v>1320</v>
      </c>
      <c r="E94" t="s">
        <v>1321</v>
      </c>
      <c r="F94" t="s">
        <v>944</v>
      </c>
      <c r="G94" t="s">
        <v>205</v>
      </c>
      <c r="H94" t="s">
        <v>205</v>
      </c>
      <c r="I94" t="s">
        <v>341</v>
      </c>
      <c r="J94" t="s">
        <v>1271</v>
      </c>
      <c r="K94" t="s">
        <v>416</v>
      </c>
      <c r="L94" t="s">
        <v>1213</v>
      </c>
      <c r="M94" s="131">
        <v>1.08</v>
      </c>
      <c r="N94" t="s">
        <v>1322</v>
      </c>
      <c r="O94" s="132">
        <v>9.5200000000000007E-3</v>
      </c>
      <c r="P94" s="132">
        <v>2.3300000000000001E-2</v>
      </c>
      <c r="R94" s="131">
        <v>1614193</v>
      </c>
      <c r="S94" s="131">
        <v>1</v>
      </c>
      <c r="T94" s="131">
        <v>114.5</v>
      </c>
      <c r="U94" s="131">
        <v>1848.251</v>
      </c>
      <c r="X94" s="132">
        <v>8.0000000000000007E-5</v>
      </c>
      <c r="Y94" s="132">
        <v>4.9590000000000002E-2</v>
      </c>
      <c r="Z94" s="132">
        <v>4.0149999999999998E-2</v>
      </c>
    </row>
    <row r="95" spans="1:26">
      <c r="A95" t="s">
        <v>1214</v>
      </c>
      <c r="B95" t="s">
        <v>1222</v>
      </c>
      <c r="C95" t="s">
        <v>1273</v>
      </c>
      <c r="D95" t="s">
        <v>1367</v>
      </c>
      <c r="E95" t="s">
        <v>1368</v>
      </c>
      <c r="F95" t="s">
        <v>946</v>
      </c>
      <c r="G95" t="s">
        <v>205</v>
      </c>
      <c r="H95" t="s">
        <v>205</v>
      </c>
      <c r="I95" t="s">
        <v>341</v>
      </c>
      <c r="J95" t="s">
        <v>1263</v>
      </c>
      <c r="K95" t="s">
        <v>414</v>
      </c>
      <c r="L95" t="s">
        <v>1213</v>
      </c>
      <c r="M95" s="131">
        <v>3.11</v>
      </c>
      <c r="N95" t="s">
        <v>1369</v>
      </c>
      <c r="O95" s="132">
        <v>3.3989999999999999E-2</v>
      </c>
      <c r="P95" s="132">
        <v>3.95E-2</v>
      </c>
      <c r="R95" s="131">
        <v>1850000</v>
      </c>
      <c r="S95" s="131">
        <v>1</v>
      </c>
      <c r="T95" s="131">
        <v>96.6</v>
      </c>
      <c r="U95" s="131">
        <v>1787.1</v>
      </c>
      <c r="X95" s="132">
        <v>5.0000000000000002E-5</v>
      </c>
      <c r="Y95" s="132">
        <v>4.795E-2</v>
      </c>
      <c r="Z95" s="132">
        <v>3.882E-2</v>
      </c>
    </row>
    <row r="96" spans="1:26">
      <c r="A96" t="s">
        <v>1214</v>
      </c>
      <c r="B96" t="s">
        <v>1222</v>
      </c>
      <c r="C96" t="s">
        <v>1273</v>
      </c>
      <c r="D96" t="s">
        <v>1355</v>
      </c>
      <c r="E96" t="s">
        <v>1356</v>
      </c>
      <c r="F96" t="s">
        <v>946</v>
      </c>
      <c r="G96" t="s">
        <v>205</v>
      </c>
      <c r="H96" t="s">
        <v>205</v>
      </c>
      <c r="I96" t="s">
        <v>341</v>
      </c>
      <c r="J96" t="s">
        <v>1271</v>
      </c>
      <c r="K96" t="s">
        <v>416</v>
      </c>
      <c r="L96" t="s">
        <v>1213</v>
      </c>
      <c r="M96" s="131">
        <v>10.81</v>
      </c>
      <c r="N96" t="s">
        <v>1357</v>
      </c>
      <c r="O96" s="132">
        <v>0.04</v>
      </c>
      <c r="P96" s="132">
        <v>4.2500000000000003E-2</v>
      </c>
      <c r="R96" s="131">
        <v>2115248</v>
      </c>
      <c r="S96" s="131">
        <v>1</v>
      </c>
      <c r="T96" s="131">
        <v>74.8</v>
      </c>
      <c r="U96" s="131">
        <v>1582.2059999999999</v>
      </c>
      <c r="X96" s="132">
        <v>6.0000000000000002E-5</v>
      </c>
      <c r="Y96" s="132">
        <v>4.2450000000000002E-2</v>
      </c>
      <c r="Z96" s="132">
        <v>3.4369999999999998E-2</v>
      </c>
    </row>
    <row r="97" spans="1:26">
      <c r="A97" t="s">
        <v>1214</v>
      </c>
      <c r="B97" t="s">
        <v>1222</v>
      </c>
      <c r="C97" t="s">
        <v>1273</v>
      </c>
      <c r="D97" t="s">
        <v>1358</v>
      </c>
      <c r="E97" t="s">
        <v>1359</v>
      </c>
      <c r="F97" t="s">
        <v>946</v>
      </c>
      <c r="G97" t="s">
        <v>205</v>
      </c>
      <c r="H97" t="s">
        <v>205</v>
      </c>
      <c r="I97" t="s">
        <v>341</v>
      </c>
      <c r="J97" t="s">
        <v>1263</v>
      </c>
      <c r="K97" t="s">
        <v>414</v>
      </c>
      <c r="L97" t="s">
        <v>1213</v>
      </c>
      <c r="M97" s="131">
        <v>1.73</v>
      </c>
      <c r="N97" t="s">
        <v>1360</v>
      </c>
      <c r="O97" s="132">
        <v>3.7440000000000001E-2</v>
      </c>
      <c r="P97" s="132">
        <v>0.04</v>
      </c>
      <c r="R97" s="131">
        <v>1350000</v>
      </c>
      <c r="S97" s="131">
        <v>1</v>
      </c>
      <c r="T97" s="131">
        <v>97.19</v>
      </c>
      <c r="U97" s="131">
        <v>1312.0650000000001</v>
      </c>
      <c r="X97" s="132">
        <v>5.0000000000000002E-5</v>
      </c>
      <c r="Y97" s="132">
        <v>3.5200000000000002E-2</v>
      </c>
      <c r="Z97" s="132">
        <v>2.8500000000000001E-2</v>
      </c>
    </row>
    <row r="98" spans="1:26">
      <c r="A98" t="s">
        <v>1214</v>
      </c>
      <c r="B98" t="s">
        <v>1222</v>
      </c>
      <c r="C98" t="s">
        <v>1260</v>
      </c>
      <c r="D98" t="s">
        <v>1352</v>
      </c>
      <c r="E98" t="s">
        <v>1353</v>
      </c>
      <c r="F98" t="s">
        <v>944</v>
      </c>
      <c r="G98" t="s">
        <v>205</v>
      </c>
      <c r="H98" t="s">
        <v>205</v>
      </c>
      <c r="I98" t="s">
        <v>341</v>
      </c>
      <c r="J98" t="s">
        <v>1263</v>
      </c>
      <c r="K98" t="s">
        <v>414</v>
      </c>
      <c r="L98" t="s">
        <v>1213</v>
      </c>
      <c r="M98" s="131">
        <v>7.78</v>
      </c>
      <c r="N98" t="s">
        <v>1354</v>
      </c>
      <c r="O98" s="132">
        <v>1.8370000000000001E-2</v>
      </c>
      <c r="P98" s="132">
        <v>1.9699999999999999E-2</v>
      </c>
      <c r="R98" s="131">
        <v>1220000</v>
      </c>
      <c r="S98" s="131">
        <v>1</v>
      </c>
      <c r="T98" s="131">
        <v>103.3</v>
      </c>
      <c r="U98" s="131">
        <v>1260.26</v>
      </c>
      <c r="X98" s="132">
        <v>5.0000000000000002E-5</v>
      </c>
      <c r="Y98" s="132">
        <v>3.381E-2</v>
      </c>
      <c r="Z98" s="132">
        <v>2.7380000000000002E-2</v>
      </c>
    </row>
    <row r="99" spans="1:26">
      <c r="A99" t="s">
        <v>1214</v>
      </c>
      <c r="B99" t="s">
        <v>1222</v>
      </c>
      <c r="C99" t="s">
        <v>1273</v>
      </c>
      <c r="D99" t="s">
        <v>1274</v>
      </c>
      <c r="E99" t="s">
        <v>1275</v>
      </c>
      <c r="F99" t="s">
        <v>946</v>
      </c>
      <c r="G99" t="s">
        <v>205</v>
      </c>
      <c r="H99" t="s">
        <v>205</v>
      </c>
      <c r="I99" t="s">
        <v>341</v>
      </c>
      <c r="J99" t="s">
        <v>1263</v>
      </c>
      <c r="K99" t="s">
        <v>414</v>
      </c>
      <c r="L99" t="s">
        <v>1213</v>
      </c>
      <c r="M99" s="131">
        <v>11.42</v>
      </c>
      <c r="N99" t="s">
        <v>1276</v>
      </c>
      <c r="O99" s="132">
        <v>3.5249999999999997E-2</v>
      </c>
      <c r="P99" s="132">
        <v>4.3499999999999997E-2</v>
      </c>
      <c r="R99" s="131">
        <v>1011874</v>
      </c>
      <c r="S99" s="131">
        <v>1</v>
      </c>
      <c r="T99" s="131">
        <v>115.63</v>
      </c>
      <c r="U99" s="131">
        <v>1170.03</v>
      </c>
      <c r="X99" s="132">
        <v>4.0000000000000003E-5</v>
      </c>
      <c r="Y99" s="132">
        <v>3.1390000000000001E-2</v>
      </c>
      <c r="Z99" s="132">
        <v>2.5420000000000002E-2</v>
      </c>
    </row>
    <row r="100" spans="1:26">
      <c r="A100" t="s">
        <v>1214</v>
      </c>
      <c r="B100" t="s">
        <v>1222</v>
      </c>
      <c r="C100" t="s">
        <v>1273</v>
      </c>
      <c r="D100" t="s">
        <v>1277</v>
      </c>
      <c r="E100" t="s">
        <v>1278</v>
      </c>
      <c r="F100" t="s">
        <v>946</v>
      </c>
      <c r="G100" t="s">
        <v>205</v>
      </c>
      <c r="H100" t="s">
        <v>205</v>
      </c>
      <c r="I100" t="s">
        <v>341</v>
      </c>
      <c r="J100" t="s">
        <v>1271</v>
      </c>
      <c r="K100" t="s">
        <v>416</v>
      </c>
      <c r="L100" t="s">
        <v>1213</v>
      </c>
      <c r="M100" s="131">
        <v>0.66</v>
      </c>
      <c r="N100" t="s">
        <v>1279</v>
      </c>
      <c r="O100" s="132">
        <v>3.3869999999999997E-2</v>
      </c>
      <c r="P100" s="132">
        <v>4.0300000000000002E-2</v>
      </c>
      <c r="R100" s="131">
        <v>1160000</v>
      </c>
      <c r="S100" s="131">
        <v>1</v>
      </c>
      <c r="T100" s="131">
        <v>97.91</v>
      </c>
      <c r="U100" s="131">
        <v>1135.7560000000001</v>
      </c>
      <c r="X100" s="132">
        <v>4.0000000000000003E-5</v>
      </c>
      <c r="Y100" s="132">
        <v>3.0470000000000001E-2</v>
      </c>
      <c r="Z100" s="132">
        <v>2.4670000000000001E-2</v>
      </c>
    </row>
    <row r="101" spans="1:26">
      <c r="A101" t="s">
        <v>1214</v>
      </c>
      <c r="B101" t="s">
        <v>1222</v>
      </c>
      <c r="C101" t="s">
        <v>1273</v>
      </c>
      <c r="D101" t="s">
        <v>1329</v>
      </c>
      <c r="E101" t="s">
        <v>1330</v>
      </c>
      <c r="F101" t="s">
        <v>946</v>
      </c>
      <c r="G101" t="s">
        <v>205</v>
      </c>
      <c r="H101" t="s">
        <v>205</v>
      </c>
      <c r="I101" t="s">
        <v>341</v>
      </c>
      <c r="J101" t="s">
        <v>1271</v>
      </c>
      <c r="K101" t="s">
        <v>416</v>
      </c>
      <c r="L101" t="s">
        <v>1213</v>
      </c>
      <c r="M101" s="131">
        <v>6.54</v>
      </c>
      <c r="N101" t="s">
        <v>1331</v>
      </c>
      <c r="O101" s="132">
        <v>4.0599999999999997E-2</v>
      </c>
      <c r="P101" s="132">
        <v>4.0500000000000001E-2</v>
      </c>
      <c r="R101" s="131">
        <v>1260000</v>
      </c>
      <c r="S101" s="131">
        <v>1</v>
      </c>
      <c r="T101" s="131">
        <v>84.1</v>
      </c>
      <c r="U101" s="131">
        <v>1059.6600000000001</v>
      </c>
      <c r="X101" s="132">
        <v>4.0000000000000003E-5</v>
      </c>
      <c r="Y101" s="132">
        <v>2.843E-2</v>
      </c>
      <c r="Z101" s="132">
        <v>2.3019999999999999E-2</v>
      </c>
    </row>
    <row r="102" spans="1:26">
      <c r="A102" t="s">
        <v>1214</v>
      </c>
      <c r="B102" t="s">
        <v>1222</v>
      </c>
      <c r="C102" t="s">
        <v>1268</v>
      </c>
      <c r="D102" t="s">
        <v>1305</v>
      </c>
      <c r="E102" t="s">
        <v>1306</v>
      </c>
      <c r="F102" t="s">
        <v>950</v>
      </c>
      <c r="G102" t="s">
        <v>205</v>
      </c>
      <c r="H102" t="s">
        <v>205</v>
      </c>
      <c r="I102" t="s">
        <v>341</v>
      </c>
      <c r="J102" t="s">
        <v>1271</v>
      </c>
      <c r="K102" t="s">
        <v>416</v>
      </c>
      <c r="L102" t="s">
        <v>1213</v>
      </c>
      <c r="M102" s="131">
        <v>0.6</v>
      </c>
      <c r="N102" t="s">
        <v>1307</v>
      </c>
      <c r="O102" s="132">
        <v>4.2279999999999998E-2</v>
      </c>
      <c r="P102" s="132">
        <v>4.2599999999999999E-2</v>
      </c>
      <c r="R102" s="131">
        <v>1000000</v>
      </c>
      <c r="S102" s="131">
        <v>1</v>
      </c>
      <c r="T102" s="131">
        <v>97.54</v>
      </c>
      <c r="U102" s="131">
        <v>975.4</v>
      </c>
      <c r="X102" s="132">
        <v>6.0000000000000002E-5</v>
      </c>
      <c r="Y102" s="132">
        <v>2.6169999999999999E-2</v>
      </c>
      <c r="Z102" s="132">
        <v>2.1190000000000001E-2</v>
      </c>
    </row>
    <row r="103" spans="1:26">
      <c r="A103" t="s">
        <v>1214</v>
      </c>
      <c r="B103" t="s">
        <v>1222</v>
      </c>
      <c r="C103" t="s">
        <v>1273</v>
      </c>
      <c r="D103" t="s">
        <v>1349</v>
      </c>
      <c r="E103" t="s">
        <v>1350</v>
      </c>
      <c r="F103" t="s">
        <v>946</v>
      </c>
      <c r="G103" t="s">
        <v>205</v>
      </c>
      <c r="H103" t="s">
        <v>205</v>
      </c>
      <c r="I103" t="s">
        <v>341</v>
      </c>
      <c r="J103" t="s">
        <v>1263</v>
      </c>
      <c r="K103" t="s">
        <v>414</v>
      </c>
      <c r="L103" t="s">
        <v>1213</v>
      </c>
      <c r="M103" s="131">
        <v>3.45</v>
      </c>
      <c r="N103" t="s">
        <v>1351</v>
      </c>
      <c r="O103" s="132">
        <v>3.2779999999999997E-2</v>
      </c>
      <c r="P103" s="132">
        <v>3.9399999999999998E-2</v>
      </c>
      <c r="R103" s="131">
        <v>910000</v>
      </c>
      <c r="S103" s="131">
        <v>1</v>
      </c>
      <c r="T103" s="131">
        <v>100.61</v>
      </c>
      <c r="U103" s="131">
        <v>915.55100000000004</v>
      </c>
      <c r="X103" s="132">
        <v>3.0000000000000001E-5</v>
      </c>
      <c r="Y103" s="132">
        <v>2.4559999999999998E-2</v>
      </c>
      <c r="Z103" s="132">
        <v>1.9890000000000001E-2</v>
      </c>
    </row>
    <row r="104" spans="1:26">
      <c r="A104" t="s">
        <v>1214</v>
      </c>
      <c r="B104" t="s">
        <v>1222</v>
      </c>
      <c r="C104" t="s">
        <v>1273</v>
      </c>
      <c r="D104" t="s">
        <v>1296</v>
      </c>
      <c r="E104" t="s">
        <v>1297</v>
      </c>
      <c r="F104" t="s">
        <v>946</v>
      </c>
      <c r="G104" t="s">
        <v>205</v>
      </c>
      <c r="H104" t="s">
        <v>205</v>
      </c>
      <c r="I104" t="s">
        <v>341</v>
      </c>
      <c r="J104" t="s">
        <v>1263</v>
      </c>
      <c r="K104" t="s">
        <v>414</v>
      </c>
      <c r="L104" t="s">
        <v>1213</v>
      </c>
      <c r="M104" s="131">
        <v>0.17</v>
      </c>
      <c r="N104" t="s">
        <v>1298</v>
      </c>
      <c r="O104" s="132">
        <v>2.2790000000000001E-2</v>
      </c>
      <c r="P104" s="132">
        <v>4.4299999999999999E-2</v>
      </c>
      <c r="R104" s="131">
        <v>868160</v>
      </c>
      <c r="S104" s="131">
        <v>1</v>
      </c>
      <c r="T104" s="131">
        <v>101.02</v>
      </c>
      <c r="U104" s="131">
        <v>877.01499999999999</v>
      </c>
      <c r="X104" s="132">
        <v>6.9999999999999994E-5</v>
      </c>
      <c r="Y104" s="132">
        <v>2.3529999999999999E-2</v>
      </c>
      <c r="Z104" s="132">
        <v>1.9050000000000001E-2</v>
      </c>
    </row>
    <row r="105" spans="1:26">
      <c r="A105" t="s">
        <v>1214</v>
      </c>
      <c r="B105" t="s">
        <v>1222</v>
      </c>
      <c r="C105" t="s">
        <v>1273</v>
      </c>
      <c r="D105" t="s">
        <v>1314</v>
      </c>
      <c r="E105" t="s">
        <v>1315</v>
      </c>
      <c r="F105" t="s">
        <v>946</v>
      </c>
      <c r="G105" t="s">
        <v>205</v>
      </c>
      <c r="H105" t="s">
        <v>205</v>
      </c>
      <c r="I105" t="s">
        <v>341</v>
      </c>
      <c r="J105" t="s">
        <v>1271</v>
      </c>
      <c r="K105" t="s">
        <v>416</v>
      </c>
      <c r="L105" t="s">
        <v>1213</v>
      </c>
      <c r="M105" s="131">
        <v>4.6399999999999997</v>
      </c>
      <c r="N105" t="s">
        <v>1316</v>
      </c>
      <c r="O105" s="132">
        <v>3.8300000000000001E-2</v>
      </c>
      <c r="P105" s="132">
        <v>3.9699999999999999E-2</v>
      </c>
      <c r="R105" s="131">
        <v>1000000</v>
      </c>
      <c r="S105" s="131">
        <v>1</v>
      </c>
      <c r="T105" s="131">
        <v>87.63</v>
      </c>
      <c r="U105" s="131">
        <v>876.3</v>
      </c>
      <c r="X105" s="132">
        <v>3.0000000000000001E-5</v>
      </c>
      <c r="Y105" s="132">
        <v>2.351E-2</v>
      </c>
      <c r="Z105" s="132">
        <v>1.9040000000000001E-2</v>
      </c>
    </row>
    <row r="106" spans="1:26">
      <c r="A106" t="s">
        <v>1214</v>
      </c>
      <c r="B106" t="s">
        <v>1222</v>
      </c>
      <c r="C106" t="s">
        <v>1273</v>
      </c>
      <c r="D106" t="s">
        <v>1323</v>
      </c>
      <c r="E106" t="s">
        <v>1324</v>
      </c>
      <c r="F106" t="s">
        <v>946</v>
      </c>
      <c r="G106" t="s">
        <v>205</v>
      </c>
      <c r="H106" t="s">
        <v>205</v>
      </c>
      <c r="I106" t="s">
        <v>341</v>
      </c>
      <c r="J106" t="s">
        <v>1263</v>
      </c>
      <c r="K106" t="s">
        <v>414</v>
      </c>
      <c r="L106" t="s">
        <v>1213</v>
      </c>
      <c r="M106" s="131">
        <v>3.78</v>
      </c>
      <c r="N106" t="s">
        <v>1325</v>
      </c>
      <c r="O106" s="132">
        <v>4.2070000000000003E-2</v>
      </c>
      <c r="P106" s="132">
        <v>3.9399999999999998E-2</v>
      </c>
      <c r="R106" s="131">
        <v>730000</v>
      </c>
      <c r="S106" s="131">
        <v>1</v>
      </c>
      <c r="T106" s="131">
        <v>105.5</v>
      </c>
      <c r="U106" s="131">
        <v>770.15</v>
      </c>
      <c r="X106" s="132">
        <v>5.0000000000000002E-5</v>
      </c>
      <c r="Y106" s="132">
        <v>2.0660000000000001E-2</v>
      </c>
      <c r="Z106" s="132">
        <v>1.6729999999999998E-2</v>
      </c>
    </row>
    <row r="107" spans="1:26">
      <c r="A107" t="s">
        <v>1214</v>
      </c>
      <c r="B107" t="s">
        <v>1222</v>
      </c>
      <c r="C107" t="s">
        <v>1273</v>
      </c>
      <c r="D107" t="s">
        <v>1376</v>
      </c>
      <c r="E107" t="s">
        <v>1377</v>
      </c>
      <c r="F107" t="s">
        <v>946</v>
      </c>
      <c r="G107" t="s">
        <v>205</v>
      </c>
      <c r="H107" t="s">
        <v>205</v>
      </c>
      <c r="I107" t="s">
        <v>341</v>
      </c>
      <c r="J107" t="s">
        <v>1263</v>
      </c>
      <c r="K107" t="s">
        <v>414</v>
      </c>
      <c r="L107" t="s">
        <v>1213</v>
      </c>
      <c r="M107" s="131">
        <v>2.14</v>
      </c>
      <c r="N107" t="s">
        <v>1378</v>
      </c>
      <c r="O107" s="132">
        <v>4.3400000000000001E-2</v>
      </c>
      <c r="P107" s="132">
        <v>3.9699999999999999E-2</v>
      </c>
      <c r="R107" s="131">
        <v>700000</v>
      </c>
      <c r="S107" s="131">
        <v>1</v>
      </c>
      <c r="T107" s="131">
        <v>102.34</v>
      </c>
      <c r="U107" s="131">
        <v>716.38</v>
      </c>
      <c r="X107" s="132">
        <v>2.0000000000000002E-5</v>
      </c>
      <c r="Y107" s="132">
        <v>1.9220000000000001E-2</v>
      </c>
      <c r="Z107" s="132">
        <v>1.5559999999999999E-2</v>
      </c>
    </row>
    <row r="108" spans="1:26">
      <c r="A108" t="s">
        <v>1214</v>
      </c>
      <c r="B108" t="s">
        <v>1222</v>
      </c>
      <c r="C108" t="s">
        <v>1260</v>
      </c>
      <c r="D108" t="s">
        <v>1373</v>
      </c>
      <c r="E108" t="s">
        <v>1374</v>
      </c>
      <c r="F108" t="s">
        <v>944</v>
      </c>
      <c r="G108" t="s">
        <v>205</v>
      </c>
      <c r="H108" t="s">
        <v>205</v>
      </c>
      <c r="I108" t="s">
        <v>341</v>
      </c>
      <c r="J108" t="s">
        <v>1263</v>
      </c>
      <c r="K108" t="s">
        <v>414</v>
      </c>
      <c r="L108" t="s">
        <v>1213</v>
      </c>
      <c r="M108" s="131">
        <v>9.2200000000000006</v>
      </c>
      <c r="N108" t="s">
        <v>1375</v>
      </c>
      <c r="O108" s="132">
        <v>8.7799999999999996E-3</v>
      </c>
      <c r="P108" s="132">
        <v>1.9400000000000001E-2</v>
      </c>
      <c r="R108" s="131">
        <v>322036</v>
      </c>
      <c r="S108" s="131">
        <v>1</v>
      </c>
      <c r="T108" s="131">
        <v>167.7</v>
      </c>
      <c r="U108" s="131">
        <v>540.05399999999997</v>
      </c>
      <c r="X108" s="132">
        <v>2.0000000000000002E-5</v>
      </c>
      <c r="Y108" s="132">
        <v>1.4489999999999999E-2</v>
      </c>
      <c r="Z108" s="132">
        <v>1.1730000000000001E-2</v>
      </c>
    </row>
    <row r="109" spans="1:26">
      <c r="A109" t="s">
        <v>1214</v>
      </c>
      <c r="B109" t="s">
        <v>1222</v>
      </c>
      <c r="C109" t="s">
        <v>1268</v>
      </c>
      <c r="D109" t="s">
        <v>1284</v>
      </c>
      <c r="E109" t="s">
        <v>1285</v>
      </c>
      <c r="F109" t="s">
        <v>950</v>
      </c>
      <c r="G109" t="s">
        <v>205</v>
      </c>
      <c r="H109" t="s">
        <v>205</v>
      </c>
      <c r="I109" t="s">
        <v>341</v>
      </c>
      <c r="J109" t="s">
        <v>1263</v>
      </c>
      <c r="K109" t="s">
        <v>414</v>
      </c>
      <c r="L109" t="s">
        <v>1213</v>
      </c>
      <c r="M109" s="131">
        <v>0.52</v>
      </c>
      <c r="N109" t="s">
        <v>1286</v>
      </c>
      <c r="O109" s="132">
        <v>4.1869999999999997E-2</v>
      </c>
      <c r="P109" s="132">
        <v>4.2999999999999997E-2</v>
      </c>
      <c r="R109" s="131">
        <v>500000</v>
      </c>
      <c r="S109" s="131">
        <v>1</v>
      </c>
      <c r="T109" s="131">
        <v>97.83</v>
      </c>
      <c r="U109" s="131">
        <v>489.15</v>
      </c>
      <c r="X109" s="132">
        <v>3.0000000000000001E-5</v>
      </c>
      <c r="Y109" s="132">
        <v>1.312E-2</v>
      </c>
      <c r="Z109" s="132">
        <v>1.0630000000000001E-2</v>
      </c>
    </row>
    <row r="110" spans="1:26">
      <c r="A110" t="s">
        <v>1214</v>
      </c>
      <c r="B110" t="s">
        <v>1222</v>
      </c>
      <c r="C110" t="s">
        <v>1273</v>
      </c>
      <c r="D110" t="s">
        <v>1326</v>
      </c>
      <c r="E110" t="s">
        <v>1327</v>
      </c>
      <c r="F110" t="s">
        <v>946</v>
      </c>
      <c r="G110" t="s">
        <v>205</v>
      </c>
      <c r="H110" t="s">
        <v>205</v>
      </c>
      <c r="I110" t="s">
        <v>341</v>
      </c>
      <c r="J110" t="s">
        <v>1263</v>
      </c>
      <c r="K110" t="s">
        <v>414</v>
      </c>
      <c r="L110" t="s">
        <v>1213</v>
      </c>
      <c r="M110" s="131">
        <v>1.27</v>
      </c>
      <c r="N110" t="s">
        <v>1328</v>
      </c>
      <c r="O110" s="132">
        <v>3.7420000000000002E-2</v>
      </c>
      <c r="P110" s="132">
        <v>3.9699999999999999E-2</v>
      </c>
      <c r="R110" s="131">
        <v>85668</v>
      </c>
      <c r="S110" s="131">
        <v>1</v>
      </c>
      <c r="T110" s="131">
        <v>107.04</v>
      </c>
      <c r="U110" s="131">
        <v>91.698999999999998</v>
      </c>
      <c r="X110" s="132">
        <v>1.0000000000000001E-5</v>
      </c>
      <c r="Y110" s="132">
        <v>2.4599999999999999E-3</v>
      </c>
      <c r="Z110" s="132">
        <v>1.99E-3</v>
      </c>
    </row>
    <row r="111" spans="1:26">
      <c r="A111" t="s">
        <v>1214</v>
      </c>
      <c r="B111" t="s">
        <v>1222</v>
      </c>
      <c r="C111" t="s">
        <v>1382</v>
      </c>
      <c r="D111" t="s">
        <v>1387</v>
      </c>
      <c r="E111" t="s">
        <v>1388</v>
      </c>
      <c r="F111" t="s">
        <v>951</v>
      </c>
      <c r="G111" t="s">
        <v>206</v>
      </c>
      <c r="H111" t="s">
        <v>225</v>
      </c>
      <c r="I111" t="s">
        <v>315</v>
      </c>
      <c r="J111" t="s">
        <v>1385</v>
      </c>
      <c r="K111" t="s">
        <v>432</v>
      </c>
      <c r="L111" t="s">
        <v>1216</v>
      </c>
      <c r="M111" s="131">
        <v>2.8239999999999998</v>
      </c>
      <c r="N111" t="s">
        <v>1389</v>
      </c>
      <c r="O111" s="132">
        <v>4.2930000000000003E-2</v>
      </c>
      <c r="P111" s="132">
        <v>3.7069999999999999E-2</v>
      </c>
      <c r="R111" s="131">
        <v>408000</v>
      </c>
      <c r="S111" s="131">
        <v>3.3719999999999999</v>
      </c>
      <c r="T111" s="131">
        <v>102.813</v>
      </c>
      <c r="U111" s="131">
        <v>1414.4760000000001</v>
      </c>
      <c r="X111" s="132">
        <v>1.0000000000000001E-5</v>
      </c>
      <c r="Y111" s="132">
        <v>3.7949999999999998E-2</v>
      </c>
      <c r="Z111" s="132">
        <v>3.073E-2</v>
      </c>
    </row>
    <row r="112" spans="1:26">
      <c r="A112" t="s">
        <v>1214</v>
      </c>
      <c r="B112" t="s">
        <v>1223</v>
      </c>
      <c r="C112" t="s">
        <v>1268</v>
      </c>
      <c r="D112" t="s">
        <v>1302</v>
      </c>
      <c r="E112" t="s">
        <v>1303</v>
      </c>
      <c r="F112" t="s">
        <v>950</v>
      </c>
      <c r="G112" t="s">
        <v>205</v>
      </c>
      <c r="H112" t="s">
        <v>205</v>
      </c>
      <c r="I112" t="s">
        <v>341</v>
      </c>
      <c r="J112" t="s">
        <v>1263</v>
      </c>
      <c r="K112" t="s">
        <v>414</v>
      </c>
      <c r="L112" t="s">
        <v>1213</v>
      </c>
      <c r="M112" s="131">
        <v>0.42</v>
      </c>
      <c r="N112" t="s">
        <v>1304</v>
      </c>
      <c r="O112" s="132">
        <v>4.2639999999999997E-2</v>
      </c>
      <c r="P112" s="132">
        <v>4.2999999999999997E-2</v>
      </c>
      <c r="R112" s="131">
        <v>11500000</v>
      </c>
      <c r="S112" s="131">
        <v>1</v>
      </c>
      <c r="T112" s="131">
        <v>98.23</v>
      </c>
      <c r="U112" s="131">
        <v>11296.45</v>
      </c>
      <c r="X112" s="132">
        <v>8.1999999999999998E-4</v>
      </c>
      <c r="Y112" s="132">
        <v>0.20211000000000001</v>
      </c>
      <c r="Z112" s="132">
        <v>1.934E-2</v>
      </c>
    </row>
    <row r="113" spans="1:26">
      <c r="A113" t="s">
        <v>1214</v>
      </c>
      <c r="B113" t="s">
        <v>1223</v>
      </c>
      <c r="C113" t="s">
        <v>1268</v>
      </c>
      <c r="D113" t="s">
        <v>1293</v>
      </c>
      <c r="E113" t="s">
        <v>1294</v>
      </c>
      <c r="F113" t="s">
        <v>950</v>
      </c>
      <c r="G113" t="s">
        <v>205</v>
      </c>
      <c r="H113" t="s">
        <v>205</v>
      </c>
      <c r="I113" t="s">
        <v>341</v>
      </c>
      <c r="J113" t="s">
        <v>1263</v>
      </c>
      <c r="K113" t="s">
        <v>414</v>
      </c>
      <c r="L113" t="s">
        <v>1213</v>
      </c>
      <c r="M113" s="131">
        <v>0.85</v>
      </c>
      <c r="N113" t="s">
        <v>1295</v>
      </c>
      <c r="O113" s="132">
        <v>4.1959999999999997E-2</v>
      </c>
      <c r="P113" s="132">
        <v>4.1200000000000001E-2</v>
      </c>
      <c r="R113" s="131">
        <v>10981143</v>
      </c>
      <c r="S113" s="131">
        <v>1</v>
      </c>
      <c r="T113" s="131">
        <v>96.64</v>
      </c>
      <c r="U113" s="131">
        <v>10612.177</v>
      </c>
      <c r="X113" s="132">
        <v>6.0999999999999997E-4</v>
      </c>
      <c r="Y113" s="132">
        <v>0.18987000000000001</v>
      </c>
      <c r="Z113" s="132">
        <v>1.8169999999999999E-2</v>
      </c>
    </row>
    <row r="114" spans="1:26">
      <c r="A114" t="s">
        <v>1214</v>
      </c>
      <c r="B114" t="s">
        <v>1223</v>
      </c>
      <c r="C114" t="s">
        <v>1268</v>
      </c>
      <c r="D114" t="s">
        <v>1290</v>
      </c>
      <c r="E114" t="s">
        <v>1291</v>
      </c>
      <c r="F114" t="s">
        <v>950</v>
      </c>
      <c r="G114" t="s">
        <v>205</v>
      </c>
      <c r="H114" t="s">
        <v>205</v>
      </c>
      <c r="I114" t="s">
        <v>341</v>
      </c>
      <c r="J114" t="s">
        <v>1263</v>
      </c>
      <c r="K114" t="s">
        <v>414</v>
      </c>
      <c r="L114" t="s">
        <v>1213</v>
      </c>
      <c r="M114" s="131">
        <v>0.35</v>
      </c>
      <c r="N114" t="s">
        <v>1292</v>
      </c>
      <c r="O114" s="132">
        <v>4.3580000000000001E-2</v>
      </c>
      <c r="P114" s="132">
        <v>4.2900000000000001E-2</v>
      </c>
      <c r="R114" s="131">
        <v>6000000</v>
      </c>
      <c r="S114" s="131">
        <v>1</v>
      </c>
      <c r="T114" s="131">
        <v>98.55</v>
      </c>
      <c r="U114" s="131">
        <v>5913</v>
      </c>
      <c r="X114" s="132">
        <v>4.2999999999999999E-4</v>
      </c>
      <c r="Y114" s="132">
        <v>0.10579</v>
      </c>
      <c r="Z114" s="132">
        <v>1.0120000000000001E-2</v>
      </c>
    </row>
    <row r="115" spans="1:26">
      <c r="A115" t="s">
        <v>1214</v>
      </c>
      <c r="B115" t="s">
        <v>1223</v>
      </c>
      <c r="C115" t="s">
        <v>1268</v>
      </c>
      <c r="D115" t="s">
        <v>1299</v>
      </c>
      <c r="E115" t="s">
        <v>1300</v>
      </c>
      <c r="F115" t="s">
        <v>950</v>
      </c>
      <c r="G115" t="s">
        <v>205</v>
      </c>
      <c r="H115" t="s">
        <v>205</v>
      </c>
      <c r="I115" t="s">
        <v>341</v>
      </c>
      <c r="J115" t="s">
        <v>1263</v>
      </c>
      <c r="K115" t="s">
        <v>414</v>
      </c>
      <c r="L115" t="s">
        <v>1213</v>
      </c>
      <c r="M115" s="131">
        <v>0.92</v>
      </c>
      <c r="N115" t="s">
        <v>1301</v>
      </c>
      <c r="O115" s="132">
        <v>4.2139999999999997E-2</v>
      </c>
      <c r="P115" s="132">
        <v>4.1000000000000002E-2</v>
      </c>
      <c r="R115" s="131">
        <v>6000000</v>
      </c>
      <c r="S115" s="131">
        <v>1</v>
      </c>
      <c r="T115" s="131">
        <v>96.36</v>
      </c>
      <c r="U115" s="131">
        <v>5781.6</v>
      </c>
      <c r="X115" s="132">
        <v>3.3E-4</v>
      </c>
      <c r="Y115" s="132">
        <v>0.10344</v>
      </c>
      <c r="Z115" s="132">
        <v>9.9000000000000008E-3</v>
      </c>
    </row>
    <row r="116" spans="1:26">
      <c r="A116" t="s">
        <v>1214</v>
      </c>
      <c r="B116" t="s">
        <v>1223</v>
      </c>
      <c r="C116" t="s">
        <v>1268</v>
      </c>
      <c r="D116" t="s">
        <v>1340</v>
      </c>
      <c r="E116" t="s">
        <v>1341</v>
      </c>
      <c r="F116" t="s">
        <v>950</v>
      </c>
      <c r="G116" t="s">
        <v>205</v>
      </c>
      <c r="H116" t="s">
        <v>205</v>
      </c>
      <c r="I116" t="s">
        <v>341</v>
      </c>
      <c r="J116" t="s">
        <v>1263</v>
      </c>
      <c r="K116" t="s">
        <v>414</v>
      </c>
      <c r="L116" t="s">
        <v>1213</v>
      </c>
      <c r="M116" s="131">
        <v>0.18</v>
      </c>
      <c r="N116" t="s">
        <v>1342</v>
      </c>
      <c r="O116" s="132">
        <v>4.2380000000000001E-2</v>
      </c>
      <c r="P116" s="132">
        <v>4.3299999999999998E-2</v>
      </c>
      <c r="R116" s="131">
        <v>5000000</v>
      </c>
      <c r="S116" s="131">
        <v>1</v>
      </c>
      <c r="T116" s="131">
        <v>99.26</v>
      </c>
      <c r="U116" s="131">
        <v>4963</v>
      </c>
      <c r="X116" s="132">
        <v>1.8000000000000001E-4</v>
      </c>
      <c r="Y116" s="132">
        <v>8.8800000000000004E-2</v>
      </c>
      <c r="Z116" s="132">
        <v>8.5000000000000006E-3</v>
      </c>
    </row>
    <row r="117" spans="1:26">
      <c r="A117" t="s">
        <v>1214</v>
      </c>
      <c r="B117" t="s">
        <v>1223</v>
      </c>
      <c r="C117" t="s">
        <v>1268</v>
      </c>
      <c r="D117" t="s">
        <v>1305</v>
      </c>
      <c r="E117" t="s">
        <v>1306</v>
      </c>
      <c r="F117" t="s">
        <v>950</v>
      </c>
      <c r="G117" t="s">
        <v>205</v>
      </c>
      <c r="H117" t="s">
        <v>205</v>
      </c>
      <c r="I117" t="s">
        <v>341</v>
      </c>
      <c r="J117" t="s">
        <v>1271</v>
      </c>
      <c r="K117" t="s">
        <v>416</v>
      </c>
      <c r="L117" t="s">
        <v>1213</v>
      </c>
      <c r="M117" s="131">
        <v>0.6</v>
      </c>
      <c r="N117" t="s">
        <v>1307</v>
      </c>
      <c r="O117" s="132">
        <v>4.2130000000000001E-2</v>
      </c>
      <c r="P117" s="132">
        <v>4.2599999999999999E-2</v>
      </c>
      <c r="R117" s="131">
        <v>5000000</v>
      </c>
      <c r="S117" s="131">
        <v>1</v>
      </c>
      <c r="T117" s="131">
        <v>97.54</v>
      </c>
      <c r="U117" s="131">
        <v>4877</v>
      </c>
      <c r="X117" s="132">
        <v>2.7999999999999998E-4</v>
      </c>
      <c r="Y117" s="132">
        <v>8.7260000000000004E-2</v>
      </c>
      <c r="Z117" s="132">
        <v>8.3499999999999998E-3</v>
      </c>
    </row>
    <row r="118" spans="1:26">
      <c r="A118" t="s">
        <v>1214</v>
      </c>
      <c r="B118" t="s">
        <v>1223</v>
      </c>
      <c r="C118" t="s">
        <v>1268</v>
      </c>
      <c r="D118" t="s">
        <v>1361</v>
      </c>
      <c r="E118" t="s">
        <v>1362</v>
      </c>
      <c r="F118" t="s">
        <v>950</v>
      </c>
      <c r="G118" t="s">
        <v>205</v>
      </c>
      <c r="H118" t="s">
        <v>205</v>
      </c>
      <c r="I118" t="s">
        <v>341</v>
      </c>
      <c r="J118" t="s">
        <v>1263</v>
      </c>
      <c r="K118" t="s">
        <v>414</v>
      </c>
      <c r="L118" t="s">
        <v>1213</v>
      </c>
      <c r="M118" s="131">
        <v>0.1</v>
      </c>
      <c r="N118" t="s">
        <v>1363</v>
      </c>
      <c r="O118" s="132">
        <v>4.0559999999999999E-2</v>
      </c>
      <c r="P118" s="132">
        <v>4.2500000000000003E-2</v>
      </c>
      <c r="R118" s="131">
        <v>3700000</v>
      </c>
      <c r="S118" s="131">
        <v>1</v>
      </c>
      <c r="T118" s="131">
        <v>99.59</v>
      </c>
      <c r="U118" s="131">
        <v>3684.83</v>
      </c>
      <c r="X118" s="132">
        <v>1.2E-4</v>
      </c>
      <c r="Y118" s="132">
        <v>6.5930000000000002E-2</v>
      </c>
      <c r="Z118" s="132">
        <v>6.3099999999999996E-3</v>
      </c>
    </row>
    <row r="119" spans="1:26">
      <c r="A119" t="s">
        <v>1214</v>
      </c>
      <c r="B119" t="s">
        <v>1223</v>
      </c>
      <c r="C119" t="s">
        <v>1268</v>
      </c>
      <c r="D119" t="s">
        <v>1379</v>
      </c>
      <c r="E119" t="s">
        <v>1380</v>
      </c>
      <c r="F119" t="s">
        <v>950</v>
      </c>
      <c r="G119" t="s">
        <v>205</v>
      </c>
      <c r="H119" t="s">
        <v>205</v>
      </c>
      <c r="I119" t="s">
        <v>341</v>
      </c>
      <c r="J119" t="s">
        <v>1263</v>
      </c>
      <c r="K119" t="s">
        <v>414</v>
      </c>
      <c r="L119" t="s">
        <v>1213</v>
      </c>
      <c r="M119" s="131">
        <v>0.26</v>
      </c>
      <c r="N119" t="s">
        <v>1381</v>
      </c>
      <c r="O119" s="132">
        <v>4.3180000000000003E-2</v>
      </c>
      <c r="P119" s="132">
        <v>4.3099999999999999E-2</v>
      </c>
      <c r="R119" s="131">
        <v>3500000</v>
      </c>
      <c r="S119" s="131">
        <v>1</v>
      </c>
      <c r="T119" s="131">
        <v>98.92</v>
      </c>
      <c r="U119" s="131">
        <v>3462.2</v>
      </c>
      <c r="X119" s="132">
        <v>2.5000000000000001E-4</v>
      </c>
      <c r="Y119" s="132">
        <v>6.1940000000000002E-2</v>
      </c>
      <c r="Z119" s="132">
        <v>5.9300000000000004E-3</v>
      </c>
    </row>
    <row r="120" spans="1:26">
      <c r="A120" t="s">
        <v>1214</v>
      </c>
      <c r="B120" t="s">
        <v>1223</v>
      </c>
      <c r="C120" t="s">
        <v>1268</v>
      </c>
      <c r="D120" t="s">
        <v>1364</v>
      </c>
      <c r="E120" t="s">
        <v>1365</v>
      </c>
      <c r="F120" t="s">
        <v>950</v>
      </c>
      <c r="G120" t="s">
        <v>205</v>
      </c>
      <c r="H120" t="s">
        <v>205</v>
      </c>
      <c r="I120" t="s">
        <v>341</v>
      </c>
      <c r="J120" t="s">
        <v>1263</v>
      </c>
      <c r="K120" t="s">
        <v>414</v>
      </c>
      <c r="L120" t="s">
        <v>1213</v>
      </c>
      <c r="M120" s="131">
        <v>0.01</v>
      </c>
      <c r="N120" t="s">
        <v>1366</v>
      </c>
      <c r="O120" s="132">
        <v>4.2970000000000001E-2</v>
      </c>
      <c r="P120" s="132">
        <v>0.1157</v>
      </c>
      <c r="R120" s="131">
        <v>3346232</v>
      </c>
      <c r="S120" s="131">
        <v>1</v>
      </c>
      <c r="T120" s="131">
        <v>99.97</v>
      </c>
      <c r="U120" s="131">
        <v>3345.2280000000001</v>
      </c>
      <c r="X120" s="132">
        <v>1.1E-4</v>
      </c>
      <c r="Y120" s="132">
        <v>5.985E-2</v>
      </c>
      <c r="Z120" s="132">
        <v>5.7299999999999999E-3</v>
      </c>
    </row>
    <row r="121" spans="1:26">
      <c r="A121" t="s">
        <v>1214</v>
      </c>
      <c r="B121" t="s">
        <v>1223</v>
      </c>
      <c r="C121" t="s">
        <v>1268</v>
      </c>
      <c r="D121" t="s">
        <v>1284</v>
      </c>
      <c r="E121" t="s">
        <v>1285</v>
      </c>
      <c r="F121" t="s">
        <v>950</v>
      </c>
      <c r="G121" t="s">
        <v>205</v>
      </c>
      <c r="H121" t="s">
        <v>205</v>
      </c>
      <c r="I121" t="s">
        <v>341</v>
      </c>
      <c r="J121" t="s">
        <v>1263</v>
      </c>
      <c r="K121" t="s">
        <v>414</v>
      </c>
      <c r="L121" t="s">
        <v>1213</v>
      </c>
      <c r="M121" s="131">
        <v>0.52</v>
      </c>
      <c r="N121" t="s">
        <v>1286</v>
      </c>
      <c r="O121" s="132">
        <v>4.19E-2</v>
      </c>
      <c r="P121" s="132">
        <v>4.2999999999999997E-2</v>
      </c>
      <c r="R121" s="131">
        <v>2000000</v>
      </c>
      <c r="S121" s="131">
        <v>1</v>
      </c>
      <c r="T121" s="131">
        <v>97.83</v>
      </c>
      <c r="U121" s="131">
        <v>1956.6</v>
      </c>
      <c r="X121" s="132">
        <v>1.2E-4</v>
      </c>
      <c r="Y121" s="132">
        <v>3.5009999999999999E-2</v>
      </c>
      <c r="Z121" s="132">
        <v>3.3500000000000001E-3</v>
      </c>
    </row>
    <row r="122" spans="1:26">
      <c r="A122" t="s">
        <v>1214</v>
      </c>
      <c r="B122" t="s">
        <v>1224</v>
      </c>
      <c r="C122" t="s">
        <v>1260</v>
      </c>
      <c r="D122" t="s">
        <v>1346</v>
      </c>
      <c r="E122" t="s">
        <v>1347</v>
      </c>
      <c r="F122" t="s">
        <v>944</v>
      </c>
      <c r="G122" t="s">
        <v>205</v>
      </c>
      <c r="H122" t="s">
        <v>205</v>
      </c>
      <c r="I122" t="s">
        <v>341</v>
      </c>
      <c r="J122" t="s">
        <v>1271</v>
      </c>
      <c r="K122" t="s">
        <v>416</v>
      </c>
      <c r="L122" t="s">
        <v>1213</v>
      </c>
      <c r="M122" s="131">
        <v>1.91</v>
      </c>
      <c r="N122" t="s">
        <v>1348</v>
      </c>
      <c r="O122" s="132">
        <v>-9.2099999999999994E-3</v>
      </c>
      <c r="P122" s="132">
        <v>2.0899999999999998E-2</v>
      </c>
      <c r="R122" s="131">
        <v>51000000</v>
      </c>
      <c r="S122" s="131">
        <v>1</v>
      </c>
      <c r="T122" s="131">
        <v>115.45</v>
      </c>
      <c r="U122" s="131">
        <v>58879.5</v>
      </c>
      <c r="X122" s="132">
        <v>2.0899999999999998E-3</v>
      </c>
      <c r="Y122" s="132">
        <v>0.21673999999999999</v>
      </c>
      <c r="Z122" s="132">
        <v>0.17263999999999999</v>
      </c>
    </row>
    <row r="123" spans="1:26">
      <c r="A123" t="s">
        <v>1214</v>
      </c>
      <c r="B123" t="s">
        <v>1224</v>
      </c>
      <c r="C123" t="s">
        <v>1273</v>
      </c>
      <c r="D123" t="s">
        <v>1317</v>
      </c>
      <c r="E123" t="s">
        <v>1318</v>
      </c>
      <c r="F123" t="s">
        <v>946</v>
      </c>
      <c r="G123" t="s">
        <v>205</v>
      </c>
      <c r="H123" t="s">
        <v>205</v>
      </c>
      <c r="I123" t="s">
        <v>341</v>
      </c>
      <c r="J123" t="s">
        <v>1263</v>
      </c>
      <c r="K123" t="s">
        <v>414</v>
      </c>
      <c r="L123" t="s">
        <v>1213</v>
      </c>
      <c r="M123" s="131">
        <v>8.18</v>
      </c>
      <c r="N123" t="s">
        <v>1319</v>
      </c>
      <c r="O123" s="132">
        <v>4.376E-2</v>
      </c>
      <c r="P123" s="132">
        <v>4.1099999999999998E-2</v>
      </c>
      <c r="R123" s="131">
        <v>56500000</v>
      </c>
      <c r="S123" s="131">
        <v>1</v>
      </c>
      <c r="T123" s="131">
        <v>100.1</v>
      </c>
      <c r="U123" s="131">
        <v>56556.5</v>
      </c>
      <c r="X123" s="132">
        <v>1.6999999999999999E-3</v>
      </c>
      <c r="Y123" s="132">
        <v>0.20818999999999999</v>
      </c>
      <c r="Z123" s="132">
        <v>0.16583000000000001</v>
      </c>
    </row>
    <row r="124" spans="1:26">
      <c r="A124" t="s">
        <v>1214</v>
      </c>
      <c r="B124" t="s">
        <v>1224</v>
      </c>
      <c r="C124" t="s">
        <v>1260</v>
      </c>
      <c r="D124" t="s">
        <v>1352</v>
      </c>
      <c r="E124" t="s">
        <v>1353</v>
      </c>
      <c r="F124" t="s">
        <v>944</v>
      </c>
      <c r="G124" t="s">
        <v>205</v>
      </c>
      <c r="H124" t="s">
        <v>205</v>
      </c>
      <c r="I124" t="s">
        <v>341</v>
      </c>
      <c r="J124" t="s">
        <v>1263</v>
      </c>
      <c r="K124" t="s">
        <v>414</v>
      </c>
      <c r="L124" t="s">
        <v>1213</v>
      </c>
      <c r="M124" s="131">
        <v>7.78</v>
      </c>
      <c r="N124" t="s">
        <v>1354</v>
      </c>
      <c r="O124" s="132">
        <v>1.7829999999999999E-2</v>
      </c>
      <c r="P124" s="132">
        <v>1.9699999999999999E-2</v>
      </c>
      <c r="R124" s="131">
        <v>23400000</v>
      </c>
      <c r="S124" s="131">
        <v>1</v>
      </c>
      <c r="T124" s="131">
        <v>103.3</v>
      </c>
      <c r="U124" s="131">
        <v>24172.2</v>
      </c>
      <c r="X124" s="132">
        <v>9.8999999999999999E-4</v>
      </c>
      <c r="Y124" s="132">
        <v>8.8980000000000004E-2</v>
      </c>
      <c r="Z124" s="132">
        <v>7.0870000000000002E-2</v>
      </c>
    </row>
    <row r="125" spans="1:26">
      <c r="A125" t="s">
        <v>1214</v>
      </c>
      <c r="B125" t="s">
        <v>1224</v>
      </c>
      <c r="C125" t="s">
        <v>1273</v>
      </c>
      <c r="D125" t="s">
        <v>1355</v>
      </c>
      <c r="E125" t="s">
        <v>1356</v>
      </c>
      <c r="F125" t="s">
        <v>946</v>
      </c>
      <c r="G125" t="s">
        <v>205</v>
      </c>
      <c r="H125" t="s">
        <v>205</v>
      </c>
      <c r="I125" t="s">
        <v>341</v>
      </c>
      <c r="J125" t="s">
        <v>1271</v>
      </c>
      <c r="K125" t="s">
        <v>416</v>
      </c>
      <c r="L125" t="s">
        <v>1213</v>
      </c>
      <c r="M125" s="131">
        <v>10.81</v>
      </c>
      <c r="N125" t="s">
        <v>1357</v>
      </c>
      <c r="O125" s="132">
        <v>4.267E-2</v>
      </c>
      <c r="P125" s="132">
        <v>4.2500000000000003E-2</v>
      </c>
      <c r="R125" s="131">
        <v>27500000</v>
      </c>
      <c r="S125" s="131">
        <v>1</v>
      </c>
      <c r="T125" s="131">
        <v>74.8</v>
      </c>
      <c r="U125" s="131">
        <v>20570</v>
      </c>
      <c r="X125" s="132">
        <v>7.2999999999999996E-4</v>
      </c>
      <c r="Y125" s="132">
        <v>7.5719999999999996E-2</v>
      </c>
      <c r="Z125" s="132">
        <v>6.0310000000000002E-2</v>
      </c>
    </row>
    <row r="126" spans="1:26">
      <c r="A126" t="s">
        <v>1214</v>
      </c>
      <c r="B126" t="s">
        <v>1224</v>
      </c>
      <c r="C126" t="s">
        <v>1260</v>
      </c>
      <c r="D126" t="s">
        <v>1320</v>
      </c>
      <c r="E126" t="s">
        <v>1321</v>
      </c>
      <c r="F126" t="s">
        <v>944</v>
      </c>
      <c r="G126" t="s">
        <v>205</v>
      </c>
      <c r="H126" t="s">
        <v>205</v>
      </c>
      <c r="I126" t="s">
        <v>341</v>
      </c>
      <c r="J126" t="s">
        <v>1271</v>
      </c>
      <c r="K126" t="s">
        <v>416</v>
      </c>
      <c r="L126" t="s">
        <v>1213</v>
      </c>
      <c r="M126" s="131">
        <v>1.08</v>
      </c>
      <c r="N126" t="s">
        <v>1322</v>
      </c>
      <c r="O126" s="132">
        <v>1.421E-2</v>
      </c>
      <c r="P126" s="132">
        <v>2.3300000000000001E-2</v>
      </c>
      <c r="R126" s="131">
        <v>17750000</v>
      </c>
      <c r="S126" s="131">
        <v>1</v>
      </c>
      <c r="T126" s="131">
        <v>114.5</v>
      </c>
      <c r="U126" s="131">
        <v>20323.75</v>
      </c>
      <c r="X126" s="132">
        <v>8.8000000000000003E-4</v>
      </c>
      <c r="Y126" s="132">
        <v>7.4810000000000001E-2</v>
      </c>
      <c r="Z126" s="132">
        <v>5.9589999999999997E-2</v>
      </c>
    </row>
    <row r="127" spans="1:26">
      <c r="A127" t="s">
        <v>1214</v>
      </c>
      <c r="B127" t="s">
        <v>1224</v>
      </c>
      <c r="C127" t="s">
        <v>1268</v>
      </c>
      <c r="D127" t="s">
        <v>1343</v>
      </c>
      <c r="E127" t="s">
        <v>1344</v>
      </c>
      <c r="F127" t="s">
        <v>950</v>
      </c>
      <c r="G127" t="s">
        <v>205</v>
      </c>
      <c r="H127" t="s">
        <v>205</v>
      </c>
      <c r="I127" t="s">
        <v>341</v>
      </c>
      <c r="J127" t="s">
        <v>1271</v>
      </c>
      <c r="K127" t="s">
        <v>416</v>
      </c>
      <c r="L127" t="s">
        <v>1213</v>
      </c>
      <c r="M127" s="131">
        <v>0.75</v>
      </c>
      <c r="N127" t="s">
        <v>1345</v>
      </c>
      <c r="O127" s="132">
        <v>4.2750000000000003E-2</v>
      </c>
      <c r="P127" s="132">
        <v>4.1700000000000001E-2</v>
      </c>
      <c r="R127" s="131">
        <v>20000000</v>
      </c>
      <c r="S127" s="131">
        <v>1</v>
      </c>
      <c r="T127" s="131">
        <v>96.98</v>
      </c>
      <c r="U127" s="131">
        <v>19396</v>
      </c>
      <c r="X127" s="132">
        <v>1.1100000000000001E-3</v>
      </c>
      <c r="Y127" s="132">
        <v>7.1400000000000005E-2</v>
      </c>
      <c r="Z127" s="132">
        <v>5.6869999999999997E-2</v>
      </c>
    </row>
    <row r="128" spans="1:26">
      <c r="A128" t="s">
        <v>1214</v>
      </c>
      <c r="B128" t="s">
        <v>1224</v>
      </c>
      <c r="C128" t="s">
        <v>1273</v>
      </c>
      <c r="D128" t="s">
        <v>1274</v>
      </c>
      <c r="E128" t="s">
        <v>1275</v>
      </c>
      <c r="F128" t="s">
        <v>946</v>
      </c>
      <c r="G128" t="s">
        <v>205</v>
      </c>
      <c r="H128" t="s">
        <v>205</v>
      </c>
      <c r="I128" t="s">
        <v>341</v>
      </c>
      <c r="J128" t="s">
        <v>1263</v>
      </c>
      <c r="K128" t="s">
        <v>414</v>
      </c>
      <c r="L128" t="s">
        <v>1213</v>
      </c>
      <c r="M128" s="131">
        <v>11.42</v>
      </c>
      <c r="N128" t="s">
        <v>1276</v>
      </c>
      <c r="O128" s="132">
        <v>3.7240000000000002E-2</v>
      </c>
      <c r="P128" s="132">
        <v>4.3499999999999997E-2</v>
      </c>
      <c r="R128" s="131">
        <v>14850000</v>
      </c>
      <c r="S128" s="131">
        <v>1</v>
      </c>
      <c r="T128" s="131">
        <v>115.63</v>
      </c>
      <c r="U128" s="131">
        <v>17171.055</v>
      </c>
      <c r="X128" s="132">
        <v>5.1999999999999995E-4</v>
      </c>
      <c r="Y128" s="132">
        <v>6.3210000000000002E-2</v>
      </c>
      <c r="Z128" s="132">
        <v>5.0349999999999999E-2</v>
      </c>
    </row>
    <row r="129" spans="1:26">
      <c r="A129" t="s">
        <v>1214</v>
      </c>
      <c r="B129" t="s">
        <v>1224</v>
      </c>
      <c r="C129" t="s">
        <v>1268</v>
      </c>
      <c r="D129" t="s">
        <v>1340</v>
      </c>
      <c r="E129" t="s">
        <v>1341</v>
      </c>
      <c r="F129" t="s">
        <v>950</v>
      </c>
      <c r="G129" t="s">
        <v>205</v>
      </c>
      <c r="H129" t="s">
        <v>205</v>
      </c>
      <c r="I129" t="s">
        <v>341</v>
      </c>
      <c r="J129" t="s">
        <v>1263</v>
      </c>
      <c r="K129" t="s">
        <v>414</v>
      </c>
      <c r="L129" t="s">
        <v>1213</v>
      </c>
      <c r="M129" s="131">
        <v>0.18</v>
      </c>
      <c r="N129" t="s">
        <v>1342</v>
      </c>
      <c r="O129" s="132">
        <v>4.1579999999999999E-2</v>
      </c>
      <c r="P129" s="132">
        <v>4.3299999999999998E-2</v>
      </c>
      <c r="R129" s="131">
        <v>13000000</v>
      </c>
      <c r="S129" s="131">
        <v>1</v>
      </c>
      <c r="T129" s="131">
        <v>99.26</v>
      </c>
      <c r="U129" s="131">
        <v>12903.8</v>
      </c>
      <c r="X129" s="132">
        <v>4.6000000000000001E-4</v>
      </c>
      <c r="Y129" s="132">
        <v>4.7500000000000001E-2</v>
      </c>
      <c r="Z129" s="132">
        <v>3.7830000000000003E-2</v>
      </c>
    </row>
    <row r="130" spans="1:26">
      <c r="A130" t="s">
        <v>1214</v>
      </c>
      <c r="B130" t="s">
        <v>1224</v>
      </c>
      <c r="C130" t="s">
        <v>1260</v>
      </c>
      <c r="D130" t="s">
        <v>1311</v>
      </c>
      <c r="E130" t="s">
        <v>1312</v>
      </c>
      <c r="F130" t="s">
        <v>944</v>
      </c>
      <c r="G130" t="s">
        <v>205</v>
      </c>
      <c r="H130" t="s">
        <v>205</v>
      </c>
      <c r="I130" t="s">
        <v>341</v>
      </c>
      <c r="J130" t="s">
        <v>1271</v>
      </c>
      <c r="K130" t="s">
        <v>416</v>
      </c>
      <c r="L130" t="s">
        <v>1213</v>
      </c>
      <c r="M130" s="131">
        <v>3.89</v>
      </c>
      <c r="N130" t="s">
        <v>1313</v>
      </c>
      <c r="O130" s="132">
        <v>-7.2399999999999999E-3</v>
      </c>
      <c r="P130" s="132">
        <v>2.01E-2</v>
      </c>
      <c r="R130" s="131">
        <v>11000000</v>
      </c>
      <c r="S130" s="131">
        <v>1</v>
      </c>
      <c r="T130" s="131">
        <v>110.62</v>
      </c>
      <c r="U130" s="131">
        <v>12168.2</v>
      </c>
      <c r="X130" s="132">
        <v>3.6999999999999999E-4</v>
      </c>
      <c r="Y130" s="132">
        <v>4.4790000000000003E-2</v>
      </c>
      <c r="Z130" s="132">
        <v>3.5680000000000003E-2</v>
      </c>
    </row>
    <row r="131" spans="1:26">
      <c r="A131" t="s">
        <v>1214</v>
      </c>
      <c r="B131" t="s">
        <v>1224</v>
      </c>
      <c r="C131" t="s">
        <v>1268</v>
      </c>
      <c r="D131" t="s">
        <v>1269</v>
      </c>
      <c r="E131" t="s">
        <v>1270</v>
      </c>
      <c r="F131" t="s">
        <v>950</v>
      </c>
      <c r="G131" t="s">
        <v>205</v>
      </c>
      <c r="H131" t="s">
        <v>205</v>
      </c>
      <c r="I131" t="s">
        <v>341</v>
      </c>
      <c r="J131" t="s">
        <v>1271</v>
      </c>
      <c r="K131" t="s">
        <v>416</v>
      </c>
      <c r="L131" t="s">
        <v>1213</v>
      </c>
      <c r="M131" s="131">
        <v>0.67</v>
      </c>
      <c r="N131" t="s">
        <v>1272</v>
      </c>
      <c r="O131" s="132">
        <v>4.2729999999999997E-2</v>
      </c>
      <c r="P131" s="132">
        <v>4.2099999999999999E-2</v>
      </c>
      <c r="R131" s="131">
        <v>11000000</v>
      </c>
      <c r="S131" s="131">
        <v>1</v>
      </c>
      <c r="T131" s="131">
        <v>97.26</v>
      </c>
      <c r="U131" s="131">
        <v>10698.6</v>
      </c>
      <c r="X131" s="132">
        <v>6.0999999999999997E-4</v>
      </c>
      <c r="Y131" s="132">
        <v>3.9379999999999998E-2</v>
      </c>
      <c r="Z131" s="132">
        <v>3.1370000000000002E-2</v>
      </c>
    </row>
    <row r="132" spans="1:26">
      <c r="A132" t="s">
        <v>1214</v>
      </c>
      <c r="B132" t="s">
        <v>1224</v>
      </c>
      <c r="C132" t="s">
        <v>1260</v>
      </c>
      <c r="D132" t="s">
        <v>1308</v>
      </c>
      <c r="E132" t="s">
        <v>1309</v>
      </c>
      <c r="F132" t="s">
        <v>944</v>
      </c>
      <c r="G132" t="s">
        <v>205</v>
      </c>
      <c r="H132" t="s">
        <v>205</v>
      </c>
      <c r="I132" t="s">
        <v>341</v>
      </c>
      <c r="J132" t="s">
        <v>1271</v>
      </c>
      <c r="K132" t="s">
        <v>416</v>
      </c>
      <c r="L132" t="s">
        <v>1213</v>
      </c>
      <c r="M132" s="131">
        <v>6.4</v>
      </c>
      <c r="N132" t="s">
        <v>1310</v>
      </c>
      <c r="O132" s="132">
        <v>2.0490000000000001E-2</v>
      </c>
      <c r="P132" s="132">
        <v>1.9699999999999999E-2</v>
      </c>
      <c r="R132" s="131">
        <v>2650000</v>
      </c>
      <c r="S132" s="131">
        <v>1</v>
      </c>
      <c r="T132" s="131">
        <v>104.14</v>
      </c>
      <c r="U132" s="131">
        <v>2759.71</v>
      </c>
      <c r="X132" s="132">
        <v>8.0000000000000007E-5</v>
      </c>
      <c r="Y132" s="132">
        <v>1.0160000000000001E-2</v>
      </c>
      <c r="Z132" s="132">
        <v>8.09E-3</v>
      </c>
    </row>
    <row r="133" spans="1:26">
      <c r="A133" t="s">
        <v>1214</v>
      </c>
      <c r="B133" t="s">
        <v>1224</v>
      </c>
      <c r="C133" t="s">
        <v>1382</v>
      </c>
      <c r="D133" t="s">
        <v>1390</v>
      </c>
      <c r="E133" t="s">
        <v>1391</v>
      </c>
      <c r="F133" t="s">
        <v>951</v>
      </c>
      <c r="G133" t="s">
        <v>206</v>
      </c>
      <c r="H133" t="s">
        <v>225</v>
      </c>
      <c r="I133" t="s">
        <v>315</v>
      </c>
      <c r="J133" t="s">
        <v>1385</v>
      </c>
      <c r="K133" t="s">
        <v>432</v>
      </c>
      <c r="L133" t="s">
        <v>1216</v>
      </c>
      <c r="M133" s="131">
        <v>4.1029999999999998</v>
      </c>
      <c r="N133" t="s">
        <v>1392</v>
      </c>
      <c r="O133" s="132">
        <v>1.949E-2</v>
      </c>
      <c r="P133" s="132">
        <v>1.848E-2</v>
      </c>
      <c r="R133" s="131">
        <v>4625000</v>
      </c>
      <c r="S133" s="131">
        <v>3.3719999999999999</v>
      </c>
      <c r="T133" s="131">
        <v>102.98099999999999</v>
      </c>
      <c r="U133" s="131">
        <v>16060.401</v>
      </c>
      <c r="X133" s="132">
        <v>9.0000000000000006E-5</v>
      </c>
      <c r="Y133" s="132">
        <v>5.9119999999999999E-2</v>
      </c>
      <c r="Z133" s="132">
        <v>4.709E-2</v>
      </c>
    </row>
    <row r="134" spans="1:26">
      <c r="A134" t="s">
        <v>1214</v>
      </c>
      <c r="B134" t="s">
        <v>1225</v>
      </c>
      <c r="C134" t="s">
        <v>1273</v>
      </c>
      <c r="D134" t="s">
        <v>1317</v>
      </c>
      <c r="E134" t="s">
        <v>1318</v>
      </c>
      <c r="F134" t="s">
        <v>946</v>
      </c>
      <c r="G134" t="s">
        <v>205</v>
      </c>
      <c r="H134" t="s">
        <v>205</v>
      </c>
      <c r="I134" t="s">
        <v>341</v>
      </c>
      <c r="J134" t="s">
        <v>1263</v>
      </c>
      <c r="K134" t="s">
        <v>414</v>
      </c>
      <c r="L134" t="s">
        <v>1213</v>
      </c>
      <c r="M134" s="131">
        <v>8.18</v>
      </c>
      <c r="N134" t="s">
        <v>1319</v>
      </c>
      <c r="O134" s="132">
        <v>4.0750000000000001E-2</v>
      </c>
      <c r="P134" s="132">
        <v>4.1099999999999998E-2</v>
      </c>
      <c r="R134" s="131">
        <v>11750000</v>
      </c>
      <c r="S134" s="131">
        <v>1</v>
      </c>
      <c r="T134" s="131">
        <v>100.1</v>
      </c>
      <c r="U134" s="131">
        <v>11761.75</v>
      </c>
      <c r="X134" s="132">
        <v>3.5E-4</v>
      </c>
      <c r="Y134" s="132">
        <v>0.20502000000000001</v>
      </c>
      <c r="Z134" s="132">
        <v>1.7739999999999999E-2</v>
      </c>
    </row>
    <row r="135" spans="1:26">
      <c r="A135" t="s">
        <v>1214</v>
      </c>
      <c r="B135" t="s">
        <v>1225</v>
      </c>
      <c r="C135" t="s">
        <v>1273</v>
      </c>
      <c r="D135" t="s">
        <v>1274</v>
      </c>
      <c r="E135" t="s">
        <v>1275</v>
      </c>
      <c r="F135" t="s">
        <v>946</v>
      </c>
      <c r="G135" t="s">
        <v>205</v>
      </c>
      <c r="H135" t="s">
        <v>205</v>
      </c>
      <c r="I135" t="s">
        <v>341</v>
      </c>
      <c r="J135" t="s">
        <v>1263</v>
      </c>
      <c r="K135" t="s">
        <v>414</v>
      </c>
      <c r="L135" t="s">
        <v>1213</v>
      </c>
      <c r="M135" s="131">
        <v>11.42</v>
      </c>
      <c r="N135" t="s">
        <v>1276</v>
      </c>
      <c r="O135" s="132">
        <v>3.739E-2</v>
      </c>
      <c r="P135" s="132">
        <v>4.3499999999999997E-2</v>
      </c>
      <c r="R135" s="131">
        <v>8500000</v>
      </c>
      <c r="S135" s="131">
        <v>1</v>
      </c>
      <c r="T135" s="131">
        <v>115.63</v>
      </c>
      <c r="U135" s="131">
        <v>9828.5499999999993</v>
      </c>
      <c r="X135" s="132">
        <v>2.9999999999999997E-4</v>
      </c>
      <c r="Y135" s="132">
        <v>0.17132</v>
      </c>
      <c r="Z135" s="132">
        <v>1.482E-2</v>
      </c>
    </row>
    <row r="136" spans="1:26">
      <c r="A136" t="s">
        <v>1214</v>
      </c>
      <c r="B136" t="s">
        <v>1225</v>
      </c>
      <c r="C136" t="s">
        <v>1268</v>
      </c>
      <c r="D136" t="s">
        <v>1293</v>
      </c>
      <c r="E136" t="s">
        <v>1294</v>
      </c>
      <c r="F136" t="s">
        <v>950</v>
      </c>
      <c r="G136" t="s">
        <v>205</v>
      </c>
      <c r="H136" t="s">
        <v>205</v>
      </c>
      <c r="I136" t="s">
        <v>341</v>
      </c>
      <c r="J136" t="s">
        <v>1263</v>
      </c>
      <c r="K136" t="s">
        <v>414</v>
      </c>
      <c r="L136" t="s">
        <v>1213</v>
      </c>
      <c r="M136" s="131">
        <v>0.85</v>
      </c>
      <c r="N136" t="s">
        <v>1295</v>
      </c>
      <c r="O136" s="132">
        <v>4.1779999999999998E-2</v>
      </c>
      <c r="P136" s="132">
        <v>4.1200000000000001E-2</v>
      </c>
      <c r="R136" s="131">
        <v>10000000</v>
      </c>
      <c r="S136" s="131">
        <v>1</v>
      </c>
      <c r="T136" s="131">
        <v>96.64</v>
      </c>
      <c r="U136" s="131">
        <v>9664</v>
      </c>
      <c r="X136" s="132">
        <v>5.5999999999999995E-4</v>
      </c>
      <c r="Y136" s="132">
        <v>0.16846</v>
      </c>
      <c r="Z136" s="132">
        <v>1.457E-2</v>
      </c>
    </row>
    <row r="137" spans="1:26">
      <c r="A137" t="s">
        <v>1214</v>
      </c>
      <c r="B137" t="s">
        <v>1225</v>
      </c>
      <c r="C137" t="s">
        <v>1268</v>
      </c>
      <c r="D137" t="s">
        <v>1299</v>
      </c>
      <c r="E137" t="s">
        <v>1300</v>
      </c>
      <c r="F137" t="s">
        <v>950</v>
      </c>
      <c r="G137" t="s">
        <v>205</v>
      </c>
      <c r="H137" t="s">
        <v>205</v>
      </c>
      <c r="I137" t="s">
        <v>341</v>
      </c>
      <c r="J137" t="s">
        <v>1263</v>
      </c>
      <c r="K137" t="s">
        <v>414</v>
      </c>
      <c r="L137" t="s">
        <v>1213</v>
      </c>
      <c r="M137" s="131">
        <v>0.92</v>
      </c>
      <c r="N137" t="s">
        <v>1301</v>
      </c>
      <c r="O137" s="132">
        <v>4.2840000000000003E-2</v>
      </c>
      <c r="P137" s="132">
        <v>4.1000000000000002E-2</v>
      </c>
      <c r="R137" s="131">
        <v>10000000</v>
      </c>
      <c r="S137" s="131">
        <v>1</v>
      </c>
      <c r="T137" s="131">
        <v>96.36</v>
      </c>
      <c r="U137" s="131">
        <v>9636</v>
      </c>
      <c r="X137" s="132">
        <v>5.5999999999999995E-4</v>
      </c>
      <c r="Y137" s="132">
        <v>0.16797000000000001</v>
      </c>
      <c r="Z137" s="132">
        <v>1.453E-2</v>
      </c>
    </row>
    <row r="138" spans="1:26">
      <c r="A138" t="s">
        <v>1214</v>
      </c>
      <c r="B138" t="s">
        <v>1225</v>
      </c>
      <c r="C138" t="s">
        <v>1382</v>
      </c>
      <c r="D138" t="s">
        <v>1393</v>
      </c>
      <c r="E138" t="s">
        <v>1394</v>
      </c>
      <c r="F138" t="s">
        <v>951</v>
      </c>
      <c r="G138" t="s">
        <v>206</v>
      </c>
      <c r="H138" t="s">
        <v>225</v>
      </c>
      <c r="I138" t="s">
        <v>315</v>
      </c>
      <c r="J138" t="s">
        <v>1385</v>
      </c>
      <c r="K138" t="s">
        <v>432</v>
      </c>
      <c r="L138" t="s">
        <v>1216</v>
      </c>
      <c r="M138" s="131">
        <v>0.64800000000000002</v>
      </c>
      <c r="N138" t="s">
        <v>1395</v>
      </c>
      <c r="O138" s="132">
        <v>5.108E-2</v>
      </c>
      <c r="P138" s="132">
        <v>4.1309999999999999E-2</v>
      </c>
      <c r="R138" s="131">
        <v>5000000</v>
      </c>
      <c r="S138" s="131">
        <v>3.3719999999999999</v>
      </c>
      <c r="T138" s="131">
        <v>97.733000000000004</v>
      </c>
      <c r="U138" s="131">
        <v>16477.782999999999</v>
      </c>
      <c r="X138" s="132">
        <v>6.9999999999999994E-5</v>
      </c>
      <c r="Y138" s="132">
        <v>0.28722999999999999</v>
      </c>
      <c r="Z138" s="132">
        <v>2.4850000000000001E-2</v>
      </c>
    </row>
    <row r="139" spans="1:26">
      <c r="A139" t="s">
        <v>1214</v>
      </c>
      <c r="B139" t="s">
        <v>1231</v>
      </c>
      <c r="C139" t="s">
        <v>1273</v>
      </c>
      <c r="D139" t="s">
        <v>1317</v>
      </c>
      <c r="E139" t="s">
        <v>1318</v>
      </c>
      <c r="F139" t="s">
        <v>946</v>
      </c>
      <c r="G139" t="s">
        <v>205</v>
      </c>
      <c r="H139" t="s">
        <v>205</v>
      </c>
      <c r="I139" t="s">
        <v>341</v>
      </c>
      <c r="J139" t="s">
        <v>1263</v>
      </c>
      <c r="K139" t="s">
        <v>414</v>
      </c>
      <c r="L139" t="s">
        <v>1213</v>
      </c>
      <c r="M139" s="131">
        <v>8.18</v>
      </c>
      <c r="N139" t="s">
        <v>1319</v>
      </c>
      <c r="O139" s="132">
        <v>4.3380000000000002E-2</v>
      </c>
      <c r="P139" s="132">
        <v>4.1099999999999998E-2</v>
      </c>
      <c r="R139" s="131">
        <v>267250000</v>
      </c>
      <c r="S139" s="131">
        <v>1</v>
      </c>
      <c r="T139" s="131">
        <v>100.1</v>
      </c>
      <c r="U139" s="131">
        <v>267517.25</v>
      </c>
      <c r="X139" s="132">
        <v>8.0499999999999999E-3</v>
      </c>
      <c r="Y139" s="132">
        <v>0.22295000000000001</v>
      </c>
      <c r="Z139" s="132">
        <v>9.2149999999999996E-2</v>
      </c>
    </row>
    <row r="140" spans="1:26">
      <c r="A140" t="s">
        <v>1214</v>
      </c>
      <c r="B140" t="s">
        <v>1231</v>
      </c>
      <c r="C140" t="s">
        <v>1260</v>
      </c>
      <c r="D140" t="s">
        <v>1352</v>
      </c>
      <c r="E140" t="s">
        <v>1353</v>
      </c>
      <c r="F140" t="s">
        <v>944</v>
      </c>
      <c r="G140" t="s">
        <v>205</v>
      </c>
      <c r="H140" t="s">
        <v>205</v>
      </c>
      <c r="I140" t="s">
        <v>341</v>
      </c>
      <c r="J140" t="s">
        <v>1263</v>
      </c>
      <c r="K140" t="s">
        <v>414</v>
      </c>
      <c r="L140" t="s">
        <v>1213</v>
      </c>
      <c r="M140" s="131">
        <v>7.78</v>
      </c>
      <c r="N140" t="s">
        <v>1354</v>
      </c>
      <c r="O140" s="132">
        <v>1.8409999999999999E-2</v>
      </c>
      <c r="P140" s="132">
        <v>1.9699999999999999E-2</v>
      </c>
      <c r="R140" s="131">
        <v>140300000</v>
      </c>
      <c r="S140" s="131">
        <v>1</v>
      </c>
      <c r="T140" s="131">
        <v>103.3</v>
      </c>
      <c r="U140" s="131">
        <v>144929.9</v>
      </c>
      <c r="X140" s="132">
        <v>5.9300000000000004E-3</v>
      </c>
      <c r="Y140" s="132">
        <v>0.12078999999999999</v>
      </c>
      <c r="Z140" s="132">
        <v>4.9919999999999999E-2</v>
      </c>
    </row>
    <row r="141" spans="1:26">
      <c r="A141" t="s">
        <v>1214</v>
      </c>
      <c r="B141" t="s">
        <v>1231</v>
      </c>
      <c r="C141" t="s">
        <v>1260</v>
      </c>
      <c r="D141" t="s">
        <v>1346</v>
      </c>
      <c r="E141" t="s">
        <v>1347</v>
      </c>
      <c r="F141" t="s">
        <v>944</v>
      </c>
      <c r="G141" t="s">
        <v>205</v>
      </c>
      <c r="H141" t="s">
        <v>205</v>
      </c>
      <c r="I141" t="s">
        <v>341</v>
      </c>
      <c r="J141" t="s">
        <v>1271</v>
      </c>
      <c r="K141" t="s">
        <v>416</v>
      </c>
      <c r="L141" t="s">
        <v>1213</v>
      </c>
      <c r="M141" s="131">
        <v>1.91</v>
      </c>
      <c r="N141" t="s">
        <v>1348</v>
      </c>
      <c r="O141" s="132">
        <v>-8.94E-3</v>
      </c>
      <c r="P141" s="132">
        <v>2.0899999999999998E-2</v>
      </c>
      <c r="R141" s="131">
        <v>122350000</v>
      </c>
      <c r="S141" s="131">
        <v>1</v>
      </c>
      <c r="T141" s="131">
        <v>115.45</v>
      </c>
      <c r="U141" s="131">
        <v>141253.07500000001</v>
      </c>
      <c r="X141" s="132">
        <v>5.0200000000000002E-3</v>
      </c>
      <c r="Y141" s="132">
        <v>0.11772000000000001</v>
      </c>
      <c r="Z141" s="132">
        <v>4.8649999999999999E-2</v>
      </c>
    </row>
    <row r="142" spans="1:26">
      <c r="A142" t="s">
        <v>1214</v>
      </c>
      <c r="B142" t="s">
        <v>1231</v>
      </c>
      <c r="C142" t="s">
        <v>1268</v>
      </c>
      <c r="D142" t="s">
        <v>1340</v>
      </c>
      <c r="E142" t="s">
        <v>1341</v>
      </c>
      <c r="F142" t="s">
        <v>950</v>
      </c>
      <c r="G142" t="s">
        <v>205</v>
      </c>
      <c r="H142" t="s">
        <v>205</v>
      </c>
      <c r="I142" t="s">
        <v>341</v>
      </c>
      <c r="J142" t="s">
        <v>1263</v>
      </c>
      <c r="K142" t="s">
        <v>414</v>
      </c>
      <c r="L142" t="s">
        <v>1213</v>
      </c>
      <c r="M142" s="131">
        <v>0.18</v>
      </c>
      <c r="N142" t="s">
        <v>1342</v>
      </c>
      <c r="O142" s="132">
        <v>4.1579999999999999E-2</v>
      </c>
      <c r="P142" s="132">
        <v>4.3299999999999998E-2</v>
      </c>
      <c r="R142" s="131">
        <v>85000000</v>
      </c>
      <c r="S142" s="131">
        <v>1</v>
      </c>
      <c r="T142" s="131">
        <v>99.26</v>
      </c>
      <c r="U142" s="131">
        <v>84371</v>
      </c>
      <c r="X142" s="132">
        <v>3.0400000000000002E-3</v>
      </c>
      <c r="Y142" s="132">
        <v>7.0319999999999994E-2</v>
      </c>
      <c r="Z142" s="132">
        <v>2.9059999999999999E-2</v>
      </c>
    </row>
    <row r="143" spans="1:26">
      <c r="A143" t="s">
        <v>1214</v>
      </c>
      <c r="B143" t="s">
        <v>1231</v>
      </c>
      <c r="C143" t="s">
        <v>1273</v>
      </c>
      <c r="D143" t="s">
        <v>1274</v>
      </c>
      <c r="E143" t="s">
        <v>1275</v>
      </c>
      <c r="F143" t="s">
        <v>946</v>
      </c>
      <c r="G143" t="s">
        <v>205</v>
      </c>
      <c r="H143" t="s">
        <v>205</v>
      </c>
      <c r="I143" t="s">
        <v>341</v>
      </c>
      <c r="J143" t="s">
        <v>1263</v>
      </c>
      <c r="K143" t="s">
        <v>414</v>
      </c>
      <c r="L143" t="s">
        <v>1213</v>
      </c>
      <c r="M143" s="131">
        <v>11.42</v>
      </c>
      <c r="N143" t="s">
        <v>1276</v>
      </c>
      <c r="O143" s="132">
        <v>3.703E-2</v>
      </c>
      <c r="P143" s="132">
        <v>4.3499999999999997E-2</v>
      </c>
      <c r="R143" s="131">
        <v>66500000</v>
      </c>
      <c r="S143" s="131">
        <v>1</v>
      </c>
      <c r="T143" s="131">
        <v>115.63</v>
      </c>
      <c r="U143" s="131">
        <v>76893.95</v>
      </c>
      <c r="X143" s="132">
        <v>2.32E-3</v>
      </c>
      <c r="Y143" s="132">
        <v>6.4079999999999998E-2</v>
      </c>
      <c r="Z143" s="132">
        <v>2.649E-2</v>
      </c>
    </row>
    <row r="144" spans="1:26">
      <c r="A144" t="s">
        <v>1214</v>
      </c>
      <c r="B144" t="s">
        <v>1231</v>
      </c>
      <c r="C144" t="s">
        <v>1273</v>
      </c>
      <c r="D144" t="s">
        <v>1355</v>
      </c>
      <c r="E144" t="s">
        <v>1356</v>
      </c>
      <c r="F144" t="s">
        <v>946</v>
      </c>
      <c r="G144" t="s">
        <v>205</v>
      </c>
      <c r="H144" t="s">
        <v>205</v>
      </c>
      <c r="I144" t="s">
        <v>341</v>
      </c>
      <c r="J144" t="s">
        <v>1271</v>
      </c>
      <c r="K144" t="s">
        <v>416</v>
      </c>
      <c r="L144" t="s">
        <v>1213</v>
      </c>
      <c r="M144" s="131">
        <v>10.81</v>
      </c>
      <c r="N144" t="s">
        <v>1357</v>
      </c>
      <c r="O144" s="132">
        <v>4.3409999999999997E-2</v>
      </c>
      <c r="P144" s="132">
        <v>4.2500000000000003E-2</v>
      </c>
      <c r="R144" s="131">
        <v>101500000</v>
      </c>
      <c r="S144" s="131">
        <v>1</v>
      </c>
      <c r="T144" s="131">
        <v>74.8</v>
      </c>
      <c r="U144" s="131">
        <v>75922</v>
      </c>
      <c r="X144" s="132">
        <v>2.6900000000000001E-3</v>
      </c>
      <c r="Y144" s="132">
        <v>6.3270000000000007E-2</v>
      </c>
      <c r="Z144" s="132">
        <v>2.615E-2</v>
      </c>
    </row>
    <row r="145" spans="1:26">
      <c r="A145" t="s">
        <v>1214</v>
      </c>
      <c r="B145" t="s">
        <v>1231</v>
      </c>
      <c r="C145" t="s">
        <v>1260</v>
      </c>
      <c r="D145" t="s">
        <v>1320</v>
      </c>
      <c r="E145" t="s">
        <v>1321</v>
      </c>
      <c r="F145" t="s">
        <v>944</v>
      </c>
      <c r="G145" t="s">
        <v>205</v>
      </c>
      <c r="H145" t="s">
        <v>205</v>
      </c>
      <c r="I145" t="s">
        <v>341</v>
      </c>
      <c r="J145" t="s">
        <v>1271</v>
      </c>
      <c r="K145" t="s">
        <v>416</v>
      </c>
      <c r="L145" t="s">
        <v>1213</v>
      </c>
      <c r="M145" s="131">
        <v>1.08</v>
      </c>
      <c r="N145" t="s">
        <v>1322</v>
      </c>
      <c r="O145" s="132">
        <v>1.401E-2</v>
      </c>
      <c r="P145" s="132">
        <v>2.3300000000000001E-2</v>
      </c>
      <c r="R145" s="131">
        <v>51500000</v>
      </c>
      <c r="S145" s="131">
        <v>1</v>
      </c>
      <c r="T145" s="131">
        <v>114.5</v>
      </c>
      <c r="U145" s="131">
        <v>58967.5</v>
      </c>
      <c r="X145" s="132">
        <v>2.5500000000000002E-3</v>
      </c>
      <c r="Y145" s="132">
        <v>4.9140000000000003E-2</v>
      </c>
      <c r="Z145" s="132">
        <v>2.0310000000000002E-2</v>
      </c>
    </row>
    <row r="146" spans="1:26">
      <c r="A146" t="s">
        <v>1214</v>
      </c>
      <c r="B146" t="s">
        <v>1231</v>
      </c>
      <c r="C146" t="s">
        <v>1260</v>
      </c>
      <c r="D146" t="s">
        <v>1265</v>
      </c>
      <c r="E146" t="s">
        <v>1266</v>
      </c>
      <c r="F146" t="s">
        <v>944</v>
      </c>
      <c r="G146" t="s">
        <v>205</v>
      </c>
      <c r="H146" t="s">
        <v>205</v>
      </c>
      <c r="I146" t="s">
        <v>341</v>
      </c>
      <c r="J146" t="s">
        <v>1263</v>
      </c>
      <c r="K146" t="s">
        <v>414</v>
      </c>
      <c r="L146" t="s">
        <v>1213</v>
      </c>
      <c r="M146" s="131">
        <v>3.27</v>
      </c>
      <c r="N146" t="s">
        <v>1267</v>
      </c>
      <c r="O146" s="132">
        <v>1.549E-2</v>
      </c>
      <c r="P146" s="132">
        <v>2.0500000000000001E-2</v>
      </c>
      <c r="R146" s="131">
        <v>41000000</v>
      </c>
      <c r="S146" s="131">
        <v>1</v>
      </c>
      <c r="T146" s="131">
        <v>103.51</v>
      </c>
      <c r="U146" s="131">
        <v>42439.1</v>
      </c>
      <c r="X146" s="132">
        <v>1.31E-3</v>
      </c>
      <c r="Y146" s="132">
        <v>3.5369999999999999E-2</v>
      </c>
      <c r="Z146" s="132">
        <v>1.4619999999999999E-2</v>
      </c>
    </row>
    <row r="147" spans="1:26">
      <c r="A147" t="s">
        <v>1214</v>
      </c>
      <c r="B147" t="s">
        <v>1231</v>
      </c>
      <c r="C147" t="s">
        <v>1273</v>
      </c>
      <c r="D147" t="s">
        <v>1376</v>
      </c>
      <c r="E147" t="s">
        <v>1377</v>
      </c>
      <c r="F147" t="s">
        <v>946</v>
      </c>
      <c r="G147" t="s">
        <v>205</v>
      </c>
      <c r="H147" t="s">
        <v>205</v>
      </c>
      <c r="I147" t="s">
        <v>341</v>
      </c>
      <c r="J147" t="s">
        <v>1263</v>
      </c>
      <c r="K147" t="s">
        <v>414</v>
      </c>
      <c r="L147" t="s">
        <v>1213</v>
      </c>
      <c r="M147" s="131">
        <v>2.14</v>
      </c>
      <c r="N147" t="s">
        <v>1378</v>
      </c>
      <c r="O147" s="132">
        <v>4.2790000000000002E-2</v>
      </c>
      <c r="P147" s="132">
        <v>3.9699999999999999E-2</v>
      </c>
      <c r="R147" s="131">
        <v>40000000</v>
      </c>
      <c r="S147" s="131">
        <v>1</v>
      </c>
      <c r="T147" s="131">
        <v>102.34</v>
      </c>
      <c r="U147" s="131">
        <v>40936</v>
      </c>
      <c r="X147" s="132">
        <v>1.1199999999999999E-3</v>
      </c>
      <c r="Y147" s="132">
        <v>3.4119999999999998E-2</v>
      </c>
      <c r="Z147" s="132">
        <v>1.41E-2</v>
      </c>
    </row>
    <row r="148" spans="1:26">
      <c r="A148" t="s">
        <v>1214</v>
      </c>
      <c r="B148" t="s">
        <v>1231</v>
      </c>
      <c r="C148" t="s">
        <v>1268</v>
      </c>
      <c r="D148" t="s">
        <v>1284</v>
      </c>
      <c r="E148" t="s">
        <v>1285</v>
      </c>
      <c r="F148" t="s">
        <v>950</v>
      </c>
      <c r="G148" t="s">
        <v>205</v>
      </c>
      <c r="H148" t="s">
        <v>205</v>
      </c>
      <c r="I148" t="s">
        <v>341</v>
      </c>
      <c r="J148" t="s">
        <v>1263</v>
      </c>
      <c r="K148" t="s">
        <v>414</v>
      </c>
      <c r="L148" t="s">
        <v>1213</v>
      </c>
      <c r="M148" s="131">
        <v>0.52</v>
      </c>
      <c r="N148" t="s">
        <v>1286</v>
      </c>
      <c r="O148" s="132">
        <v>4.2110000000000002E-2</v>
      </c>
      <c r="P148" s="132">
        <v>4.2999999999999997E-2</v>
      </c>
      <c r="R148" s="131">
        <v>35000000</v>
      </c>
      <c r="S148" s="131">
        <v>1</v>
      </c>
      <c r="T148" s="131">
        <v>97.83</v>
      </c>
      <c r="U148" s="131">
        <v>34240.5</v>
      </c>
      <c r="X148" s="132">
        <v>2.1900000000000001E-3</v>
      </c>
      <c r="Y148" s="132">
        <v>2.8539999999999999E-2</v>
      </c>
      <c r="Z148" s="132">
        <v>1.179E-2</v>
      </c>
    </row>
    <row r="149" spans="1:26">
      <c r="A149" t="s">
        <v>1214</v>
      </c>
      <c r="B149" t="s">
        <v>1231</v>
      </c>
      <c r="C149" t="s">
        <v>1268</v>
      </c>
      <c r="D149" t="s">
        <v>1361</v>
      </c>
      <c r="E149" t="s">
        <v>1362</v>
      </c>
      <c r="F149" t="s">
        <v>950</v>
      </c>
      <c r="G149" t="s">
        <v>205</v>
      </c>
      <c r="H149" t="s">
        <v>205</v>
      </c>
      <c r="I149" t="s">
        <v>341</v>
      </c>
      <c r="J149" t="s">
        <v>1263</v>
      </c>
      <c r="K149" t="s">
        <v>414</v>
      </c>
      <c r="L149" t="s">
        <v>1213</v>
      </c>
      <c r="M149" s="131">
        <v>0.1</v>
      </c>
      <c r="N149" t="s">
        <v>1363</v>
      </c>
      <c r="O149" s="132">
        <v>4.0390000000000002E-2</v>
      </c>
      <c r="P149" s="132">
        <v>4.2500000000000003E-2</v>
      </c>
      <c r="R149" s="131">
        <v>30000000</v>
      </c>
      <c r="S149" s="131">
        <v>1</v>
      </c>
      <c r="T149" s="131">
        <v>99.59</v>
      </c>
      <c r="U149" s="131">
        <v>29877</v>
      </c>
      <c r="X149" s="132">
        <v>1E-3</v>
      </c>
      <c r="Y149" s="132">
        <v>2.4899999999999999E-2</v>
      </c>
      <c r="Z149" s="132">
        <v>1.0290000000000001E-2</v>
      </c>
    </row>
    <row r="150" spans="1:26">
      <c r="A150" t="s">
        <v>1214</v>
      </c>
      <c r="B150" t="s">
        <v>1231</v>
      </c>
      <c r="C150" t="s">
        <v>1268</v>
      </c>
      <c r="D150" t="s">
        <v>1299</v>
      </c>
      <c r="E150" t="s">
        <v>1300</v>
      </c>
      <c r="F150" t="s">
        <v>950</v>
      </c>
      <c r="G150" t="s">
        <v>205</v>
      </c>
      <c r="H150" t="s">
        <v>205</v>
      </c>
      <c r="I150" t="s">
        <v>341</v>
      </c>
      <c r="J150" t="s">
        <v>1263</v>
      </c>
      <c r="K150" t="s">
        <v>414</v>
      </c>
      <c r="L150" t="s">
        <v>1213</v>
      </c>
      <c r="M150" s="131">
        <v>0.92</v>
      </c>
      <c r="N150" t="s">
        <v>1301</v>
      </c>
      <c r="O150" s="132">
        <v>4.2909999999999997E-2</v>
      </c>
      <c r="P150" s="132">
        <v>4.1000000000000002E-2</v>
      </c>
      <c r="R150" s="131">
        <v>30000000</v>
      </c>
      <c r="S150" s="131">
        <v>1</v>
      </c>
      <c r="T150" s="131">
        <v>96.36</v>
      </c>
      <c r="U150" s="131">
        <v>28908</v>
      </c>
      <c r="X150" s="132">
        <v>1.67E-3</v>
      </c>
      <c r="Y150" s="132">
        <v>2.409E-2</v>
      </c>
      <c r="Z150" s="132">
        <v>9.9600000000000001E-3</v>
      </c>
    </row>
    <row r="151" spans="1:26">
      <c r="A151" t="s">
        <v>1214</v>
      </c>
      <c r="B151" t="s">
        <v>1231</v>
      </c>
      <c r="C151" t="s">
        <v>1273</v>
      </c>
      <c r="D151" t="s">
        <v>1358</v>
      </c>
      <c r="E151" t="s">
        <v>1359</v>
      </c>
      <c r="F151" t="s">
        <v>946</v>
      </c>
      <c r="G151" t="s">
        <v>205</v>
      </c>
      <c r="H151" t="s">
        <v>205</v>
      </c>
      <c r="I151" t="s">
        <v>341</v>
      </c>
      <c r="J151" t="s">
        <v>1263</v>
      </c>
      <c r="K151" t="s">
        <v>414</v>
      </c>
      <c r="L151" t="s">
        <v>1213</v>
      </c>
      <c r="M151" s="131">
        <v>1.73</v>
      </c>
      <c r="N151" t="s">
        <v>1360</v>
      </c>
      <c r="O151" s="132">
        <v>4.2759999999999999E-2</v>
      </c>
      <c r="P151" s="132">
        <v>0.04</v>
      </c>
      <c r="R151" s="131">
        <v>25000000</v>
      </c>
      <c r="S151" s="131">
        <v>1</v>
      </c>
      <c r="T151" s="131">
        <v>97.19</v>
      </c>
      <c r="U151" s="131">
        <v>24297.5</v>
      </c>
      <c r="X151" s="132">
        <v>8.8999999999999995E-4</v>
      </c>
      <c r="Y151" s="132">
        <v>2.0250000000000001E-2</v>
      </c>
      <c r="Z151" s="132">
        <v>8.3700000000000007E-3</v>
      </c>
    </row>
    <row r="152" spans="1:26">
      <c r="A152" t="s">
        <v>1214</v>
      </c>
      <c r="B152" t="s">
        <v>1231</v>
      </c>
      <c r="C152" t="s">
        <v>1273</v>
      </c>
      <c r="D152" t="s">
        <v>1367</v>
      </c>
      <c r="E152" t="s">
        <v>1368</v>
      </c>
      <c r="F152" t="s">
        <v>946</v>
      </c>
      <c r="G152" t="s">
        <v>205</v>
      </c>
      <c r="H152" t="s">
        <v>205</v>
      </c>
      <c r="I152" t="s">
        <v>341</v>
      </c>
      <c r="J152" t="s">
        <v>1263</v>
      </c>
      <c r="K152" t="s">
        <v>414</v>
      </c>
      <c r="L152" t="s">
        <v>1213</v>
      </c>
      <c r="M152" s="131">
        <v>3.11</v>
      </c>
      <c r="N152" t="s">
        <v>1369</v>
      </c>
      <c r="O152" s="132">
        <v>4.6850000000000003E-2</v>
      </c>
      <c r="P152" s="132">
        <v>3.95E-2</v>
      </c>
      <c r="R152" s="131">
        <v>16000000</v>
      </c>
      <c r="S152" s="131">
        <v>1</v>
      </c>
      <c r="T152" s="131">
        <v>96.6</v>
      </c>
      <c r="U152" s="131">
        <v>15456</v>
      </c>
      <c r="X152" s="132">
        <v>4.6000000000000001E-4</v>
      </c>
      <c r="Y152" s="132">
        <v>1.2880000000000001E-2</v>
      </c>
      <c r="Z152" s="132">
        <v>5.3200000000000001E-3</v>
      </c>
    </row>
    <row r="153" spans="1:26">
      <c r="A153" t="s">
        <v>1214</v>
      </c>
      <c r="B153" t="s">
        <v>1231</v>
      </c>
      <c r="C153" t="s">
        <v>1260</v>
      </c>
      <c r="D153" t="s">
        <v>1308</v>
      </c>
      <c r="E153" t="s">
        <v>1309</v>
      </c>
      <c r="F153" t="s">
        <v>944</v>
      </c>
      <c r="G153" t="s">
        <v>205</v>
      </c>
      <c r="H153" t="s">
        <v>205</v>
      </c>
      <c r="I153" t="s">
        <v>341</v>
      </c>
      <c r="J153" t="s">
        <v>1271</v>
      </c>
      <c r="K153" t="s">
        <v>416</v>
      </c>
      <c r="L153" t="s">
        <v>1213</v>
      </c>
      <c r="M153" s="131">
        <v>6.4</v>
      </c>
      <c r="N153" t="s">
        <v>1310</v>
      </c>
      <c r="O153" s="132">
        <v>2.036E-2</v>
      </c>
      <c r="P153" s="132">
        <v>1.9699999999999999E-2</v>
      </c>
      <c r="R153" s="131">
        <v>13000000</v>
      </c>
      <c r="S153" s="131">
        <v>1</v>
      </c>
      <c r="T153" s="131">
        <v>104.14</v>
      </c>
      <c r="U153" s="131">
        <v>13538.2</v>
      </c>
      <c r="X153" s="132">
        <v>3.8000000000000002E-4</v>
      </c>
      <c r="Y153" s="132">
        <v>1.128E-2</v>
      </c>
      <c r="Z153" s="132">
        <v>4.6600000000000001E-3</v>
      </c>
    </row>
    <row r="154" spans="1:26">
      <c r="A154" t="s">
        <v>1214</v>
      </c>
      <c r="B154" t="s">
        <v>1231</v>
      </c>
      <c r="C154" t="s">
        <v>1260</v>
      </c>
      <c r="D154" t="s">
        <v>1311</v>
      </c>
      <c r="E154" t="s">
        <v>1312</v>
      </c>
      <c r="F154" t="s">
        <v>944</v>
      </c>
      <c r="G154" t="s">
        <v>205</v>
      </c>
      <c r="H154" t="s">
        <v>205</v>
      </c>
      <c r="I154" t="s">
        <v>341</v>
      </c>
      <c r="J154" t="s">
        <v>1271</v>
      </c>
      <c r="K154" t="s">
        <v>416</v>
      </c>
      <c r="L154" t="s">
        <v>1213</v>
      </c>
      <c r="M154" s="131">
        <v>3.89</v>
      </c>
      <c r="N154" t="s">
        <v>1313</v>
      </c>
      <c r="O154" s="132">
        <v>-2.8999999999999998E-3</v>
      </c>
      <c r="P154" s="132">
        <v>2.01E-2</v>
      </c>
      <c r="R154" s="131">
        <v>6650000</v>
      </c>
      <c r="S154" s="131">
        <v>1</v>
      </c>
      <c r="T154" s="131">
        <v>110.62</v>
      </c>
      <c r="U154" s="131">
        <v>7356.23</v>
      </c>
      <c r="X154" s="132">
        <v>2.3000000000000001E-4</v>
      </c>
      <c r="Y154" s="132">
        <v>6.13E-3</v>
      </c>
      <c r="Z154" s="132">
        <v>2.5300000000000001E-3</v>
      </c>
    </row>
    <row r="155" spans="1:26">
      <c r="A155" t="s">
        <v>1214</v>
      </c>
      <c r="B155" t="s">
        <v>1231</v>
      </c>
      <c r="C155" t="s">
        <v>1382</v>
      </c>
      <c r="D155" t="s">
        <v>1390</v>
      </c>
      <c r="E155" t="s">
        <v>1391</v>
      </c>
      <c r="F155" t="s">
        <v>951</v>
      </c>
      <c r="G155" t="s">
        <v>206</v>
      </c>
      <c r="H155" t="s">
        <v>225</v>
      </c>
      <c r="I155" t="s">
        <v>315</v>
      </c>
      <c r="J155" t="s">
        <v>1385</v>
      </c>
      <c r="K155" t="s">
        <v>432</v>
      </c>
      <c r="L155" t="s">
        <v>1216</v>
      </c>
      <c r="M155" s="131">
        <v>4.1029999999999998</v>
      </c>
      <c r="N155" t="s">
        <v>1392</v>
      </c>
      <c r="O155" s="132">
        <v>1.949E-2</v>
      </c>
      <c r="P155" s="132">
        <v>1.848E-2</v>
      </c>
      <c r="R155" s="131">
        <v>19250000</v>
      </c>
      <c r="S155" s="131">
        <v>3.3719999999999999</v>
      </c>
      <c r="T155" s="131">
        <v>102.98099999999999</v>
      </c>
      <c r="U155" s="131">
        <v>66845.995999999999</v>
      </c>
      <c r="X155" s="132">
        <v>3.5E-4</v>
      </c>
      <c r="Y155" s="132">
        <v>5.5710000000000003E-2</v>
      </c>
      <c r="Z155" s="132">
        <v>2.3029999999999998E-2</v>
      </c>
    </row>
    <row r="156" spans="1:26">
      <c r="A156" t="s">
        <v>1214</v>
      </c>
      <c r="B156" t="s">
        <v>1231</v>
      </c>
      <c r="C156" t="s">
        <v>1382</v>
      </c>
      <c r="D156" t="s">
        <v>1393</v>
      </c>
      <c r="E156" t="s">
        <v>1394</v>
      </c>
      <c r="F156" t="s">
        <v>951</v>
      </c>
      <c r="G156" t="s">
        <v>206</v>
      </c>
      <c r="H156" t="s">
        <v>225</v>
      </c>
      <c r="I156" t="s">
        <v>315</v>
      </c>
      <c r="J156" t="s">
        <v>1385</v>
      </c>
      <c r="K156" t="s">
        <v>432</v>
      </c>
      <c r="L156" t="s">
        <v>1216</v>
      </c>
      <c r="M156" s="131">
        <v>0.64800000000000002</v>
      </c>
      <c r="N156" t="s">
        <v>1395</v>
      </c>
      <c r="O156" s="132">
        <v>4.317E-2</v>
      </c>
      <c r="P156" s="132">
        <v>4.1309999999999999E-2</v>
      </c>
      <c r="R156" s="131">
        <v>14000000</v>
      </c>
      <c r="S156" s="131">
        <v>3.3719999999999999</v>
      </c>
      <c r="T156" s="131">
        <v>97.733000000000004</v>
      </c>
      <c r="U156" s="131">
        <v>46137.794000000002</v>
      </c>
      <c r="X156" s="132">
        <v>2.1000000000000001E-4</v>
      </c>
      <c r="Y156" s="132">
        <v>3.8449999999999998E-2</v>
      </c>
      <c r="Z156" s="132">
        <v>1.5890000000000001E-2</v>
      </c>
    </row>
    <row r="157" spans="1:26">
      <c r="A157" t="s">
        <v>1214</v>
      </c>
      <c r="B157" t="s">
        <v>1232</v>
      </c>
      <c r="C157" t="s">
        <v>1260</v>
      </c>
      <c r="D157" t="s">
        <v>1311</v>
      </c>
      <c r="E157" t="s">
        <v>1312</v>
      </c>
      <c r="F157" t="s">
        <v>944</v>
      </c>
      <c r="G157" t="s">
        <v>205</v>
      </c>
      <c r="H157" t="s">
        <v>205</v>
      </c>
      <c r="I157" t="s">
        <v>341</v>
      </c>
      <c r="J157" t="s">
        <v>1271</v>
      </c>
      <c r="K157" t="s">
        <v>416</v>
      </c>
      <c r="L157" t="s">
        <v>1213</v>
      </c>
      <c r="M157" s="131">
        <v>3.89</v>
      </c>
      <c r="N157" t="s">
        <v>1313</v>
      </c>
      <c r="O157" s="132">
        <v>1.899E-2</v>
      </c>
      <c r="P157" s="132">
        <v>2.01E-2</v>
      </c>
      <c r="R157" s="131">
        <v>1398169</v>
      </c>
      <c r="S157" s="131">
        <v>1</v>
      </c>
      <c r="T157" s="131">
        <v>110.62</v>
      </c>
      <c r="U157" s="131">
        <v>1546.655</v>
      </c>
      <c r="X157" s="132">
        <v>5.0000000000000002E-5</v>
      </c>
      <c r="Y157" s="132">
        <v>0.38378000000000001</v>
      </c>
      <c r="Z157" s="132">
        <v>3.8870000000000002E-2</v>
      </c>
    </row>
    <row r="158" spans="1:26">
      <c r="A158" t="s">
        <v>1214</v>
      </c>
      <c r="B158" t="s">
        <v>1232</v>
      </c>
      <c r="C158" t="s">
        <v>1273</v>
      </c>
      <c r="D158" t="s">
        <v>1317</v>
      </c>
      <c r="E158" t="s">
        <v>1318</v>
      </c>
      <c r="F158" t="s">
        <v>946</v>
      </c>
      <c r="G158" t="s">
        <v>205</v>
      </c>
      <c r="H158" t="s">
        <v>205</v>
      </c>
      <c r="I158" t="s">
        <v>341</v>
      </c>
      <c r="J158" t="s">
        <v>1263</v>
      </c>
      <c r="K158" t="s">
        <v>414</v>
      </c>
      <c r="L158" t="s">
        <v>1213</v>
      </c>
      <c r="M158" s="131">
        <v>8.18</v>
      </c>
      <c r="N158" t="s">
        <v>1319</v>
      </c>
      <c r="O158" s="132">
        <v>3.8899999999999997E-2</v>
      </c>
      <c r="P158" s="132">
        <v>4.1099999999999998E-2</v>
      </c>
      <c r="R158" s="131">
        <v>758188</v>
      </c>
      <c r="S158" s="131">
        <v>1</v>
      </c>
      <c r="T158" s="131">
        <v>100.1</v>
      </c>
      <c r="U158" s="131">
        <v>758.94600000000003</v>
      </c>
      <c r="X158" s="132">
        <v>2.0000000000000002E-5</v>
      </c>
      <c r="Y158" s="132">
        <v>0.18831999999999999</v>
      </c>
      <c r="Z158" s="132">
        <v>1.907E-2</v>
      </c>
    </row>
    <row r="159" spans="1:26">
      <c r="A159" t="s">
        <v>1214</v>
      </c>
      <c r="B159" t="s">
        <v>1232</v>
      </c>
      <c r="C159" t="s">
        <v>1273</v>
      </c>
      <c r="D159" t="s">
        <v>1329</v>
      </c>
      <c r="E159" t="s">
        <v>1330</v>
      </c>
      <c r="F159" t="s">
        <v>946</v>
      </c>
      <c r="G159" t="s">
        <v>205</v>
      </c>
      <c r="H159" t="s">
        <v>205</v>
      </c>
      <c r="I159" t="s">
        <v>341</v>
      </c>
      <c r="J159" t="s">
        <v>1271</v>
      </c>
      <c r="K159" t="s">
        <v>416</v>
      </c>
      <c r="L159" t="s">
        <v>1213</v>
      </c>
      <c r="M159" s="131">
        <v>6.54</v>
      </c>
      <c r="N159" t="s">
        <v>1331</v>
      </c>
      <c r="O159" s="132">
        <v>4.3110000000000002E-2</v>
      </c>
      <c r="P159" s="132">
        <v>4.0500000000000001E-2</v>
      </c>
      <c r="R159" s="131">
        <v>445598</v>
      </c>
      <c r="S159" s="131">
        <v>1</v>
      </c>
      <c r="T159" s="131">
        <v>84.1</v>
      </c>
      <c r="U159" s="131">
        <v>374.74799999999999</v>
      </c>
      <c r="X159" s="132">
        <v>1.0000000000000001E-5</v>
      </c>
      <c r="Y159" s="132">
        <v>9.2990000000000003E-2</v>
      </c>
      <c r="Z159" s="132">
        <v>9.4199999999999996E-3</v>
      </c>
    </row>
    <row r="160" spans="1:26">
      <c r="A160" t="s">
        <v>1214</v>
      </c>
      <c r="B160" t="s">
        <v>1232</v>
      </c>
      <c r="C160" t="s">
        <v>1268</v>
      </c>
      <c r="D160" t="s">
        <v>1343</v>
      </c>
      <c r="E160" t="s">
        <v>1344</v>
      </c>
      <c r="F160" t="s">
        <v>950</v>
      </c>
      <c r="G160" t="s">
        <v>205</v>
      </c>
      <c r="H160" t="s">
        <v>205</v>
      </c>
      <c r="I160" t="s">
        <v>341</v>
      </c>
      <c r="J160" t="s">
        <v>1271</v>
      </c>
      <c r="K160" t="s">
        <v>416</v>
      </c>
      <c r="L160" t="s">
        <v>1213</v>
      </c>
      <c r="M160" s="131">
        <v>0.75</v>
      </c>
      <c r="N160" t="s">
        <v>1345</v>
      </c>
      <c r="O160" s="132">
        <v>4.199E-2</v>
      </c>
      <c r="P160" s="132">
        <v>4.1700000000000001E-2</v>
      </c>
      <c r="R160" s="131">
        <v>354164</v>
      </c>
      <c r="S160" s="131">
        <v>1</v>
      </c>
      <c r="T160" s="131">
        <v>96.98</v>
      </c>
      <c r="U160" s="131">
        <v>343.46800000000002</v>
      </c>
      <c r="X160" s="132">
        <v>2.0000000000000002E-5</v>
      </c>
      <c r="Y160" s="132">
        <v>8.523E-2</v>
      </c>
      <c r="Z160" s="132">
        <v>8.6300000000000005E-3</v>
      </c>
    </row>
    <row r="161" spans="1:26">
      <c r="A161" t="s">
        <v>1214</v>
      </c>
      <c r="B161" t="s">
        <v>1232</v>
      </c>
      <c r="C161" t="s">
        <v>1268</v>
      </c>
      <c r="D161" t="s">
        <v>1293</v>
      </c>
      <c r="E161" t="s">
        <v>1294</v>
      </c>
      <c r="F161" t="s">
        <v>950</v>
      </c>
      <c r="G161" t="s">
        <v>205</v>
      </c>
      <c r="H161" t="s">
        <v>205</v>
      </c>
      <c r="I161" t="s">
        <v>341</v>
      </c>
      <c r="J161" t="s">
        <v>1263</v>
      </c>
      <c r="K161" t="s">
        <v>414</v>
      </c>
      <c r="L161" t="s">
        <v>1213</v>
      </c>
      <c r="M161" s="131">
        <v>0.85</v>
      </c>
      <c r="N161" t="s">
        <v>1295</v>
      </c>
      <c r="O161" s="132">
        <v>4.1590000000000002E-2</v>
      </c>
      <c r="P161" s="132">
        <v>4.1200000000000001E-2</v>
      </c>
      <c r="R161" s="131">
        <v>261585</v>
      </c>
      <c r="S161" s="131">
        <v>1</v>
      </c>
      <c r="T161" s="131">
        <v>96.64</v>
      </c>
      <c r="U161" s="131">
        <v>252.79599999999999</v>
      </c>
      <c r="X161" s="132">
        <v>1.0000000000000001E-5</v>
      </c>
      <c r="Y161" s="132">
        <v>6.2729999999999994E-2</v>
      </c>
      <c r="Z161" s="132">
        <v>6.3499999999999997E-3</v>
      </c>
    </row>
    <row r="162" spans="1:26">
      <c r="A162" t="s">
        <v>1214</v>
      </c>
      <c r="B162" t="s">
        <v>1232</v>
      </c>
      <c r="C162" t="s">
        <v>1268</v>
      </c>
      <c r="D162" t="s">
        <v>1269</v>
      </c>
      <c r="E162" t="s">
        <v>1270</v>
      </c>
      <c r="F162" t="s">
        <v>950</v>
      </c>
      <c r="G162" t="s">
        <v>205</v>
      </c>
      <c r="H162" t="s">
        <v>205</v>
      </c>
      <c r="I162" t="s">
        <v>341</v>
      </c>
      <c r="J162" t="s">
        <v>1271</v>
      </c>
      <c r="K162" t="s">
        <v>416</v>
      </c>
      <c r="L162" t="s">
        <v>1213</v>
      </c>
      <c r="M162" s="131">
        <v>0.67</v>
      </c>
      <c r="N162" t="s">
        <v>1272</v>
      </c>
      <c r="O162" s="132">
        <v>4.2259999999999999E-2</v>
      </c>
      <c r="P162" s="132">
        <v>4.2099999999999999E-2</v>
      </c>
      <c r="R162" s="131">
        <v>189251</v>
      </c>
      <c r="S162" s="131">
        <v>1</v>
      </c>
      <c r="T162" s="131">
        <v>97.26</v>
      </c>
      <c r="U162" s="131">
        <v>184.066</v>
      </c>
      <c r="X162" s="132">
        <v>1.0000000000000001E-5</v>
      </c>
      <c r="Y162" s="132">
        <v>4.5670000000000002E-2</v>
      </c>
      <c r="Z162" s="132">
        <v>4.6299999999999996E-3</v>
      </c>
    </row>
    <row r="163" spans="1:26">
      <c r="A163" t="s">
        <v>1214</v>
      </c>
      <c r="B163" t="s">
        <v>1232</v>
      </c>
      <c r="C163" t="s">
        <v>1268</v>
      </c>
      <c r="D163" t="s">
        <v>1379</v>
      </c>
      <c r="E163" t="s">
        <v>1380</v>
      </c>
      <c r="F163" t="s">
        <v>950</v>
      </c>
      <c r="G163" t="s">
        <v>205</v>
      </c>
      <c r="H163" t="s">
        <v>205</v>
      </c>
      <c r="I163" t="s">
        <v>341</v>
      </c>
      <c r="J163" t="s">
        <v>1263</v>
      </c>
      <c r="K163" t="s">
        <v>414</v>
      </c>
      <c r="L163" t="s">
        <v>1213</v>
      </c>
      <c r="M163" s="131">
        <v>0.26</v>
      </c>
      <c r="N163" t="s">
        <v>1381</v>
      </c>
      <c r="O163" s="132">
        <v>4.2099999999999999E-2</v>
      </c>
      <c r="P163" s="132">
        <v>4.3099999999999999E-2</v>
      </c>
      <c r="R163" s="131">
        <v>128955</v>
      </c>
      <c r="S163" s="131">
        <v>1</v>
      </c>
      <c r="T163" s="131">
        <v>98.92</v>
      </c>
      <c r="U163" s="131">
        <v>127.562</v>
      </c>
      <c r="X163" s="132">
        <v>1.0000000000000001E-5</v>
      </c>
      <c r="Y163" s="132">
        <v>3.1649999999999998E-2</v>
      </c>
      <c r="Z163" s="132">
        <v>3.2100000000000002E-3</v>
      </c>
    </row>
    <row r="164" spans="1:26">
      <c r="A164" t="s">
        <v>1214</v>
      </c>
      <c r="B164" t="s">
        <v>1232</v>
      </c>
      <c r="C164" t="s">
        <v>1268</v>
      </c>
      <c r="D164" t="s">
        <v>1302</v>
      </c>
      <c r="E164" t="s">
        <v>1303</v>
      </c>
      <c r="F164" t="s">
        <v>950</v>
      </c>
      <c r="G164" t="s">
        <v>205</v>
      </c>
      <c r="H164" t="s">
        <v>205</v>
      </c>
      <c r="I164" t="s">
        <v>341</v>
      </c>
      <c r="J164" t="s">
        <v>1263</v>
      </c>
      <c r="K164" t="s">
        <v>414</v>
      </c>
      <c r="L164" t="s">
        <v>1213</v>
      </c>
      <c r="M164" s="131">
        <v>0.42</v>
      </c>
      <c r="N164" t="s">
        <v>1304</v>
      </c>
      <c r="O164" s="132">
        <v>4.2180000000000002E-2</v>
      </c>
      <c r="P164" s="132">
        <v>4.2999999999999997E-2</v>
      </c>
      <c r="R164" s="131">
        <v>117926</v>
      </c>
      <c r="S164" s="131">
        <v>1</v>
      </c>
      <c r="T164" s="131">
        <v>98.23</v>
      </c>
      <c r="U164" s="131">
        <v>115.839</v>
      </c>
      <c r="X164" s="132">
        <v>1.0000000000000001E-5</v>
      </c>
      <c r="Y164" s="132">
        <v>2.8740000000000002E-2</v>
      </c>
      <c r="Z164" s="132">
        <v>2.9099999999999998E-3</v>
      </c>
    </row>
    <row r="165" spans="1:26">
      <c r="A165" t="s">
        <v>1214</v>
      </c>
      <c r="B165" t="s">
        <v>1232</v>
      </c>
      <c r="C165" t="s">
        <v>1273</v>
      </c>
      <c r="D165" t="s">
        <v>1355</v>
      </c>
      <c r="E165" t="s">
        <v>1356</v>
      </c>
      <c r="F165" t="s">
        <v>946</v>
      </c>
      <c r="G165" t="s">
        <v>205</v>
      </c>
      <c r="H165" t="s">
        <v>205</v>
      </c>
      <c r="I165" t="s">
        <v>341</v>
      </c>
      <c r="J165" t="s">
        <v>1271</v>
      </c>
      <c r="K165" t="s">
        <v>416</v>
      </c>
      <c r="L165" t="s">
        <v>1213</v>
      </c>
      <c r="M165" s="131">
        <v>10.81</v>
      </c>
      <c r="N165" t="s">
        <v>1357</v>
      </c>
      <c r="O165" s="132">
        <v>3.7850000000000002E-2</v>
      </c>
      <c r="P165" s="132">
        <v>4.2500000000000003E-2</v>
      </c>
      <c r="R165" s="131">
        <v>118300</v>
      </c>
      <c r="S165" s="131">
        <v>1</v>
      </c>
      <c r="T165" s="131">
        <v>74.8</v>
      </c>
      <c r="U165" s="131">
        <v>88.488</v>
      </c>
      <c r="X165" s="132">
        <v>0</v>
      </c>
      <c r="Y165" s="132">
        <v>2.196E-2</v>
      </c>
      <c r="Z165" s="132">
        <v>2.2200000000000002E-3</v>
      </c>
    </row>
    <row r="166" spans="1:26">
      <c r="A166" t="s">
        <v>1214</v>
      </c>
      <c r="B166" t="s">
        <v>1232</v>
      </c>
      <c r="C166" t="s">
        <v>1273</v>
      </c>
      <c r="D166" t="s">
        <v>1370</v>
      </c>
      <c r="E166" t="s">
        <v>1371</v>
      </c>
      <c r="F166" t="s">
        <v>946</v>
      </c>
      <c r="G166" t="s">
        <v>205</v>
      </c>
      <c r="H166" t="s">
        <v>205</v>
      </c>
      <c r="I166" t="s">
        <v>341</v>
      </c>
      <c r="J166" t="s">
        <v>1263</v>
      </c>
      <c r="K166" t="s">
        <v>414</v>
      </c>
      <c r="L166" t="s">
        <v>1213</v>
      </c>
      <c r="M166" s="131">
        <v>14.71</v>
      </c>
      <c r="N166" t="s">
        <v>1372</v>
      </c>
      <c r="O166" s="132">
        <v>4.7169999999999997E-2</v>
      </c>
      <c r="P166" s="132">
        <v>4.4699999999999997E-2</v>
      </c>
      <c r="R166" s="131">
        <v>90446</v>
      </c>
      <c r="S166" s="131">
        <v>1</v>
      </c>
      <c r="T166" s="131">
        <v>91.05</v>
      </c>
      <c r="U166" s="131">
        <v>82.350999999999999</v>
      </c>
      <c r="X166" s="132">
        <v>0</v>
      </c>
      <c r="Y166" s="132">
        <v>2.043E-2</v>
      </c>
      <c r="Z166" s="132">
        <v>2.0699999999999998E-3</v>
      </c>
    </row>
    <row r="167" spans="1:26">
      <c r="A167" t="s">
        <v>1214</v>
      </c>
      <c r="B167" t="s">
        <v>1232</v>
      </c>
      <c r="C167" t="s">
        <v>1273</v>
      </c>
      <c r="D167" t="s">
        <v>1274</v>
      </c>
      <c r="E167" t="s">
        <v>1275</v>
      </c>
      <c r="F167" t="s">
        <v>946</v>
      </c>
      <c r="G167" t="s">
        <v>205</v>
      </c>
      <c r="H167" t="s">
        <v>205</v>
      </c>
      <c r="I167" t="s">
        <v>341</v>
      </c>
      <c r="J167" t="s">
        <v>1263</v>
      </c>
      <c r="K167" t="s">
        <v>414</v>
      </c>
      <c r="L167" t="s">
        <v>1213</v>
      </c>
      <c r="M167" s="131">
        <v>11.42</v>
      </c>
      <c r="N167" t="s">
        <v>1276</v>
      </c>
      <c r="O167" s="132">
        <v>3.6299999999999999E-2</v>
      </c>
      <c r="P167" s="132">
        <v>4.3499999999999997E-2</v>
      </c>
      <c r="R167" s="131">
        <v>70581</v>
      </c>
      <c r="S167" s="131">
        <v>1</v>
      </c>
      <c r="T167" s="131">
        <v>115.63</v>
      </c>
      <c r="U167" s="131">
        <v>81.613</v>
      </c>
      <c r="X167" s="132">
        <v>0</v>
      </c>
      <c r="Y167" s="132">
        <v>2.0250000000000001E-2</v>
      </c>
      <c r="Z167" s="132">
        <v>2.0500000000000002E-3</v>
      </c>
    </row>
    <row r="168" spans="1:26">
      <c r="A168" t="s">
        <v>1214</v>
      </c>
      <c r="B168" t="s">
        <v>1232</v>
      </c>
      <c r="C168" t="s">
        <v>1268</v>
      </c>
      <c r="D168" t="s">
        <v>1340</v>
      </c>
      <c r="E168" t="s">
        <v>1341</v>
      </c>
      <c r="F168" t="s">
        <v>950</v>
      </c>
      <c r="G168" t="s">
        <v>205</v>
      </c>
      <c r="H168" t="s">
        <v>205</v>
      </c>
      <c r="I168" t="s">
        <v>341</v>
      </c>
      <c r="J168" t="s">
        <v>1263</v>
      </c>
      <c r="K168" t="s">
        <v>414</v>
      </c>
      <c r="L168" t="s">
        <v>1213</v>
      </c>
      <c r="M168" s="131">
        <v>0.18</v>
      </c>
      <c r="N168" t="s">
        <v>1342</v>
      </c>
      <c r="O168" s="132">
        <v>4.3060000000000001E-2</v>
      </c>
      <c r="P168" s="132">
        <v>4.3299999999999998E-2</v>
      </c>
      <c r="R168" s="131">
        <v>74049</v>
      </c>
      <c r="S168" s="131">
        <v>1</v>
      </c>
      <c r="T168" s="131">
        <v>99.26</v>
      </c>
      <c r="U168" s="131">
        <v>73.501000000000005</v>
      </c>
      <c r="X168" s="132">
        <v>0</v>
      </c>
      <c r="Y168" s="132">
        <v>1.8239999999999999E-2</v>
      </c>
      <c r="Z168" s="132">
        <v>1.8500000000000001E-3</v>
      </c>
    </row>
    <row r="169" spans="1:26">
      <c r="A169" t="s">
        <v>1214</v>
      </c>
      <c r="B169" t="s">
        <v>1233</v>
      </c>
      <c r="C169" t="s">
        <v>1268</v>
      </c>
      <c r="D169" t="s">
        <v>1379</v>
      </c>
      <c r="E169" t="s">
        <v>1380</v>
      </c>
      <c r="F169" t="s">
        <v>950</v>
      </c>
      <c r="G169" t="s">
        <v>205</v>
      </c>
      <c r="H169" t="s">
        <v>205</v>
      </c>
      <c r="I169" t="s">
        <v>341</v>
      </c>
      <c r="J169" t="s">
        <v>1263</v>
      </c>
      <c r="K169" t="s">
        <v>414</v>
      </c>
      <c r="L169" t="s">
        <v>1213</v>
      </c>
      <c r="M169" s="131">
        <v>0.26</v>
      </c>
      <c r="N169" t="s">
        <v>1381</v>
      </c>
      <c r="O169" s="132">
        <v>4.2689999999999999E-2</v>
      </c>
      <c r="P169" s="132">
        <v>4.3099999999999999E-2</v>
      </c>
      <c r="R169" s="131">
        <v>969562</v>
      </c>
      <c r="S169" s="131">
        <v>1</v>
      </c>
      <c r="T169" s="131">
        <v>98.92</v>
      </c>
      <c r="U169" s="131">
        <v>959.09100000000001</v>
      </c>
      <c r="X169" s="132">
        <v>6.9999999999999994E-5</v>
      </c>
      <c r="Y169" s="132">
        <v>0.23130999999999999</v>
      </c>
      <c r="Z169" s="132">
        <v>2.4819999999999998E-2</v>
      </c>
    </row>
    <row r="170" spans="1:26">
      <c r="A170" t="s">
        <v>1214</v>
      </c>
      <c r="B170" t="s">
        <v>1233</v>
      </c>
      <c r="C170" t="s">
        <v>1268</v>
      </c>
      <c r="D170" t="s">
        <v>1340</v>
      </c>
      <c r="E170" t="s">
        <v>1341</v>
      </c>
      <c r="F170" t="s">
        <v>950</v>
      </c>
      <c r="G170" t="s">
        <v>205</v>
      </c>
      <c r="H170" t="s">
        <v>205</v>
      </c>
      <c r="I170" t="s">
        <v>341</v>
      </c>
      <c r="J170" t="s">
        <v>1263</v>
      </c>
      <c r="K170" t="s">
        <v>414</v>
      </c>
      <c r="L170" t="s">
        <v>1213</v>
      </c>
      <c r="M170" s="131">
        <v>0.18</v>
      </c>
      <c r="N170" t="s">
        <v>1342</v>
      </c>
      <c r="O170" s="132">
        <v>4.2689999999999999E-2</v>
      </c>
      <c r="P170" s="132">
        <v>4.3299999999999998E-2</v>
      </c>
      <c r="R170" s="131">
        <v>895381</v>
      </c>
      <c r="S170" s="131">
        <v>1</v>
      </c>
      <c r="T170" s="131">
        <v>99.26</v>
      </c>
      <c r="U170" s="131">
        <v>888.755</v>
      </c>
      <c r="X170" s="132">
        <v>3.0000000000000001E-5</v>
      </c>
      <c r="Y170" s="132">
        <v>0.21434</v>
      </c>
      <c r="Z170" s="132">
        <v>2.3E-2</v>
      </c>
    </row>
    <row r="171" spans="1:26">
      <c r="A171" t="s">
        <v>1214</v>
      </c>
      <c r="B171" t="s">
        <v>1233</v>
      </c>
      <c r="C171" t="s">
        <v>1268</v>
      </c>
      <c r="D171" t="s">
        <v>1361</v>
      </c>
      <c r="E171" t="s">
        <v>1362</v>
      </c>
      <c r="F171" t="s">
        <v>950</v>
      </c>
      <c r="G171" t="s">
        <v>205</v>
      </c>
      <c r="H171" t="s">
        <v>205</v>
      </c>
      <c r="I171" t="s">
        <v>341</v>
      </c>
      <c r="J171" t="s">
        <v>1263</v>
      </c>
      <c r="K171" t="s">
        <v>414</v>
      </c>
      <c r="L171" t="s">
        <v>1213</v>
      </c>
      <c r="M171" s="131">
        <v>0.1</v>
      </c>
      <c r="N171" t="s">
        <v>1363</v>
      </c>
      <c r="O171" s="132">
        <v>4.2410000000000003E-2</v>
      </c>
      <c r="P171" s="132">
        <v>4.2500000000000003E-2</v>
      </c>
      <c r="R171" s="131">
        <v>633226</v>
      </c>
      <c r="S171" s="131">
        <v>1</v>
      </c>
      <c r="T171" s="131">
        <v>99.59</v>
      </c>
      <c r="U171" s="131">
        <v>630.63</v>
      </c>
      <c r="X171" s="132">
        <v>2.0000000000000002E-5</v>
      </c>
      <c r="Y171" s="132">
        <v>0.15209</v>
      </c>
      <c r="Z171" s="132">
        <v>1.6320000000000001E-2</v>
      </c>
    </row>
    <row r="172" spans="1:26">
      <c r="A172" t="s">
        <v>1214</v>
      </c>
      <c r="B172" t="s">
        <v>1233</v>
      </c>
      <c r="C172" t="s">
        <v>1268</v>
      </c>
      <c r="D172" t="s">
        <v>1269</v>
      </c>
      <c r="E172" t="s">
        <v>1270</v>
      </c>
      <c r="F172" t="s">
        <v>950</v>
      </c>
      <c r="G172" t="s">
        <v>205</v>
      </c>
      <c r="H172" t="s">
        <v>205</v>
      </c>
      <c r="I172" t="s">
        <v>341</v>
      </c>
      <c r="J172" t="s">
        <v>1271</v>
      </c>
      <c r="K172" t="s">
        <v>416</v>
      </c>
      <c r="L172" t="s">
        <v>1213</v>
      </c>
      <c r="M172" s="131">
        <v>0.67</v>
      </c>
      <c r="N172" t="s">
        <v>1272</v>
      </c>
      <c r="O172" s="132">
        <v>4.2229999999999997E-2</v>
      </c>
      <c r="P172" s="132">
        <v>4.2099999999999999E-2</v>
      </c>
      <c r="R172" s="131">
        <v>462619</v>
      </c>
      <c r="S172" s="131">
        <v>1</v>
      </c>
      <c r="T172" s="131">
        <v>97.26</v>
      </c>
      <c r="U172" s="131">
        <v>449.94299999999998</v>
      </c>
      <c r="X172" s="132">
        <v>3.0000000000000001E-5</v>
      </c>
      <c r="Y172" s="132">
        <v>0.10851</v>
      </c>
      <c r="Z172" s="132">
        <v>1.1639999999999999E-2</v>
      </c>
    </row>
    <row r="173" spans="1:26">
      <c r="A173" t="s">
        <v>1214</v>
      </c>
      <c r="B173" t="s">
        <v>1233</v>
      </c>
      <c r="C173" t="s">
        <v>1268</v>
      </c>
      <c r="D173" t="s">
        <v>1302</v>
      </c>
      <c r="E173" t="s">
        <v>1303</v>
      </c>
      <c r="F173" t="s">
        <v>950</v>
      </c>
      <c r="G173" t="s">
        <v>205</v>
      </c>
      <c r="H173" t="s">
        <v>205</v>
      </c>
      <c r="I173" t="s">
        <v>341</v>
      </c>
      <c r="J173" t="s">
        <v>1263</v>
      </c>
      <c r="K173" t="s">
        <v>414</v>
      </c>
      <c r="L173" t="s">
        <v>1213</v>
      </c>
      <c r="M173" s="131">
        <v>0.42</v>
      </c>
      <c r="N173" t="s">
        <v>1304</v>
      </c>
      <c r="O173" s="132">
        <v>4.2070000000000003E-2</v>
      </c>
      <c r="P173" s="132">
        <v>4.2999999999999997E-2</v>
      </c>
      <c r="R173" s="131">
        <v>444398</v>
      </c>
      <c r="S173" s="131">
        <v>1</v>
      </c>
      <c r="T173" s="131">
        <v>98.23</v>
      </c>
      <c r="U173" s="131">
        <v>436.53199999999998</v>
      </c>
      <c r="X173" s="132">
        <v>3.0000000000000001E-5</v>
      </c>
      <c r="Y173" s="132">
        <v>0.10528</v>
      </c>
      <c r="Z173" s="132">
        <v>1.129E-2</v>
      </c>
    </row>
    <row r="174" spans="1:26">
      <c r="A174" t="s">
        <v>1214</v>
      </c>
      <c r="B174" t="s">
        <v>1233</v>
      </c>
      <c r="C174" t="s">
        <v>1268</v>
      </c>
      <c r="D174" t="s">
        <v>1364</v>
      </c>
      <c r="E174" t="s">
        <v>1365</v>
      </c>
      <c r="F174" t="s">
        <v>950</v>
      </c>
      <c r="G174" t="s">
        <v>205</v>
      </c>
      <c r="H174" t="s">
        <v>205</v>
      </c>
      <c r="I174" t="s">
        <v>341</v>
      </c>
      <c r="J174" t="s">
        <v>1263</v>
      </c>
      <c r="K174" t="s">
        <v>414</v>
      </c>
      <c r="L174" t="s">
        <v>1213</v>
      </c>
      <c r="M174" s="131">
        <v>0.01</v>
      </c>
      <c r="N174" t="s">
        <v>1366</v>
      </c>
      <c r="O174" s="132">
        <v>4.1880000000000001E-2</v>
      </c>
      <c r="P174" s="132">
        <v>0.1157</v>
      </c>
      <c r="R174" s="131">
        <v>403550</v>
      </c>
      <c r="S174" s="131">
        <v>1</v>
      </c>
      <c r="T174" s="131">
        <v>99.97</v>
      </c>
      <c r="U174" s="131">
        <v>403.42899999999997</v>
      </c>
      <c r="X174" s="132">
        <v>1.0000000000000001E-5</v>
      </c>
      <c r="Y174" s="132">
        <v>9.7299999999999998E-2</v>
      </c>
      <c r="Z174" s="132">
        <v>1.044E-2</v>
      </c>
    </row>
    <row r="175" spans="1:26">
      <c r="A175" t="s">
        <v>1214</v>
      </c>
      <c r="B175" t="s">
        <v>1233</v>
      </c>
      <c r="C175" t="s">
        <v>1268</v>
      </c>
      <c r="D175" t="s">
        <v>1343</v>
      </c>
      <c r="E175" t="s">
        <v>1344</v>
      </c>
      <c r="F175" t="s">
        <v>950</v>
      </c>
      <c r="G175" t="s">
        <v>205</v>
      </c>
      <c r="H175" t="s">
        <v>205</v>
      </c>
      <c r="I175" t="s">
        <v>341</v>
      </c>
      <c r="J175" t="s">
        <v>1271</v>
      </c>
      <c r="K175" t="s">
        <v>416</v>
      </c>
      <c r="L175" t="s">
        <v>1213</v>
      </c>
      <c r="M175" s="131">
        <v>0.75</v>
      </c>
      <c r="N175" t="s">
        <v>1345</v>
      </c>
      <c r="O175" s="132">
        <v>4.1820000000000003E-2</v>
      </c>
      <c r="P175" s="132">
        <v>4.1700000000000001E-2</v>
      </c>
      <c r="R175" s="131">
        <v>389774</v>
      </c>
      <c r="S175" s="131">
        <v>1</v>
      </c>
      <c r="T175" s="131">
        <v>96.98</v>
      </c>
      <c r="U175" s="131">
        <v>378.00299999999999</v>
      </c>
      <c r="X175" s="132">
        <v>2.0000000000000002E-5</v>
      </c>
      <c r="Y175" s="132">
        <v>9.1160000000000005E-2</v>
      </c>
      <c r="Z175" s="132">
        <v>9.7800000000000005E-3</v>
      </c>
    </row>
    <row r="176" spans="1:26">
      <c r="A176" t="s">
        <v>1214</v>
      </c>
      <c r="B176" t="s">
        <v>1234</v>
      </c>
      <c r="C176" t="s">
        <v>1260</v>
      </c>
      <c r="D176" t="s">
        <v>1346</v>
      </c>
      <c r="E176" t="s">
        <v>1347</v>
      </c>
      <c r="F176" t="s">
        <v>944</v>
      </c>
      <c r="G176" t="s">
        <v>205</v>
      </c>
      <c r="H176" t="s">
        <v>205</v>
      </c>
      <c r="I176" t="s">
        <v>341</v>
      </c>
      <c r="J176" t="s">
        <v>1271</v>
      </c>
      <c r="K176" t="s">
        <v>416</v>
      </c>
      <c r="L176" t="s">
        <v>1213</v>
      </c>
      <c r="M176" s="131">
        <v>1.91</v>
      </c>
      <c r="N176" t="s">
        <v>1348</v>
      </c>
      <c r="O176" s="132">
        <v>-2.6630000000000001E-2</v>
      </c>
      <c r="P176" s="132">
        <v>2.0899999999999998E-2</v>
      </c>
      <c r="R176" s="131">
        <v>18457459</v>
      </c>
      <c r="S176" s="131">
        <v>1</v>
      </c>
      <c r="T176" s="131">
        <v>115.45</v>
      </c>
      <c r="U176" s="131">
        <v>21309.135999999999</v>
      </c>
      <c r="X176" s="132">
        <v>7.6000000000000004E-4</v>
      </c>
      <c r="Y176" s="132">
        <v>0.19886999999999999</v>
      </c>
      <c r="Z176" s="132">
        <v>4.2079999999999999E-2</v>
      </c>
    </row>
    <row r="177" spans="1:26">
      <c r="A177" t="s">
        <v>1214</v>
      </c>
      <c r="B177" t="s">
        <v>1234</v>
      </c>
      <c r="C177" t="s">
        <v>1260</v>
      </c>
      <c r="D177" t="s">
        <v>1320</v>
      </c>
      <c r="E177" t="s">
        <v>1321</v>
      </c>
      <c r="F177" t="s">
        <v>944</v>
      </c>
      <c r="G177" t="s">
        <v>205</v>
      </c>
      <c r="H177" t="s">
        <v>205</v>
      </c>
      <c r="I177" t="s">
        <v>341</v>
      </c>
      <c r="J177" t="s">
        <v>1271</v>
      </c>
      <c r="K177" t="s">
        <v>416</v>
      </c>
      <c r="L177" t="s">
        <v>1213</v>
      </c>
      <c r="M177" s="131">
        <v>1.08</v>
      </c>
      <c r="N177" t="s">
        <v>1322</v>
      </c>
      <c r="O177" s="132">
        <v>1.423E-2</v>
      </c>
      <c r="P177" s="132">
        <v>2.3300000000000001E-2</v>
      </c>
      <c r="R177" s="131">
        <v>15125187</v>
      </c>
      <c r="S177" s="131">
        <v>1</v>
      </c>
      <c r="T177" s="131">
        <v>114.5</v>
      </c>
      <c r="U177" s="131">
        <v>17318.339</v>
      </c>
      <c r="X177" s="132">
        <v>7.5000000000000002E-4</v>
      </c>
      <c r="Y177" s="132">
        <v>0.16163</v>
      </c>
      <c r="Z177" s="132">
        <v>3.4200000000000001E-2</v>
      </c>
    </row>
    <row r="178" spans="1:26">
      <c r="A178" t="s">
        <v>1214</v>
      </c>
      <c r="B178" t="s">
        <v>1234</v>
      </c>
      <c r="C178" t="s">
        <v>1273</v>
      </c>
      <c r="D178" t="s">
        <v>1329</v>
      </c>
      <c r="E178" t="s">
        <v>1330</v>
      </c>
      <c r="F178" t="s">
        <v>946</v>
      </c>
      <c r="G178" t="s">
        <v>205</v>
      </c>
      <c r="H178" t="s">
        <v>205</v>
      </c>
      <c r="I178" t="s">
        <v>341</v>
      </c>
      <c r="J178" t="s">
        <v>1271</v>
      </c>
      <c r="K178" t="s">
        <v>416</v>
      </c>
      <c r="L178" t="s">
        <v>1213</v>
      </c>
      <c r="M178" s="131">
        <v>6.54</v>
      </c>
      <c r="N178" t="s">
        <v>1331</v>
      </c>
      <c r="O178" s="132">
        <v>4.4830000000000002E-2</v>
      </c>
      <c r="P178" s="132">
        <v>4.0500000000000001E-2</v>
      </c>
      <c r="R178" s="131">
        <v>13997818</v>
      </c>
      <c r="S178" s="131">
        <v>1</v>
      </c>
      <c r="T178" s="131">
        <v>84.1</v>
      </c>
      <c r="U178" s="131">
        <v>11772.165000000001</v>
      </c>
      <c r="X178" s="132">
        <v>3.8999999999999999E-4</v>
      </c>
      <c r="Y178" s="132">
        <v>0.10987</v>
      </c>
      <c r="Z178" s="132">
        <v>2.325E-2</v>
      </c>
    </row>
    <row r="179" spans="1:26">
      <c r="A179" t="s">
        <v>1214</v>
      </c>
      <c r="B179" t="s">
        <v>1234</v>
      </c>
      <c r="C179" t="s">
        <v>1260</v>
      </c>
      <c r="D179" t="s">
        <v>1311</v>
      </c>
      <c r="E179" t="s">
        <v>1312</v>
      </c>
      <c r="F179" t="s">
        <v>944</v>
      </c>
      <c r="G179" t="s">
        <v>205</v>
      </c>
      <c r="H179" t="s">
        <v>205</v>
      </c>
      <c r="I179" t="s">
        <v>341</v>
      </c>
      <c r="J179" t="s">
        <v>1271</v>
      </c>
      <c r="K179" t="s">
        <v>416</v>
      </c>
      <c r="L179" t="s">
        <v>1213</v>
      </c>
      <c r="M179" s="131">
        <v>3.89</v>
      </c>
      <c r="N179" t="s">
        <v>1313</v>
      </c>
      <c r="O179" s="132">
        <v>1.444E-2</v>
      </c>
      <c r="P179" s="132">
        <v>2.01E-2</v>
      </c>
      <c r="R179" s="131">
        <v>9494673</v>
      </c>
      <c r="S179" s="131">
        <v>1</v>
      </c>
      <c r="T179" s="131">
        <v>110.62</v>
      </c>
      <c r="U179" s="131">
        <v>10503.007</v>
      </c>
      <c r="X179" s="132">
        <v>3.2000000000000003E-4</v>
      </c>
      <c r="Y179" s="132">
        <v>9.8019999999999996E-2</v>
      </c>
      <c r="Z179" s="132">
        <v>2.0740000000000001E-2</v>
      </c>
    </row>
    <row r="180" spans="1:26">
      <c r="A180" t="s">
        <v>1214</v>
      </c>
      <c r="B180" t="s">
        <v>1234</v>
      </c>
      <c r="C180" t="s">
        <v>1273</v>
      </c>
      <c r="D180" t="s">
        <v>1370</v>
      </c>
      <c r="E180" t="s">
        <v>1371</v>
      </c>
      <c r="F180" t="s">
        <v>946</v>
      </c>
      <c r="G180" t="s">
        <v>205</v>
      </c>
      <c r="H180" t="s">
        <v>205</v>
      </c>
      <c r="I180" t="s">
        <v>341</v>
      </c>
      <c r="J180" t="s">
        <v>1263</v>
      </c>
      <c r="K180" t="s">
        <v>414</v>
      </c>
      <c r="L180" t="s">
        <v>1213</v>
      </c>
      <c r="M180" s="131">
        <v>14.71</v>
      </c>
      <c r="N180" t="s">
        <v>1372</v>
      </c>
      <c r="O180" s="132">
        <v>4.8730000000000002E-2</v>
      </c>
      <c r="P180" s="132">
        <v>4.4699999999999997E-2</v>
      </c>
      <c r="R180" s="131">
        <v>9720544</v>
      </c>
      <c r="S180" s="131">
        <v>1</v>
      </c>
      <c r="T180" s="131">
        <v>91.05</v>
      </c>
      <c r="U180" s="131">
        <v>8850.5550000000003</v>
      </c>
      <c r="X180" s="132">
        <v>3.6999999999999999E-4</v>
      </c>
      <c r="Y180" s="132">
        <v>8.2600000000000007E-2</v>
      </c>
      <c r="Z180" s="132">
        <v>1.7479999999999999E-2</v>
      </c>
    </row>
    <row r="181" spans="1:26">
      <c r="A181" t="s">
        <v>1214</v>
      </c>
      <c r="B181" t="s">
        <v>1234</v>
      </c>
      <c r="C181" t="s">
        <v>1273</v>
      </c>
      <c r="D181" t="s">
        <v>1317</v>
      </c>
      <c r="E181" t="s">
        <v>1318</v>
      </c>
      <c r="F181" t="s">
        <v>946</v>
      </c>
      <c r="G181" t="s">
        <v>205</v>
      </c>
      <c r="H181" t="s">
        <v>205</v>
      </c>
      <c r="I181" t="s">
        <v>341</v>
      </c>
      <c r="J181" t="s">
        <v>1263</v>
      </c>
      <c r="K181" t="s">
        <v>414</v>
      </c>
      <c r="L181" t="s">
        <v>1213</v>
      </c>
      <c r="M181" s="131">
        <v>8.18</v>
      </c>
      <c r="N181" t="s">
        <v>1319</v>
      </c>
      <c r="O181" s="132">
        <v>4.0300000000000002E-2</v>
      </c>
      <c r="P181" s="132">
        <v>4.1099999999999998E-2</v>
      </c>
      <c r="R181" s="131">
        <v>6862594</v>
      </c>
      <c r="S181" s="131">
        <v>1</v>
      </c>
      <c r="T181" s="131">
        <v>100.1</v>
      </c>
      <c r="U181" s="131">
        <v>6869.4570000000003</v>
      </c>
      <c r="X181" s="132">
        <v>2.1000000000000001E-4</v>
      </c>
      <c r="Y181" s="132">
        <v>6.411E-2</v>
      </c>
      <c r="Z181" s="132">
        <v>1.3559999999999999E-2</v>
      </c>
    </row>
    <row r="182" spans="1:26">
      <c r="A182" t="s">
        <v>1214</v>
      </c>
      <c r="B182" t="s">
        <v>1234</v>
      </c>
      <c r="C182" t="s">
        <v>1268</v>
      </c>
      <c r="D182" t="s">
        <v>1343</v>
      </c>
      <c r="E182" t="s">
        <v>1344</v>
      </c>
      <c r="F182" t="s">
        <v>950</v>
      </c>
      <c r="G182" t="s">
        <v>205</v>
      </c>
      <c r="H182" t="s">
        <v>205</v>
      </c>
      <c r="I182" t="s">
        <v>341</v>
      </c>
      <c r="J182" t="s">
        <v>1271</v>
      </c>
      <c r="K182" t="s">
        <v>416</v>
      </c>
      <c r="L182" t="s">
        <v>1213</v>
      </c>
      <c r="M182" s="131">
        <v>0.75</v>
      </c>
      <c r="N182" t="s">
        <v>1345</v>
      </c>
      <c r="O182" s="132">
        <v>4.1770000000000002E-2</v>
      </c>
      <c r="P182" s="132">
        <v>4.1700000000000001E-2</v>
      </c>
      <c r="R182" s="131">
        <v>5540770</v>
      </c>
      <c r="S182" s="131">
        <v>1</v>
      </c>
      <c r="T182" s="131">
        <v>96.98</v>
      </c>
      <c r="U182" s="131">
        <v>5373.4390000000003</v>
      </c>
      <c r="X182" s="132">
        <v>3.1E-4</v>
      </c>
      <c r="Y182" s="132">
        <v>5.015E-2</v>
      </c>
      <c r="Z182" s="132">
        <v>1.061E-2</v>
      </c>
    </row>
    <row r="183" spans="1:26">
      <c r="A183" t="s">
        <v>1214</v>
      </c>
      <c r="B183" t="s">
        <v>1234</v>
      </c>
      <c r="C183" t="s">
        <v>1260</v>
      </c>
      <c r="D183" t="s">
        <v>1265</v>
      </c>
      <c r="E183" t="s">
        <v>1266</v>
      </c>
      <c r="F183" t="s">
        <v>944</v>
      </c>
      <c r="G183" t="s">
        <v>205</v>
      </c>
      <c r="H183" t="s">
        <v>205</v>
      </c>
      <c r="I183" t="s">
        <v>341</v>
      </c>
      <c r="J183" t="s">
        <v>1263</v>
      </c>
      <c r="K183" t="s">
        <v>414</v>
      </c>
      <c r="L183" t="s">
        <v>1213</v>
      </c>
      <c r="M183" s="131">
        <v>3.27</v>
      </c>
      <c r="N183" t="s">
        <v>1267</v>
      </c>
      <c r="O183" s="132">
        <v>1.374E-2</v>
      </c>
      <c r="P183" s="132">
        <v>2.0500000000000001E-2</v>
      </c>
      <c r="R183" s="131">
        <v>4413867</v>
      </c>
      <c r="S183" s="131">
        <v>1</v>
      </c>
      <c r="T183" s="131">
        <v>103.51</v>
      </c>
      <c r="U183" s="131">
        <v>4568.7939999999999</v>
      </c>
      <c r="X183" s="132">
        <v>1.3999999999999999E-4</v>
      </c>
      <c r="Y183" s="132">
        <v>4.2639999999999997E-2</v>
      </c>
      <c r="Z183" s="132">
        <v>9.0200000000000002E-3</v>
      </c>
    </row>
    <row r="184" spans="1:26">
      <c r="A184" t="s">
        <v>1214</v>
      </c>
      <c r="B184" t="s">
        <v>1234</v>
      </c>
      <c r="C184" t="s">
        <v>1268</v>
      </c>
      <c r="D184" t="s">
        <v>1293</v>
      </c>
      <c r="E184" t="s">
        <v>1294</v>
      </c>
      <c r="F184" t="s">
        <v>950</v>
      </c>
      <c r="G184" t="s">
        <v>205</v>
      </c>
      <c r="H184" t="s">
        <v>205</v>
      </c>
      <c r="I184" t="s">
        <v>341</v>
      </c>
      <c r="J184" t="s">
        <v>1263</v>
      </c>
      <c r="K184" t="s">
        <v>414</v>
      </c>
      <c r="L184" t="s">
        <v>1213</v>
      </c>
      <c r="M184" s="131">
        <v>0.85</v>
      </c>
      <c r="N184" t="s">
        <v>1295</v>
      </c>
      <c r="O184" s="132">
        <v>4.2220000000000001E-2</v>
      </c>
      <c r="P184" s="132">
        <v>4.1200000000000001E-2</v>
      </c>
      <c r="R184" s="131">
        <v>4076595</v>
      </c>
      <c r="S184" s="131">
        <v>1</v>
      </c>
      <c r="T184" s="131">
        <v>96.64</v>
      </c>
      <c r="U184" s="131">
        <v>3939.6210000000001</v>
      </c>
      <c r="X184" s="132">
        <v>2.3000000000000001E-4</v>
      </c>
      <c r="Y184" s="132">
        <v>3.6769999999999997E-2</v>
      </c>
      <c r="Z184" s="132">
        <v>7.7799999999999996E-3</v>
      </c>
    </row>
    <row r="185" spans="1:26">
      <c r="A185" t="s">
        <v>1214</v>
      </c>
      <c r="B185" t="s">
        <v>1234</v>
      </c>
      <c r="C185" t="s">
        <v>1273</v>
      </c>
      <c r="D185" t="s">
        <v>1274</v>
      </c>
      <c r="E185" t="s">
        <v>1275</v>
      </c>
      <c r="F185" t="s">
        <v>946</v>
      </c>
      <c r="G185" t="s">
        <v>205</v>
      </c>
      <c r="H185" t="s">
        <v>205</v>
      </c>
      <c r="I185" t="s">
        <v>341</v>
      </c>
      <c r="J185" t="s">
        <v>1263</v>
      </c>
      <c r="K185" t="s">
        <v>414</v>
      </c>
      <c r="L185" t="s">
        <v>1213</v>
      </c>
      <c r="M185" s="131">
        <v>11.42</v>
      </c>
      <c r="N185" t="s">
        <v>1276</v>
      </c>
      <c r="O185" s="132">
        <v>3.6130000000000002E-2</v>
      </c>
      <c r="P185" s="132">
        <v>4.3499999999999997E-2</v>
      </c>
      <c r="R185" s="131">
        <v>2965848</v>
      </c>
      <c r="S185" s="131">
        <v>1</v>
      </c>
      <c r="T185" s="131">
        <v>115.63</v>
      </c>
      <c r="U185" s="131">
        <v>3429.41</v>
      </c>
      <c r="X185" s="132">
        <v>1E-4</v>
      </c>
      <c r="Y185" s="132">
        <v>3.2009999999999997E-2</v>
      </c>
      <c r="Z185" s="132">
        <v>6.77E-3</v>
      </c>
    </row>
    <row r="186" spans="1:26">
      <c r="A186" t="s">
        <v>1214</v>
      </c>
      <c r="B186" t="s">
        <v>1234</v>
      </c>
      <c r="C186" t="s">
        <v>1273</v>
      </c>
      <c r="D186" t="s">
        <v>1355</v>
      </c>
      <c r="E186" t="s">
        <v>1356</v>
      </c>
      <c r="F186" t="s">
        <v>946</v>
      </c>
      <c r="G186" t="s">
        <v>205</v>
      </c>
      <c r="H186" t="s">
        <v>205</v>
      </c>
      <c r="I186" t="s">
        <v>341</v>
      </c>
      <c r="J186" t="s">
        <v>1271</v>
      </c>
      <c r="K186" t="s">
        <v>416</v>
      </c>
      <c r="L186" t="s">
        <v>1213</v>
      </c>
      <c r="M186" s="131">
        <v>10.81</v>
      </c>
      <c r="N186" t="s">
        <v>1357</v>
      </c>
      <c r="O186" s="132">
        <v>3.8890000000000001E-2</v>
      </c>
      <c r="P186" s="132">
        <v>4.2500000000000003E-2</v>
      </c>
      <c r="R186" s="131">
        <v>3758226</v>
      </c>
      <c r="S186" s="131">
        <v>1</v>
      </c>
      <c r="T186" s="131">
        <v>74.8</v>
      </c>
      <c r="U186" s="131">
        <v>2811.1529999999998</v>
      </c>
      <c r="X186" s="132">
        <v>1E-4</v>
      </c>
      <c r="Y186" s="132">
        <v>2.6239999999999999E-2</v>
      </c>
      <c r="Z186" s="132">
        <v>5.5500000000000002E-3</v>
      </c>
    </row>
    <row r="187" spans="1:26">
      <c r="A187" t="s">
        <v>1214</v>
      </c>
      <c r="B187" t="s">
        <v>1234</v>
      </c>
      <c r="C187" t="s">
        <v>1273</v>
      </c>
      <c r="D187" t="s">
        <v>1376</v>
      </c>
      <c r="E187" t="s">
        <v>1377</v>
      </c>
      <c r="F187" t="s">
        <v>946</v>
      </c>
      <c r="G187" t="s">
        <v>205</v>
      </c>
      <c r="H187" t="s">
        <v>205</v>
      </c>
      <c r="I187" t="s">
        <v>341</v>
      </c>
      <c r="J187" t="s">
        <v>1263</v>
      </c>
      <c r="K187" t="s">
        <v>414</v>
      </c>
      <c r="L187" t="s">
        <v>1213</v>
      </c>
      <c r="M187" s="131">
        <v>2.14</v>
      </c>
      <c r="N187" t="s">
        <v>1378</v>
      </c>
      <c r="O187" s="132">
        <v>4.4240000000000002E-2</v>
      </c>
      <c r="P187" s="132">
        <v>3.9699999999999999E-2</v>
      </c>
      <c r="R187" s="131">
        <v>2513276</v>
      </c>
      <c r="S187" s="131">
        <v>1</v>
      </c>
      <c r="T187" s="131">
        <v>102.34</v>
      </c>
      <c r="U187" s="131">
        <v>2572.087</v>
      </c>
      <c r="X187" s="132">
        <v>6.9999999999999994E-5</v>
      </c>
      <c r="Y187" s="132">
        <v>2.4E-2</v>
      </c>
      <c r="Z187" s="132">
        <v>5.0800000000000003E-3</v>
      </c>
    </row>
    <row r="188" spans="1:26">
      <c r="A188" t="s">
        <v>1214</v>
      </c>
      <c r="B188" t="s">
        <v>1234</v>
      </c>
      <c r="C188" t="s">
        <v>1268</v>
      </c>
      <c r="D188" t="s">
        <v>1299</v>
      </c>
      <c r="E188" t="s">
        <v>1300</v>
      </c>
      <c r="F188" t="s">
        <v>950</v>
      </c>
      <c r="G188" t="s">
        <v>205</v>
      </c>
      <c r="H188" t="s">
        <v>205</v>
      </c>
      <c r="I188" t="s">
        <v>341</v>
      </c>
      <c r="J188" t="s">
        <v>1263</v>
      </c>
      <c r="K188" t="s">
        <v>414</v>
      </c>
      <c r="L188" t="s">
        <v>1213</v>
      </c>
      <c r="M188" s="131">
        <v>0.92</v>
      </c>
      <c r="N188" t="s">
        <v>1301</v>
      </c>
      <c r="O188" s="132">
        <v>4.2509999999999999E-2</v>
      </c>
      <c r="P188" s="132">
        <v>4.1000000000000002E-2</v>
      </c>
      <c r="R188" s="131">
        <v>2544199</v>
      </c>
      <c r="S188" s="131">
        <v>1</v>
      </c>
      <c r="T188" s="131">
        <v>96.36</v>
      </c>
      <c r="U188" s="131">
        <v>2451.59</v>
      </c>
      <c r="X188" s="132">
        <v>1.3999999999999999E-4</v>
      </c>
      <c r="Y188" s="132">
        <v>2.2880000000000001E-2</v>
      </c>
      <c r="Z188" s="132">
        <v>4.8399999999999997E-3</v>
      </c>
    </row>
    <row r="189" spans="1:26">
      <c r="A189" t="s">
        <v>1214</v>
      </c>
      <c r="B189" t="s">
        <v>1234</v>
      </c>
      <c r="C189" t="s">
        <v>1268</v>
      </c>
      <c r="D189" t="s">
        <v>1305</v>
      </c>
      <c r="E189" t="s">
        <v>1306</v>
      </c>
      <c r="F189" t="s">
        <v>950</v>
      </c>
      <c r="G189" t="s">
        <v>205</v>
      </c>
      <c r="H189" t="s">
        <v>205</v>
      </c>
      <c r="I189" t="s">
        <v>341</v>
      </c>
      <c r="J189" t="s">
        <v>1271</v>
      </c>
      <c r="K189" t="s">
        <v>416</v>
      </c>
      <c r="L189" t="s">
        <v>1213</v>
      </c>
      <c r="M189" s="131">
        <v>0.6</v>
      </c>
      <c r="N189" t="s">
        <v>1307</v>
      </c>
      <c r="O189" s="132">
        <v>4.181E-2</v>
      </c>
      <c r="P189" s="132">
        <v>4.2599999999999999E-2</v>
      </c>
      <c r="R189" s="131">
        <v>2260238</v>
      </c>
      <c r="S189" s="131">
        <v>1</v>
      </c>
      <c r="T189" s="131">
        <v>97.54</v>
      </c>
      <c r="U189" s="131">
        <v>2204.636</v>
      </c>
      <c r="X189" s="132">
        <v>1.2999999999999999E-4</v>
      </c>
      <c r="Y189" s="132">
        <v>2.0580000000000001E-2</v>
      </c>
      <c r="Z189" s="132">
        <v>4.3499999999999997E-3</v>
      </c>
    </row>
    <row r="190" spans="1:26">
      <c r="A190" t="s">
        <v>1214</v>
      </c>
      <c r="B190" t="s">
        <v>1234</v>
      </c>
      <c r="C190" t="s">
        <v>1260</v>
      </c>
      <c r="D190" t="s">
        <v>1308</v>
      </c>
      <c r="E190" t="s">
        <v>1309</v>
      </c>
      <c r="F190" t="s">
        <v>944</v>
      </c>
      <c r="G190" t="s">
        <v>205</v>
      </c>
      <c r="H190" t="s">
        <v>205</v>
      </c>
      <c r="I190" t="s">
        <v>341</v>
      </c>
      <c r="J190" t="s">
        <v>1271</v>
      </c>
      <c r="K190" t="s">
        <v>416</v>
      </c>
      <c r="L190" t="s">
        <v>1213</v>
      </c>
      <c r="M190" s="131">
        <v>6.4</v>
      </c>
      <c r="N190" t="s">
        <v>1310</v>
      </c>
      <c r="O190" s="132">
        <v>1.17E-2</v>
      </c>
      <c r="P190" s="132">
        <v>1.9699999999999999E-2</v>
      </c>
      <c r="R190" s="131">
        <v>1251276</v>
      </c>
      <c r="S190" s="131">
        <v>1</v>
      </c>
      <c r="T190" s="131">
        <v>104.14</v>
      </c>
      <c r="U190" s="131">
        <v>1303.079</v>
      </c>
      <c r="X190" s="132">
        <v>4.0000000000000003E-5</v>
      </c>
      <c r="Y190" s="132">
        <v>1.2160000000000001E-2</v>
      </c>
      <c r="Z190" s="132">
        <v>2.5699999999999998E-3</v>
      </c>
    </row>
    <row r="191" spans="1:26">
      <c r="A191" t="s">
        <v>1214</v>
      </c>
      <c r="B191" t="s">
        <v>1234</v>
      </c>
      <c r="C191" t="s">
        <v>1273</v>
      </c>
      <c r="D191" t="s">
        <v>1277</v>
      </c>
      <c r="E191" t="s">
        <v>1278</v>
      </c>
      <c r="F191" t="s">
        <v>946</v>
      </c>
      <c r="G191" t="s">
        <v>205</v>
      </c>
      <c r="H191" t="s">
        <v>205</v>
      </c>
      <c r="I191" t="s">
        <v>341</v>
      </c>
      <c r="J191" t="s">
        <v>1271</v>
      </c>
      <c r="K191" t="s">
        <v>416</v>
      </c>
      <c r="L191" t="s">
        <v>1213</v>
      </c>
      <c r="M191" s="131">
        <v>0.66</v>
      </c>
      <c r="N191" t="s">
        <v>1279</v>
      </c>
      <c r="O191" s="132">
        <v>4.1119999999999997E-2</v>
      </c>
      <c r="P191" s="132">
        <v>4.0300000000000002E-2</v>
      </c>
      <c r="R191" s="131">
        <v>833743</v>
      </c>
      <c r="S191" s="131">
        <v>1</v>
      </c>
      <c r="T191" s="131">
        <v>97.91</v>
      </c>
      <c r="U191" s="131">
        <v>816.31799999999998</v>
      </c>
      <c r="X191" s="132">
        <v>3.0000000000000001E-5</v>
      </c>
      <c r="Y191" s="132">
        <v>7.62E-3</v>
      </c>
      <c r="Z191" s="132">
        <v>1.6100000000000001E-3</v>
      </c>
    </row>
    <row r="192" spans="1:26">
      <c r="A192" t="s">
        <v>1214</v>
      </c>
      <c r="B192" t="s">
        <v>1234</v>
      </c>
      <c r="C192" t="s">
        <v>1273</v>
      </c>
      <c r="D192" t="s">
        <v>1296</v>
      </c>
      <c r="E192" t="s">
        <v>1297</v>
      </c>
      <c r="F192" t="s">
        <v>946</v>
      </c>
      <c r="G192" t="s">
        <v>205</v>
      </c>
      <c r="H192" t="s">
        <v>205</v>
      </c>
      <c r="I192" t="s">
        <v>341</v>
      </c>
      <c r="J192" t="s">
        <v>1263</v>
      </c>
      <c r="K192" t="s">
        <v>414</v>
      </c>
      <c r="L192" t="s">
        <v>1213</v>
      </c>
      <c r="M192" s="131">
        <v>0.17</v>
      </c>
      <c r="N192" t="s">
        <v>1298</v>
      </c>
      <c r="O192" s="132">
        <v>3.2930000000000001E-2</v>
      </c>
      <c r="P192" s="132">
        <v>4.4299999999999999E-2</v>
      </c>
      <c r="R192" s="131">
        <v>528369</v>
      </c>
      <c r="S192" s="131">
        <v>1</v>
      </c>
      <c r="T192" s="131">
        <v>101.02</v>
      </c>
      <c r="U192" s="131">
        <v>533.75800000000004</v>
      </c>
      <c r="X192" s="132">
        <v>4.0000000000000003E-5</v>
      </c>
      <c r="Y192" s="132">
        <v>4.9800000000000001E-3</v>
      </c>
      <c r="Z192" s="132">
        <v>1.0499999999999999E-3</v>
      </c>
    </row>
    <row r="193" spans="1:26">
      <c r="A193" t="s">
        <v>1214</v>
      </c>
      <c r="B193" t="s">
        <v>1234</v>
      </c>
      <c r="C193" t="s">
        <v>1273</v>
      </c>
      <c r="D193" t="s">
        <v>1326</v>
      </c>
      <c r="E193" t="s">
        <v>1327</v>
      </c>
      <c r="F193" t="s">
        <v>946</v>
      </c>
      <c r="G193" t="s">
        <v>205</v>
      </c>
      <c r="H193" t="s">
        <v>205</v>
      </c>
      <c r="I193" t="s">
        <v>341</v>
      </c>
      <c r="J193" t="s">
        <v>1263</v>
      </c>
      <c r="K193" t="s">
        <v>414</v>
      </c>
      <c r="L193" t="s">
        <v>1213</v>
      </c>
      <c r="M193" s="131">
        <v>1.27</v>
      </c>
      <c r="N193" t="s">
        <v>1328</v>
      </c>
      <c r="O193" s="132">
        <v>3.8830000000000003E-2</v>
      </c>
      <c r="P193" s="132">
        <v>3.9699999999999999E-2</v>
      </c>
      <c r="R193" s="131">
        <v>304187</v>
      </c>
      <c r="S193" s="131">
        <v>1</v>
      </c>
      <c r="T193" s="131">
        <v>107.04</v>
      </c>
      <c r="U193" s="131">
        <v>325.60199999999998</v>
      </c>
      <c r="X193" s="132">
        <v>2.0000000000000002E-5</v>
      </c>
      <c r="Y193" s="132">
        <v>3.0400000000000002E-3</v>
      </c>
      <c r="Z193" s="132">
        <v>6.4000000000000005E-4</v>
      </c>
    </row>
    <row r="194" spans="1:26">
      <c r="A194" t="s">
        <v>1214</v>
      </c>
      <c r="B194" t="s">
        <v>1234</v>
      </c>
      <c r="C194" t="s">
        <v>1280</v>
      </c>
      <c r="D194" t="s">
        <v>1281</v>
      </c>
      <c r="E194" t="s">
        <v>1282</v>
      </c>
      <c r="F194" t="s">
        <v>947</v>
      </c>
      <c r="G194" t="s">
        <v>205</v>
      </c>
      <c r="H194" t="s">
        <v>205</v>
      </c>
      <c r="I194" t="s">
        <v>341</v>
      </c>
      <c r="J194" t="s">
        <v>1271</v>
      </c>
      <c r="K194" t="s">
        <v>416</v>
      </c>
      <c r="L194" t="s">
        <v>1213</v>
      </c>
      <c r="M194" s="131">
        <v>4.8600000000000003</v>
      </c>
      <c r="N194" t="s">
        <v>1283</v>
      </c>
      <c r="O194" s="132">
        <v>4.6800000000000001E-3</v>
      </c>
      <c r="P194" s="132">
        <v>4.5999999999999999E-2</v>
      </c>
      <c r="R194" s="131">
        <v>146373</v>
      </c>
      <c r="S194" s="131">
        <v>1</v>
      </c>
      <c r="T194" s="131">
        <v>98.36</v>
      </c>
      <c r="U194" s="131">
        <v>143.97200000000001</v>
      </c>
      <c r="X194" s="132">
        <v>0</v>
      </c>
      <c r="Y194" s="132">
        <v>1.34E-3</v>
      </c>
      <c r="Z194" s="132">
        <v>2.7999999999999998E-4</v>
      </c>
    </row>
    <row r="195" spans="1:26">
      <c r="A195" t="s">
        <v>1214</v>
      </c>
      <c r="B195" t="s">
        <v>1234</v>
      </c>
      <c r="C195" t="s">
        <v>1260</v>
      </c>
      <c r="D195" t="s">
        <v>1261</v>
      </c>
      <c r="E195" t="s">
        <v>1262</v>
      </c>
      <c r="F195" t="s">
        <v>944</v>
      </c>
      <c r="G195" t="s">
        <v>205</v>
      </c>
      <c r="H195" t="s">
        <v>205</v>
      </c>
      <c r="I195" t="s">
        <v>341</v>
      </c>
      <c r="J195" t="s">
        <v>1263</v>
      </c>
      <c r="K195" t="s">
        <v>414</v>
      </c>
      <c r="L195" t="s">
        <v>1213</v>
      </c>
      <c r="M195" s="131">
        <v>0.33</v>
      </c>
      <c r="N195" t="s">
        <v>1264</v>
      </c>
      <c r="O195" s="132">
        <v>1.274E-2</v>
      </c>
      <c r="P195" s="132">
        <v>5.8999999999999999E-3</v>
      </c>
      <c r="R195" s="131">
        <v>44556</v>
      </c>
      <c r="S195" s="131">
        <v>1</v>
      </c>
      <c r="T195" s="131">
        <v>118.26</v>
      </c>
      <c r="U195" s="131">
        <v>52.692</v>
      </c>
      <c r="X195" s="132">
        <v>0</v>
      </c>
      <c r="Y195" s="132">
        <v>4.8999999999999998E-4</v>
      </c>
      <c r="Z195" s="132">
        <v>1E-4</v>
      </c>
    </row>
    <row r="196" spans="1:26">
      <c r="A196" t="s">
        <v>1214</v>
      </c>
      <c r="B196" t="s">
        <v>1234</v>
      </c>
      <c r="C196" t="s">
        <v>1273</v>
      </c>
      <c r="D196" t="s">
        <v>1314</v>
      </c>
      <c r="E196" t="s">
        <v>1315</v>
      </c>
      <c r="F196" t="s">
        <v>946</v>
      </c>
      <c r="G196" t="s">
        <v>205</v>
      </c>
      <c r="H196" t="s">
        <v>205</v>
      </c>
      <c r="I196" t="s">
        <v>341</v>
      </c>
      <c r="J196" t="s">
        <v>1271</v>
      </c>
      <c r="K196" t="s">
        <v>416</v>
      </c>
      <c r="L196" t="s">
        <v>1213</v>
      </c>
      <c r="M196" s="131">
        <v>4.6399999999999997</v>
      </c>
      <c r="N196" t="s">
        <v>1316</v>
      </c>
      <c r="O196" s="132">
        <v>4.4690000000000001E-2</v>
      </c>
      <c r="P196" s="132">
        <v>3.9699999999999999E-2</v>
      </c>
      <c r="R196" s="131">
        <v>1654</v>
      </c>
      <c r="S196" s="131">
        <v>1</v>
      </c>
      <c r="T196" s="131">
        <v>87.63</v>
      </c>
      <c r="U196" s="131">
        <v>1.4490000000000001</v>
      </c>
      <c r="X196" s="132">
        <v>0</v>
      </c>
      <c r="Y196" s="132">
        <v>1.0000000000000001E-5</v>
      </c>
      <c r="Z196" s="132">
        <v>0</v>
      </c>
    </row>
    <row r="197" spans="1:26">
      <c r="A197" t="s">
        <v>1214</v>
      </c>
      <c r="B197" t="s">
        <v>1235</v>
      </c>
      <c r="C197" t="s">
        <v>1268</v>
      </c>
      <c r="D197" t="s">
        <v>1284</v>
      </c>
      <c r="E197" t="s">
        <v>1285</v>
      </c>
      <c r="F197" t="s">
        <v>950</v>
      </c>
      <c r="G197" t="s">
        <v>205</v>
      </c>
      <c r="H197" t="s">
        <v>205</v>
      </c>
      <c r="I197" t="s">
        <v>341</v>
      </c>
      <c r="J197" t="s">
        <v>1263</v>
      </c>
      <c r="K197" t="s">
        <v>414</v>
      </c>
      <c r="L197" t="s">
        <v>1213</v>
      </c>
      <c r="M197" s="131">
        <v>0.52</v>
      </c>
      <c r="N197" t="s">
        <v>1286</v>
      </c>
      <c r="O197" s="132">
        <v>4.2450000000000002E-2</v>
      </c>
      <c r="P197" s="132">
        <v>4.2999999999999997E-2</v>
      </c>
      <c r="R197" s="131">
        <v>92699473</v>
      </c>
      <c r="S197" s="131">
        <v>1</v>
      </c>
      <c r="T197" s="131">
        <v>97.83</v>
      </c>
      <c r="U197" s="131">
        <v>90687.894</v>
      </c>
      <c r="X197" s="132">
        <v>5.79E-3</v>
      </c>
      <c r="Y197" s="132">
        <v>0.35210999999999998</v>
      </c>
      <c r="Z197" s="132">
        <v>0.15623999999999999</v>
      </c>
    </row>
    <row r="198" spans="1:26">
      <c r="A198" t="s">
        <v>1214</v>
      </c>
      <c r="B198" t="s">
        <v>1235</v>
      </c>
      <c r="C198" t="s">
        <v>1268</v>
      </c>
      <c r="D198" t="s">
        <v>1302</v>
      </c>
      <c r="E198" t="s">
        <v>1303</v>
      </c>
      <c r="F198" t="s">
        <v>950</v>
      </c>
      <c r="G198" t="s">
        <v>205</v>
      </c>
      <c r="H198" t="s">
        <v>205</v>
      </c>
      <c r="I198" t="s">
        <v>341</v>
      </c>
      <c r="J198" t="s">
        <v>1263</v>
      </c>
      <c r="K198" t="s">
        <v>414</v>
      </c>
      <c r="L198" t="s">
        <v>1213</v>
      </c>
      <c r="M198" s="131">
        <v>0.42</v>
      </c>
      <c r="N198" t="s">
        <v>1304</v>
      </c>
      <c r="O198" s="132">
        <v>4.1980000000000003E-2</v>
      </c>
      <c r="P198" s="132">
        <v>4.2999999999999997E-2</v>
      </c>
      <c r="R198" s="131">
        <v>75524994</v>
      </c>
      <c r="S198" s="131">
        <v>1</v>
      </c>
      <c r="T198" s="131">
        <v>98.23</v>
      </c>
      <c r="U198" s="131">
        <v>74188.202000000005</v>
      </c>
      <c r="X198" s="132">
        <v>5.3899999999999998E-3</v>
      </c>
      <c r="Y198" s="132">
        <v>0.28804999999999997</v>
      </c>
      <c r="Z198" s="132">
        <v>0.12781999999999999</v>
      </c>
    </row>
    <row r="199" spans="1:26">
      <c r="A199" t="s">
        <v>1214</v>
      </c>
      <c r="B199" t="s">
        <v>1235</v>
      </c>
      <c r="C199" t="s">
        <v>1268</v>
      </c>
      <c r="D199" t="s">
        <v>1290</v>
      </c>
      <c r="E199" t="s">
        <v>1291</v>
      </c>
      <c r="F199" t="s">
        <v>950</v>
      </c>
      <c r="G199" t="s">
        <v>205</v>
      </c>
      <c r="H199" t="s">
        <v>205</v>
      </c>
      <c r="I199" t="s">
        <v>341</v>
      </c>
      <c r="J199" t="s">
        <v>1263</v>
      </c>
      <c r="K199" t="s">
        <v>414</v>
      </c>
      <c r="L199" t="s">
        <v>1213</v>
      </c>
      <c r="M199" s="131">
        <v>0.35</v>
      </c>
      <c r="N199" t="s">
        <v>1292</v>
      </c>
      <c r="O199" s="132">
        <v>4.1739999999999999E-2</v>
      </c>
      <c r="P199" s="132">
        <v>4.2900000000000001E-2</v>
      </c>
      <c r="R199" s="131">
        <v>68559252</v>
      </c>
      <c r="S199" s="131">
        <v>1</v>
      </c>
      <c r="T199" s="131">
        <v>98.55</v>
      </c>
      <c r="U199" s="131">
        <v>67565.142999999996</v>
      </c>
      <c r="X199" s="132">
        <v>4.8999999999999998E-3</v>
      </c>
      <c r="Y199" s="132">
        <v>0.26233000000000001</v>
      </c>
      <c r="Z199" s="132">
        <v>0.11641</v>
      </c>
    </row>
    <row r="200" spans="1:26">
      <c r="A200" t="s">
        <v>1214</v>
      </c>
      <c r="B200" t="s">
        <v>1235</v>
      </c>
      <c r="C200" t="s">
        <v>1268</v>
      </c>
      <c r="D200" t="s">
        <v>1379</v>
      </c>
      <c r="E200" t="s">
        <v>1380</v>
      </c>
      <c r="F200" t="s">
        <v>950</v>
      </c>
      <c r="G200" t="s">
        <v>205</v>
      </c>
      <c r="H200" t="s">
        <v>205</v>
      </c>
      <c r="I200" t="s">
        <v>341</v>
      </c>
      <c r="J200" t="s">
        <v>1263</v>
      </c>
      <c r="K200" t="s">
        <v>414</v>
      </c>
      <c r="L200" t="s">
        <v>1213</v>
      </c>
      <c r="M200" s="131">
        <v>0.26</v>
      </c>
      <c r="N200" t="s">
        <v>1381</v>
      </c>
      <c r="O200" s="132">
        <v>4.2599999999999999E-2</v>
      </c>
      <c r="P200" s="132">
        <v>4.3099999999999999E-2</v>
      </c>
      <c r="R200" s="131">
        <v>20000000</v>
      </c>
      <c r="S200" s="131">
        <v>1</v>
      </c>
      <c r="T200" s="131">
        <v>98.92</v>
      </c>
      <c r="U200" s="131">
        <v>19784</v>
      </c>
      <c r="X200" s="132">
        <v>1.4300000000000001E-3</v>
      </c>
      <c r="Y200" s="132">
        <v>7.6810000000000003E-2</v>
      </c>
      <c r="Z200" s="132">
        <v>3.4090000000000002E-2</v>
      </c>
    </row>
    <row r="201" spans="1:26">
      <c r="A201" t="s">
        <v>1214</v>
      </c>
      <c r="B201" t="s">
        <v>1235</v>
      </c>
      <c r="C201" t="s">
        <v>1268</v>
      </c>
      <c r="D201" t="s">
        <v>1305</v>
      </c>
      <c r="E201" t="s">
        <v>1306</v>
      </c>
      <c r="F201" t="s">
        <v>950</v>
      </c>
      <c r="G201" t="s">
        <v>205</v>
      </c>
      <c r="H201" t="s">
        <v>205</v>
      </c>
      <c r="I201" t="s">
        <v>341</v>
      </c>
      <c r="J201" t="s">
        <v>1271</v>
      </c>
      <c r="K201" t="s">
        <v>416</v>
      </c>
      <c r="L201" t="s">
        <v>1213</v>
      </c>
      <c r="M201" s="131">
        <v>0.6</v>
      </c>
      <c r="N201" t="s">
        <v>1307</v>
      </c>
      <c r="O201" s="132">
        <v>4.2810000000000001E-2</v>
      </c>
      <c r="P201" s="132">
        <v>4.2599999999999999E-2</v>
      </c>
      <c r="R201" s="131">
        <v>5464769</v>
      </c>
      <c r="S201" s="131">
        <v>1</v>
      </c>
      <c r="T201" s="131">
        <v>97.54</v>
      </c>
      <c r="U201" s="131">
        <v>5330.3360000000002</v>
      </c>
      <c r="X201" s="132">
        <v>2.9999999999999997E-4</v>
      </c>
      <c r="Y201" s="132">
        <v>2.07E-2</v>
      </c>
      <c r="Z201" s="132">
        <v>9.1800000000000007E-3</v>
      </c>
    </row>
    <row r="202" spans="1:26">
      <c r="A202" t="s">
        <v>1214</v>
      </c>
      <c r="B202" t="s">
        <v>1238</v>
      </c>
      <c r="C202" t="s">
        <v>1260</v>
      </c>
      <c r="D202" t="s">
        <v>1261</v>
      </c>
      <c r="E202" t="s">
        <v>1262</v>
      </c>
      <c r="F202" t="s">
        <v>944</v>
      </c>
      <c r="G202" t="s">
        <v>205</v>
      </c>
      <c r="H202" t="s">
        <v>205</v>
      </c>
      <c r="I202" t="s">
        <v>341</v>
      </c>
      <c r="J202" t="s">
        <v>1263</v>
      </c>
      <c r="K202" t="s">
        <v>414</v>
      </c>
      <c r="L202" t="s">
        <v>1213</v>
      </c>
      <c r="M202" s="131">
        <v>0.33</v>
      </c>
      <c r="N202" t="s">
        <v>1264</v>
      </c>
      <c r="O202" s="132">
        <v>1.311E-2</v>
      </c>
      <c r="P202" s="132">
        <v>5.8999999999999999E-3</v>
      </c>
      <c r="R202" s="131">
        <v>2787783</v>
      </c>
      <c r="S202" s="131">
        <v>1</v>
      </c>
      <c r="T202" s="131">
        <v>118.26</v>
      </c>
      <c r="U202" s="131">
        <v>3296.8319999999999</v>
      </c>
      <c r="X202" s="132">
        <v>2.2000000000000001E-4</v>
      </c>
      <c r="Y202" s="132">
        <v>0.18797</v>
      </c>
      <c r="Z202" s="132">
        <v>5.5129999999999998E-2</v>
      </c>
    </row>
    <row r="203" spans="1:26">
      <c r="A203" t="s">
        <v>1214</v>
      </c>
      <c r="B203" t="s">
        <v>1238</v>
      </c>
      <c r="C203" t="s">
        <v>1260</v>
      </c>
      <c r="D203" t="s">
        <v>1265</v>
      </c>
      <c r="E203" t="s">
        <v>1266</v>
      </c>
      <c r="F203" t="s">
        <v>944</v>
      </c>
      <c r="G203" t="s">
        <v>205</v>
      </c>
      <c r="H203" t="s">
        <v>205</v>
      </c>
      <c r="I203" t="s">
        <v>341</v>
      </c>
      <c r="J203" t="s">
        <v>1263</v>
      </c>
      <c r="K203" t="s">
        <v>414</v>
      </c>
      <c r="L203" t="s">
        <v>1213</v>
      </c>
      <c r="M203" s="131">
        <v>3.27</v>
      </c>
      <c r="N203" t="s">
        <v>1267</v>
      </c>
      <c r="O203" s="132">
        <v>1.473E-2</v>
      </c>
      <c r="P203" s="132">
        <v>2.0500000000000001E-2</v>
      </c>
      <c r="R203" s="131">
        <v>2990048</v>
      </c>
      <c r="S203" s="131">
        <v>1</v>
      </c>
      <c r="T203" s="131">
        <v>103.51</v>
      </c>
      <c r="U203" s="131">
        <v>3094.9989999999998</v>
      </c>
      <c r="X203" s="132">
        <v>1E-4</v>
      </c>
      <c r="Y203" s="132">
        <v>0.17646999999999999</v>
      </c>
      <c r="Z203" s="132">
        <v>5.176E-2</v>
      </c>
    </row>
    <row r="204" spans="1:26">
      <c r="A204" t="s">
        <v>1214</v>
      </c>
      <c r="B204" t="s">
        <v>1238</v>
      </c>
      <c r="C204" t="s">
        <v>1273</v>
      </c>
      <c r="D204" t="s">
        <v>1370</v>
      </c>
      <c r="E204" t="s">
        <v>1371</v>
      </c>
      <c r="F204" t="s">
        <v>946</v>
      </c>
      <c r="G204" t="s">
        <v>205</v>
      </c>
      <c r="H204" t="s">
        <v>205</v>
      </c>
      <c r="I204" t="s">
        <v>341</v>
      </c>
      <c r="J204" t="s">
        <v>1263</v>
      </c>
      <c r="K204" t="s">
        <v>414</v>
      </c>
      <c r="L204" t="s">
        <v>1213</v>
      </c>
      <c r="M204" s="131">
        <v>14.71</v>
      </c>
      <c r="N204" t="s">
        <v>1372</v>
      </c>
      <c r="O204" s="132">
        <v>4.7169999999999997E-2</v>
      </c>
      <c r="P204" s="132">
        <v>4.4699999999999997E-2</v>
      </c>
      <c r="R204" s="131">
        <v>2639589</v>
      </c>
      <c r="S204" s="131">
        <v>1</v>
      </c>
      <c r="T204" s="131">
        <v>91.05</v>
      </c>
      <c r="U204" s="131">
        <v>2403.346</v>
      </c>
      <c r="X204" s="132">
        <v>1E-4</v>
      </c>
      <c r="Y204" s="132">
        <v>0.13703000000000001</v>
      </c>
      <c r="Z204" s="132">
        <v>4.0189999999999997E-2</v>
      </c>
    </row>
    <row r="205" spans="1:26">
      <c r="A205" t="s">
        <v>1214</v>
      </c>
      <c r="B205" t="s">
        <v>1238</v>
      </c>
      <c r="C205" t="s">
        <v>1260</v>
      </c>
      <c r="D205" t="s">
        <v>1320</v>
      </c>
      <c r="E205" t="s">
        <v>1321</v>
      </c>
      <c r="F205" t="s">
        <v>944</v>
      </c>
      <c r="G205" t="s">
        <v>205</v>
      </c>
      <c r="H205" t="s">
        <v>205</v>
      </c>
      <c r="I205" t="s">
        <v>341</v>
      </c>
      <c r="J205" t="s">
        <v>1271</v>
      </c>
      <c r="K205" t="s">
        <v>416</v>
      </c>
      <c r="L205" t="s">
        <v>1213</v>
      </c>
      <c r="M205" s="131">
        <v>1.08</v>
      </c>
      <c r="N205" t="s">
        <v>1322</v>
      </c>
      <c r="O205" s="132">
        <v>1.685E-2</v>
      </c>
      <c r="P205" s="132">
        <v>2.3300000000000001E-2</v>
      </c>
      <c r="R205" s="131">
        <v>2037224</v>
      </c>
      <c r="S205" s="131">
        <v>1</v>
      </c>
      <c r="T205" s="131">
        <v>114.5</v>
      </c>
      <c r="U205" s="131">
        <v>2332.6210000000001</v>
      </c>
      <c r="X205" s="132">
        <v>1E-4</v>
      </c>
      <c r="Y205" s="132">
        <v>0.13300000000000001</v>
      </c>
      <c r="Z205" s="132">
        <v>3.9010000000000003E-2</v>
      </c>
    </row>
    <row r="206" spans="1:26">
      <c r="A206" t="s">
        <v>1214</v>
      </c>
      <c r="B206" t="s">
        <v>1238</v>
      </c>
      <c r="C206" t="s">
        <v>1273</v>
      </c>
      <c r="D206" t="s">
        <v>1317</v>
      </c>
      <c r="E206" t="s">
        <v>1318</v>
      </c>
      <c r="F206" t="s">
        <v>946</v>
      </c>
      <c r="G206" t="s">
        <v>205</v>
      </c>
      <c r="H206" t="s">
        <v>205</v>
      </c>
      <c r="I206" t="s">
        <v>341</v>
      </c>
      <c r="J206" t="s">
        <v>1263</v>
      </c>
      <c r="K206" t="s">
        <v>414</v>
      </c>
      <c r="L206" t="s">
        <v>1213</v>
      </c>
      <c r="M206" s="131">
        <v>8.18</v>
      </c>
      <c r="N206" t="s">
        <v>1319</v>
      </c>
      <c r="O206" s="132">
        <v>4.052E-2</v>
      </c>
      <c r="P206" s="132">
        <v>4.1099999999999998E-2</v>
      </c>
      <c r="R206" s="131">
        <v>2098716</v>
      </c>
      <c r="S206" s="131">
        <v>1</v>
      </c>
      <c r="T206" s="131">
        <v>100.1</v>
      </c>
      <c r="U206" s="131">
        <v>2100.8150000000001</v>
      </c>
      <c r="X206" s="132">
        <v>6.0000000000000002E-5</v>
      </c>
      <c r="Y206" s="132">
        <v>0.11978</v>
      </c>
      <c r="Z206" s="132">
        <v>3.5130000000000002E-2</v>
      </c>
    </row>
    <row r="207" spans="1:26">
      <c r="A207" t="s">
        <v>1214</v>
      </c>
      <c r="B207" t="s">
        <v>1238</v>
      </c>
      <c r="C207" t="s">
        <v>1260</v>
      </c>
      <c r="D207" t="s">
        <v>1311</v>
      </c>
      <c r="E207" t="s">
        <v>1312</v>
      </c>
      <c r="F207" t="s">
        <v>944</v>
      </c>
      <c r="G207" t="s">
        <v>205</v>
      </c>
      <c r="H207" t="s">
        <v>205</v>
      </c>
      <c r="I207" t="s">
        <v>341</v>
      </c>
      <c r="J207" t="s">
        <v>1271</v>
      </c>
      <c r="K207" t="s">
        <v>416</v>
      </c>
      <c r="L207" t="s">
        <v>1213</v>
      </c>
      <c r="M207" s="131">
        <v>3.89</v>
      </c>
      <c r="N207" t="s">
        <v>1313</v>
      </c>
      <c r="O207" s="132">
        <v>1.6809999999999999E-2</v>
      </c>
      <c r="P207" s="132">
        <v>2.01E-2</v>
      </c>
      <c r="R207" s="131">
        <v>1396353</v>
      </c>
      <c r="S207" s="131">
        <v>1</v>
      </c>
      <c r="T207" s="131">
        <v>110.62</v>
      </c>
      <c r="U207" s="131">
        <v>1544.646</v>
      </c>
      <c r="X207" s="132">
        <v>5.0000000000000002E-5</v>
      </c>
      <c r="Y207" s="132">
        <v>8.8069999999999996E-2</v>
      </c>
      <c r="Z207" s="132">
        <v>2.5829999999999999E-2</v>
      </c>
    </row>
    <row r="208" spans="1:26">
      <c r="A208" t="s">
        <v>1214</v>
      </c>
      <c r="B208" t="s">
        <v>1238</v>
      </c>
      <c r="C208" t="s">
        <v>1273</v>
      </c>
      <c r="D208" t="s">
        <v>1329</v>
      </c>
      <c r="E208" t="s">
        <v>1330</v>
      </c>
      <c r="F208" t="s">
        <v>946</v>
      </c>
      <c r="G208" t="s">
        <v>205</v>
      </c>
      <c r="H208" t="s">
        <v>205</v>
      </c>
      <c r="I208" t="s">
        <v>341</v>
      </c>
      <c r="J208" t="s">
        <v>1271</v>
      </c>
      <c r="K208" t="s">
        <v>416</v>
      </c>
      <c r="L208" t="s">
        <v>1213</v>
      </c>
      <c r="M208" s="131">
        <v>6.54</v>
      </c>
      <c r="N208" t="s">
        <v>1331</v>
      </c>
      <c r="O208" s="132">
        <v>4.3869999999999999E-2</v>
      </c>
      <c r="P208" s="132">
        <v>4.0500000000000001E-2</v>
      </c>
      <c r="R208" s="131">
        <v>1060338</v>
      </c>
      <c r="S208" s="131">
        <v>1</v>
      </c>
      <c r="T208" s="131">
        <v>84.1</v>
      </c>
      <c r="U208" s="131">
        <v>891.74400000000003</v>
      </c>
      <c r="X208" s="132">
        <v>3.0000000000000001E-5</v>
      </c>
      <c r="Y208" s="132">
        <v>5.0840000000000003E-2</v>
      </c>
      <c r="Z208" s="132">
        <v>1.491E-2</v>
      </c>
    </row>
    <row r="209" spans="1:26">
      <c r="A209" t="s">
        <v>1214</v>
      </c>
      <c r="B209" t="s">
        <v>1238</v>
      </c>
      <c r="C209" t="s">
        <v>1273</v>
      </c>
      <c r="D209" t="s">
        <v>1274</v>
      </c>
      <c r="E209" t="s">
        <v>1275</v>
      </c>
      <c r="F209" t="s">
        <v>946</v>
      </c>
      <c r="G209" t="s">
        <v>205</v>
      </c>
      <c r="H209" t="s">
        <v>205</v>
      </c>
      <c r="I209" t="s">
        <v>341</v>
      </c>
      <c r="J209" t="s">
        <v>1263</v>
      </c>
      <c r="K209" t="s">
        <v>414</v>
      </c>
      <c r="L209" t="s">
        <v>1213</v>
      </c>
      <c r="M209" s="131">
        <v>11.42</v>
      </c>
      <c r="N209" t="s">
        <v>1276</v>
      </c>
      <c r="O209" s="132">
        <v>3.6420000000000001E-2</v>
      </c>
      <c r="P209" s="132">
        <v>4.3499999999999997E-2</v>
      </c>
      <c r="R209" s="131">
        <v>549994</v>
      </c>
      <c r="S209" s="131">
        <v>1</v>
      </c>
      <c r="T209" s="131">
        <v>115.63</v>
      </c>
      <c r="U209" s="131">
        <v>635.95799999999997</v>
      </c>
      <c r="X209" s="132">
        <v>2.0000000000000002E-5</v>
      </c>
      <c r="Y209" s="132">
        <v>3.6260000000000001E-2</v>
      </c>
      <c r="Z209" s="132">
        <v>1.064E-2</v>
      </c>
    </row>
    <row r="210" spans="1:26">
      <c r="A210" t="s">
        <v>1214</v>
      </c>
      <c r="B210" t="s">
        <v>1238</v>
      </c>
      <c r="C210" t="s">
        <v>1273</v>
      </c>
      <c r="D210" t="s">
        <v>1355</v>
      </c>
      <c r="E210" t="s">
        <v>1356</v>
      </c>
      <c r="F210" t="s">
        <v>946</v>
      </c>
      <c r="G210" t="s">
        <v>205</v>
      </c>
      <c r="H210" t="s">
        <v>205</v>
      </c>
      <c r="I210" t="s">
        <v>341</v>
      </c>
      <c r="J210" t="s">
        <v>1271</v>
      </c>
      <c r="K210" t="s">
        <v>416</v>
      </c>
      <c r="L210" t="s">
        <v>1213</v>
      </c>
      <c r="M210" s="131">
        <v>10.81</v>
      </c>
      <c r="N210" t="s">
        <v>1357</v>
      </c>
      <c r="O210" s="132">
        <v>3.9329999999999997E-2</v>
      </c>
      <c r="P210" s="132">
        <v>4.2500000000000003E-2</v>
      </c>
      <c r="R210" s="131">
        <v>807823</v>
      </c>
      <c r="S210" s="131">
        <v>1</v>
      </c>
      <c r="T210" s="131">
        <v>74.8</v>
      </c>
      <c r="U210" s="131">
        <v>604.25199999999995</v>
      </c>
      <c r="X210" s="132">
        <v>2.0000000000000002E-5</v>
      </c>
      <c r="Y210" s="132">
        <v>3.4450000000000001E-2</v>
      </c>
      <c r="Z210" s="132">
        <v>1.01E-2</v>
      </c>
    </row>
    <row r="211" spans="1:26">
      <c r="A211" t="s">
        <v>1214</v>
      </c>
      <c r="B211" t="s">
        <v>1238</v>
      </c>
      <c r="C211" t="s">
        <v>1268</v>
      </c>
      <c r="D211" t="s">
        <v>1293</v>
      </c>
      <c r="E211" t="s">
        <v>1294</v>
      </c>
      <c r="F211" t="s">
        <v>950</v>
      </c>
      <c r="G211" t="s">
        <v>205</v>
      </c>
      <c r="H211" t="s">
        <v>205</v>
      </c>
      <c r="I211" t="s">
        <v>341</v>
      </c>
      <c r="J211" t="s">
        <v>1263</v>
      </c>
      <c r="K211" t="s">
        <v>414</v>
      </c>
      <c r="L211" t="s">
        <v>1213</v>
      </c>
      <c r="M211" s="131">
        <v>0.85</v>
      </c>
      <c r="N211" t="s">
        <v>1295</v>
      </c>
      <c r="O211" s="132">
        <v>4.2220000000000001E-2</v>
      </c>
      <c r="P211" s="132">
        <v>4.1200000000000001E-2</v>
      </c>
      <c r="R211" s="131">
        <v>317382</v>
      </c>
      <c r="S211" s="131">
        <v>1</v>
      </c>
      <c r="T211" s="131">
        <v>96.64</v>
      </c>
      <c r="U211" s="131">
        <v>306.71800000000002</v>
      </c>
      <c r="X211" s="132">
        <v>2.0000000000000002E-5</v>
      </c>
      <c r="Y211" s="132">
        <v>1.7489999999999999E-2</v>
      </c>
      <c r="Z211" s="132">
        <v>5.13E-3</v>
      </c>
    </row>
    <row r="212" spans="1:26">
      <c r="A212" t="s">
        <v>1214</v>
      </c>
      <c r="B212" t="s">
        <v>1238</v>
      </c>
      <c r="C212" t="s">
        <v>1268</v>
      </c>
      <c r="D212" t="s">
        <v>1299</v>
      </c>
      <c r="E212" t="s">
        <v>1300</v>
      </c>
      <c r="F212" t="s">
        <v>950</v>
      </c>
      <c r="G212" t="s">
        <v>205</v>
      </c>
      <c r="H212" t="s">
        <v>205</v>
      </c>
      <c r="I212" t="s">
        <v>341</v>
      </c>
      <c r="J212" t="s">
        <v>1263</v>
      </c>
      <c r="K212" t="s">
        <v>414</v>
      </c>
      <c r="L212" t="s">
        <v>1213</v>
      </c>
      <c r="M212" s="131">
        <v>0.92</v>
      </c>
      <c r="N212" t="s">
        <v>1301</v>
      </c>
      <c r="O212" s="132">
        <v>4.2500000000000003E-2</v>
      </c>
      <c r="P212" s="132">
        <v>4.1000000000000002E-2</v>
      </c>
      <c r="R212" s="131">
        <v>154949</v>
      </c>
      <c r="S212" s="131">
        <v>1</v>
      </c>
      <c r="T212" s="131">
        <v>96.36</v>
      </c>
      <c r="U212" s="131">
        <v>149.309</v>
      </c>
      <c r="X212" s="132">
        <v>1.0000000000000001E-5</v>
      </c>
      <c r="Y212" s="132">
        <v>8.5100000000000002E-3</v>
      </c>
      <c r="Z212" s="132">
        <v>2.5000000000000001E-3</v>
      </c>
    </row>
    <row r="213" spans="1:26">
      <c r="A213" t="s">
        <v>1214</v>
      </c>
      <c r="B213" t="s">
        <v>1238</v>
      </c>
      <c r="C213" t="s">
        <v>1280</v>
      </c>
      <c r="D213" t="s">
        <v>1281</v>
      </c>
      <c r="E213" t="s">
        <v>1282</v>
      </c>
      <c r="F213" t="s">
        <v>947</v>
      </c>
      <c r="G213" t="s">
        <v>205</v>
      </c>
      <c r="H213" t="s">
        <v>205</v>
      </c>
      <c r="I213" t="s">
        <v>341</v>
      </c>
      <c r="J213" t="s">
        <v>1271</v>
      </c>
      <c r="K213" t="s">
        <v>416</v>
      </c>
      <c r="L213" t="s">
        <v>1213</v>
      </c>
      <c r="M213" s="131">
        <v>4.8600000000000003</v>
      </c>
      <c r="N213" t="s">
        <v>1283</v>
      </c>
      <c r="O213" s="132">
        <v>3.6900000000000001E-3</v>
      </c>
      <c r="P213" s="132">
        <v>4.5999999999999999E-2</v>
      </c>
      <c r="R213" s="131">
        <v>119578</v>
      </c>
      <c r="S213" s="131">
        <v>1</v>
      </c>
      <c r="T213" s="131">
        <v>98.36</v>
      </c>
      <c r="U213" s="131">
        <v>117.617</v>
      </c>
      <c r="X213" s="132">
        <v>0</v>
      </c>
      <c r="Y213" s="132">
        <v>6.7099999999999998E-3</v>
      </c>
      <c r="Z213" s="132">
        <v>1.97E-3</v>
      </c>
    </row>
    <row r="214" spans="1:26">
      <c r="A214" t="s">
        <v>1214</v>
      </c>
      <c r="B214" t="s">
        <v>1238</v>
      </c>
      <c r="C214" t="s">
        <v>1260</v>
      </c>
      <c r="D214" t="s">
        <v>1346</v>
      </c>
      <c r="E214" t="s">
        <v>1347</v>
      </c>
      <c r="F214" t="s">
        <v>944</v>
      </c>
      <c r="G214" t="s">
        <v>205</v>
      </c>
      <c r="H214" t="s">
        <v>205</v>
      </c>
      <c r="I214" t="s">
        <v>341</v>
      </c>
      <c r="J214" t="s">
        <v>1271</v>
      </c>
      <c r="K214" t="s">
        <v>416</v>
      </c>
      <c r="L214" t="s">
        <v>1213</v>
      </c>
      <c r="M214" s="131">
        <v>1.91</v>
      </c>
      <c r="N214" t="s">
        <v>1348</v>
      </c>
      <c r="O214" s="132">
        <v>-4.2360000000000002E-2</v>
      </c>
      <c r="P214" s="132">
        <v>2.0899999999999998E-2</v>
      </c>
      <c r="R214" s="131">
        <v>51427</v>
      </c>
      <c r="S214" s="131">
        <v>1</v>
      </c>
      <c r="T214" s="131">
        <v>115.45</v>
      </c>
      <c r="U214" s="131">
        <v>59.372</v>
      </c>
      <c r="X214" s="132">
        <v>0</v>
      </c>
      <c r="Y214" s="132">
        <v>3.3899999999999998E-3</v>
      </c>
      <c r="Z214" s="132">
        <v>9.8999999999999999E-4</v>
      </c>
    </row>
    <row r="215" spans="1:26">
      <c r="A215" t="s">
        <v>1214</v>
      </c>
      <c r="B215" t="s">
        <v>1238</v>
      </c>
      <c r="C215" t="s">
        <v>1273</v>
      </c>
      <c r="D215" t="s">
        <v>1314</v>
      </c>
      <c r="E215" t="s">
        <v>1315</v>
      </c>
      <c r="F215" t="s">
        <v>946</v>
      </c>
      <c r="G215" t="s">
        <v>205</v>
      </c>
      <c r="H215" t="s">
        <v>205</v>
      </c>
      <c r="I215" t="s">
        <v>341</v>
      </c>
      <c r="J215" t="s">
        <v>1271</v>
      </c>
      <c r="K215" t="s">
        <v>416</v>
      </c>
      <c r="L215" t="s">
        <v>1213</v>
      </c>
      <c r="M215" s="131">
        <v>4.6399999999999997</v>
      </c>
      <c r="N215" t="s">
        <v>1316</v>
      </c>
      <c r="O215" s="132">
        <v>4.3459999999999999E-2</v>
      </c>
      <c r="P215" s="132">
        <v>3.9699999999999999E-2</v>
      </c>
      <c r="R215" s="131">
        <v>737</v>
      </c>
      <c r="S215" s="131">
        <v>1</v>
      </c>
      <c r="T215" s="131">
        <v>87.63</v>
      </c>
      <c r="U215" s="131">
        <v>0.64600000000000002</v>
      </c>
      <c r="X215" s="132">
        <v>0</v>
      </c>
      <c r="Y215" s="132">
        <v>4.0000000000000003E-5</v>
      </c>
      <c r="Z215" s="132">
        <v>1.0000000000000001E-5</v>
      </c>
    </row>
    <row r="216" spans="1:26">
      <c r="A216" t="s">
        <v>1214</v>
      </c>
      <c r="B216" t="s">
        <v>1239</v>
      </c>
      <c r="C216" t="s">
        <v>1268</v>
      </c>
      <c r="D216" t="s">
        <v>1293</v>
      </c>
      <c r="E216" t="s">
        <v>1294</v>
      </c>
      <c r="F216" t="s">
        <v>950</v>
      </c>
      <c r="G216" t="s">
        <v>205</v>
      </c>
      <c r="H216" t="s">
        <v>205</v>
      </c>
      <c r="I216" t="s">
        <v>341</v>
      </c>
      <c r="J216" t="s">
        <v>1263</v>
      </c>
      <c r="K216" t="s">
        <v>414</v>
      </c>
      <c r="L216" t="s">
        <v>1213</v>
      </c>
      <c r="M216" s="131">
        <v>0.85</v>
      </c>
      <c r="N216" t="s">
        <v>1295</v>
      </c>
      <c r="O216" s="132">
        <v>4.2360000000000002E-2</v>
      </c>
      <c r="P216" s="132">
        <v>4.1200000000000001E-2</v>
      </c>
      <c r="R216" s="131">
        <v>1640459</v>
      </c>
      <c r="S216" s="131">
        <v>1</v>
      </c>
      <c r="T216" s="131">
        <v>96.64</v>
      </c>
      <c r="U216" s="131">
        <v>1585.34</v>
      </c>
      <c r="X216" s="132">
        <v>9.0000000000000006E-5</v>
      </c>
      <c r="Y216" s="132">
        <v>0.18814</v>
      </c>
      <c r="Z216" s="132">
        <v>2.1780000000000001E-2</v>
      </c>
    </row>
    <row r="217" spans="1:26">
      <c r="A217" t="s">
        <v>1214</v>
      </c>
      <c r="B217" t="s">
        <v>1239</v>
      </c>
      <c r="C217" t="s">
        <v>1260</v>
      </c>
      <c r="D217" t="s">
        <v>1265</v>
      </c>
      <c r="E217" t="s">
        <v>1266</v>
      </c>
      <c r="F217" t="s">
        <v>944</v>
      </c>
      <c r="G217" t="s">
        <v>205</v>
      </c>
      <c r="H217" t="s">
        <v>205</v>
      </c>
      <c r="I217" t="s">
        <v>341</v>
      </c>
      <c r="J217" t="s">
        <v>1263</v>
      </c>
      <c r="K217" t="s">
        <v>414</v>
      </c>
      <c r="L217" t="s">
        <v>1213</v>
      </c>
      <c r="M217" s="131">
        <v>3.27</v>
      </c>
      <c r="N217" t="s">
        <v>1267</v>
      </c>
      <c r="O217" s="132">
        <v>1.6310000000000002E-2</v>
      </c>
      <c r="P217" s="132">
        <v>2.0500000000000001E-2</v>
      </c>
      <c r="R217" s="131">
        <v>1231579</v>
      </c>
      <c r="S217" s="131">
        <v>1</v>
      </c>
      <c r="T217" s="131">
        <v>103.51</v>
      </c>
      <c r="U217" s="131">
        <v>1274.807</v>
      </c>
      <c r="X217" s="132">
        <v>4.0000000000000003E-5</v>
      </c>
      <c r="Y217" s="132">
        <v>0.15128</v>
      </c>
      <c r="Z217" s="132">
        <v>1.7510000000000001E-2</v>
      </c>
    </row>
    <row r="218" spans="1:26">
      <c r="A218" t="s">
        <v>1214</v>
      </c>
      <c r="B218" t="s">
        <v>1239</v>
      </c>
      <c r="C218" t="s">
        <v>1280</v>
      </c>
      <c r="D218" t="s">
        <v>1281</v>
      </c>
      <c r="E218" t="s">
        <v>1282</v>
      </c>
      <c r="F218" t="s">
        <v>947</v>
      </c>
      <c r="G218" t="s">
        <v>205</v>
      </c>
      <c r="H218" t="s">
        <v>205</v>
      </c>
      <c r="I218" t="s">
        <v>341</v>
      </c>
      <c r="J218" t="s">
        <v>1271</v>
      </c>
      <c r="K218" t="s">
        <v>416</v>
      </c>
      <c r="L218" t="s">
        <v>1213</v>
      </c>
      <c r="M218" s="131">
        <v>4.8600000000000003</v>
      </c>
      <c r="N218" t="s">
        <v>1283</v>
      </c>
      <c r="O218" s="132">
        <v>4.9199999999999999E-3</v>
      </c>
      <c r="P218" s="132">
        <v>4.5999999999999999E-2</v>
      </c>
      <c r="R218" s="131">
        <v>1130903</v>
      </c>
      <c r="S218" s="131">
        <v>1</v>
      </c>
      <c r="T218" s="131">
        <v>98.36</v>
      </c>
      <c r="U218" s="131">
        <v>1112.356</v>
      </c>
      <c r="X218" s="132">
        <v>3.0000000000000001E-5</v>
      </c>
      <c r="Y218" s="132">
        <v>0.13200999999999999</v>
      </c>
      <c r="Z218" s="132">
        <v>1.528E-2</v>
      </c>
    </row>
    <row r="219" spans="1:26">
      <c r="A219" t="s">
        <v>1214</v>
      </c>
      <c r="B219" t="s">
        <v>1239</v>
      </c>
      <c r="C219" t="s">
        <v>1268</v>
      </c>
      <c r="D219" t="s">
        <v>1299</v>
      </c>
      <c r="E219" t="s">
        <v>1300</v>
      </c>
      <c r="F219" t="s">
        <v>950</v>
      </c>
      <c r="G219" t="s">
        <v>205</v>
      </c>
      <c r="H219" t="s">
        <v>205</v>
      </c>
      <c r="I219" t="s">
        <v>341</v>
      </c>
      <c r="J219" t="s">
        <v>1263</v>
      </c>
      <c r="K219" t="s">
        <v>414</v>
      </c>
      <c r="L219" t="s">
        <v>1213</v>
      </c>
      <c r="M219" s="131">
        <v>0.92</v>
      </c>
      <c r="N219" t="s">
        <v>1301</v>
      </c>
      <c r="O219" s="132">
        <v>4.2369999999999998E-2</v>
      </c>
      <c r="P219" s="132">
        <v>4.1000000000000002E-2</v>
      </c>
      <c r="R219" s="131">
        <v>988278</v>
      </c>
      <c r="S219" s="131">
        <v>1</v>
      </c>
      <c r="T219" s="131">
        <v>96.36</v>
      </c>
      <c r="U219" s="131">
        <v>952.30499999999995</v>
      </c>
      <c r="X219" s="132">
        <v>5.0000000000000002E-5</v>
      </c>
      <c r="Y219" s="132">
        <v>0.11301</v>
      </c>
      <c r="Z219" s="132">
        <v>1.308E-2</v>
      </c>
    </row>
    <row r="220" spans="1:26">
      <c r="A220" t="s">
        <v>1214</v>
      </c>
      <c r="B220" t="s">
        <v>1239</v>
      </c>
      <c r="C220" t="s">
        <v>1273</v>
      </c>
      <c r="D220" t="s">
        <v>1317</v>
      </c>
      <c r="E220" t="s">
        <v>1318</v>
      </c>
      <c r="F220" t="s">
        <v>946</v>
      </c>
      <c r="G220" t="s">
        <v>205</v>
      </c>
      <c r="H220" t="s">
        <v>205</v>
      </c>
      <c r="I220" t="s">
        <v>341</v>
      </c>
      <c r="J220" t="s">
        <v>1263</v>
      </c>
      <c r="K220" t="s">
        <v>414</v>
      </c>
      <c r="L220" t="s">
        <v>1213</v>
      </c>
      <c r="M220" s="131">
        <v>8.18</v>
      </c>
      <c r="N220" t="s">
        <v>1319</v>
      </c>
      <c r="O220" s="132">
        <v>3.9370000000000002E-2</v>
      </c>
      <c r="P220" s="132">
        <v>4.1099999999999998E-2</v>
      </c>
      <c r="R220" s="131">
        <v>725315</v>
      </c>
      <c r="S220" s="131">
        <v>1</v>
      </c>
      <c r="T220" s="131">
        <v>100.1</v>
      </c>
      <c r="U220" s="131">
        <v>726.04</v>
      </c>
      <c r="X220" s="132">
        <v>2.0000000000000002E-5</v>
      </c>
      <c r="Y220" s="132">
        <v>8.616E-2</v>
      </c>
      <c r="Z220" s="132">
        <v>9.9699999999999997E-3</v>
      </c>
    </row>
    <row r="221" spans="1:26">
      <c r="A221" t="s">
        <v>1214</v>
      </c>
      <c r="B221" t="s">
        <v>1239</v>
      </c>
      <c r="C221" t="s">
        <v>1260</v>
      </c>
      <c r="D221" t="s">
        <v>1311</v>
      </c>
      <c r="E221" t="s">
        <v>1312</v>
      </c>
      <c r="F221" t="s">
        <v>944</v>
      </c>
      <c r="G221" t="s">
        <v>205</v>
      </c>
      <c r="H221" t="s">
        <v>205</v>
      </c>
      <c r="I221" t="s">
        <v>341</v>
      </c>
      <c r="J221" t="s">
        <v>1271</v>
      </c>
      <c r="K221" t="s">
        <v>416</v>
      </c>
      <c r="L221" t="s">
        <v>1213</v>
      </c>
      <c r="M221" s="131">
        <v>3.89</v>
      </c>
      <c r="N221" t="s">
        <v>1313</v>
      </c>
      <c r="O221" s="132">
        <v>1.3259999999999999E-2</v>
      </c>
      <c r="P221" s="132">
        <v>2.01E-2</v>
      </c>
      <c r="R221" s="131">
        <v>627775</v>
      </c>
      <c r="S221" s="131">
        <v>1</v>
      </c>
      <c r="T221" s="131">
        <v>110.62</v>
      </c>
      <c r="U221" s="131">
        <v>694.44500000000005</v>
      </c>
      <c r="X221" s="132">
        <v>2.0000000000000002E-5</v>
      </c>
      <c r="Y221" s="132">
        <v>8.2409999999999997E-2</v>
      </c>
      <c r="Z221" s="132">
        <v>9.5399999999999999E-3</v>
      </c>
    </row>
    <row r="222" spans="1:26">
      <c r="A222" t="s">
        <v>1214</v>
      </c>
      <c r="B222" t="s">
        <v>1239</v>
      </c>
      <c r="C222" t="s">
        <v>1273</v>
      </c>
      <c r="D222" t="s">
        <v>1370</v>
      </c>
      <c r="E222" t="s">
        <v>1371</v>
      </c>
      <c r="F222" t="s">
        <v>946</v>
      </c>
      <c r="G222" t="s">
        <v>205</v>
      </c>
      <c r="H222" t="s">
        <v>205</v>
      </c>
      <c r="I222" t="s">
        <v>341</v>
      </c>
      <c r="J222" t="s">
        <v>1263</v>
      </c>
      <c r="K222" t="s">
        <v>414</v>
      </c>
      <c r="L222" t="s">
        <v>1213</v>
      </c>
      <c r="M222" s="131">
        <v>14.71</v>
      </c>
      <c r="N222" t="s">
        <v>1372</v>
      </c>
      <c r="O222" s="132">
        <v>4.7070000000000001E-2</v>
      </c>
      <c r="P222" s="132">
        <v>4.4699999999999997E-2</v>
      </c>
      <c r="R222" s="131">
        <v>673539</v>
      </c>
      <c r="S222" s="131">
        <v>1</v>
      </c>
      <c r="T222" s="131">
        <v>91.05</v>
      </c>
      <c r="U222" s="131">
        <v>613.25699999999995</v>
      </c>
      <c r="X222" s="132">
        <v>3.0000000000000001E-5</v>
      </c>
      <c r="Y222" s="132">
        <v>7.2779999999999997E-2</v>
      </c>
      <c r="Z222" s="132">
        <v>8.4200000000000004E-3</v>
      </c>
    </row>
    <row r="223" spans="1:26">
      <c r="A223" t="s">
        <v>1214</v>
      </c>
      <c r="B223" t="s">
        <v>1239</v>
      </c>
      <c r="C223" t="s">
        <v>1273</v>
      </c>
      <c r="D223" t="s">
        <v>1274</v>
      </c>
      <c r="E223" t="s">
        <v>1275</v>
      </c>
      <c r="F223" t="s">
        <v>946</v>
      </c>
      <c r="G223" t="s">
        <v>205</v>
      </c>
      <c r="H223" t="s">
        <v>205</v>
      </c>
      <c r="I223" t="s">
        <v>341</v>
      </c>
      <c r="J223" t="s">
        <v>1263</v>
      </c>
      <c r="K223" t="s">
        <v>414</v>
      </c>
      <c r="L223" t="s">
        <v>1213</v>
      </c>
      <c r="M223" s="131">
        <v>11.42</v>
      </c>
      <c r="N223" t="s">
        <v>1276</v>
      </c>
      <c r="O223" s="132">
        <v>3.6089999999999997E-2</v>
      </c>
      <c r="P223" s="132">
        <v>4.3499999999999997E-2</v>
      </c>
      <c r="R223" s="131">
        <v>467774</v>
      </c>
      <c r="S223" s="131">
        <v>1</v>
      </c>
      <c r="T223" s="131">
        <v>115.63</v>
      </c>
      <c r="U223" s="131">
        <v>540.88699999999994</v>
      </c>
      <c r="X223" s="132">
        <v>2.0000000000000002E-5</v>
      </c>
      <c r="Y223" s="132">
        <v>6.4189999999999997E-2</v>
      </c>
      <c r="Z223" s="132">
        <v>7.43E-3</v>
      </c>
    </row>
    <row r="224" spans="1:26">
      <c r="A224" t="s">
        <v>1214</v>
      </c>
      <c r="B224" t="s">
        <v>1239</v>
      </c>
      <c r="C224" t="s">
        <v>1273</v>
      </c>
      <c r="D224" t="s">
        <v>1355</v>
      </c>
      <c r="E224" t="s">
        <v>1356</v>
      </c>
      <c r="F224" t="s">
        <v>946</v>
      </c>
      <c r="G224" t="s">
        <v>205</v>
      </c>
      <c r="H224" t="s">
        <v>205</v>
      </c>
      <c r="I224" t="s">
        <v>341</v>
      </c>
      <c r="J224" t="s">
        <v>1271</v>
      </c>
      <c r="K224" t="s">
        <v>416</v>
      </c>
      <c r="L224" t="s">
        <v>1213</v>
      </c>
      <c r="M224" s="131">
        <v>10.81</v>
      </c>
      <c r="N224" t="s">
        <v>1357</v>
      </c>
      <c r="O224" s="132">
        <v>3.7650000000000003E-2</v>
      </c>
      <c r="P224" s="132">
        <v>4.2500000000000003E-2</v>
      </c>
      <c r="R224" s="131">
        <v>245146</v>
      </c>
      <c r="S224" s="131">
        <v>1</v>
      </c>
      <c r="T224" s="131">
        <v>74.8</v>
      </c>
      <c r="U224" s="131">
        <v>183.369</v>
      </c>
      <c r="X224" s="132">
        <v>1.0000000000000001E-5</v>
      </c>
      <c r="Y224" s="132">
        <v>2.1760000000000002E-2</v>
      </c>
      <c r="Z224" s="132">
        <v>2.5200000000000001E-3</v>
      </c>
    </row>
    <row r="225" spans="1:26">
      <c r="A225" t="s">
        <v>1214</v>
      </c>
      <c r="B225" t="s">
        <v>1239</v>
      </c>
      <c r="C225" t="s">
        <v>1273</v>
      </c>
      <c r="D225" t="s">
        <v>1358</v>
      </c>
      <c r="E225" t="s">
        <v>1359</v>
      </c>
      <c r="F225" t="s">
        <v>946</v>
      </c>
      <c r="G225" t="s">
        <v>205</v>
      </c>
      <c r="H225" t="s">
        <v>205</v>
      </c>
      <c r="I225" t="s">
        <v>341</v>
      </c>
      <c r="J225" t="s">
        <v>1263</v>
      </c>
      <c r="K225" t="s">
        <v>414</v>
      </c>
      <c r="L225" t="s">
        <v>1213</v>
      </c>
      <c r="M225" s="131">
        <v>1.73</v>
      </c>
      <c r="N225" t="s">
        <v>1360</v>
      </c>
      <c r="O225" s="132">
        <v>3.7429999999999998E-2</v>
      </c>
      <c r="P225" s="132">
        <v>0.04</v>
      </c>
      <c r="R225" s="131">
        <v>180879</v>
      </c>
      <c r="S225" s="131">
        <v>1</v>
      </c>
      <c r="T225" s="131">
        <v>97.19</v>
      </c>
      <c r="U225" s="131">
        <v>175.79599999999999</v>
      </c>
      <c r="X225" s="132">
        <v>1.0000000000000001E-5</v>
      </c>
      <c r="Y225" s="132">
        <v>2.086E-2</v>
      </c>
      <c r="Z225" s="132">
        <v>2.4099999999999998E-3</v>
      </c>
    </row>
    <row r="226" spans="1:26">
      <c r="A226" t="s">
        <v>1214</v>
      </c>
      <c r="B226" t="s">
        <v>1239</v>
      </c>
      <c r="C226" t="s">
        <v>1273</v>
      </c>
      <c r="D226" t="s">
        <v>1329</v>
      </c>
      <c r="E226" t="s">
        <v>1330</v>
      </c>
      <c r="F226" t="s">
        <v>946</v>
      </c>
      <c r="G226" t="s">
        <v>205</v>
      </c>
      <c r="H226" t="s">
        <v>205</v>
      </c>
      <c r="I226" t="s">
        <v>341</v>
      </c>
      <c r="J226" t="s">
        <v>1271</v>
      </c>
      <c r="K226" t="s">
        <v>416</v>
      </c>
      <c r="L226" t="s">
        <v>1213</v>
      </c>
      <c r="M226" s="131">
        <v>6.54</v>
      </c>
      <c r="N226" t="s">
        <v>1331</v>
      </c>
      <c r="O226" s="132">
        <v>4.3090000000000003E-2</v>
      </c>
      <c r="P226" s="132">
        <v>4.0500000000000001E-2</v>
      </c>
      <c r="R226" s="131">
        <v>136696</v>
      </c>
      <c r="S226" s="131">
        <v>1</v>
      </c>
      <c r="T226" s="131">
        <v>84.1</v>
      </c>
      <c r="U226" s="131">
        <v>114.961</v>
      </c>
      <c r="X226" s="132">
        <v>0</v>
      </c>
      <c r="Y226" s="132">
        <v>1.3639999999999999E-2</v>
      </c>
      <c r="Z226" s="132">
        <v>1.58E-3</v>
      </c>
    </row>
    <row r="227" spans="1:26">
      <c r="A227" t="s">
        <v>1214</v>
      </c>
      <c r="B227" t="s">
        <v>1239</v>
      </c>
      <c r="C227" t="s">
        <v>1260</v>
      </c>
      <c r="D227" t="s">
        <v>1346</v>
      </c>
      <c r="E227" t="s">
        <v>1347</v>
      </c>
      <c r="F227" t="s">
        <v>944</v>
      </c>
      <c r="G227" t="s">
        <v>205</v>
      </c>
      <c r="H227" t="s">
        <v>205</v>
      </c>
      <c r="I227" t="s">
        <v>341</v>
      </c>
      <c r="J227" t="s">
        <v>1271</v>
      </c>
      <c r="K227" t="s">
        <v>416</v>
      </c>
      <c r="L227" t="s">
        <v>1213</v>
      </c>
      <c r="M227" s="131">
        <v>1.91</v>
      </c>
      <c r="N227" t="s">
        <v>1348</v>
      </c>
      <c r="O227" s="132">
        <v>-4.2909999999999997E-2</v>
      </c>
      <c r="P227" s="132">
        <v>2.0899999999999998E-2</v>
      </c>
      <c r="R227" s="131">
        <v>71993</v>
      </c>
      <c r="S227" s="131">
        <v>1</v>
      </c>
      <c r="T227" s="131">
        <v>115.45</v>
      </c>
      <c r="U227" s="131">
        <v>83.116</v>
      </c>
      <c r="X227" s="132">
        <v>0</v>
      </c>
      <c r="Y227" s="132">
        <v>9.8600000000000007E-3</v>
      </c>
      <c r="Z227" s="132">
        <v>1.14E-3</v>
      </c>
    </row>
    <row r="228" spans="1:26">
      <c r="A228" t="s">
        <v>1214</v>
      </c>
      <c r="B228" t="s">
        <v>1239</v>
      </c>
      <c r="C228" t="s">
        <v>1273</v>
      </c>
      <c r="D228" t="s">
        <v>1376</v>
      </c>
      <c r="E228" t="s">
        <v>1377</v>
      </c>
      <c r="F228" t="s">
        <v>946</v>
      </c>
      <c r="G228" t="s">
        <v>205</v>
      </c>
      <c r="H228" t="s">
        <v>205</v>
      </c>
      <c r="I228" t="s">
        <v>341</v>
      </c>
      <c r="J228" t="s">
        <v>1263</v>
      </c>
      <c r="K228" t="s">
        <v>414</v>
      </c>
      <c r="L228" t="s">
        <v>1213</v>
      </c>
      <c r="M228" s="131">
        <v>2.14</v>
      </c>
      <c r="N228" t="s">
        <v>1378</v>
      </c>
      <c r="O228" s="132">
        <v>4.3619999999999999E-2</v>
      </c>
      <c r="P228" s="132">
        <v>3.9699999999999999E-2</v>
      </c>
      <c r="R228" s="131">
        <v>76515</v>
      </c>
      <c r="S228" s="131">
        <v>1</v>
      </c>
      <c r="T228" s="131">
        <v>102.34</v>
      </c>
      <c r="U228" s="131">
        <v>78.305000000000007</v>
      </c>
      <c r="X228" s="132">
        <v>0</v>
      </c>
      <c r="Y228" s="132">
        <v>9.2899999999999996E-3</v>
      </c>
      <c r="Z228" s="132">
        <v>1.08E-3</v>
      </c>
    </row>
    <row r="229" spans="1:26">
      <c r="A229" t="s">
        <v>1214</v>
      </c>
      <c r="B229" t="s">
        <v>1239</v>
      </c>
      <c r="C229" t="s">
        <v>1260</v>
      </c>
      <c r="D229" t="s">
        <v>1261</v>
      </c>
      <c r="E229" t="s">
        <v>1262</v>
      </c>
      <c r="F229" t="s">
        <v>944</v>
      </c>
      <c r="G229" t="s">
        <v>205</v>
      </c>
      <c r="H229" t="s">
        <v>205</v>
      </c>
      <c r="I229" t="s">
        <v>341</v>
      </c>
      <c r="J229" t="s">
        <v>1263</v>
      </c>
      <c r="K229" t="s">
        <v>414</v>
      </c>
      <c r="L229" t="s">
        <v>1213</v>
      </c>
      <c r="M229" s="131">
        <v>0.33</v>
      </c>
      <c r="N229" t="s">
        <v>1264</v>
      </c>
      <c r="O229" s="132">
        <v>1.384E-2</v>
      </c>
      <c r="P229" s="132">
        <v>5.8999999999999999E-3</v>
      </c>
      <c r="R229" s="131">
        <v>52066</v>
      </c>
      <c r="S229" s="131">
        <v>1</v>
      </c>
      <c r="T229" s="131">
        <v>118.26</v>
      </c>
      <c r="U229" s="131">
        <v>61.573</v>
      </c>
      <c r="X229" s="132">
        <v>0</v>
      </c>
      <c r="Y229" s="132">
        <v>7.3099999999999997E-3</v>
      </c>
      <c r="Z229" s="132">
        <v>8.4999999999999995E-4</v>
      </c>
    </row>
    <row r="230" spans="1:26">
      <c r="A230" t="s">
        <v>1214</v>
      </c>
      <c r="B230" t="s">
        <v>1239</v>
      </c>
      <c r="C230" t="s">
        <v>1260</v>
      </c>
      <c r="D230" t="s">
        <v>1320</v>
      </c>
      <c r="E230" t="s">
        <v>1321</v>
      </c>
      <c r="F230" t="s">
        <v>944</v>
      </c>
      <c r="G230" t="s">
        <v>205</v>
      </c>
      <c r="H230" t="s">
        <v>205</v>
      </c>
      <c r="I230" t="s">
        <v>341</v>
      </c>
      <c r="J230" t="s">
        <v>1271</v>
      </c>
      <c r="K230" t="s">
        <v>416</v>
      </c>
      <c r="L230" t="s">
        <v>1213</v>
      </c>
      <c r="M230" s="131">
        <v>1.08</v>
      </c>
      <c r="N230" t="s">
        <v>1322</v>
      </c>
      <c r="O230" s="132">
        <v>1.354E-2</v>
      </c>
      <c r="P230" s="132">
        <v>2.3300000000000001E-2</v>
      </c>
      <c r="R230" s="131">
        <v>44431</v>
      </c>
      <c r="S230" s="131">
        <v>1</v>
      </c>
      <c r="T230" s="131">
        <v>114.5</v>
      </c>
      <c r="U230" s="131">
        <v>50.872999999999998</v>
      </c>
      <c r="X230" s="132">
        <v>0</v>
      </c>
      <c r="Y230" s="132">
        <v>6.0400000000000002E-3</v>
      </c>
      <c r="Z230" s="132">
        <v>6.9999999999999999E-4</v>
      </c>
    </row>
    <row r="231" spans="1:26">
      <c r="A231" t="s">
        <v>1214</v>
      </c>
      <c r="B231" t="s">
        <v>1239</v>
      </c>
      <c r="C231" t="s">
        <v>1273</v>
      </c>
      <c r="D231" t="s">
        <v>1296</v>
      </c>
      <c r="E231" t="s">
        <v>1297</v>
      </c>
      <c r="F231" t="s">
        <v>946</v>
      </c>
      <c r="G231" t="s">
        <v>205</v>
      </c>
      <c r="H231" t="s">
        <v>205</v>
      </c>
      <c r="I231" t="s">
        <v>341</v>
      </c>
      <c r="J231" t="s">
        <v>1263</v>
      </c>
      <c r="K231" t="s">
        <v>414</v>
      </c>
      <c r="L231" t="s">
        <v>1213</v>
      </c>
      <c r="M231" s="131">
        <v>0.17</v>
      </c>
      <c r="N231" t="s">
        <v>1298</v>
      </c>
      <c r="O231" s="132">
        <v>3.3840000000000002E-2</v>
      </c>
      <c r="P231" s="132">
        <v>4.4299999999999999E-2</v>
      </c>
      <c r="R231" s="131">
        <v>43505</v>
      </c>
      <c r="S231" s="131">
        <v>1</v>
      </c>
      <c r="T231" s="131">
        <v>101.02</v>
      </c>
      <c r="U231" s="131">
        <v>43.948999999999998</v>
      </c>
      <c r="X231" s="132">
        <v>0</v>
      </c>
      <c r="Y231" s="132">
        <v>5.2199999999999998E-3</v>
      </c>
      <c r="Z231" s="132">
        <v>5.9999999999999995E-4</v>
      </c>
    </row>
    <row r="232" spans="1:26">
      <c r="A232" t="s">
        <v>1214</v>
      </c>
      <c r="B232" t="s">
        <v>1239</v>
      </c>
      <c r="C232" t="s">
        <v>1273</v>
      </c>
      <c r="D232" t="s">
        <v>1326</v>
      </c>
      <c r="E232" t="s">
        <v>1327</v>
      </c>
      <c r="F232" t="s">
        <v>946</v>
      </c>
      <c r="G232" t="s">
        <v>205</v>
      </c>
      <c r="H232" t="s">
        <v>205</v>
      </c>
      <c r="I232" t="s">
        <v>341</v>
      </c>
      <c r="J232" t="s">
        <v>1263</v>
      </c>
      <c r="K232" t="s">
        <v>414</v>
      </c>
      <c r="L232" t="s">
        <v>1213</v>
      </c>
      <c r="M232" s="131">
        <v>1.27</v>
      </c>
      <c r="N232" t="s">
        <v>1328</v>
      </c>
      <c r="O232" s="132">
        <v>3.9359999999999999E-2</v>
      </c>
      <c r="P232" s="132">
        <v>3.9699999999999999E-2</v>
      </c>
      <c r="R232" s="131">
        <v>40259</v>
      </c>
      <c r="S232" s="131">
        <v>1</v>
      </c>
      <c r="T232" s="131">
        <v>107.04</v>
      </c>
      <c r="U232" s="131">
        <v>43.093000000000004</v>
      </c>
      <c r="X232" s="132">
        <v>0</v>
      </c>
      <c r="Y232" s="132">
        <v>5.11E-3</v>
      </c>
      <c r="Z232" s="132">
        <v>5.9000000000000003E-4</v>
      </c>
    </row>
    <row r="233" spans="1:26">
      <c r="A233" t="s">
        <v>1214</v>
      </c>
      <c r="B233" t="s">
        <v>1239</v>
      </c>
      <c r="C233" t="s">
        <v>1260</v>
      </c>
      <c r="D233" t="s">
        <v>1308</v>
      </c>
      <c r="E233" t="s">
        <v>1309</v>
      </c>
      <c r="F233" t="s">
        <v>944</v>
      </c>
      <c r="G233" t="s">
        <v>205</v>
      </c>
      <c r="H233" t="s">
        <v>205</v>
      </c>
      <c r="I233" t="s">
        <v>341</v>
      </c>
      <c r="J233" t="s">
        <v>1271</v>
      </c>
      <c r="K233" t="s">
        <v>416</v>
      </c>
      <c r="L233" t="s">
        <v>1213</v>
      </c>
      <c r="M233" s="131">
        <v>6.4</v>
      </c>
      <c r="N233" t="s">
        <v>1310</v>
      </c>
      <c r="O233" s="132">
        <v>1.7829999999999999E-2</v>
      </c>
      <c r="P233" s="132">
        <v>1.9699999999999999E-2</v>
      </c>
      <c r="R233" s="131">
        <v>38791</v>
      </c>
      <c r="S233" s="131">
        <v>1</v>
      </c>
      <c r="T233" s="131">
        <v>104.14</v>
      </c>
      <c r="U233" s="131">
        <v>40.396999999999998</v>
      </c>
      <c r="X233" s="132">
        <v>0</v>
      </c>
      <c r="Y233" s="132">
        <v>4.79E-3</v>
      </c>
      <c r="Z233" s="132">
        <v>5.5000000000000003E-4</v>
      </c>
    </row>
    <row r="234" spans="1:26">
      <c r="A234" t="s">
        <v>1214</v>
      </c>
      <c r="B234" t="s">
        <v>1239</v>
      </c>
      <c r="C234" t="s">
        <v>1273</v>
      </c>
      <c r="D234" t="s">
        <v>1367</v>
      </c>
      <c r="E234" t="s">
        <v>1368</v>
      </c>
      <c r="F234" t="s">
        <v>946</v>
      </c>
      <c r="G234" t="s">
        <v>205</v>
      </c>
      <c r="H234" t="s">
        <v>205</v>
      </c>
      <c r="I234" t="s">
        <v>341</v>
      </c>
      <c r="J234" t="s">
        <v>1263</v>
      </c>
      <c r="K234" t="s">
        <v>414</v>
      </c>
      <c r="L234" t="s">
        <v>1213</v>
      </c>
      <c r="M234" s="131">
        <v>3.11</v>
      </c>
      <c r="N234" t="s">
        <v>1369</v>
      </c>
      <c r="O234" s="132">
        <v>4.3470000000000002E-2</v>
      </c>
      <c r="P234" s="132">
        <v>3.95E-2</v>
      </c>
      <c r="R234" s="131">
        <v>34377</v>
      </c>
      <c r="S234" s="131">
        <v>1</v>
      </c>
      <c r="T234" s="131">
        <v>96.6</v>
      </c>
      <c r="U234" s="131">
        <v>33.207999999999998</v>
      </c>
      <c r="X234" s="132">
        <v>0</v>
      </c>
      <c r="Y234" s="132">
        <v>3.9399999999999999E-3</v>
      </c>
      <c r="Z234" s="132">
        <v>4.6000000000000001E-4</v>
      </c>
    </row>
    <row r="235" spans="1:26">
      <c r="A235" t="s">
        <v>1214</v>
      </c>
      <c r="B235" t="s">
        <v>1239</v>
      </c>
      <c r="C235" t="s">
        <v>1273</v>
      </c>
      <c r="D235" t="s">
        <v>1277</v>
      </c>
      <c r="E235" t="s">
        <v>1278</v>
      </c>
      <c r="F235" t="s">
        <v>946</v>
      </c>
      <c r="G235" t="s">
        <v>205</v>
      </c>
      <c r="H235" t="s">
        <v>205</v>
      </c>
      <c r="I235" t="s">
        <v>341</v>
      </c>
      <c r="J235" t="s">
        <v>1271</v>
      </c>
      <c r="K235" t="s">
        <v>416</v>
      </c>
      <c r="L235" t="s">
        <v>1213</v>
      </c>
      <c r="M235" s="131">
        <v>0.66</v>
      </c>
      <c r="N235" t="s">
        <v>1279</v>
      </c>
      <c r="O235" s="132">
        <v>3.925E-2</v>
      </c>
      <c r="P235" s="132">
        <v>4.0300000000000002E-2</v>
      </c>
      <c r="R235" s="131">
        <v>18776</v>
      </c>
      <c r="S235" s="131">
        <v>1</v>
      </c>
      <c r="T235" s="131">
        <v>97.91</v>
      </c>
      <c r="U235" s="131">
        <v>18.384</v>
      </c>
      <c r="X235" s="132">
        <v>0</v>
      </c>
      <c r="Y235" s="132">
        <v>2.1800000000000001E-3</v>
      </c>
      <c r="Z235" s="132">
        <v>2.5000000000000001E-4</v>
      </c>
    </row>
    <row r="236" spans="1:26">
      <c r="A236" t="s">
        <v>1214</v>
      </c>
      <c r="B236" t="s">
        <v>1239</v>
      </c>
      <c r="C236" t="s">
        <v>1273</v>
      </c>
      <c r="D236" t="s">
        <v>1314</v>
      </c>
      <c r="E236" t="s">
        <v>1315</v>
      </c>
      <c r="F236" t="s">
        <v>946</v>
      </c>
      <c r="G236" t="s">
        <v>205</v>
      </c>
      <c r="H236" t="s">
        <v>205</v>
      </c>
      <c r="I236" t="s">
        <v>341</v>
      </c>
      <c r="J236" t="s">
        <v>1271</v>
      </c>
      <c r="K236" t="s">
        <v>416</v>
      </c>
      <c r="L236" t="s">
        <v>1213</v>
      </c>
      <c r="M236" s="131">
        <v>4.6399999999999997</v>
      </c>
      <c r="N236" t="s">
        <v>1316</v>
      </c>
      <c r="O236" s="132">
        <v>4.4839999999999998E-2</v>
      </c>
      <c r="P236" s="132">
        <v>3.9699999999999999E-2</v>
      </c>
      <c r="R236" s="131">
        <v>95</v>
      </c>
      <c r="S236" s="131">
        <v>1</v>
      </c>
      <c r="T236" s="131">
        <v>87.63</v>
      </c>
      <c r="U236" s="131">
        <v>8.3000000000000004E-2</v>
      </c>
      <c r="X236" s="132">
        <v>0</v>
      </c>
      <c r="Y236" s="132">
        <v>1.0000000000000001E-5</v>
      </c>
      <c r="Z236" s="132">
        <v>0</v>
      </c>
    </row>
    <row r="237" spans="1:26">
      <c r="A237" t="s">
        <v>1214</v>
      </c>
      <c r="B237" t="s">
        <v>1240</v>
      </c>
      <c r="C237" t="s">
        <v>1260</v>
      </c>
      <c r="D237" t="s">
        <v>1311</v>
      </c>
      <c r="E237" t="s">
        <v>1312</v>
      </c>
      <c r="F237" t="s">
        <v>944</v>
      </c>
      <c r="G237" t="s">
        <v>205</v>
      </c>
      <c r="H237" t="s">
        <v>205</v>
      </c>
      <c r="I237" t="s">
        <v>341</v>
      </c>
      <c r="J237" t="s">
        <v>1271</v>
      </c>
      <c r="K237" t="s">
        <v>416</v>
      </c>
      <c r="L237" t="s">
        <v>1213</v>
      </c>
      <c r="M237" s="131">
        <v>3.89</v>
      </c>
      <c r="N237" t="s">
        <v>1313</v>
      </c>
      <c r="O237" s="132">
        <v>2.63E-3</v>
      </c>
      <c r="P237" s="132">
        <v>2.01E-2</v>
      </c>
      <c r="R237" s="131">
        <v>48280833</v>
      </c>
      <c r="S237" s="131">
        <v>1</v>
      </c>
      <c r="T237" s="131">
        <v>110.62</v>
      </c>
      <c r="U237" s="131">
        <v>53408.256999999998</v>
      </c>
      <c r="X237" s="132">
        <v>1.64E-3</v>
      </c>
      <c r="Y237" s="132">
        <v>0.22484000000000001</v>
      </c>
      <c r="Z237" s="132">
        <v>2.879E-2</v>
      </c>
    </row>
    <row r="238" spans="1:26">
      <c r="A238" t="s">
        <v>1214</v>
      </c>
      <c r="B238" t="s">
        <v>1240</v>
      </c>
      <c r="C238" t="s">
        <v>1273</v>
      </c>
      <c r="D238" t="s">
        <v>1274</v>
      </c>
      <c r="E238" t="s">
        <v>1275</v>
      </c>
      <c r="F238" t="s">
        <v>946</v>
      </c>
      <c r="G238" t="s">
        <v>205</v>
      </c>
      <c r="H238" t="s">
        <v>205</v>
      </c>
      <c r="I238" t="s">
        <v>341</v>
      </c>
      <c r="J238" t="s">
        <v>1263</v>
      </c>
      <c r="K238" t="s">
        <v>414</v>
      </c>
      <c r="L238" t="s">
        <v>1213</v>
      </c>
      <c r="M238" s="131">
        <v>11.42</v>
      </c>
      <c r="N238" t="s">
        <v>1276</v>
      </c>
      <c r="O238" s="132">
        <v>3.6249999999999998E-2</v>
      </c>
      <c r="P238" s="132">
        <v>4.3499999999999997E-2</v>
      </c>
      <c r="R238" s="131">
        <v>19832926</v>
      </c>
      <c r="S238" s="131">
        <v>1</v>
      </c>
      <c r="T238" s="131">
        <v>115.63</v>
      </c>
      <c r="U238" s="131">
        <v>22932.812000000002</v>
      </c>
      <c r="X238" s="132">
        <v>6.8999999999999997E-4</v>
      </c>
      <c r="Y238" s="132">
        <v>9.6540000000000001E-2</v>
      </c>
      <c r="Z238" s="132">
        <v>1.2359999999999999E-2</v>
      </c>
    </row>
    <row r="239" spans="1:26">
      <c r="A239" t="s">
        <v>1214</v>
      </c>
      <c r="B239" t="s">
        <v>1240</v>
      </c>
      <c r="C239" t="s">
        <v>1273</v>
      </c>
      <c r="D239" t="s">
        <v>1370</v>
      </c>
      <c r="E239" t="s">
        <v>1371</v>
      </c>
      <c r="F239" t="s">
        <v>946</v>
      </c>
      <c r="G239" t="s">
        <v>205</v>
      </c>
      <c r="H239" t="s">
        <v>205</v>
      </c>
      <c r="I239" t="s">
        <v>341</v>
      </c>
      <c r="J239" t="s">
        <v>1263</v>
      </c>
      <c r="K239" t="s">
        <v>414</v>
      </c>
      <c r="L239" t="s">
        <v>1213</v>
      </c>
      <c r="M239" s="131">
        <v>14.71</v>
      </c>
      <c r="N239" t="s">
        <v>1372</v>
      </c>
      <c r="O239" s="132">
        <v>4.7019999999999999E-2</v>
      </c>
      <c r="P239" s="132">
        <v>4.4699999999999997E-2</v>
      </c>
      <c r="R239" s="131">
        <v>24580375</v>
      </c>
      <c r="S239" s="131">
        <v>1</v>
      </c>
      <c r="T239" s="131">
        <v>91.05</v>
      </c>
      <c r="U239" s="131">
        <v>22380.431</v>
      </c>
      <c r="X239" s="132">
        <v>9.3999999999999997E-4</v>
      </c>
      <c r="Y239" s="132">
        <v>9.4219999999999998E-2</v>
      </c>
      <c r="Z239" s="132">
        <v>1.2070000000000001E-2</v>
      </c>
    </row>
    <row r="240" spans="1:26">
      <c r="A240" t="s">
        <v>1214</v>
      </c>
      <c r="B240" t="s">
        <v>1240</v>
      </c>
      <c r="C240" t="s">
        <v>1273</v>
      </c>
      <c r="D240" t="s">
        <v>1317</v>
      </c>
      <c r="E240" t="s">
        <v>1318</v>
      </c>
      <c r="F240" t="s">
        <v>946</v>
      </c>
      <c r="G240" t="s">
        <v>205</v>
      </c>
      <c r="H240" t="s">
        <v>205</v>
      </c>
      <c r="I240" t="s">
        <v>341</v>
      </c>
      <c r="J240" t="s">
        <v>1263</v>
      </c>
      <c r="K240" t="s">
        <v>414</v>
      </c>
      <c r="L240" t="s">
        <v>1213</v>
      </c>
      <c r="M240" s="131">
        <v>8.18</v>
      </c>
      <c r="N240" t="s">
        <v>1319</v>
      </c>
      <c r="O240" s="132">
        <v>3.9759999999999997E-2</v>
      </c>
      <c r="P240" s="132">
        <v>4.1099999999999998E-2</v>
      </c>
      <c r="R240" s="131">
        <v>21741478</v>
      </c>
      <c r="S240" s="131">
        <v>1</v>
      </c>
      <c r="T240" s="131">
        <v>100.1</v>
      </c>
      <c r="U240" s="131">
        <v>21763.219000000001</v>
      </c>
      <c r="X240" s="132">
        <v>6.4999999999999997E-4</v>
      </c>
      <c r="Y240" s="132">
        <v>9.1619999999999993E-2</v>
      </c>
      <c r="Z240" s="132">
        <v>1.1730000000000001E-2</v>
      </c>
    </row>
    <row r="241" spans="1:26">
      <c r="A241" t="s">
        <v>1214</v>
      </c>
      <c r="B241" t="s">
        <v>1240</v>
      </c>
      <c r="C241" t="s">
        <v>1260</v>
      </c>
      <c r="D241" t="s">
        <v>1320</v>
      </c>
      <c r="E241" t="s">
        <v>1321</v>
      </c>
      <c r="F241" t="s">
        <v>944</v>
      </c>
      <c r="G241" t="s">
        <v>205</v>
      </c>
      <c r="H241" t="s">
        <v>205</v>
      </c>
      <c r="I241" t="s">
        <v>341</v>
      </c>
      <c r="J241" t="s">
        <v>1271</v>
      </c>
      <c r="K241" t="s">
        <v>416</v>
      </c>
      <c r="L241" t="s">
        <v>1213</v>
      </c>
      <c r="M241" s="131">
        <v>1.08</v>
      </c>
      <c r="N241" t="s">
        <v>1322</v>
      </c>
      <c r="O241" s="132">
        <v>1.315E-2</v>
      </c>
      <c r="P241" s="132">
        <v>2.3300000000000001E-2</v>
      </c>
      <c r="R241" s="131">
        <v>17473074</v>
      </c>
      <c r="S241" s="131">
        <v>1</v>
      </c>
      <c r="T241" s="131">
        <v>114.5</v>
      </c>
      <c r="U241" s="131">
        <v>20006.669999999998</v>
      </c>
      <c r="X241" s="132">
        <v>8.5999999999999998E-4</v>
      </c>
      <c r="Y241" s="132">
        <v>8.4220000000000003E-2</v>
      </c>
      <c r="Z241" s="132">
        <v>1.0789999999999999E-2</v>
      </c>
    </row>
    <row r="242" spans="1:26">
      <c r="A242" t="s">
        <v>1214</v>
      </c>
      <c r="B242" t="s">
        <v>1240</v>
      </c>
      <c r="C242" t="s">
        <v>1273</v>
      </c>
      <c r="D242" t="s">
        <v>1329</v>
      </c>
      <c r="E242" t="s">
        <v>1330</v>
      </c>
      <c r="F242" t="s">
        <v>946</v>
      </c>
      <c r="G242" t="s">
        <v>205</v>
      </c>
      <c r="H242" t="s">
        <v>205</v>
      </c>
      <c r="I242" t="s">
        <v>341</v>
      </c>
      <c r="J242" t="s">
        <v>1271</v>
      </c>
      <c r="K242" t="s">
        <v>416</v>
      </c>
      <c r="L242" t="s">
        <v>1213</v>
      </c>
      <c r="M242" s="131">
        <v>6.54</v>
      </c>
      <c r="N242" t="s">
        <v>1331</v>
      </c>
      <c r="O242" s="132">
        <v>4.342E-2</v>
      </c>
      <c r="P242" s="132">
        <v>4.0500000000000001E-2</v>
      </c>
      <c r="R242" s="131">
        <v>16027678</v>
      </c>
      <c r="S242" s="131">
        <v>1</v>
      </c>
      <c r="T242" s="131">
        <v>84.1</v>
      </c>
      <c r="U242" s="131">
        <v>13479.277</v>
      </c>
      <c r="X242" s="132">
        <v>4.4999999999999999E-4</v>
      </c>
      <c r="Y242" s="132">
        <v>5.6739999999999999E-2</v>
      </c>
      <c r="Z242" s="132">
        <v>7.2700000000000004E-3</v>
      </c>
    </row>
    <row r="243" spans="1:26">
      <c r="A243" t="s">
        <v>1214</v>
      </c>
      <c r="B243" t="s">
        <v>1240</v>
      </c>
      <c r="C243" t="s">
        <v>1260</v>
      </c>
      <c r="D243" t="s">
        <v>1346</v>
      </c>
      <c r="E243" t="s">
        <v>1347</v>
      </c>
      <c r="F243" t="s">
        <v>944</v>
      </c>
      <c r="G243" t="s">
        <v>205</v>
      </c>
      <c r="H243" t="s">
        <v>205</v>
      </c>
      <c r="I243" t="s">
        <v>341</v>
      </c>
      <c r="J243" t="s">
        <v>1271</v>
      </c>
      <c r="K243" t="s">
        <v>416</v>
      </c>
      <c r="L243" t="s">
        <v>1213</v>
      </c>
      <c r="M243" s="131">
        <v>1.91</v>
      </c>
      <c r="N243" t="s">
        <v>1348</v>
      </c>
      <c r="O243" s="132">
        <v>-3.542E-2</v>
      </c>
      <c r="P243" s="132">
        <v>2.0899999999999998E-2</v>
      </c>
      <c r="R243" s="131">
        <v>11287764</v>
      </c>
      <c r="S243" s="131">
        <v>1</v>
      </c>
      <c r="T243" s="131">
        <v>115.45</v>
      </c>
      <c r="U243" s="131">
        <v>13031.724</v>
      </c>
      <c r="X243" s="132">
        <v>4.6000000000000001E-4</v>
      </c>
      <c r="Y243" s="132">
        <v>5.4859999999999999E-2</v>
      </c>
      <c r="Z243" s="132">
        <v>7.0299999999999998E-3</v>
      </c>
    </row>
    <row r="244" spans="1:26">
      <c r="A244" t="s">
        <v>1214</v>
      </c>
      <c r="B244" t="s">
        <v>1240</v>
      </c>
      <c r="C244" t="s">
        <v>1268</v>
      </c>
      <c r="D244" t="s">
        <v>1343</v>
      </c>
      <c r="E244" t="s">
        <v>1344</v>
      </c>
      <c r="F244" t="s">
        <v>950</v>
      </c>
      <c r="G244" t="s">
        <v>205</v>
      </c>
      <c r="H244" t="s">
        <v>205</v>
      </c>
      <c r="I244" t="s">
        <v>341</v>
      </c>
      <c r="J244" t="s">
        <v>1271</v>
      </c>
      <c r="K244" t="s">
        <v>416</v>
      </c>
      <c r="L244" t="s">
        <v>1213</v>
      </c>
      <c r="M244" s="131">
        <v>0.75</v>
      </c>
      <c r="N244" t="s">
        <v>1345</v>
      </c>
      <c r="O244" s="132">
        <v>4.1790000000000001E-2</v>
      </c>
      <c r="P244" s="132">
        <v>4.1700000000000001E-2</v>
      </c>
      <c r="R244" s="131">
        <v>12649184</v>
      </c>
      <c r="S244" s="131">
        <v>1</v>
      </c>
      <c r="T244" s="131">
        <v>96.98</v>
      </c>
      <c r="U244" s="131">
        <v>12267.179</v>
      </c>
      <c r="X244" s="132">
        <v>6.9999999999999999E-4</v>
      </c>
      <c r="Y244" s="132">
        <v>5.1639999999999998E-2</v>
      </c>
      <c r="Z244" s="132">
        <v>6.6100000000000004E-3</v>
      </c>
    </row>
    <row r="245" spans="1:26">
      <c r="A245" t="s">
        <v>1214</v>
      </c>
      <c r="B245" t="s">
        <v>1240</v>
      </c>
      <c r="C245" t="s">
        <v>1260</v>
      </c>
      <c r="D245" t="s">
        <v>1265</v>
      </c>
      <c r="E245" t="s">
        <v>1266</v>
      </c>
      <c r="F245" t="s">
        <v>944</v>
      </c>
      <c r="G245" t="s">
        <v>205</v>
      </c>
      <c r="H245" t="s">
        <v>205</v>
      </c>
      <c r="I245" t="s">
        <v>341</v>
      </c>
      <c r="J245" t="s">
        <v>1263</v>
      </c>
      <c r="K245" t="s">
        <v>414</v>
      </c>
      <c r="L245" t="s">
        <v>1213</v>
      </c>
      <c r="M245" s="131">
        <v>3.27</v>
      </c>
      <c r="N245" t="s">
        <v>1267</v>
      </c>
      <c r="O245" s="132">
        <v>1.5299999999999999E-2</v>
      </c>
      <c r="P245" s="132">
        <v>2.0500000000000001E-2</v>
      </c>
      <c r="R245" s="131">
        <v>9306822</v>
      </c>
      <c r="S245" s="131">
        <v>1</v>
      </c>
      <c r="T245" s="131">
        <v>103.51</v>
      </c>
      <c r="U245" s="131">
        <v>9633.491</v>
      </c>
      <c r="X245" s="132">
        <v>2.9999999999999997E-4</v>
      </c>
      <c r="Y245" s="132">
        <v>4.0550000000000003E-2</v>
      </c>
      <c r="Z245" s="132">
        <v>5.1900000000000002E-3</v>
      </c>
    </row>
    <row r="246" spans="1:26">
      <c r="A246" t="s">
        <v>1214</v>
      </c>
      <c r="B246" t="s">
        <v>1240</v>
      </c>
      <c r="C246" t="s">
        <v>1273</v>
      </c>
      <c r="D246" t="s">
        <v>1355</v>
      </c>
      <c r="E246" t="s">
        <v>1356</v>
      </c>
      <c r="F246" t="s">
        <v>946</v>
      </c>
      <c r="G246" t="s">
        <v>205</v>
      </c>
      <c r="H246" t="s">
        <v>205</v>
      </c>
      <c r="I246" t="s">
        <v>341</v>
      </c>
      <c r="J246" t="s">
        <v>1271</v>
      </c>
      <c r="K246" t="s">
        <v>416</v>
      </c>
      <c r="L246" t="s">
        <v>1213</v>
      </c>
      <c r="M246" s="131">
        <v>10.81</v>
      </c>
      <c r="N246" t="s">
        <v>1357</v>
      </c>
      <c r="O246" s="132">
        <v>3.8730000000000001E-2</v>
      </c>
      <c r="P246" s="132">
        <v>4.2500000000000003E-2</v>
      </c>
      <c r="R246" s="131">
        <v>12744913</v>
      </c>
      <c r="S246" s="131">
        <v>1</v>
      </c>
      <c r="T246" s="131">
        <v>74.8</v>
      </c>
      <c r="U246" s="131">
        <v>9533.1949999999997</v>
      </c>
      <c r="X246" s="132">
        <v>3.4000000000000002E-4</v>
      </c>
      <c r="Y246" s="132">
        <v>4.0129999999999999E-2</v>
      </c>
      <c r="Z246" s="132">
        <v>5.1399999999999996E-3</v>
      </c>
    </row>
    <row r="247" spans="1:26">
      <c r="A247" t="s">
        <v>1214</v>
      </c>
      <c r="B247" t="s">
        <v>1240</v>
      </c>
      <c r="C247" t="s">
        <v>1268</v>
      </c>
      <c r="D247" t="s">
        <v>1299</v>
      </c>
      <c r="E247" t="s">
        <v>1300</v>
      </c>
      <c r="F247" t="s">
        <v>950</v>
      </c>
      <c r="G247" t="s">
        <v>205</v>
      </c>
      <c r="H247" t="s">
        <v>205</v>
      </c>
      <c r="I247" t="s">
        <v>341</v>
      </c>
      <c r="J247" t="s">
        <v>1263</v>
      </c>
      <c r="K247" t="s">
        <v>414</v>
      </c>
      <c r="L247" t="s">
        <v>1213</v>
      </c>
      <c r="M247" s="131">
        <v>0.92</v>
      </c>
      <c r="N247" t="s">
        <v>1301</v>
      </c>
      <c r="O247" s="132">
        <v>4.2970000000000001E-2</v>
      </c>
      <c r="P247" s="132">
        <v>4.1000000000000002E-2</v>
      </c>
      <c r="R247" s="131">
        <v>9459638</v>
      </c>
      <c r="S247" s="131">
        <v>1</v>
      </c>
      <c r="T247" s="131">
        <v>96.36</v>
      </c>
      <c r="U247" s="131">
        <v>9115.3070000000007</v>
      </c>
      <c r="X247" s="132">
        <v>5.2999999999999998E-4</v>
      </c>
      <c r="Y247" s="132">
        <v>3.8370000000000001E-2</v>
      </c>
      <c r="Z247" s="132">
        <v>4.9100000000000003E-3</v>
      </c>
    </row>
    <row r="248" spans="1:26">
      <c r="A248" t="s">
        <v>1214</v>
      </c>
      <c r="B248" t="s">
        <v>1240</v>
      </c>
      <c r="C248" t="s">
        <v>1268</v>
      </c>
      <c r="D248" t="s">
        <v>1293</v>
      </c>
      <c r="E248" t="s">
        <v>1294</v>
      </c>
      <c r="F248" t="s">
        <v>950</v>
      </c>
      <c r="G248" t="s">
        <v>205</v>
      </c>
      <c r="H248" t="s">
        <v>205</v>
      </c>
      <c r="I248" t="s">
        <v>341</v>
      </c>
      <c r="J248" t="s">
        <v>1263</v>
      </c>
      <c r="K248" t="s">
        <v>414</v>
      </c>
      <c r="L248" t="s">
        <v>1213</v>
      </c>
      <c r="M248" s="131">
        <v>0.85</v>
      </c>
      <c r="N248" t="s">
        <v>1295</v>
      </c>
      <c r="O248" s="132">
        <v>4.2220000000000001E-2</v>
      </c>
      <c r="P248" s="132">
        <v>4.1200000000000001E-2</v>
      </c>
      <c r="R248" s="131">
        <v>6628209</v>
      </c>
      <c r="S248" s="131">
        <v>1</v>
      </c>
      <c r="T248" s="131">
        <v>96.64</v>
      </c>
      <c r="U248" s="131">
        <v>6405.5010000000002</v>
      </c>
      <c r="X248" s="132">
        <v>3.6999999999999999E-4</v>
      </c>
      <c r="Y248" s="132">
        <v>2.6970000000000001E-2</v>
      </c>
      <c r="Z248" s="132">
        <v>3.4499999999999999E-3</v>
      </c>
    </row>
    <row r="249" spans="1:26">
      <c r="A249" t="s">
        <v>1214</v>
      </c>
      <c r="B249" t="s">
        <v>1240</v>
      </c>
      <c r="C249" t="s">
        <v>1268</v>
      </c>
      <c r="D249" t="s">
        <v>1361</v>
      </c>
      <c r="E249" t="s">
        <v>1362</v>
      </c>
      <c r="F249" t="s">
        <v>950</v>
      </c>
      <c r="G249" t="s">
        <v>205</v>
      </c>
      <c r="H249" t="s">
        <v>205</v>
      </c>
      <c r="I249" t="s">
        <v>341</v>
      </c>
      <c r="J249" t="s">
        <v>1263</v>
      </c>
      <c r="K249" t="s">
        <v>414</v>
      </c>
      <c r="L249" t="s">
        <v>1213</v>
      </c>
      <c r="M249" s="131">
        <v>0.1</v>
      </c>
      <c r="N249" t="s">
        <v>1363</v>
      </c>
      <c r="O249" s="132">
        <v>4.156E-2</v>
      </c>
      <c r="P249" s="132">
        <v>4.2500000000000003E-2</v>
      </c>
      <c r="R249" s="131">
        <v>5615640</v>
      </c>
      <c r="S249" s="131">
        <v>1</v>
      </c>
      <c r="T249" s="131">
        <v>99.59</v>
      </c>
      <c r="U249" s="131">
        <v>5592.616</v>
      </c>
      <c r="X249" s="132">
        <v>1.9000000000000001E-4</v>
      </c>
      <c r="Y249" s="132">
        <v>2.3539999999999998E-2</v>
      </c>
      <c r="Z249" s="132">
        <v>3.0200000000000001E-3</v>
      </c>
    </row>
    <row r="250" spans="1:26">
      <c r="A250" t="s">
        <v>1214</v>
      </c>
      <c r="B250" t="s">
        <v>1240</v>
      </c>
      <c r="C250" t="s">
        <v>1260</v>
      </c>
      <c r="D250" t="s">
        <v>1261</v>
      </c>
      <c r="E250" t="s">
        <v>1262</v>
      </c>
      <c r="F250" t="s">
        <v>944</v>
      </c>
      <c r="G250" t="s">
        <v>205</v>
      </c>
      <c r="H250" t="s">
        <v>205</v>
      </c>
      <c r="I250" t="s">
        <v>341</v>
      </c>
      <c r="J250" t="s">
        <v>1263</v>
      </c>
      <c r="K250" t="s">
        <v>414</v>
      </c>
      <c r="L250" t="s">
        <v>1213</v>
      </c>
      <c r="M250" s="131">
        <v>0.33</v>
      </c>
      <c r="N250" t="s">
        <v>1264</v>
      </c>
      <c r="O250" s="132">
        <v>1.004E-2</v>
      </c>
      <c r="P250" s="132">
        <v>5.8999999999999999E-3</v>
      </c>
      <c r="R250" s="131">
        <v>4530665</v>
      </c>
      <c r="S250" s="131">
        <v>1</v>
      </c>
      <c r="T250" s="131">
        <v>118.26</v>
      </c>
      <c r="U250" s="131">
        <v>5357.9639999999999</v>
      </c>
      <c r="X250" s="132">
        <v>3.6000000000000002E-4</v>
      </c>
      <c r="Y250" s="132">
        <v>2.256E-2</v>
      </c>
      <c r="Z250" s="132">
        <v>2.8900000000000002E-3</v>
      </c>
    </row>
    <row r="251" spans="1:26">
      <c r="A251" t="s">
        <v>1214</v>
      </c>
      <c r="B251" t="s">
        <v>1240</v>
      </c>
      <c r="C251" t="s">
        <v>1273</v>
      </c>
      <c r="D251" t="s">
        <v>1358</v>
      </c>
      <c r="E251" t="s">
        <v>1359</v>
      </c>
      <c r="F251" t="s">
        <v>946</v>
      </c>
      <c r="G251" t="s">
        <v>205</v>
      </c>
      <c r="H251" t="s">
        <v>205</v>
      </c>
      <c r="I251" t="s">
        <v>341</v>
      </c>
      <c r="J251" t="s">
        <v>1263</v>
      </c>
      <c r="K251" t="s">
        <v>414</v>
      </c>
      <c r="L251" t="s">
        <v>1213</v>
      </c>
      <c r="M251" s="131">
        <v>1.73</v>
      </c>
      <c r="N251" t="s">
        <v>1360</v>
      </c>
      <c r="O251" s="132">
        <v>3.7650000000000003E-2</v>
      </c>
      <c r="P251" s="132">
        <v>0.04</v>
      </c>
      <c r="R251" s="131">
        <v>3080120</v>
      </c>
      <c r="S251" s="131">
        <v>1</v>
      </c>
      <c r="T251" s="131">
        <v>97.19</v>
      </c>
      <c r="U251" s="131">
        <v>2993.569</v>
      </c>
      <c r="X251" s="132">
        <v>1.1E-4</v>
      </c>
      <c r="Y251" s="132">
        <v>1.26E-2</v>
      </c>
      <c r="Z251" s="132">
        <v>1.6100000000000001E-3</v>
      </c>
    </row>
    <row r="252" spans="1:26">
      <c r="A252" t="s">
        <v>1214</v>
      </c>
      <c r="B252" t="s">
        <v>1240</v>
      </c>
      <c r="C252" t="s">
        <v>1273</v>
      </c>
      <c r="D252" t="s">
        <v>1367</v>
      </c>
      <c r="E252" t="s">
        <v>1368</v>
      </c>
      <c r="F252" t="s">
        <v>946</v>
      </c>
      <c r="G252" t="s">
        <v>205</v>
      </c>
      <c r="H252" t="s">
        <v>205</v>
      </c>
      <c r="I252" t="s">
        <v>341</v>
      </c>
      <c r="J252" t="s">
        <v>1263</v>
      </c>
      <c r="K252" t="s">
        <v>414</v>
      </c>
      <c r="L252" t="s">
        <v>1213</v>
      </c>
      <c r="M252" s="131">
        <v>3.11</v>
      </c>
      <c r="N252" t="s">
        <v>1369</v>
      </c>
      <c r="O252" s="132">
        <v>4.3470000000000002E-2</v>
      </c>
      <c r="P252" s="132">
        <v>3.95E-2</v>
      </c>
      <c r="R252" s="131">
        <v>1867018</v>
      </c>
      <c r="S252" s="131">
        <v>1</v>
      </c>
      <c r="T252" s="131">
        <v>96.6</v>
      </c>
      <c r="U252" s="131">
        <v>1803.539</v>
      </c>
      <c r="X252" s="132">
        <v>5.0000000000000002E-5</v>
      </c>
      <c r="Y252" s="132">
        <v>7.5900000000000004E-3</v>
      </c>
      <c r="Z252" s="132">
        <v>9.7000000000000005E-4</v>
      </c>
    </row>
    <row r="253" spans="1:26">
      <c r="A253" t="s">
        <v>1214</v>
      </c>
      <c r="B253" t="s">
        <v>1240</v>
      </c>
      <c r="C253" t="s">
        <v>1268</v>
      </c>
      <c r="D253" t="s">
        <v>1364</v>
      </c>
      <c r="E253" t="s">
        <v>1365</v>
      </c>
      <c r="F253" t="s">
        <v>950</v>
      </c>
      <c r="G253" t="s">
        <v>205</v>
      </c>
      <c r="H253" t="s">
        <v>205</v>
      </c>
      <c r="I253" t="s">
        <v>341</v>
      </c>
      <c r="J253" t="s">
        <v>1263</v>
      </c>
      <c r="K253" t="s">
        <v>414</v>
      </c>
      <c r="L253" t="s">
        <v>1213</v>
      </c>
      <c r="M253" s="131">
        <v>0.01</v>
      </c>
      <c r="N253" t="s">
        <v>1366</v>
      </c>
      <c r="O253" s="132">
        <v>3.9719999999999998E-2</v>
      </c>
      <c r="P253" s="132">
        <v>0.1157</v>
      </c>
      <c r="R253" s="131">
        <v>1521263</v>
      </c>
      <c r="S253" s="131">
        <v>1</v>
      </c>
      <c r="T253" s="131">
        <v>99.97</v>
      </c>
      <c r="U253" s="131">
        <v>1520.807</v>
      </c>
      <c r="X253" s="132">
        <v>5.0000000000000002E-5</v>
      </c>
      <c r="Y253" s="132">
        <v>6.4000000000000003E-3</v>
      </c>
      <c r="Z253" s="132">
        <v>8.1999999999999998E-4</v>
      </c>
    </row>
    <row r="254" spans="1:26">
      <c r="A254" t="s">
        <v>1214</v>
      </c>
      <c r="B254" t="s">
        <v>1240</v>
      </c>
      <c r="C254" t="s">
        <v>1260</v>
      </c>
      <c r="D254" t="s">
        <v>1308</v>
      </c>
      <c r="E254" t="s">
        <v>1309</v>
      </c>
      <c r="F254" t="s">
        <v>944</v>
      </c>
      <c r="G254" t="s">
        <v>205</v>
      </c>
      <c r="H254" t="s">
        <v>205</v>
      </c>
      <c r="I254" t="s">
        <v>341</v>
      </c>
      <c r="J254" t="s">
        <v>1271</v>
      </c>
      <c r="K254" t="s">
        <v>416</v>
      </c>
      <c r="L254" t="s">
        <v>1213</v>
      </c>
      <c r="M254" s="131">
        <v>6.4</v>
      </c>
      <c r="N254" t="s">
        <v>1310</v>
      </c>
      <c r="O254" s="132">
        <v>1.7919999999999998E-2</v>
      </c>
      <c r="P254" s="132">
        <v>1.9699999999999999E-2</v>
      </c>
      <c r="R254" s="131">
        <v>1432875</v>
      </c>
      <c r="S254" s="131">
        <v>1</v>
      </c>
      <c r="T254" s="131">
        <v>104.14</v>
      </c>
      <c r="U254" s="131">
        <v>1492.1959999999999</v>
      </c>
      <c r="X254" s="132">
        <v>4.0000000000000003E-5</v>
      </c>
      <c r="Y254" s="132">
        <v>6.28E-3</v>
      </c>
      <c r="Z254" s="132">
        <v>8.0000000000000004E-4</v>
      </c>
    </row>
    <row r="255" spans="1:26">
      <c r="A255" t="s">
        <v>1214</v>
      </c>
      <c r="B255" t="s">
        <v>1240</v>
      </c>
      <c r="C255" t="s">
        <v>1280</v>
      </c>
      <c r="D255" t="s">
        <v>1281</v>
      </c>
      <c r="E255" t="s">
        <v>1282</v>
      </c>
      <c r="F255" t="s">
        <v>947</v>
      </c>
      <c r="G255" t="s">
        <v>205</v>
      </c>
      <c r="H255" t="s">
        <v>205</v>
      </c>
      <c r="I255" t="s">
        <v>341</v>
      </c>
      <c r="J255" t="s">
        <v>1271</v>
      </c>
      <c r="K255" t="s">
        <v>416</v>
      </c>
      <c r="L255" t="s">
        <v>1213</v>
      </c>
      <c r="M255" s="131">
        <v>4.8600000000000003</v>
      </c>
      <c r="N255" t="s">
        <v>1283</v>
      </c>
      <c r="O255" s="132">
        <v>5.5700000000000003E-3</v>
      </c>
      <c r="P255" s="132">
        <v>4.5999999999999999E-2</v>
      </c>
      <c r="R255" s="131">
        <v>1253655</v>
      </c>
      <c r="S255" s="131">
        <v>1</v>
      </c>
      <c r="T255" s="131">
        <v>98.36</v>
      </c>
      <c r="U255" s="131">
        <v>1233.095</v>
      </c>
      <c r="X255" s="132">
        <v>4.0000000000000003E-5</v>
      </c>
      <c r="Y255" s="132">
        <v>5.1900000000000002E-3</v>
      </c>
      <c r="Z255" s="132">
        <v>6.6E-4</v>
      </c>
    </row>
    <row r="256" spans="1:26">
      <c r="A256" t="s">
        <v>1214</v>
      </c>
      <c r="B256" t="s">
        <v>1240</v>
      </c>
      <c r="C256" t="s">
        <v>1273</v>
      </c>
      <c r="D256" t="s">
        <v>1277</v>
      </c>
      <c r="E256" t="s">
        <v>1278</v>
      </c>
      <c r="F256" t="s">
        <v>946</v>
      </c>
      <c r="G256" t="s">
        <v>205</v>
      </c>
      <c r="H256" t="s">
        <v>205</v>
      </c>
      <c r="I256" t="s">
        <v>341</v>
      </c>
      <c r="J256" t="s">
        <v>1271</v>
      </c>
      <c r="K256" t="s">
        <v>416</v>
      </c>
      <c r="L256" t="s">
        <v>1213</v>
      </c>
      <c r="M256" s="131">
        <v>0.66</v>
      </c>
      <c r="N256" t="s">
        <v>1279</v>
      </c>
      <c r="O256" s="132">
        <v>4.0759999999999998E-2</v>
      </c>
      <c r="P256" s="132">
        <v>4.0300000000000002E-2</v>
      </c>
      <c r="R256" s="131">
        <v>1169509</v>
      </c>
      <c r="S256" s="131">
        <v>1</v>
      </c>
      <c r="T256" s="131">
        <v>97.91</v>
      </c>
      <c r="U256" s="131">
        <v>1145.066</v>
      </c>
      <c r="X256" s="132">
        <v>4.0000000000000003E-5</v>
      </c>
      <c r="Y256" s="132">
        <v>4.8199999999999996E-3</v>
      </c>
      <c r="Z256" s="132">
        <v>6.2E-4</v>
      </c>
    </row>
    <row r="257" spans="1:26">
      <c r="A257" t="s">
        <v>1214</v>
      </c>
      <c r="B257" t="s">
        <v>1240</v>
      </c>
      <c r="C257" t="s">
        <v>1273</v>
      </c>
      <c r="D257" t="s">
        <v>1376</v>
      </c>
      <c r="E257" t="s">
        <v>1377</v>
      </c>
      <c r="F257" t="s">
        <v>946</v>
      </c>
      <c r="G257" t="s">
        <v>205</v>
      </c>
      <c r="H257" t="s">
        <v>205</v>
      </c>
      <c r="I257" t="s">
        <v>341</v>
      </c>
      <c r="J257" t="s">
        <v>1263</v>
      </c>
      <c r="K257" t="s">
        <v>414</v>
      </c>
      <c r="L257" t="s">
        <v>1213</v>
      </c>
      <c r="M257" s="131">
        <v>2.14</v>
      </c>
      <c r="N257" t="s">
        <v>1378</v>
      </c>
      <c r="O257" s="132">
        <v>4.3619999999999999E-2</v>
      </c>
      <c r="P257" s="132">
        <v>3.9699999999999999E-2</v>
      </c>
      <c r="R257" s="131">
        <v>881594</v>
      </c>
      <c r="S257" s="131">
        <v>1</v>
      </c>
      <c r="T257" s="131">
        <v>102.34</v>
      </c>
      <c r="U257" s="131">
        <v>902.22299999999996</v>
      </c>
      <c r="X257" s="132">
        <v>2.0000000000000002E-5</v>
      </c>
      <c r="Y257" s="132">
        <v>3.8E-3</v>
      </c>
      <c r="Z257" s="132">
        <v>4.8999999999999998E-4</v>
      </c>
    </row>
    <row r="258" spans="1:26">
      <c r="A258" t="s">
        <v>1214</v>
      </c>
      <c r="B258" t="s">
        <v>1240</v>
      </c>
      <c r="C258" t="s">
        <v>1273</v>
      </c>
      <c r="D258" t="s">
        <v>1296</v>
      </c>
      <c r="E258" t="s">
        <v>1297</v>
      </c>
      <c r="F258" t="s">
        <v>946</v>
      </c>
      <c r="G258" t="s">
        <v>205</v>
      </c>
      <c r="H258" t="s">
        <v>205</v>
      </c>
      <c r="I258" t="s">
        <v>341</v>
      </c>
      <c r="J258" t="s">
        <v>1263</v>
      </c>
      <c r="K258" t="s">
        <v>414</v>
      </c>
      <c r="L258" t="s">
        <v>1213</v>
      </c>
      <c r="M258" s="131">
        <v>0.17</v>
      </c>
      <c r="N258" t="s">
        <v>1298</v>
      </c>
      <c r="O258" s="132">
        <v>3.3840000000000002E-2</v>
      </c>
      <c r="P258" s="132">
        <v>4.4299999999999999E-2</v>
      </c>
      <c r="R258" s="131">
        <v>819173</v>
      </c>
      <c r="S258" s="131">
        <v>1</v>
      </c>
      <c r="T258" s="131">
        <v>101.02</v>
      </c>
      <c r="U258" s="131">
        <v>827.529</v>
      </c>
      <c r="X258" s="132">
        <v>6.0000000000000002E-5</v>
      </c>
      <c r="Y258" s="132">
        <v>3.48E-3</v>
      </c>
      <c r="Z258" s="132">
        <v>4.4999999999999999E-4</v>
      </c>
    </row>
    <row r="259" spans="1:26">
      <c r="A259" t="s">
        <v>1214</v>
      </c>
      <c r="B259" t="s">
        <v>1240</v>
      </c>
      <c r="C259" t="s">
        <v>1273</v>
      </c>
      <c r="D259" t="s">
        <v>1326</v>
      </c>
      <c r="E259" t="s">
        <v>1327</v>
      </c>
      <c r="F259" t="s">
        <v>946</v>
      </c>
      <c r="G259" t="s">
        <v>205</v>
      </c>
      <c r="H259" t="s">
        <v>205</v>
      </c>
      <c r="I259" t="s">
        <v>341</v>
      </c>
      <c r="J259" t="s">
        <v>1263</v>
      </c>
      <c r="K259" t="s">
        <v>414</v>
      </c>
      <c r="L259" t="s">
        <v>1213</v>
      </c>
      <c r="M259" s="131">
        <v>1.27</v>
      </c>
      <c r="N259" t="s">
        <v>1328</v>
      </c>
      <c r="O259" s="132">
        <v>3.739E-2</v>
      </c>
      <c r="P259" s="132">
        <v>3.9699999999999999E-2</v>
      </c>
      <c r="R259" s="131">
        <v>668827</v>
      </c>
      <c r="S259" s="131">
        <v>1</v>
      </c>
      <c r="T259" s="131">
        <v>107.04</v>
      </c>
      <c r="U259" s="131">
        <v>715.91200000000003</v>
      </c>
      <c r="X259" s="132">
        <v>4.0000000000000003E-5</v>
      </c>
      <c r="Y259" s="132">
        <v>3.0100000000000001E-3</v>
      </c>
      <c r="Z259" s="132">
        <v>3.8999999999999999E-4</v>
      </c>
    </row>
    <row r="260" spans="1:26">
      <c r="A260" t="s">
        <v>1214</v>
      </c>
      <c r="B260" t="s">
        <v>1240</v>
      </c>
      <c r="C260" t="s">
        <v>1273</v>
      </c>
      <c r="D260" t="s">
        <v>1314</v>
      </c>
      <c r="E260" t="s">
        <v>1315</v>
      </c>
      <c r="F260" t="s">
        <v>946</v>
      </c>
      <c r="G260" t="s">
        <v>205</v>
      </c>
      <c r="H260" t="s">
        <v>205</v>
      </c>
      <c r="I260" t="s">
        <v>341</v>
      </c>
      <c r="J260" t="s">
        <v>1271</v>
      </c>
      <c r="K260" t="s">
        <v>416</v>
      </c>
      <c r="L260" t="s">
        <v>1213</v>
      </c>
      <c r="M260" s="131">
        <v>4.6399999999999997</v>
      </c>
      <c r="N260" t="s">
        <v>1316</v>
      </c>
      <c r="O260" s="132">
        <v>4.3999999999999997E-2</v>
      </c>
      <c r="P260" s="132">
        <v>3.9699999999999999E-2</v>
      </c>
      <c r="R260" s="131">
        <v>1517</v>
      </c>
      <c r="S260" s="131">
        <v>1</v>
      </c>
      <c r="T260" s="131">
        <v>87.63</v>
      </c>
      <c r="U260" s="131">
        <v>1.329</v>
      </c>
      <c r="X260" s="132">
        <v>0</v>
      </c>
      <c r="Y260" s="132">
        <v>1.0000000000000001E-5</v>
      </c>
      <c r="Z260" s="132">
        <v>0</v>
      </c>
    </row>
    <row r="261" spans="1:26">
      <c r="A261" t="s">
        <v>1214</v>
      </c>
      <c r="B261" t="s">
        <v>1243</v>
      </c>
      <c r="C261" t="s">
        <v>1260</v>
      </c>
      <c r="D261" t="s">
        <v>1346</v>
      </c>
      <c r="E261" t="s">
        <v>1347</v>
      </c>
      <c r="F261" t="s">
        <v>944</v>
      </c>
      <c r="G261" t="s">
        <v>205</v>
      </c>
      <c r="H261" t="s">
        <v>205</v>
      </c>
      <c r="I261" t="s">
        <v>341</v>
      </c>
      <c r="J261" t="s">
        <v>1271</v>
      </c>
      <c r="K261" t="s">
        <v>416</v>
      </c>
      <c r="L261" t="s">
        <v>1213</v>
      </c>
      <c r="M261" s="131">
        <v>1.91</v>
      </c>
      <c r="N261" t="s">
        <v>1348</v>
      </c>
      <c r="O261" s="132">
        <v>-2.239E-2</v>
      </c>
      <c r="P261" s="132">
        <v>2.0899999999999998E-2</v>
      </c>
      <c r="R261" s="131">
        <v>50608171</v>
      </c>
      <c r="S261" s="131">
        <v>1</v>
      </c>
      <c r="T261" s="131">
        <v>115.45</v>
      </c>
      <c r="U261" s="131">
        <v>58427.133000000002</v>
      </c>
      <c r="X261" s="132">
        <v>2.0799999999999998E-3</v>
      </c>
      <c r="Y261" s="132">
        <v>0.21954000000000001</v>
      </c>
      <c r="Z261" s="132">
        <v>0.16517000000000001</v>
      </c>
    </row>
    <row r="262" spans="1:26">
      <c r="A262" t="s">
        <v>1214</v>
      </c>
      <c r="B262" t="s">
        <v>1243</v>
      </c>
      <c r="C262" t="s">
        <v>1260</v>
      </c>
      <c r="D262" t="s">
        <v>1311</v>
      </c>
      <c r="E262" t="s">
        <v>1312</v>
      </c>
      <c r="F262" t="s">
        <v>944</v>
      </c>
      <c r="G262" t="s">
        <v>205</v>
      </c>
      <c r="H262" t="s">
        <v>205</v>
      </c>
      <c r="I262" t="s">
        <v>341</v>
      </c>
      <c r="J262" t="s">
        <v>1271</v>
      </c>
      <c r="K262" t="s">
        <v>416</v>
      </c>
      <c r="L262" t="s">
        <v>1213</v>
      </c>
      <c r="M262" s="131">
        <v>3.89</v>
      </c>
      <c r="N262" t="s">
        <v>1313</v>
      </c>
      <c r="O262" s="132">
        <v>4.5300000000000002E-3</v>
      </c>
      <c r="P262" s="132">
        <v>2.01E-2</v>
      </c>
      <c r="R262" s="131">
        <v>33890484</v>
      </c>
      <c r="S262" s="131">
        <v>1</v>
      </c>
      <c r="T262" s="131">
        <v>110.62</v>
      </c>
      <c r="U262" s="131">
        <v>37489.652999999998</v>
      </c>
      <c r="X262" s="132">
        <v>1.15E-3</v>
      </c>
      <c r="Y262" s="132">
        <v>0.14087</v>
      </c>
      <c r="Z262" s="132">
        <v>0.10598</v>
      </c>
    </row>
    <row r="263" spans="1:26">
      <c r="A263" t="s">
        <v>1214</v>
      </c>
      <c r="B263" t="s">
        <v>1243</v>
      </c>
      <c r="C263" t="s">
        <v>1260</v>
      </c>
      <c r="D263" t="s">
        <v>1261</v>
      </c>
      <c r="E263" t="s">
        <v>1262</v>
      </c>
      <c r="F263" t="s">
        <v>944</v>
      </c>
      <c r="G263" t="s">
        <v>205</v>
      </c>
      <c r="H263" t="s">
        <v>205</v>
      </c>
      <c r="I263" t="s">
        <v>341</v>
      </c>
      <c r="J263" t="s">
        <v>1263</v>
      </c>
      <c r="K263" t="s">
        <v>414</v>
      </c>
      <c r="L263" t="s">
        <v>1213</v>
      </c>
      <c r="M263" s="131">
        <v>0.33</v>
      </c>
      <c r="N263" t="s">
        <v>1264</v>
      </c>
      <c r="O263" s="132">
        <v>1.2449999999999999E-2</v>
      </c>
      <c r="P263" s="132">
        <v>5.8999999999999999E-3</v>
      </c>
      <c r="R263" s="131">
        <v>31288713</v>
      </c>
      <c r="S263" s="131">
        <v>1</v>
      </c>
      <c r="T263" s="131">
        <v>118.26</v>
      </c>
      <c r="U263" s="131">
        <v>37002.031999999999</v>
      </c>
      <c r="X263" s="132">
        <v>2.47E-3</v>
      </c>
      <c r="Y263" s="132">
        <v>0.13902999999999999</v>
      </c>
      <c r="Z263" s="132">
        <v>0.10460999999999999</v>
      </c>
    </row>
    <row r="264" spans="1:26">
      <c r="A264" t="s">
        <v>1214</v>
      </c>
      <c r="B264" t="s">
        <v>1243</v>
      </c>
      <c r="C264" t="s">
        <v>1273</v>
      </c>
      <c r="D264" t="s">
        <v>1370</v>
      </c>
      <c r="E264" t="s">
        <v>1371</v>
      </c>
      <c r="F264" t="s">
        <v>946</v>
      </c>
      <c r="G264" t="s">
        <v>205</v>
      </c>
      <c r="H264" t="s">
        <v>205</v>
      </c>
      <c r="I264" t="s">
        <v>341</v>
      </c>
      <c r="J264" t="s">
        <v>1263</v>
      </c>
      <c r="K264" t="s">
        <v>414</v>
      </c>
      <c r="L264" t="s">
        <v>1213</v>
      </c>
      <c r="M264" s="131">
        <v>14.71</v>
      </c>
      <c r="N264" t="s">
        <v>1372</v>
      </c>
      <c r="O264" s="132">
        <v>4.793E-2</v>
      </c>
      <c r="P264" s="132">
        <v>4.4699999999999997E-2</v>
      </c>
      <c r="R264" s="131">
        <v>33800022</v>
      </c>
      <c r="S264" s="131">
        <v>1</v>
      </c>
      <c r="T264" s="131">
        <v>91.05</v>
      </c>
      <c r="U264" s="131">
        <v>30774.92</v>
      </c>
      <c r="X264" s="132">
        <v>1.2899999999999999E-3</v>
      </c>
      <c r="Y264" s="132">
        <v>0.11563</v>
      </c>
      <c r="Z264" s="132">
        <v>8.6999999999999994E-2</v>
      </c>
    </row>
    <row r="265" spans="1:26">
      <c r="A265" t="s">
        <v>1214</v>
      </c>
      <c r="B265" t="s">
        <v>1243</v>
      </c>
      <c r="C265" t="s">
        <v>1260</v>
      </c>
      <c r="D265" t="s">
        <v>1320</v>
      </c>
      <c r="E265" t="s">
        <v>1321</v>
      </c>
      <c r="F265" t="s">
        <v>944</v>
      </c>
      <c r="G265" t="s">
        <v>205</v>
      </c>
      <c r="H265" t="s">
        <v>205</v>
      </c>
      <c r="I265" t="s">
        <v>341</v>
      </c>
      <c r="J265" t="s">
        <v>1271</v>
      </c>
      <c r="K265" t="s">
        <v>416</v>
      </c>
      <c r="L265" t="s">
        <v>1213</v>
      </c>
      <c r="M265" s="131">
        <v>1.08</v>
      </c>
      <c r="N265" t="s">
        <v>1322</v>
      </c>
      <c r="O265" s="132">
        <v>9.75E-3</v>
      </c>
      <c r="P265" s="132">
        <v>2.3300000000000001E-2</v>
      </c>
      <c r="R265" s="131">
        <v>19000363</v>
      </c>
      <c r="S265" s="131">
        <v>1</v>
      </c>
      <c r="T265" s="131">
        <v>114.5</v>
      </c>
      <c r="U265" s="131">
        <v>21755.416000000001</v>
      </c>
      <c r="X265" s="132">
        <v>9.3999999999999997E-4</v>
      </c>
      <c r="Y265" s="132">
        <v>8.1739999999999993E-2</v>
      </c>
      <c r="Z265" s="132">
        <v>6.1499999999999999E-2</v>
      </c>
    </row>
    <row r="266" spans="1:26">
      <c r="A266" t="s">
        <v>1214</v>
      </c>
      <c r="B266" t="s">
        <v>1243</v>
      </c>
      <c r="C266" t="s">
        <v>1273</v>
      </c>
      <c r="D266" t="s">
        <v>1329</v>
      </c>
      <c r="E266" t="s">
        <v>1330</v>
      </c>
      <c r="F266" t="s">
        <v>946</v>
      </c>
      <c r="G266" t="s">
        <v>205</v>
      </c>
      <c r="H266" t="s">
        <v>205</v>
      </c>
      <c r="I266" t="s">
        <v>341</v>
      </c>
      <c r="J266" t="s">
        <v>1271</v>
      </c>
      <c r="K266" t="s">
        <v>416</v>
      </c>
      <c r="L266" t="s">
        <v>1213</v>
      </c>
      <c r="M266" s="131">
        <v>6.54</v>
      </c>
      <c r="N266" t="s">
        <v>1331</v>
      </c>
      <c r="O266" s="132">
        <v>4.623E-2</v>
      </c>
      <c r="P266" s="132">
        <v>4.0500000000000001E-2</v>
      </c>
      <c r="R266" s="131">
        <v>21917439</v>
      </c>
      <c r="S266" s="131">
        <v>1</v>
      </c>
      <c r="T266" s="131">
        <v>84.1</v>
      </c>
      <c r="U266" s="131">
        <v>18432.565999999999</v>
      </c>
      <c r="X266" s="132">
        <v>6.2E-4</v>
      </c>
      <c r="Y266" s="132">
        <v>6.9260000000000002E-2</v>
      </c>
      <c r="Z266" s="132">
        <v>5.2109999999999997E-2</v>
      </c>
    </row>
    <row r="267" spans="1:26">
      <c r="A267" t="s">
        <v>1214</v>
      </c>
      <c r="B267" t="s">
        <v>1243</v>
      </c>
      <c r="C267" t="s">
        <v>1273</v>
      </c>
      <c r="D267" t="s">
        <v>1317</v>
      </c>
      <c r="E267" t="s">
        <v>1318</v>
      </c>
      <c r="F267" t="s">
        <v>946</v>
      </c>
      <c r="G267" t="s">
        <v>205</v>
      </c>
      <c r="H267" t="s">
        <v>205</v>
      </c>
      <c r="I267" t="s">
        <v>341</v>
      </c>
      <c r="J267" t="s">
        <v>1263</v>
      </c>
      <c r="K267" t="s">
        <v>414</v>
      </c>
      <c r="L267" t="s">
        <v>1213</v>
      </c>
      <c r="M267" s="131">
        <v>8.18</v>
      </c>
      <c r="N267" t="s">
        <v>1319</v>
      </c>
      <c r="O267" s="132">
        <v>4.0509999999999997E-2</v>
      </c>
      <c r="P267" s="132">
        <v>4.1099999999999998E-2</v>
      </c>
      <c r="R267" s="131">
        <v>15795316</v>
      </c>
      <c r="S267" s="131">
        <v>1</v>
      </c>
      <c r="T267" s="131">
        <v>100.1</v>
      </c>
      <c r="U267" s="131">
        <v>15811.111000000001</v>
      </c>
      <c r="X267" s="132">
        <v>4.8000000000000001E-4</v>
      </c>
      <c r="Y267" s="132">
        <v>5.9409999999999998E-2</v>
      </c>
      <c r="Z267" s="132">
        <v>4.4699999999999997E-2</v>
      </c>
    </row>
    <row r="268" spans="1:26">
      <c r="A268" t="s">
        <v>1214</v>
      </c>
      <c r="B268" t="s">
        <v>1243</v>
      </c>
      <c r="C268" t="s">
        <v>1260</v>
      </c>
      <c r="D268" t="s">
        <v>1265</v>
      </c>
      <c r="E268" t="s">
        <v>1266</v>
      </c>
      <c r="F268" t="s">
        <v>944</v>
      </c>
      <c r="G268" t="s">
        <v>205</v>
      </c>
      <c r="H268" t="s">
        <v>205</v>
      </c>
      <c r="I268" t="s">
        <v>341</v>
      </c>
      <c r="J268" t="s">
        <v>1263</v>
      </c>
      <c r="K268" t="s">
        <v>414</v>
      </c>
      <c r="L268" t="s">
        <v>1213</v>
      </c>
      <c r="M268" s="131">
        <v>3.27</v>
      </c>
      <c r="N268" t="s">
        <v>1267</v>
      </c>
      <c r="O268" s="132">
        <v>1.26E-2</v>
      </c>
      <c r="P268" s="132">
        <v>2.0500000000000001E-2</v>
      </c>
      <c r="R268" s="131">
        <v>11974384</v>
      </c>
      <c r="S268" s="131">
        <v>1</v>
      </c>
      <c r="T268" s="131">
        <v>103.51</v>
      </c>
      <c r="U268" s="131">
        <v>12394.684999999999</v>
      </c>
      <c r="X268" s="132">
        <v>3.8000000000000002E-4</v>
      </c>
      <c r="Y268" s="132">
        <v>4.657E-2</v>
      </c>
      <c r="Z268" s="132">
        <v>3.5040000000000002E-2</v>
      </c>
    </row>
    <row r="269" spans="1:26">
      <c r="A269" t="s">
        <v>1214</v>
      </c>
      <c r="B269" t="s">
        <v>1243</v>
      </c>
      <c r="C269" t="s">
        <v>1268</v>
      </c>
      <c r="D269" t="s">
        <v>1293</v>
      </c>
      <c r="E269" t="s">
        <v>1294</v>
      </c>
      <c r="F269" t="s">
        <v>950</v>
      </c>
      <c r="G269" t="s">
        <v>205</v>
      </c>
      <c r="H269" t="s">
        <v>205</v>
      </c>
      <c r="I269" t="s">
        <v>341</v>
      </c>
      <c r="J269" t="s">
        <v>1263</v>
      </c>
      <c r="K269" t="s">
        <v>414</v>
      </c>
      <c r="L269" t="s">
        <v>1213</v>
      </c>
      <c r="M269" s="131">
        <v>0.85</v>
      </c>
      <c r="N269" t="s">
        <v>1295</v>
      </c>
      <c r="O269" s="132">
        <v>4.2220000000000001E-2</v>
      </c>
      <c r="P269" s="132">
        <v>4.1200000000000001E-2</v>
      </c>
      <c r="R269" s="131">
        <v>9335740</v>
      </c>
      <c r="S269" s="131">
        <v>1</v>
      </c>
      <c r="T269" s="131">
        <v>96.64</v>
      </c>
      <c r="U269" s="131">
        <v>9022.0589999999993</v>
      </c>
      <c r="X269" s="132">
        <v>5.1999999999999995E-4</v>
      </c>
      <c r="Y269" s="132">
        <v>3.39E-2</v>
      </c>
      <c r="Z269" s="132">
        <v>2.5510000000000001E-2</v>
      </c>
    </row>
    <row r="270" spans="1:26">
      <c r="A270" t="s">
        <v>1214</v>
      </c>
      <c r="B270" t="s">
        <v>1243</v>
      </c>
      <c r="C270" t="s">
        <v>1268</v>
      </c>
      <c r="D270" t="s">
        <v>1343</v>
      </c>
      <c r="E270" t="s">
        <v>1344</v>
      </c>
      <c r="F270" t="s">
        <v>950</v>
      </c>
      <c r="G270" t="s">
        <v>205</v>
      </c>
      <c r="H270" t="s">
        <v>205</v>
      </c>
      <c r="I270" t="s">
        <v>341</v>
      </c>
      <c r="J270" t="s">
        <v>1271</v>
      </c>
      <c r="K270" t="s">
        <v>416</v>
      </c>
      <c r="L270" t="s">
        <v>1213</v>
      </c>
      <c r="M270" s="131">
        <v>0.75</v>
      </c>
      <c r="N270" t="s">
        <v>1345</v>
      </c>
      <c r="O270" s="132">
        <v>4.1770000000000002E-2</v>
      </c>
      <c r="P270" s="132">
        <v>4.1700000000000001E-2</v>
      </c>
      <c r="R270" s="131">
        <v>6451230</v>
      </c>
      <c r="S270" s="131">
        <v>1</v>
      </c>
      <c r="T270" s="131">
        <v>96.98</v>
      </c>
      <c r="U270" s="131">
        <v>6256.4030000000002</v>
      </c>
      <c r="X270" s="132">
        <v>3.6000000000000002E-4</v>
      </c>
      <c r="Y270" s="132">
        <v>2.351E-2</v>
      </c>
      <c r="Z270" s="132">
        <v>1.7690000000000001E-2</v>
      </c>
    </row>
    <row r="271" spans="1:26">
      <c r="A271" t="s">
        <v>1214</v>
      </c>
      <c r="B271" t="s">
        <v>1243</v>
      </c>
      <c r="C271" t="s">
        <v>1273</v>
      </c>
      <c r="D271" t="s">
        <v>1355</v>
      </c>
      <c r="E271" t="s">
        <v>1356</v>
      </c>
      <c r="F271" t="s">
        <v>946</v>
      </c>
      <c r="G271" t="s">
        <v>205</v>
      </c>
      <c r="H271" t="s">
        <v>205</v>
      </c>
      <c r="I271" t="s">
        <v>341</v>
      </c>
      <c r="J271" t="s">
        <v>1271</v>
      </c>
      <c r="K271" t="s">
        <v>416</v>
      </c>
      <c r="L271" t="s">
        <v>1213</v>
      </c>
      <c r="M271" s="131">
        <v>10.81</v>
      </c>
      <c r="N271" t="s">
        <v>1357</v>
      </c>
      <c r="O271" s="132">
        <v>3.9419999999999997E-2</v>
      </c>
      <c r="P271" s="132">
        <v>4.2500000000000003E-2</v>
      </c>
      <c r="R271" s="131">
        <v>7082241</v>
      </c>
      <c r="S271" s="131">
        <v>1</v>
      </c>
      <c r="T271" s="131">
        <v>74.8</v>
      </c>
      <c r="U271" s="131">
        <v>5297.5159999999996</v>
      </c>
      <c r="X271" s="132">
        <v>1.9000000000000001E-4</v>
      </c>
      <c r="Y271" s="132">
        <v>1.9910000000000001E-2</v>
      </c>
      <c r="Z271" s="132">
        <v>1.498E-2</v>
      </c>
    </row>
    <row r="272" spans="1:26">
      <c r="A272" t="s">
        <v>1214</v>
      </c>
      <c r="B272" t="s">
        <v>1243</v>
      </c>
      <c r="C272" t="s">
        <v>1273</v>
      </c>
      <c r="D272" t="s">
        <v>1274</v>
      </c>
      <c r="E272" t="s">
        <v>1275</v>
      </c>
      <c r="F272" t="s">
        <v>946</v>
      </c>
      <c r="G272" t="s">
        <v>205</v>
      </c>
      <c r="H272" t="s">
        <v>205</v>
      </c>
      <c r="I272" t="s">
        <v>341</v>
      </c>
      <c r="J272" t="s">
        <v>1263</v>
      </c>
      <c r="K272" t="s">
        <v>414</v>
      </c>
      <c r="L272" t="s">
        <v>1213</v>
      </c>
      <c r="M272" s="131">
        <v>11.42</v>
      </c>
      <c r="N272" t="s">
        <v>1276</v>
      </c>
      <c r="O272" s="132">
        <v>3.628E-2</v>
      </c>
      <c r="P272" s="132">
        <v>4.3499999999999997E-2</v>
      </c>
      <c r="R272" s="131">
        <v>3438026</v>
      </c>
      <c r="S272" s="131">
        <v>1</v>
      </c>
      <c r="T272" s="131">
        <v>115.63</v>
      </c>
      <c r="U272" s="131">
        <v>3975.3890000000001</v>
      </c>
      <c r="X272" s="132">
        <v>1.2E-4</v>
      </c>
      <c r="Y272" s="132">
        <v>1.494E-2</v>
      </c>
      <c r="Z272" s="132">
        <v>1.124E-2</v>
      </c>
    </row>
    <row r="273" spans="1:26">
      <c r="A273" t="s">
        <v>1214</v>
      </c>
      <c r="B273" t="s">
        <v>1243</v>
      </c>
      <c r="C273" t="s">
        <v>1273</v>
      </c>
      <c r="D273" t="s">
        <v>1358</v>
      </c>
      <c r="E273" t="s">
        <v>1359</v>
      </c>
      <c r="F273" t="s">
        <v>946</v>
      </c>
      <c r="G273" t="s">
        <v>205</v>
      </c>
      <c r="H273" t="s">
        <v>205</v>
      </c>
      <c r="I273" t="s">
        <v>341</v>
      </c>
      <c r="J273" t="s">
        <v>1263</v>
      </c>
      <c r="K273" t="s">
        <v>414</v>
      </c>
      <c r="L273" t="s">
        <v>1213</v>
      </c>
      <c r="M273" s="131">
        <v>1.73</v>
      </c>
      <c r="N273" t="s">
        <v>1360</v>
      </c>
      <c r="O273" s="132">
        <v>3.7679999999999998E-2</v>
      </c>
      <c r="P273" s="132">
        <v>0.04</v>
      </c>
      <c r="R273" s="131">
        <v>3264024</v>
      </c>
      <c r="S273" s="131">
        <v>1</v>
      </c>
      <c r="T273" s="131">
        <v>97.19</v>
      </c>
      <c r="U273" s="131">
        <v>3172.3049999999998</v>
      </c>
      <c r="X273" s="132">
        <v>1.2E-4</v>
      </c>
      <c r="Y273" s="132">
        <v>1.192E-2</v>
      </c>
      <c r="Z273" s="132">
        <v>8.9700000000000005E-3</v>
      </c>
    </row>
    <row r="274" spans="1:26">
      <c r="A274" t="s">
        <v>1214</v>
      </c>
      <c r="B274" t="s">
        <v>1243</v>
      </c>
      <c r="C274" t="s">
        <v>1280</v>
      </c>
      <c r="D274" t="s">
        <v>1287</v>
      </c>
      <c r="E274" t="s">
        <v>1288</v>
      </c>
      <c r="F274" t="s">
        <v>947</v>
      </c>
      <c r="G274" t="s">
        <v>205</v>
      </c>
      <c r="H274" t="s">
        <v>205</v>
      </c>
      <c r="I274" t="s">
        <v>341</v>
      </c>
      <c r="J274" t="s">
        <v>1263</v>
      </c>
      <c r="K274" t="s">
        <v>414</v>
      </c>
      <c r="L274" t="s">
        <v>1213</v>
      </c>
      <c r="M274" s="131">
        <v>0.9</v>
      </c>
      <c r="N274" t="s">
        <v>1289</v>
      </c>
      <c r="O274" s="132">
        <v>1.42E-3</v>
      </c>
      <c r="P274" s="132">
        <v>4.3700000000000003E-2</v>
      </c>
      <c r="R274" s="131">
        <v>2107164</v>
      </c>
      <c r="S274" s="131">
        <v>1</v>
      </c>
      <c r="T274" s="131">
        <v>100.22</v>
      </c>
      <c r="U274" s="131">
        <v>2111.8000000000002</v>
      </c>
      <c r="X274" s="132">
        <v>1E-4</v>
      </c>
      <c r="Y274" s="132">
        <v>7.9299999999999995E-3</v>
      </c>
      <c r="Z274" s="132">
        <v>5.9699999999999996E-3</v>
      </c>
    </row>
    <row r="275" spans="1:26">
      <c r="A275" t="s">
        <v>1214</v>
      </c>
      <c r="B275" t="s">
        <v>1243</v>
      </c>
      <c r="C275" t="s">
        <v>1280</v>
      </c>
      <c r="D275" t="s">
        <v>1281</v>
      </c>
      <c r="E275" t="s">
        <v>1282</v>
      </c>
      <c r="F275" t="s">
        <v>947</v>
      </c>
      <c r="G275" t="s">
        <v>205</v>
      </c>
      <c r="H275" t="s">
        <v>205</v>
      </c>
      <c r="I275" t="s">
        <v>341</v>
      </c>
      <c r="J275" t="s">
        <v>1271</v>
      </c>
      <c r="K275" t="s">
        <v>416</v>
      </c>
      <c r="L275" t="s">
        <v>1213</v>
      </c>
      <c r="M275" s="131">
        <v>4.8600000000000003</v>
      </c>
      <c r="N275" t="s">
        <v>1283</v>
      </c>
      <c r="O275" s="132">
        <v>5.5799999999999999E-3</v>
      </c>
      <c r="P275" s="132">
        <v>4.5999999999999999E-2</v>
      </c>
      <c r="R275" s="131">
        <v>1776315</v>
      </c>
      <c r="S275" s="131">
        <v>1</v>
      </c>
      <c r="T275" s="131">
        <v>98.36</v>
      </c>
      <c r="U275" s="131">
        <v>1747.183</v>
      </c>
      <c r="X275" s="132">
        <v>5.0000000000000002E-5</v>
      </c>
      <c r="Y275" s="132">
        <v>6.5599999999999999E-3</v>
      </c>
      <c r="Z275" s="132">
        <v>4.9399999999999999E-3</v>
      </c>
    </row>
    <row r="276" spans="1:26">
      <c r="A276" t="s">
        <v>1214</v>
      </c>
      <c r="B276" t="s">
        <v>1243</v>
      </c>
      <c r="C276" t="s">
        <v>1268</v>
      </c>
      <c r="D276" t="s">
        <v>1299</v>
      </c>
      <c r="E276" t="s">
        <v>1300</v>
      </c>
      <c r="F276" t="s">
        <v>950</v>
      </c>
      <c r="G276" t="s">
        <v>205</v>
      </c>
      <c r="H276" t="s">
        <v>205</v>
      </c>
      <c r="I276" t="s">
        <v>341</v>
      </c>
      <c r="J276" t="s">
        <v>1263</v>
      </c>
      <c r="K276" t="s">
        <v>414</v>
      </c>
      <c r="L276" t="s">
        <v>1213</v>
      </c>
      <c r="M276" s="131">
        <v>0.92</v>
      </c>
      <c r="N276" t="s">
        <v>1301</v>
      </c>
      <c r="O276" s="132">
        <v>4.2509999999999999E-2</v>
      </c>
      <c r="P276" s="132">
        <v>4.1000000000000002E-2</v>
      </c>
      <c r="R276" s="131">
        <v>1804475</v>
      </c>
      <c r="S276" s="131">
        <v>1</v>
      </c>
      <c r="T276" s="131">
        <v>96.36</v>
      </c>
      <c r="U276" s="131">
        <v>1738.7919999999999</v>
      </c>
      <c r="X276" s="132">
        <v>1E-4</v>
      </c>
      <c r="Y276" s="132">
        <v>6.5300000000000002E-3</v>
      </c>
      <c r="Z276" s="132">
        <v>4.9199999999999999E-3</v>
      </c>
    </row>
    <row r="277" spans="1:26">
      <c r="A277" t="s">
        <v>1214</v>
      </c>
      <c r="B277" t="s">
        <v>1243</v>
      </c>
      <c r="C277" t="s">
        <v>1273</v>
      </c>
      <c r="D277" t="s">
        <v>1277</v>
      </c>
      <c r="E277" t="s">
        <v>1278</v>
      </c>
      <c r="F277" t="s">
        <v>946</v>
      </c>
      <c r="G277" t="s">
        <v>205</v>
      </c>
      <c r="H277" t="s">
        <v>205</v>
      </c>
      <c r="I277" t="s">
        <v>341</v>
      </c>
      <c r="J277" t="s">
        <v>1271</v>
      </c>
      <c r="K277" t="s">
        <v>416</v>
      </c>
      <c r="L277" t="s">
        <v>1213</v>
      </c>
      <c r="M277" s="131">
        <v>0.66</v>
      </c>
      <c r="N277" t="s">
        <v>1279</v>
      </c>
      <c r="O277" s="132">
        <v>3.9399999999999998E-2</v>
      </c>
      <c r="P277" s="132">
        <v>4.0300000000000002E-2</v>
      </c>
      <c r="R277" s="131">
        <v>738313</v>
      </c>
      <c r="S277" s="131">
        <v>1</v>
      </c>
      <c r="T277" s="131">
        <v>97.91</v>
      </c>
      <c r="U277" s="131">
        <v>722.88199999999995</v>
      </c>
      <c r="X277" s="132">
        <v>3.0000000000000001E-5</v>
      </c>
      <c r="Y277" s="132">
        <v>2.7200000000000002E-3</v>
      </c>
      <c r="Z277" s="132">
        <v>2.0400000000000001E-3</v>
      </c>
    </row>
    <row r="278" spans="1:26">
      <c r="A278" t="s">
        <v>1214</v>
      </c>
      <c r="B278" t="s">
        <v>1243</v>
      </c>
      <c r="C278" t="s">
        <v>1273</v>
      </c>
      <c r="D278" t="s">
        <v>1314</v>
      </c>
      <c r="E278" t="s">
        <v>1315</v>
      </c>
      <c r="F278" t="s">
        <v>946</v>
      </c>
      <c r="G278" t="s">
        <v>205</v>
      </c>
      <c r="H278" t="s">
        <v>205</v>
      </c>
      <c r="I278" t="s">
        <v>341</v>
      </c>
      <c r="J278" t="s">
        <v>1271</v>
      </c>
      <c r="K278" t="s">
        <v>416</v>
      </c>
      <c r="L278" t="s">
        <v>1213</v>
      </c>
      <c r="M278" s="131">
        <v>4.6399999999999997</v>
      </c>
      <c r="N278" t="s">
        <v>1316</v>
      </c>
      <c r="O278" s="132">
        <v>4.505E-2</v>
      </c>
      <c r="P278" s="132">
        <v>3.9699999999999999E-2</v>
      </c>
      <c r="R278" s="131">
        <v>7997</v>
      </c>
      <c r="S278" s="131">
        <v>1</v>
      </c>
      <c r="T278" s="131">
        <v>87.63</v>
      </c>
      <c r="U278" s="131">
        <v>7.008</v>
      </c>
      <c r="X278" s="132">
        <v>0</v>
      </c>
      <c r="Y278" s="132">
        <v>3.0000000000000001E-5</v>
      </c>
      <c r="Z278" s="132">
        <v>2.0000000000000002E-5</v>
      </c>
    </row>
    <row r="279" spans="1:26">
      <c r="A279" t="s">
        <v>1214</v>
      </c>
      <c r="B279" t="s">
        <v>1244</v>
      </c>
      <c r="C279" t="s">
        <v>1268</v>
      </c>
      <c r="D279" t="s">
        <v>1293</v>
      </c>
      <c r="E279" t="s">
        <v>1294</v>
      </c>
      <c r="F279" t="s">
        <v>950</v>
      </c>
      <c r="G279" t="s">
        <v>205</v>
      </c>
      <c r="H279" t="s">
        <v>205</v>
      </c>
      <c r="I279" t="s">
        <v>341</v>
      </c>
      <c r="J279" t="s">
        <v>1263</v>
      </c>
      <c r="K279" t="s">
        <v>414</v>
      </c>
      <c r="L279" t="s">
        <v>1213</v>
      </c>
      <c r="M279" s="131">
        <v>0.85</v>
      </c>
      <c r="N279" t="s">
        <v>1295</v>
      </c>
      <c r="O279" s="132">
        <v>4.2220000000000001E-2</v>
      </c>
      <c r="P279" s="132">
        <v>4.1200000000000001E-2</v>
      </c>
      <c r="R279" s="131">
        <v>6024609</v>
      </c>
      <c r="S279" s="131">
        <v>1</v>
      </c>
      <c r="T279" s="131">
        <v>96.64</v>
      </c>
      <c r="U279" s="131">
        <v>5822.1819999999998</v>
      </c>
      <c r="X279" s="132">
        <v>3.3E-4</v>
      </c>
      <c r="Y279" s="132">
        <v>0.59606999999999999</v>
      </c>
      <c r="Z279" s="132">
        <v>1.155E-2</v>
      </c>
    </row>
    <row r="280" spans="1:26">
      <c r="A280" t="s">
        <v>1214</v>
      </c>
      <c r="B280" t="s">
        <v>1244</v>
      </c>
      <c r="C280" t="s">
        <v>1268</v>
      </c>
      <c r="D280" t="s">
        <v>1364</v>
      </c>
      <c r="E280" t="s">
        <v>1365</v>
      </c>
      <c r="F280" t="s">
        <v>950</v>
      </c>
      <c r="G280" t="s">
        <v>205</v>
      </c>
      <c r="H280" t="s">
        <v>205</v>
      </c>
      <c r="I280" t="s">
        <v>341</v>
      </c>
      <c r="J280" t="s">
        <v>1263</v>
      </c>
      <c r="K280" t="s">
        <v>414</v>
      </c>
      <c r="L280" t="s">
        <v>1213</v>
      </c>
      <c r="M280" s="131">
        <v>0.01</v>
      </c>
      <c r="N280" t="s">
        <v>1366</v>
      </c>
      <c r="O280" s="132">
        <v>4.1779999999999998E-2</v>
      </c>
      <c r="P280" s="132">
        <v>0.1157</v>
      </c>
      <c r="R280" s="131">
        <v>3942168</v>
      </c>
      <c r="S280" s="131">
        <v>1</v>
      </c>
      <c r="T280" s="131">
        <v>99.97</v>
      </c>
      <c r="U280" s="131">
        <v>3940.9850000000001</v>
      </c>
      <c r="X280" s="132">
        <v>1.2999999999999999E-4</v>
      </c>
      <c r="Y280" s="132">
        <v>0.40348000000000001</v>
      </c>
      <c r="Z280" s="132">
        <v>7.8200000000000006E-3</v>
      </c>
    </row>
    <row r="281" spans="1:26">
      <c r="A281" t="s">
        <v>1214</v>
      </c>
      <c r="B281" t="s">
        <v>1244</v>
      </c>
      <c r="C281" t="s">
        <v>1273</v>
      </c>
      <c r="D281" t="s">
        <v>1314</v>
      </c>
      <c r="E281" t="s">
        <v>1315</v>
      </c>
      <c r="F281" t="s">
        <v>946</v>
      </c>
      <c r="G281" t="s">
        <v>205</v>
      </c>
      <c r="H281" t="s">
        <v>205</v>
      </c>
      <c r="I281" t="s">
        <v>341</v>
      </c>
      <c r="J281" t="s">
        <v>1271</v>
      </c>
      <c r="K281" t="s">
        <v>416</v>
      </c>
      <c r="L281" t="s">
        <v>1213</v>
      </c>
      <c r="M281" s="131">
        <v>4.6399999999999997</v>
      </c>
      <c r="N281" t="s">
        <v>1316</v>
      </c>
      <c r="O281" s="132">
        <v>4.6199999999999998E-2</v>
      </c>
      <c r="P281" s="132">
        <v>3.9699999999999999E-2</v>
      </c>
      <c r="R281" s="131">
        <v>5004</v>
      </c>
      <c r="S281" s="131">
        <v>1</v>
      </c>
      <c r="T281" s="131">
        <v>87.63</v>
      </c>
      <c r="U281" s="131">
        <v>4.3849999999999998</v>
      </c>
      <c r="X281" s="132">
        <v>0</v>
      </c>
      <c r="Y281" s="132">
        <v>4.4999999999999999E-4</v>
      </c>
      <c r="Z281" s="132">
        <v>1.0000000000000001E-5</v>
      </c>
    </row>
    <row r="282" spans="1:26">
      <c r="A282" t="s">
        <v>1214</v>
      </c>
      <c r="B282" t="s">
        <v>1245</v>
      </c>
      <c r="C282" t="s">
        <v>1260</v>
      </c>
      <c r="D282" t="s">
        <v>1261</v>
      </c>
      <c r="E282" t="s">
        <v>1262</v>
      </c>
      <c r="F282" t="s">
        <v>944</v>
      </c>
      <c r="G282" t="s">
        <v>205</v>
      </c>
      <c r="H282" t="s">
        <v>205</v>
      </c>
      <c r="I282" t="s">
        <v>341</v>
      </c>
      <c r="J282" t="s">
        <v>1263</v>
      </c>
      <c r="K282" t="s">
        <v>414</v>
      </c>
      <c r="L282" t="s">
        <v>1213</v>
      </c>
      <c r="M282" s="131">
        <v>0.33</v>
      </c>
      <c r="N282" t="s">
        <v>1264</v>
      </c>
      <c r="O282" s="132">
        <v>1.2199999999999999E-3</v>
      </c>
      <c r="P282" s="132">
        <v>5.8999999999999999E-3</v>
      </c>
      <c r="R282" s="131">
        <v>160016216</v>
      </c>
      <c r="S282" s="131">
        <v>1</v>
      </c>
      <c r="T282" s="131">
        <v>118.26</v>
      </c>
      <c r="U282" s="131">
        <v>189235.177</v>
      </c>
      <c r="X282" s="132">
        <v>1.2619999999999999E-2</v>
      </c>
      <c r="Y282" s="132">
        <v>0.18986</v>
      </c>
      <c r="Z282" s="132">
        <v>4.0809999999999999E-2</v>
      </c>
    </row>
    <row r="283" spans="1:26">
      <c r="A283" t="s">
        <v>1214</v>
      </c>
      <c r="B283" t="s">
        <v>1245</v>
      </c>
      <c r="C283" t="s">
        <v>1260</v>
      </c>
      <c r="D283" t="s">
        <v>1311</v>
      </c>
      <c r="E283" t="s">
        <v>1312</v>
      </c>
      <c r="F283" t="s">
        <v>944</v>
      </c>
      <c r="G283" t="s">
        <v>205</v>
      </c>
      <c r="H283" t="s">
        <v>205</v>
      </c>
      <c r="I283" t="s">
        <v>341</v>
      </c>
      <c r="J283" t="s">
        <v>1271</v>
      </c>
      <c r="K283" t="s">
        <v>416</v>
      </c>
      <c r="L283" t="s">
        <v>1213</v>
      </c>
      <c r="M283" s="131">
        <v>3.89</v>
      </c>
      <c r="N283" t="s">
        <v>1313</v>
      </c>
      <c r="O283" s="132">
        <v>1.57E-3</v>
      </c>
      <c r="P283" s="132">
        <v>2.01E-2</v>
      </c>
      <c r="R283" s="131">
        <v>90907377</v>
      </c>
      <c r="S283" s="131">
        <v>1</v>
      </c>
      <c r="T283" s="131">
        <v>110.62</v>
      </c>
      <c r="U283" s="131">
        <v>100561.74</v>
      </c>
      <c r="X283" s="132">
        <v>3.0899999999999999E-3</v>
      </c>
      <c r="Y283" s="132">
        <v>0.10088999999999999</v>
      </c>
      <c r="Z283" s="132">
        <v>2.1690000000000001E-2</v>
      </c>
    </row>
    <row r="284" spans="1:26">
      <c r="A284" t="s">
        <v>1214</v>
      </c>
      <c r="B284" t="s">
        <v>1245</v>
      </c>
      <c r="C284" t="s">
        <v>1273</v>
      </c>
      <c r="D284" t="s">
        <v>1370</v>
      </c>
      <c r="E284" t="s">
        <v>1371</v>
      </c>
      <c r="F284" t="s">
        <v>946</v>
      </c>
      <c r="G284" t="s">
        <v>205</v>
      </c>
      <c r="H284" t="s">
        <v>205</v>
      </c>
      <c r="I284" t="s">
        <v>341</v>
      </c>
      <c r="J284" t="s">
        <v>1263</v>
      </c>
      <c r="K284" t="s">
        <v>414</v>
      </c>
      <c r="L284" t="s">
        <v>1213</v>
      </c>
      <c r="M284" s="131">
        <v>14.71</v>
      </c>
      <c r="N284" t="s">
        <v>1372</v>
      </c>
      <c r="O284" s="132">
        <v>4.6940000000000003E-2</v>
      </c>
      <c r="P284" s="132">
        <v>4.4699999999999997E-2</v>
      </c>
      <c r="R284" s="131">
        <v>96921529</v>
      </c>
      <c r="S284" s="131">
        <v>1</v>
      </c>
      <c r="T284" s="131">
        <v>91.05</v>
      </c>
      <c r="U284" s="131">
        <v>88247.051999999996</v>
      </c>
      <c r="X284" s="132">
        <v>3.6900000000000001E-3</v>
      </c>
      <c r="Y284" s="132">
        <v>8.8539999999999994E-2</v>
      </c>
      <c r="Z284" s="132">
        <v>1.9029999999999998E-2</v>
      </c>
    </row>
    <row r="285" spans="1:26">
      <c r="A285" t="s">
        <v>1214</v>
      </c>
      <c r="B285" t="s">
        <v>1245</v>
      </c>
      <c r="C285" t="s">
        <v>1260</v>
      </c>
      <c r="D285" t="s">
        <v>1346</v>
      </c>
      <c r="E285" t="s">
        <v>1347</v>
      </c>
      <c r="F285" t="s">
        <v>944</v>
      </c>
      <c r="G285" t="s">
        <v>205</v>
      </c>
      <c r="H285" t="s">
        <v>205</v>
      </c>
      <c r="I285" t="s">
        <v>341</v>
      </c>
      <c r="J285" t="s">
        <v>1271</v>
      </c>
      <c r="K285" t="s">
        <v>416</v>
      </c>
      <c r="L285" t="s">
        <v>1213</v>
      </c>
      <c r="M285" s="131">
        <v>1.91</v>
      </c>
      <c r="N285" t="s">
        <v>1348</v>
      </c>
      <c r="O285" s="132">
        <v>-2.8469999999999999E-2</v>
      </c>
      <c r="P285" s="132">
        <v>2.0899999999999998E-2</v>
      </c>
      <c r="R285" s="131">
        <v>70293814</v>
      </c>
      <c r="S285" s="131">
        <v>1</v>
      </c>
      <c r="T285" s="131">
        <v>115.45</v>
      </c>
      <c r="U285" s="131">
        <v>81154.207999999999</v>
      </c>
      <c r="X285" s="132">
        <v>2.8900000000000002E-3</v>
      </c>
      <c r="Y285" s="132">
        <v>8.1420000000000006E-2</v>
      </c>
      <c r="Z285" s="132">
        <v>1.7500000000000002E-2</v>
      </c>
    </row>
    <row r="286" spans="1:26">
      <c r="A286" t="s">
        <v>1214</v>
      </c>
      <c r="B286" t="s">
        <v>1245</v>
      </c>
      <c r="C286" t="s">
        <v>1260</v>
      </c>
      <c r="D286" t="s">
        <v>1320</v>
      </c>
      <c r="E286" t="s">
        <v>1321</v>
      </c>
      <c r="F286" t="s">
        <v>944</v>
      </c>
      <c r="G286" t="s">
        <v>205</v>
      </c>
      <c r="H286" t="s">
        <v>205</v>
      </c>
      <c r="I286" t="s">
        <v>341</v>
      </c>
      <c r="J286" t="s">
        <v>1271</v>
      </c>
      <c r="K286" t="s">
        <v>416</v>
      </c>
      <c r="L286" t="s">
        <v>1213</v>
      </c>
      <c r="M286" s="131">
        <v>1.08</v>
      </c>
      <c r="N286" t="s">
        <v>1322</v>
      </c>
      <c r="O286" s="132">
        <v>1.171E-2</v>
      </c>
      <c r="P286" s="132">
        <v>2.3300000000000001E-2</v>
      </c>
      <c r="R286" s="131">
        <v>65267125</v>
      </c>
      <c r="S286" s="131">
        <v>1</v>
      </c>
      <c r="T286" s="131">
        <v>114.5</v>
      </c>
      <c r="U286" s="131">
        <v>74730.857999999993</v>
      </c>
      <c r="X286" s="132">
        <v>3.2299999999999998E-3</v>
      </c>
      <c r="Y286" s="132">
        <v>7.4980000000000005E-2</v>
      </c>
      <c r="Z286" s="132">
        <v>1.6119999999999999E-2</v>
      </c>
    </row>
    <row r="287" spans="1:26">
      <c r="A287" t="s">
        <v>1214</v>
      </c>
      <c r="B287" t="s">
        <v>1245</v>
      </c>
      <c r="C287" t="s">
        <v>1273</v>
      </c>
      <c r="D287" t="s">
        <v>1329</v>
      </c>
      <c r="E287" t="s">
        <v>1330</v>
      </c>
      <c r="F287" t="s">
        <v>946</v>
      </c>
      <c r="G287" t="s">
        <v>205</v>
      </c>
      <c r="H287" t="s">
        <v>205</v>
      </c>
      <c r="I287" t="s">
        <v>341</v>
      </c>
      <c r="J287" t="s">
        <v>1271</v>
      </c>
      <c r="K287" t="s">
        <v>416</v>
      </c>
      <c r="L287" t="s">
        <v>1213</v>
      </c>
      <c r="M287" s="131">
        <v>6.54</v>
      </c>
      <c r="N287" t="s">
        <v>1331</v>
      </c>
      <c r="O287" s="132">
        <v>4.3470000000000002E-2</v>
      </c>
      <c r="P287" s="132">
        <v>4.0500000000000001E-2</v>
      </c>
      <c r="R287" s="131">
        <v>86290020</v>
      </c>
      <c r="S287" s="131">
        <v>1</v>
      </c>
      <c r="T287" s="131">
        <v>84.1</v>
      </c>
      <c r="U287" s="131">
        <v>72569.907000000007</v>
      </c>
      <c r="X287" s="132">
        <v>2.4299999999999999E-3</v>
      </c>
      <c r="Y287" s="132">
        <v>7.281E-2</v>
      </c>
      <c r="Z287" s="132">
        <v>1.5650000000000001E-2</v>
      </c>
    </row>
    <row r="288" spans="1:26">
      <c r="A288" t="s">
        <v>1214</v>
      </c>
      <c r="B288" t="s">
        <v>1245</v>
      </c>
      <c r="C288" t="s">
        <v>1273</v>
      </c>
      <c r="D288" t="s">
        <v>1317</v>
      </c>
      <c r="E288" t="s">
        <v>1318</v>
      </c>
      <c r="F288" t="s">
        <v>946</v>
      </c>
      <c r="G288" t="s">
        <v>205</v>
      </c>
      <c r="H288" t="s">
        <v>205</v>
      </c>
      <c r="I288" t="s">
        <v>341</v>
      </c>
      <c r="J288" t="s">
        <v>1263</v>
      </c>
      <c r="K288" t="s">
        <v>414</v>
      </c>
      <c r="L288" t="s">
        <v>1213</v>
      </c>
      <c r="M288" s="131">
        <v>8.18</v>
      </c>
      <c r="N288" t="s">
        <v>1319</v>
      </c>
      <c r="O288" s="132">
        <v>3.9910000000000001E-2</v>
      </c>
      <c r="P288" s="132">
        <v>4.1099999999999998E-2</v>
      </c>
      <c r="R288" s="131">
        <v>65400953</v>
      </c>
      <c r="S288" s="131">
        <v>1</v>
      </c>
      <c r="T288" s="131">
        <v>100.1</v>
      </c>
      <c r="U288" s="131">
        <v>65466.353999999999</v>
      </c>
      <c r="X288" s="132">
        <v>1.97E-3</v>
      </c>
      <c r="Y288" s="132">
        <v>6.5680000000000002E-2</v>
      </c>
      <c r="Z288" s="132">
        <v>1.4120000000000001E-2</v>
      </c>
    </row>
    <row r="289" spans="1:26">
      <c r="A289" t="s">
        <v>1214</v>
      </c>
      <c r="B289" t="s">
        <v>1245</v>
      </c>
      <c r="C289" t="s">
        <v>1273</v>
      </c>
      <c r="D289" t="s">
        <v>1274</v>
      </c>
      <c r="E289" t="s">
        <v>1275</v>
      </c>
      <c r="F289" t="s">
        <v>946</v>
      </c>
      <c r="G289" t="s">
        <v>205</v>
      </c>
      <c r="H289" t="s">
        <v>205</v>
      </c>
      <c r="I289" t="s">
        <v>341</v>
      </c>
      <c r="J289" t="s">
        <v>1263</v>
      </c>
      <c r="K289" t="s">
        <v>414</v>
      </c>
      <c r="L289" t="s">
        <v>1213</v>
      </c>
      <c r="M289" s="131">
        <v>11.42</v>
      </c>
      <c r="N289" t="s">
        <v>1276</v>
      </c>
      <c r="O289" s="132">
        <v>3.6020000000000003E-2</v>
      </c>
      <c r="P289" s="132">
        <v>4.3499999999999997E-2</v>
      </c>
      <c r="R289" s="131">
        <v>52053464</v>
      </c>
      <c r="S289" s="131">
        <v>1</v>
      </c>
      <c r="T289" s="131">
        <v>115.63</v>
      </c>
      <c r="U289" s="131">
        <v>60189.42</v>
      </c>
      <c r="X289" s="132">
        <v>1.81E-3</v>
      </c>
      <c r="Y289" s="132">
        <v>6.0389999999999999E-2</v>
      </c>
      <c r="Z289" s="132">
        <v>1.298E-2</v>
      </c>
    </row>
    <row r="290" spans="1:26">
      <c r="A290" t="s">
        <v>1214</v>
      </c>
      <c r="B290" t="s">
        <v>1245</v>
      </c>
      <c r="C290" t="s">
        <v>1260</v>
      </c>
      <c r="D290" t="s">
        <v>1265</v>
      </c>
      <c r="E290" t="s">
        <v>1266</v>
      </c>
      <c r="F290" t="s">
        <v>944</v>
      </c>
      <c r="G290" t="s">
        <v>205</v>
      </c>
      <c r="H290" t="s">
        <v>205</v>
      </c>
      <c r="I290" t="s">
        <v>341</v>
      </c>
      <c r="J290" t="s">
        <v>1263</v>
      </c>
      <c r="K290" t="s">
        <v>414</v>
      </c>
      <c r="L290" t="s">
        <v>1213</v>
      </c>
      <c r="M290" s="131">
        <v>3.27</v>
      </c>
      <c r="N290" t="s">
        <v>1267</v>
      </c>
      <c r="O290" s="132">
        <v>1.336E-2</v>
      </c>
      <c r="P290" s="132">
        <v>2.0500000000000001E-2</v>
      </c>
      <c r="R290" s="131">
        <v>45679486</v>
      </c>
      <c r="S290" s="131">
        <v>1</v>
      </c>
      <c r="T290" s="131">
        <v>103.51</v>
      </c>
      <c r="U290" s="131">
        <v>47282.836000000003</v>
      </c>
      <c r="X290" s="132">
        <v>1.4599999999999999E-3</v>
      </c>
      <c r="Y290" s="132">
        <v>4.7440000000000003E-2</v>
      </c>
      <c r="Z290" s="132">
        <v>1.0200000000000001E-2</v>
      </c>
    </row>
    <row r="291" spans="1:26">
      <c r="A291" t="s">
        <v>1214</v>
      </c>
      <c r="B291" t="s">
        <v>1245</v>
      </c>
      <c r="C291" t="s">
        <v>1268</v>
      </c>
      <c r="D291" t="s">
        <v>1343</v>
      </c>
      <c r="E291" t="s">
        <v>1344</v>
      </c>
      <c r="F291" t="s">
        <v>950</v>
      </c>
      <c r="G291" t="s">
        <v>205</v>
      </c>
      <c r="H291" t="s">
        <v>205</v>
      </c>
      <c r="I291" t="s">
        <v>341</v>
      </c>
      <c r="J291" t="s">
        <v>1271</v>
      </c>
      <c r="K291" t="s">
        <v>416</v>
      </c>
      <c r="L291" t="s">
        <v>1213</v>
      </c>
      <c r="M291" s="131">
        <v>0.75</v>
      </c>
      <c r="N291" t="s">
        <v>1345</v>
      </c>
      <c r="O291" s="132">
        <v>4.1779999999999998E-2</v>
      </c>
      <c r="P291" s="132">
        <v>4.1700000000000001E-2</v>
      </c>
      <c r="R291" s="131">
        <v>39739689</v>
      </c>
      <c r="S291" s="131">
        <v>1</v>
      </c>
      <c r="T291" s="131">
        <v>96.98</v>
      </c>
      <c r="U291" s="131">
        <v>38539.550000000003</v>
      </c>
      <c r="X291" s="132">
        <v>2.2100000000000002E-3</v>
      </c>
      <c r="Y291" s="132">
        <v>3.8670000000000003E-2</v>
      </c>
      <c r="Z291" s="132">
        <v>8.3099999999999997E-3</v>
      </c>
    </row>
    <row r="292" spans="1:26">
      <c r="A292" t="s">
        <v>1214</v>
      </c>
      <c r="B292" t="s">
        <v>1245</v>
      </c>
      <c r="C292" t="s">
        <v>1273</v>
      </c>
      <c r="D292" t="s">
        <v>1277</v>
      </c>
      <c r="E292" t="s">
        <v>1278</v>
      </c>
      <c r="F292" t="s">
        <v>946</v>
      </c>
      <c r="G292" t="s">
        <v>205</v>
      </c>
      <c r="H292" t="s">
        <v>205</v>
      </c>
      <c r="I292" t="s">
        <v>341</v>
      </c>
      <c r="J292" t="s">
        <v>1271</v>
      </c>
      <c r="K292" t="s">
        <v>416</v>
      </c>
      <c r="L292" t="s">
        <v>1213</v>
      </c>
      <c r="M292" s="131">
        <v>0.66</v>
      </c>
      <c r="N292" t="s">
        <v>1279</v>
      </c>
      <c r="O292" s="132">
        <v>3.9649999999999998E-2</v>
      </c>
      <c r="P292" s="132">
        <v>4.0300000000000002E-2</v>
      </c>
      <c r="R292" s="131">
        <v>33291892</v>
      </c>
      <c r="S292" s="131">
        <v>1</v>
      </c>
      <c r="T292" s="131">
        <v>97.91</v>
      </c>
      <c r="U292" s="131">
        <v>32596.091</v>
      </c>
      <c r="X292" s="132">
        <v>1.1999999999999999E-3</v>
      </c>
      <c r="Y292" s="132">
        <v>3.27E-2</v>
      </c>
      <c r="Z292" s="132">
        <v>7.0299999999999998E-3</v>
      </c>
    </row>
    <row r="293" spans="1:26">
      <c r="A293" t="s">
        <v>1214</v>
      </c>
      <c r="B293" t="s">
        <v>1245</v>
      </c>
      <c r="C293" t="s">
        <v>1280</v>
      </c>
      <c r="D293" t="s">
        <v>1281</v>
      </c>
      <c r="E293" t="s">
        <v>1282</v>
      </c>
      <c r="F293" t="s">
        <v>947</v>
      </c>
      <c r="G293" t="s">
        <v>205</v>
      </c>
      <c r="H293" t="s">
        <v>205</v>
      </c>
      <c r="I293" t="s">
        <v>341</v>
      </c>
      <c r="J293" t="s">
        <v>1271</v>
      </c>
      <c r="K293" t="s">
        <v>416</v>
      </c>
      <c r="L293" t="s">
        <v>1213</v>
      </c>
      <c r="M293" s="131">
        <v>4.8600000000000003</v>
      </c>
      <c r="N293" t="s">
        <v>1283</v>
      </c>
      <c r="O293" s="132">
        <v>5.7099999999999998E-3</v>
      </c>
      <c r="P293" s="132">
        <v>4.5999999999999999E-2</v>
      </c>
      <c r="R293" s="131">
        <v>32551574</v>
      </c>
      <c r="S293" s="131">
        <v>1</v>
      </c>
      <c r="T293" s="131">
        <v>98.36</v>
      </c>
      <c r="U293" s="131">
        <v>32017.727999999999</v>
      </c>
      <c r="X293" s="132">
        <v>9.7000000000000005E-4</v>
      </c>
      <c r="Y293" s="132">
        <v>3.2120000000000003E-2</v>
      </c>
      <c r="Z293" s="132">
        <v>6.9100000000000003E-3</v>
      </c>
    </row>
    <row r="294" spans="1:26">
      <c r="A294" t="s">
        <v>1214</v>
      </c>
      <c r="B294" t="s">
        <v>1245</v>
      </c>
      <c r="C294" t="s">
        <v>1273</v>
      </c>
      <c r="D294" t="s">
        <v>1326</v>
      </c>
      <c r="E294" t="s">
        <v>1327</v>
      </c>
      <c r="F294" t="s">
        <v>946</v>
      </c>
      <c r="G294" t="s">
        <v>205</v>
      </c>
      <c r="H294" t="s">
        <v>205</v>
      </c>
      <c r="I294" t="s">
        <v>341</v>
      </c>
      <c r="J294" t="s">
        <v>1263</v>
      </c>
      <c r="K294" t="s">
        <v>414</v>
      </c>
      <c r="L294" t="s">
        <v>1213</v>
      </c>
      <c r="M294" s="131">
        <v>1.27</v>
      </c>
      <c r="N294" t="s">
        <v>1328</v>
      </c>
      <c r="O294" s="132">
        <v>3.7039999999999997E-2</v>
      </c>
      <c r="P294" s="132">
        <v>3.9699999999999999E-2</v>
      </c>
      <c r="R294" s="131">
        <v>27240963</v>
      </c>
      <c r="S294" s="131">
        <v>1</v>
      </c>
      <c r="T294" s="131">
        <v>107.04</v>
      </c>
      <c r="U294" s="131">
        <v>29158.726999999999</v>
      </c>
      <c r="X294" s="132">
        <v>1.83E-3</v>
      </c>
      <c r="Y294" s="132">
        <v>2.9260000000000001E-2</v>
      </c>
      <c r="Z294" s="132">
        <v>6.2899999999999996E-3</v>
      </c>
    </row>
    <row r="295" spans="1:26">
      <c r="A295" t="s">
        <v>1214</v>
      </c>
      <c r="B295" t="s">
        <v>1245</v>
      </c>
      <c r="C295" t="s">
        <v>1273</v>
      </c>
      <c r="D295" t="s">
        <v>1355</v>
      </c>
      <c r="E295" t="s">
        <v>1356</v>
      </c>
      <c r="F295" t="s">
        <v>946</v>
      </c>
      <c r="G295" t="s">
        <v>205</v>
      </c>
      <c r="H295" t="s">
        <v>205</v>
      </c>
      <c r="I295" t="s">
        <v>341</v>
      </c>
      <c r="J295" t="s">
        <v>1271</v>
      </c>
      <c r="K295" t="s">
        <v>416</v>
      </c>
      <c r="L295" t="s">
        <v>1213</v>
      </c>
      <c r="M295" s="131">
        <v>10.81</v>
      </c>
      <c r="N295" t="s">
        <v>1357</v>
      </c>
      <c r="O295" s="132">
        <v>3.9140000000000001E-2</v>
      </c>
      <c r="P295" s="132">
        <v>4.2500000000000003E-2</v>
      </c>
      <c r="R295" s="131">
        <v>36764799</v>
      </c>
      <c r="S295" s="131">
        <v>1</v>
      </c>
      <c r="T295" s="131">
        <v>74.8</v>
      </c>
      <c r="U295" s="131">
        <v>27500.07</v>
      </c>
      <c r="X295" s="132">
        <v>9.7000000000000005E-4</v>
      </c>
      <c r="Y295" s="132">
        <v>2.759E-2</v>
      </c>
      <c r="Z295" s="132">
        <v>5.9300000000000004E-3</v>
      </c>
    </row>
    <row r="296" spans="1:26">
      <c r="A296" t="s">
        <v>1214</v>
      </c>
      <c r="B296" t="s">
        <v>1245</v>
      </c>
      <c r="C296" t="s">
        <v>1260</v>
      </c>
      <c r="D296" t="s">
        <v>1308</v>
      </c>
      <c r="E296" t="s">
        <v>1309</v>
      </c>
      <c r="F296" t="s">
        <v>944</v>
      </c>
      <c r="G296" t="s">
        <v>205</v>
      </c>
      <c r="H296" t="s">
        <v>205</v>
      </c>
      <c r="I296" t="s">
        <v>341</v>
      </c>
      <c r="J296" t="s">
        <v>1271</v>
      </c>
      <c r="K296" t="s">
        <v>416</v>
      </c>
      <c r="L296" t="s">
        <v>1213</v>
      </c>
      <c r="M296" s="131">
        <v>6.4</v>
      </c>
      <c r="N296" t="s">
        <v>1310</v>
      </c>
      <c r="O296" s="132">
        <v>1.554E-2</v>
      </c>
      <c r="P296" s="132">
        <v>1.9699999999999999E-2</v>
      </c>
      <c r="R296" s="131">
        <v>17401738</v>
      </c>
      <c r="S296" s="131">
        <v>1</v>
      </c>
      <c r="T296" s="131">
        <v>104.14</v>
      </c>
      <c r="U296" s="131">
        <v>18122.169999999998</v>
      </c>
      <c r="X296" s="132">
        <v>5.1000000000000004E-4</v>
      </c>
      <c r="Y296" s="132">
        <v>1.8180000000000002E-2</v>
      </c>
      <c r="Z296" s="132">
        <v>3.9100000000000003E-3</v>
      </c>
    </row>
    <row r="297" spans="1:26">
      <c r="A297" t="s">
        <v>1214</v>
      </c>
      <c r="B297" t="s">
        <v>1245</v>
      </c>
      <c r="C297" t="s">
        <v>1268</v>
      </c>
      <c r="D297" t="s">
        <v>1364</v>
      </c>
      <c r="E297" t="s">
        <v>1365</v>
      </c>
      <c r="F297" t="s">
        <v>950</v>
      </c>
      <c r="G297" t="s">
        <v>205</v>
      </c>
      <c r="H297" t="s">
        <v>205</v>
      </c>
      <c r="I297" t="s">
        <v>341</v>
      </c>
      <c r="J297" t="s">
        <v>1263</v>
      </c>
      <c r="K297" t="s">
        <v>414</v>
      </c>
      <c r="L297" t="s">
        <v>1213</v>
      </c>
      <c r="M297" s="131">
        <v>0.01</v>
      </c>
      <c r="N297" t="s">
        <v>1366</v>
      </c>
      <c r="O297" s="132">
        <v>4.1779999999999998E-2</v>
      </c>
      <c r="P297" s="132">
        <v>0.1157</v>
      </c>
      <c r="R297" s="131">
        <v>12202598</v>
      </c>
      <c r="S297" s="131">
        <v>1</v>
      </c>
      <c r="T297" s="131">
        <v>99.97</v>
      </c>
      <c r="U297" s="131">
        <v>12198.937</v>
      </c>
      <c r="X297" s="132">
        <v>4.0999999999999999E-4</v>
      </c>
      <c r="Y297" s="132">
        <v>1.2239999999999999E-2</v>
      </c>
      <c r="Z297" s="132">
        <v>2.63E-3</v>
      </c>
    </row>
    <row r="298" spans="1:26">
      <c r="A298" t="s">
        <v>1214</v>
      </c>
      <c r="B298" t="s">
        <v>1245</v>
      </c>
      <c r="C298" t="s">
        <v>1268</v>
      </c>
      <c r="D298" t="s">
        <v>1299</v>
      </c>
      <c r="E298" t="s">
        <v>1300</v>
      </c>
      <c r="F298" t="s">
        <v>950</v>
      </c>
      <c r="G298" t="s">
        <v>205</v>
      </c>
      <c r="H298" t="s">
        <v>205</v>
      </c>
      <c r="I298" t="s">
        <v>341</v>
      </c>
      <c r="J298" t="s">
        <v>1263</v>
      </c>
      <c r="K298" t="s">
        <v>414</v>
      </c>
      <c r="L298" t="s">
        <v>1213</v>
      </c>
      <c r="M298" s="131">
        <v>0.92</v>
      </c>
      <c r="N298" t="s">
        <v>1301</v>
      </c>
      <c r="O298" s="132">
        <v>4.2970000000000001E-2</v>
      </c>
      <c r="P298" s="132">
        <v>4.1000000000000002E-2</v>
      </c>
      <c r="R298" s="131">
        <v>9407036</v>
      </c>
      <c r="S298" s="131">
        <v>1</v>
      </c>
      <c r="T298" s="131">
        <v>96.36</v>
      </c>
      <c r="U298" s="131">
        <v>9064.6200000000008</v>
      </c>
      <c r="X298" s="132">
        <v>5.1999999999999995E-4</v>
      </c>
      <c r="Y298" s="132">
        <v>9.0900000000000009E-3</v>
      </c>
      <c r="Z298" s="132">
        <v>1.9599999999999999E-3</v>
      </c>
    </row>
    <row r="299" spans="1:26">
      <c r="A299" t="s">
        <v>1214</v>
      </c>
      <c r="B299" t="s">
        <v>1245</v>
      </c>
      <c r="C299" t="s">
        <v>1273</v>
      </c>
      <c r="D299" t="s">
        <v>1376</v>
      </c>
      <c r="E299" t="s">
        <v>1377</v>
      </c>
      <c r="F299" t="s">
        <v>946</v>
      </c>
      <c r="G299" t="s">
        <v>205</v>
      </c>
      <c r="H299" t="s">
        <v>205</v>
      </c>
      <c r="I299" t="s">
        <v>341</v>
      </c>
      <c r="J299" t="s">
        <v>1263</v>
      </c>
      <c r="K299" t="s">
        <v>414</v>
      </c>
      <c r="L299" t="s">
        <v>1213</v>
      </c>
      <c r="M299" s="131">
        <v>2.14</v>
      </c>
      <c r="N299" t="s">
        <v>1378</v>
      </c>
      <c r="O299" s="132">
        <v>4.3619999999999999E-2</v>
      </c>
      <c r="P299" s="132">
        <v>3.9699999999999999E-2</v>
      </c>
      <c r="R299" s="131">
        <v>6273597</v>
      </c>
      <c r="S299" s="131">
        <v>1</v>
      </c>
      <c r="T299" s="131">
        <v>102.34</v>
      </c>
      <c r="U299" s="131">
        <v>6420.3990000000003</v>
      </c>
      <c r="X299" s="132">
        <v>1.7000000000000001E-4</v>
      </c>
      <c r="Y299" s="132">
        <v>6.4400000000000004E-3</v>
      </c>
      <c r="Z299" s="132">
        <v>1.3799999999999999E-3</v>
      </c>
    </row>
    <row r="300" spans="1:26">
      <c r="A300" t="s">
        <v>1214</v>
      </c>
      <c r="B300" t="s">
        <v>1245</v>
      </c>
      <c r="C300" t="s">
        <v>1273</v>
      </c>
      <c r="D300" t="s">
        <v>1296</v>
      </c>
      <c r="E300" t="s">
        <v>1297</v>
      </c>
      <c r="F300" t="s">
        <v>946</v>
      </c>
      <c r="G300" t="s">
        <v>205</v>
      </c>
      <c r="H300" t="s">
        <v>205</v>
      </c>
      <c r="I300" t="s">
        <v>341</v>
      </c>
      <c r="J300" t="s">
        <v>1263</v>
      </c>
      <c r="K300" t="s">
        <v>414</v>
      </c>
      <c r="L300" t="s">
        <v>1213</v>
      </c>
      <c r="M300" s="131">
        <v>0.17</v>
      </c>
      <c r="N300" t="s">
        <v>1298</v>
      </c>
      <c r="O300" s="132">
        <v>3.3840000000000002E-2</v>
      </c>
      <c r="P300" s="132">
        <v>4.4299999999999999E-2</v>
      </c>
      <c r="R300" s="131">
        <v>4815320</v>
      </c>
      <c r="S300" s="131">
        <v>1</v>
      </c>
      <c r="T300" s="131">
        <v>101.02</v>
      </c>
      <c r="U300" s="131">
        <v>4864.4359999999997</v>
      </c>
      <c r="X300" s="132">
        <v>3.6999999999999999E-4</v>
      </c>
      <c r="Y300" s="132">
        <v>4.8799999999999998E-3</v>
      </c>
      <c r="Z300" s="132">
        <v>1.0499999999999999E-3</v>
      </c>
    </row>
    <row r="301" spans="1:26">
      <c r="A301" t="s">
        <v>1214</v>
      </c>
      <c r="B301" t="s">
        <v>1245</v>
      </c>
      <c r="C301" t="s">
        <v>1273</v>
      </c>
      <c r="D301" t="s">
        <v>1367</v>
      </c>
      <c r="E301" t="s">
        <v>1368</v>
      </c>
      <c r="F301" t="s">
        <v>946</v>
      </c>
      <c r="G301" t="s">
        <v>205</v>
      </c>
      <c r="H301" t="s">
        <v>205</v>
      </c>
      <c r="I301" t="s">
        <v>341</v>
      </c>
      <c r="J301" t="s">
        <v>1263</v>
      </c>
      <c r="K301" t="s">
        <v>414</v>
      </c>
      <c r="L301" t="s">
        <v>1213</v>
      </c>
      <c r="M301" s="131">
        <v>3.11</v>
      </c>
      <c r="N301" t="s">
        <v>1369</v>
      </c>
      <c r="O301" s="132">
        <v>4.3470000000000002E-2</v>
      </c>
      <c r="P301" s="132">
        <v>3.95E-2</v>
      </c>
      <c r="R301" s="131">
        <v>4689061</v>
      </c>
      <c r="S301" s="131">
        <v>1</v>
      </c>
      <c r="T301" s="131">
        <v>96.6</v>
      </c>
      <c r="U301" s="131">
        <v>4529.6329999999998</v>
      </c>
      <c r="X301" s="132">
        <v>1.3999999999999999E-4</v>
      </c>
      <c r="Y301" s="132">
        <v>4.5399999999999998E-3</v>
      </c>
      <c r="Z301" s="132">
        <v>9.7999999999999997E-4</v>
      </c>
    </row>
    <row r="302" spans="1:26">
      <c r="A302" t="s">
        <v>1214</v>
      </c>
      <c r="B302" t="s">
        <v>1245</v>
      </c>
      <c r="C302" t="s">
        <v>1268</v>
      </c>
      <c r="D302" t="s">
        <v>1293</v>
      </c>
      <c r="E302" t="s">
        <v>1294</v>
      </c>
      <c r="F302" t="s">
        <v>950</v>
      </c>
      <c r="G302" t="s">
        <v>205</v>
      </c>
      <c r="H302" t="s">
        <v>205</v>
      </c>
      <c r="I302" t="s">
        <v>341</v>
      </c>
      <c r="J302" t="s">
        <v>1263</v>
      </c>
      <c r="K302" t="s">
        <v>414</v>
      </c>
      <c r="L302" t="s">
        <v>1213</v>
      </c>
      <c r="M302" s="131">
        <v>0.85</v>
      </c>
      <c r="N302" t="s">
        <v>1295</v>
      </c>
      <c r="O302" s="132">
        <v>4.2220000000000001E-2</v>
      </c>
      <c r="P302" s="132">
        <v>4.1200000000000001E-2</v>
      </c>
      <c r="R302" s="131">
        <v>2326233</v>
      </c>
      <c r="S302" s="131">
        <v>1</v>
      </c>
      <c r="T302" s="131">
        <v>96.64</v>
      </c>
      <c r="U302" s="131">
        <v>2248.0720000000001</v>
      </c>
      <c r="X302" s="132">
        <v>1.2999999999999999E-4</v>
      </c>
      <c r="Y302" s="132">
        <v>2.2599999999999999E-3</v>
      </c>
      <c r="Z302" s="132">
        <v>4.8000000000000001E-4</v>
      </c>
    </row>
    <row r="303" spans="1:26">
      <c r="A303" t="s">
        <v>1214</v>
      </c>
      <c r="B303" t="s">
        <v>1245</v>
      </c>
      <c r="C303" t="s">
        <v>1273</v>
      </c>
      <c r="D303" t="s">
        <v>1314</v>
      </c>
      <c r="E303" t="s">
        <v>1315</v>
      </c>
      <c r="F303" t="s">
        <v>946</v>
      </c>
      <c r="G303" t="s">
        <v>205</v>
      </c>
      <c r="H303" t="s">
        <v>205</v>
      </c>
      <c r="I303" t="s">
        <v>341</v>
      </c>
      <c r="J303" t="s">
        <v>1271</v>
      </c>
      <c r="K303" t="s">
        <v>416</v>
      </c>
      <c r="L303" t="s">
        <v>1213</v>
      </c>
      <c r="M303" s="131">
        <v>4.6399999999999997</v>
      </c>
      <c r="N303" t="s">
        <v>1316</v>
      </c>
      <c r="O303" s="132">
        <v>4.385E-2</v>
      </c>
      <c r="P303" s="132">
        <v>3.9699999999999999E-2</v>
      </c>
      <c r="R303" s="131">
        <v>10263</v>
      </c>
      <c r="S303" s="131">
        <v>1</v>
      </c>
      <c r="T303" s="131">
        <v>87.63</v>
      </c>
      <c r="U303" s="131">
        <v>8.9930000000000003</v>
      </c>
      <c r="X303" s="132">
        <v>0</v>
      </c>
      <c r="Y303" s="132">
        <v>1.0000000000000001E-5</v>
      </c>
      <c r="Z303" s="132">
        <v>0</v>
      </c>
    </row>
    <row r="304" spans="1:26">
      <c r="A304" t="s">
        <v>1214</v>
      </c>
      <c r="B304" t="s">
        <v>1246</v>
      </c>
      <c r="C304" t="s">
        <v>1268</v>
      </c>
      <c r="D304" t="s">
        <v>1343</v>
      </c>
      <c r="E304" t="s">
        <v>1344</v>
      </c>
      <c r="F304" t="s">
        <v>950</v>
      </c>
      <c r="G304" t="s">
        <v>205</v>
      </c>
      <c r="H304" t="s">
        <v>205</v>
      </c>
      <c r="I304" t="s">
        <v>341</v>
      </c>
      <c r="J304" t="s">
        <v>1271</v>
      </c>
      <c r="K304" t="s">
        <v>416</v>
      </c>
      <c r="L304" t="s">
        <v>1213</v>
      </c>
      <c r="M304" s="131">
        <v>0.75</v>
      </c>
      <c r="N304" t="s">
        <v>1345</v>
      </c>
      <c r="O304" s="132">
        <v>4.2500000000000003E-2</v>
      </c>
      <c r="P304" s="132">
        <v>4.1700000000000001E-2</v>
      </c>
      <c r="R304" s="131">
        <v>58276467</v>
      </c>
      <c r="S304" s="131">
        <v>1</v>
      </c>
      <c r="T304" s="131">
        <v>96.98</v>
      </c>
      <c r="U304" s="131">
        <v>56516.517999999996</v>
      </c>
      <c r="X304" s="132">
        <v>3.2399999999999998E-3</v>
      </c>
      <c r="Y304" s="132">
        <v>0.21529999999999999</v>
      </c>
      <c r="Z304" s="132">
        <v>0.20982999999999999</v>
      </c>
    </row>
    <row r="305" spans="1:26">
      <c r="A305" t="s">
        <v>1214</v>
      </c>
      <c r="B305" t="s">
        <v>1246</v>
      </c>
      <c r="C305" t="s">
        <v>1268</v>
      </c>
      <c r="D305" t="s">
        <v>1379</v>
      </c>
      <c r="E305" t="s">
        <v>1380</v>
      </c>
      <c r="F305" t="s">
        <v>950</v>
      </c>
      <c r="G305" t="s">
        <v>205</v>
      </c>
      <c r="H305" t="s">
        <v>205</v>
      </c>
      <c r="I305" t="s">
        <v>341</v>
      </c>
      <c r="J305" t="s">
        <v>1263</v>
      </c>
      <c r="K305" t="s">
        <v>414</v>
      </c>
      <c r="L305" t="s">
        <v>1213</v>
      </c>
      <c r="M305" s="131">
        <v>0.26</v>
      </c>
      <c r="N305" t="s">
        <v>1381</v>
      </c>
      <c r="O305" s="132">
        <v>4.3549999999999998E-2</v>
      </c>
      <c r="P305" s="132">
        <v>4.3099999999999999E-2</v>
      </c>
      <c r="R305" s="131">
        <v>52159399</v>
      </c>
      <c r="S305" s="131">
        <v>1</v>
      </c>
      <c r="T305" s="131">
        <v>98.92</v>
      </c>
      <c r="U305" s="131">
        <v>51596.076999999997</v>
      </c>
      <c r="X305" s="132">
        <v>3.7299999999999998E-3</v>
      </c>
      <c r="Y305" s="132">
        <v>0.19656000000000001</v>
      </c>
      <c r="Z305" s="132">
        <v>0.19156000000000001</v>
      </c>
    </row>
    <row r="306" spans="1:26">
      <c r="A306" t="s">
        <v>1214</v>
      </c>
      <c r="B306" t="s">
        <v>1246</v>
      </c>
      <c r="C306" t="s">
        <v>1268</v>
      </c>
      <c r="D306" t="s">
        <v>1293</v>
      </c>
      <c r="E306" t="s">
        <v>1294</v>
      </c>
      <c r="F306" t="s">
        <v>950</v>
      </c>
      <c r="G306" t="s">
        <v>205</v>
      </c>
      <c r="H306" t="s">
        <v>205</v>
      </c>
      <c r="I306" t="s">
        <v>341</v>
      </c>
      <c r="J306" t="s">
        <v>1263</v>
      </c>
      <c r="K306" t="s">
        <v>414</v>
      </c>
      <c r="L306" t="s">
        <v>1213</v>
      </c>
      <c r="M306" s="131">
        <v>0.85</v>
      </c>
      <c r="N306" t="s">
        <v>1295</v>
      </c>
      <c r="O306" s="132">
        <v>4.24E-2</v>
      </c>
      <c r="P306" s="132">
        <v>4.1200000000000001E-2</v>
      </c>
      <c r="R306" s="131">
        <v>43226859</v>
      </c>
      <c r="S306" s="131">
        <v>1</v>
      </c>
      <c r="T306" s="131">
        <v>96.64</v>
      </c>
      <c r="U306" s="131">
        <v>41774.436999999998</v>
      </c>
      <c r="X306" s="132">
        <v>2.3999999999999998E-3</v>
      </c>
      <c r="Y306" s="132">
        <v>0.15914</v>
      </c>
      <c r="Z306" s="132">
        <v>0.15509999999999999</v>
      </c>
    </row>
    <row r="307" spans="1:26">
      <c r="A307" t="s">
        <v>1214</v>
      </c>
      <c r="B307" t="s">
        <v>1246</v>
      </c>
      <c r="C307" t="s">
        <v>1268</v>
      </c>
      <c r="D307" t="s">
        <v>1299</v>
      </c>
      <c r="E307" t="s">
        <v>1300</v>
      </c>
      <c r="F307" t="s">
        <v>950</v>
      </c>
      <c r="G307" t="s">
        <v>205</v>
      </c>
      <c r="H307" t="s">
        <v>205</v>
      </c>
      <c r="I307" t="s">
        <v>341</v>
      </c>
      <c r="J307" t="s">
        <v>1263</v>
      </c>
      <c r="K307" t="s">
        <v>414</v>
      </c>
      <c r="L307" t="s">
        <v>1213</v>
      </c>
      <c r="M307" s="131">
        <v>0.92</v>
      </c>
      <c r="N307" t="s">
        <v>1301</v>
      </c>
      <c r="O307" s="132">
        <v>4.2500000000000003E-2</v>
      </c>
      <c r="P307" s="132">
        <v>4.1000000000000002E-2</v>
      </c>
      <c r="R307" s="131">
        <v>29664953</v>
      </c>
      <c r="S307" s="131">
        <v>1</v>
      </c>
      <c r="T307" s="131">
        <v>96.36</v>
      </c>
      <c r="U307" s="131">
        <v>28585.149000000001</v>
      </c>
      <c r="X307" s="132">
        <v>1.65E-3</v>
      </c>
      <c r="Y307" s="132">
        <v>0.1089</v>
      </c>
      <c r="Z307" s="132">
        <v>0.10613</v>
      </c>
    </row>
    <row r="308" spans="1:26">
      <c r="A308" t="s">
        <v>1214</v>
      </c>
      <c r="B308" t="s">
        <v>1246</v>
      </c>
      <c r="C308" t="s">
        <v>1268</v>
      </c>
      <c r="D308" t="s">
        <v>1340</v>
      </c>
      <c r="E308" t="s">
        <v>1341</v>
      </c>
      <c r="F308" t="s">
        <v>950</v>
      </c>
      <c r="G308" t="s">
        <v>205</v>
      </c>
      <c r="H308" t="s">
        <v>205</v>
      </c>
      <c r="I308" t="s">
        <v>341</v>
      </c>
      <c r="J308" t="s">
        <v>1263</v>
      </c>
      <c r="K308" t="s">
        <v>414</v>
      </c>
      <c r="L308" t="s">
        <v>1213</v>
      </c>
      <c r="M308" s="131">
        <v>0.18</v>
      </c>
      <c r="N308" t="s">
        <v>1342</v>
      </c>
      <c r="O308" s="132">
        <v>4.1820000000000003E-2</v>
      </c>
      <c r="P308" s="132">
        <v>4.3299999999999998E-2</v>
      </c>
      <c r="R308" s="131">
        <v>28510431</v>
      </c>
      <c r="S308" s="131">
        <v>1</v>
      </c>
      <c r="T308" s="131">
        <v>99.26</v>
      </c>
      <c r="U308" s="131">
        <v>28299.454000000002</v>
      </c>
      <c r="X308" s="132">
        <v>1.0200000000000001E-3</v>
      </c>
      <c r="Y308" s="132">
        <v>0.10781</v>
      </c>
      <c r="Z308" s="132">
        <v>0.10507</v>
      </c>
    </row>
    <row r="309" spans="1:26">
      <c r="A309" t="s">
        <v>1214</v>
      </c>
      <c r="B309" t="s">
        <v>1246</v>
      </c>
      <c r="C309" t="s">
        <v>1268</v>
      </c>
      <c r="D309" t="s">
        <v>1305</v>
      </c>
      <c r="E309" t="s">
        <v>1306</v>
      </c>
      <c r="F309" t="s">
        <v>950</v>
      </c>
      <c r="G309" t="s">
        <v>205</v>
      </c>
      <c r="H309" t="s">
        <v>205</v>
      </c>
      <c r="I309" t="s">
        <v>341</v>
      </c>
      <c r="J309" t="s">
        <v>1271</v>
      </c>
      <c r="K309" t="s">
        <v>416</v>
      </c>
      <c r="L309" t="s">
        <v>1213</v>
      </c>
      <c r="M309" s="131">
        <v>0.6</v>
      </c>
      <c r="N309" t="s">
        <v>1307</v>
      </c>
      <c r="O309" s="132">
        <v>4.2959999999999998E-2</v>
      </c>
      <c r="P309" s="132">
        <v>4.2599999999999999E-2</v>
      </c>
      <c r="R309" s="131">
        <v>26980190</v>
      </c>
      <c r="S309" s="131">
        <v>1</v>
      </c>
      <c r="T309" s="131">
        <v>97.54</v>
      </c>
      <c r="U309" s="131">
        <v>26316.476999999999</v>
      </c>
      <c r="X309" s="132">
        <v>1.5E-3</v>
      </c>
      <c r="Y309" s="132">
        <v>0.10025000000000001</v>
      </c>
      <c r="Z309" s="132">
        <v>9.7710000000000005E-2</v>
      </c>
    </row>
    <row r="310" spans="1:26">
      <c r="A310" t="s">
        <v>1214</v>
      </c>
      <c r="B310" t="s">
        <v>1246</v>
      </c>
      <c r="C310" t="s">
        <v>1268</v>
      </c>
      <c r="D310" t="s">
        <v>1269</v>
      </c>
      <c r="E310" t="s">
        <v>1270</v>
      </c>
      <c r="F310" t="s">
        <v>950</v>
      </c>
      <c r="G310" t="s">
        <v>205</v>
      </c>
      <c r="H310" t="s">
        <v>205</v>
      </c>
      <c r="I310" t="s">
        <v>341</v>
      </c>
      <c r="J310" t="s">
        <v>1271</v>
      </c>
      <c r="K310" t="s">
        <v>416</v>
      </c>
      <c r="L310" t="s">
        <v>1213</v>
      </c>
      <c r="M310" s="131">
        <v>0.67</v>
      </c>
      <c r="N310" t="s">
        <v>1272</v>
      </c>
      <c r="O310" s="132">
        <v>4.231E-2</v>
      </c>
      <c r="P310" s="132">
        <v>4.2099999999999999E-2</v>
      </c>
      <c r="R310" s="131">
        <v>19966908</v>
      </c>
      <c r="S310" s="131">
        <v>1</v>
      </c>
      <c r="T310" s="131">
        <v>97.26</v>
      </c>
      <c r="U310" s="131">
        <v>19419.814999999999</v>
      </c>
      <c r="X310" s="132">
        <v>1.1100000000000001E-3</v>
      </c>
      <c r="Y310" s="132">
        <v>7.3980000000000004E-2</v>
      </c>
      <c r="Z310" s="132">
        <v>7.2099999999999997E-2</v>
      </c>
    </row>
    <row r="311" spans="1:26">
      <c r="A311" t="s">
        <v>1214</v>
      </c>
      <c r="B311" t="s">
        <v>1246</v>
      </c>
      <c r="C311" t="s">
        <v>1280</v>
      </c>
      <c r="D311" t="s">
        <v>1281</v>
      </c>
      <c r="E311" t="s">
        <v>1282</v>
      </c>
      <c r="F311" t="s">
        <v>947</v>
      </c>
      <c r="G311" t="s">
        <v>205</v>
      </c>
      <c r="H311" t="s">
        <v>205</v>
      </c>
      <c r="I311" t="s">
        <v>341</v>
      </c>
      <c r="J311" t="s">
        <v>1271</v>
      </c>
      <c r="K311" t="s">
        <v>416</v>
      </c>
      <c r="L311" t="s">
        <v>1213</v>
      </c>
      <c r="M311" s="131">
        <v>4.8600000000000003</v>
      </c>
      <c r="N311" t="s">
        <v>1283</v>
      </c>
      <c r="O311" s="132">
        <v>6.2199999999999998E-3</v>
      </c>
      <c r="P311" s="132">
        <v>4.5999999999999999E-2</v>
      </c>
      <c r="R311" s="131">
        <v>6769864</v>
      </c>
      <c r="S311" s="131">
        <v>1</v>
      </c>
      <c r="T311" s="131">
        <v>98.36</v>
      </c>
      <c r="U311" s="131">
        <v>6658.8379999999997</v>
      </c>
      <c r="X311" s="132">
        <v>2.0000000000000001E-4</v>
      </c>
      <c r="Y311" s="132">
        <v>2.537E-2</v>
      </c>
      <c r="Z311" s="132">
        <v>2.4719999999999999E-2</v>
      </c>
    </row>
    <row r="312" spans="1:26">
      <c r="A312" t="s">
        <v>1214</v>
      </c>
      <c r="B312" t="s">
        <v>1246</v>
      </c>
      <c r="C312" t="s">
        <v>1280</v>
      </c>
      <c r="D312" t="s">
        <v>1287</v>
      </c>
      <c r="E312" t="s">
        <v>1288</v>
      </c>
      <c r="F312" t="s">
        <v>947</v>
      </c>
      <c r="G312" t="s">
        <v>205</v>
      </c>
      <c r="H312" t="s">
        <v>205</v>
      </c>
      <c r="I312" t="s">
        <v>341</v>
      </c>
      <c r="J312" t="s">
        <v>1263</v>
      </c>
      <c r="K312" t="s">
        <v>414</v>
      </c>
      <c r="L312" t="s">
        <v>1213</v>
      </c>
      <c r="M312" s="131">
        <v>0.9</v>
      </c>
      <c r="N312" t="s">
        <v>1289</v>
      </c>
      <c r="O312" s="132">
        <v>8.4999999999999995E-4</v>
      </c>
      <c r="P312" s="132">
        <v>4.3700000000000003E-2</v>
      </c>
      <c r="R312" s="131">
        <v>3321569</v>
      </c>
      <c r="S312" s="131">
        <v>1</v>
      </c>
      <c r="T312" s="131">
        <v>100.22</v>
      </c>
      <c r="U312" s="131">
        <v>3328.8760000000002</v>
      </c>
      <c r="X312" s="132">
        <v>1.6000000000000001E-4</v>
      </c>
      <c r="Y312" s="132">
        <v>1.268E-2</v>
      </c>
      <c r="Z312" s="132">
        <v>1.2359999999999999E-2</v>
      </c>
    </row>
    <row r="313" spans="1:26">
      <c r="A313" t="s">
        <v>1214</v>
      </c>
      <c r="B313" t="s">
        <v>1249</v>
      </c>
      <c r="C313" t="s">
        <v>1260</v>
      </c>
      <c r="D313" t="s">
        <v>1320</v>
      </c>
      <c r="E313" t="s">
        <v>1321</v>
      </c>
      <c r="F313" t="s">
        <v>944</v>
      </c>
      <c r="G313" t="s">
        <v>205</v>
      </c>
      <c r="H313" t="s">
        <v>205</v>
      </c>
      <c r="I313" t="s">
        <v>341</v>
      </c>
      <c r="J313" t="s">
        <v>1271</v>
      </c>
      <c r="K313" t="s">
        <v>416</v>
      </c>
      <c r="L313" t="s">
        <v>1213</v>
      </c>
      <c r="M313" s="131">
        <v>1.08</v>
      </c>
      <c r="N313" t="s">
        <v>1322</v>
      </c>
      <c r="O313" s="132">
        <v>7.8300000000000002E-3</v>
      </c>
      <c r="P313" s="132">
        <v>2.3300000000000001E-2</v>
      </c>
      <c r="R313" s="131">
        <v>24863000</v>
      </c>
      <c r="S313" s="131">
        <v>1</v>
      </c>
      <c r="T313" s="131">
        <v>114.5</v>
      </c>
      <c r="U313" s="131">
        <v>28468.134999999998</v>
      </c>
      <c r="X313" s="132">
        <v>1.23E-3</v>
      </c>
      <c r="Y313" s="132">
        <v>0.11804000000000001</v>
      </c>
      <c r="Z313" s="132">
        <v>9.6740000000000007E-2</v>
      </c>
    </row>
    <row r="314" spans="1:26">
      <c r="A314" t="s">
        <v>1214</v>
      </c>
      <c r="B314" t="s">
        <v>1249</v>
      </c>
      <c r="C314" t="s">
        <v>1260</v>
      </c>
      <c r="D314" t="s">
        <v>1311</v>
      </c>
      <c r="E314" t="s">
        <v>1312</v>
      </c>
      <c r="F314" t="s">
        <v>944</v>
      </c>
      <c r="G314" t="s">
        <v>205</v>
      </c>
      <c r="H314" t="s">
        <v>205</v>
      </c>
      <c r="I314" t="s">
        <v>341</v>
      </c>
      <c r="J314" t="s">
        <v>1271</v>
      </c>
      <c r="K314" t="s">
        <v>416</v>
      </c>
      <c r="L314" t="s">
        <v>1213</v>
      </c>
      <c r="M314" s="131">
        <v>3.89</v>
      </c>
      <c r="N314" t="s">
        <v>1313</v>
      </c>
      <c r="O314" s="132">
        <v>6.5199999999999998E-3</v>
      </c>
      <c r="P314" s="132">
        <v>2.01E-2</v>
      </c>
      <c r="R314" s="131">
        <v>22830000</v>
      </c>
      <c r="S314" s="131">
        <v>1</v>
      </c>
      <c r="T314" s="131">
        <v>110.62</v>
      </c>
      <c r="U314" s="131">
        <v>25254.545999999998</v>
      </c>
      <c r="X314" s="132">
        <v>7.7999999999999999E-4</v>
      </c>
      <c r="Y314" s="132">
        <v>0.10471</v>
      </c>
      <c r="Z314" s="132">
        <v>8.5819999999999994E-2</v>
      </c>
    </row>
    <row r="315" spans="1:26">
      <c r="A315" t="s">
        <v>1214</v>
      </c>
      <c r="B315" t="s">
        <v>1249</v>
      </c>
      <c r="C315" t="s">
        <v>1260</v>
      </c>
      <c r="D315" t="s">
        <v>1261</v>
      </c>
      <c r="E315" t="s">
        <v>1262</v>
      </c>
      <c r="F315" t="s">
        <v>944</v>
      </c>
      <c r="G315" t="s">
        <v>205</v>
      </c>
      <c r="H315" t="s">
        <v>205</v>
      </c>
      <c r="I315" t="s">
        <v>341</v>
      </c>
      <c r="J315" t="s">
        <v>1263</v>
      </c>
      <c r="K315" t="s">
        <v>414</v>
      </c>
      <c r="L315" t="s">
        <v>1213</v>
      </c>
      <c r="M315" s="131">
        <v>0.33</v>
      </c>
      <c r="N315" t="s">
        <v>1264</v>
      </c>
      <c r="O315" s="132">
        <v>-2.1099999999999999E-3</v>
      </c>
      <c r="P315" s="132">
        <v>5.8999999999999999E-3</v>
      </c>
      <c r="R315" s="131">
        <v>17709989</v>
      </c>
      <c r="S315" s="131">
        <v>1</v>
      </c>
      <c r="T315" s="131">
        <v>118.26</v>
      </c>
      <c r="U315" s="131">
        <v>20943.832999999999</v>
      </c>
      <c r="X315" s="132">
        <v>1.4E-3</v>
      </c>
      <c r="Y315" s="132">
        <v>8.6840000000000001E-2</v>
      </c>
      <c r="Z315" s="132">
        <v>7.1169999999999997E-2</v>
      </c>
    </row>
    <row r="316" spans="1:26">
      <c r="A316" t="s">
        <v>1214</v>
      </c>
      <c r="B316" t="s">
        <v>1249</v>
      </c>
      <c r="C316" t="s">
        <v>1260</v>
      </c>
      <c r="D316" t="s">
        <v>1346</v>
      </c>
      <c r="E316" t="s">
        <v>1347</v>
      </c>
      <c r="F316" t="s">
        <v>944</v>
      </c>
      <c r="G316" t="s">
        <v>205</v>
      </c>
      <c r="H316" t="s">
        <v>205</v>
      </c>
      <c r="I316" t="s">
        <v>341</v>
      </c>
      <c r="J316" t="s">
        <v>1271</v>
      </c>
      <c r="K316" t="s">
        <v>416</v>
      </c>
      <c r="L316" t="s">
        <v>1213</v>
      </c>
      <c r="M316" s="131">
        <v>1.91</v>
      </c>
      <c r="N316" t="s">
        <v>1348</v>
      </c>
      <c r="O316" s="132">
        <v>-1.355E-2</v>
      </c>
      <c r="P316" s="132">
        <v>2.0899999999999998E-2</v>
      </c>
      <c r="R316" s="131">
        <v>15806000</v>
      </c>
      <c r="S316" s="131">
        <v>1</v>
      </c>
      <c r="T316" s="131">
        <v>115.45</v>
      </c>
      <c r="U316" s="131">
        <v>18248.026999999998</v>
      </c>
      <c r="X316" s="132">
        <v>6.4999999999999997E-4</v>
      </c>
      <c r="Y316" s="132">
        <v>7.5660000000000005E-2</v>
      </c>
      <c r="Z316" s="132">
        <v>6.2010000000000003E-2</v>
      </c>
    </row>
    <row r="317" spans="1:26">
      <c r="A317" t="s">
        <v>1214</v>
      </c>
      <c r="B317" t="s">
        <v>1249</v>
      </c>
      <c r="C317" t="s">
        <v>1273</v>
      </c>
      <c r="D317" t="s">
        <v>1358</v>
      </c>
      <c r="E317" t="s">
        <v>1359</v>
      </c>
      <c r="F317" t="s">
        <v>946</v>
      </c>
      <c r="G317" t="s">
        <v>205</v>
      </c>
      <c r="H317" t="s">
        <v>205</v>
      </c>
      <c r="I317" t="s">
        <v>341</v>
      </c>
      <c r="J317" t="s">
        <v>1263</v>
      </c>
      <c r="K317" t="s">
        <v>414</v>
      </c>
      <c r="L317" t="s">
        <v>1213</v>
      </c>
      <c r="M317" s="131">
        <v>1.73</v>
      </c>
      <c r="N317" t="s">
        <v>1360</v>
      </c>
      <c r="O317" s="132">
        <v>1.065E-2</v>
      </c>
      <c r="P317" s="132">
        <v>0.04</v>
      </c>
      <c r="R317" s="131">
        <v>18251192</v>
      </c>
      <c r="S317" s="131">
        <v>1</v>
      </c>
      <c r="T317" s="131">
        <v>97.19</v>
      </c>
      <c r="U317" s="131">
        <v>17738.333999999999</v>
      </c>
      <c r="X317" s="132">
        <v>6.4999999999999997E-4</v>
      </c>
      <c r="Y317" s="132">
        <v>7.3550000000000004E-2</v>
      </c>
      <c r="Z317" s="132">
        <v>6.028E-2</v>
      </c>
    </row>
    <row r="318" spans="1:26">
      <c r="A318" t="s">
        <v>1214</v>
      </c>
      <c r="B318" t="s">
        <v>1249</v>
      </c>
      <c r="C318" t="s">
        <v>1260</v>
      </c>
      <c r="D318" t="s">
        <v>1265</v>
      </c>
      <c r="E318" t="s">
        <v>1266</v>
      </c>
      <c r="F318" t="s">
        <v>944</v>
      </c>
      <c r="G318" t="s">
        <v>205</v>
      </c>
      <c r="H318" t="s">
        <v>205</v>
      </c>
      <c r="I318" t="s">
        <v>341</v>
      </c>
      <c r="J318" t="s">
        <v>1263</v>
      </c>
      <c r="K318" t="s">
        <v>414</v>
      </c>
      <c r="L318" t="s">
        <v>1213</v>
      </c>
      <c r="M318" s="131">
        <v>3.27</v>
      </c>
      <c r="N318" t="s">
        <v>1267</v>
      </c>
      <c r="O318" s="132">
        <v>1.6719999999999999E-2</v>
      </c>
      <c r="P318" s="132">
        <v>2.0500000000000001E-2</v>
      </c>
      <c r="R318" s="131">
        <v>14846189</v>
      </c>
      <c r="S318" s="131">
        <v>1</v>
      </c>
      <c r="T318" s="131">
        <v>103.51</v>
      </c>
      <c r="U318" s="131">
        <v>15367.29</v>
      </c>
      <c r="X318" s="132">
        <v>4.6999999999999999E-4</v>
      </c>
      <c r="Y318" s="132">
        <v>6.3719999999999999E-2</v>
      </c>
      <c r="Z318" s="132">
        <v>5.2220000000000003E-2</v>
      </c>
    </row>
    <row r="319" spans="1:26">
      <c r="A319" t="s">
        <v>1214</v>
      </c>
      <c r="B319" t="s">
        <v>1249</v>
      </c>
      <c r="C319" t="s">
        <v>1273</v>
      </c>
      <c r="D319" t="s">
        <v>1367</v>
      </c>
      <c r="E319" t="s">
        <v>1368</v>
      </c>
      <c r="F319" t="s">
        <v>946</v>
      </c>
      <c r="G319" t="s">
        <v>205</v>
      </c>
      <c r="H319" t="s">
        <v>205</v>
      </c>
      <c r="I319" t="s">
        <v>341</v>
      </c>
      <c r="J319" t="s">
        <v>1263</v>
      </c>
      <c r="K319" t="s">
        <v>414</v>
      </c>
      <c r="L319" t="s">
        <v>1213</v>
      </c>
      <c r="M319" s="131">
        <v>3.11</v>
      </c>
      <c r="N319" t="s">
        <v>1369</v>
      </c>
      <c r="O319" s="132">
        <v>2.3800000000000002E-3</v>
      </c>
      <c r="P319" s="132">
        <v>3.95E-2</v>
      </c>
      <c r="R319" s="131">
        <v>10825546</v>
      </c>
      <c r="S319" s="131">
        <v>1</v>
      </c>
      <c r="T319" s="131">
        <v>96.6</v>
      </c>
      <c r="U319" s="131">
        <v>10457.477000000001</v>
      </c>
      <c r="X319" s="132">
        <v>3.1E-4</v>
      </c>
      <c r="Y319" s="132">
        <v>4.3360000000000003E-2</v>
      </c>
      <c r="Z319" s="132">
        <v>3.5540000000000002E-2</v>
      </c>
    </row>
    <row r="320" spans="1:26">
      <c r="A320" t="s">
        <v>1214</v>
      </c>
      <c r="B320" t="s">
        <v>1249</v>
      </c>
      <c r="C320" t="s">
        <v>1273</v>
      </c>
      <c r="D320" t="s">
        <v>1277</v>
      </c>
      <c r="E320" t="s">
        <v>1278</v>
      </c>
      <c r="F320" t="s">
        <v>946</v>
      </c>
      <c r="G320" t="s">
        <v>205</v>
      </c>
      <c r="H320" t="s">
        <v>205</v>
      </c>
      <c r="I320" t="s">
        <v>341</v>
      </c>
      <c r="J320" t="s">
        <v>1271</v>
      </c>
      <c r="K320" t="s">
        <v>416</v>
      </c>
      <c r="L320" t="s">
        <v>1213</v>
      </c>
      <c r="M320" s="131">
        <v>0.66</v>
      </c>
      <c r="N320" t="s">
        <v>1279</v>
      </c>
      <c r="O320" s="132">
        <v>2.4400000000000002E-2</v>
      </c>
      <c r="P320" s="132">
        <v>4.0300000000000002E-2</v>
      </c>
      <c r="R320" s="131">
        <v>10349870</v>
      </c>
      <c r="S320" s="131">
        <v>1</v>
      </c>
      <c r="T320" s="131">
        <v>97.91</v>
      </c>
      <c r="U320" s="131">
        <v>10133.558000000001</v>
      </c>
      <c r="X320" s="132">
        <v>3.6999999999999999E-4</v>
      </c>
      <c r="Y320" s="132">
        <v>4.2020000000000002E-2</v>
      </c>
      <c r="Z320" s="132">
        <v>3.4439999999999998E-2</v>
      </c>
    </row>
    <row r="321" spans="1:26">
      <c r="A321" t="s">
        <v>1214</v>
      </c>
      <c r="B321" t="s">
        <v>1249</v>
      </c>
      <c r="C321" t="s">
        <v>1273</v>
      </c>
      <c r="D321" t="s">
        <v>1329</v>
      </c>
      <c r="E321" t="s">
        <v>1330</v>
      </c>
      <c r="F321" t="s">
        <v>946</v>
      </c>
      <c r="G321" t="s">
        <v>205</v>
      </c>
      <c r="H321" t="s">
        <v>205</v>
      </c>
      <c r="I321" t="s">
        <v>341</v>
      </c>
      <c r="J321" t="s">
        <v>1271</v>
      </c>
      <c r="K321" t="s">
        <v>416</v>
      </c>
      <c r="L321" t="s">
        <v>1213</v>
      </c>
      <c r="M321" s="131">
        <v>6.54</v>
      </c>
      <c r="N321" t="s">
        <v>1331</v>
      </c>
      <c r="O321" s="132">
        <v>4.3020000000000003E-2</v>
      </c>
      <c r="P321" s="132">
        <v>4.0500000000000001E-2</v>
      </c>
      <c r="R321" s="131">
        <v>10405000</v>
      </c>
      <c r="S321" s="131">
        <v>1</v>
      </c>
      <c r="T321" s="131">
        <v>84.1</v>
      </c>
      <c r="U321" s="131">
        <v>8750.6049999999996</v>
      </c>
      <c r="X321" s="132">
        <v>2.9E-4</v>
      </c>
      <c r="Y321" s="132">
        <v>3.628E-2</v>
      </c>
      <c r="Z321" s="132">
        <v>2.9739999999999999E-2</v>
      </c>
    </row>
    <row r="322" spans="1:26">
      <c r="A322" t="s">
        <v>1214</v>
      </c>
      <c r="B322" t="s">
        <v>1249</v>
      </c>
      <c r="C322" t="s">
        <v>1273</v>
      </c>
      <c r="D322" t="s">
        <v>1355</v>
      </c>
      <c r="E322" t="s">
        <v>1356</v>
      </c>
      <c r="F322" t="s">
        <v>946</v>
      </c>
      <c r="G322" t="s">
        <v>205</v>
      </c>
      <c r="H322" t="s">
        <v>205</v>
      </c>
      <c r="I322" t="s">
        <v>341</v>
      </c>
      <c r="J322" t="s">
        <v>1271</v>
      </c>
      <c r="K322" t="s">
        <v>416</v>
      </c>
      <c r="L322" t="s">
        <v>1213</v>
      </c>
      <c r="M322" s="131">
        <v>10.81</v>
      </c>
      <c r="N322" t="s">
        <v>1357</v>
      </c>
      <c r="O322" s="132">
        <v>3.703E-2</v>
      </c>
      <c r="P322" s="132">
        <v>4.2500000000000003E-2</v>
      </c>
      <c r="R322" s="131">
        <v>10500000</v>
      </c>
      <c r="S322" s="131">
        <v>1</v>
      </c>
      <c r="T322" s="131">
        <v>74.8</v>
      </c>
      <c r="U322" s="131">
        <v>7854</v>
      </c>
      <c r="X322" s="132">
        <v>2.7999999999999998E-4</v>
      </c>
      <c r="Y322" s="132">
        <v>3.2559999999999999E-2</v>
      </c>
      <c r="Z322" s="132">
        <v>2.6689999999999998E-2</v>
      </c>
    </row>
    <row r="323" spans="1:26">
      <c r="A323" t="s">
        <v>1214</v>
      </c>
      <c r="B323" t="s">
        <v>1249</v>
      </c>
      <c r="C323" t="s">
        <v>1268</v>
      </c>
      <c r="D323" t="s">
        <v>1340</v>
      </c>
      <c r="E323" t="s">
        <v>1341</v>
      </c>
      <c r="F323" t="s">
        <v>950</v>
      </c>
      <c r="G323" t="s">
        <v>205</v>
      </c>
      <c r="H323" t="s">
        <v>205</v>
      </c>
      <c r="I323" t="s">
        <v>341</v>
      </c>
      <c r="J323" t="s">
        <v>1263</v>
      </c>
      <c r="K323" t="s">
        <v>414</v>
      </c>
      <c r="L323" t="s">
        <v>1213</v>
      </c>
      <c r="M323" s="131">
        <v>0.18</v>
      </c>
      <c r="N323" t="s">
        <v>1342</v>
      </c>
      <c r="O323" s="132">
        <v>4.197E-2</v>
      </c>
      <c r="P323" s="132">
        <v>4.3299999999999998E-2</v>
      </c>
      <c r="R323" s="131">
        <v>7886500</v>
      </c>
      <c r="S323" s="131">
        <v>1</v>
      </c>
      <c r="T323" s="131">
        <v>99.26</v>
      </c>
      <c r="U323" s="131">
        <v>7828.14</v>
      </c>
      <c r="X323" s="132">
        <v>2.7999999999999998E-4</v>
      </c>
      <c r="Y323" s="132">
        <v>3.2460000000000003E-2</v>
      </c>
      <c r="Z323" s="132">
        <v>2.6599999999999999E-2</v>
      </c>
    </row>
    <row r="324" spans="1:26">
      <c r="A324" t="s">
        <v>1214</v>
      </c>
      <c r="B324" t="s">
        <v>1249</v>
      </c>
      <c r="C324" t="s">
        <v>1273</v>
      </c>
      <c r="D324" t="s">
        <v>1296</v>
      </c>
      <c r="E324" t="s">
        <v>1297</v>
      </c>
      <c r="F324" t="s">
        <v>946</v>
      </c>
      <c r="G324" t="s">
        <v>205</v>
      </c>
      <c r="H324" t="s">
        <v>205</v>
      </c>
      <c r="I324" t="s">
        <v>341</v>
      </c>
      <c r="J324" t="s">
        <v>1263</v>
      </c>
      <c r="K324" t="s">
        <v>414</v>
      </c>
      <c r="L324" t="s">
        <v>1213</v>
      </c>
      <c r="M324" s="131">
        <v>0.17</v>
      </c>
      <c r="N324" t="s">
        <v>1298</v>
      </c>
      <c r="O324" s="132">
        <v>1.24E-2</v>
      </c>
      <c r="P324" s="132">
        <v>4.4299999999999999E-2</v>
      </c>
      <c r="R324" s="131">
        <v>7656200</v>
      </c>
      <c r="S324" s="131">
        <v>1</v>
      </c>
      <c r="T324" s="131">
        <v>101.02</v>
      </c>
      <c r="U324" s="131">
        <v>7734.2929999999997</v>
      </c>
      <c r="X324" s="132">
        <v>5.8E-4</v>
      </c>
      <c r="Y324" s="132">
        <v>3.2070000000000001E-2</v>
      </c>
      <c r="Z324" s="132">
        <v>2.6280000000000001E-2</v>
      </c>
    </row>
    <row r="325" spans="1:26">
      <c r="A325" t="s">
        <v>1214</v>
      </c>
      <c r="B325" t="s">
        <v>1249</v>
      </c>
      <c r="C325" t="s">
        <v>1260</v>
      </c>
      <c r="D325" t="s">
        <v>1308</v>
      </c>
      <c r="E325" t="s">
        <v>1309</v>
      </c>
      <c r="F325" t="s">
        <v>944</v>
      </c>
      <c r="G325" t="s">
        <v>205</v>
      </c>
      <c r="H325" t="s">
        <v>205</v>
      </c>
      <c r="I325" t="s">
        <v>341</v>
      </c>
      <c r="J325" t="s">
        <v>1271</v>
      </c>
      <c r="K325" t="s">
        <v>416</v>
      </c>
      <c r="L325" t="s">
        <v>1213</v>
      </c>
      <c r="M325" s="131">
        <v>6.4</v>
      </c>
      <c r="N325" t="s">
        <v>1310</v>
      </c>
      <c r="O325" s="132">
        <v>1.788E-2</v>
      </c>
      <c r="P325" s="132">
        <v>1.9699999999999999E-2</v>
      </c>
      <c r="R325" s="131">
        <v>5531780</v>
      </c>
      <c r="S325" s="131">
        <v>1</v>
      </c>
      <c r="T325" s="131">
        <v>104.14</v>
      </c>
      <c r="U325" s="131">
        <v>5760.7960000000003</v>
      </c>
      <c r="X325" s="132">
        <v>1.6000000000000001E-4</v>
      </c>
      <c r="Y325" s="132">
        <v>2.3890000000000002E-2</v>
      </c>
      <c r="Z325" s="132">
        <v>1.958E-2</v>
      </c>
    </row>
    <row r="326" spans="1:26">
      <c r="A326" t="s">
        <v>1214</v>
      </c>
      <c r="B326" t="s">
        <v>1249</v>
      </c>
      <c r="C326" t="s">
        <v>1273</v>
      </c>
      <c r="D326" t="s">
        <v>1376</v>
      </c>
      <c r="E326" t="s">
        <v>1377</v>
      </c>
      <c r="F326" t="s">
        <v>946</v>
      </c>
      <c r="G326" t="s">
        <v>205</v>
      </c>
      <c r="H326" t="s">
        <v>205</v>
      </c>
      <c r="I326" t="s">
        <v>341</v>
      </c>
      <c r="J326" t="s">
        <v>1263</v>
      </c>
      <c r="K326" t="s">
        <v>414</v>
      </c>
      <c r="L326" t="s">
        <v>1213</v>
      </c>
      <c r="M326" s="131">
        <v>2.14</v>
      </c>
      <c r="N326" t="s">
        <v>1378</v>
      </c>
      <c r="O326" s="132">
        <v>4.1869999999999997E-2</v>
      </c>
      <c r="P326" s="132">
        <v>3.9699999999999999E-2</v>
      </c>
      <c r="R326" s="131">
        <v>5600000</v>
      </c>
      <c r="S326" s="131">
        <v>1</v>
      </c>
      <c r="T326" s="131">
        <v>102.34</v>
      </c>
      <c r="U326" s="131">
        <v>5731.04</v>
      </c>
      <c r="X326" s="132">
        <v>1.6000000000000001E-4</v>
      </c>
      <c r="Y326" s="132">
        <v>2.376E-2</v>
      </c>
      <c r="Z326" s="132">
        <v>1.9480000000000001E-2</v>
      </c>
    </row>
    <row r="327" spans="1:26">
      <c r="A327" t="s">
        <v>1214</v>
      </c>
      <c r="B327" t="s">
        <v>1249</v>
      </c>
      <c r="C327" t="s">
        <v>1268</v>
      </c>
      <c r="D327" t="s">
        <v>1364</v>
      </c>
      <c r="E327" t="s">
        <v>1365</v>
      </c>
      <c r="F327" t="s">
        <v>950</v>
      </c>
      <c r="G327" t="s">
        <v>205</v>
      </c>
      <c r="H327" t="s">
        <v>205</v>
      </c>
      <c r="I327" t="s">
        <v>341</v>
      </c>
      <c r="J327" t="s">
        <v>1263</v>
      </c>
      <c r="K327" t="s">
        <v>414</v>
      </c>
      <c r="L327" t="s">
        <v>1213</v>
      </c>
      <c r="M327" s="131">
        <v>0.01</v>
      </c>
      <c r="N327" t="s">
        <v>1366</v>
      </c>
      <c r="O327" s="132">
        <v>4.3409999999999997E-2</v>
      </c>
      <c r="P327" s="132">
        <v>0.1157</v>
      </c>
      <c r="R327" s="131">
        <v>4935000</v>
      </c>
      <c r="S327" s="131">
        <v>1</v>
      </c>
      <c r="T327" s="131">
        <v>99.97</v>
      </c>
      <c r="U327" s="131">
        <v>4933.5200000000004</v>
      </c>
      <c r="X327" s="132">
        <v>1.6000000000000001E-4</v>
      </c>
      <c r="Y327" s="132">
        <v>2.0459999999999999E-2</v>
      </c>
      <c r="Z327" s="132">
        <v>1.677E-2</v>
      </c>
    </row>
    <row r="328" spans="1:26">
      <c r="A328" t="s">
        <v>1214</v>
      </c>
      <c r="B328" t="s">
        <v>1249</v>
      </c>
      <c r="C328" t="s">
        <v>1273</v>
      </c>
      <c r="D328" t="s">
        <v>1323</v>
      </c>
      <c r="E328" t="s">
        <v>1324</v>
      </c>
      <c r="F328" t="s">
        <v>946</v>
      </c>
      <c r="G328" t="s">
        <v>205</v>
      </c>
      <c r="H328" t="s">
        <v>205</v>
      </c>
      <c r="I328" t="s">
        <v>341</v>
      </c>
      <c r="J328" t="s">
        <v>1263</v>
      </c>
      <c r="K328" t="s">
        <v>414</v>
      </c>
      <c r="L328" t="s">
        <v>1213</v>
      </c>
      <c r="M328" s="131">
        <v>3.78</v>
      </c>
      <c r="N328" t="s">
        <v>1325</v>
      </c>
      <c r="O328" s="132">
        <v>4.1619999999999997E-2</v>
      </c>
      <c r="P328" s="132">
        <v>3.9399999999999998E-2</v>
      </c>
      <c r="R328" s="131">
        <v>3971146</v>
      </c>
      <c r="S328" s="131">
        <v>1</v>
      </c>
      <c r="T328" s="131">
        <v>105.5</v>
      </c>
      <c r="U328" s="131">
        <v>4189.5590000000002</v>
      </c>
      <c r="X328" s="132">
        <v>2.5999999999999998E-4</v>
      </c>
      <c r="Y328" s="132">
        <v>1.737E-2</v>
      </c>
      <c r="Z328" s="132">
        <v>1.4239999999999999E-2</v>
      </c>
    </row>
    <row r="329" spans="1:26">
      <c r="A329" t="s">
        <v>1214</v>
      </c>
      <c r="B329" t="s">
        <v>1249</v>
      </c>
      <c r="C329" t="s">
        <v>1268</v>
      </c>
      <c r="D329" t="s">
        <v>1361</v>
      </c>
      <c r="E329" t="s">
        <v>1362</v>
      </c>
      <c r="F329" t="s">
        <v>950</v>
      </c>
      <c r="G329" t="s">
        <v>205</v>
      </c>
      <c r="H329" t="s">
        <v>205</v>
      </c>
      <c r="I329" t="s">
        <v>341</v>
      </c>
      <c r="J329" t="s">
        <v>1263</v>
      </c>
      <c r="K329" t="s">
        <v>414</v>
      </c>
      <c r="L329" t="s">
        <v>1213</v>
      </c>
      <c r="M329" s="131">
        <v>0.1</v>
      </c>
      <c r="N329" t="s">
        <v>1363</v>
      </c>
      <c r="O329" s="132">
        <v>4.1880000000000001E-2</v>
      </c>
      <c r="P329" s="132">
        <v>4.2500000000000003E-2</v>
      </c>
      <c r="R329" s="131">
        <v>3970000</v>
      </c>
      <c r="S329" s="131">
        <v>1</v>
      </c>
      <c r="T329" s="131">
        <v>99.59</v>
      </c>
      <c r="U329" s="131">
        <v>3953.723</v>
      </c>
      <c r="X329" s="132">
        <v>1.2999999999999999E-4</v>
      </c>
      <c r="Y329" s="132">
        <v>1.6389999999999998E-2</v>
      </c>
      <c r="Z329" s="132">
        <v>1.3440000000000001E-2</v>
      </c>
    </row>
    <row r="330" spans="1:26">
      <c r="A330" t="s">
        <v>1214</v>
      </c>
      <c r="B330" t="s">
        <v>1249</v>
      </c>
      <c r="C330" t="s">
        <v>1273</v>
      </c>
      <c r="D330" t="s">
        <v>1274</v>
      </c>
      <c r="E330" t="s">
        <v>1275</v>
      </c>
      <c r="F330" t="s">
        <v>946</v>
      </c>
      <c r="G330" t="s">
        <v>205</v>
      </c>
      <c r="H330" t="s">
        <v>205</v>
      </c>
      <c r="I330" t="s">
        <v>341</v>
      </c>
      <c r="J330" t="s">
        <v>1263</v>
      </c>
      <c r="K330" t="s">
        <v>414</v>
      </c>
      <c r="L330" t="s">
        <v>1213</v>
      </c>
      <c r="M330" s="131">
        <v>11.42</v>
      </c>
      <c r="N330" t="s">
        <v>1276</v>
      </c>
      <c r="O330" s="132">
        <v>3.678E-2</v>
      </c>
      <c r="P330" s="132">
        <v>4.3499999999999997E-2</v>
      </c>
      <c r="R330" s="131">
        <v>2745000</v>
      </c>
      <c r="S330" s="131">
        <v>1</v>
      </c>
      <c r="T330" s="131">
        <v>115.63</v>
      </c>
      <c r="U330" s="131">
        <v>3174.0439999999999</v>
      </c>
      <c r="X330" s="132">
        <v>1E-4</v>
      </c>
      <c r="Y330" s="132">
        <v>1.316E-2</v>
      </c>
      <c r="Z330" s="132">
        <v>1.0789999999999999E-2</v>
      </c>
    </row>
    <row r="331" spans="1:26">
      <c r="A331" t="s">
        <v>1214</v>
      </c>
      <c r="B331" t="s">
        <v>1249</v>
      </c>
      <c r="C331" t="s">
        <v>1273</v>
      </c>
      <c r="D331" t="s">
        <v>1396</v>
      </c>
      <c r="E331" t="s">
        <v>1397</v>
      </c>
      <c r="F331" t="s">
        <v>946</v>
      </c>
      <c r="G331" t="s">
        <v>205</v>
      </c>
      <c r="H331" t="s">
        <v>205</v>
      </c>
      <c r="I331" t="s">
        <v>341</v>
      </c>
      <c r="J331" t="s">
        <v>1271</v>
      </c>
      <c r="K331" t="s">
        <v>416</v>
      </c>
      <c r="L331" t="s">
        <v>1213</v>
      </c>
      <c r="M331" s="131">
        <v>17.52</v>
      </c>
      <c r="N331" t="s">
        <v>1398</v>
      </c>
      <c r="O331" s="132">
        <v>3.7949999999999998E-2</v>
      </c>
      <c r="P331" s="132">
        <v>4.5900000000000003E-2</v>
      </c>
      <c r="R331" s="131">
        <v>3886000</v>
      </c>
      <c r="S331" s="131">
        <v>1</v>
      </c>
      <c r="T331" s="131">
        <v>73.98</v>
      </c>
      <c r="U331" s="131">
        <v>2874.8629999999998</v>
      </c>
      <c r="X331" s="132">
        <v>1.4999999999999999E-4</v>
      </c>
      <c r="Y331" s="132">
        <v>1.192E-2</v>
      </c>
      <c r="Z331" s="132">
        <v>9.7699999999999992E-3</v>
      </c>
    </row>
    <row r="332" spans="1:26">
      <c r="A332" t="s">
        <v>1214</v>
      </c>
      <c r="B332" t="s">
        <v>1249</v>
      </c>
      <c r="C332" t="s">
        <v>1268</v>
      </c>
      <c r="D332" t="s">
        <v>1290</v>
      </c>
      <c r="E332" t="s">
        <v>1291</v>
      </c>
      <c r="F332" t="s">
        <v>950</v>
      </c>
      <c r="G332" t="s">
        <v>205</v>
      </c>
      <c r="H332" t="s">
        <v>205</v>
      </c>
      <c r="I332" t="s">
        <v>341</v>
      </c>
      <c r="J332" t="s">
        <v>1263</v>
      </c>
      <c r="K332" t="s">
        <v>414</v>
      </c>
      <c r="L332" t="s">
        <v>1213</v>
      </c>
      <c r="M332" s="131">
        <v>0.35</v>
      </c>
      <c r="N332" t="s">
        <v>1292</v>
      </c>
      <c r="O332" s="132">
        <v>4.3470000000000002E-2</v>
      </c>
      <c r="P332" s="132">
        <v>4.2900000000000001E-2</v>
      </c>
      <c r="R332" s="131">
        <v>2793000</v>
      </c>
      <c r="S332" s="131">
        <v>1</v>
      </c>
      <c r="T332" s="131">
        <v>98.55</v>
      </c>
      <c r="U332" s="131">
        <v>2752.502</v>
      </c>
      <c r="X332" s="132">
        <v>2.0000000000000001E-4</v>
      </c>
      <c r="Y332" s="132">
        <v>1.141E-2</v>
      </c>
      <c r="Z332" s="132">
        <v>9.3500000000000007E-3</v>
      </c>
    </row>
    <row r="333" spans="1:26">
      <c r="A333" t="s">
        <v>1214</v>
      </c>
      <c r="B333" t="s">
        <v>1249</v>
      </c>
      <c r="C333" t="s">
        <v>1268</v>
      </c>
      <c r="D333" t="s">
        <v>1302</v>
      </c>
      <c r="E333" t="s">
        <v>1303</v>
      </c>
      <c r="F333" t="s">
        <v>950</v>
      </c>
      <c r="G333" t="s">
        <v>205</v>
      </c>
      <c r="H333" t="s">
        <v>205</v>
      </c>
      <c r="I333" t="s">
        <v>341</v>
      </c>
      <c r="J333" t="s">
        <v>1263</v>
      </c>
      <c r="K333" t="s">
        <v>414</v>
      </c>
      <c r="L333" t="s">
        <v>1213</v>
      </c>
      <c r="M333" s="131">
        <v>0.42</v>
      </c>
      <c r="N333" t="s">
        <v>1304</v>
      </c>
      <c r="O333" s="132">
        <v>4.3229999999999998E-2</v>
      </c>
      <c r="P333" s="132">
        <v>4.2999999999999997E-2</v>
      </c>
      <c r="R333" s="131">
        <v>2545000</v>
      </c>
      <c r="S333" s="131">
        <v>1</v>
      </c>
      <c r="T333" s="131">
        <v>98.23</v>
      </c>
      <c r="U333" s="131">
        <v>2499.9540000000002</v>
      </c>
      <c r="X333" s="132">
        <v>1.8000000000000001E-4</v>
      </c>
      <c r="Y333" s="132">
        <v>1.0370000000000001E-2</v>
      </c>
      <c r="Z333" s="132">
        <v>8.5000000000000006E-3</v>
      </c>
    </row>
    <row r="334" spans="1:26">
      <c r="A334" t="s">
        <v>1214</v>
      </c>
      <c r="B334" t="s">
        <v>1249</v>
      </c>
      <c r="C334" t="s">
        <v>1268</v>
      </c>
      <c r="D334" t="s">
        <v>1269</v>
      </c>
      <c r="E334" t="s">
        <v>1270</v>
      </c>
      <c r="F334" t="s">
        <v>950</v>
      </c>
      <c r="G334" t="s">
        <v>205</v>
      </c>
      <c r="H334" t="s">
        <v>205</v>
      </c>
      <c r="I334" t="s">
        <v>341</v>
      </c>
      <c r="J334" t="s">
        <v>1271</v>
      </c>
      <c r="K334" t="s">
        <v>416</v>
      </c>
      <c r="L334" t="s">
        <v>1213</v>
      </c>
      <c r="M334" s="131">
        <v>0.67</v>
      </c>
      <c r="N334" t="s">
        <v>1272</v>
      </c>
      <c r="O334" s="132">
        <v>4.231E-2</v>
      </c>
      <c r="P334" s="132">
        <v>4.2099999999999999E-2</v>
      </c>
      <c r="R334" s="131">
        <v>2206000</v>
      </c>
      <c r="S334" s="131">
        <v>1</v>
      </c>
      <c r="T334" s="131">
        <v>97.26</v>
      </c>
      <c r="U334" s="131">
        <v>2145.556</v>
      </c>
      <c r="X334" s="132">
        <v>1.2E-4</v>
      </c>
      <c r="Y334" s="132">
        <v>8.8999999999999999E-3</v>
      </c>
      <c r="Z334" s="132">
        <v>7.2899999999999996E-3</v>
      </c>
    </row>
    <row r="335" spans="1:26">
      <c r="A335" t="s">
        <v>1214</v>
      </c>
      <c r="B335" t="s">
        <v>1249</v>
      </c>
      <c r="C335" t="s">
        <v>1260</v>
      </c>
      <c r="D335" t="s">
        <v>1399</v>
      </c>
      <c r="E335" t="s">
        <v>1400</v>
      </c>
      <c r="F335" t="s">
        <v>944</v>
      </c>
      <c r="G335" t="s">
        <v>205</v>
      </c>
      <c r="H335" t="s">
        <v>205</v>
      </c>
      <c r="I335" t="s">
        <v>341</v>
      </c>
      <c r="J335" t="s">
        <v>1263</v>
      </c>
      <c r="K335" t="s">
        <v>414</v>
      </c>
      <c r="L335" t="s">
        <v>1213</v>
      </c>
      <c r="M335" s="131">
        <v>5.55</v>
      </c>
      <c r="N335" t="s">
        <v>1401</v>
      </c>
      <c r="O335" s="132">
        <v>2.171E-2</v>
      </c>
      <c r="P335" s="132">
        <v>2.0400000000000001E-2</v>
      </c>
      <c r="R335" s="131">
        <v>1800000</v>
      </c>
      <c r="S335" s="131">
        <v>1</v>
      </c>
      <c r="T335" s="131">
        <v>100.84</v>
      </c>
      <c r="U335" s="131">
        <v>1815.12</v>
      </c>
      <c r="X335" s="132">
        <v>4.6000000000000001E-4</v>
      </c>
      <c r="Y335" s="132">
        <v>7.5300000000000002E-3</v>
      </c>
      <c r="Z335" s="132">
        <v>6.1700000000000001E-3</v>
      </c>
    </row>
    <row r="336" spans="1:26">
      <c r="A336" t="s">
        <v>1214</v>
      </c>
      <c r="B336" t="s">
        <v>1249</v>
      </c>
      <c r="C336" t="s">
        <v>1268</v>
      </c>
      <c r="D336" t="s">
        <v>1379</v>
      </c>
      <c r="E336" t="s">
        <v>1380</v>
      </c>
      <c r="F336" t="s">
        <v>950</v>
      </c>
      <c r="G336" t="s">
        <v>205</v>
      </c>
      <c r="H336" t="s">
        <v>205</v>
      </c>
      <c r="I336" t="s">
        <v>341</v>
      </c>
      <c r="J336" t="s">
        <v>1263</v>
      </c>
      <c r="K336" t="s">
        <v>414</v>
      </c>
      <c r="L336" t="s">
        <v>1213</v>
      </c>
      <c r="M336" s="131">
        <v>0.26</v>
      </c>
      <c r="N336" t="s">
        <v>1381</v>
      </c>
      <c r="O336" s="132">
        <v>4.3999999999999997E-2</v>
      </c>
      <c r="P336" s="132">
        <v>4.3099999999999999E-2</v>
      </c>
      <c r="R336" s="131">
        <v>1525000</v>
      </c>
      <c r="S336" s="131">
        <v>1</v>
      </c>
      <c r="T336" s="131">
        <v>98.92</v>
      </c>
      <c r="U336" s="131">
        <v>1508.53</v>
      </c>
      <c r="X336" s="132">
        <v>1.1E-4</v>
      </c>
      <c r="Y336" s="132">
        <v>6.2500000000000003E-3</v>
      </c>
      <c r="Z336" s="132">
        <v>5.13E-3</v>
      </c>
    </row>
    <row r="337" spans="1:26">
      <c r="A337" t="s">
        <v>1214</v>
      </c>
      <c r="B337" t="s">
        <v>1249</v>
      </c>
      <c r="C337" t="s">
        <v>1268</v>
      </c>
      <c r="D337" t="s">
        <v>1305</v>
      </c>
      <c r="E337" t="s">
        <v>1306</v>
      </c>
      <c r="F337" t="s">
        <v>950</v>
      </c>
      <c r="G337" t="s">
        <v>205</v>
      </c>
      <c r="H337" t="s">
        <v>205</v>
      </c>
      <c r="I337" t="s">
        <v>341</v>
      </c>
      <c r="J337" t="s">
        <v>1271</v>
      </c>
      <c r="K337" t="s">
        <v>416</v>
      </c>
      <c r="L337" t="s">
        <v>1213</v>
      </c>
      <c r="M337" s="131">
        <v>0.6</v>
      </c>
      <c r="N337" t="s">
        <v>1307</v>
      </c>
      <c r="O337" s="132">
        <v>4.2540000000000001E-2</v>
      </c>
      <c r="P337" s="132">
        <v>4.2599999999999999E-2</v>
      </c>
      <c r="R337" s="131">
        <v>1350000</v>
      </c>
      <c r="S337" s="131">
        <v>1</v>
      </c>
      <c r="T337" s="131">
        <v>97.54</v>
      </c>
      <c r="U337" s="131">
        <v>1316.79</v>
      </c>
      <c r="X337" s="132">
        <v>8.0000000000000007E-5</v>
      </c>
      <c r="Y337" s="132">
        <v>5.4599999999999996E-3</v>
      </c>
      <c r="Z337" s="132">
        <v>4.47E-3</v>
      </c>
    </row>
    <row r="338" spans="1:26">
      <c r="A338" t="s">
        <v>1214</v>
      </c>
      <c r="B338" t="s">
        <v>1249</v>
      </c>
      <c r="C338" t="s">
        <v>1260</v>
      </c>
      <c r="D338" t="s">
        <v>1352</v>
      </c>
      <c r="E338" t="s">
        <v>1353</v>
      </c>
      <c r="F338" t="s">
        <v>944</v>
      </c>
      <c r="G338" t="s">
        <v>205</v>
      </c>
      <c r="H338" t="s">
        <v>205</v>
      </c>
      <c r="I338" t="s">
        <v>341</v>
      </c>
      <c r="J338" t="s">
        <v>1263</v>
      </c>
      <c r="K338" t="s">
        <v>414</v>
      </c>
      <c r="L338" t="s">
        <v>1213</v>
      </c>
      <c r="M338" s="131">
        <v>7.78</v>
      </c>
      <c r="N338" t="s">
        <v>1354</v>
      </c>
      <c r="O338" s="132">
        <v>1.9449999999999999E-2</v>
      </c>
      <c r="P338" s="132">
        <v>1.9699999999999999E-2</v>
      </c>
      <c r="R338" s="131">
        <v>1150000</v>
      </c>
      <c r="S338" s="131">
        <v>1</v>
      </c>
      <c r="T338" s="131">
        <v>103.3</v>
      </c>
      <c r="U338" s="131">
        <v>1187.95</v>
      </c>
      <c r="X338" s="132">
        <v>5.0000000000000002E-5</v>
      </c>
      <c r="Y338" s="132">
        <v>4.9300000000000004E-3</v>
      </c>
      <c r="Z338" s="132">
        <v>4.0400000000000002E-3</v>
      </c>
    </row>
    <row r="339" spans="1:26">
      <c r="A339" t="s">
        <v>1214</v>
      </c>
      <c r="B339" t="s">
        <v>1249</v>
      </c>
      <c r="C339" t="s">
        <v>1273</v>
      </c>
      <c r="D339" t="s">
        <v>1317</v>
      </c>
      <c r="E339" t="s">
        <v>1318</v>
      </c>
      <c r="F339" t="s">
        <v>946</v>
      </c>
      <c r="G339" t="s">
        <v>205</v>
      </c>
      <c r="H339" t="s">
        <v>205</v>
      </c>
      <c r="I339" t="s">
        <v>341</v>
      </c>
      <c r="J339" t="s">
        <v>1263</v>
      </c>
      <c r="K339" t="s">
        <v>414</v>
      </c>
      <c r="L339" t="s">
        <v>1213</v>
      </c>
      <c r="M339" s="131">
        <v>8.18</v>
      </c>
      <c r="N339" t="s">
        <v>1319</v>
      </c>
      <c r="O339" s="132">
        <v>3.9280000000000002E-2</v>
      </c>
      <c r="P339" s="132">
        <v>4.1099999999999998E-2</v>
      </c>
      <c r="R339" s="131">
        <v>950000</v>
      </c>
      <c r="S339" s="131">
        <v>1</v>
      </c>
      <c r="T339" s="131">
        <v>100.1</v>
      </c>
      <c r="U339" s="131">
        <v>950.95</v>
      </c>
      <c r="X339" s="132">
        <v>3.0000000000000001E-5</v>
      </c>
      <c r="Y339" s="132">
        <v>3.9399999999999999E-3</v>
      </c>
      <c r="Z339" s="132">
        <v>3.2299999999999998E-3</v>
      </c>
    </row>
    <row r="340" spans="1:26">
      <c r="A340" t="s">
        <v>1214</v>
      </c>
      <c r="B340" t="s">
        <v>1249</v>
      </c>
      <c r="C340" t="s">
        <v>1402</v>
      </c>
      <c r="D340" t="s">
        <v>1403</v>
      </c>
      <c r="E340" t="s">
        <v>1404</v>
      </c>
      <c r="F340" t="s">
        <v>946</v>
      </c>
      <c r="G340" t="s">
        <v>205</v>
      </c>
      <c r="H340" t="s">
        <v>205</v>
      </c>
      <c r="I340" t="s">
        <v>341</v>
      </c>
      <c r="J340" t="s">
        <v>1263</v>
      </c>
      <c r="K340" t="s">
        <v>414</v>
      </c>
      <c r="L340" t="s">
        <v>1213</v>
      </c>
      <c r="M340" s="131">
        <v>0.42</v>
      </c>
      <c r="N340" t="s">
        <v>1405</v>
      </c>
      <c r="O340" s="132">
        <v>4.2840000000000003E-2</v>
      </c>
      <c r="P340" s="132">
        <v>4.36E-2</v>
      </c>
      <c r="R340" s="131">
        <v>960000</v>
      </c>
      <c r="S340" s="131">
        <v>1</v>
      </c>
      <c r="T340" s="131">
        <v>98.24</v>
      </c>
      <c r="U340" s="131">
        <v>943.10400000000004</v>
      </c>
      <c r="X340" s="132">
        <v>1.4999999999999999E-4</v>
      </c>
      <c r="Y340" s="132">
        <v>3.9100000000000003E-3</v>
      </c>
      <c r="Z340" s="132">
        <v>3.2000000000000002E-3</v>
      </c>
    </row>
    <row r="341" spans="1:26">
      <c r="A341" t="s">
        <v>1214</v>
      </c>
      <c r="B341" t="s">
        <v>1249</v>
      </c>
      <c r="C341" t="s">
        <v>1273</v>
      </c>
      <c r="D341" t="s">
        <v>1370</v>
      </c>
      <c r="E341" t="s">
        <v>1371</v>
      </c>
      <c r="F341" t="s">
        <v>946</v>
      </c>
      <c r="G341" t="s">
        <v>205</v>
      </c>
      <c r="H341" t="s">
        <v>205</v>
      </c>
      <c r="I341" t="s">
        <v>341</v>
      </c>
      <c r="J341" t="s">
        <v>1263</v>
      </c>
      <c r="K341" t="s">
        <v>414</v>
      </c>
      <c r="L341" t="s">
        <v>1213</v>
      </c>
      <c r="M341" s="131">
        <v>14.71</v>
      </c>
      <c r="N341" t="s">
        <v>1372</v>
      </c>
      <c r="O341" s="132">
        <v>3.9510000000000003E-2</v>
      </c>
      <c r="P341" s="132">
        <v>4.4699999999999997E-2</v>
      </c>
      <c r="R341" s="131">
        <v>1000000</v>
      </c>
      <c r="S341" s="131">
        <v>1</v>
      </c>
      <c r="T341" s="131">
        <v>91.05</v>
      </c>
      <c r="U341" s="131">
        <v>910.5</v>
      </c>
      <c r="X341" s="132">
        <v>4.0000000000000003E-5</v>
      </c>
      <c r="Y341" s="132">
        <v>3.7799999999999999E-3</v>
      </c>
      <c r="Z341" s="132">
        <v>3.0899999999999999E-3</v>
      </c>
    </row>
    <row r="342" spans="1:26">
      <c r="A342" t="s">
        <v>1214</v>
      </c>
      <c r="B342" t="s">
        <v>1249</v>
      </c>
      <c r="C342" t="s">
        <v>1402</v>
      </c>
      <c r="D342" t="s">
        <v>1406</v>
      </c>
      <c r="E342" t="s">
        <v>1407</v>
      </c>
      <c r="F342" t="s">
        <v>946</v>
      </c>
      <c r="G342" t="s">
        <v>205</v>
      </c>
      <c r="H342" t="s">
        <v>205</v>
      </c>
      <c r="I342" t="s">
        <v>341</v>
      </c>
      <c r="J342" t="s">
        <v>1263</v>
      </c>
      <c r="K342" t="s">
        <v>414</v>
      </c>
      <c r="L342" t="s">
        <v>1213</v>
      </c>
      <c r="M342" s="131">
        <v>0.17</v>
      </c>
      <c r="N342" t="s">
        <v>1298</v>
      </c>
      <c r="O342" s="132">
        <v>4.4470000000000003E-2</v>
      </c>
      <c r="P342" s="132">
        <v>4.4200000000000003E-2</v>
      </c>
      <c r="R342" s="131">
        <v>700000</v>
      </c>
      <c r="S342" s="131">
        <v>1</v>
      </c>
      <c r="T342" s="131">
        <v>99.28</v>
      </c>
      <c r="U342" s="131">
        <v>694.96</v>
      </c>
      <c r="X342" s="132">
        <v>6.9999999999999994E-5</v>
      </c>
      <c r="Y342" s="132">
        <v>2.8800000000000002E-3</v>
      </c>
      <c r="Z342" s="132">
        <v>2.3600000000000001E-3</v>
      </c>
    </row>
    <row r="343" spans="1:26">
      <c r="A343" t="s">
        <v>1214</v>
      </c>
      <c r="B343" t="s">
        <v>1249</v>
      </c>
      <c r="C343" t="s">
        <v>1268</v>
      </c>
      <c r="D343" t="s">
        <v>1284</v>
      </c>
      <c r="E343" t="s">
        <v>1285</v>
      </c>
      <c r="F343" t="s">
        <v>950</v>
      </c>
      <c r="G343" t="s">
        <v>205</v>
      </c>
      <c r="H343" t="s">
        <v>205</v>
      </c>
      <c r="I343" t="s">
        <v>341</v>
      </c>
      <c r="J343" t="s">
        <v>1263</v>
      </c>
      <c r="K343" t="s">
        <v>414</v>
      </c>
      <c r="L343" t="s">
        <v>1213</v>
      </c>
      <c r="M343" s="131">
        <v>0.52</v>
      </c>
      <c r="N343" t="s">
        <v>1286</v>
      </c>
      <c r="O343" s="132">
        <v>4.2270000000000002E-2</v>
      </c>
      <c r="P343" s="132">
        <v>4.2999999999999997E-2</v>
      </c>
      <c r="R343" s="131">
        <v>430000</v>
      </c>
      <c r="S343" s="131">
        <v>1</v>
      </c>
      <c r="T343" s="131">
        <v>97.83</v>
      </c>
      <c r="U343" s="131">
        <v>420.66899999999998</v>
      </c>
      <c r="X343" s="132">
        <v>3.0000000000000001E-5</v>
      </c>
      <c r="Y343" s="132">
        <v>1.74E-3</v>
      </c>
      <c r="Z343" s="132">
        <v>1.4300000000000001E-3</v>
      </c>
    </row>
    <row r="344" spans="1:26">
      <c r="A344" t="s">
        <v>1214</v>
      </c>
      <c r="B344" t="s">
        <v>1249</v>
      </c>
      <c r="C344" t="s">
        <v>1280</v>
      </c>
      <c r="D344" t="s">
        <v>1287</v>
      </c>
      <c r="E344" t="s">
        <v>1288</v>
      </c>
      <c r="F344" t="s">
        <v>947</v>
      </c>
      <c r="G344" t="s">
        <v>205</v>
      </c>
      <c r="H344" t="s">
        <v>205</v>
      </c>
      <c r="I344" t="s">
        <v>341</v>
      </c>
      <c r="J344" t="s">
        <v>1263</v>
      </c>
      <c r="K344" t="s">
        <v>414</v>
      </c>
      <c r="L344" t="s">
        <v>1213</v>
      </c>
      <c r="M344" s="131">
        <v>0.9</v>
      </c>
      <c r="N344" t="s">
        <v>1289</v>
      </c>
      <c r="O344" s="132">
        <v>2.5200000000000001E-3</v>
      </c>
      <c r="P344" s="132">
        <v>4.3700000000000003E-2</v>
      </c>
      <c r="R344" s="131">
        <v>350000</v>
      </c>
      <c r="S344" s="131">
        <v>1</v>
      </c>
      <c r="T344" s="131">
        <v>100.22</v>
      </c>
      <c r="U344" s="131">
        <v>350.77</v>
      </c>
      <c r="X344" s="132">
        <v>2.0000000000000002E-5</v>
      </c>
      <c r="Y344" s="132">
        <v>1.4499999999999999E-3</v>
      </c>
      <c r="Z344" s="132">
        <v>1.1900000000000001E-3</v>
      </c>
    </row>
    <row r="345" spans="1:26">
      <c r="A345" t="s">
        <v>1214</v>
      </c>
      <c r="B345" t="s">
        <v>1249</v>
      </c>
      <c r="C345" t="s">
        <v>1268</v>
      </c>
      <c r="D345" t="s">
        <v>1343</v>
      </c>
      <c r="E345" t="s">
        <v>1344</v>
      </c>
      <c r="F345" t="s">
        <v>950</v>
      </c>
      <c r="G345" t="s">
        <v>205</v>
      </c>
      <c r="H345" t="s">
        <v>205</v>
      </c>
      <c r="I345" t="s">
        <v>341</v>
      </c>
      <c r="J345" t="s">
        <v>1271</v>
      </c>
      <c r="K345" t="s">
        <v>416</v>
      </c>
      <c r="L345" t="s">
        <v>1213</v>
      </c>
      <c r="M345" s="131">
        <v>0.75</v>
      </c>
      <c r="N345" t="s">
        <v>1345</v>
      </c>
      <c r="O345" s="132">
        <v>4.233E-2</v>
      </c>
      <c r="P345" s="132">
        <v>4.1700000000000001E-2</v>
      </c>
      <c r="R345" s="131">
        <v>334000</v>
      </c>
      <c r="S345" s="131">
        <v>1</v>
      </c>
      <c r="T345" s="131">
        <v>96.98</v>
      </c>
      <c r="U345" s="131">
        <v>323.91300000000001</v>
      </c>
      <c r="X345" s="132">
        <v>2.0000000000000002E-5</v>
      </c>
      <c r="Y345" s="132">
        <v>1.34E-3</v>
      </c>
      <c r="Z345" s="132">
        <v>1.1000000000000001E-3</v>
      </c>
    </row>
    <row r="346" spans="1:26">
      <c r="A346" t="s">
        <v>1214</v>
      </c>
      <c r="B346" t="s">
        <v>1249</v>
      </c>
      <c r="C346" t="s">
        <v>1408</v>
      </c>
      <c r="D346" t="s">
        <v>1409</v>
      </c>
      <c r="E346" t="s">
        <v>1410</v>
      </c>
      <c r="F346" t="s">
        <v>948</v>
      </c>
      <c r="G346" t="s">
        <v>205</v>
      </c>
      <c r="H346" t="s">
        <v>205</v>
      </c>
      <c r="I346" t="s">
        <v>341</v>
      </c>
      <c r="J346" t="s">
        <v>1271</v>
      </c>
      <c r="K346" t="s">
        <v>416</v>
      </c>
      <c r="L346" t="s">
        <v>1213</v>
      </c>
      <c r="M346" s="131">
        <v>4.62</v>
      </c>
      <c r="N346" t="s">
        <v>1411</v>
      </c>
      <c r="O346" s="132">
        <v>2.75E-2</v>
      </c>
      <c r="P346" s="132">
        <v>5.5E-2</v>
      </c>
      <c r="R346" s="131">
        <v>100000</v>
      </c>
      <c r="S346" s="131">
        <v>1</v>
      </c>
      <c r="T346" s="131">
        <v>302.93</v>
      </c>
      <c r="U346" s="131">
        <v>302.93</v>
      </c>
      <c r="X346" s="132">
        <v>5.0000000000000002E-5</v>
      </c>
      <c r="Y346" s="132">
        <v>1.2600000000000001E-3</v>
      </c>
      <c r="Z346" s="132">
        <v>1.0300000000000001E-3</v>
      </c>
    </row>
    <row r="347" spans="1:26">
      <c r="A347" t="s">
        <v>1214</v>
      </c>
      <c r="B347" t="s">
        <v>1249</v>
      </c>
      <c r="C347" t="s">
        <v>1273</v>
      </c>
      <c r="D347" t="s">
        <v>1314</v>
      </c>
      <c r="E347" t="s">
        <v>1315</v>
      </c>
      <c r="F347" t="s">
        <v>946</v>
      </c>
      <c r="G347" t="s">
        <v>205</v>
      </c>
      <c r="H347" t="s">
        <v>205</v>
      </c>
      <c r="I347" t="s">
        <v>341</v>
      </c>
      <c r="J347" t="s">
        <v>1271</v>
      </c>
      <c r="K347" t="s">
        <v>416</v>
      </c>
      <c r="L347" t="s">
        <v>1213</v>
      </c>
      <c r="M347" s="131">
        <v>4.6399999999999997</v>
      </c>
      <c r="N347" t="s">
        <v>1316</v>
      </c>
      <c r="O347" s="132">
        <v>4.3400000000000001E-2</v>
      </c>
      <c r="P347" s="132">
        <v>3.9699999999999999E-2</v>
      </c>
      <c r="R347" s="131">
        <v>300000</v>
      </c>
      <c r="S347" s="131">
        <v>1</v>
      </c>
      <c r="T347" s="131">
        <v>87.63</v>
      </c>
      <c r="U347" s="131">
        <v>262.89</v>
      </c>
      <c r="X347" s="132">
        <v>1.0000000000000001E-5</v>
      </c>
      <c r="Y347" s="132">
        <v>1.09E-3</v>
      </c>
      <c r="Z347" s="132">
        <v>8.8999999999999995E-4</v>
      </c>
    </row>
    <row r="348" spans="1:26">
      <c r="A348" t="s">
        <v>1214</v>
      </c>
      <c r="B348" t="s">
        <v>1249</v>
      </c>
      <c r="C348" t="s">
        <v>1268</v>
      </c>
      <c r="D348" t="s">
        <v>1293</v>
      </c>
      <c r="E348" t="s">
        <v>1294</v>
      </c>
      <c r="F348" t="s">
        <v>950</v>
      </c>
      <c r="G348" t="s">
        <v>205</v>
      </c>
      <c r="H348" t="s">
        <v>205</v>
      </c>
      <c r="I348" t="s">
        <v>341</v>
      </c>
      <c r="J348" t="s">
        <v>1263</v>
      </c>
      <c r="K348" t="s">
        <v>414</v>
      </c>
      <c r="L348" t="s">
        <v>1213</v>
      </c>
      <c r="M348" s="131">
        <v>0.85</v>
      </c>
      <c r="N348" t="s">
        <v>1295</v>
      </c>
      <c r="O348" s="132">
        <v>4.1959999999999997E-2</v>
      </c>
      <c r="P348" s="132">
        <v>4.1200000000000001E-2</v>
      </c>
      <c r="R348" s="131">
        <v>80000</v>
      </c>
      <c r="S348" s="131">
        <v>1</v>
      </c>
      <c r="T348" s="131">
        <v>96.64</v>
      </c>
      <c r="U348" s="131">
        <v>77.311999999999998</v>
      </c>
      <c r="X348" s="132">
        <v>0</v>
      </c>
      <c r="Y348" s="132">
        <v>3.2000000000000003E-4</v>
      </c>
      <c r="Z348" s="132">
        <v>2.5999999999999998E-4</v>
      </c>
    </row>
    <row r="349" spans="1:26">
      <c r="A349" t="s">
        <v>1214</v>
      </c>
      <c r="B349" t="s">
        <v>1249</v>
      </c>
      <c r="C349" t="s">
        <v>1402</v>
      </c>
      <c r="D349" t="s">
        <v>1412</v>
      </c>
      <c r="E349" t="s">
        <v>1413</v>
      </c>
      <c r="F349" t="s">
        <v>946</v>
      </c>
      <c r="G349" t="s">
        <v>205</v>
      </c>
      <c r="H349" t="s">
        <v>205</v>
      </c>
      <c r="I349" t="s">
        <v>341</v>
      </c>
      <c r="J349" t="s">
        <v>1263</v>
      </c>
      <c r="K349" t="s">
        <v>414</v>
      </c>
      <c r="L349" t="s">
        <v>1213</v>
      </c>
      <c r="M349" s="131">
        <v>0.66</v>
      </c>
      <c r="N349" t="s">
        <v>1279</v>
      </c>
      <c r="O349" s="132">
        <v>4.2849999999999999E-2</v>
      </c>
      <c r="P349" s="132">
        <v>4.2700000000000002E-2</v>
      </c>
      <c r="R349" s="131">
        <v>50000</v>
      </c>
      <c r="S349" s="131">
        <v>1</v>
      </c>
      <c r="T349" s="131">
        <v>97.28</v>
      </c>
      <c r="U349" s="131">
        <v>48.64</v>
      </c>
      <c r="X349" s="132">
        <v>1.0000000000000001E-5</v>
      </c>
      <c r="Y349" s="132">
        <v>2.0000000000000001E-4</v>
      </c>
      <c r="Z349" s="132">
        <v>1.7000000000000001E-4</v>
      </c>
    </row>
    <row r="350" spans="1:26">
      <c r="A350" t="s">
        <v>1214</v>
      </c>
      <c r="B350" t="s">
        <v>1249</v>
      </c>
      <c r="C350" t="s">
        <v>1332</v>
      </c>
      <c r="D350" t="s">
        <v>1414</v>
      </c>
      <c r="E350" t="s">
        <v>1415</v>
      </c>
      <c r="F350" t="s">
        <v>951</v>
      </c>
      <c r="G350" t="s">
        <v>206</v>
      </c>
      <c r="H350" t="s">
        <v>205</v>
      </c>
      <c r="I350" t="s">
        <v>315</v>
      </c>
      <c r="J350" t="s">
        <v>1335</v>
      </c>
      <c r="K350" t="s">
        <v>432</v>
      </c>
      <c r="L350" t="s">
        <v>1217</v>
      </c>
      <c r="M350" s="131">
        <v>1.484</v>
      </c>
      <c r="N350" t="s">
        <v>1416</v>
      </c>
      <c r="O350" s="132">
        <v>4.3159999999999997E-2</v>
      </c>
      <c r="P350" s="132">
        <v>3.0960000000000001E-2</v>
      </c>
      <c r="R350" s="131">
        <v>600000</v>
      </c>
      <c r="S350" s="131">
        <v>3.9550000000000001</v>
      </c>
      <c r="T350" s="131">
        <v>98.02</v>
      </c>
      <c r="U350" s="131">
        <v>2326.0140000000001</v>
      </c>
      <c r="X350" s="132">
        <v>2.1000000000000001E-4</v>
      </c>
      <c r="Y350" s="132">
        <v>9.6399999999999993E-3</v>
      </c>
      <c r="Z350" s="132">
        <v>7.9000000000000008E-3</v>
      </c>
    </row>
    <row r="351" spans="1:26">
      <c r="A351" t="s">
        <v>1214</v>
      </c>
      <c r="B351" t="s">
        <v>1249</v>
      </c>
      <c r="C351" t="s">
        <v>1332</v>
      </c>
      <c r="D351" t="s">
        <v>1417</v>
      </c>
      <c r="E351" t="s">
        <v>1418</v>
      </c>
      <c r="F351" t="s">
        <v>951</v>
      </c>
      <c r="G351" t="s">
        <v>206</v>
      </c>
      <c r="H351" t="s">
        <v>205</v>
      </c>
      <c r="I351" t="s">
        <v>315</v>
      </c>
      <c r="J351" t="s">
        <v>1335</v>
      </c>
      <c r="K351" t="s">
        <v>432</v>
      </c>
      <c r="L351" t="s">
        <v>1217</v>
      </c>
      <c r="M351" s="131">
        <v>1.2450000000000001</v>
      </c>
      <c r="N351" t="s">
        <v>1328</v>
      </c>
      <c r="O351" s="132">
        <v>3.3669999999999999E-2</v>
      </c>
      <c r="P351" s="132">
        <v>2.792E-2</v>
      </c>
      <c r="R351" s="131">
        <v>300000</v>
      </c>
      <c r="S351" s="131">
        <v>3.9550000000000001</v>
      </c>
      <c r="T351" s="131">
        <v>105.917</v>
      </c>
      <c r="U351" s="131">
        <v>1256.7049999999999</v>
      </c>
      <c r="X351" s="132">
        <v>1.2E-4</v>
      </c>
      <c r="Y351" s="132">
        <v>5.2100000000000002E-3</v>
      </c>
      <c r="Z351" s="132">
        <v>4.2700000000000004E-3</v>
      </c>
    </row>
    <row r="352" spans="1:26">
      <c r="A352" t="s">
        <v>1214</v>
      </c>
      <c r="B352" t="s">
        <v>1249</v>
      </c>
      <c r="C352" t="s">
        <v>1382</v>
      </c>
      <c r="D352" t="s">
        <v>1419</v>
      </c>
      <c r="E352" t="s">
        <v>1420</v>
      </c>
      <c r="F352" t="s">
        <v>951</v>
      </c>
      <c r="G352" t="s">
        <v>206</v>
      </c>
      <c r="H352" t="s">
        <v>225</v>
      </c>
      <c r="I352" t="s">
        <v>315</v>
      </c>
      <c r="J352" t="s">
        <v>1385</v>
      </c>
      <c r="K352" t="s">
        <v>432</v>
      </c>
      <c r="L352" t="s">
        <v>1216</v>
      </c>
      <c r="M352" s="131">
        <v>13.683999999999999</v>
      </c>
      <c r="N352" t="s">
        <v>1421</v>
      </c>
      <c r="O352" s="132">
        <v>4.3130000000000002E-2</v>
      </c>
      <c r="P352" s="132">
        <v>4.827E-2</v>
      </c>
      <c r="R352" s="131">
        <v>350000</v>
      </c>
      <c r="S352" s="131">
        <v>3.3719999999999999</v>
      </c>
      <c r="T352" s="131">
        <v>76.781000000000006</v>
      </c>
      <c r="U352" s="131">
        <v>906.173</v>
      </c>
      <c r="X352" s="132">
        <v>1.0000000000000001E-5</v>
      </c>
      <c r="Y352" s="132">
        <v>3.7599999999999999E-3</v>
      </c>
      <c r="Z352" s="132">
        <v>3.0799999999999998E-3</v>
      </c>
    </row>
    <row r="353" spans="1:26">
      <c r="A353" t="s">
        <v>1214</v>
      </c>
      <c r="B353" t="s">
        <v>1249</v>
      </c>
      <c r="C353" t="s">
        <v>1382</v>
      </c>
      <c r="D353" t="s">
        <v>1422</v>
      </c>
      <c r="E353" t="s">
        <v>1423</v>
      </c>
      <c r="F353" t="s">
        <v>951</v>
      </c>
      <c r="G353" t="s">
        <v>206</v>
      </c>
      <c r="H353" t="s">
        <v>225</v>
      </c>
      <c r="I353" t="s">
        <v>315</v>
      </c>
      <c r="J353" t="s">
        <v>1424</v>
      </c>
      <c r="K353" t="s">
        <v>424</v>
      </c>
      <c r="L353" t="s">
        <v>1216</v>
      </c>
      <c r="M353" s="131">
        <v>12.952</v>
      </c>
      <c r="N353" t="s">
        <v>1425</v>
      </c>
      <c r="O353" s="132">
        <v>4.0120000000000003E-2</v>
      </c>
      <c r="P353" s="132">
        <v>4.7660000000000001E-2</v>
      </c>
      <c r="R353" s="131">
        <v>309000</v>
      </c>
      <c r="S353" s="131">
        <v>3.3719999999999999</v>
      </c>
      <c r="T353" s="131">
        <v>75.875</v>
      </c>
      <c r="U353" s="131">
        <v>790.57899999999995</v>
      </c>
      <c r="X353" s="132">
        <v>1.0000000000000001E-5</v>
      </c>
      <c r="Y353" s="132">
        <v>3.2799999999999999E-3</v>
      </c>
      <c r="Z353" s="132">
        <v>2.6900000000000001E-3</v>
      </c>
    </row>
    <row r="354" spans="1:26">
      <c r="A354" t="s">
        <v>1214</v>
      </c>
      <c r="B354" t="s">
        <v>1249</v>
      </c>
      <c r="C354" t="s">
        <v>1382</v>
      </c>
      <c r="D354" t="s">
        <v>1426</v>
      </c>
      <c r="E354" t="s">
        <v>1427</v>
      </c>
      <c r="F354" t="s">
        <v>951</v>
      </c>
      <c r="G354" t="s">
        <v>206</v>
      </c>
      <c r="H354" t="s">
        <v>225</v>
      </c>
      <c r="I354" t="s">
        <v>315</v>
      </c>
      <c r="J354" t="s">
        <v>1385</v>
      </c>
      <c r="K354" t="s">
        <v>432</v>
      </c>
      <c r="L354" t="s">
        <v>1216</v>
      </c>
      <c r="M354" s="131">
        <v>6.5149999999999997</v>
      </c>
      <c r="N354" t="s">
        <v>1428</v>
      </c>
      <c r="O354" s="132">
        <v>4.4519999999999997E-2</v>
      </c>
      <c r="P354" s="132">
        <v>4.0500000000000001E-2</v>
      </c>
      <c r="R354" s="131">
        <v>230000</v>
      </c>
      <c r="S354" s="131">
        <v>3.3719999999999999</v>
      </c>
      <c r="T354" s="131">
        <v>97.406000000000006</v>
      </c>
      <c r="U354" s="131">
        <v>755.44399999999996</v>
      </c>
      <c r="X354" s="132">
        <v>0</v>
      </c>
      <c r="Y354" s="132">
        <v>3.13E-3</v>
      </c>
      <c r="Z354" s="132">
        <v>2.5699999999999998E-3</v>
      </c>
    </row>
    <row r="355" spans="1:26">
      <c r="A355" t="s">
        <v>1214</v>
      </c>
      <c r="B355" t="s">
        <v>1249</v>
      </c>
      <c r="C355" t="s">
        <v>1382</v>
      </c>
      <c r="D355" t="s">
        <v>1429</v>
      </c>
      <c r="E355" t="s">
        <v>1430</v>
      </c>
      <c r="F355" t="s">
        <v>951</v>
      </c>
      <c r="G355" t="s">
        <v>206</v>
      </c>
      <c r="H355" t="s">
        <v>225</v>
      </c>
      <c r="I355" t="s">
        <v>315</v>
      </c>
      <c r="J355" t="s">
        <v>1385</v>
      </c>
      <c r="K355" t="s">
        <v>432</v>
      </c>
      <c r="L355" t="s">
        <v>1216</v>
      </c>
      <c r="M355" s="131">
        <v>10.401999999999999</v>
      </c>
      <c r="N355" t="s">
        <v>1431</v>
      </c>
      <c r="O355" s="132">
        <v>4.863E-2</v>
      </c>
      <c r="P355" s="132">
        <v>4.4429999999999997E-2</v>
      </c>
      <c r="R355" s="131">
        <v>230000</v>
      </c>
      <c r="S355" s="131">
        <v>3.3719999999999999</v>
      </c>
      <c r="T355" s="131">
        <v>90.938000000000002</v>
      </c>
      <c r="U355" s="131">
        <v>705.27499999999998</v>
      </c>
      <c r="X355" s="132">
        <v>1.0000000000000001E-5</v>
      </c>
      <c r="Y355" s="132">
        <v>2.9199999999999999E-3</v>
      </c>
      <c r="Z355" s="132">
        <v>2.3999999999999998E-3</v>
      </c>
    </row>
    <row r="356" spans="1:26">
      <c r="A356" t="s">
        <v>1214</v>
      </c>
      <c r="B356" t="s">
        <v>1249</v>
      </c>
      <c r="C356" t="s">
        <v>1382</v>
      </c>
      <c r="D356" t="s">
        <v>1432</v>
      </c>
      <c r="E356" t="s">
        <v>1433</v>
      </c>
      <c r="F356" t="s">
        <v>951</v>
      </c>
      <c r="G356" t="s">
        <v>206</v>
      </c>
      <c r="H356" t="s">
        <v>225</v>
      </c>
      <c r="I356" t="s">
        <v>315</v>
      </c>
      <c r="J356" t="s">
        <v>1385</v>
      </c>
      <c r="K356" t="s">
        <v>432</v>
      </c>
      <c r="L356" t="s">
        <v>1216</v>
      </c>
      <c r="M356" s="131">
        <v>3.706</v>
      </c>
      <c r="N356" t="s">
        <v>1434</v>
      </c>
      <c r="O356" s="132">
        <v>4.9459999999999997E-2</v>
      </c>
      <c r="P356" s="132">
        <v>3.7470000000000003E-2</v>
      </c>
      <c r="R356" s="131">
        <v>200000</v>
      </c>
      <c r="S356" s="131">
        <v>3.3719999999999999</v>
      </c>
      <c r="T356" s="131">
        <v>98.007999999999996</v>
      </c>
      <c r="U356" s="131">
        <v>660.96500000000003</v>
      </c>
      <c r="X356" s="132">
        <v>0</v>
      </c>
      <c r="Y356" s="132">
        <v>2.7399999999999998E-3</v>
      </c>
      <c r="Z356" s="132">
        <v>2.2499999999999998E-3</v>
      </c>
    </row>
    <row r="357" spans="1:26">
      <c r="A357" t="s">
        <v>1214</v>
      </c>
      <c r="B357" t="s">
        <v>1249</v>
      </c>
      <c r="C357" t="s">
        <v>1382</v>
      </c>
      <c r="D357" t="s">
        <v>1435</v>
      </c>
      <c r="E357" t="s">
        <v>1436</v>
      </c>
      <c r="F357" t="s">
        <v>951</v>
      </c>
      <c r="G357" t="s">
        <v>206</v>
      </c>
      <c r="H357" t="s">
        <v>225</v>
      </c>
      <c r="I357" t="s">
        <v>315</v>
      </c>
      <c r="J357" t="s">
        <v>1385</v>
      </c>
      <c r="K357" t="s">
        <v>432</v>
      </c>
      <c r="L357" t="s">
        <v>1216</v>
      </c>
      <c r="M357" s="131">
        <v>12.739000000000001</v>
      </c>
      <c r="N357" t="s">
        <v>1437</v>
      </c>
      <c r="O357" s="132">
        <v>4.129E-2</v>
      </c>
      <c r="P357" s="132">
        <v>4.7870000000000003E-2</v>
      </c>
      <c r="R357" s="131">
        <v>200000</v>
      </c>
      <c r="S357" s="131">
        <v>3.3719999999999999</v>
      </c>
      <c r="T357" s="131">
        <v>86.311999999999998</v>
      </c>
      <c r="U357" s="131">
        <v>582.09100000000001</v>
      </c>
      <c r="X357" s="132">
        <v>0</v>
      </c>
      <c r="Y357" s="132">
        <v>2.4099999999999998E-3</v>
      </c>
      <c r="Z357" s="132">
        <v>1.98E-3</v>
      </c>
    </row>
    <row r="358" spans="1:26">
      <c r="A358" t="s">
        <v>1214</v>
      </c>
      <c r="B358" t="s">
        <v>1249</v>
      </c>
      <c r="C358" t="s">
        <v>1332</v>
      </c>
      <c r="D358" t="s">
        <v>1333</v>
      </c>
      <c r="E358" t="s">
        <v>1334</v>
      </c>
      <c r="F358" t="s">
        <v>951</v>
      </c>
      <c r="G358" t="s">
        <v>206</v>
      </c>
      <c r="H358" t="s">
        <v>205</v>
      </c>
      <c r="I358" t="s">
        <v>315</v>
      </c>
      <c r="J358" t="s">
        <v>1335</v>
      </c>
      <c r="K358" t="s">
        <v>432</v>
      </c>
      <c r="L358" t="s">
        <v>1216</v>
      </c>
      <c r="M358" s="131">
        <v>6.7439999999999998</v>
      </c>
      <c r="N358" t="s">
        <v>1336</v>
      </c>
      <c r="O358" s="132">
        <v>5.8259999999999999E-2</v>
      </c>
      <c r="P358" s="132">
        <v>5.3109999999999997E-2</v>
      </c>
      <c r="R358" s="131">
        <v>150000</v>
      </c>
      <c r="S358" s="131">
        <v>3.3719999999999999</v>
      </c>
      <c r="T358" s="131">
        <v>102.574</v>
      </c>
      <c r="U358" s="131">
        <v>518.81899999999996</v>
      </c>
      <c r="X358" s="132">
        <v>5.0000000000000002E-5</v>
      </c>
      <c r="Y358" s="132">
        <v>2.15E-3</v>
      </c>
      <c r="Z358" s="132">
        <v>1.7600000000000001E-3</v>
      </c>
    </row>
    <row r="359" spans="1:26">
      <c r="A359" t="s">
        <v>1214</v>
      </c>
      <c r="B359" t="s">
        <v>1249</v>
      </c>
      <c r="C359" t="s">
        <v>1382</v>
      </c>
      <c r="D359" t="s">
        <v>1438</v>
      </c>
      <c r="E359" t="s">
        <v>1439</v>
      </c>
      <c r="F359" t="s">
        <v>951</v>
      </c>
      <c r="G359" t="s">
        <v>206</v>
      </c>
      <c r="H359" t="s">
        <v>225</v>
      </c>
      <c r="I359" t="s">
        <v>315</v>
      </c>
      <c r="J359" t="s">
        <v>1385</v>
      </c>
      <c r="K359" t="s">
        <v>432</v>
      </c>
      <c r="L359" t="s">
        <v>1216</v>
      </c>
      <c r="M359" s="131">
        <v>9.2999999999999999E-2</v>
      </c>
      <c r="N359" t="s">
        <v>1440</v>
      </c>
      <c r="O359" s="132">
        <v>4.3319999999999997E-2</v>
      </c>
      <c r="P359" s="132">
        <v>4.3090000000000003E-2</v>
      </c>
      <c r="R359" s="131">
        <v>150000</v>
      </c>
      <c r="S359" s="131">
        <v>3.3719999999999999</v>
      </c>
      <c r="T359" s="131">
        <v>99.596999999999994</v>
      </c>
      <c r="U359" s="131">
        <v>503.76299999999998</v>
      </c>
      <c r="X359" s="132">
        <v>0</v>
      </c>
      <c r="Y359" s="132">
        <v>2.0899999999999998E-3</v>
      </c>
      <c r="Z359" s="132">
        <v>1.7099999999999999E-3</v>
      </c>
    </row>
    <row r="360" spans="1:26">
      <c r="A360" t="s">
        <v>1214</v>
      </c>
      <c r="B360" t="s">
        <v>1249</v>
      </c>
      <c r="C360" t="s">
        <v>1382</v>
      </c>
      <c r="D360" t="s">
        <v>1441</v>
      </c>
      <c r="E360" t="s">
        <v>1442</v>
      </c>
      <c r="F360" t="s">
        <v>951</v>
      </c>
      <c r="G360" t="s">
        <v>206</v>
      </c>
      <c r="H360" t="s">
        <v>225</v>
      </c>
      <c r="I360" t="s">
        <v>315</v>
      </c>
      <c r="J360" t="s">
        <v>1385</v>
      </c>
      <c r="K360" t="s">
        <v>432</v>
      </c>
      <c r="L360" t="s">
        <v>1216</v>
      </c>
      <c r="M360" s="131">
        <v>13.122</v>
      </c>
      <c r="N360" t="s">
        <v>1443</v>
      </c>
      <c r="O360" s="132">
        <v>4.9959999999999997E-2</v>
      </c>
      <c r="P360" s="132">
        <v>4.6890000000000001E-2</v>
      </c>
      <c r="R360" s="131">
        <v>240000</v>
      </c>
      <c r="S360" s="131">
        <v>3.3719999999999999</v>
      </c>
      <c r="T360" s="131">
        <v>61.359000000000002</v>
      </c>
      <c r="U360" s="131">
        <v>496.56900000000002</v>
      </c>
      <c r="X360" s="132">
        <v>0</v>
      </c>
      <c r="Y360" s="132">
        <v>2.0600000000000002E-3</v>
      </c>
      <c r="Z360" s="132">
        <v>1.6900000000000001E-3</v>
      </c>
    </row>
    <row r="361" spans="1:26">
      <c r="A361" t="s">
        <v>1214</v>
      </c>
      <c r="B361" t="s">
        <v>1249</v>
      </c>
      <c r="C361" t="s">
        <v>1382</v>
      </c>
      <c r="D361" t="s">
        <v>1444</v>
      </c>
      <c r="E361" t="s">
        <v>1445</v>
      </c>
      <c r="F361" t="s">
        <v>951</v>
      </c>
      <c r="G361" t="s">
        <v>206</v>
      </c>
      <c r="H361" t="s">
        <v>225</v>
      </c>
      <c r="I361" t="s">
        <v>315</v>
      </c>
      <c r="J361" t="s">
        <v>1385</v>
      </c>
      <c r="K361" t="s">
        <v>432</v>
      </c>
      <c r="L361" t="s">
        <v>1216</v>
      </c>
      <c r="M361" s="131">
        <v>12.327</v>
      </c>
      <c r="N361" t="s">
        <v>1446</v>
      </c>
      <c r="O361" s="132">
        <v>4.8599999999999997E-2</v>
      </c>
      <c r="P361" s="132">
        <v>4.734E-2</v>
      </c>
      <c r="R361" s="131">
        <v>150000</v>
      </c>
      <c r="S361" s="131">
        <v>3.3719999999999999</v>
      </c>
      <c r="T361" s="131">
        <v>82.546999999999997</v>
      </c>
      <c r="U361" s="131">
        <v>417.52199999999999</v>
      </c>
      <c r="X361" s="132">
        <v>0</v>
      </c>
      <c r="Y361" s="132">
        <v>1.73E-3</v>
      </c>
      <c r="Z361" s="132">
        <v>1.42E-3</v>
      </c>
    </row>
    <row r="362" spans="1:26">
      <c r="A362" t="s">
        <v>1214</v>
      </c>
      <c r="B362" t="s">
        <v>1249</v>
      </c>
      <c r="C362" t="s">
        <v>1332</v>
      </c>
      <c r="D362" t="s">
        <v>1447</v>
      </c>
      <c r="E362" t="s">
        <v>1448</v>
      </c>
      <c r="F362" t="s">
        <v>951</v>
      </c>
      <c r="G362" t="s">
        <v>206</v>
      </c>
      <c r="H362" t="s">
        <v>205</v>
      </c>
      <c r="I362" t="s">
        <v>315</v>
      </c>
      <c r="J362" t="s">
        <v>1335</v>
      </c>
      <c r="K362" t="s">
        <v>432</v>
      </c>
      <c r="L362" t="s">
        <v>1216</v>
      </c>
      <c r="M362" s="131">
        <v>13.18</v>
      </c>
      <c r="N362" t="s">
        <v>1449</v>
      </c>
      <c r="O362" s="132">
        <v>5.851E-2</v>
      </c>
      <c r="P362" s="132">
        <v>6.2909999999999994E-2</v>
      </c>
      <c r="R362" s="131">
        <v>120000</v>
      </c>
      <c r="S362" s="131">
        <v>3.3719999999999999</v>
      </c>
      <c r="T362" s="131">
        <v>94.016999999999996</v>
      </c>
      <c r="U362" s="131">
        <v>380.43</v>
      </c>
      <c r="X362" s="132">
        <v>4.0000000000000003E-5</v>
      </c>
      <c r="Y362" s="132">
        <v>1.58E-3</v>
      </c>
      <c r="Z362" s="132">
        <v>1.2899999999999999E-3</v>
      </c>
    </row>
    <row r="363" spans="1:26">
      <c r="A363" t="s">
        <v>1214</v>
      </c>
      <c r="B363" t="s">
        <v>1249</v>
      </c>
      <c r="C363" t="s">
        <v>1382</v>
      </c>
      <c r="D363" t="s">
        <v>1450</v>
      </c>
      <c r="E363" t="s">
        <v>1451</v>
      </c>
      <c r="F363" t="s">
        <v>951</v>
      </c>
      <c r="G363" t="s">
        <v>206</v>
      </c>
      <c r="H363" t="s">
        <v>225</v>
      </c>
      <c r="I363" t="s">
        <v>315</v>
      </c>
      <c r="J363" t="s">
        <v>1385</v>
      </c>
      <c r="K363" t="s">
        <v>432</v>
      </c>
      <c r="L363" t="s">
        <v>1216</v>
      </c>
      <c r="M363" s="131">
        <v>9.4689999999999994</v>
      </c>
      <c r="N363" t="s">
        <v>1452</v>
      </c>
      <c r="O363" s="132">
        <v>4.956E-2</v>
      </c>
      <c r="P363" s="132">
        <v>4.3749999999999997E-2</v>
      </c>
      <c r="R363" s="131">
        <v>105000</v>
      </c>
      <c r="S363" s="131">
        <v>3.3719999999999999</v>
      </c>
      <c r="T363" s="131">
        <v>100.89100000000001</v>
      </c>
      <c r="U363" s="131">
        <v>357.21300000000002</v>
      </c>
      <c r="X363" s="132">
        <v>0</v>
      </c>
      <c r="Y363" s="132">
        <v>1.48E-3</v>
      </c>
      <c r="Z363" s="132">
        <v>1.2099999999999999E-3</v>
      </c>
    </row>
    <row r="364" spans="1:26">
      <c r="A364" t="s">
        <v>1214</v>
      </c>
      <c r="B364" t="s">
        <v>1249</v>
      </c>
      <c r="C364" t="s">
        <v>1382</v>
      </c>
      <c r="D364" t="s">
        <v>1453</v>
      </c>
      <c r="E364" t="s">
        <v>1454</v>
      </c>
      <c r="F364" t="s">
        <v>951</v>
      </c>
      <c r="G364" t="s">
        <v>206</v>
      </c>
      <c r="H364" t="s">
        <v>225</v>
      </c>
      <c r="I364" t="s">
        <v>315</v>
      </c>
      <c r="J364" t="s">
        <v>1424</v>
      </c>
      <c r="K364" t="s">
        <v>424</v>
      </c>
      <c r="L364" t="s">
        <v>1216</v>
      </c>
      <c r="M364" s="131">
        <v>6.1109999999999998</v>
      </c>
      <c r="N364" t="s">
        <v>1455</v>
      </c>
      <c r="O364" s="132">
        <v>4.2270000000000002E-2</v>
      </c>
      <c r="P364" s="132">
        <v>3.9969999999999999E-2</v>
      </c>
      <c r="R364" s="131">
        <v>110000</v>
      </c>
      <c r="S364" s="131">
        <v>3.3719999999999999</v>
      </c>
      <c r="T364" s="131">
        <v>93.391000000000005</v>
      </c>
      <c r="U364" s="131">
        <v>346.40499999999997</v>
      </c>
      <c r="X364" s="132">
        <v>0</v>
      </c>
      <c r="Y364" s="132">
        <v>1.4400000000000001E-3</v>
      </c>
      <c r="Z364" s="132">
        <v>1.1800000000000001E-3</v>
      </c>
    </row>
    <row r="365" spans="1:26">
      <c r="A365" t="s">
        <v>1214</v>
      </c>
      <c r="B365" t="s">
        <v>1249</v>
      </c>
      <c r="C365" t="s">
        <v>1382</v>
      </c>
      <c r="D365" t="s">
        <v>1456</v>
      </c>
      <c r="E365" t="s">
        <v>1457</v>
      </c>
      <c r="F365" t="s">
        <v>951</v>
      </c>
      <c r="G365" t="s">
        <v>206</v>
      </c>
      <c r="H365" t="s">
        <v>225</v>
      </c>
      <c r="I365" t="s">
        <v>315</v>
      </c>
      <c r="J365" t="s">
        <v>1424</v>
      </c>
      <c r="K365" t="s">
        <v>424</v>
      </c>
      <c r="L365" t="s">
        <v>1216</v>
      </c>
      <c r="M365" s="131">
        <v>13.159000000000001</v>
      </c>
      <c r="N365" t="s">
        <v>1458</v>
      </c>
      <c r="O365" s="132">
        <v>4.6769999999999999E-2</v>
      </c>
      <c r="P365" s="132">
        <v>4.7989999999999998E-2</v>
      </c>
      <c r="R365" s="131">
        <v>117000</v>
      </c>
      <c r="S365" s="131">
        <v>3.3719999999999999</v>
      </c>
      <c r="T365" s="131">
        <v>82.031000000000006</v>
      </c>
      <c r="U365" s="131">
        <v>323.63299999999998</v>
      </c>
      <c r="X365" s="132">
        <v>0</v>
      </c>
      <c r="Y365" s="132">
        <v>1.34E-3</v>
      </c>
      <c r="Z365" s="132">
        <v>1.1000000000000001E-3</v>
      </c>
    </row>
    <row r="366" spans="1:26">
      <c r="A366" t="s">
        <v>1214</v>
      </c>
      <c r="B366" t="s">
        <v>1249</v>
      </c>
      <c r="C366" t="s">
        <v>1332</v>
      </c>
      <c r="D366" t="s">
        <v>1459</v>
      </c>
      <c r="E366" t="s">
        <v>1460</v>
      </c>
      <c r="F366" t="s">
        <v>951</v>
      </c>
      <c r="G366" t="s">
        <v>206</v>
      </c>
      <c r="H366" t="s">
        <v>205</v>
      </c>
      <c r="I366" t="s">
        <v>315</v>
      </c>
      <c r="J366" t="s">
        <v>1335</v>
      </c>
      <c r="K366" t="s">
        <v>432</v>
      </c>
      <c r="L366" t="s">
        <v>1216</v>
      </c>
      <c r="M366" s="131">
        <v>3.2730000000000001</v>
      </c>
      <c r="N366" t="s">
        <v>1461</v>
      </c>
      <c r="O366" s="132">
        <v>4.929E-2</v>
      </c>
      <c r="P366" s="132">
        <v>4.7600000000000003E-2</v>
      </c>
      <c r="R366" s="131">
        <v>90000</v>
      </c>
      <c r="S366" s="131">
        <v>3.3719999999999999</v>
      </c>
      <c r="T366" s="131">
        <v>103.26600000000001</v>
      </c>
      <c r="U366" s="131">
        <v>313.39</v>
      </c>
      <c r="X366" s="132">
        <v>4.0000000000000003E-5</v>
      </c>
      <c r="Y366" s="132">
        <v>1.2999999999999999E-3</v>
      </c>
      <c r="Z366" s="132">
        <v>1.06E-3</v>
      </c>
    </row>
    <row r="367" spans="1:26">
      <c r="A367" t="s">
        <v>1214</v>
      </c>
      <c r="B367" t="s">
        <v>1249</v>
      </c>
      <c r="C367" t="s">
        <v>1382</v>
      </c>
      <c r="D367" t="s">
        <v>1462</v>
      </c>
      <c r="E367" t="s">
        <v>1463</v>
      </c>
      <c r="F367" t="s">
        <v>951</v>
      </c>
      <c r="G367" t="s">
        <v>206</v>
      </c>
      <c r="H367" t="s">
        <v>225</v>
      </c>
      <c r="I367" t="s">
        <v>315</v>
      </c>
      <c r="J367" t="s">
        <v>1385</v>
      </c>
      <c r="K367" t="s">
        <v>432</v>
      </c>
      <c r="L367" t="s">
        <v>1216</v>
      </c>
      <c r="M367" s="131">
        <v>14.162000000000001</v>
      </c>
      <c r="N367" t="s">
        <v>1464</v>
      </c>
      <c r="O367" s="132">
        <v>4.7149999999999997E-2</v>
      </c>
      <c r="P367" s="132">
        <v>4.8390000000000002E-2</v>
      </c>
      <c r="R367" s="131">
        <v>125000</v>
      </c>
      <c r="S367" s="131">
        <v>3.3719999999999999</v>
      </c>
      <c r="T367" s="131">
        <v>70.75</v>
      </c>
      <c r="U367" s="131">
        <v>298.21100000000001</v>
      </c>
      <c r="X367" s="132">
        <v>0</v>
      </c>
      <c r="Y367" s="132">
        <v>1.24E-3</v>
      </c>
      <c r="Z367" s="132">
        <v>1.01E-3</v>
      </c>
    </row>
    <row r="368" spans="1:26">
      <c r="A368" t="s">
        <v>1214</v>
      </c>
      <c r="B368" t="s">
        <v>1249</v>
      </c>
      <c r="C368" t="s">
        <v>1382</v>
      </c>
      <c r="D368" t="s">
        <v>1465</v>
      </c>
      <c r="E368" t="s">
        <v>1466</v>
      </c>
      <c r="F368" t="s">
        <v>951</v>
      </c>
      <c r="G368" t="s">
        <v>206</v>
      </c>
      <c r="H368" t="s">
        <v>225</v>
      </c>
      <c r="I368" t="s">
        <v>315</v>
      </c>
      <c r="J368" t="s">
        <v>1385</v>
      </c>
      <c r="K368" t="s">
        <v>432</v>
      </c>
      <c r="L368" t="s">
        <v>1216</v>
      </c>
      <c r="M368" s="131">
        <v>6.0579999999999998</v>
      </c>
      <c r="N368" t="s">
        <v>1467</v>
      </c>
      <c r="O368" s="132">
        <v>4.3659999999999997E-2</v>
      </c>
      <c r="P368" s="132">
        <v>3.9780000000000003E-2</v>
      </c>
      <c r="R368" s="131">
        <v>100000</v>
      </c>
      <c r="S368" s="131">
        <v>3.3719999999999999</v>
      </c>
      <c r="T368" s="131">
        <v>88.281000000000006</v>
      </c>
      <c r="U368" s="131">
        <v>297.68400000000003</v>
      </c>
      <c r="X368" s="132">
        <v>0</v>
      </c>
      <c r="Y368" s="132">
        <v>1.23E-3</v>
      </c>
      <c r="Z368" s="132">
        <v>1.01E-3</v>
      </c>
    </row>
    <row r="369" spans="1:26">
      <c r="A369" t="s">
        <v>1214</v>
      </c>
      <c r="B369" t="s">
        <v>1249</v>
      </c>
      <c r="C369" t="s">
        <v>1332</v>
      </c>
      <c r="D369" t="s">
        <v>1337</v>
      </c>
      <c r="E369" t="s">
        <v>1338</v>
      </c>
      <c r="F369" t="s">
        <v>951</v>
      </c>
      <c r="G369" t="s">
        <v>206</v>
      </c>
      <c r="H369" t="s">
        <v>205</v>
      </c>
      <c r="I369" t="s">
        <v>315</v>
      </c>
      <c r="J369" t="s">
        <v>1335</v>
      </c>
      <c r="K369" t="s">
        <v>432</v>
      </c>
      <c r="L369" t="s">
        <v>1216</v>
      </c>
      <c r="M369" s="131">
        <v>7.2439999999999998</v>
      </c>
      <c r="N369" t="s">
        <v>1339</v>
      </c>
      <c r="O369" s="132">
        <v>5.5820000000000002E-2</v>
      </c>
      <c r="P369" s="132">
        <v>5.3609999999999998E-2</v>
      </c>
      <c r="R369" s="131">
        <v>85000</v>
      </c>
      <c r="S369" s="131">
        <v>3.3719999999999999</v>
      </c>
      <c r="T369" s="131">
        <v>103.67700000000001</v>
      </c>
      <c r="U369" s="131">
        <v>297.15800000000002</v>
      </c>
      <c r="X369" s="132">
        <v>3.0000000000000001E-5</v>
      </c>
      <c r="Y369" s="132">
        <v>1.23E-3</v>
      </c>
      <c r="Z369" s="132">
        <v>1.01E-3</v>
      </c>
    </row>
    <row r="370" spans="1:26">
      <c r="A370" t="s">
        <v>1214</v>
      </c>
      <c r="B370" t="s">
        <v>1249</v>
      </c>
      <c r="C370" t="s">
        <v>1382</v>
      </c>
      <c r="D370" t="s">
        <v>1468</v>
      </c>
      <c r="E370" t="s">
        <v>1469</v>
      </c>
      <c r="F370" t="s">
        <v>951</v>
      </c>
      <c r="G370" t="s">
        <v>206</v>
      </c>
      <c r="H370" t="s">
        <v>225</v>
      </c>
      <c r="I370" t="s">
        <v>315</v>
      </c>
      <c r="J370" t="s">
        <v>1424</v>
      </c>
      <c r="K370" t="s">
        <v>424</v>
      </c>
      <c r="L370" t="s">
        <v>1216</v>
      </c>
      <c r="M370" s="131">
        <v>14.003</v>
      </c>
      <c r="N370" t="s">
        <v>1470</v>
      </c>
      <c r="O370" s="132">
        <v>3.984E-2</v>
      </c>
      <c r="P370" s="132">
        <v>4.836E-2</v>
      </c>
      <c r="R370" s="131">
        <v>95000</v>
      </c>
      <c r="S370" s="131">
        <v>3.3719999999999999</v>
      </c>
      <c r="T370" s="131">
        <v>75.233999999999995</v>
      </c>
      <c r="U370" s="131">
        <v>241.006</v>
      </c>
      <c r="X370" s="132">
        <v>0</v>
      </c>
      <c r="Y370" s="132">
        <v>1E-3</v>
      </c>
      <c r="Z370" s="132">
        <v>8.1999999999999998E-4</v>
      </c>
    </row>
    <row r="371" spans="1:26">
      <c r="A371" t="s">
        <v>1214</v>
      </c>
      <c r="B371" t="s">
        <v>1249</v>
      </c>
      <c r="C371" t="s">
        <v>1382</v>
      </c>
      <c r="D371" t="s">
        <v>1471</v>
      </c>
      <c r="E371" t="s">
        <v>1472</v>
      </c>
      <c r="F371" t="s">
        <v>951</v>
      </c>
      <c r="G371" t="s">
        <v>206</v>
      </c>
      <c r="H371" t="s">
        <v>225</v>
      </c>
      <c r="I371" t="s">
        <v>315</v>
      </c>
      <c r="J371" t="s">
        <v>1424</v>
      </c>
      <c r="K371" t="s">
        <v>424</v>
      </c>
      <c r="L371" t="s">
        <v>1216</v>
      </c>
      <c r="M371" s="131">
        <v>5.4829999999999997</v>
      </c>
      <c r="N371" t="s">
        <v>1473</v>
      </c>
      <c r="O371" s="132">
        <v>4.4580000000000002E-2</v>
      </c>
      <c r="P371" s="132">
        <v>3.8940000000000002E-2</v>
      </c>
      <c r="R371" s="131">
        <v>60000</v>
      </c>
      <c r="S371" s="131">
        <v>3.3719999999999999</v>
      </c>
      <c r="T371" s="131">
        <v>88.164000000000001</v>
      </c>
      <c r="U371" s="131">
        <v>178.37299999999999</v>
      </c>
      <c r="X371" s="132">
        <v>0</v>
      </c>
      <c r="Y371" s="132">
        <v>7.3999999999999999E-4</v>
      </c>
      <c r="Z371" s="132">
        <v>6.0999999999999997E-4</v>
      </c>
    </row>
    <row r="372" spans="1:26">
      <c r="A372" t="s">
        <v>1214</v>
      </c>
      <c r="B372" t="s">
        <v>1249</v>
      </c>
      <c r="C372" t="s">
        <v>1332</v>
      </c>
      <c r="D372" t="s">
        <v>1474</v>
      </c>
      <c r="E372" t="s">
        <v>1475</v>
      </c>
      <c r="F372" t="s">
        <v>951</v>
      </c>
      <c r="G372" t="s">
        <v>206</v>
      </c>
      <c r="H372" t="s">
        <v>205</v>
      </c>
      <c r="I372" t="s">
        <v>345</v>
      </c>
      <c r="J372" t="s">
        <v>1335</v>
      </c>
      <c r="K372" t="s">
        <v>432</v>
      </c>
      <c r="L372" t="s">
        <v>1216</v>
      </c>
      <c r="M372" s="131">
        <v>2.3650000000000002</v>
      </c>
      <c r="N372" t="s">
        <v>1476</v>
      </c>
      <c r="O372" s="132">
        <v>3.0009999999999998E-2</v>
      </c>
      <c r="P372" s="132">
        <v>4.7149999999999997E-2</v>
      </c>
      <c r="R372" s="131">
        <v>50000</v>
      </c>
      <c r="S372" s="131">
        <v>3.3719999999999999</v>
      </c>
      <c r="T372" s="131">
        <v>97.748000000000005</v>
      </c>
      <c r="U372" s="131">
        <v>164.80199999999999</v>
      </c>
      <c r="X372" s="132">
        <v>5.0000000000000002E-5</v>
      </c>
      <c r="Y372" s="132">
        <v>6.8000000000000005E-4</v>
      </c>
      <c r="Z372" s="132">
        <v>5.5999999999999995E-4</v>
      </c>
    </row>
    <row r="373" spans="1:26">
      <c r="A373" t="s">
        <v>1214</v>
      </c>
      <c r="B373" t="s">
        <v>1249</v>
      </c>
      <c r="C373" t="s">
        <v>1332</v>
      </c>
      <c r="D373" t="s">
        <v>1477</v>
      </c>
      <c r="E373" t="s">
        <v>1478</v>
      </c>
      <c r="F373" t="s">
        <v>951</v>
      </c>
      <c r="G373" t="s">
        <v>206</v>
      </c>
      <c r="H373" t="s">
        <v>205</v>
      </c>
      <c r="I373" t="s">
        <v>315</v>
      </c>
      <c r="J373" t="s">
        <v>1335</v>
      </c>
      <c r="K373" t="s">
        <v>432</v>
      </c>
      <c r="L373" t="s">
        <v>1216</v>
      </c>
      <c r="M373" s="131">
        <v>4.1449999999999996</v>
      </c>
      <c r="N373" t="s">
        <v>1479</v>
      </c>
      <c r="O373" s="132">
        <v>2.2839999999999999E-2</v>
      </c>
      <c r="P373" s="132">
        <v>4.8590000000000001E-2</v>
      </c>
      <c r="R373" s="131">
        <v>50000</v>
      </c>
      <c r="S373" s="131">
        <v>3.3719999999999999</v>
      </c>
      <c r="T373" s="131">
        <v>91.320999999999998</v>
      </c>
      <c r="U373" s="131">
        <v>153.96700000000001</v>
      </c>
      <c r="X373" s="132">
        <v>5.0000000000000002E-5</v>
      </c>
      <c r="Y373" s="132">
        <v>6.4000000000000005E-4</v>
      </c>
      <c r="Z373" s="132">
        <v>5.1999999999999995E-4</v>
      </c>
    </row>
    <row r="374" spans="1:26">
      <c r="A374" t="s">
        <v>1214</v>
      </c>
      <c r="B374" t="s">
        <v>1250</v>
      </c>
      <c r="C374" t="s">
        <v>1273</v>
      </c>
      <c r="D374" t="s">
        <v>1277</v>
      </c>
      <c r="E374" t="s">
        <v>1278</v>
      </c>
      <c r="F374" t="s">
        <v>946</v>
      </c>
      <c r="G374" t="s">
        <v>205</v>
      </c>
      <c r="H374" t="s">
        <v>205</v>
      </c>
      <c r="I374" t="s">
        <v>341</v>
      </c>
      <c r="J374" t="s">
        <v>1271</v>
      </c>
      <c r="K374" t="s">
        <v>416</v>
      </c>
      <c r="L374" t="s">
        <v>1213</v>
      </c>
      <c r="M374" s="131">
        <v>0.66</v>
      </c>
      <c r="N374" t="s">
        <v>1279</v>
      </c>
      <c r="O374" s="132">
        <v>4.3979999999999998E-2</v>
      </c>
      <c r="P374" s="132">
        <v>4.0300000000000002E-2</v>
      </c>
      <c r="R374" s="131">
        <v>19354712</v>
      </c>
      <c r="S374" s="131">
        <v>1</v>
      </c>
      <c r="T374" s="131">
        <v>97.91</v>
      </c>
      <c r="U374" s="131">
        <v>18950.199000000001</v>
      </c>
      <c r="X374" s="132">
        <v>6.9999999999999999E-4</v>
      </c>
      <c r="Y374" s="132">
        <v>0.21778</v>
      </c>
      <c r="Z374" s="132">
        <v>2.052E-2</v>
      </c>
    </row>
    <row r="375" spans="1:26">
      <c r="A375" t="s">
        <v>1214</v>
      </c>
      <c r="B375" t="s">
        <v>1250</v>
      </c>
      <c r="C375" t="s">
        <v>1260</v>
      </c>
      <c r="D375" t="s">
        <v>1320</v>
      </c>
      <c r="E375" t="s">
        <v>1321</v>
      </c>
      <c r="F375" t="s">
        <v>944</v>
      </c>
      <c r="G375" t="s">
        <v>205</v>
      </c>
      <c r="H375" t="s">
        <v>205</v>
      </c>
      <c r="I375" t="s">
        <v>341</v>
      </c>
      <c r="J375" t="s">
        <v>1271</v>
      </c>
      <c r="K375" t="s">
        <v>416</v>
      </c>
      <c r="L375" t="s">
        <v>1213</v>
      </c>
      <c r="M375" s="131">
        <v>1.08</v>
      </c>
      <c r="N375" t="s">
        <v>1322</v>
      </c>
      <c r="O375" s="132">
        <v>2.026E-2</v>
      </c>
      <c r="P375" s="132">
        <v>2.3300000000000001E-2</v>
      </c>
      <c r="R375" s="131">
        <v>9390475</v>
      </c>
      <c r="S375" s="131">
        <v>1</v>
      </c>
      <c r="T375" s="131">
        <v>114.5</v>
      </c>
      <c r="U375" s="131">
        <v>10752.093999999999</v>
      </c>
      <c r="X375" s="132">
        <v>4.6000000000000001E-4</v>
      </c>
      <c r="Y375" s="132">
        <v>0.12356</v>
      </c>
      <c r="Z375" s="132">
        <v>1.1639999999999999E-2</v>
      </c>
    </row>
    <row r="376" spans="1:26">
      <c r="A376" t="s">
        <v>1214</v>
      </c>
      <c r="B376" t="s">
        <v>1250</v>
      </c>
      <c r="C376" t="s">
        <v>1268</v>
      </c>
      <c r="D376" t="s">
        <v>1269</v>
      </c>
      <c r="E376" t="s">
        <v>1270</v>
      </c>
      <c r="F376" t="s">
        <v>950</v>
      </c>
      <c r="G376" t="s">
        <v>205</v>
      </c>
      <c r="H376" t="s">
        <v>205</v>
      </c>
      <c r="I376" t="s">
        <v>341</v>
      </c>
      <c r="J376" t="s">
        <v>1271</v>
      </c>
      <c r="K376" t="s">
        <v>416</v>
      </c>
      <c r="L376" t="s">
        <v>1213</v>
      </c>
      <c r="M376" s="131">
        <v>0.67</v>
      </c>
      <c r="N376" t="s">
        <v>1272</v>
      </c>
      <c r="O376" s="132">
        <v>4.249E-2</v>
      </c>
      <c r="P376" s="132">
        <v>4.2099999999999999E-2</v>
      </c>
      <c r="R376" s="131">
        <v>8572000</v>
      </c>
      <c r="S376" s="131">
        <v>1</v>
      </c>
      <c r="T376" s="131">
        <v>97.26</v>
      </c>
      <c r="U376" s="131">
        <v>8337.1270000000004</v>
      </c>
      <c r="X376" s="132">
        <v>4.8000000000000001E-4</v>
      </c>
      <c r="Y376" s="132">
        <v>9.5810000000000006E-2</v>
      </c>
      <c r="Z376" s="132">
        <v>9.0299999999999998E-3</v>
      </c>
    </row>
    <row r="377" spans="1:26">
      <c r="A377" t="s">
        <v>1214</v>
      </c>
      <c r="B377" t="s">
        <v>1250</v>
      </c>
      <c r="C377" t="s">
        <v>1402</v>
      </c>
      <c r="D377" t="s">
        <v>1403</v>
      </c>
      <c r="E377" t="s">
        <v>1404</v>
      </c>
      <c r="F377" t="s">
        <v>946</v>
      </c>
      <c r="G377" t="s">
        <v>205</v>
      </c>
      <c r="H377" t="s">
        <v>205</v>
      </c>
      <c r="I377" t="s">
        <v>341</v>
      </c>
      <c r="J377" t="s">
        <v>1263</v>
      </c>
      <c r="K377" t="s">
        <v>414</v>
      </c>
      <c r="L377" t="s">
        <v>1213</v>
      </c>
      <c r="M377" s="131">
        <v>0.42</v>
      </c>
      <c r="N377" t="s">
        <v>1405</v>
      </c>
      <c r="O377" s="132">
        <v>4.2860000000000002E-2</v>
      </c>
      <c r="P377" s="132">
        <v>4.36E-2</v>
      </c>
      <c r="R377" s="131">
        <v>7900000</v>
      </c>
      <c r="S377" s="131">
        <v>1</v>
      </c>
      <c r="T377" s="131">
        <v>98.24</v>
      </c>
      <c r="U377" s="131">
        <v>7760.96</v>
      </c>
      <c r="X377" s="132">
        <v>1.25E-3</v>
      </c>
      <c r="Y377" s="132">
        <v>8.9190000000000005E-2</v>
      </c>
      <c r="Z377" s="132">
        <v>8.3999999999999995E-3</v>
      </c>
    </row>
    <row r="378" spans="1:26">
      <c r="A378" t="s">
        <v>1214</v>
      </c>
      <c r="B378" t="s">
        <v>1250</v>
      </c>
      <c r="C378" t="s">
        <v>1260</v>
      </c>
      <c r="D378" t="s">
        <v>1261</v>
      </c>
      <c r="E378" t="s">
        <v>1262</v>
      </c>
      <c r="F378" t="s">
        <v>944</v>
      </c>
      <c r="G378" t="s">
        <v>205</v>
      </c>
      <c r="H378" t="s">
        <v>205</v>
      </c>
      <c r="I378" t="s">
        <v>341</v>
      </c>
      <c r="J378" t="s">
        <v>1263</v>
      </c>
      <c r="K378" t="s">
        <v>414</v>
      </c>
      <c r="L378" t="s">
        <v>1213</v>
      </c>
      <c r="M378" s="131">
        <v>0.33</v>
      </c>
      <c r="N378" t="s">
        <v>1264</v>
      </c>
      <c r="O378" s="132">
        <v>1.478E-2</v>
      </c>
      <c r="P378" s="132">
        <v>5.8999999999999999E-3</v>
      </c>
      <c r="R378" s="131">
        <v>4180000</v>
      </c>
      <c r="S378" s="131">
        <v>1</v>
      </c>
      <c r="T378" s="131">
        <v>118.26</v>
      </c>
      <c r="U378" s="131">
        <v>4943.268</v>
      </c>
      <c r="X378" s="132">
        <v>3.3E-4</v>
      </c>
      <c r="Y378" s="132">
        <v>5.6809999999999999E-2</v>
      </c>
      <c r="Z378" s="132">
        <v>5.3499999999999997E-3</v>
      </c>
    </row>
    <row r="379" spans="1:26">
      <c r="A379" t="s">
        <v>1214</v>
      </c>
      <c r="B379" t="s">
        <v>1250</v>
      </c>
      <c r="C379" t="s">
        <v>1268</v>
      </c>
      <c r="D379" t="s">
        <v>1343</v>
      </c>
      <c r="E379" t="s">
        <v>1344</v>
      </c>
      <c r="F379" t="s">
        <v>950</v>
      </c>
      <c r="G379" t="s">
        <v>205</v>
      </c>
      <c r="H379" t="s">
        <v>205</v>
      </c>
      <c r="I379" t="s">
        <v>341</v>
      </c>
      <c r="J379" t="s">
        <v>1271</v>
      </c>
      <c r="K379" t="s">
        <v>416</v>
      </c>
      <c r="L379" t="s">
        <v>1213</v>
      </c>
      <c r="M379" s="131">
        <v>0.75</v>
      </c>
      <c r="N379" t="s">
        <v>1345</v>
      </c>
      <c r="O379" s="132">
        <v>4.2479999999999997E-2</v>
      </c>
      <c r="P379" s="132">
        <v>4.1700000000000001E-2</v>
      </c>
      <c r="R379" s="131">
        <v>4824000</v>
      </c>
      <c r="S379" s="131">
        <v>1</v>
      </c>
      <c r="T379" s="131">
        <v>96.98</v>
      </c>
      <c r="U379" s="131">
        <v>4678.3149999999996</v>
      </c>
      <c r="X379" s="132">
        <v>2.7E-4</v>
      </c>
      <c r="Y379" s="132">
        <v>5.3760000000000002E-2</v>
      </c>
      <c r="Z379" s="132">
        <v>5.0699999999999999E-3</v>
      </c>
    </row>
    <row r="380" spans="1:26">
      <c r="A380" t="s">
        <v>1214</v>
      </c>
      <c r="B380" t="s">
        <v>1250</v>
      </c>
      <c r="C380" t="s">
        <v>1402</v>
      </c>
      <c r="D380" t="s">
        <v>1412</v>
      </c>
      <c r="E380" t="s">
        <v>1413</v>
      </c>
      <c r="F380" t="s">
        <v>946</v>
      </c>
      <c r="G380" t="s">
        <v>205</v>
      </c>
      <c r="H380" t="s">
        <v>205</v>
      </c>
      <c r="I380" t="s">
        <v>341</v>
      </c>
      <c r="J380" t="s">
        <v>1263</v>
      </c>
      <c r="K380" t="s">
        <v>414</v>
      </c>
      <c r="L380" t="s">
        <v>1213</v>
      </c>
      <c r="M380" s="131">
        <v>0.66</v>
      </c>
      <c r="N380" t="s">
        <v>1279</v>
      </c>
      <c r="O380" s="132">
        <v>4.333E-2</v>
      </c>
      <c r="P380" s="132">
        <v>4.2700000000000002E-2</v>
      </c>
      <c r="R380" s="131">
        <v>4766000</v>
      </c>
      <c r="S380" s="131">
        <v>1</v>
      </c>
      <c r="T380" s="131">
        <v>97.28</v>
      </c>
      <c r="U380" s="131">
        <v>4636.3649999999998</v>
      </c>
      <c r="X380" s="132">
        <v>9.1E-4</v>
      </c>
      <c r="Y380" s="132">
        <v>5.3280000000000001E-2</v>
      </c>
      <c r="Z380" s="132">
        <v>5.0200000000000002E-3</v>
      </c>
    </row>
    <row r="381" spans="1:26">
      <c r="A381" t="s">
        <v>1214</v>
      </c>
      <c r="B381" t="s">
        <v>1250</v>
      </c>
      <c r="C381" t="s">
        <v>1268</v>
      </c>
      <c r="D381" t="s">
        <v>1364</v>
      </c>
      <c r="E381" t="s">
        <v>1365</v>
      </c>
      <c r="F381" t="s">
        <v>950</v>
      </c>
      <c r="G381" t="s">
        <v>205</v>
      </c>
      <c r="H381" t="s">
        <v>205</v>
      </c>
      <c r="I381" t="s">
        <v>341</v>
      </c>
      <c r="J381" t="s">
        <v>1263</v>
      </c>
      <c r="K381" t="s">
        <v>414</v>
      </c>
      <c r="L381" t="s">
        <v>1213</v>
      </c>
      <c r="M381" s="131">
        <v>0.01</v>
      </c>
      <c r="N381" t="s">
        <v>1366</v>
      </c>
      <c r="O381" s="132">
        <v>4.2810000000000001E-2</v>
      </c>
      <c r="P381" s="132">
        <v>0.1157</v>
      </c>
      <c r="R381" s="131">
        <v>3639000</v>
      </c>
      <c r="S381" s="131">
        <v>1</v>
      </c>
      <c r="T381" s="131">
        <v>99.97</v>
      </c>
      <c r="U381" s="131">
        <v>3637.9079999999999</v>
      </c>
      <c r="X381" s="132">
        <v>1.2E-4</v>
      </c>
      <c r="Y381" s="132">
        <v>4.181E-2</v>
      </c>
      <c r="Z381" s="132">
        <v>3.9399999999999999E-3</v>
      </c>
    </row>
    <row r="382" spans="1:26">
      <c r="A382" t="s">
        <v>1214</v>
      </c>
      <c r="B382" t="s">
        <v>1250</v>
      </c>
      <c r="C382" t="s">
        <v>1273</v>
      </c>
      <c r="D382" t="s">
        <v>1358</v>
      </c>
      <c r="E382" t="s">
        <v>1359</v>
      </c>
      <c r="F382" t="s">
        <v>946</v>
      </c>
      <c r="G382" t="s">
        <v>205</v>
      </c>
      <c r="H382" t="s">
        <v>205</v>
      </c>
      <c r="I382" t="s">
        <v>341</v>
      </c>
      <c r="J382" t="s">
        <v>1263</v>
      </c>
      <c r="K382" t="s">
        <v>414</v>
      </c>
      <c r="L382" t="s">
        <v>1213</v>
      </c>
      <c r="M382" s="131">
        <v>1.73</v>
      </c>
      <c r="N382" t="s">
        <v>1360</v>
      </c>
      <c r="O382" s="132">
        <v>4.2389999999999997E-2</v>
      </c>
      <c r="P382" s="132">
        <v>0.04</v>
      </c>
      <c r="R382" s="131">
        <v>3570000</v>
      </c>
      <c r="S382" s="131">
        <v>1</v>
      </c>
      <c r="T382" s="131">
        <v>97.19</v>
      </c>
      <c r="U382" s="131">
        <v>3469.683</v>
      </c>
      <c r="X382" s="132">
        <v>1.2999999999999999E-4</v>
      </c>
      <c r="Y382" s="132">
        <v>3.9870000000000003E-2</v>
      </c>
      <c r="Z382" s="132">
        <v>3.7599999999999999E-3</v>
      </c>
    </row>
    <row r="383" spans="1:26">
      <c r="A383" t="s">
        <v>1214</v>
      </c>
      <c r="B383" t="s">
        <v>1250</v>
      </c>
      <c r="C383" t="s">
        <v>1402</v>
      </c>
      <c r="D383" t="s">
        <v>1406</v>
      </c>
      <c r="E383" t="s">
        <v>1407</v>
      </c>
      <c r="F383" t="s">
        <v>946</v>
      </c>
      <c r="G383" t="s">
        <v>205</v>
      </c>
      <c r="H383" t="s">
        <v>205</v>
      </c>
      <c r="I383" t="s">
        <v>341</v>
      </c>
      <c r="J383" t="s">
        <v>1263</v>
      </c>
      <c r="K383" t="s">
        <v>414</v>
      </c>
      <c r="L383" t="s">
        <v>1213</v>
      </c>
      <c r="M383" s="131">
        <v>0.17</v>
      </c>
      <c r="N383" t="s">
        <v>1298</v>
      </c>
      <c r="O383" s="132">
        <v>4.3889999999999998E-2</v>
      </c>
      <c r="P383" s="132">
        <v>4.4200000000000003E-2</v>
      </c>
      <c r="R383" s="131">
        <v>2782000</v>
      </c>
      <c r="S383" s="131">
        <v>1</v>
      </c>
      <c r="T383" s="131">
        <v>99.28</v>
      </c>
      <c r="U383" s="131">
        <v>2761.97</v>
      </c>
      <c r="X383" s="132">
        <v>2.9999999999999997E-4</v>
      </c>
      <c r="Y383" s="132">
        <v>3.1739999999999997E-2</v>
      </c>
      <c r="Z383" s="132">
        <v>2.99E-3</v>
      </c>
    </row>
    <row r="384" spans="1:26">
      <c r="A384" t="s">
        <v>1214</v>
      </c>
      <c r="B384" t="s">
        <v>1250</v>
      </c>
      <c r="C384" t="s">
        <v>1268</v>
      </c>
      <c r="D384" t="s">
        <v>1361</v>
      </c>
      <c r="E384" t="s">
        <v>1362</v>
      </c>
      <c r="F384" t="s">
        <v>950</v>
      </c>
      <c r="G384" t="s">
        <v>205</v>
      </c>
      <c r="H384" t="s">
        <v>205</v>
      </c>
      <c r="I384" t="s">
        <v>341</v>
      </c>
      <c r="J384" t="s">
        <v>1263</v>
      </c>
      <c r="K384" t="s">
        <v>414</v>
      </c>
      <c r="L384" t="s">
        <v>1213</v>
      </c>
      <c r="M384" s="131">
        <v>0.1</v>
      </c>
      <c r="N384" t="s">
        <v>1363</v>
      </c>
      <c r="O384" s="132">
        <v>4.2430000000000002E-2</v>
      </c>
      <c r="P384" s="132">
        <v>4.2500000000000003E-2</v>
      </c>
      <c r="R384" s="131">
        <v>2745162</v>
      </c>
      <c r="S384" s="131">
        <v>1</v>
      </c>
      <c r="T384" s="131">
        <v>99.59</v>
      </c>
      <c r="U384" s="131">
        <v>2733.9070000000002</v>
      </c>
      <c r="X384" s="132">
        <v>9.0000000000000006E-5</v>
      </c>
      <c r="Y384" s="132">
        <v>3.1419999999999997E-2</v>
      </c>
      <c r="Z384" s="132">
        <v>2.96E-3</v>
      </c>
    </row>
    <row r="385" spans="1:26">
      <c r="A385" t="s">
        <v>1214</v>
      </c>
      <c r="B385" t="s">
        <v>1250</v>
      </c>
      <c r="C385" t="s">
        <v>1268</v>
      </c>
      <c r="D385" t="s">
        <v>1340</v>
      </c>
      <c r="E385" t="s">
        <v>1341</v>
      </c>
      <c r="F385" t="s">
        <v>950</v>
      </c>
      <c r="G385" t="s">
        <v>205</v>
      </c>
      <c r="H385" t="s">
        <v>205</v>
      </c>
      <c r="I385" t="s">
        <v>341</v>
      </c>
      <c r="J385" t="s">
        <v>1263</v>
      </c>
      <c r="K385" t="s">
        <v>414</v>
      </c>
      <c r="L385" t="s">
        <v>1213</v>
      </c>
      <c r="M385" s="131">
        <v>0.18</v>
      </c>
      <c r="N385" t="s">
        <v>1342</v>
      </c>
      <c r="O385" s="132">
        <v>4.1950000000000001E-2</v>
      </c>
      <c r="P385" s="132">
        <v>4.3299999999999998E-2</v>
      </c>
      <c r="R385" s="131">
        <v>2171931</v>
      </c>
      <c r="S385" s="131">
        <v>1</v>
      </c>
      <c r="T385" s="131">
        <v>99.26</v>
      </c>
      <c r="U385" s="131">
        <v>2155.8589999999999</v>
      </c>
      <c r="X385" s="132">
        <v>8.0000000000000007E-5</v>
      </c>
      <c r="Y385" s="132">
        <v>2.478E-2</v>
      </c>
      <c r="Z385" s="132">
        <v>2.33E-3</v>
      </c>
    </row>
    <row r="386" spans="1:26">
      <c r="A386" t="s">
        <v>1214</v>
      </c>
      <c r="B386" t="s">
        <v>1250</v>
      </c>
      <c r="C386" t="s">
        <v>1268</v>
      </c>
      <c r="D386" t="s">
        <v>1305</v>
      </c>
      <c r="E386" t="s">
        <v>1306</v>
      </c>
      <c r="F386" t="s">
        <v>950</v>
      </c>
      <c r="G386" t="s">
        <v>205</v>
      </c>
      <c r="H386" t="s">
        <v>205</v>
      </c>
      <c r="I386" t="s">
        <v>341</v>
      </c>
      <c r="J386" t="s">
        <v>1271</v>
      </c>
      <c r="K386" t="s">
        <v>416</v>
      </c>
      <c r="L386" t="s">
        <v>1213</v>
      </c>
      <c r="M386" s="131">
        <v>0.6</v>
      </c>
      <c r="N386" t="s">
        <v>1307</v>
      </c>
      <c r="O386" s="132">
        <v>4.2599999999999999E-2</v>
      </c>
      <c r="P386" s="132">
        <v>4.2599999999999999E-2</v>
      </c>
      <c r="R386" s="131">
        <v>1830000</v>
      </c>
      <c r="S386" s="131">
        <v>1</v>
      </c>
      <c r="T386" s="131">
        <v>97.54</v>
      </c>
      <c r="U386" s="131">
        <v>1784.982</v>
      </c>
      <c r="X386" s="132">
        <v>1E-4</v>
      </c>
      <c r="Y386" s="132">
        <v>2.051E-2</v>
      </c>
      <c r="Z386" s="132">
        <v>1.9300000000000001E-3</v>
      </c>
    </row>
    <row r="387" spans="1:26">
      <c r="A387" t="s">
        <v>1214</v>
      </c>
      <c r="B387" t="s">
        <v>1250</v>
      </c>
      <c r="C387" t="s">
        <v>1268</v>
      </c>
      <c r="D387" t="s">
        <v>1293</v>
      </c>
      <c r="E387" t="s">
        <v>1294</v>
      </c>
      <c r="F387" t="s">
        <v>950</v>
      </c>
      <c r="G387" t="s">
        <v>205</v>
      </c>
      <c r="H387" t="s">
        <v>205</v>
      </c>
      <c r="I387" t="s">
        <v>341</v>
      </c>
      <c r="J387" t="s">
        <v>1263</v>
      </c>
      <c r="K387" t="s">
        <v>414</v>
      </c>
      <c r="L387" t="s">
        <v>1213</v>
      </c>
      <c r="M387" s="131">
        <v>0.85</v>
      </c>
      <c r="N387" t="s">
        <v>1295</v>
      </c>
      <c r="O387" s="132">
        <v>4.233E-2</v>
      </c>
      <c r="P387" s="132">
        <v>4.1200000000000001E-2</v>
      </c>
      <c r="R387" s="131">
        <v>1400000</v>
      </c>
      <c r="S387" s="131">
        <v>1</v>
      </c>
      <c r="T387" s="131">
        <v>96.64</v>
      </c>
      <c r="U387" s="131">
        <v>1352.96</v>
      </c>
      <c r="X387" s="132">
        <v>8.0000000000000007E-5</v>
      </c>
      <c r="Y387" s="132">
        <v>1.555E-2</v>
      </c>
      <c r="Z387" s="132">
        <v>1.47E-3</v>
      </c>
    </row>
    <row r="388" spans="1:26">
      <c r="A388" t="s">
        <v>1214</v>
      </c>
      <c r="B388" t="s">
        <v>1250</v>
      </c>
      <c r="C388" t="s">
        <v>1268</v>
      </c>
      <c r="D388" t="s">
        <v>1284</v>
      </c>
      <c r="E388" t="s">
        <v>1285</v>
      </c>
      <c r="F388" t="s">
        <v>950</v>
      </c>
      <c r="G388" t="s">
        <v>205</v>
      </c>
      <c r="H388" t="s">
        <v>205</v>
      </c>
      <c r="I388" t="s">
        <v>341</v>
      </c>
      <c r="J388" t="s">
        <v>1263</v>
      </c>
      <c r="K388" t="s">
        <v>414</v>
      </c>
      <c r="L388" t="s">
        <v>1213</v>
      </c>
      <c r="M388" s="131">
        <v>0.52</v>
      </c>
      <c r="N388" t="s">
        <v>1286</v>
      </c>
      <c r="O388" s="132">
        <v>4.2709999999999998E-2</v>
      </c>
      <c r="P388" s="132">
        <v>4.2999999999999997E-2</v>
      </c>
      <c r="R388" s="131">
        <v>1200000</v>
      </c>
      <c r="S388" s="131">
        <v>1</v>
      </c>
      <c r="T388" s="131">
        <v>97.83</v>
      </c>
      <c r="U388" s="131">
        <v>1173.96</v>
      </c>
      <c r="X388" s="132">
        <v>8.0000000000000007E-5</v>
      </c>
      <c r="Y388" s="132">
        <v>1.349E-2</v>
      </c>
      <c r="Z388" s="132">
        <v>1.2700000000000001E-3</v>
      </c>
    </row>
    <row r="389" spans="1:26">
      <c r="A389" t="s">
        <v>1214</v>
      </c>
      <c r="B389" t="s">
        <v>1250</v>
      </c>
      <c r="C389" t="s">
        <v>1268</v>
      </c>
      <c r="D389" t="s">
        <v>1379</v>
      </c>
      <c r="E389" t="s">
        <v>1380</v>
      </c>
      <c r="F389" t="s">
        <v>950</v>
      </c>
      <c r="G389" t="s">
        <v>205</v>
      </c>
      <c r="H389" t="s">
        <v>205</v>
      </c>
      <c r="I389" t="s">
        <v>341</v>
      </c>
      <c r="J389" t="s">
        <v>1263</v>
      </c>
      <c r="K389" t="s">
        <v>414</v>
      </c>
      <c r="L389" t="s">
        <v>1213</v>
      </c>
      <c r="M389" s="131">
        <v>0.26</v>
      </c>
      <c r="N389" t="s">
        <v>1381</v>
      </c>
      <c r="O389" s="132">
        <v>4.369E-2</v>
      </c>
      <c r="P389" s="132">
        <v>4.3099999999999999E-2</v>
      </c>
      <c r="R389" s="131">
        <v>944846</v>
      </c>
      <c r="S389" s="131">
        <v>1</v>
      </c>
      <c r="T389" s="131">
        <v>98.92</v>
      </c>
      <c r="U389" s="131">
        <v>934.64200000000005</v>
      </c>
      <c r="X389" s="132">
        <v>6.9999999999999994E-5</v>
      </c>
      <c r="Y389" s="132">
        <v>1.074E-2</v>
      </c>
      <c r="Z389" s="132">
        <v>1.01E-3</v>
      </c>
    </row>
    <row r="390" spans="1:26">
      <c r="A390" t="s">
        <v>1214</v>
      </c>
      <c r="B390" t="s">
        <v>1250</v>
      </c>
      <c r="C390" t="s">
        <v>1268</v>
      </c>
      <c r="D390" t="s">
        <v>1299</v>
      </c>
      <c r="E390" t="s">
        <v>1300</v>
      </c>
      <c r="F390" t="s">
        <v>950</v>
      </c>
      <c r="G390" t="s">
        <v>205</v>
      </c>
      <c r="H390" t="s">
        <v>205</v>
      </c>
      <c r="I390" t="s">
        <v>341</v>
      </c>
      <c r="J390" t="s">
        <v>1263</v>
      </c>
      <c r="K390" t="s">
        <v>414</v>
      </c>
      <c r="L390" t="s">
        <v>1213</v>
      </c>
      <c r="M390" s="131">
        <v>0.92</v>
      </c>
      <c r="N390" t="s">
        <v>1301</v>
      </c>
      <c r="O390" s="132">
        <v>4.308E-2</v>
      </c>
      <c r="P390" s="132">
        <v>4.1000000000000002E-2</v>
      </c>
      <c r="R390" s="131">
        <v>670000</v>
      </c>
      <c r="S390" s="131">
        <v>1</v>
      </c>
      <c r="T390" s="131">
        <v>96.36</v>
      </c>
      <c r="U390" s="131">
        <v>645.61199999999997</v>
      </c>
      <c r="X390" s="132">
        <v>4.0000000000000003E-5</v>
      </c>
      <c r="Y390" s="132">
        <v>7.4200000000000004E-3</v>
      </c>
      <c r="Z390" s="132">
        <v>6.9999999999999999E-4</v>
      </c>
    </row>
    <row r="391" spans="1:26">
      <c r="A391" t="s">
        <v>1214</v>
      </c>
      <c r="B391" t="s">
        <v>1250</v>
      </c>
      <c r="C391" t="s">
        <v>1268</v>
      </c>
      <c r="D391" t="s">
        <v>1290</v>
      </c>
      <c r="E391" t="s">
        <v>1291</v>
      </c>
      <c r="F391" t="s">
        <v>950</v>
      </c>
      <c r="G391" t="s">
        <v>205</v>
      </c>
      <c r="H391" t="s">
        <v>205</v>
      </c>
      <c r="I391" t="s">
        <v>341</v>
      </c>
      <c r="J391" t="s">
        <v>1263</v>
      </c>
      <c r="K391" t="s">
        <v>414</v>
      </c>
      <c r="L391" t="s">
        <v>1213</v>
      </c>
      <c r="M391" s="131">
        <v>0.35</v>
      </c>
      <c r="N391" t="s">
        <v>1292</v>
      </c>
      <c r="O391" s="132">
        <v>4.2729999999999997E-2</v>
      </c>
      <c r="P391" s="132">
        <v>4.2900000000000001E-2</v>
      </c>
      <c r="R391" s="131">
        <v>640000</v>
      </c>
      <c r="S391" s="131">
        <v>1</v>
      </c>
      <c r="T391" s="131">
        <v>98.55</v>
      </c>
      <c r="U391" s="131">
        <v>630.72</v>
      </c>
      <c r="X391" s="132">
        <v>5.0000000000000002E-5</v>
      </c>
      <c r="Y391" s="132">
        <v>7.2500000000000004E-3</v>
      </c>
      <c r="Z391" s="132">
        <v>6.8000000000000005E-4</v>
      </c>
    </row>
    <row r="392" spans="1:26">
      <c r="A392" t="s">
        <v>1214</v>
      </c>
      <c r="B392" t="s">
        <v>1250</v>
      </c>
      <c r="C392" t="s">
        <v>1260</v>
      </c>
      <c r="D392" t="s">
        <v>1346</v>
      </c>
      <c r="E392" t="s">
        <v>1347</v>
      </c>
      <c r="F392" t="s">
        <v>944</v>
      </c>
      <c r="G392" t="s">
        <v>205</v>
      </c>
      <c r="H392" t="s">
        <v>205</v>
      </c>
      <c r="I392" t="s">
        <v>341</v>
      </c>
      <c r="J392" t="s">
        <v>1271</v>
      </c>
      <c r="K392" t="s">
        <v>416</v>
      </c>
      <c r="L392" t="s">
        <v>1213</v>
      </c>
      <c r="M392" s="131">
        <v>1.91</v>
      </c>
      <c r="N392" t="s">
        <v>1348</v>
      </c>
      <c r="O392" s="132">
        <v>-6.3759999999999997E-2</v>
      </c>
      <c r="P392" s="132">
        <v>2.0899999999999998E-2</v>
      </c>
      <c r="R392" s="131">
        <v>425000</v>
      </c>
      <c r="S392" s="131">
        <v>1</v>
      </c>
      <c r="T392" s="131">
        <v>115.45</v>
      </c>
      <c r="U392" s="131">
        <v>490.66300000000001</v>
      </c>
      <c r="X392" s="132">
        <v>2.0000000000000002E-5</v>
      </c>
      <c r="Y392" s="132">
        <v>5.64E-3</v>
      </c>
      <c r="Z392" s="132">
        <v>5.2999999999999998E-4</v>
      </c>
    </row>
    <row r="393" spans="1:26">
      <c r="A393" t="s">
        <v>1214</v>
      </c>
      <c r="B393" t="s">
        <v>1250</v>
      </c>
      <c r="C393" t="s">
        <v>1268</v>
      </c>
      <c r="D393" t="s">
        <v>1302</v>
      </c>
      <c r="E393" t="s">
        <v>1303</v>
      </c>
      <c r="F393" t="s">
        <v>950</v>
      </c>
      <c r="G393" t="s">
        <v>205</v>
      </c>
      <c r="H393" t="s">
        <v>205</v>
      </c>
      <c r="I393" t="s">
        <v>341</v>
      </c>
      <c r="J393" t="s">
        <v>1263</v>
      </c>
      <c r="K393" t="s">
        <v>414</v>
      </c>
      <c r="L393" t="s">
        <v>1213</v>
      </c>
      <c r="M393" s="131">
        <v>0.42</v>
      </c>
      <c r="N393" t="s">
        <v>1304</v>
      </c>
      <c r="O393" s="132">
        <v>4.2840000000000003E-2</v>
      </c>
      <c r="P393" s="132">
        <v>4.2999999999999997E-2</v>
      </c>
      <c r="R393" s="131">
        <v>150000</v>
      </c>
      <c r="S393" s="131">
        <v>1</v>
      </c>
      <c r="T393" s="131">
        <v>98.23</v>
      </c>
      <c r="U393" s="131">
        <v>147.345</v>
      </c>
      <c r="X393" s="132">
        <v>1.0000000000000001E-5</v>
      </c>
      <c r="Y393" s="132">
        <v>1.6900000000000001E-3</v>
      </c>
      <c r="Z393" s="132">
        <v>1.6000000000000001E-4</v>
      </c>
    </row>
    <row r="394" spans="1:26">
      <c r="A394" t="s">
        <v>1214</v>
      </c>
      <c r="B394" t="s">
        <v>1250</v>
      </c>
      <c r="C394" t="s">
        <v>1273</v>
      </c>
      <c r="D394" t="s">
        <v>1376</v>
      </c>
      <c r="E394" t="s">
        <v>1377</v>
      </c>
      <c r="F394" t="s">
        <v>946</v>
      </c>
      <c r="G394" t="s">
        <v>205</v>
      </c>
      <c r="H394" t="s">
        <v>205</v>
      </c>
      <c r="I394" t="s">
        <v>341</v>
      </c>
      <c r="J394" t="s">
        <v>1263</v>
      </c>
      <c r="K394" t="s">
        <v>414</v>
      </c>
      <c r="L394" t="s">
        <v>1213</v>
      </c>
      <c r="M394" s="131">
        <v>2.14</v>
      </c>
      <c r="N394" t="s">
        <v>1378</v>
      </c>
      <c r="O394" s="132">
        <v>4.3630000000000002E-2</v>
      </c>
      <c r="P394" s="132">
        <v>3.9699999999999999E-2</v>
      </c>
      <c r="R394" s="131">
        <v>30000</v>
      </c>
      <c r="S394" s="131">
        <v>1</v>
      </c>
      <c r="T394" s="131">
        <v>102.34</v>
      </c>
      <c r="U394" s="131">
        <v>30.702000000000002</v>
      </c>
      <c r="X394" s="132">
        <v>0</v>
      </c>
      <c r="Y394" s="132">
        <v>3.5E-4</v>
      </c>
      <c r="Z394" s="132">
        <v>3.0000000000000001E-5</v>
      </c>
    </row>
    <row r="395" spans="1:26">
      <c r="A395" t="s">
        <v>1214</v>
      </c>
      <c r="B395" t="s">
        <v>1250</v>
      </c>
      <c r="C395" t="s">
        <v>1382</v>
      </c>
      <c r="D395" t="s">
        <v>1480</v>
      </c>
      <c r="E395" t="s">
        <v>1481</v>
      </c>
      <c r="F395" t="s">
        <v>951</v>
      </c>
      <c r="G395" t="s">
        <v>206</v>
      </c>
      <c r="H395" t="s">
        <v>225</v>
      </c>
      <c r="I395" t="s">
        <v>315</v>
      </c>
      <c r="J395" t="s">
        <v>1385</v>
      </c>
      <c r="K395" t="s">
        <v>432</v>
      </c>
      <c r="L395" t="s">
        <v>1216</v>
      </c>
      <c r="M395" s="131">
        <v>0.40500000000000003</v>
      </c>
      <c r="N395" t="s">
        <v>1405</v>
      </c>
      <c r="O395" s="132">
        <v>4.2979999999999997E-2</v>
      </c>
      <c r="P395" s="132">
        <v>4.2369999999999998E-2</v>
      </c>
      <c r="R395" s="131">
        <v>300000</v>
      </c>
      <c r="S395" s="131">
        <v>3.3719999999999999</v>
      </c>
      <c r="T395" s="131">
        <v>98.394999999999996</v>
      </c>
      <c r="U395" s="131">
        <v>995.35900000000004</v>
      </c>
      <c r="X395" s="132">
        <v>0</v>
      </c>
      <c r="Y395" s="132">
        <v>1.1440000000000001E-2</v>
      </c>
      <c r="Z395" s="132">
        <v>1.08E-3</v>
      </c>
    </row>
    <row r="396" spans="1:26">
      <c r="A396" t="s">
        <v>1214</v>
      </c>
      <c r="B396" t="s">
        <v>1250</v>
      </c>
      <c r="C396" t="s">
        <v>1382</v>
      </c>
      <c r="D396" t="s">
        <v>1482</v>
      </c>
      <c r="E396" t="s">
        <v>1483</v>
      </c>
      <c r="F396" t="s">
        <v>951</v>
      </c>
      <c r="G396" t="s">
        <v>206</v>
      </c>
      <c r="H396" t="s">
        <v>225</v>
      </c>
      <c r="I396" t="s">
        <v>315</v>
      </c>
      <c r="J396" t="s">
        <v>1385</v>
      </c>
      <c r="K396" t="s">
        <v>432</v>
      </c>
      <c r="L396" t="s">
        <v>1216</v>
      </c>
      <c r="M396" s="131">
        <v>0.32400000000000001</v>
      </c>
      <c r="N396" t="s">
        <v>1264</v>
      </c>
      <c r="O396" s="132">
        <v>4.2759999999999999E-2</v>
      </c>
      <c r="P396" s="132">
        <v>4.1709999999999997E-2</v>
      </c>
      <c r="R396" s="131">
        <v>200000</v>
      </c>
      <c r="S396" s="131">
        <v>3.3719999999999999</v>
      </c>
      <c r="T396" s="131">
        <v>100.035</v>
      </c>
      <c r="U396" s="131">
        <v>674.63699999999994</v>
      </c>
      <c r="X396" s="132">
        <v>1.0000000000000001E-5</v>
      </c>
      <c r="Y396" s="132">
        <v>7.7499999999999999E-3</v>
      </c>
      <c r="Z396" s="132">
        <v>7.2999999999999996E-4</v>
      </c>
    </row>
    <row r="397" spans="1:26">
      <c r="A397" t="s">
        <v>1214</v>
      </c>
      <c r="B397" t="s">
        <v>1250</v>
      </c>
      <c r="C397" t="s">
        <v>1382</v>
      </c>
      <c r="D397" t="s">
        <v>1484</v>
      </c>
      <c r="E397" t="s">
        <v>1485</v>
      </c>
      <c r="F397" t="s">
        <v>951</v>
      </c>
      <c r="G397" t="s">
        <v>206</v>
      </c>
      <c r="H397" t="s">
        <v>225</v>
      </c>
      <c r="I397" t="s">
        <v>315</v>
      </c>
      <c r="J397" t="s">
        <v>1385</v>
      </c>
      <c r="K397" t="s">
        <v>432</v>
      </c>
      <c r="L397" t="s">
        <v>1216</v>
      </c>
      <c r="M397" s="131">
        <v>0.16900000000000001</v>
      </c>
      <c r="N397" t="s">
        <v>1486</v>
      </c>
      <c r="O397" s="132">
        <v>4.3959999999999999E-2</v>
      </c>
      <c r="P397" s="132">
        <v>4.333E-2</v>
      </c>
      <c r="R397" s="131">
        <v>200000</v>
      </c>
      <c r="S397" s="131">
        <v>3.3719999999999999</v>
      </c>
      <c r="T397" s="131">
        <v>99.263000000000005</v>
      </c>
      <c r="U397" s="131">
        <v>669.42899999999997</v>
      </c>
      <c r="X397" s="132">
        <v>0</v>
      </c>
      <c r="Y397" s="132">
        <v>7.6899999999999998E-3</v>
      </c>
      <c r="Z397" s="132">
        <v>7.2000000000000005E-4</v>
      </c>
    </row>
    <row r="398" spans="1:26">
      <c r="A398" t="s">
        <v>1214</v>
      </c>
      <c r="B398" t="s">
        <v>1250</v>
      </c>
      <c r="C398" t="s">
        <v>1382</v>
      </c>
      <c r="D398" t="s">
        <v>1487</v>
      </c>
      <c r="E398" t="s">
        <v>1488</v>
      </c>
      <c r="F398" t="s">
        <v>951</v>
      </c>
      <c r="G398" t="s">
        <v>206</v>
      </c>
      <c r="H398" t="s">
        <v>225</v>
      </c>
      <c r="I398" t="s">
        <v>315</v>
      </c>
      <c r="J398" t="s">
        <v>1385</v>
      </c>
      <c r="K398" t="s">
        <v>432</v>
      </c>
      <c r="L398" t="s">
        <v>1216</v>
      </c>
      <c r="M398" s="131">
        <v>0.188</v>
      </c>
      <c r="N398" t="s">
        <v>1489</v>
      </c>
      <c r="O398" s="132">
        <v>4.233E-2</v>
      </c>
      <c r="P398" s="132">
        <v>4.2880000000000001E-2</v>
      </c>
      <c r="R398" s="131">
        <v>200000</v>
      </c>
      <c r="S398" s="131">
        <v>3.3719999999999999</v>
      </c>
      <c r="T398" s="131">
        <v>99.188999999999993</v>
      </c>
      <c r="U398" s="131">
        <v>668.93299999999999</v>
      </c>
      <c r="X398" s="132">
        <v>0</v>
      </c>
      <c r="Y398" s="132">
        <v>7.6899999999999998E-3</v>
      </c>
      <c r="Z398" s="132">
        <v>7.2000000000000005E-4</v>
      </c>
    </row>
    <row r="399" spans="1:26">
      <c r="A399" t="s">
        <v>1214</v>
      </c>
      <c r="B399" t="s">
        <v>1250</v>
      </c>
      <c r="C399" t="s">
        <v>1382</v>
      </c>
      <c r="D399" t="s">
        <v>1490</v>
      </c>
      <c r="E399" t="s">
        <v>1491</v>
      </c>
      <c r="F399" t="s">
        <v>951</v>
      </c>
      <c r="G399" t="s">
        <v>206</v>
      </c>
      <c r="H399" t="s">
        <v>225</v>
      </c>
      <c r="I399" t="s">
        <v>315</v>
      </c>
      <c r="J399" t="s">
        <v>1385</v>
      </c>
      <c r="K399" t="s">
        <v>432</v>
      </c>
      <c r="L399" t="s">
        <v>1216</v>
      </c>
      <c r="M399" s="131">
        <v>0.21199999999999999</v>
      </c>
      <c r="N399" t="s">
        <v>1492</v>
      </c>
      <c r="O399" s="132">
        <v>4.326E-2</v>
      </c>
      <c r="P399" s="132">
        <v>4.2950000000000002E-2</v>
      </c>
      <c r="R399" s="131">
        <v>200000</v>
      </c>
      <c r="S399" s="131">
        <v>3.3719999999999999</v>
      </c>
      <c r="T399" s="131">
        <v>99.084999999999994</v>
      </c>
      <c r="U399" s="131">
        <v>668.22699999999998</v>
      </c>
      <c r="X399" s="132">
        <v>0</v>
      </c>
      <c r="Y399" s="132">
        <v>7.6800000000000002E-3</v>
      </c>
      <c r="Z399" s="132">
        <v>7.2000000000000005E-4</v>
      </c>
    </row>
    <row r="400" spans="1:26">
      <c r="A400" t="s">
        <v>1214</v>
      </c>
      <c r="B400" t="s">
        <v>1250</v>
      </c>
      <c r="C400" t="s">
        <v>1382</v>
      </c>
      <c r="D400" t="s">
        <v>1493</v>
      </c>
      <c r="E400" t="s">
        <v>1494</v>
      </c>
      <c r="F400" t="s">
        <v>951</v>
      </c>
      <c r="G400" t="s">
        <v>206</v>
      </c>
      <c r="H400" t="s">
        <v>225</v>
      </c>
      <c r="I400" t="s">
        <v>315</v>
      </c>
      <c r="J400" t="s">
        <v>1385</v>
      </c>
      <c r="K400" t="s">
        <v>432</v>
      </c>
      <c r="L400" t="s">
        <v>1216</v>
      </c>
      <c r="M400" s="131">
        <v>0.30599999999999999</v>
      </c>
      <c r="N400" t="s">
        <v>1495</v>
      </c>
      <c r="O400" s="132">
        <v>4.24E-2</v>
      </c>
      <c r="P400" s="132">
        <v>4.2790000000000002E-2</v>
      </c>
      <c r="R400" s="131">
        <v>200000</v>
      </c>
      <c r="S400" s="131">
        <v>3.3719999999999999</v>
      </c>
      <c r="T400" s="131">
        <v>98.683000000000007</v>
      </c>
      <c r="U400" s="131">
        <v>665.52</v>
      </c>
      <c r="X400" s="132">
        <v>0</v>
      </c>
      <c r="Y400" s="132">
        <v>7.6499999999999997E-3</v>
      </c>
      <c r="Z400" s="132">
        <v>7.2000000000000005E-4</v>
      </c>
    </row>
    <row r="401" spans="1:26">
      <c r="A401" t="s">
        <v>1214</v>
      </c>
      <c r="B401" t="s">
        <v>1250</v>
      </c>
      <c r="C401" t="s">
        <v>1382</v>
      </c>
      <c r="D401" t="s">
        <v>1496</v>
      </c>
      <c r="E401" t="s">
        <v>1497</v>
      </c>
      <c r="F401" t="s">
        <v>951</v>
      </c>
      <c r="G401" t="s">
        <v>206</v>
      </c>
      <c r="H401" t="s">
        <v>225</v>
      </c>
      <c r="I401" t="s">
        <v>315</v>
      </c>
      <c r="J401" t="s">
        <v>1385</v>
      </c>
      <c r="K401" t="s">
        <v>432</v>
      </c>
      <c r="L401" t="s">
        <v>1216</v>
      </c>
      <c r="M401" s="131">
        <v>0.32400000000000001</v>
      </c>
      <c r="N401" t="s">
        <v>1498</v>
      </c>
      <c r="O401" s="132">
        <v>4.2819999999999997E-2</v>
      </c>
      <c r="P401" s="132">
        <v>4.2849999999999999E-2</v>
      </c>
      <c r="R401" s="131">
        <v>200000</v>
      </c>
      <c r="S401" s="131">
        <v>3.3719999999999999</v>
      </c>
      <c r="T401" s="131">
        <v>98.602999999999994</v>
      </c>
      <c r="U401" s="131">
        <v>664.97500000000002</v>
      </c>
      <c r="X401" s="132">
        <v>0</v>
      </c>
      <c r="Y401" s="132">
        <v>7.6400000000000001E-3</v>
      </c>
      <c r="Z401" s="132">
        <v>7.2000000000000005E-4</v>
      </c>
    </row>
    <row r="402" spans="1:26">
      <c r="A402" t="s">
        <v>1214</v>
      </c>
      <c r="B402" t="s">
        <v>1252</v>
      </c>
      <c r="C402" t="s">
        <v>1260</v>
      </c>
      <c r="D402" t="s">
        <v>1320</v>
      </c>
      <c r="E402" t="s">
        <v>1321</v>
      </c>
      <c r="F402" t="s">
        <v>944</v>
      </c>
      <c r="G402" t="s">
        <v>205</v>
      </c>
      <c r="H402" t="s">
        <v>205</v>
      </c>
      <c r="I402" t="s">
        <v>341</v>
      </c>
      <c r="J402" t="s">
        <v>1271</v>
      </c>
      <c r="K402" t="s">
        <v>416</v>
      </c>
      <c r="L402" t="s">
        <v>1213</v>
      </c>
      <c r="M402" s="131">
        <v>1.08</v>
      </c>
      <c r="N402" t="s">
        <v>1322</v>
      </c>
      <c r="O402" s="132">
        <v>7.92E-3</v>
      </c>
      <c r="P402" s="132">
        <v>2.3300000000000001E-2</v>
      </c>
      <c r="R402" s="131">
        <v>129067203</v>
      </c>
      <c r="S402" s="131">
        <v>1</v>
      </c>
      <c r="T402" s="131">
        <v>114.5</v>
      </c>
      <c r="U402" s="131">
        <v>147781.94699999999</v>
      </c>
      <c r="X402" s="132">
        <v>6.3899999999999998E-3</v>
      </c>
      <c r="Y402" s="132">
        <v>9.3579999999999997E-2</v>
      </c>
      <c r="Z402" s="132">
        <v>3.9170000000000003E-2</v>
      </c>
    </row>
    <row r="403" spans="1:26">
      <c r="A403" t="s">
        <v>1214</v>
      </c>
      <c r="B403" t="s">
        <v>1252</v>
      </c>
      <c r="C403" t="s">
        <v>1260</v>
      </c>
      <c r="D403" t="s">
        <v>1265</v>
      </c>
      <c r="E403" t="s">
        <v>1266</v>
      </c>
      <c r="F403" t="s">
        <v>944</v>
      </c>
      <c r="G403" t="s">
        <v>205</v>
      </c>
      <c r="H403" t="s">
        <v>205</v>
      </c>
      <c r="I403" t="s">
        <v>341</v>
      </c>
      <c r="J403" t="s">
        <v>1263</v>
      </c>
      <c r="K403" t="s">
        <v>414</v>
      </c>
      <c r="L403" t="s">
        <v>1213</v>
      </c>
      <c r="M403" s="131">
        <v>3.27</v>
      </c>
      <c r="N403" t="s">
        <v>1267</v>
      </c>
      <c r="O403" s="132">
        <v>2.0420000000000001E-2</v>
      </c>
      <c r="P403" s="132">
        <v>2.0500000000000001E-2</v>
      </c>
      <c r="R403" s="131">
        <v>118220189</v>
      </c>
      <c r="S403" s="131">
        <v>1</v>
      </c>
      <c r="T403" s="131">
        <v>103.51</v>
      </c>
      <c r="U403" s="131">
        <v>122369.71799999999</v>
      </c>
      <c r="X403" s="132">
        <v>3.7699999999999999E-3</v>
      </c>
      <c r="Y403" s="132">
        <v>7.7490000000000003E-2</v>
      </c>
      <c r="Z403" s="132">
        <v>3.243E-2</v>
      </c>
    </row>
    <row r="404" spans="1:26">
      <c r="A404" t="s">
        <v>1214</v>
      </c>
      <c r="B404" t="s">
        <v>1252</v>
      </c>
      <c r="C404" t="s">
        <v>1273</v>
      </c>
      <c r="D404" t="s">
        <v>1277</v>
      </c>
      <c r="E404" t="s">
        <v>1278</v>
      </c>
      <c r="F404" t="s">
        <v>946</v>
      </c>
      <c r="G404" t="s">
        <v>205</v>
      </c>
      <c r="H404" t="s">
        <v>205</v>
      </c>
      <c r="I404" t="s">
        <v>341</v>
      </c>
      <c r="J404" t="s">
        <v>1271</v>
      </c>
      <c r="K404" t="s">
        <v>416</v>
      </c>
      <c r="L404" t="s">
        <v>1213</v>
      </c>
      <c r="M404" s="131">
        <v>0.66</v>
      </c>
      <c r="N404" t="s">
        <v>1279</v>
      </c>
      <c r="O404" s="132">
        <v>3.9480000000000001E-2</v>
      </c>
      <c r="P404" s="132">
        <v>4.0300000000000002E-2</v>
      </c>
      <c r="R404" s="131">
        <v>94319727</v>
      </c>
      <c r="S404" s="131">
        <v>1</v>
      </c>
      <c r="T404" s="131">
        <v>97.91</v>
      </c>
      <c r="U404" s="131">
        <v>92348.445000000007</v>
      </c>
      <c r="X404" s="132">
        <v>3.3899999999999998E-3</v>
      </c>
      <c r="Y404" s="132">
        <v>5.8479999999999997E-2</v>
      </c>
      <c r="Z404" s="132">
        <v>2.4479999999999998E-2</v>
      </c>
    </row>
    <row r="405" spans="1:26">
      <c r="A405" t="s">
        <v>1214</v>
      </c>
      <c r="B405" t="s">
        <v>1252</v>
      </c>
      <c r="C405" t="s">
        <v>1260</v>
      </c>
      <c r="D405" t="s">
        <v>1261</v>
      </c>
      <c r="E405" t="s">
        <v>1262</v>
      </c>
      <c r="F405" t="s">
        <v>944</v>
      </c>
      <c r="G405" t="s">
        <v>205</v>
      </c>
      <c r="H405" t="s">
        <v>205</v>
      </c>
      <c r="I405" t="s">
        <v>341</v>
      </c>
      <c r="J405" t="s">
        <v>1263</v>
      </c>
      <c r="K405" t="s">
        <v>414</v>
      </c>
      <c r="L405" t="s">
        <v>1213</v>
      </c>
      <c r="M405" s="131">
        <v>0.33</v>
      </c>
      <c r="N405" t="s">
        <v>1264</v>
      </c>
      <c r="O405" s="132">
        <v>2.97E-3</v>
      </c>
      <c r="P405" s="132">
        <v>5.8999999999999999E-3</v>
      </c>
      <c r="R405" s="131">
        <v>77540771</v>
      </c>
      <c r="S405" s="131">
        <v>1</v>
      </c>
      <c r="T405" s="131">
        <v>118.26</v>
      </c>
      <c r="U405" s="131">
        <v>91699.716</v>
      </c>
      <c r="X405" s="132">
        <v>6.11E-3</v>
      </c>
      <c r="Y405" s="132">
        <v>5.8069999999999997E-2</v>
      </c>
      <c r="Z405" s="132">
        <v>2.4299999999999999E-2</v>
      </c>
    </row>
    <row r="406" spans="1:26">
      <c r="A406" t="s">
        <v>1214</v>
      </c>
      <c r="B406" t="s">
        <v>1252</v>
      </c>
      <c r="C406" t="s">
        <v>1260</v>
      </c>
      <c r="D406" t="s">
        <v>1311</v>
      </c>
      <c r="E406" t="s">
        <v>1312</v>
      </c>
      <c r="F406" t="s">
        <v>944</v>
      </c>
      <c r="G406" t="s">
        <v>205</v>
      </c>
      <c r="H406" t="s">
        <v>205</v>
      </c>
      <c r="I406" t="s">
        <v>341</v>
      </c>
      <c r="J406" t="s">
        <v>1271</v>
      </c>
      <c r="K406" t="s">
        <v>416</v>
      </c>
      <c r="L406" t="s">
        <v>1213</v>
      </c>
      <c r="M406" s="131">
        <v>3.89</v>
      </c>
      <c r="N406" t="s">
        <v>1313</v>
      </c>
      <c r="O406" s="132">
        <v>5.6899999999999997E-3</v>
      </c>
      <c r="P406" s="132">
        <v>2.01E-2</v>
      </c>
      <c r="R406" s="131">
        <v>80573938</v>
      </c>
      <c r="S406" s="131">
        <v>1</v>
      </c>
      <c r="T406" s="131">
        <v>110.62</v>
      </c>
      <c r="U406" s="131">
        <v>89130.89</v>
      </c>
      <c r="X406" s="132">
        <v>2.7399999999999998E-3</v>
      </c>
      <c r="Y406" s="132">
        <v>5.6439999999999997E-2</v>
      </c>
      <c r="Z406" s="132">
        <v>2.3619999999999999E-2</v>
      </c>
    </row>
    <row r="407" spans="1:26">
      <c r="A407" t="s">
        <v>1214</v>
      </c>
      <c r="B407" t="s">
        <v>1252</v>
      </c>
      <c r="C407" t="s">
        <v>1273</v>
      </c>
      <c r="D407" t="s">
        <v>1358</v>
      </c>
      <c r="E407" t="s">
        <v>1359</v>
      </c>
      <c r="F407" t="s">
        <v>946</v>
      </c>
      <c r="G407" t="s">
        <v>205</v>
      </c>
      <c r="H407" t="s">
        <v>205</v>
      </c>
      <c r="I407" t="s">
        <v>341</v>
      </c>
      <c r="J407" t="s">
        <v>1263</v>
      </c>
      <c r="K407" t="s">
        <v>414</v>
      </c>
      <c r="L407" t="s">
        <v>1213</v>
      </c>
      <c r="M407" s="131">
        <v>1.73</v>
      </c>
      <c r="N407" t="s">
        <v>1360</v>
      </c>
      <c r="O407" s="132">
        <v>2.341E-2</v>
      </c>
      <c r="P407" s="132">
        <v>0.04</v>
      </c>
      <c r="R407" s="131">
        <v>73912448</v>
      </c>
      <c r="S407" s="131">
        <v>1</v>
      </c>
      <c r="T407" s="131">
        <v>97.19</v>
      </c>
      <c r="U407" s="131">
        <v>71835.508000000002</v>
      </c>
      <c r="X407" s="132">
        <v>2.6199999999999999E-3</v>
      </c>
      <c r="Y407" s="132">
        <v>4.5490000000000003E-2</v>
      </c>
      <c r="Z407" s="132">
        <v>1.9040000000000001E-2</v>
      </c>
    </row>
    <row r="408" spans="1:26">
      <c r="A408" t="s">
        <v>1214</v>
      </c>
      <c r="B408" t="s">
        <v>1252</v>
      </c>
      <c r="C408" t="s">
        <v>1273</v>
      </c>
      <c r="D408" t="s">
        <v>1367</v>
      </c>
      <c r="E408" t="s">
        <v>1368</v>
      </c>
      <c r="F408" t="s">
        <v>946</v>
      </c>
      <c r="G408" t="s">
        <v>205</v>
      </c>
      <c r="H408" t="s">
        <v>205</v>
      </c>
      <c r="I408" t="s">
        <v>341</v>
      </c>
      <c r="J408" t="s">
        <v>1263</v>
      </c>
      <c r="K408" t="s">
        <v>414</v>
      </c>
      <c r="L408" t="s">
        <v>1213</v>
      </c>
      <c r="M408" s="131">
        <v>3.11</v>
      </c>
      <c r="N408" t="s">
        <v>1369</v>
      </c>
      <c r="O408" s="132">
        <v>1.0319999999999999E-2</v>
      </c>
      <c r="P408" s="132">
        <v>3.95E-2</v>
      </c>
      <c r="R408" s="131">
        <v>73560413</v>
      </c>
      <c r="S408" s="131">
        <v>1</v>
      </c>
      <c r="T408" s="131">
        <v>96.6</v>
      </c>
      <c r="U408" s="131">
        <v>71059.358999999997</v>
      </c>
      <c r="X408" s="132">
        <v>2.1199999999999999E-3</v>
      </c>
      <c r="Y408" s="132">
        <v>4.4999999999999998E-2</v>
      </c>
      <c r="Z408" s="132">
        <v>1.883E-2</v>
      </c>
    </row>
    <row r="409" spans="1:26">
      <c r="A409" t="s">
        <v>1214</v>
      </c>
      <c r="B409" t="s">
        <v>1252</v>
      </c>
      <c r="C409" t="s">
        <v>1273</v>
      </c>
      <c r="D409" t="s">
        <v>1376</v>
      </c>
      <c r="E409" t="s">
        <v>1377</v>
      </c>
      <c r="F409" t="s">
        <v>946</v>
      </c>
      <c r="G409" t="s">
        <v>205</v>
      </c>
      <c r="H409" t="s">
        <v>205</v>
      </c>
      <c r="I409" t="s">
        <v>341</v>
      </c>
      <c r="J409" t="s">
        <v>1263</v>
      </c>
      <c r="K409" t="s">
        <v>414</v>
      </c>
      <c r="L409" t="s">
        <v>1213</v>
      </c>
      <c r="M409" s="131">
        <v>2.14</v>
      </c>
      <c r="N409" t="s">
        <v>1378</v>
      </c>
      <c r="O409" s="132">
        <v>4.147E-2</v>
      </c>
      <c r="P409" s="132">
        <v>3.9699999999999999E-2</v>
      </c>
      <c r="R409" s="131">
        <v>68409000</v>
      </c>
      <c r="S409" s="131">
        <v>1</v>
      </c>
      <c r="T409" s="131">
        <v>102.34</v>
      </c>
      <c r="U409" s="131">
        <v>70009.770999999993</v>
      </c>
      <c r="X409" s="132">
        <v>1.91E-3</v>
      </c>
      <c r="Y409" s="132">
        <v>4.4330000000000001E-2</v>
      </c>
      <c r="Z409" s="132">
        <v>1.856E-2</v>
      </c>
    </row>
    <row r="410" spans="1:26">
      <c r="A410" t="s">
        <v>1214</v>
      </c>
      <c r="B410" t="s">
        <v>1252</v>
      </c>
      <c r="C410" t="s">
        <v>1260</v>
      </c>
      <c r="D410" t="s">
        <v>1346</v>
      </c>
      <c r="E410" t="s">
        <v>1347</v>
      </c>
      <c r="F410" t="s">
        <v>944</v>
      </c>
      <c r="G410" t="s">
        <v>205</v>
      </c>
      <c r="H410" t="s">
        <v>205</v>
      </c>
      <c r="I410" t="s">
        <v>341</v>
      </c>
      <c r="J410" t="s">
        <v>1271</v>
      </c>
      <c r="K410" t="s">
        <v>416</v>
      </c>
      <c r="L410" t="s">
        <v>1213</v>
      </c>
      <c r="M410" s="131">
        <v>1.91</v>
      </c>
      <c r="N410" t="s">
        <v>1348</v>
      </c>
      <c r="O410" s="132">
        <v>-2.068E-2</v>
      </c>
      <c r="P410" s="132">
        <v>2.0899999999999998E-2</v>
      </c>
      <c r="R410" s="131">
        <v>47458717</v>
      </c>
      <c r="S410" s="131">
        <v>1</v>
      </c>
      <c r="T410" s="131">
        <v>115.45</v>
      </c>
      <c r="U410" s="131">
        <v>54791.089</v>
      </c>
      <c r="X410" s="132">
        <v>1.9499999999999999E-3</v>
      </c>
      <c r="Y410" s="132">
        <v>3.4700000000000002E-2</v>
      </c>
      <c r="Z410" s="132">
        <v>1.452E-2</v>
      </c>
    </row>
    <row r="411" spans="1:26">
      <c r="A411" t="s">
        <v>1214</v>
      </c>
      <c r="B411" t="s">
        <v>1252</v>
      </c>
      <c r="C411" t="s">
        <v>1268</v>
      </c>
      <c r="D411" t="s">
        <v>1340</v>
      </c>
      <c r="E411" t="s">
        <v>1341</v>
      </c>
      <c r="F411" t="s">
        <v>950</v>
      </c>
      <c r="G411" t="s">
        <v>205</v>
      </c>
      <c r="H411" t="s">
        <v>205</v>
      </c>
      <c r="I411" t="s">
        <v>341</v>
      </c>
      <c r="J411" t="s">
        <v>1263</v>
      </c>
      <c r="K411" t="s">
        <v>414</v>
      </c>
      <c r="L411" t="s">
        <v>1213</v>
      </c>
      <c r="M411" s="131">
        <v>0.18</v>
      </c>
      <c r="N411" t="s">
        <v>1342</v>
      </c>
      <c r="O411" s="132">
        <v>4.2000000000000003E-2</v>
      </c>
      <c r="P411" s="132">
        <v>4.3299999999999998E-2</v>
      </c>
      <c r="R411" s="131">
        <v>51119039</v>
      </c>
      <c r="S411" s="131">
        <v>1</v>
      </c>
      <c r="T411" s="131">
        <v>99.26</v>
      </c>
      <c r="U411" s="131">
        <v>50740.758000000002</v>
      </c>
      <c r="X411" s="132">
        <v>1.83E-3</v>
      </c>
      <c r="Y411" s="132">
        <v>3.2129999999999999E-2</v>
      </c>
      <c r="Z411" s="132">
        <v>1.345E-2</v>
      </c>
    </row>
    <row r="412" spans="1:26">
      <c r="A412" t="s">
        <v>1214</v>
      </c>
      <c r="B412" t="s">
        <v>1252</v>
      </c>
      <c r="C412" t="s">
        <v>1273</v>
      </c>
      <c r="D412" t="s">
        <v>1355</v>
      </c>
      <c r="E412" t="s">
        <v>1356</v>
      </c>
      <c r="F412" t="s">
        <v>946</v>
      </c>
      <c r="G412" t="s">
        <v>205</v>
      </c>
      <c r="H412" t="s">
        <v>205</v>
      </c>
      <c r="I412" t="s">
        <v>341</v>
      </c>
      <c r="J412" t="s">
        <v>1271</v>
      </c>
      <c r="K412" t="s">
        <v>416</v>
      </c>
      <c r="L412" t="s">
        <v>1213</v>
      </c>
      <c r="M412" s="131">
        <v>10.81</v>
      </c>
      <c r="N412" t="s">
        <v>1357</v>
      </c>
      <c r="O412" s="132">
        <v>3.3320000000000002E-2</v>
      </c>
      <c r="P412" s="132">
        <v>4.2500000000000003E-2</v>
      </c>
      <c r="R412" s="131">
        <v>67700343</v>
      </c>
      <c r="S412" s="131">
        <v>1</v>
      </c>
      <c r="T412" s="131">
        <v>74.8</v>
      </c>
      <c r="U412" s="131">
        <v>50639.857000000004</v>
      </c>
      <c r="X412" s="132">
        <v>1.7899999999999999E-3</v>
      </c>
      <c r="Y412" s="132">
        <v>3.2070000000000001E-2</v>
      </c>
      <c r="Z412" s="132">
        <v>1.342E-2</v>
      </c>
    </row>
    <row r="413" spans="1:26">
      <c r="A413" t="s">
        <v>1214</v>
      </c>
      <c r="B413" t="s">
        <v>1252</v>
      </c>
      <c r="C413" t="s">
        <v>1268</v>
      </c>
      <c r="D413" t="s">
        <v>1269</v>
      </c>
      <c r="E413" t="s">
        <v>1270</v>
      </c>
      <c r="F413" t="s">
        <v>950</v>
      </c>
      <c r="G413" t="s">
        <v>205</v>
      </c>
      <c r="H413" t="s">
        <v>205</v>
      </c>
      <c r="I413" t="s">
        <v>341</v>
      </c>
      <c r="J413" t="s">
        <v>1271</v>
      </c>
      <c r="K413" t="s">
        <v>416</v>
      </c>
      <c r="L413" t="s">
        <v>1213</v>
      </c>
      <c r="M413" s="131">
        <v>0.67</v>
      </c>
      <c r="N413" t="s">
        <v>1272</v>
      </c>
      <c r="O413" s="132">
        <v>4.2479999999999997E-2</v>
      </c>
      <c r="P413" s="132">
        <v>4.2099999999999999E-2</v>
      </c>
      <c r="R413" s="131">
        <v>42638931</v>
      </c>
      <c r="S413" s="131">
        <v>1</v>
      </c>
      <c r="T413" s="131">
        <v>97.26</v>
      </c>
      <c r="U413" s="131">
        <v>41470.624000000003</v>
      </c>
      <c r="X413" s="132">
        <v>2.3700000000000001E-3</v>
      </c>
      <c r="Y413" s="132">
        <v>2.6259999999999999E-2</v>
      </c>
      <c r="Z413" s="132">
        <v>1.099E-2</v>
      </c>
    </row>
    <row r="414" spans="1:26">
      <c r="A414" t="s">
        <v>1214</v>
      </c>
      <c r="B414" t="s">
        <v>1252</v>
      </c>
      <c r="C414" t="s">
        <v>1268</v>
      </c>
      <c r="D414" t="s">
        <v>1361</v>
      </c>
      <c r="E414" t="s">
        <v>1362</v>
      </c>
      <c r="F414" t="s">
        <v>950</v>
      </c>
      <c r="G414" t="s">
        <v>205</v>
      </c>
      <c r="H414" t="s">
        <v>205</v>
      </c>
      <c r="I414" t="s">
        <v>341</v>
      </c>
      <c r="J414" t="s">
        <v>1263</v>
      </c>
      <c r="K414" t="s">
        <v>414</v>
      </c>
      <c r="L414" t="s">
        <v>1213</v>
      </c>
      <c r="M414" s="131">
        <v>0.1</v>
      </c>
      <c r="N414" t="s">
        <v>1363</v>
      </c>
      <c r="O414" s="132">
        <v>4.19E-2</v>
      </c>
      <c r="P414" s="132">
        <v>4.2500000000000003E-2</v>
      </c>
      <c r="R414" s="131">
        <v>37563333</v>
      </c>
      <c r="S414" s="131">
        <v>1</v>
      </c>
      <c r="T414" s="131">
        <v>99.59</v>
      </c>
      <c r="U414" s="131">
        <v>37409.322999999997</v>
      </c>
      <c r="X414" s="132">
        <v>1.25E-3</v>
      </c>
      <c r="Y414" s="132">
        <v>2.3689999999999999E-2</v>
      </c>
      <c r="Z414" s="132">
        <v>9.92E-3</v>
      </c>
    </row>
    <row r="415" spans="1:26">
      <c r="A415" t="s">
        <v>1214</v>
      </c>
      <c r="B415" t="s">
        <v>1252</v>
      </c>
      <c r="C415" t="s">
        <v>1402</v>
      </c>
      <c r="D415" t="s">
        <v>1403</v>
      </c>
      <c r="E415" t="s">
        <v>1404</v>
      </c>
      <c r="F415" t="s">
        <v>946</v>
      </c>
      <c r="G415" t="s">
        <v>205</v>
      </c>
      <c r="H415" t="s">
        <v>205</v>
      </c>
      <c r="I415" t="s">
        <v>341</v>
      </c>
      <c r="J415" t="s">
        <v>1263</v>
      </c>
      <c r="K415" t="s">
        <v>414</v>
      </c>
      <c r="L415" t="s">
        <v>1213</v>
      </c>
      <c r="M415" s="131">
        <v>0.42</v>
      </c>
      <c r="N415" t="s">
        <v>1405</v>
      </c>
      <c r="O415" s="132">
        <v>4.283E-2</v>
      </c>
      <c r="P415" s="132">
        <v>4.36E-2</v>
      </c>
      <c r="R415" s="131">
        <v>36671959</v>
      </c>
      <c r="S415" s="131">
        <v>1</v>
      </c>
      <c r="T415" s="131">
        <v>98.24</v>
      </c>
      <c r="U415" s="131">
        <v>36026.533000000003</v>
      </c>
      <c r="X415" s="132">
        <v>5.7800000000000004E-3</v>
      </c>
      <c r="Y415" s="132">
        <v>2.281E-2</v>
      </c>
      <c r="Z415" s="132">
        <v>9.5499999999999995E-3</v>
      </c>
    </row>
    <row r="416" spans="1:26">
      <c r="A416" t="s">
        <v>1214</v>
      </c>
      <c r="B416" t="s">
        <v>1252</v>
      </c>
      <c r="C416" t="s">
        <v>1402</v>
      </c>
      <c r="D416" t="s">
        <v>1406</v>
      </c>
      <c r="E416" t="s">
        <v>1407</v>
      </c>
      <c r="F416" t="s">
        <v>946</v>
      </c>
      <c r="G416" t="s">
        <v>205</v>
      </c>
      <c r="H416" t="s">
        <v>205</v>
      </c>
      <c r="I416" t="s">
        <v>341</v>
      </c>
      <c r="J416" t="s">
        <v>1263</v>
      </c>
      <c r="K416" t="s">
        <v>414</v>
      </c>
      <c r="L416" t="s">
        <v>1213</v>
      </c>
      <c r="M416" s="131">
        <v>0.17</v>
      </c>
      <c r="N416" t="s">
        <v>1298</v>
      </c>
      <c r="O416" s="132">
        <v>4.3880000000000002E-2</v>
      </c>
      <c r="P416" s="132">
        <v>4.4200000000000003E-2</v>
      </c>
      <c r="R416" s="131">
        <v>34130529</v>
      </c>
      <c r="S416" s="131">
        <v>1</v>
      </c>
      <c r="T416" s="131">
        <v>99.28</v>
      </c>
      <c r="U416" s="131">
        <v>33884.788999999997</v>
      </c>
      <c r="X416" s="132">
        <v>3.6600000000000001E-3</v>
      </c>
      <c r="Y416" s="132">
        <v>2.146E-2</v>
      </c>
      <c r="Z416" s="132">
        <v>8.9800000000000001E-3</v>
      </c>
    </row>
    <row r="417" spans="1:26">
      <c r="A417" t="s">
        <v>1214</v>
      </c>
      <c r="B417" t="s">
        <v>1252</v>
      </c>
      <c r="C417" t="s">
        <v>1273</v>
      </c>
      <c r="D417" t="s">
        <v>1329</v>
      </c>
      <c r="E417" t="s">
        <v>1330</v>
      </c>
      <c r="F417" t="s">
        <v>946</v>
      </c>
      <c r="G417" t="s">
        <v>205</v>
      </c>
      <c r="H417" t="s">
        <v>205</v>
      </c>
      <c r="I417" t="s">
        <v>341</v>
      </c>
      <c r="J417" t="s">
        <v>1271</v>
      </c>
      <c r="K417" t="s">
        <v>416</v>
      </c>
      <c r="L417" t="s">
        <v>1213</v>
      </c>
      <c r="M417" s="131">
        <v>6.54</v>
      </c>
      <c r="N417" t="s">
        <v>1331</v>
      </c>
      <c r="O417" s="132">
        <v>4.2750000000000003E-2</v>
      </c>
      <c r="P417" s="132">
        <v>4.0500000000000001E-2</v>
      </c>
      <c r="R417" s="131">
        <v>35579154</v>
      </c>
      <c r="S417" s="131">
        <v>1</v>
      </c>
      <c r="T417" s="131">
        <v>84.1</v>
      </c>
      <c r="U417" s="131">
        <v>29922.069</v>
      </c>
      <c r="X417" s="132">
        <v>1E-3</v>
      </c>
      <c r="Y417" s="132">
        <v>1.8950000000000002E-2</v>
      </c>
      <c r="Z417" s="132">
        <v>7.9299999999999995E-3</v>
      </c>
    </row>
    <row r="418" spans="1:26">
      <c r="A418" t="s">
        <v>1214</v>
      </c>
      <c r="B418" t="s">
        <v>1252</v>
      </c>
      <c r="C418" t="s">
        <v>1273</v>
      </c>
      <c r="D418" t="s">
        <v>1314</v>
      </c>
      <c r="E418" t="s">
        <v>1315</v>
      </c>
      <c r="F418" t="s">
        <v>946</v>
      </c>
      <c r="G418" t="s">
        <v>205</v>
      </c>
      <c r="H418" t="s">
        <v>205</v>
      </c>
      <c r="I418" t="s">
        <v>341</v>
      </c>
      <c r="J418" t="s">
        <v>1271</v>
      </c>
      <c r="K418" t="s">
        <v>416</v>
      </c>
      <c r="L418" t="s">
        <v>1213</v>
      </c>
      <c r="M418" s="131">
        <v>4.6399999999999997</v>
      </c>
      <c r="N418" t="s">
        <v>1316</v>
      </c>
      <c r="O418" s="132">
        <v>1.3679999999999999E-2</v>
      </c>
      <c r="P418" s="132">
        <v>3.9699999999999999E-2</v>
      </c>
      <c r="R418" s="131">
        <v>31600566</v>
      </c>
      <c r="S418" s="131">
        <v>1</v>
      </c>
      <c r="T418" s="131">
        <v>87.63</v>
      </c>
      <c r="U418" s="131">
        <v>27691.576000000001</v>
      </c>
      <c r="X418" s="132">
        <v>8.4000000000000003E-4</v>
      </c>
      <c r="Y418" s="132">
        <v>1.754E-2</v>
      </c>
      <c r="Z418" s="132">
        <v>7.3400000000000002E-3</v>
      </c>
    </row>
    <row r="419" spans="1:26">
      <c r="A419" t="s">
        <v>1214</v>
      </c>
      <c r="B419" t="s">
        <v>1252</v>
      </c>
      <c r="C419" t="s">
        <v>1268</v>
      </c>
      <c r="D419" t="s">
        <v>1364</v>
      </c>
      <c r="E419" t="s">
        <v>1365</v>
      </c>
      <c r="F419" t="s">
        <v>950</v>
      </c>
      <c r="G419" t="s">
        <v>205</v>
      </c>
      <c r="H419" t="s">
        <v>205</v>
      </c>
      <c r="I419" t="s">
        <v>341</v>
      </c>
      <c r="J419" t="s">
        <v>1263</v>
      </c>
      <c r="K419" t="s">
        <v>414</v>
      </c>
      <c r="L419" t="s">
        <v>1213</v>
      </c>
      <c r="M419" s="131">
        <v>0.01</v>
      </c>
      <c r="N419" t="s">
        <v>1366</v>
      </c>
      <c r="O419" s="132">
        <v>4.3240000000000001E-2</v>
      </c>
      <c r="P419" s="132">
        <v>0.1157</v>
      </c>
      <c r="R419" s="131">
        <v>27428803</v>
      </c>
      <c r="S419" s="131">
        <v>1</v>
      </c>
      <c r="T419" s="131">
        <v>99.97</v>
      </c>
      <c r="U419" s="131">
        <v>27420.574000000001</v>
      </c>
      <c r="X419" s="132">
        <v>9.1E-4</v>
      </c>
      <c r="Y419" s="132">
        <v>1.736E-2</v>
      </c>
      <c r="Z419" s="132">
        <v>7.2700000000000004E-3</v>
      </c>
    </row>
    <row r="420" spans="1:26">
      <c r="A420" t="s">
        <v>1214</v>
      </c>
      <c r="B420" t="s">
        <v>1252</v>
      </c>
      <c r="C420" t="s">
        <v>1268</v>
      </c>
      <c r="D420" t="s">
        <v>1343</v>
      </c>
      <c r="E420" t="s">
        <v>1344</v>
      </c>
      <c r="F420" t="s">
        <v>950</v>
      </c>
      <c r="G420" t="s">
        <v>205</v>
      </c>
      <c r="H420" t="s">
        <v>205</v>
      </c>
      <c r="I420" t="s">
        <v>341</v>
      </c>
      <c r="J420" t="s">
        <v>1271</v>
      </c>
      <c r="K420" t="s">
        <v>416</v>
      </c>
      <c r="L420" t="s">
        <v>1213</v>
      </c>
      <c r="M420" s="131">
        <v>0.75</v>
      </c>
      <c r="N420" t="s">
        <v>1345</v>
      </c>
      <c r="O420" s="132">
        <v>4.2410000000000003E-2</v>
      </c>
      <c r="P420" s="132">
        <v>4.1700000000000001E-2</v>
      </c>
      <c r="R420" s="131">
        <v>23909082</v>
      </c>
      <c r="S420" s="131">
        <v>1</v>
      </c>
      <c r="T420" s="131">
        <v>96.98</v>
      </c>
      <c r="U420" s="131">
        <v>23187.027999999998</v>
      </c>
      <c r="X420" s="132">
        <v>1.33E-3</v>
      </c>
      <c r="Y420" s="132">
        <v>1.468E-2</v>
      </c>
      <c r="Z420" s="132">
        <v>6.1500000000000001E-3</v>
      </c>
    </row>
    <row r="421" spans="1:26">
      <c r="A421" t="s">
        <v>1214</v>
      </c>
      <c r="B421" t="s">
        <v>1252</v>
      </c>
      <c r="C421" t="s">
        <v>1260</v>
      </c>
      <c r="D421" t="s">
        <v>1308</v>
      </c>
      <c r="E421" t="s">
        <v>1309</v>
      </c>
      <c r="F421" t="s">
        <v>944</v>
      </c>
      <c r="G421" t="s">
        <v>205</v>
      </c>
      <c r="H421" t="s">
        <v>205</v>
      </c>
      <c r="I421" t="s">
        <v>341</v>
      </c>
      <c r="J421" t="s">
        <v>1271</v>
      </c>
      <c r="K421" t="s">
        <v>416</v>
      </c>
      <c r="L421" t="s">
        <v>1213</v>
      </c>
      <c r="M421" s="131">
        <v>6.4</v>
      </c>
      <c r="N421" t="s">
        <v>1310</v>
      </c>
      <c r="O421" s="132">
        <v>1.434E-2</v>
      </c>
      <c r="P421" s="132">
        <v>1.9699999999999999E-2</v>
      </c>
      <c r="R421" s="131">
        <v>22128603</v>
      </c>
      <c r="S421" s="131">
        <v>1</v>
      </c>
      <c r="T421" s="131">
        <v>104.14</v>
      </c>
      <c r="U421" s="131">
        <v>23044.726999999999</v>
      </c>
      <c r="X421" s="132">
        <v>6.4999999999999997E-4</v>
      </c>
      <c r="Y421" s="132">
        <v>1.4590000000000001E-2</v>
      </c>
      <c r="Z421" s="132">
        <v>6.11E-3</v>
      </c>
    </row>
    <row r="422" spans="1:26">
      <c r="A422" t="s">
        <v>1214</v>
      </c>
      <c r="B422" t="s">
        <v>1252</v>
      </c>
      <c r="C422" t="s">
        <v>1260</v>
      </c>
      <c r="D422" t="s">
        <v>1352</v>
      </c>
      <c r="E422" t="s">
        <v>1353</v>
      </c>
      <c r="F422" t="s">
        <v>944</v>
      </c>
      <c r="G422" t="s">
        <v>205</v>
      </c>
      <c r="H422" t="s">
        <v>205</v>
      </c>
      <c r="I422" t="s">
        <v>341</v>
      </c>
      <c r="J422" t="s">
        <v>1263</v>
      </c>
      <c r="K422" t="s">
        <v>414</v>
      </c>
      <c r="L422" t="s">
        <v>1213</v>
      </c>
      <c r="M422" s="131">
        <v>7.78</v>
      </c>
      <c r="N422" t="s">
        <v>1354</v>
      </c>
      <c r="O422" s="132">
        <v>1.738E-2</v>
      </c>
      <c r="P422" s="132">
        <v>1.9699999999999999E-2</v>
      </c>
      <c r="R422" s="131">
        <v>22300000</v>
      </c>
      <c r="S422" s="131">
        <v>1</v>
      </c>
      <c r="T422" s="131">
        <v>103.3</v>
      </c>
      <c r="U422" s="131">
        <v>23035.9</v>
      </c>
      <c r="X422" s="132">
        <v>9.3999999999999997E-4</v>
      </c>
      <c r="Y422" s="132">
        <v>1.4590000000000001E-2</v>
      </c>
      <c r="Z422" s="132">
        <v>6.11E-3</v>
      </c>
    </row>
    <row r="423" spans="1:26">
      <c r="A423" t="s">
        <v>1214</v>
      </c>
      <c r="B423" t="s">
        <v>1252</v>
      </c>
      <c r="C423" t="s">
        <v>1273</v>
      </c>
      <c r="D423" t="s">
        <v>1296</v>
      </c>
      <c r="E423" t="s">
        <v>1297</v>
      </c>
      <c r="F423" t="s">
        <v>946</v>
      </c>
      <c r="G423" t="s">
        <v>205</v>
      </c>
      <c r="H423" t="s">
        <v>205</v>
      </c>
      <c r="I423" t="s">
        <v>341</v>
      </c>
      <c r="J423" t="s">
        <v>1263</v>
      </c>
      <c r="K423" t="s">
        <v>414</v>
      </c>
      <c r="L423" t="s">
        <v>1213</v>
      </c>
      <c r="M423" s="131">
        <v>0.17</v>
      </c>
      <c r="N423" t="s">
        <v>1298</v>
      </c>
      <c r="O423" s="132">
        <v>1.738E-2</v>
      </c>
      <c r="P423" s="132">
        <v>4.4299999999999999E-2</v>
      </c>
      <c r="R423" s="131">
        <v>22546681</v>
      </c>
      <c r="S423" s="131">
        <v>1</v>
      </c>
      <c r="T423" s="131">
        <v>101.02</v>
      </c>
      <c r="U423" s="131">
        <v>22776.656999999999</v>
      </c>
      <c r="X423" s="132">
        <v>1.72E-3</v>
      </c>
      <c r="Y423" s="132">
        <v>1.4420000000000001E-2</v>
      </c>
      <c r="Z423" s="132">
        <v>6.0400000000000002E-3</v>
      </c>
    </row>
    <row r="424" spans="1:26">
      <c r="A424" t="s">
        <v>1214</v>
      </c>
      <c r="B424" t="s">
        <v>1252</v>
      </c>
      <c r="C424" t="s">
        <v>1268</v>
      </c>
      <c r="D424" t="s">
        <v>1290</v>
      </c>
      <c r="E424" t="s">
        <v>1291</v>
      </c>
      <c r="F424" t="s">
        <v>950</v>
      </c>
      <c r="G424" t="s">
        <v>205</v>
      </c>
      <c r="H424" t="s">
        <v>205</v>
      </c>
      <c r="I424" t="s">
        <v>341</v>
      </c>
      <c r="J424" t="s">
        <v>1263</v>
      </c>
      <c r="K424" t="s">
        <v>414</v>
      </c>
      <c r="L424" t="s">
        <v>1213</v>
      </c>
      <c r="M424" s="131">
        <v>0.35</v>
      </c>
      <c r="N424" t="s">
        <v>1292</v>
      </c>
      <c r="O424" s="132">
        <v>4.3240000000000001E-2</v>
      </c>
      <c r="P424" s="132">
        <v>4.2900000000000001E-2</v>
      </c>
      <c r="R424" s="131">
        <v>21648857</v>
      </c>
      <c r="S424" s="131">
        <v>1</v>
      </c>
      <c r="T424" s="131">
        <v>98.55</v>
      </c>
      <c r="U424" s="131">
        <v>21334.949000000001</v>
      </c>
      <c r="X424" s="132">
        <v>1.5499999999999999E-3</v>
      </c>
      <c r="Y424" s="132">
        <v>1.3509999999999999E-2</v>
      </c>
      <c r="Z424" s="132">
        <v>5.6499999999999996E-3</v>
      </c>
    </row>
    <row r="425" spans="1:26">
      <c r="A425" t="s">
        <v>1214</v>
      </c>
      <c r="B425" t="s">
        <v>1252</v>
      </c>
      <c r="C425" t="s">
        <v>1268</v>
      </c>
      <c r="D425" t="s">
        <v>1302</v>
      </c>
      <c r="E425" t="s">
        <v>1303</v>
      </c>
      <c r="F425" t="s">
        <v>950</v>
      </c>
      <c r="G425" t="s">
        <v>205</v>
      </c>
      <c r="H425" t="s">
        <v>205</v>
      </c>
      <c r="I425" t="s">
        <v>341</v>
      </c>
      <c r="J425" t="s">
        <v>1263</v>
      </c>
      <c r="K425" t="s">
        <v>414</v>
      </c>
      <c r="L425" t="s">
        <v>1213</v>
      </c>
      <c r="M425" s="131">
        <v>0.42</v>
      </c>
      <c r="N425" t="s">
        <v>1304</v>
      </c>
      <c r="O425" s="132">
        <v>4.2779999999999999E-2</v>
      </c>
      <c r="P425" s="132">
        <v>4.2999999999999997E-2</v>
      </c>
      <c r="R425" s="131">
        <v>21508420</v>
      </c>
      <c r="S425" s="131">
        <v>1</v>
      </c>
      <c r="T425" s="131">
        <v>98.23</v>
      </c>
      <c r="U425" s="131">
        <v>21127.721000000001</v>
      </c>
      <c r="X425" s="132">
        <v>1.5399999999999999E-3</v>
      </c>
      <c r="Y425" s="132">
        <v>1.338E-2</v>
      </c>
      <c r="Z425" s="132">
        <v>5.5999999999999999E-3</v>
      </c>
    </row>
    <row r="426" spans="1:26">
      <c r="A426" t="s">
        <v>1214</v>
      </c>
      <c r="B426" t="s">
        <v>1252</v>
      </c>
      <c r="C426" t="s">
        <v>1273</v>
      </c>
      <c r="D426" t="s">
        <v>1396</v>
      </c>
      <c r="E426" t="s">
        <v>1397</v>
      </c>
      <c r="F426" t="s">
        <v>946</v>
      </c>
      <c r="G426" t="s">
        <v>205</v>
      </c>
      <c r="H426" t="s">
        <v>205</v>
      </c>
      <c r="I426" t="s">
        <v>341</v>
      </c>
      <c r="J426" t="s">
        <v>1271</v>
      </c>
      <c r="K426" t="s">
        <v>416</v>
      </c>
      <c r="L426" t="s">
        <v>1213</v>
      </c>
      <c r="M426" s="131">
        <v>17.52</v>
      </c>
      <c r="N426" t="s">
        <v>1398</v>
      </c>
      <c r="O426" s="132">
        <v>3.5799999999999998E-2</v>
      </c>
      <c r="P426" s="132">
        <v>4.5900000000000003E-2</v>
      </c>
      <c r="R426" s="131">
        <v>26609821</v>
      </c>
      <c r="S426" s="131">
        <v>1</v>
      </c>
      <c r="T426" s="131">
        <v>73.98</v>
      </c>
      <c r="U426" s="131">
        <v>19685.946</v>
      </c>
      <c r="X426" s="132">
        <v>1.0300000000000001E-3</v>
      </c>
      <c r="Y426" s="132">
        <v>1.247E-2</v>
      </c>
      <c r="Z426" s="132">
        <v>5.2199999999999998E-3</v>
      </c>
    </row>
    <row r="427" spans="1:26">
      <c r="A427" t="s">
        <v>1214</v>
      </c>
      <c r="B427" t="s">
        <v>1252</v>
      </c>
      <c r="C427" t="s">
        <v>1268</v>
      </c>
      <c r="D427" t="s">
        <v>1293</v>
      </c>
      <c r="E427" t="s">
        <v>1294</v>
      </c>
      <c r="F427" t="s">
        <v>950</v>
      </c>
      <c r="G427" t="s">
        <v>205</v>
      </c>
      <c r="H427" t="s">
        <v>205</v>
      </c>
      <c r="I427" t="s">
        <v>341</v>
      </c>
      <c r="J427" t="s">
        <v>1263</v>
      </c>
      <c r="K427" t="s">
        <v>414</v>
      </c>
      <c r="L427" t="s">
        <v>1213</v>
      </c>
      <c r="M427" s="131">
        <v>0.85</v>
      </c>
      <c r="N427" t="s">
        <v>1295</v>
      </c>
      <c r="O427" s="132">
        <v>4.2110000000000002E-2</v>
      </c>
      <c r="P427" s="132">
        <v>4.1200000000000001E-2</v>
      </c>
      <c r="R427" s="131">
        <v>19208249</v>
      </c>
      <c r="S427" s="131">
        <v>1</v>
      </c>
      <c r="T427" s="131">
        <v>96.64</v>
      </c>
      <c r="U427" s="131">
        <v>18562.851999999999</v>
      </c>
      <c r="X427" s="132">
        <v>1.07E-3</v>
      </c>
      <c r="Y427" s="132">
        <v>1.175E-2</v>
      </c>
      <c r="Z427" s="132">
        <v>4.9199999999999999E-3</v>
      </c>
    </row>
    <row r="428" spans="1:26">
      <c r="A428" t="s">
        <v>1214</v>
      </c>
      <c r="B428" t="s">
        <v>1252</v>
      </c>
      <c r="C428" t="s">
        <v>1273</v>
      </c>
      <c r="D428" t="s">
        <v>1323</v>
      </c>
      <c r="E428" t="s">
        <v>1324</v>
      </c>
      <c r="F428" t="s">
        <v>946</v>
      </c>
      <c r="G428" t="s">
        <v>205</v>
      </c>
      <c r="H428" t="s">
        <v>205</v>
      </c>
      <c r="I428" t="s">
        <v>341</v>
      </c>
      <c r="J428" t="s">
        <v>1263</v>
      </c>
      <c r="K428" t="s">
        <v>414</v>
      </c>
      <c r="L428" t="s">
        <v>1213</v>
      </c>
      <c r="M428" s="131">
        <v>3.78</v>
      </c>
      <c r="N428" t="s">
        <v>1325</v>
      </c>
      <c r="O428" s="132">
        <v>4.2029999999999998E-2</v>
      </c>
      <c r="P428" s="132">
        <v>3.9399999999999998E-2</v>
      </c>
      <c r="R428" s="131">
        <v>16172279</v>
      </c>
      <c r="S428" s="131">
        <v>1</v>
      </c>
      <c r="T428" s="131">
        <v>105.5</v>
      </c>
      <c r="U428" s="131">
        <v>17061.754000000001</v>
      </c>
      <c r="X428" s="132">
        <v>1.0499999999999999E-3</v>
      </c>
      <c r="Y428" s="132">
        <v>1.0800000000000001E-2</v>
      </c>
      <c r="Z428" s="132">
        <v>4.5199999999999997E-3</v>
      </c>
    </row>
    <row r="429" spans="1:26">
      <c r="A429" t="s">
        <v>1214</v>
      </c>
      <c r="B429" t="s">
        <v>1252</v>
      </c>
      <c r="C429" t="s">
        <v>1402</v>
      </c>
      <c r="D429" t="s">
        <v>1412</v>
      </c>
      <c r="E429" t="s">
        <v>1413</v>
      </c>
      <c r="F429" t="s">
        <v>946</v>
      </c>
      <c r="G429" t="s">
        <v>205</v>
      </c>
      <c r="H429" t="s">
        <v>205</v>
      </c>
      <c r="I429" t="s">
        <v>341</v>
      </c>
      <c r="J429" t="s">
        <v>1263</v>
      </c>
      <c r="K429" t="s">
        <v>414</v>
      </c>
      <c r="L429" t="s">
        <v>1213</v>
      </c>
      <c r="M429" s="131">
        <v>0.66</v>
      </c>
      <c r="N429" t="s">
        <v>1279</v>
      </c>
      <c r="O429" s="132">
        <v>4.3310000000000001E-2</v>
      </c>
      <c r="P429" s="132">
        <v>4.2700000000000002E-2</v>
      </c>
      <c r="R429" s="131">
        <v>14014000</v>
      </c>
      <c r="S429" s="131">
        <v>1</v>
      </c>
      <c r="T429" s="131">
        <v>97.28</v>
      </c>
      <c r="U429" s="131">
        <v>13632.819</v>
      </c>
      <c r="X429" s="132">
        <v>2.6800000000000001E-3</v>
      </c>
      <c r="Y429" s="132">
        <v>8.6300000000000005E-3</v>
      </c>
      <c r="Z429" s="132">
        <v>3.6099999999999999E-3</v>
      </c>
    </row>
    <row r="430" spans="1:26">
      <c r="A430" t="s">
        <v>1214</v>
      </c>
      <c r="B430" t="s">
        <v>1252</v>
      </c>
      <c r="C430" t="s">
        <v>1260</v>
      </c>
      <c r="D430" t="s">
        <v>1399</v>
      </c>
      <c r="E430" t="s">
        <v>1400</v>
      </c>
      <c r="F430" t="s">
        <v>944</v>
      </c>
      <c r="G430" t="s">
        <v>205</v>
      </c>
      <c r="H430" t="s">
        <v>205</v>
      </c>
      <c r="I430" t="s">
        <v>341</v>
      </c>
      <c r="J430" t="s">
        <v>1263</v>
      </c>
      <c r="K430" t="s">
        <v>414</v>
      </c>
      <c r="L430" t="s">
        <v>1213</v>
      </c>
      <c r="M430" s="131">
        <v>5.55</v>
      </c>
      <c r="N430" t="s">
        <v>1401</v>
      </c>
      <c r="O430" s="132">
        <v>2.1909999999999999E-2</v>
      </c>
      <c r="P430" s="132">
        <v>2.0400000000000001E-2</v>
      </c>
      <c r="R430" s="131">
        <v>13200000</v>
      </c>
      <c r="S430" s="131">
        <v>1</v>
      </c>
      <c r="T430" s="131">
        <v>100.84</v>
      </c>
      <c r="U430" s="131">
        <v>13310.88</v>
      </c>
      <c r="X430" s="132">
        <v>3.3999999999999998E-3</v>
      </c>
      <c r="Y430" s="132">
        <v>8.43E-3</v>
      </c>
      <c r="Z430" s="132">
        <v>3.5300000000000002E-3</v>
      </c>
    </row>
    <row r="431" spans="1:26">
      <c r="A431" t="s">
        <v>1214</v>
      </c>
      <c r="B431" t="s">
        <v>1252</v>
      </c>
      <c r="C431" t="s">
        <v>1273</v>
      </c>
      <c r="D431" t="s">
        <v>1370</v>
      </c>
      <c r="E431" t="s">
        <v>1371</v>
      </c>
      <c r="F431" t="s">
        <v>946</v>
      </c>
      <c r="G431" t="s">
        <v>205</v>
      </c>
      <c r="H431" t="s">
        <v>205</v>
      </c>
      <c r="I431" t="s">
        <v>341</v>
      </c>
      <c r="J431" t="s">
        <v>1263</v>
      </c>
      <c r="K431" t="s">
        <v>414</v>
      </c>
      <c r="L431" t="s">
        <v>1213</v>
      </c>
      <c r="M431" s="131">
        <v>14.71</v>
      </c>
      <c r="N431" t="s">
        <v>1372</v>
      </c>
      <c r="O431" s="132">
        <v>1.8919999999999999E-2</v>
      </c>
      <c r="P431" s="132">
        <v>4.4699999999999997E-2</v>
      </c>
      <c r="R431" s="131">
        <v>14602590</v>
      </c>
      <c r="S431" s="131">
        <v>1</v>
      </c>
      <c r="T431" s="131">
        <v>91.05</v>
      </c>
      <c r="U431" s="131">
        <v>13295.657999999999</v>
      </c>
      <c r="X431" s="132">
        <v>5.5999999999999995E-4</v>
      </c>
      <c r="Y431" s="132">
        <v>8.4200000000000004E-3</v>
      </c>
      <c r="Z431" s="132">
        <v>3.5200000000000001E-3</v>
      </c>
    </row>
    <row r="432" spans="1:26">
      <c r="A432" t="s">
        <v>1214</v>
      </c>
      <c r="B432" t="s">
        <v>1252</v>
      </c>
      <c r="C432" t="s">
        <v>1273</v>
      </c>
      <c r="D432" t="s">
        <v>1274</v>
      </c>
      <c r="E432" t="s">
        <v>1275</v>
      </c>
      <c r="F432" t="s">
        <v>946</v>
      </c>
      <c r="G432" t="s">
        <v>205</v>
      </c>
      <c r="H432" t="s">
        <v>205</v>
      </c>
      <c r="I432" t="s">
        <v>341</v>
      </c>
      <c r="J432" t="s">
        <v>1263</v>
      </c>
      <c r="K432" t="s">
        <v>414</v>
      </c>
      <c r="L432" t="s">
        <v>1213</v>
      </c>
      <c r="M432" s="131">
        <v>11.42</v>
      </c>
      <c r="N432" t="s">
        <v>1276</v>
      </c>
      <c r="O432" s="132">
        <v>3.6310000000000002E-2</v>
      </c>
      <c r="P432" s="132">
        <v>4.3499999999999997E-2</v>
      </c>
      <c r="R432" s="131">
        <v>10831537</v>
      </c>
      <c r="S432" s="131">
        <v>1</v>
      </c>
      <c r="T432" s="131">
        <v>115.63</v>
      </c>
      <c r="U432" s="131">
        <v>12524.505999999999</v>
      </c>
      <c r="X432" s="132">
        <v>3.8000000000000002E-4</v>
      </c>
      <c r="Y432" s="132">
        <v>7.9299999999999995E-3</v>
      </c>
      <c r="Z432" s="132">
        <v>3.32E-3</v>
      </c>
    </row>
    <row r="433" spans="1:26">
      <c r="A433" t="s">
        <v>1214</v>
      </c>
      <c r="B433" t="s">
        <v>1252</v>
      </c>
      <c r="C433" t="s">
        <v>1273</v>
      </c>
      <c r="D433" t="s">
        <v>1317</v>
      </c>
      <c r="E433" t="s">
        <v>1318</v>
      </c>
      <c r="F433" t="s">
        <v>946</v>
      </c>
      <c r="G433" t="s">
        <v>205</v>
      </c>
      <c r="H433" t="s">
        <v>205</v>
      </c>
      <c r="I433" t="s">
        <v>341</v>
      </c>
      <c r="J433" t="s">
        <v>1263</v>
      </c>
      <c r="K433" t="s">
        <v>414</v>
      </c>
      <c r="L433" t="s">
        <v>1213</v>
      </c>
      <c r="M433" s="131">
        <v>8.18</v>
      </c>
      <c r="N433" t="s">
        <v>1319</v>
      </c>
      <c r="O433" s="132">
        <v>4.0050000000000002E-2</v>
      </c>
      <c r="P433" s="132">
        <v>4.1099999999999998E-2</v>
      </c>
      <c r="R433" s="131">
        <v>12280000</v>
      </c>
      <c r="S433" s="131">
        <v>1</v>
      </c>
      <c r="T433" s="131">
        <v>100.1</v>
      </c>
      <c r="U433" s="131">
        <v>12292.28</v>
      </c>
      <c r="X433" s="132">
        <v>3.6999999999999999E-4</v>
      </c>
      <c r="Y433" s="132">
        <v>7.7799999999999996E-3</v>
      </c>
      <c r="Z433" s="132">
        <v>3.2599999999999999E-3</v>
      </c>
    </row>
    <row r="434" spans="1:26">
      <c r="A434" t="s">
        <v>1214</v>
      </c>
      <c r="B434" t="s">
        <v>1252</v>
      </c>
      <c r="C434" t="s">
        <v>1268</v>
      </c>
      <c r="D434" t="s">
        <v>1379</v>
      </c>
      <c r="E434" t="s">
        <v>1380</v>
      </c>
      <c r="F434" t="s">
        <v>950</v>
      </c>
      <c r="G434" t="s">
        <v>205</v>
      </c>
      <c r="H434" t="s">
        <v>205</v>
      </c>
      <c r="I434" t="s">
        <v>341</v>
      </c>
      <c r="J434" t="s">
        <v>1263</v>
      </c>
      <c r="K434" t="s">
        <v>414</v>
      </c>
      <c r="L434" t="s">
        <v>1213</v>
      </c>
      <c r="M434" s="131">
        <v>0.26</v>
      </c>
      <c r="N434" t="s">
        <v>1381</v>
      </c>
      <c r="O434" s="132">
        <v>4.3479999999999998E-2</v>
      </c>
      <c r="P434" s="132">
        <v>4.3099999999999999E-2</v>
      </c>
      <c r="R434" s="131">
        <v>12161837</v>
      </c>
      <c r="S434" s="131">
        <v>1</v>
      </c>
      <c r="T434" s="131">
        <v>98.92</v>
      </c>
      <c r="U434" s="131">
        <v>12030.489</v>
      </c>
      <c r="X434" s="132">
        <v>8.7000000000000001E-4</v>
      </c>
      <c r="Y434" s="132">
        <v>7.62E-3</v>
      </c>
      <c r="Z434" s="132">
        <v>3.1900000000000001E-3</v>
      </c>
    </row>
    <row r="435" spans="1:26">
      <c r="A435" t="s">
        <v>1214</v>
      </c>
      <c r="B435" t="s">
        <v>1252</v>
      </c>
      <c r="C435" t="s">
        <v>1268</v>
      </c>
      <c r="D435" t="s">
        <v>1305</v>
      </c>
      <c r="E435" t="s">
        <v>1306</v>
      </c>
      <c r="F435" t="s">
        <v>950</v>
      </c>
      <c r="G435" t="s">
        <v>205</v>
      </c>
      <c r="H435" t="s">
        <v>205</v>
      </c>
      <c r="I435" t="s">
        <v>341</v>
      </c>
      <c r="J435" t="s">
        <v>1271</v>
      </c>
      <c r="K435" t="s">
        <v>416</v>
      </c>
      <c r="L435" t="s">
        <v>1213</v>
      </c>
      <c r="M435" s="131">
        <v>0.6</v>
      </c>
      <c r="N435" t="s">
        <v>1307</v>
      </c>
      <c r="O435" s="132">
        <v>4.2419999999999999E-2</v>
      </c>
      <c r="P435" s="132">
        <v>4.2599999999999999E-2</v>
      </c>
      <c r="R435" s="131">
        <v>10570000</v>
      </c>
      <c r="S435" s="131">
        <v>1</v>
      </c>
      <c r="T435" s="131">
        <v>97.54</v>
      </c>
      <c r="U435" s="131">
        <v>10309.977999999999</v>
      </c>
      <c r="X435" s="132">
        <v>5.9000000000000003E-4</v>
      </c>
      <c r="Y435" s="132">
        <v>6.5300000000000002E-3</v>
      </c>
      <c r="Z435" s="132">
        <v>2.7299999999999998E-3</v>
      </c>
    </row>
    <row r="436" spans="1:26">
      <c r="A436" t="s">
        <v>1214</v>
      </c>
      <c r="B436" t="s">
        <v>1252</v>
      </c>
      <c r="C436" t="s">
        <v>1268</v>
      </c>
      <c r="D436" t="s">
        <v>1284</v>
      </c>
      <c r="E436" t="s">
        <v>1285</v>
      </c>
      <c r="F436" t="s">
        <v>950</v>
      </c>
      <c r="G436" t="s">
        <v>205</v>
      </c>
      <c r="H436" t="s">
        <v>205</v>
      </c>
      <c r="I436" t="s">
        <v>341</v>
      </c>
      <c r="J436" t="s">
        <v>1263</v>
      </c>
      <c r="K436" t="s">
        <v>414</v>
      </c>
      <c r="L436" t="s">
        <v>1213</v>
      </c>
      <c r="M436" s="131">
        <v>0.52</v>
      </c>
      <c r="N436" t="s">
        <v>1286</v>
      </c>
      <c r="O436" s="132">
        <v>4.2450000000000002E-2</v>
      </c>
      <c r="P436" s="132">
        <v>4.2999999999999997E-2</v>
      </c>
      <c r="R436" s="131">
        <v>9495647</v>
      </c>
      <c r="S436" s="131">
        <v>1</v>
      </c>
      <c r="T436" s="131">
        <v>97.83</v>
      </c>
      <c r="U436" s="131">
        <v>9289.5910000000003</v>
      </c>
      <c r="X436" s="132">
        <v>5.9000000000000003E-4</v>
      </c>
      <c r="Y436" s="132">
        <v>5.8799999999999998E-3</v>
      </c>
      <c r="Z436" s="132">
        <v>2.4599999999999999E-3</v>
      </c>
    </row>
    <row r="437" spans="1:26">
      <c r="A437" t="s">
        <v>1214</v>
      </c>
      <c r="B437" t="s">
        <v>1252</v>
      </c>
      <c r="C437" t="s">
        <v>1260</v>
      </c>
      <c r="D437" t="s">
        <v>1499</v>
      </c>
      <c r="E437" t="s">
        <v>1500</v>
      </c>
      <c r="F437" t="s">
        <v>944</v>
      </c>
      <c r="G437" t="s">
        <v>205</v>
      </c>
      <c r="H437" t="s">
        <v>205</v>
      </c>
      <c r="I437" t="s">
        <v>341</v>
      </c>
      <c r="J437" t="s">
        <v>1263</v>
      </c>
      <c r="K437" t="s">
        <v>414</v>
      </c>
      <c r="L437" t="s">
        <v>1213</v>
      </c>
      <c r="M437" s="131">
        <v>17.93</v>
      </c>
      <c r="N437" t="s">
        <v>1501</v>
      </c>
      <c r="O437" s="132">
        <v>2.49E-3</v>
      </c>
      <c r="P437" s="132">
        <v>2.0199999999999999E-2</v>
      </c>
      <c r="R437" s="131">
        <v>3171612</v>
      </c>
      <c r="S437" s="131">
        <v>1</v>
      </c>
      <c r="T437" s="131">
        <v>98.54</v>
      </c>
      <c r="U437" s="131">
        <v>3125.306</v>
      </c>
      <c r="X437" s="132">
        <v>1.3999999999999999E-4</v>
      </c>
      <c r="Y437" s="132">
        <v>1.98E-3</v>
      </c>
      <c r="Z437" s="132">
        <v>8.3000000000000001E-4</v>
      </c>
    </row>
    <row r="438" spans="1:26">
      <c r="A438" t="s">
        <v>1214</v>
      </c>
      <c r="B438" t="s">
        <v>1252</v>
      </c>
      <c r="C438" t="s">
        <v>1268</v>
      </c>
      <c r="D438" t="s">
        <v>1299</v>
      </c>
      <c r="E438" t="s">
        <v>1300</v>
      </c>
      <c r="F438" t="s">
        <v>950</v>
      </c>
      <c r="G438" t="s">
        <v>205</v>
      </c>
      <c r="H438" t="s">
        <v>205</v>
      </c>
      <c r="I438" t="s">
        <v>341</v>
      </c>
      <c r="J438" t="s">
        <v>1263</v>
      </c>
      <c r="K438" t="s">
        <v>414</v>
      </c>
      <c r="L438" t="s">
        <v>1213</v>
      </c>
      <c r="M438" s="131">
        <v>0.92</v>
      </c>
      <c r="N438" t="s">
        <v>1301</v>
      </c>
      <c r="O438" s="132">
        <v>4.308E-2</v>
      </c>
      <c r="P438" s="132">
        <v>4.1000000000000002E-2</v>
      </c>
      <c r="R438" s="131">
        <v>2118500</v>
      </c>
      <c r="S438" s="131">
        <v>1</v>
      </c>
      <c r="T438" s="131">
        <v>96.36</v>
      </c>
      <c r="U438" s="131">
        <v>2041.3869999999999</v>
      </c>
      <c r="X438" s="132">
        <v>1.2E-4</v>
      </c>
      <c r="Y438" s="132">
        <v>1.2899999999999999E-3</v>
      </c>
      <c r="Z438" s="132">
        <v>5.4000000000000001E-4</v>
      </c>
    </row>
    <row r="439" spans="1:26">
      <c r="A439" t="s">
        <v>1214</v>
      </c>
      <c r="B439" t="s">
        <v>1252</v>
      </c>
      <c r="C439" t="s">
        <v>1280</v>
      </c>
      <c r="D439" t="s">
        <v>1287</v>
      </c>
      <c r="E439" t="s">
        <v>1288</v>
      </c>
      <c r="F439" t="s">
        <v>947</v>
      </c>
      <c r="G439" t="s">
        <v>205</v>
      </c>
      <c r="H439" t="s">
        <v>205</v>
      </c>
      <c r="I439" t="s">
        <v>341</v>
      </c>
      <c r="J439" t="s">
        <v>1263</v>
      </c>
      <c r="K439" t="s">
        <v>414</v>
      </c>
      <c r="L439" t="s">
        <v>1213</v>
      </c>
      <c r="M439" s="131">
        <v>0.9</v>
      </c>
      <c r="N439" t="s">
        <v>1289</v>
      </c>
      <c r="O439" s="132">
        <v>2.3700000000000001E-3</v>
      </c>
      <c r="P439" s="132">
        <v>4.3700000000000003E-2</v>
      </c>
      <c r="R439" s="131">
        <v>765187</v>
      </c>
      <c r="S439" s="131">
        <v>1</v>
      </c>
      <c r="T439" s="131">
        <v>100.22</v>
      </c>
      <c r="U439" s="131">
        <v>766.87</v>
      </c>
      <c r="X439" s="132">
        <v>4.0000000000000003E-5</v>
      </c>
      <c r="Y439" s="132">
        <v>4.8999999999999998E-4</v>
      </c>
      <c r="Z439" s="132">
        <v>2.0000000000000001E-4</v>
      </c>
    </row>
    <row r="440" spans="1:26">
      <c r="A440" t="s">
        <v>1214</v>
      </c>
      <c r="B440" t="s">
        <v>1252</v>
      </c>
      <c r="C440" t="s">
        <v>1408</v>
      </c>
      <c r="D440" t="s">
        <v>1409</v>
      </c>
      <c r="E440" t="s">
        <v>1410</v>
      </c>
      <c r="F440" t="s">
        <v>948</v>
      </c>
      <c r="G440" t="s">
        <v>205</v>
      </c>
      <c r="H440" t="s">
        <v>205</v>
      </c>
      <c r="I440" t="s">
        <v>341</v>
      </c>
      <c r="J440" t="s">
        <v>1271</v>
      </c>
      <c r="K440" t="s">
        <v>416</v>
      </c>
      <c r="L440" t="s">
        <v>1213</v>
      </c>
      <c r="M440" s="131">
        <v>4.62</v>
      </c>
      <c r="N440" t="s">
        <v>1411</v>
      </c>
      <c r="O440" s="132">
        <v>2.75E-2</v>
      </c>
      <c r="P440" s="132">
        <v>5.5E-2</v>
      </c>
      <c r="R440" s="131">
        <v>150000</v>
      </c>
      <c r="S440" s="131">
        <v>1</v>
      </c>
      <c r="T440" s="131">
        <v>302.93</v>
      </c>
      <c r="U440" s="131">
        <v>454.39499999999998</v>
      </c>
      <c r="X440" s="132">
        <v>8.0000000000000007E-5</v>
      </c>
      <c r="Y440" s="132">
        <v>2.9E-4</v>
      </c>
      <c r="Z440" s="132">
        <v>1.2E-4</v>
      </c>
    </row>
    <row r="441" spans="1:26">
      <c r="A441" t="s">
        <v>1214</v>
      </c>
      <c r="B441" t="s">
        <v>1252</v>
      </c>
      <c r="C441" t="s">
        <v>1332</v>
      </c>
      <c r="D441" t="s">
        <v>1414</v>
      </c>
      <c r="E441" t="s">
        <v>1415</v>
      </c>
      <c r="F441" t="s">
        <v>951</v>
      </c>
      <c r="G441" t="s">
        <v>206</v>
      </c>
      <c r="H441" t="s">
        <v>205</v>
      </c>
      <c r="I441" t="s">
        <v>315</v>
      </c>
      <c r="J441" t="s">
        <v>1335</v>
      </c>
      <c r="K441" t="s">
        <v>432</v>
      </c>
      <c r="L441" t="s">
        <v>1217</v>
      </c>
      <c r="M441" s="131">
        <v>1.484</v>
      </c>
      <c r="N441" t="s">
        <v>1416</v>
      </c>
      <c r="O441" s="132">
        <v>4.3159999999999997E-2</v>
      </c>
      <c r="P441" s="132">
        <v>3.0960000000000001E-2</v>
      </c>
      <c r="R441" s="131">
        <v>2900000</v>
      </c>
      <c r="S441" s="131">
        <v>3.9550000000000001</v>
      </c>
      <c r="T441" s="131">
        <v>98.02</v>
      </c>
      <c r="U441" s="131">
        <v>11242.403</v>
      </c>
      <c r="X441" s="132">
        <v>1.0200000000000001E-3</v>
      </c>
      <c r="Y441" s="132">
        <v>7.1199999999999996E-3</v>
      </c>
      <c r="Z441" s="132">
        <v>2.98E-3</v>
      </c>
    </row>
    <row r="442" spans="1:26">
      <c r="A442" t="s">
        <v>1214</v>
      </c>
      <c r="B442" t="s">
        <v>1252</v>
      </c>
      <c r="C442" t="s">
        <v>1382</v>
      </c>
      <c r="D442" t="s">
        <v>1502</v>
      </c>
      <c r="E442" t="s">
        <v>1503</v>
      </c>
      <c r="F442" t="s">
        <v>951</v>
      </c>
      <c r="G442" t="s">
        <v>206</v>
      </c>
      <c r="H442" t="s">
        <v>225</v>
      </c>
      <c r="I442" t="s">
        <v>315</v>
      </c>
      <c r="J442" t="s">
        <v>1385</v>
      </c>
      <c r="K442" t="s">
        <v>432</v>
      </c>
      <c r="L442" t="s">
        <v>1216</v>
      </c>
      <c r="M442" s="131">
        <v>13.077999999999999</v>
      </c>
      <c r="N442" t="s">
        <v>1504</v>
      </c>
      <c r="O442" s="132">
        <v>5.0849999999999999E-2</v>
      </c>
      <c r="P442" s="132">
        <v>4.7500000000000001E-2</v>
      </c>
      <c r="R442" s="131">
        <v>4355000</v>
      </c>
      <c r="S442" s="131">
        <v>3.3719999999999999</v>
      </c>
      <c r="T442" s="131">
        <v>68.453000000000003</v>
      </c>
      <c r="U442" s="131">
        <v>10052.364</v>
      </c>
      <c r="X442" s="132">
        <v>6.0000000000000002E-5</v>
      </c>
      <c r="Y442" s="132">
        <v>6.3699999999999998E-3</v>
      </c>
      <c r="Z442" s="132">
        <v>2.66E-3</v>
      </c>
    </row>
    <row r="443" spans="1:26">
      <c r="A443" t="s">
        <v>1214</v>
      </c>
      <c r="B443" t="s">
        <v>1252</v>
      </c>
      <c r="C443" t="s">
        <v>1382</v>
      </c>
      <c r="D443" t="s">
        <v>1480</v>
      </c>
      <c r="E443" t="s">
        <v>1481</v>
      </c>
      <c r="F443" t="s">
        <v>951</v>
      </c>
      <c r="G443" t="s">
        <v>206</v>
      </c>
      <c r="H443" t="s">
        <v>225</v>
      </c>
      <c r="I443" t="s">
        <v>315</v>
      </c>
      <c r="J443" t="s">
        <v>1385</v>
      </c>
      <c r="K443" t="s">
        <v>432</v>
      </c>
      <c r="L443" t="s">
        <v>1216</v>
      </c>
      <c r="M443" s="131">
        <v>0.40500000000000003</v>
      </c>
      <c r="N443" t="s">
        <v>1405</v>
      </c>
      <c r="O443" s="132">
        <v>4.3869999999999999E-2</v>
      </c>
      <c r="P443" s="132">
        <v>4.2369999999999998E-2</v>
      </c>
      <c r="R443" s="131">
        <v>2450000</v>
      </c>
      <c r="S443" s="131">
        <v>3.3719999999999999</v>
      </c>
      <c r="T443" s="131">
        <v>98.394999999999996</v>
      </c>
      <c r="U443" s="131">
        <v>8128.8040000000001</v>
      </c>
      <c r="X443" s="132">
        <v>4.0000000000000003E-5</v>
      </c>
      <c r="Y443" s="132">
        <v>5.1500000000000001E-3</v>
      </c>
      <c r="Z443" s="132">
        <v>2.15E-3</v>
      </c>
    </row>
    <row r="444" spans="1:26">
      <c r="A444" t="s">
        <v>1214</v>
      </c>
      <c r="B444" t="s">
        <v>1252</v>
      </c>
      <c r="C444" t="s">
        <v>1382</v>
      </c>
      <c r="D444" t="s">
        <v>1441</v>
      </c>
      <c r="E444" t="s">
        <v>1442</v>
      </c>
      <c r="F444" t="s">
        <v>951</v>
      </c>
      <c r="G444" t="s">
        <v>206</v>
      </c>
      <c r="H444" t="s">
        <v>225</v>
      </c>
      <c r="I444" t="s">
        <v>315</v>
      </c>
      <c r="J444" t="s">
        <v>1385</v>
      </c>
      <c r="K444" t="s">
        <v>432</v>
      </c>
      <c r="L444" t="s">
        <v>1216</v>
      </c>
      <c r="M444" s="131">
        <v>13.122</v>
      </c>
      <c r="N444" t="s">
        <v>1443</v>
      </c>
      <c r="O444" s="132">
        <v>4.9959999999999997E-2</v>
      </c>
      <c r="P444" s="132">
        <v>4.6890000000000001E-2</v>
      </c>
      <c r="R444" s="131">
        <v>3060000</v>
      </c>
      <c r="S444" s="131">
        <v>3.3719999999999999</v>
      </c>
      <c r="T444" s="131">
        <v>61.359000000000002</v>
      </c>
      <c r="U444" s="131">
        <v>6331.2178999999996</v>
      </c>
      <c r="X444" s="132">
        <v>4.0000000000000003E-5</v>
      </c>
      <c r="Y444" s="132">
        <v>4.0099999999999997E-3</v>
      </c>
      <c r="Z444" s="132">
        <v>1.6800000000000001E-3</v>
      </c>
    </row>
    <row r="445" spans="1:26">
      <c r="A445" t="s">
        <v>1214</v>
      </c>
      <c r="B445" t="s">
        <v>1252</v>
      </c>
      <c r="C445" t="s">
        <v>1332</v>
      </c>
      <c r="D445" t="s">
        <v>1333</v>
      </c>
      <c r="E445" t="s">
        <v>1334</v>
      </c>
      <c r="F445" t="s">
        <v>951</v>
      </c>
      <c r="G445" t="s">
        <v>206</v>
      </c>
      <c r="H445" t="s">
        <v>205</v>
      </c>
      <c r="I445" t="s">
        <v>315</v>
      </c>
      <c r="J445" t="s">
        <v>1335</v>
      </c>
      <c r="K445" t="s">
        <v>432</v>
      </c>
      <c r="L445" t="s">
        <v>1216</v>
      </c>
      <c r="M445" s="131">
        <v>6.7439999999999998</v>
      </c>
      <c r="N445" t="s">
        <v>1336</v>
      </c>
      <c r="O445" s="132">
        <v>5.8799999999999998E-2</v>
      </c>
      <c r="P445" s="132">
        <v>5.3109999999999997E-2</v>
      </c>
      <c r="R445" s="131">
        <v>1630000</v>
      </c>
      <c r="S445" s="131">
        <v>3.3719999999999999</v>
      </c>
      <c r="T445" s="131">
        <v>102.574</v>
      </c>
      <c r="U445" s="131">
        <v>5637.8360000000002</v>
      </c>
      <c r="X445" s="132">
        <v>5.4000000000000001E-4</v>
      </c>
      <c r="Y445" s="132">
        <v>3.5699999999999998E-3</v>
      </c>
      <c r="Z445" s="132">
        <v>1.49E-3</v>
      </c>
    </row>
    <row r="446" spans="1:26">
      <c r="A446" t="s">
        <v>1214</v>
      </c>
      <c r="B446" t="s">
        <v>1252</v>
      </c>
      <c r="C446" t="s">
        <v>1382</v>
      </c>
      <c r="D446" t="s">
        <v>1456</v>
      </c>
      <c r="E446" t="s">
        <v>1457</v>
      </c>
      <c r="F446" t="s">
        <v>951</v>
      </c>
      <c r="G446" t="s">
        <v>206</v>
      </c>
      <c r="H446" t="s">
        <v>225</v>
      </c>
      <c r="I446" t="s">
        <v>315</v>
      </c>
      <c r="J446" t="s">
        <v>1424</v>
      </c>
      <c r="K446" t="s">
        <v>424</v>
      </c>
      <c r="L446" t="s">
        <v>1216</v>
      </c>
      <c r="M446" s="131">
        <v>13.159000000000001</v>
      </c>
      <c r="N446" t="s">
        <v>1458</v>
      </c>
      <c r="O446" s="132">
        <v>4.6690000000000002E-2</v>
      </c>
      <c r="P446" s="132">
        <v>4.7989999999999998E-2</v>
      </c>
      <c r="R446" s="131">
        <v>1903000</v>
      </c>
      <c r="S446" s="131">
        <v>3.3719999999999999</v>
      </c>
      <c r="T446" s="131">
        <v>82.031000000000006</v>
      </c>
      <c r="U446" s="131">
        <v>5263.86</v>
      </c>
      <c r="X446" s="132">
        <v>5.0000000000000002E-5</v>
      </c>
      <c r="Y446" s="132">
        <v>3.3300000000000001E-3</v>
      </c>
      <c r="Z446" s="132">
        <v>1.4E-3</v>
      </c>
    </row>
    <row r="447" spans="1:26">
      <c r="A447" t="s">
        <v>1214</v>
      </c>
      <c r="B447" t="s">
        <v>1252</v>
      </c>
      <c r="C447" t="s">
        <v>1382</v>
      </c>
      <c r="D447" t="s">
        <v>1435</v>
      </c>
      <c r="E447" t="s">
        <v>1436</v>
      </c>
      <c r="F447" t="s">
        <v>951</v>
      </c>
      <c r="G447" t="s">
        <v>206</v>
      </c>
      <c r="H447" t="s">
        <v>225</v>
      </c>
      <c r="I447" t="s">
        <v>315</v>
      </c>
      <c r="J447" t="s">
        <v>1385</v>
      </c>
      <c r="K447" t="s">
        <v>432</v>
      </c>
      <c r="L447" t="s">
        <v>1216</v>
      </c>
      <c r="M447" s="131">
        <v>12.739000000000001</v>
      </c>
      <c r="N447" t="s">
        <v>1437</v>
      </c>
      <c r="O447" s="132">
        <v>4.129E-2</v>
      </c>
      <c r="P447" s="132">
        <v>4.7870000000000003E-2</v>
      </c>
      <c r="R447" s="131">
        <v>1800000</v>
      </c>
      <c r="S447" s="131">
        <v>3.3719999999999999</v>
      </c>
      <c r="T447" s="131">
        <v>86.311999999999998</v>
      </c>
      <c r="U447" s="131">
        <v>5238.7929999999997</v>
      </c>
      <c r="X447" s="132">
        <v>4.0000000000000003E-5</v>
      </c>
      <c r="Y447" s="132">
        <v>3.32E-3</v>
      </c>
      <c r="Z447" s="132">
        <v>1.39E-3</v>
      </c>
    </row>
    <row r="448" spans="1:26">
      <c r="A448" t="s">
        <v>1214</v>
      </c>
      <c r="B448" t="s">
        <v>1252</v>
      </c>
      <c r="C448" t="s">
        <v>1382</v>
      </c>
      <c r="D448" t="s">
        <v>1505</v>
      </c>
      <c r="E448" t="s">
        <v>1506</v>
      </c>
      <c r="F448" t="s">
        <v>951</v>
      </c>
      <c r="G448" t="s">
        <v>206</v>
      </c>
      <c r="H448" t="s">
        <v>225</v>
      </c>
      <c r="I448" t="s">
        <v>315</v>
      </c>
      <c r="J448" t="s">
        <v>1424</v>
      </c>
      <c r="K448" t="s">
        <v>424</v>
      </c>
      <c r="L448" t="s">
        <v>1216</v>
      </c>
      <c r="M448" s="131">
        <v>12.773999999999999</v>
      </c>
      <c r="N448" t="s">
        <v>1507</v>
      </c>
      <c r="O448" s="132">
        <v>4.4920000000000002E-2</v>
      </c>
      <c r="P448" s="132">
        <v>4.752E-2</v>
      </c>
      <c r="R448" s="131">
        <v>1990000</v>
      </c>
      <c r="S448" s="131">
        <v>3.3719999999999999</v>
      </c>
      <c r="T448" s="131">
        <v>73.031000000000006</v>
      </c>
      <c r="U448" s="131">
        <v>4900.5870000000004</v>
      </c>
      <c r="X448" s="132">
        <v>3.0000000000000001E-5</v>
      </c>
      <c r="Y448" s="132">
        <v>3.0999999999999999E-3</v>
      </c>
      <c r="Z448" s="132">
        <v>1.2999999999999999E-3</v>
      </c>
    </row>
    <row r="449" spans="1:26">
      <c r="A449" t="s">
        <v>1214</v>
      </c>
      <c r="B449" t="s">
        <v>1252</v>
      </c>
      <c r="C449" t="s">
        <v>1382</v>
      </c>
      <c r="D449" t="s">
        <v>1429</v>
      </c>
      <c r="E449" t="s">
        <v>1430</v>
      </c>
      <c r="F449" t="s">
        <v>951</v>
      </c>
      <c r="G449" t="s">
        <v>206</v>
      </c>
      <c r="H449" t="s">
        <v>225</v>
      </c>
      <c r="I449" t="s">
        <v>315</v>
      </c>
      <c r="J449" t="s">
        <v>1385</v>
      </c>
      <c r="K449" t="s">
        <v>432</v>
      </c>
      <c r="L449" t="s">
        <v>1216</v>
      </c>
      <c r="M449" s="131">
        <v>10.401999999999999</v>
      </c>
      <c r="N449" t="s">
        <v>1431</v>
      </c>
      <c r="O449" s="132">
        <v>4.863E-2</v>
      </c>
      <c r="P449" s="132">
        <v>4.4429999999999997E-2</v>
      </c>
      <c r="R449" s="131">
        <v>1510000</v>
      </c>
      <c r="S449" s="131">
        <v>3.3719999999999999</v>
      </c>
      <c r="T449" s="131">
        <v>90.938000000000002</v>
      </c>
      <c r="U449" s="131">
        <v>4630.308</v>
      </c>
      <c r="X449" s="132">
        <v>6.0000000000000002E-5</v>
      </c>
      <c r="Y449" s="132">
        <v>2.9299999999999999E-3</v>
      </c>
      <c r="Z449" s="132">
        <v>1.23E-3</v>
      </c>
    </row>
    <row r="450" spans="1:26">
      <c r="A450" t="s">
        <v>1214</v>
      </c>
      <c r="B450" t="s">
        <v>1252</v>
      </c>
      <c r="C450" t="s">
        <v>1332</v>
      </c>
      <c r="D450" t="s">
        <v>1417</v>
      </c>
      <c r="E450" t="s">
        <v>1418</v>
      </c>
      <c r="F450" t="s">
        <v>951</v>
      </c>
      <c r="G450" t="s">
        <v>206</v>
      </c>
      <c r="H450" t="s">
        <v>205</v>
      </c>
      <c r="I450" t="s">
        <v>315</v>
      </c>
      <c r="J450" t="s">
        <v>1335</v>
      </c>
      <c r="K450" t="s">
        <v>432</v>
      </c>
      <c r="L450" t="s">
        <v>1217</v>
      </c>
      <c r="M450" s="131">
        <v>1.2450000000000001</v>
      </c>
      <c r="N450" t="s">
        <v>1328</v>
      </c>
      <c r="O450" s="132">
        <v>3.3669999999999999E-2</v>
      </c>
      <c r="P450" s="132">
        <v>2.792E-2</v>
      </c>
      <c r="R450" s="131">
        <v>1000000</v>
      </c>
      <c r="S450" s="131">
        <v>3.9550000000000001</v>
      </c>
      <c r="T450" s="131">
        <v>105.917</v>
      </c>
      <c r="U450" s="131">
        <v>4189.0169999999998</v>
      </c>
      <c r="X450" s="132">
        <v>4.2000000000000002E-4</v>
      </c>
      <c r="Y450" s="132">
        <v>2.65E-3</v>
      </c>
      <c r="Z450" s="132">
        <v>1.1100000000000001E-3</v>
      </c>
    </row>
    <row r="451" spans="1:26">
      <c r="A451" t="s">
        <v>1214</v>
      </c>
      <c r="B451" t="s">
        <v>1252</v>
      </c>
      <c r="C451" t="s">
        <v>1382</v>
      </c>
      <c r="D451" t="s">
        <v>1426</v>
      </c>
      <c r="E451" t="s">
        <v>1427</v>
      </c>
      <c r="F451" t="s">
        <v>951</v>
      </c>
      <c r="G451" t="s">
        <v>206</v>
      </c>
      <c r="H451" t="s">
        <v>225</v>
      </c>
      <c r="I451" t="s">
        <v>315</v>
      </c>
      <c r="J451" t="s">
        <v>1385</v>
      </c>
      <c r="K451" t="s">
        <v>432</v>
      </c>
      <c r="L451" t="s">
        <v>1216</v>
      </c>
      <c r="M451" s="131">
        <v>6.5149999999999997</v>
      </c>
      <c r="N451" t="s">
        <v>1428</v>
      </c>
      <c r="O451" s="132">
        <v>4.4519999999999997E-2</v>
      </c>
      <c r="P451" s="132">
        <v>4.0500000000000001E-2</v>
      </c>
      <c r="R451" s="131">
        <v>1270000</v>
      </c>
      <c r="S451" s="131">
        <v>3.3719999999999999</v>
      </c>
      <c r="T451" s="131">
        <v>97.406000000000006</v>
      </c>
      <c r="U451" s="131">
        <v>4171.3530000000001</v>
      </c>
      <c r="X451" s="132">
        <v>1.0000000000000001E-5</v>
      </c>
      <c r="Y451" s="132">
        <v>2.64E-3</v>
      </c>
      <c r="Z451" s="132">
        <v>1.1100000000000001E-3</v>
      </c>
    </row>
    <row r="452" spans="1:26">
      <c r="A452" t="s">
        <v>1214</v>
      </c>
      <c r="B452" t="s">
        <v>1252</v>
      </c>
      <c r="C452" t="s">
        <v>1382</v>
      </c>
      <c r="D452" t="s">
        <v>1422</v>
      </c>
      <c r="E452" t="s">
        <v>1423</v>
      </c>
      <c r="F452" t="s">
        <v>951</v>
      </c>
      <c r="G452" t="s">
        <v>206</v>
      </c>
      <c r="H452" t="s">
        <v>225</v>
      </c>
      <c r="I452" t="s">
        <v>315</v>
      </c>
      <c r="J452" t="s">
        <v>1424</v>
      </c>
      <c r="K452" t="s">
        <v>424</v>
      </c>
      <c r="L452" t="s">
        <v>1216</v>
      </c>
      <c r="M452" s="131">
        <v>12.952</v>
      </c>
      <c r="N452" t="s">
        <v>1425</v>
      </c>
      <c r="O452" s="132">
        <v>3.9759999999999997E-2</v>
      </c>
      <c r="P452" s="132">
        <v>4.7660000000000001E-2</v>
      </c>
      <c r="R452" s="131">
        <v>1601000</v>
      </c>
      <c r="S452" s="131">
        <v>3.3719999999999999</v>
      </c>
      <c r="T452" s="131">
        <v>75.875</v>
      </c>
      <c r="U452" s="131">
        <v>4096.1689999999999</v>
      </c>
      <c r="X452" s="132">
        <v>4.0000000000000003E-5</v>
      </c>
      <c r="Y452" s="132">
        <v>2.5899999999999999E-3</v>
      </c>
      <c r="Z452" s="132">
        <v>1.09E-3</v>
      </c>
    </row>
    <row r="453" spans="1:26">
      <c r="A453" t="s">
        <v>1214</v>
      </c>
      <c r="B453" t="s">
        <v>1252</v>
      </c>
      <c r="C453" t="s">
        <v>1382</v>
      </c>
      <c r="D453" t="s">
        <v>1419</v>
      </c>
      <c r="E453" t="s">
        <v>1420</v>
      </c>
      <c r="F453" t="s">
        <v>951</v>
      </c>
      <c r="G453" t="s">
        <v>206</v>
      </c>
      <c r="H453" t="s">
        <v>225</v>
      </c>
      <c r="I453" t="s">
        <v>315</v>
      </c>
      <c r="J453" t="s">
        <v>1385</v>
      </c>
      <c r="K453" t="s">
        <v>432</v>
      </c>
      <c r="L453" t="s">
        <v>1216</v>
      </c>
      <c r="M453" s="131">
        <v>13.683999999999999</v>
      </c>
      <c r="N453" t="s">
        <v>1421</v>
      </c>
      <c r="O453" s="132">
        <v>4.3130000000000002E-2</v>
      </c>
      <c r="P453" s="132">
        <v>4.827E-2</v>
      </c>
      <c r="R453" s="131">
        <v>1450000</v>
      </c>
      <c r="S453" s="131">
        <v>3.3719999999999999</v>
      </c>
      <c r="T453" s="131">
        <v>76.781000000000006</v>
      </c>
      <c r="U453" s="131">
        <v>3754.13</v>
      </c>
      <c r="X453" s="132">
        <v>3.0000000000000001E-5</v>
      </c>
      <c r="Y453" s="132">
        <v>2.3800000000000002E-3</v>
      </c>
      <c r="Z453" s="132">
        <v>1E-3</v>
      </c>
    </row>
    <row r="454" spans="1:26">
      <c r="A454" t="s">
        <v>1214</v>
      </c>
      <c r="B454" t="s">
        <v>1252</v>
      </c>
      <c r="C454" t="s">
        <v>1382</v>
      </c>
      <c r="D454" t="s">
        <v>1508</v>
      </c>
      <c r="E454" t="s">
        <v>1509</v>
      </c>
      <c r="F454" t="s">
        <v>951</v>
      </c>
      <c r="G454" t="s">
        <v>206</v>
      </c>
      <c r="H454" t="s">
        <v>225</v>
      </c>
      <c r="I454" t="s">
        <v>315</v>
      </c>
      <c r="J454" t="s">
        <v>1385</v>
      </c>
      <c r="K454" t="s">
        <v>432</v>
      </c>
      <c r="L454" t="s">
        <v>1216</v>
      </c>
      <c r="M454" s="131">
        <v>6.782</v>
      </c>
      <c r="N454" t="s">
        <v>1510</v>
      </c>
      <c r="O454" s="132">
        <v>4.2320000000000003E-2</v>
      </c>
      <c r="P454" s="132">
        <v>4.0739999999999998E-2</v>
      </c>
      <c r="R454" s="131">
        <v>1100000</v>
      </c>
      <c r="S454" s="131">
        <v>3.3719999999999999</v>
      </c>
      <c r="T454" s="131">
        <v>95.436999999999998</v>
      </c>
      <c r="U454" s="131">
        <v>3539.9490000000001</v>
      </c>
      <c r="X454" s="132">
        <v>1.0000000000000001E-5</v>
      </c>
      <c r="Y454" s="132">
        <v>2.2399999999999998E-3</v>
      </c>
      <c r="Z454" s="132">
        <v>9.3999999999999997E-4</v>
      </c>
    </row>
    <row r="455" spans="1:26">
      <c r="A455" t="s">
        <v>1214</v>
      </c>
      <c r="B455" t="s">
        <v>1252</v>
      </c>
      <c r="C455" t="s">
        <v>1332</v>
      </c>
      <c r="D455" t="s">
        <v>1447</v>
      </c>
      <c r="E455" t="s">
        <v>1448</v>
      </c>
      <c r="F455" t="s">
        <v>951</v>
      </c>
      <c r="G455" t="s">
        <v>206</v>
      </c>
      <c r="H455" t="s">
        <v>205</v>
      </c>
      <c r="I455" t="s">
        <v>315</v>
      </c>
      <c r="J455" t="s">
        <v>1335</v>
      </c>
      <c r="K455" t="s">
        <v>432</v>
      </c>
      <c r="L455" t="s">
        <v>1216</v>
      </c>
      <c r="M455" s="131">
        <v>13.18</v>
      </c>
      <c r="N455" t="s">
        <v>1449</v>
      </c>
      <c r="O455" s="132">
        <v>5.851E-2</v>
      </c>
      <c r="P455" s="132">
        <v>6.2909999999999994E-2</v>
      </c>
      <c r="R455" s="131">
        <v>1080000</v>
      </c>
      <c r="S455" s="131">
        <v>3.3719999999999999</v>
      </c>
      <c r="T455" s="131">
        <v>94.016999999999996</v>
      </c>
      <c r="U455" s="131">
        <v>3423.873</v>
      </c>
      <c r="X455" s="132">
        <v>3.6000000000000002E-4</v>
      </c>
      <c r="Y455" s="132">
        <v>2.1700000000000001E-3</v>
      </c>
      <c r="Z455" s="132">
        <v>9.1E-4</v>
      </c>
    </row>
    <row r="456" spans="1:26">
      <c r="A456" t="s">
        <v>1214</v>
      </c>
      <c r="B456" t="s">
        <v>1252</v>
      </c>
      <c r="C456" t="s">
        <v>1382</v>
      </c>
      <c r="D456" t="s">
        <v>1482</v>
      </c>
      <c r="E456" t="s">
        <v>1483</v>
      </c>
      <c r="F456" t="s">
        <v>951</v>
      </c>
      <c r="G456" t="s">
        <v>206</v>
      </c>
      <c r="H456" t="s">
        <v>225</v>
      </c>
      <c r="I456" t="s">
        <v>315</v>
      </c>
      <c r="J456" t="s">
        <v>1385</v>
      </c>
      <c r="K456" t="s">
        <v>432</v>
      </c>
      <c r="L456" t="s">
        <v>1216</v>
      </c>
      <c r="M456" s="131">
        <v>0.32400000000000001</v>
      </c>
      <c r="N456" t="s">
        <v>1264</v>
      </c>
      <c r="O456" s="132">
        <v>4.2759999999999999E-2</v>
      </c>
      <c r="P456" s="132">
        <v>4.1709999999999997E-2</v>
      </c>
      <c r="R456" s="131">
        <v>1000000</v>
      </c>
      <c r="S456" s="131">
        <v>3.3719999999999999</v>
      </c>
      <c r="T456" s="131">
        <v>100.035</v>
      </c>
      <c r="U456" s="131">
        <v>3373.18</v>
      </c>
      <c r="X456" s="132">
        <v>3.0000000000000001E-5</v>
      </c>
      <c r="Y456" s="132">
        <v>2.14E-3</v>
      </c>
      <c r="Z456" s="132">
        <v>8.8999999999999995E-4</v>
      </c>
    </row>
    <row r="457" spans="1:26">
      <c r="A457" t="s">
        <v>1214</v>
      </c>
      <c r="B457" t="s">
        <v>1252</v>
      </c>
      <c r="C457" t="s">
        <v>1382</v>
      </c>
      <c r="D457" t="s">
        <v>1484</v>
      </c>
      <c r="E457" t="s">
        <v>1485</v>
      </c>
      <c r="F457" t="s">
        <v>951</v>
      </c>
      <c r="G457" t="s">
        <v>206</v>
      </c>
      <c r="H457" t="s">
        <v>225</v>
      </c>
      <c r="I457" t="s">
        <v>315</v>
      </c>
      <c r="J457" t="s">
        <v>1385</v>
      </c>
      <c r="K457" t="s">
        <v>432</v>
      </c>
      <c r="L457" t="s">
        <v>1216</v>
      </c>
      <c r="M457" s="131">
        <v>0.16900000000000001</v>
      </c>
      <c r="N457" t="s">
        <v>1486</v>
      </c>
      <c r="O457" s="132">
        <v>4.3959999999999999E-2</v>
      </c>
      <c r="P457" s="132">
        <v>4.333E-2</v>
      </c>
      <c r="R457" s="131">
        <v>1000000</v>
      </c>
      <c r="S457" s="131">
        <v>3.3719999999999999</v>
      </c>
      <c r="T457" s="131">
        <v>99.263000000000005</v>
      </c>
      <c r="U457" s="131">
        <v>3347.145</v>
      </c>
      <c r="X457" s="132">
        <v>2.0000000000000002E-5</v>
      </c>
      <c r="Y457" s="132">
        <v>2.1199999999999999E-3</v>
      </c>
      <c r="Z457" s="132">
        <v>8.8999999999999995E-4</v>
      </c>
    </row>
    <row r="458" spans="1:26">
      <c r="A458" t="s">
        <v>1214</v>
      </c>
      <c r="B458" t="s">
        <v>1252</v>
      </c>
      <c r="C458" t="s">
        <v>1382</v>
      </c>
      <c r="D458" t="s">
        <v>1487</v>
      </c>
      <c r="E458" t="s">
        <v>1488</v>
      </c>
      <c r="F458" t="s">
        <v>951</v>
      </c>
      <c r="G458" t="s">
        <v>206</v>
      </c>
      <c r="H458" t="s">
        <v>225</v>
      </c>
      <c r="I458" t="s">
        <v>315</v>
      </c>
      <c r="J458" t="s">
        <v>1385</v>
      </c>
      <c r="K458" t="s">
        <v>432</v>
      </c>
      <c r="L458" t="s">
        <v>1216</v>
      </c>
      <c r="M458" s="131">
        <v>0.188</v>
      </c>
      <c r="N458" t="s">
        <v>1489</v>
      </c>
      <c r="O458" s="132">
        <v>4.233E-2</v>
      </c>
      <c r="P458" s="132">
        <v>4.2880000000000001E-2</v>
      </c>
      <c r="R458" s="131">
        <v>1000000</v>
      </c>
      <c r="S458" s="131">
        <v>3.3719999999999999</v>
      </c>
      <c r="T458" s="131">
        <v>99.188999999999993</v>
      </c>
      <c r="U458" s="131">
        <v>3344.6529999999998</v>
      </c>
      <c r="X458" s="132">
        <v>2.0000000000000002E-5</v>
      </c>
      <c r="Y458" s="132">
        <v>2.1199999999999999E-3</v>
      </c>
      <c r="Z458" s="132">
        <v>8.8999999999999995E-4</v>
      </c>
    </row>
    <row r="459" spans="1:26">
      <c r="A459" t="s">
        <v>1214</v>
      </c>
      <c r="B459" t="s">
        <v>1252</v>
      </c>
      <c r="C459" t="s">
        <v>1382</v>
      </c>
      <c r="D459" t="s">
        <v>1490</v>
      </c>
      <c r="E459" t="s">
        <v>1491</v>
      </c>
      <c r="F459" t="s">
        <v>951</v>
      </c>
      <c r="G459" t="s">
        <v>206</v>
      </c>
      <c r="H459" t="s">
        <v>225</v>
      </c>
      <c r="I459" t="s">
        <v>315</v>
      </c>
      <c r="J459" t="s">
        <v>1385</v>
      </c>
      <c r="K459" t="s">
        <v>432</v>
      </c>
      <c r="L459" t="s">
        <v>1216</v>
      </c>
      <c r="M459" s="131">
        <v>0.21199999999999999</v>
      </c>
      <c r="N459" t="s">
        <v>1492</v>
      </c>
      <c r="O459" s="132">
        <v>4.326E-2</v>
      </c>
      <c r="P459" s="132">
        <v>4.2950000000000002E-2</v>
      </c>
      <c r="R459" s="131">
        <v>1000000</v>
      </c>
      <c r="S459" s="131">
        <v>3.3719999999999999</v>
      </c>
      <c r="T459" s="131">
        <v>99.084999999999994</v>
      </c>
      <c r="U459" s="131">
        <v>3341.1460000000002</v>
      </c>
      <c r="X459" s="132">
        <v>1.0000000000000001E-5</v>
      </c>
      <c r="Y459" s="132">
        <v>2.1199999999999999E-3</v>
      </c>
      <c r="Z459" s="132">
        <v>8.8999999999999995E-4</v>
      </c>
    </row>
    <row r="460" spans="1:26">
      <c r="A460" t="s">
        <v>1214</v>
      </c>
      <c r="B460" t="s">
        <v>1252</v>
      </c>
      <c r="C460" t="s">
        <v>1382</v>
      </c>
      <c r="D460" t="s">
        <v>1511</v>
      </c>
      <c r="E460" t="s">
        <v>1512</v>
      </c>
      <c r="F460" t="s">
        <v>951</v>
      </c>
      <c r="G460" t="s">
        <v>206</v>
      </c>
      <c r="H460" t="s">
        <v>225</v>
      </c>
      <c r="I460" t="s">
        <v>315</v>
      </c>
      <c r="J460" t="s">
        <v>1385</v>
      </c>
      <c r="K460" t="s">
        <v>432</v>
      </c>
      <c r="L460" t="s">
        <v>1216</v>
      </c>
      <c r="M460" s="131">
        <v>7.4829999999999997</v>
      </c>
      <c r="N460" t="s">
        <v>1513</v>
      </c>
      <c r="O460" s="132">
        <v>3.7999999999999999E-2</v>
      </c>
      <c r="P460" s="132">
        <v>4.1860000000000001E-2</v>
      </c>
      <c r="R460" s="131">
        <v>1000000</v>
      </c>
      <c r="S460" s="131">
        <v>3.3719999999999999</v>
      </c>
      <c r="T460" s="131">
        <v>98.733999999999995</v>
      </c>
      <c r="U460" s="131">
        <v>3329.31</v>
      </c>
      <c r="X460" s="132">
        <v>1.0000000000000001E-5</v>
      </c>
      <c r="Y460" s="132">
        <v>2.1099999999999999E-3</v>
      </c>
      <c r="Z460" s="132">
        <v>8.8000000000000003E-4</v>
      </c>
    </row>
    <row r="461" spans="1:26">
      <c r="A461" t="s">
        <v>1214</v>
      </c>
      <c r="B461" t="s">
        <v>1252</v>
      </c>
      <c r="C461" t="s">
        <v>1382</v>
      </c>
      <c r="D461" t="s">
        <v>1493</v>
      </c>
      <c r="E461" t="s">
        <v>1494</v>
      </c>
      <c r="F461" t="s">
        <v>951</v>
      </c>
      <c r="G461" t="s">
        <v>206</v>
      </c>
      <c r="H461" t="s">
        <v>225</v>
      </c>
      <c r="I461" t="s">
        <v>315</v>
      </c>
      <c r="J461" t="s">
        <v>1385</v>
      </c>
      <c r="K461" t="s">
        <v>432</v>
      </c>
      <c r="L461" t="s">
        <v>1216</v>
      </c>
      <c r="M461" s="131">
        <v>0.30599999999999999</v>
      </c>
      <c r="N461" t="s">
        <v>1495</v>
      </c>
      <c r="O461" s="132">
        <v>4.2160000000000003E-2</v>
      </c>
      <c r="P461" s="132">
        <v>4.2790000000000002E-2</v>
      </c>
      <c r="R461" s="131">
        <v>1000000</v>
      </c>
      <c r="S461" s="131">
        <v>3.3719999999999999</v>
      </c>
      <c r="T461" s="131">
        <v>98.683000000000007</v>
      </c>
      <c r="U461" s="131">
        <v>3327.59</v>
      </c>
      <c r="X461" s="132">
        <v>1.0000000000000001E-5</v>
      </c>
      <c r="Y461" s="132">
        <v>2.1099999999999999E-3</v>
      </c>
      <c r="Z461" s="132">
        <v>8.8000000000000003E-4</v>
      </c>
    </row>
    <row r="462" spans="1:26">
      <c r="A462" t="s">
        <v>1214</v>
      </c>
      <c r="B462" t="s">
        <v>1252</v>
      </c>
      <c r="C462" t="s">
        <v>1382</v>
      </c>
      <c r="D462" t="s">
        <v>1514</v>
      </c>
      <c r="E462" t="s">
        <v>1515</v>
      </c>
      <c r="F462" t="s">
        <v>951</v>
      </c>
      <c r="G462" t="s">
        <v>206</v>
      </c>
      <c r="H462" t="s">
        <v>225</v>
      </c>
      <c r="I462" t="s">
        <v>315</v>
      </c>
      <c r="J462" t="s">
        <v>1385</v>
      </c>
      <c r="K462" t="s">
        <v>432</v>
      </c>
      <c r="L462" t="s">
        <v>1216</v>
      </c>
      <c r="M462" s="131">
        <v>10.484999999999999</v>
      </c>
      <c r="N462" t="s">
        <v>1516</v>
      </c>
      <c r="O462" s="132">
        <v>4.394E-2</v>
      </c>
      <c r="P462" s="132">
        <v>4.548E-2</v>
      </c>
      <c r="R462" s="131">
        <v>1000000</v>
      </c>
      <c r="S462" s="131">
        <v>3.3719999999999999</v>
      </c>
      <c r="T462" s="131">
        <v>97.891000000000005</v>
      </c>
      <c r="U462" s="131">
        <v>3300.884</v>
      </c>
      <c r="X462" s="132">
        <v>2.0000000000000002E-5</v>
      </c>
      <c r="Y462" s="132">
        <v>2.0899999999999998E-3</v>
      </c>
      <c r="Z462" s="132">
        <v>8.7000000000000001E-4</v>
      </c>
    </row>
    <row r="463" spans="1:26">
      <c r="A463" t="s">
        <v>1214</v>
      </c>
      <c r="B463" t="s">
        <v>1252</v>
      </c>
      <c r="C463" t="s">
        <v>1382</v>
      </c>
      <c r="D463" t="s">
        <v>1465</v>
      </c>
      <c r="E463" t="s">
        <v>1466</v>
      </c>
      <c r="F463" t="s">
        <v>951</v>
      </c>
      <c r="G463" t="s">
        <v>206</v>
      </c>
      <c r="H463" t="s">
        <v>225</v>
      </c>
      <c r="I463" t="s">
        <v>315</v>
      </c>
      <c r="J463" t="s">
        <v>1385</v>
      </c>
      <c r="K463" t="s">
        <v>432</v>
      </c>
      <c r="L463" t="s">
        <v>1216</v>
      </c>
      <c r="M463" s="131">
        <v>6.0579999999999998</v>
      </c>
      <c r="N463" t="s">
        <v>1467</v>
      </c>
      <c r="O463" s="132">
        <v>4.3659999999999997E-2</v>
      </c>
      <c r="P463" s="132">
        <v>3.9780000000000003E-2</v>
      </c>
      <c r="R463" s="131">
        <v>1100000</v>
      </c>
      <c r="S463" s="131">
        <v>3.3719999999999999</v>
      </c>
      <c r="T463" s="131">
        <v>88.281000000000006</v>
      </c>
      <c r="U463" s="131">
        <v>3274.518</v>
      </c>
      <c r="X463" s="132">
        <v>1.0000000000000001E-5</v>
      </c>
      <c r="Y463" s="132">
        <v>2.0699999999999998E-3</v>
      </c>
      <c r="Z463" s="132">
        <v>8.7000000000000001E-4</v>
      </c>
    </row>
    <row r="464" spans="1:26">
      <c r="A464" t="s">
        <v>1214</v>
      </c>
      <c r="B464" t="s">
        <v>1252</v>
      </c>
      <c r="C464" t="s">
        <v>1382</v>
      </c>
      <c r="D464" t="s">
        <v>1438</v>
      </c>
      <c r="E464" t="s">
        <v>1439</v>
      </c>
      <c r="F464" t="s">
        <v>951</v>
      </c>
      <c r="G464" t="s">
        <v>206</v>
      </c>
      <c r="H464" t="s">
        <v>225</v>
      </c>
      <c r="I464" t="s">
        <v>315</v>
      </c>
      <c r="J464" t="s">
        <v>1385</v>
      </c>
      <c r="K464" t="s">
        <v>432</v>
      </c>
      <c r="L464" t="s">
        <v>1216</v>
      </c>
      <c r="M464" s="131">
        <v>9.2999999999999999E-2</v>
      </c>
      <c r="N464" t="s">
        <v>1440</v>
      </c>
      <c r="O464" s="132">
        <v>4.3319999999999997E-2</v>
      </c>
      <c r="P464" s="132">
        <v>4.3090000000000003E-2</v>
      </c>
      <c r="R464" s="131">
        <v>850000</v>
      </c>
      <c r="S464" s="131">
        <v>3.3719999999999999</v>
      </c>
      <c r="T464" s="131">
        <v>99.596999999999994</v>
      </c>
      <c r="U464" s="131">
        <v>2854.6489999999999</v>
      </c>
      <c r="X464" s="132">
        <v>1.0000000000000001E-5</v>
      </c>
      <c r="Y464" s="132">
        <v>1.81E-3</v>
      </c>
      <c r="Z464" s="132">
        <v>7.6000000000000004E-4</v>
      </c>
    </row>
    <row r="465" spans="1:26">
      <c r="A465" t="s">
        <v>1214</v>
      </c>
      <c r="B465" t="s">
        <v>1252</v>
      </c>
      <c r="C465" t="s">
        <v>1332</v>
      </c>
      <c r="D465" t="s">
        <v>1459</v>
      </c>
      <c r="E465" t="s">
        <v>1460</v>
      </c>
      <c r="F465" t="s">
        <v>951</v>
      </c>
      <c r="G465" t="s">
        <v>206</v>
      </c>
      <c r="H465" t="s">
        <v>205</v>
      </c>
      <c r="I465" t="s">
        <v>315</v>
      </c>
      <c r="J465" t="s">
        <v>1335</v>
      </c>
      <c r="K465" t="s">
        <v>432</v>
      </c>
      <c r="L465" t="s">
        <v>1216</v>
      </c>
      <c r="M465" s="131">
        <v>3.2730000000000001</v>
      </c>
      <c r="N465" t="s">
        <v>1461</v>
      </c>
      <c r="O465" s="132">
        <v>4.929E-2</v>
      </c>
      <c r="P465" s="132">
        <v>4.7600000000000003E-2</v>
      </c>
      <c r="R465" s="131">
        <v>810000</v>
      </c>
      <c r="S465" s="131">
        <v>3.3719999999999999</v>
      </c>
      <c r="T465" s="131">
        <v>103.26600000000001</v>
      </c>
      <c r="U465" s="131">
        <v>2820.5239999999999</v>
      </c>
      <c r="X465" s="132">
        <v>4.0000000000000002E-4</v>
      </c>
      <c r="Y465" s="132">
        <v>1.7899999999999999E-3</v>
      </c>
      <c r="Z465" s="132">
        <v>7.5000000000000002E-4</v>
      </c>
    </row>
    <row r="466" spans="1:26">
      <c r="A466" t="s">
        <v>1214</v>
      </c>
      <c r="B466" t="s">
        <v>1252</v>
      </c>
      <c r="C466" t="s">
        <v>1382</v>
      </c>
      <c r="D466" t="s">
        <v>1517</v>
      </c>
      <c r="E466" t="s">
        <v>1518</v>
      </c>
      <c r="F466" t="s">
        <v>951</v>
      </c>
      <c r="G466" t="s">
        <v>206</v>
      </c>
      <c r="H466" t="s">
        <v>225</v>
      </c>
      <c r="I466" t="s">
        <v>315</v>
      </c>
      <c r="J466" t="s">
        <v>1424</v>
      </c>
      <c r="K466" t="s">
        <v>424</v>
      </c>
      <c r="L466" t="s">
        <v>1216</v>
      </c>
      <c r="M466" s="131">
        <v>14.615</v>
      </c>
      <c r="N466" t="s">
        <v>1519</v>
      </c>
      <c r="O466" s="132">
        <v>4.7719999999999999E-2</v>
      </c>
      <c r="P466" s="132">
        <v>4.8590000000000001E-2</v>
      </c>
      <c r="R466" s="131">
        <v>1150000</v>
      </c>
      <c r="S466" s="131">
        <v>3.3719999999999999</v>
      </c>
      <c r="T466" s="131">
        <v>69.671999999999997</v>
      </c>
      <c r="U466" s="131">
        <v>2701.7370000000001</v>
      </c>
      <c r="X466" s="132">
        <v>3.0000000000000001E-5</v>
      </c>
      <c r="Y466" s="132">
        <v>1.7099999999999999E-3</v>
      </c>
      <c r="Z466" s="132">
        <v>7.2000000000000005E-4</v>
      </c>
    </row>
    <row r="467" spans="1:26">
      <c r="A467" t="s">
        <v>1214</v>
      </c>
      <c r="B467" t="s">
        <v>1252</v>
      </c>
      <c r="C467" t="s">
        <v>1382</v>
      </c>
      <c r="D467" t="s">
        <v>1496</v>
      </c>
      <c r="E467" t="s">
        <v>1497</v>
      </c>
      <c r="F467" t="s">
        <v>951</v>
      </c>
      <c r="G467" t="s">
        <v>206</v>
      </c>
      <c r="H467" t="s">
        <v>225</v>
      </c>
      <c r="I467" t="s">
        <v>315</v>
      </c>
      <c r="J467" t="s">
        <v>1385</v>
      </c>
      <c r="K467" t="s">
        <v>432</v>
      </c>
      <c r="L467" t="s">
        <v>1216</v>
      </c>
      <c r="M467" s="131">
        <v>0.32400000000000001</v>
      </c>
      <c r="N467" t="s">
        <v>1498</v>
      </c>
      <c r="O467" s="132">
        <v>4.2819999999999997E-2</v>
      </c>
      <c r="P467" s="132">
        <v>4.2849999999999999E-2</v>
      </c>
      <c r="R467" s="131">
        <v>800000</v>
      </c>
      <c r="S467" s="131">
        <v>3.3719999999999999</v>
      </c>
      <c r="T467" s="131">
        <v>98.602999999999994</v>
      </c>
      <c r="U467" s="131">
        <v>2659.9140000000002</v>
      </c>
      <c r="X467" s="132">
        <v>1.0000000000000001E-5</v>
      </c>
      <c r="Y467" s="132">
        <v>1.6800000000000001E-3</v>
      </c>
      <c r="Z467" s="132">
        <v>6.9999999999999999E-4</v>
      </c>
    </row>
    <row r="468" spans="1:26">
      <c r="A468" t="s">
        <v>1214</v>
      </c>
      <c r="B468" t="s">
        <v>1252</v>
      </c>
      <c r="C468" t="s">
        <v>1382</v>
      </c>
      <c r="D468" t="s">
        <v>1444</v>
      </c>
      <c r="E468" t="s">
        <v>1445</v>
      </c>
      <c r="F468" t="s">
        <v>951</v>
      </c>
      <c r="G468" t="s">
        <v>206</v>
      </c>
      <c r="H468" t="s">
        <v>225</v>
      </c>
      <c r="I468" t="s">
        <v>315</v>
      </c>
      <c r="J468" t="s">
        <v>1385</v>
      </c>
      <c r="K468" t="s">
        <v>432</v>
      </c>
      <c r="L468" t="s">
        <v>1216</v>
      </c>
      <c r="M468" s="131">
        <v>12.327</v>
      </c>
      <c r="N468" t="s">
        <v>1446</v>
      </c>
      <c r="O468" s="132">
        <v>4.8599999999999997E-2</v>
      </c>
      <c r="P468" s="132">
        <v>4.734E-2</v>
      </c>
      <c r="R468" s="131">
        <v>850000</v>
      </c>
      <c r="S468" s="131">
        <v>3.3719999999999999</v>
      </c>
      <c r="T468" s="131">
        <v>82.546999999999997</v>
      </c>
      <c r="U468" s="131">
        <v>2365.9580000000001</v>
      </c>
      <c r="X468" s="132">
        <v>2.0000000000000002E-5</v>
      </c>
      <c r="Y468" s="132">
        <v>1.5E-3</v>
      </c>
      <c r="Z468" s="132">
        <v>6.3000000000000003E-4</v>
      </c>
    </row>
    <row r="469" spans="1:26">
      <c r="A469" t="s">
        <v>1214</v>
      </c>
      <c r="B469" t="s">
        <v>1252</v>
      </c>
      <c r="C469" t="s">
        <v>1382</v>
      </c>
      <c r="D469" t="s">
        <v>1453</v>
      </c>
      <c r="E469" t="s">
        <v>1454</v>
      </c>
      <c r="F469" t="s">
        <v>951</v>
      </c>
      <c r="G469" t="s">
        <v>206</v>
      </c>
      <c r="H469" t="s">
        <v>225</v>
      </c>
      <c r="I469" t="s">
        <v>315</v>
      </c>
      <c r="J469" t="s">
        <v>1424</v>
      </c>
      <c r="K469" t="s">
        <v>424</v>
      </c>
      <c r="L469" t="s">
        <v>1216</v>
      </c>
      <c r="M469" s="131">
        <v>6.1109999999999998</v>
      </c>
      <c r="N469" t="s">
        <v>1455</v>
      </c>
      <c r="O469" s="132">
        <v>4.2270000000000002E-2</v>
      </c>
      <c r="P469" s="132">
        <v>3.9969999999999999E-2</v>
      </c>
      <c r="R469" s="131">
        <v>750000</v>
      </c>
      <c r="S469" s="131">
        <v>3.3719999999999999</v>
      </c>
      <c r="T469" s="131">
        <v>93.391000000000005</v>
      </c>
      <c r="U469" s="131">
        <v>2361.8580000000002</v>
      </c>
      <c r="X469" s="132">
        <v>1.0000000000000001E-5</v>
      </c>
      <c r="Y469" s="132">
        <v>1.5E-3</v>
      </c>
      <c r="Z469" s="132">
        <v>6.3000000000000003E-4</v>
      </c>
    </row>
    <row r="470" spans="1:26">
      <c r="A470" t="s">
        <v>1214</v>
      </c>
      <c r="B470" t="s">
        <v>1252</v>
      </c>
      <c r="C470" t="s">
        <v>1382</v>
      </c>
      <c r="D470" t="s">
        <v>1471</v>
      </c>
      <c r="E470" t="s">
        <v>1472</v>
      </c>
      <c r="F470" t="s">
        <v>951</v>
      </c>
      <c r="G470" t="s">
        <v>206</v>
      </c>
      <c r="H470" t="s">
        <v>225</v>
      </c>
      <c r="I470" t="s">
        <v>315</v>
      </c>
      <c r="J470" t="s">
        <v>1424</v>
      </c>
      <c r="K470" t="s">
        <v>424</v>
      </c>
      <c r="L470" t="s">
        <v>1216</v>
      </c>
      <c r="M470" s="131">
        <v>5.4829999999999997</v>
      </c>
      <c r="N470" t="s">
        <v>1473</v>
      </c>
      <c r="O470" s="132">
        <v>4.4580000000000002E-2</v>
      </c>
      <c r="P470" s="132">
        <v>3.8940000000000002E-2</v>
      </c>
      <c r="R470" s="131">
        <v>670000</v>
      </c>
      <c r="S470" s="131">
        <v>3.3719999999999999</v>
      </c>
      <c r="T470" s="131">
        <v>88.164000000000001</v>
      </c>
      <c r="U470" s="131">
        <v>1991.837</v>
      </c>
      <c r="X470" s="132">
        <v>0</v>
      </c>
      <c r="Y470" s="132">
        <v>1.2600000000000001E-3</v>
      </c>
      <c r="Z470" s="132">
        <v>5.2999999999999998E-4</v>
      </c>
    </row>
    <row r="471" spans="1:26">
      <c r="A471" t="s">
        <v>1214</v>
      </c>
      <c r="B471" t="s">
        <v>1252</v>
      </c>
      <c r="C471" t="s">
        <v>1332</v>
      </c>
      <c r="D471" t="s">
        <v>1337</v>
      </c>
      <c r="E471" t="s">
        <v>1338</v>
      </c>
      <c r="F471" t="s">
        <v>951</v>
      </c>
      <c r="G471" t="s">
        <v>206</v>
      </c>
      <c r="H471" t="s">
        <v>205</v>
      </c>
      <c r="I471" t="s">
        <v>315</v>
      </c>
      <c r="J471" t="s">
        <v>1335</v>
      </c>
      <c r="K471" t="s">
        <v>432</v>
      </c>
      <c r="L471" t="s">
        <v>1216</v>
      </c>
      <c r="M471" s="131">
        <v>7.2439999999999998</v>
      </c>
      <c r="N471" t="s">
        <v>1339</v>
      </c>
      <c r="O471" s="132">
        <v>5.5820000000000002E-2</v>
      </c>
      <c r="P471" s="132">
        <v>5.3609999999999998E-2</v>
      </c>
      <c r="R471" s="131">
        <v>565000</v>
      </c>
      <c r="S471" s="131">
        <v>3.3719999999999999</v>
      </c>
      <c r="T471" s="131">
        <v>103.67700000000001</v>
      </c>
      <c r="U471" s="131">
        <v>1975.2329999999999</v>
      </c>
      <c r="X471" s="132">
        <v>2.3000000000000001E-4</v>
      </c>
      <c r="Y471" s="132">
        <v>1.25E-3</v>
      </c>
      <c r="Z471" s="132">
        <v>5.1999999999999995E-4</v>
      </c>
    </row>
    <row r="472" spans="1:26">
      <c r="A472" t="s">
        <v>1214</v>
      </c>
      <c r="B472" t="s">
        <v>1252</v>
      </c>
      <c r="C472" t="s">
        <v>1382</v>
      </c>
      <c r="D472" t="s">
        <v>1468</v>
      </c>
      <c r="E472" t="s">
        <v>1469</v>
      </c>
      <c r="F472" t="s">
        <v>951</v>
      </c>
      <c r="G472" t="s">
        <v>206</v>
      </c>
      <c r="H472" t="s">
        <v>225</v>
      </c>
      <c r="I472" t="s">
        <v>315</v>
      </c>
      <c r="J472" t="s">
        <v>1424</v>
      </c>
      <c r="K472" t="s">
        <v>424</v>
      </c>
      <c r="L472" t="s">
        <v>1216</v>
      </c>
      <c r="M472" s="131">
        <v>14.003</v>
      </c>
      <c r="N472" t="s">
        <v>1470</v>
      </c>
      <c r="O472" s="132">
        <v>3.984E-2</v>
      </c>
      <c r="P472" s="132">
        <v>4.836E-2</v>
      </c>
      <c r="R472" s="131">
        <v>733000</v>
      </c>
      <c r="S472" s="131">
        <v>3.3719999999999999</v>
      </c>
      <c r="T472" s="131">
        <v>75.233999999999995</v>
      </c>
      <c r="U472" s="131">
        <v>1859.54</v>
      </c>
      <c r="X472" s="132">
        <v>2.0000000000000002E-5</v>
      </c>
      <c r="Y472" s="132">
        <v>1.1800000000000001E-3</v>
      </c>
      <c r="Z472" s="132">
        <v>4.8999999999999998E-4</v>
      </c>
    </row>
    <row r="473" spans="1:26">
      <c r="A473" t="s">
        <v>1214</v>
      </c>
      <c r="B473" t="s">
        <v>1252</v>
      </c>
      <c r="C473" t="s">
        <v>1382</v>
      </c>
      <c r="D473" t="s">
        <v>1450</v>
      </c>
      <c r="E473" t="s">
        <v>1451</v>
      </c>
      <c r="F473" t="s">
        <v>951</v>
      </c>
      <c r="G473" t="s">
        <v>206</v>
      </c>
      <c r="H473" t="s">
        <v>225</v>
      </c>
      <c r="I473" t="s">
        <v>315</v>
      </c>
      <c r="J473" t="s">
        <v>1385</v>
      </c>
      <c r="K473" t="s">
        <v>432</v>
      </c>
      <c r="L473" t="s">
        <v>1216</v>
      </c>
      <c r="M473" s="131">
        <v>9.4689999999999994</v>
      </c>
      <c r="N473" t="s">
        <v>1452</v>
      </c>
      <c r="O473" s="132">
        <v>4.956E-2</v>
      </c>
      <c r="P473" s="132">
        <v>4.3749999999999997E-2</v>
      </c>
      <c r="R473" s="131">
        <v>525000</v>
      </c>
      <c r="S473" s="131">
        <v>3.3719999999999999</v>
      </c>
      <c r="T473" s="131">
        <v>100.89100000000001</v>
      </c>
      <c r="U473" s="131">
        <v>1786.0730000000001</v>
      </c>
      <c r="X473" s="132">
        <v>2.0000000000000002E-5</v>
      </c>
      <c r="Y473" s="132">
        <v>1.1299999999999999E-3</v>
      </c>
      <c r="Z473" s="132">
        <v>4.6999999999999999E-4</v>
      </c>
    </row>
    <row r="474" spans="1:26">
      <c r="A474" t="s">
        <v>1214</v>
      </c>
      <c r="B474" t="s">
        <v>1252</v>
      </c>
      <c r="C474" t="s">
        <v>1382</v>
      </c>
      <c r="D474" t="s">
        <v>1520</v>
      </c>
      <c r="E474" t="s">
        <v>1521</v>
      </c>
      <c r="F474" t="s">
        <v>951</v>
      </c>
      <c r="G474" t="s">
        <v>206</v>
      </c>
      <c r="H474" t="s">
        <v>225</v>
      </c>
      <c r="I474" t="s">
        <v>315</v>
      </c>
      <c r="J474" t="s">
        <v>1424</v>
      </c>
      <c r="K474" t="s">
        <v>424</v>
      </c>
      <c r="L474" t="s">
        <v>1216</v>
      </c>
      <c r="M474" s="131">
        <v>6.9080000000000004</v>
      </c>
      <c r="N474" t="s">
        <v>1522</v>
      </c>
      <c r="O474" s="132">
        <v>3.916E-2</v>
      </c>
      <c r="P474" s="132">
        <v>4.1099999999999998E-2</v>
      </c>
      <c r="R474" s="131">
        <v>500000</v>
      </c>
      <c r="S474" s="131">
        <v>3.3719999999999999</v>
      </c>
      <c r="T474" s="131">
        <v>102.938</v>
      </c>
      <c r="U474" s="131">
        <v>1735.5340000000001</v>
      </c>
      <c r="X474" s="132">
        <v>0</v>
      </c>
      <c r="Y474" s="132">
        <v>1.1000000000000001E-3</v>
      </c>
      <c r="Z474" s="132">
        <v>4.6000000000000001E-4</v>
      </c>
    </row>
    <row r="475" spans="1:26">
      <c r="A475" t="s">
        <v>1214</v>
      </c>
      <c r="B475" t="s">
        <v>1252</v>
      </c>
      <c r="C475" t="s">
        <v>1382</v>
      </c>
      <c r="D475" t="s">
        <v>1462</v>
      </c>
      <c r="E475" t="s">
        <v>1463</v>
      </c>
      <c r="F475" t="s">
        <v>951</v>
      </c>
      <c r="G475" t="s">
        <v>206</v>
      </c>
      <c r="H475" t="s">
        <v>225</v>
      </c>
      <c r="I475" t="s">
        <v>315</v>
      </c>
      <c r="J475" t="s">
        <v>1385</v>
      </c>
      <c r="K475" t="s">
        <v>432</v>
      </c>
      <c r="L475" t="s">
        <v>1216</v>
      </c>
      <c r="M475" s="131">
        <v>14.162000000000001</v>
      </c>
      <c r="N475" t="s">
        <v>1464</v>
      </c>
      <c r="O475" s="132">
        <v>4.7149999999999997E-2</v>
      </c>
      <c r="P475" s="132">
        <v>4.8390000000000002E-2</v>
      </c>
      <c r="R475" s="131">
        <v>705000</v>
      </c>
      <c r="S475" s="131">
        <v>3.3719999999999999</v>
      </c>
      <c r="T475" s="131">
        <v>70.75</v>
      </c>
      <c r="U475" s="131">
        <v>1681.9110000000001</v>
      </c>
      <c r="X475" s="132">
        <v>2.0000000000000002E-5</v>
      </c>
      <c r="Y475" s="132">
        <v>1.07E-3</v>
      </c>
      <c r="Z475" s="132">
        <v>4.4999999999999999E-4</v>
      </c>
    </row>
    <row r="476" spans="1:26">
      <c r="A476" t="s">
        <v>1214</v>
      </c>
      <c r="B476" t="s">
        <v>1252</v>
      </c>
      <c r="C476" t="s">
        <v>1332</v>
      </c>
      <c r="D476" t="s">
        <v>1474</v>
      </c>
      <c r="E476" t="s">
        <v>1475</v>
      </c>
      <c r="F476" t="s">
        <v>951</v>
      </c>
      <c r="G476" t="s">
        <v>206</v>
      </c>
      <c r="H476" t="s">
        <v>205</v>
      </c>
      <c r="I476" t="s">
        <v>345</v>
      </c>
      <c r="J476" t="s">
        <v>1335</v>
      </c>
      <c r="K476" t="s">
        <v>432</v>
      </c>
      <c r="L476" t="s">
        <v>1216</v>
      </c>
      <c r="M476" s="131">
        <v>2.3650000000000002</v>
      </c>
      <c r="N476" t="s">
        <v>1476</v>
      </c>
      <c r="O476" s="132">
        <v>3.0009999999999998E-2</v>
      </c>
      <c r="P476" s="132">
        <v>4.7149999999999997E-2</v>
      </c>
      <c r="R476" s="131">
        <v>480000</v>
      </c>
      <c r="S476" s="131">
        <v>3.3719999999999999</v>
      </c>
      <c r="T476" s="131">
        <v>97.748000000000005</v>
      </c>
      <c r="U476" s="131">
        <v>1582.11</v>
      </c>
      <c r="X476" s="132">
        <v>4.8000000000000001E-4</v>
      </c>
      <c r="Y476" s="132">
        <v>1E-3</v>
      </c>
      <c r="Z476" s="132">
        <v>4.2000000000000002E-4</v>
      </c>
    </row>
    <row r="477" spans="1:26">
      <c r="A477" t="s">
        <v>1214</v>
      </c>
      <c r="B477" t="s">
        <v>1252</v>
      </c>
      <c r="C477" t="s">
        <v>1332</v>
      </c>
      <c r="D477" t="s">
        <v>1477</v>
      </c>
      <c r="E477" t="s">
        <v>1478</v>
      </c>
      <c r="F477" t="s">
        <v>951</v>
      </c>
      <c r="G477" t="s">
        <v>206</v>
      </c>
      <c r="H477" t="s">
        <v>205</v>
      </c>
      <c r="I477" t="s">
        <v>315</v>
      </c>
      <c r="J477" t="s">
        <v>1335</v>
      </c>
      <c r="K477" t="s">
        <v>432</v>
      </c>
      <c r="L477" t="s">
        <v>1216</v>
      </c>
      <c r="M477" s="131">
        <v>4.1449999999999996</v>
      </c>
      <c r="N477" t="s">
        <v>1479</v>
      </c>
      <c r="O477" s="132">
        <v>2.2839999999999999E-2</v>
      </c>
      <c r="P477" s="132">
        <v>4.8590000000000001E-2</v>
      </c>
      <c r="R477" s="131">
        <v>150000</v>
      </c>
      <c r="S477" s="131">
        <v>3.3719999999999999</v>
      </c>
      <c r="T477" s="131">
        <v>91.320999999999998</v>
      </c>
      <c r="U477" s="131">
        <v>461.90100000000001</v>
      </c>
      <c r="X477" s="132">
        <v>1.4999999999999999E-4</v>
      </c>
      <c r="Y477" s="132">
        <v>2.9E-4</v>
      </c>
      <c r="Z477" s="132">
        <v>1.2E-4</v>
      </c>
    </row>
    <row r="478" spans="1:26">
      <c r="A478" t="s">
        <v>1214</v>
      </c>
      <c r="B478" t="s">
        <v>1253</v>
      </c>
      <c r="C478" t="s">
        <v>1260</v>
      </c>
      <c r="D478" t="s">
        <v>1346</v>
      </c>
      <c r="E478" t="s">
        <v>1347</v>
      </c>
      <c r="F478" t="s">
        <v>944</v>
      </c>
      <c r="G478" t="s">
        <v>205</v>
      </c>
      <c r="H478" t="s">
        <v>205</v>
      </c>
      <c r="I478" t="s">
        <v>341</v>
      </c>
      <c r="J478" t="s">
        <v>1271</v>
      </c>
      <c r="K478" t="s">
        <v>416</v>
      </c>
      <c r="L478" t="s">
        <v>1213</v>
      </c>
      <c r="M478" s="131">
        <v>1.91</v>
      </c>
      <c r="N478" t="s">
        <v>1348</v>
      </c>
      <c r="O478" s="132">
        <v>-2.7199999999999998E-2</v>
      </c>
      <c r="P478" s="132">
        <v>2.0899999999999998E-2</v>
      </c>
      <c r="R478" s="131">
        <v>6052709</v>
      </c>
      <c r="S478" s="131">
        <v>1</v>
      </c>
      <c r="T478" s="131">
        <v>115.45</v>
      </c>
      <c r="U478" s="131">
        <v>6987.8530000000001</v>
      </c>
      <c r="X478" s="132">
        <v>2.5000000000000001E-4</v>
      </c>
      <c r="Y478" s="132">
        <v>0.13805000000000001</v>
      </c>
      <c r="Z478" s="132">
        <v>2.4039999999999999E-2</v>
      </c>
    </row>
    <row r="479" spans="1:26">
      <c r="A479" t="s">
        <v>1214</v>
      </c>
      <c r="B479" t="s">
        <v>1253</v>
      </c>
      <c r="C479" t="s">
        <v>1268</v>
      </c>
      <c r="D479" t="s">
        <v>1293</v>
      </c>
      <c r="E479" t="s">
        <v>1294</v>
      </c>
      <c r="F479" t="s">
        <v>950</v>
      </c>
      <c r="G479" t="s">
        <v>205</v>
      </c>
      <c r="H479" t="s">
        <v>205</v>
      </c>
      <c r="I479" t="s">
        <v>341</v>
      </c>
      <c r="J479" t="s">
        <v>1263</v>
      </c>
      <c r="K479" t="s">
        <v>414</v>
      </c>
      <c r="L479" t="s">
        <v>1213</v>
      </c>
      <c r="M479" s="131">
        <v>0.85</v>
      </c>
      <c r="N479" t="s">
        <v>1295</v>
      </c>
      <c r="O479" s="132">
        <v>4.2220000000000001E-2</v>
      </c>
      <c r="P479" s="132">
        <v>4.1200000000000001E-2</v>
      </c>
      <c r="R479" s="131">
        <v>6646888</v>
      </c>
      <c r="S479" s="131">
        <v>1</v>
      </c>
      <c r="T479" s="131">
        <v>96.64</v>
      </c>
      <c r="U479" s="131">
        <v>6423.5529999999999</v>
      </c>
      <c r="X479" s="132">
        <v>3.6999999999999999E-4</v>
      </c>
      <c r="Y479" s="132">
        <v>0.12690000000000001</v>
      </c>
      <c r="Z479" s="132">
        <v>2.2100000000000002E-2</v>
      </c>
    </row>
    <row r="480" spans="1:26">
      <c r="A480" t="s">
        <v>1214</v>
      </c>
      <c r="B480" t="s">
        <v>1253</v>
      </c>
      <c r="C480" t="s">
        <v>1260</v>
      </c>
      <c r="D480" t="s">
        <v>1311</v>
      </c>
      <c r="E480" t="s">
        <v>1312</v>
      </c>
      <c r="F480" t="s">
        <v>944</v>
      </c>
      <c r="G480" t="s">
        <v>205</v>
      </c>
      <c r="H480" t="s">
        <v>205</v>
      </c>
      <c r="I480" t="s">
        <v>341</v>
      </c>
      <c r="J480" t="s">
        <v>1271</v>
      </c>
      <c r="K480" t="s">
        <v>416</v>
      </c>
      <c r="L480" t="s">
        <v>1213</v>
      </c>
      <c r="M480" s="131">
        <v>3.89</v>
      </c>
      <c r="N480" t="s">
        <v>1313</v>
      </c>
      <c r="O480" s="132">
        <v>1.146E-2</v>
      </c>
      <c r="P480" s="132">
        <v>2.01E-2</v>
      </c>
      <c r="R480" s="131">
        <v>5742093</v>
      </c>
      <c r="S480" s="131">
        <v>1</v>
      </c>
      <c r="T480" s="131">
        <v>110.62</v>
      </c>
      <c r="U480" s="131">
        <v>6351.9030000000002</v>
      </c>
      <c r="X480" s="132">
        <v>2.0000000000000001E-4</v>
      </c>
      <c r="Y480" s="132">
        <v>0.12548999999999999</v>
      </c>
      <c r="Z480" s="132">
        <v>2.1850000000000001E-2</v>
      </c>
    </row>
    <row r="481" spans="1:26">
      <c r="A481" t="s">
        <v>1214</v>
      </c>
      <c r="B481" t="s">
        <v>1253</v>
      </c>
      <c r="C481" t="s">
        <v>1273</v>
      </c>
      <c r="D481" t="s">
        <v>1317</v>
      </c>
      <c r="E481" t="s">
        <v>1318</v>
      </c>
      <c r="F481" t="s">
        <v>946</v>
      </c>
      <c r="G481" t="s">
        <v>205</v>
      </c>
      <c r="H481" t="s">
        <v>205</v>
      </c>
      <c r="I481" t="s">
        <v>341</v>
      </c>
      <c r="J481" t="s">
        <v>1263</v>
      </c>
      <c r="K481" t="s">
        <v>414</v>
      </c>
      <c r="L481" t="s">
        <v>1213</v>
      </c>
      <c r="M481" s="131">
        <v>8.18</v>
      </c>
      <c r="N481" t="s">
        <v>1319</v>
      </c>
      <c r="O481" s="132">
        <v>4.0090000000000001E-2</v>
      </c>
      <c r="P481" s="132">
        <v>4.1099999999999998E-2</v>
      </c>
      <c r="R481" s="131">
        <v>5708168</v>
      </c>
      <c r="S481" s="131">
        <v>1</v>
      </c>
      <c r="T481" s="131">
        <v>100.1</v>
      </c>
      <c r="U481" s="131">
        <v>5713.8760000000002</v>
      </c>
      <c r="X481" s="132">
        <v>1.7000000000000001E-4</v>
      </c>
      <c r="Y481" s="132">
        <v>0.11287999999999999</v>
      </c>
      <c r="Z481" s="132">
        <v>1.9650000000000001E-2</v>
      </c>
    </row>
    <row r="482" spans="1:26">
      <c r="A482" t="s">
        <v>1214</v>
      </c>
      <c r="B482" t="s">
        <v>1253</v>
      </c>
      <c r="C482" t="s">
        <v>1273</v>
      </c>
      <c r="D482" t="s">
        <v>1329</v>
      </c>
      <c r="E482" t="s">
        <v>1330</v>
      </c>
      <c r="F482" t="s">
        <v>946</v>
      </c>
      <c r="G482" t="s">
        <v>205</v>
      </c>
      <c r="H482" t="s">
        <v>205</v>
      </c>
      <c r="I482" t="s">
        <v>341</v>
      </c>
      <c r="J482" t="s">
        <v>1271</v>
      </c>
      <c r="K482" t="s">
        <v>416</v>
      </c>
      <c r="L482" t="s">
        <v>1213</v>
      </c>
      <c r="M482" s="131">
        <v>6.54</v>
      </c>
      <c r="N482" t="s">
        <v>1331</v>
      </c>
      <c r="O482" s="132">
        <v>4.3799999999999999E-2</v>
      </c>
      <c r="P482" s="132">
        <v>4.0500000000000001E-2</v>
      </c>
      <c r="R482" s="131">
        <v>5541858</v>
      </c>
      <c r="S482" s="131">
        <v>1</v>
      </c>
      <c r="T482" s="131">
        <v>84.1</v>
      </c>
      <c r="U482" s="131">
        <v>4660.7030000000004</v>
      </c>
      <c r="X482" s="132">
        <v>1.6000000000000001E-4</v>
      </c>
      <c r="Y482" s="132">
        <v>9.2079999999999995E-2</v>
      </c>
      <c r="Z482" s="132">
        <v>1.6029999999999999E-2</v>
      </c>
    </row>
    <row r="483" spans="1:26">
      <c r="A483" t="s">
        <v>1214</v>
      </c>
      <c r="B483" t="s">
        <v>1253</v>
      </c>
      <c r="C483" t="s">
        <v>1260</v>
      </c>
      <c r="D483" t="s">
        <v>1265</v>
      </c>
      <c r="E483" t="s">
        <v>1266</v>
      </c>
      <c r="F483" t="s">
        <v>944</v>
      </c>
      <c r="G483" t="s">
        <v>205</v>
      </c>
      <c r="H483" t="s">
        <v>205</v>
      </c>
      <c r="I483" t="s">
        <v>341</v>
      </c>
      <c r="J483" t="s">
        <v>1263</v>
      </c>
      <c r="K483" t="s">
        <v>414</v>
      </c>
      <c r="L483" t="s">
        <v>1213</v>
      </c>
      <c r="M483" s="131">
        <v>3.27</v>
      </c>
      <c r="N483" t="s">
        <v>1267</v>
      </c>
      <c r="O483" s="132">
        <v>1.4489999999999999E-2</v>
      </c>
      <c r="P483" s="132">
        <v>2.0500000000000001E-2</v>
      </c>
      <c r="R483" s="131">
        <v>4439412</v>
      </c>
      <c r="S483" s="131">
        <v>1</v>
      </c>
      <c r="T483" s="131">
        <v>103.51</v>
      </c>
      <c r="U483" s="131">
        <v>4595.2349999999997</v>
      </c>
      <c r="X483" s="132">
        <v>1.3999999999999999E-4</v>
      </c>
      <c r="Y483" s="132">
        <v>9.078E-2</v>
      </c>
      <c r="Z483" s="132">
        <v>1.5810000000000001E-2</v>
      </c>
    </row>
    <row r="484" spans="1:26">
      <c r="A484" t="s">
        <v>1214</v>
      </c>
      <c r="B484" t="s">
        <v>1253</v>
      </c>
      <c r="C484" t="s">
        <v>1260</v>
      </c>
      <c r="D484" t="s">
        <v>1261</v>
      </c>
      <c r="E484" t="s">
        <v>1262</v>
      </c>
      <c r="F484" t="s">
        <v>944</v>
      </c>
      <c r="G484" t="s">
        <v>205</v>
      </c>
      <c r="H484" t="s">
        <v>205</v>
      </c>
      <c r="I484" t="s">
        <v>341</v>
      </c>
      <c r="J484" t="s">
        <v>1263</v>
      </c>
      <c r="K484" t="s">
        <v>414</v>
      </c>
      <c r="L484" t="s">
        <v>1213</v>
      </c>
      <c r="M484" s="131">
        <v>0.33</v>
      </c>
      <c r="N484" t="s">
        <v>1264</v>
      </c>
      <c r="O484" s="132">
        <v>-1.08E-3</v>
      </c>
      <c r="P484" s="132">
        <v>5.8999999999999999E-3</v>
      </c>
      <c r="R484" s="131">
        <v>3583252</v>
      </c>
      <c r="S484" s="131">
        <v>1</v>
      </c>
      <c r="T484" s="131">
        <v>118.26</v>
      </c>
      <c r="U484" s="131">
        <v>4237.5540000000001</v>
      </c>
      <c r="X484" s="132">
        <v>2.7999999999999998E-4</v>
      </c>
      <c r="Y484" s="132">
        <v>8.3720000000000003E-2</v>
      </c>
      <c r="Z484" s="132">
        <v>1.4579999999999999E-2</v>
      </c>
    </row>
    <row r="485" spans="1:26">
      <c r="A485" t="s">
        <v>1214</v>
      </c>
      <c r="B485" t="s">
        <v>1253</v>
      </c>
      <c r="C485" t="s">
        <v>1273</v>
      </c>
      <c r="D485" t="s">
        <v>1274</v>
      </c>
      <c r="E485" t="s">
        <v>1275</v>
      </c>
      <c r="F485" t="s">
        <v>946</v>
      </c>
      <c r="G485" t="s">
        <v>205</v>
      </c>
      <c r="H485" t="s">
        <v>205</v>
      </c>
      <c r="I485" t="s">
        <v>341</v>
      </c>
      <c r="J485" t="s">
        <v>1263</v>
      </c>
      <c r="K485" t="s">
        <v>414</v>
      </c>
      <c r="L485" t="s">
        <v>1213</v>
      </c>
      <c r="M485" s="131">
        <v>11.42</v>
      </c>
      <c r="N485" t="s">
        <v>1276</v>
      </c>
      <c r="O485" s="132">
        <v>3.6630000000000003E-2</v>
      </c>
      <c r="P485" s="132">
        <v>4.3499999999999997E-2</v>
      </c>
      <c r="R485" s="131">
        <v>2556062</v>
      </c>
      <c r="S485" s="131">
        <v>1</v>
      </c>
      <c r="T485" s="131">
        <v>115.63</v>
      </c>
      <c r="U485" s="131">
        <v>2955.5740000000001</v>
      </c>
      <c r="X485" s="132">
        <v>9.0000000000000006E-5</v>
      </c>
      <c r="Y485" s="132">
        <v>5.8389999999999997E-2</v>
      </c>
      <c r="Z485" s="132">
        <v>1.017E-2</v>
      </c>
    </row>
    <row r="486" spans="1:26">
      <c r="A486" t="s">
        <v>1214</v>
      </c>
      <c r="B486" t="s">
        <v>1253</v>
      </c>
      <c r="C486" t="s">
        <v>1273</v>
      </c>
      <c r="D486" t="s">
        <v>1370</v>
      </c>
      <c r="E486" t="s">
        <v>1371</v>
      </c>
      <c r="F486" t="s">
        <v>946</v>
      </c>
      <c r="G486" t="s">
        <v>205</v>
      </c>
      <c r="H486" t="s">
        <v>205</v>
      </c>
      <c r="I486" t="s">
        <v>341</v>
      </c>
      <c r="J486" t="s">
        <v>1263</v>
      </c>
      <c r="K486" t="s">
        <v>414</v>
      </c>
      <c r="L486" t="s">
        <v>1213</v>
      </c>
      <c r="M486" s="131">
        <v>14.71</v>
      </c>
      <c r="N486" t="s">
        <v>1372</v>
      </c>
      <c r="O486" s="132">
        <v>4.6980000000000001E-2</v>
      </c>
      <c r="P486" s="132">
        <v>4.4699999999999997E-2</v>
      </c>
      <c r="R486" s="131">
        <v>2567899</v>
      </c>
      <c r="S486" s="131">
        <v>1</v>
      </c>
      <c r="T486" s="131">
        <v>91.05</v>
      </c>
      <c r="U486" s="131">
        <v>2338.0720000000001</v>
      </c>
      <c r="X486" s="132">
        <v>1E-4</v>
      </c>
      <c r="Y486" s="132">
        <v>4.6190000000000002E-2</v>
      </c>
      <c r="Z486" s="132">
        <v>8.0400000000000003E-3</v>
      </c>
    </row>
    <row r="487" spans="1:26">
      <c r="A487" t="s">
        <v>1214</v>
      </c>
      <c r="B487" t="s">
        <v>1253</v>
      </c>
      <c r="C487" t="s">
        <v>1273</v>
      </c>
      <c r="D487" t="s">
        <v>1355</v>
      </c>
      <c r="E487" t="s">
        <v>1356</v>
      </c>
      <c r="F487" t="s">
        <v>946</v>
      </c>
      <c r="G487" t="s">
        <v>205</v>
      </c>
      <c r="H487" t="s">
        <v>205</v>
      </c>
      <c r="I487" t="s">
        <v>341</v>
      </c>
      <c r="J487" t="s">
        <v>1271</v>
      </c>
      <c r="K487" t="s">
        <v>416</v>
      </c>
      <c r="L487" t="s">
        <v>1213</v>
      </c>
      <c r="M487" s="131">
        <v>10.81</v>
      </c>
      <c r="N487" t="s">
        <v>1357</v>
      </c>
      <c r="O487" s="132">
        <v>3.9079999999999997E-2</v>
      </c>
      <c r="P487" s="132">
        <v>4.2500000000000003E-2</v>
      </c>
      <c r="R487" s="131">
        <v>2337016</v>
      </c>
      <c r="S487" s="131">
        <v>1</v>
      </c>
      <c r="T487" s="131">
        <v>74.8</v>
      </c>
      <c r="U487" s="131">
        <v>1748.088</v>
      </c>
      <c r="X487" s="132">
        <v>6.0000000000000002E-5</v>
      </c>
      <c r="Y487" s="132">
        <v>3.4529999999999998E-2</v>
      </c>
      <c r="Z487" s="132">
        <v>6.0099999999999997E-3</v>
      </c>
    </row>
    <row r="488" spans="1:26">
      <c r="A488" t="s">
        <v>1214</v>
      </c>
      <c r="B488" t="s">
        <v>1253</v>
      </c>
      <c r="C488" t="s">
        <v>1268</v>
      </c>
      <c r="D488" t="s">
        <v>1299</v>
      </c>
      <c r="E488" t="s">
        <v>1300</v>
      </c>
      <c r="F488" t="s">
        <v>950</v>
      </c>
      <c r="G488" t="s">
        <v>205</v>
      </c>
      <c r="H488" t="s">
        <v>205</v>
      </c>
      <c r="I488" t="s">
        <v>341</v>
      </c>
      <c r="J488" t="s">
        <v>1263</v>
      </c>
      <c r="K488" t="s">
        <v>414</v>
      </c>
      <c r="L488" t="s">
        <v>1213</v>
      </c>
      <c r="M488" s="131">
        <v>0.92</v>
      </c>
      <c r="N488" t="s">
        <v>1301</v>
      </c>
      <c r="O488" s="132">
        <v>4.2970000000000001E-2</v>
      </c>
      <c r="P488" s="132">
        <v>4.1000000000000002E-2</v>
      </c>
      <c r="R488" s="131">
        <v>1200408</v>
      </c>
      <c r="S488" s="131">
        <v>1</v>
      </c>
      <c r="T488" s="131">
        <v>96.36</v>
      </c>
      <c r="U488" s="131">
        <v>1156.713</v>
      </c>
      <c r="X488" s="132">
        <v>6.9999999999999994E-5</v>
      </c>
      <c r="Y488" s="132">
        <v>2.2849999999999999E-2</v>
      </c>
      <c r="Z488" s="132">
        <v>3.98E-3</v>
      </c>
    </row>
    <row r="489" spans="1:26">
      <c r="A489" t="s">
        <v>1214</v>
      </c>
      <c r="B489" t="s">
        <v>1253</v>
      </c>
      <c r="C489" t="s">
        <v>1268</v>
      </c>
      <c r="D489" t="s">
        <v>1343</v>
      </c>
      <c r="E489" t="s">
        <v>1344</v>
      </c>
      <c r="F489" t="s">
        <v>950</v>
      </c>
      <c r="G489" t="s">
        <v>205</v>
      </c>
      <c r="H489" t="s">
        <v>205</v>
      </c>
      <c r="I489" t="s">
        <v>341</v>
      </c>
      <c r="J489" t="s">
        <v>1271</v>
      </c>
      <c r="K489" t="s">
        <v>416</v>
      </c>
      <c r="L489" t="s">
        <v>1213</v>
      </c>
      <c r="M489" s="131">
        <v>0.75</v>
      </c>
      <c r="N489" t="s">
        <v>1345</v>
      </c>
      <c r="O489" s="132">
        <v>4.1770000000000002E-2</v>
      </c>
      <c r="P489" s="132">
        <v>4.1700000000000001E-2</v>
      </c>
      <c r="R489" s="131">
        <v>1126289</v>
      </c>
      <c r="S489" s="131">
        <v>1</v>
      </c>
      <c r="T489" s="131">
        <v>96.98</v>
      </c>
      <c r="U489" s="131">
        <v>1092.2750000000001</v>
      </c>
      <c r="X489" s="132">
        <v>6.0000000000000002E-5</v>
      </c>
      <c r="Y489" s="132">
        <v>2.1579999999999998E-2</v>
      </c>
      <c r="Z489" s="132">
        <v>3.7599999999999999E-3</v>
      </c>
    </row>
    <row r="490" spans="1:26">
      <c r="A490" t="s">
        <v>1214</v>
      </c>
      <c r="B490" t="s">
        <v>1253</v>
      </c>
      <c r="C490" t="s">
        <v>1273</v>
      </c>
      <c r="D490" t="s">
        <v>1358</v>
      </c>
      <c r="E490" t="s">
        <v>1359</v>
      </c>
      <c r="F490" t="s">
        <v>946</v>
      </c>
      <c r="G490" t="s">
        <v>205</v>
      </c>
      <c r="H490" t="s">
        <v>205</v>
      </c>
      <c r="I490" t="s">
        <v>341</v>
      </c>
      <c r="J490" t="s">
        <v>1263</v>
      </c>
      <c r="K490" t="s">
        <v>414</v>
      </c>
      <c r="L490" t="s">
        <v>1213</v>
      </c>
      <c r="M490" s="131">
        <v>1.73</v>
      </c>
      <c r="N490" t="s">
        <v>1360</v>
      </c>
      <c r="O490" s="132">
        <v>3.78E-2</v>
      </c>
      <c r="P490" s="132">
        <v>0.04</v>
      </c>
      <c r="R490" s="131">
        <v>779750</v>
      </c>
      <c r="S490" s="131">
        <v>1</v>
      </c>
      <c r="T490" s="131">
        <v>97.19</v>
      </c>
      <c r="U490" s="131">
        <v>757.83900000000006</v>
      </c>
      <c r="X490" s="132">
        <v>3.0000000000000001E-5</v>
      </c>
      <c r="Y490" s="132">
        <v>1.4970000000000001E-2</v>
      </c>
      <c r="Z490" s="132">
        <v>2.6099999999999999E-3</v>
      </c>
    </row>
    <row r="491" spans="1:26">
      <c r="A491" t="s">
        <v>1214</v>
      </c>
      <c r="B491" t="s">
        <v>1253</v>
      </c>
      <c r="C491" t="s">
        <v>1273</v>
      </c>
      <c r="D491" t="s">
        <v>1376</v>
      </c>
      <c r="E491" t="s">
        <v>1377</v>
      </c>
      <c r="F491" t="s">
        <v>946</v>
      </c>
      <c r="G491" t="s">
        <v>205</v>
      </c>
      <c r="H491" t="s">
        <v>205</v>
      </c>
      <c r="I491" t="s">
        <v>341</v>
      </c>
      <c r="J491" t="s">
        <v>1263</v>
      </c>
      <c r="K491" t="s">
        <v>414</v>
      </c>
      <c r="L491" t="s">
        <v>1213</v>
      </c>
      <c r="M491" s="131">
        <v>2.14</v>
      </c>
      <c r="N491" t="s">
        <v>1378</v>
      </c>
      <c r="O491" s="132">
        <v>4.3619999999999999E-2</v>
      </c>
      <c r="P491" s="132">
        <v>3.9699999999999999E-2</v>
      </c>
      <c r="R491" s="131">
        <v>623052</v>
      </c>
      <c r="S491" s="131">
        <v>1</v>
      </c>
      <c r="T491" s="131">
        <v>102.34</v>
      </c>
      <c r="U491" s="131">
        <v>637.63099999999997</v>
      </c>
      <c r="X491" s="132">
        <v>2.0000000000000002E-5</v>
      </c>
      <c r="Y491" s="132">
        <v>1.26E-2</v>
      </c>
      <c r="Z491" s="132">
        <v>2.1900000000000001E-3</v>
      </c>
    </row>
    <row r="492" spans="1:26">
      <c r="A492" t="s">
        <v>1214</v>
      </c>
      <c r="B492" t="s">
        <v>1253</v>
      </c>
      <c r="C492" t="s">
        <v>1260</v>
      </c>
      <c r="D492" t="s">
        <v>1308</v>
      </c>
      <c r="E492" t="s">
        <v>1309</v>
      </c>
      <c r="F492" t="s">
        <v>944</v>
      </c>
      <c r="G492" t="s">
        <v>205</v>
      </c>
      <c r="H492" t="s">
        <v>205</v>
      </c>
      <c r="I492" t="s">
        <v>341</v>
      </c>
      <c r="J492" t="s">
        <v>1271</v>
      </c>
      <c r="K492" t="s">
        <v>416</v>
      </c>
      <c r="L492" t="s">
        <v>1213</v>
      </c>
      <c r="M492" s="131">
        <v>6.4</v>
      </c>
      <c r="N492" t="s">
        <v>1310</v>
      </c>
      <c r="O492" s="132">
        <v>1.6469999999999999E-2</v>
      </c>
      <c r="P492" s="132">
        <v>1.9699999999999999E-2</v>
      </c>
      <c r="R492" s="131">
        <v>389519</v>
      </c>
      <c r="S492" s="131">
        <v>1</v>
      </c>
      <c r="T492" s="131">
        <v>104.14</v>
      </c>
      <c r="U492" s="131">
        <v>405.64499999999998</v>
      </c>
      <c r="X492" s="132">
        <v>1.0000000000000001E-5</v>
      </c>
      <c r="Y492" s="132">
        <v>8.0099999999999998E-3</v>
      </c>
      <c r="Z492" s="132">
        <v>1.4E-3</v>
      </c>
    </row>
    <row r="493" spans="1:26">
      <c r="A493" t="s">
        <v>1214</v>
      </c>
      <c r="B493" t="s">
        <v>1253</v>
      </c>
      <c r="C493" t="s">
        <v>1273</v>
      </c>
      <c r="D493" t="s">
        <v>1367</v>
      </c>
      <c r="E493" t="s">
        <v>1368</v>
      </c>
      <c r="F493" t="s">
        <v>946</v>
      </c>
      <c r="G493" t="s">
        <v>205</v>
      </c>
      <c r="H493" t="s">
        <v>205</v>
      </c>
      <c r="I493" t="s">
        <v>341</v>
      </c>
      <c r="J493" t="s">
        <v>1263</v>
      </c>
      <c r="K493" t="s">
        <v>414</v>
      </c>
      <c r="L493" t="s">
        <v>1213</v>
      </c>
      <c r="M493" s="131">
        <v>3.11</v>
      </c>
      <c r="N493" t="s">
        <v>1369</v>
      </c>
      <c r="O493" s="132">
        <v>4.3470000000000002E-2</v>
      </c>
      <c r="P493" s="132">
        <v>3.95E-2</v>
      </c>
      <c r="R493" s="131">
        <v>296921</v>
      </c>
      <c r="S493" s="131">
        <v>1</v>
      </c>
      <c r="T493" s="131">
        <v>96.6</v>
      </c>
      <c r="U493" s="131">
        <v>286.82600000000002</v>
      </c>
      <c r="X493" s="132">
        <v>1.0000000000000001E-5</v>
      </c>
      <c r="Y493" s="132">
        <v>5.6699999999999997E-3</v>
      </c>
      <c r="Z493" s="132">
        <v>9.8999999999999999E-4</v>
      </c>
    </row>
    <row r="494" spans="1:26">
      <c r="A494" t="s">
        <v>1214</v>
      </c>
      <c r="B494" t="s">
        <v>1253</v>
      </c>
      <c r="C494" t="s">
        <v>1280</v>
      </c>
      <c r="D494" t="s">
        <v>1281</v>
      </c>
      <c r="E494" t="s">
        <v>1282</v>
      </c>
      <c r="F494" t="s">
        <v>947</v>
      </c>
      <c r="G494" t="s">
        <v>205</v>
      </c>
      <c r="H494" t="s">
        <v>205</v>
      </c>
      <c r="I494" t="s">
        <v>341</v>
      </c>
      <c r="J494" t="s">
        <v>1271</v>
      </c>
      <c r="K494" t="s">
        <v>416</v>
      </c>
      <c r="L494" t="s">
        <v>1213</v>
      </c>
      <c r="M494" s="131">
        <v>4.8600000000000003</v>
      </c>
      <c r="N494" t="s">
        <v>1283</v>
      </c>
      <c r="O494" s="132">
        <v>5.8199999999999997E-3</v>
      </c>
      <c r="P494" s="132">
        <v>4.5999999999999999E-2</v>
      </c>
      <c r="R494" s="131">
        <v>170406</v>
      </c>
      <c r="S494" s="131">
        <v>1</v>
      </c>
      <c r="T494" s="131">
        <v>98.36</v>
      </c>
      <c r="U494" s="131">
        <v>167.61099999999999</v>
      </c>
      <c r="X494" s="132">
        <v>1.0000000000000001E-5</v>
      </c>
      <c r="Y494" s="132">
        <v>3.31E-3</v>
      </c>
      <c r="Z494" s="132">
        <v>5.8E-4</v>
      </c>
    </row>
    <row r="495" spans="1:26">
      <c r="A495" t="s">
        <v>1214</v>
      </c>
      <c r="B495" t="s">
        <v>1253</v>
      </c>
      <c r="C495" t="s">
        <v>1273</v>
      </c>
      <c r="D495" t="s">
        <v>1296</v>
      </c>
      <c r="E495" t="s">
        <v>1297</v>
      </c>
      <c r="F495" t="s">
        <v>946</v>
      </c>
      <c r="G495" t="s">
        <v>205</v>
      </c>
      <c r="H495" t="s">
        <v>205</v>
      </c>
      <c r="I495" t="s">
        <v>341</v>
      </c>
      <c r="J495" t="s">
        <v>1263</v>
      </c>
      <c r="K495" t="s">
        <v>414</v>
      </c>
      <c r="L495" t="s">
        <v>1213</v>
      </c>
      <c r="M495" s="131">
        <v>0.17</v>
      </c>
      <c r="N495" t="s">
        <v>1298</v>
      </c>
      <c r="O495" s="132">
        <v>3.3840000000000002E-2</v>
      </c>
      <c r="P495" s="132">
        <v>4.4299999999999999E-2</v>
      </c>
      <c r="R495" s="131">
        <v>100374</v>
      </c>
      <c r="S495" s="131">
        <v>1</v>
      </c>
      <c r="T495" s="131">
        <v>101.02</v>
      </c>
      <c r="U495" s="131">
        <v>101.398</v>
      </c>
      <c r="X495" s="132">
        <v>1.0000000000000001E-5</v>
      </c>
      <c r="Y495" s="132">
        <v>2E-3</v>
      </c>
      <c r="Z495" s="132">
        <v>3.5E-4</v>
      </c>
    </row>
    <row r="496" spans="1:26">
      <c r="A496" t="s">
        <v>1214</v>
      </c>
      <c r="B496" t="s">
        <v>1254</v>
      </c>
      <c r="C496" t="s">
        <v>1260</v>
      </c>
      <c r="D496" t="s">
        <v>1311</v>
      </c>
      <c r="E496" t="s">
        <v>1312</v>
      </c>
      <c r="F496" t="s">
        <v>944</v>
      </c>
      <c r="G496" t="s">
        <v>205</v>
      </c>
      <c r="H496" t="s">
        <v>205</v>
      </c>
      <c r="I496" t="s">
        <v>341</v>
      </c>
      <c r="J496" t="s">
        <v>1271</v>
      </c>
      <c r="K496" t="s">
        <v>416</v>
      </c>
      <c r="L496" t="s">
        <v>1213</v>
      </c>
      <c r="M496" s="131">
        <v>3.89</v>
      </c>
      <c r="N496" t="s">
        <v>1313</v>
      </c>
      <c r="O496" s="132">
        <v>1.363E-2</v>
      </c>
      <c r="P496" s="132">
        <v>2.01E-2</v>
      </c>
      <c r="R496" s="131">
        <v>9987939</v>
      </c>
      <c r="S496" s="131">
        <v>1</v>
      </c>
      <c r="T496" s="131">
        <v>110.62</v>
      </c>
      <c r="U496" s="131">
        <v>11048.657999999999</v>
      </c>
      <c r="X496" s="132">
        <v>3.4000000000000002E-4</v>
      </c>
      <c r="Y496" s="132">
        <v>0.19944000000000001</v>
      </c>
      <c r="Z496" s="132">
        <v>4.9090000000000002E-2</v>
      </c>
    </row>
    <row r="497" spans="1:26">
      <c r="A497" t="s">
        <v>1214</v>
      </c>
      <c r="B497" t="s">
        <v>1254</v>
      </c>
      <c r="C497" t="s">
        <v>1260</v>
      </c>
      <c r="D497" t="s">
        <v>1261</v>
      </c>
      <c r="E497" t="s">
        <v>1262</v>
      </c>
      <c r="F497" t="s">
        <v>944</v>
      </c>
      <c r="G497" t="s">
        <v>205</v>
      </c>
      <c r="H497" t="s">
        <v>205</v>
      </c>
      <c r="I497" t="s">
        <v>341</v>
      </c>
      <c r="J497" t="s">
        <v>1263</v>
      </c>
      <c r="K497" t="s">
        <v>414</v>
      </c>
      <c r="L497" t="s">
        <v>1213</v>
      </c>
      <c r="M497" s="131">
        <v>0.33</v>
      </c>
      <c r="N497" t="s">
        <v>1264</v>
      </c>
      <c r="O497" s="132">
        <v>0.01</v>
      </c>
      <c r="P497" s="132">
        <v>5.8999999999999999E-3</v>
      </c>
      <c r="R497" s="131">
        <v>7060715</v>
      </c>
      <c r="S497" s="131">
        <v>1</v>
      </c>
      <c r="T497" s="131">
        <v>118.26</v>
      </c>
      <c r="U497" s="131">
        <v>8350.0020000000004</v>
      </c>
      <c r="X497" s="132">
        <v>5.5999999999999995E-4</v>
      </c>
      <c r="Y497" s="132">
        <v>0.15073</v>
      </c>
      <c r="Z497" s="132">
        <v>3.7100000000000001E-2</v>
      </c>
    </row>
    <row r="498" spans="1:26">
      <c r="A498" t="s">
        <v>1214</v>
      </c>
      <c r="B498" t="s">
        <v>1254</v>
      </c>
      <c r="C498" t="s">
        <v>1260</v>
      </c>
      <c r="D498" t="s">
        <v>1265</v>
      </c>
      <c r="E498" t="s">
        <v>1266</v>
      </c>
      <c r="F498" t="s">
        <v>944</v>
      </c>
      <c r="G498" t="s">
        <v>205</v>
      </c>
      <c r="H498" t="s">
        <v>205</v>
      </c>
      <c r="I498" t="s">
        <v>341</v>
      </c>
      <c r="J498" t="s">
        <v>1263</v>
      </c>
      <c r="K498" t="s">
        <v>414</v>
      </c>
      <c r="L498" t="s">
        <v>1213</v>
      </c>
      <c r="M498" s="131">
        <v>3.27</v>
      </c>
      <c r="N498" t="s">
        <v>1267</v>
      </c>
      <c r="O498" s="132">
        <v>1.545E-2</v>
      </c>
      <c r="P498" s="132">
        <v>2.0500000000000001E-2</v>
      </c>
      <c r="R498" s="131">
        <v>5137820</v>
      </c>
      <c r="S498" s="131">
        <v>1</v>
      </c>
      <c r="T498" s="131">
        <v>103.51</v>
      </c>
      <c r="U498" s="131">
        <v>5318.1570000000002</v>
      </c>
      <c r="X498" s="132">
        <v>1.6000000000000001E-4</v>
      </c>
      <c r="Y498" s="132">
        <v>9.6000000000000002E-2</v>
      </c>
      <c r="Z498" s="132">
        <v>2.3630000000000002E-2</v>
      </c>
    </row>
    <row r="499" spans="1:26">
      <c r="A499" t="s">
        <v>1214</v>
      </c>
      <c r="B499" t="s">
        <v>1254</v>
      </c>
      <c r="C499" t="s">
        <v>1273</v>
      </c>
      <c r="D499" t="s">
        <v>1326</v>
      </c>
      <c r="E499" t="s">
        <v>1327</v>
      </c>
      <c r="F499" t="s">
        <v>946</v>
      </c>
      <c r="G499" t="s">
        <v>205</v>
      </c>
      <c r="H499" t="s">
        <v>205</v>
      </c>
      <c r="I499" t="s">
        <v>341</v>
      </c>
      <c r="J499" t="s">
        <v>1263</v>
      </c>
      <c r="K499" t="s">
        <v>414</v>
      </c>
      <c r="L499" t="s">
        <v>1213</v>
      </c>
      <c r="M499" s="131">
        <v>1.27</v>
      </c>
      <c r="N499" t="s">
        <v>1328</v>
      </c>
      <c r="O499" s="132">
        <v>3.9419999999999997E-2</v>
      </c>
      <c r="P499" s="132">
        <v>3.9699999999999999E-2</v>
      </c>
      <c r="R499" s="131">
        <v>4523350</v>
      </c>
      <c r="S499" s="131">
        <v>1</v>
      </c>
      <c r="T499" s="131">
        <v>107.04</v>
      </c>
      <c r="U499" s="131">
        <v>4841.7939999999999</v>
      </c>
      <c r="X499" s="132">
        <v>2.9999999999999997E-4</v>
      </c>
      <c r="Y499" s="132">
        <v>8.7400000000000005E-2</v>
      </c>
      <c r="Z499" s="132">
        <v>2.1510000000000001E-2</v>
      </c>
    </row>
    <row r="500" spans="1:26">
      <c r="A500" t="s">
        <v>1214</v>
      </c>
      <c r="B500" t="s">
        <v>1254</v>
      </c>
      <c r="C500" t="s">
        <v>1273</v>
      </c>
      <c r="D500" t="s">
        <v>1329</v>
      </c>
      <c r="E500" t="s">
        <v>1330</v>
      </c>
      <c r="F500" t="s">
        <v>946</v>
      </c>
      <c r="G500" t="s">
        <v>205</v>
      </c>
      <c r="H500" t="s">
        <v>205</v>
      </c>
      <c r="I500" t="s">
        <v>341</v>
      </c>
      <c r="J500" t="s">
        <v>1271</v>
      </c>
      <c r="K500" t="s">
        <v>416</v>
      </c>
      <c r="L500" t="s">
        <v>1213</v>
      </c>
      <c r="M500" s="131">
        <v>6.54</v>
      </c>
      <c r="N500" t="s">
        <v>1331</v>
      </c>
      <c r="O500" s="132">
        <v>4.4240000000000002E-2</v>
      </c>
      <c r="P500" s="132">
        <v>4.0500000000000001E-2</v>
      </c>
      <c r="R500" s="131">
        <v>5701630</v>
      </c>
      <c r="S500" s="131">
        <v>1</v>
      </c>
      <c r="T500" s="131">
        <v>84.1</v>
      </c>
      <c r="U500" s="131">
        <v>4795.0709999999999</v>
      </c>
      <c r="X500" s="132">
        <v>1.6000000000000001E-4</v>
      </c>
      <c r="Y500" s="132">
        <v>8.6559999999999998E-2</v>
      </c>
      <c r="Z500" s="132">
        <v>2.1309999999999999E-2</v>
      </c>
    </row>
    <row r="501" spans="1:26">
      <c r="A501" t="s">
        <v>1214</v>
      </c>
      <c r="B501" t="s">
        <v>1254</v>
      </c>
      <c r="C501" t="s">
        <v>1273</v>
      </c>
      <c r="D501" t="s">
        <v>1274</v>
      </c>
      <c r="E501" t="s">
        <v>1275</v>
      </c>
      <c r="F501" t="s">
        <v>946</v>
      </c>
      <c r="G501" t="s">
        <v>205</v>
      </c>
      <c r="H501" t="s">
        <v>205</v>
      </c>
      <c r="I501" t="s">
        <v>341</v>
      </c>
      <c r="J501" t="s">
        <v>1263</v>
      </c>
      <c r="K501" t="s">
        <v>414</v>
      </c>
      <c r="L501" t="s">
        <v>1213</v>
      </c>
      <c r="M501" s="131">
        <v>11.42</v>
      </c>
      <c r="N501" t="s">
        <v>1276</v>
      </c>
      <c r="O501" s="132">
        <v>3.7150000000000002E-2</v>
      </c>
      <c r="P501" s="132">
        <v>4.3499999999999997E-2</v>
      </c>
      <c r="R501" s="131">
        <v>3601591</v>
      </c>
      <c r="S501" s="131">
        <v>1</v>
      </c>
      <c r="T501" s="131">
        <v>115.63</v>
      </c>
      <c r="U501" s="131">
        <v>4164.5200000000004</v>
      </c>
      <c r="X501" s="132">
        <v>1.2999999999999999E-4</v>
      </c>
      <c r="Y501" s="132">
        <v>7.5179999999999997E-2</v>
      </c>
      <c r="Z501" s="132">
        <v>1.8499999999999999E-2</v>
      </c>
    </row>
    <row r="502" spans="1:26">
      <c r="A502" t="s">
        <v>1214</v>
      </c>
      <c r="B502" t="s">
        <v>1254</v>
      </c>
      <c r="C502" t="s">
        <v>1273</v>
      </c>
      <c r="D502" t="s">
        <v>1317</v>
      </c>
      <c r="E502" t="s">
        <v>1318</v>
      </c>
      <c r="F502" t="s">
        <v>946</v>
      </c>
      <c r="G502" t="s">
        <v>205</v>
      </c>
      <c r="H502" t="s">
        <v>205</v>
      </c>
      <c r="I502" t="s">
        <v>341</v>
      </c>
      <c r="J502" t="s">
        <v>1263</v>
      </c>
      <c r="K502" t="s">
        <v>414</v>
      </c>
      <c r="L502" t="s">
        <v>1213</v>
      </c>
      <c r="M502" s="131">
        <v>8.18</v>
      </c>
      <c r="N502" t="s">
        <v>1319</v>
      </c>
      <c r="O502" s="132">
        <v>3.9919999999999997E-2</v>
      </c>
      <c r="P502" s="132">
        <v>4.1099999999999998E-2</v>
      </c>
      <c r="R502" s="131">
        <v>3595886</v>
      </c>
      <c r="S502" s="131">
        <v>1</v>
      </c>
      <c r="T502" s="131">
        <v>100.1</v>
      </c>
      <c r="U502" s="131">
        <v>3599.482</v>
      </c>
      <c r="X502" s="132">
        <v>1.1E-4</v>
      </c>
      <c r="Y502" s="132">
        <v>6.4979999999999996E-2</v>
      </c>
      <c r="Z502" s="132">
        <v>1.5990000000000001E-2</v>
      </c>
    </row>
    <row r="503" spans="1:26">
      <c r="A503" t="s">
        <v>1214</v>
      </c>
      <c r="B503" t="s">
        <v>1254</v>
      </c>
      <c r="C503" t="s">
        <v>1260</v>
      </c>
      <c r="D503" t="s">
        <v>1320</v>
      </c>
      <c r="E503" t="s">
        <v>1321</v>
      </c>
      <c r="F503" t="s">
        <v>944</v>
      </c>
      <c r="G503" t="s">
        <v>205</v>
      </c>
      <c r="H503" t="s">
        <v>205</v>
      </c>
      <c r="I503" t="s">
        <v>341</v>
      </c>
      <c r="J503" t="s">
        <v>1271</v>
      </c>
      <c r="K503" t="s">
        <v>416</v>
      </c>
      <c r="L503" t="s">
        <v>1213</v>
      </c>
      <c r="M503" s="131">
        <v>1.08</v>
      </c>
      <c r="N503" t="s">
        <v>1322</v>
      </c>
      <c r="O503" s="132">
        <v>1.3520000000000001E-2</v>
      </c>
      <c r="P503" s="132">
        <v>2.3300000000000001E-2</v>
      </c>
      <c r="R503" s="131">
        <v>2147216</v>
      </c>
      <c r="S503" s="131">
        <v>1</v>
      </c>
      <c r="T503" s="131">
        <v>114.5</v>
      </c>
      <c r="U503" s="131">
        <v>2458.5619999999999</v>
      </c>
      <c r="X503" s="132">
        <v>1.1E-4</v>
      </c>
      <c r="Y503" s="132">
        <v>4.4380000000000003E-2</v>
      </c>
      <c r="Z503" s="132">
        <v>1.0919999999999999E-2</v>
      </c>
    </row>
    <row r="504" spans="1:26">
      <c r="A504" t="s">
        <v>1214</v>
      </c>
      <c r="B504" t="s">
        <v>1254</v>
      </c>
      <c r="C504" t="s">
        <v>1273</v>
      </c>
      <c r="D504" t="s">
        <v>1370</v>
      </c>
      <c r="E504" t="s">
        <v>1371</v>
      </c>
      <c r="F504" t="s">
        <v>946</v>
      </c>
      <c r="G504" t="s">
        <v>205</v>
      </c>
      <c r="H504" t="s">
        <v>205</v>
      </c>
      <c r="I504" t="s">
        <v>341</v>
      </c>
      <c r="J504" t="s">
        <v>1263</v>
      </c>
      <c r="K504" t="s">
        <v>414</v>
      </c>
      <c r="L504" t="s">
        <v>1213</v>
      </c>
      <c r="M504" s="131">
        <v>14.71</v>
      </c>
      <c r="N504" t="s">
        <v>1372</v>
      </c>
      <c r="O504" s="132">
        <v>4.7010000000000003E-2</v>
      </c>
      <c r="P504" s="132">
        <v>4.4699999999999997E-2</v>
      </c>
      <c r="R504" s="131">
        <v>2641762</v>
      </c>
      <c r="S504" s="131">
        <v>1</v>
      </c>
      <c r="T504" s="131">
        <v>91.05</v>
      </c>
      <c r="U504" s="131">
        <v>2405.3240000000001</v>
      </c>
      <c r="X504" s="132">
        <v>1E-4</v>
      </c>
      <c r="Y504" s="132">
        <v>4.342E-2</v>
      </c>
      <c r="Z504" s="132">
        <v>1.069E-2</v>
      </c>
    </row>
    <row r="505" spans="1:26">
      <c r="A505" t="s">
        <v>1214</v>
      </c>
      <c r="B505" t="s">
        <v>1254</v>
      </c>
      <c r="C505" t="s">
        <v>1260</v>
      </c>
      <c r="D505" t="s">
        <v>1346</v>
      </c>
      <c r="E505" t="s">
        <v>1347</v>
      </c>
      <c r="F505" t="s">
        <v>944</v>
      </c>
      <c r="G505" t="s">
        <v>205</v>
      </c>
      <c r="H505" t="s">
        <v>205</v>
      </c>
      <c r="I505" t="s">
        <v>341</v>
      </c>
      <c r="J505" t="s">
        <v>1271</v>
      </c>
      <c r="K505" t="s">
        <v>416</v>
      </c>
      <c r="L505" t="s">
        <v>1213</v>
      </c>
      <c r="M505" s="131">
        <v>1.91</v>
      </c>
      <c r="N505" t="s">
        <v>1348</v>
      </c>
      <c r="O505" s="132">
        <v>-2.8709999999999999E-2</v>
      </c>
      <c r="P505" s="132">
        <v>2.0899999999999998E-2</v>
      </c>
      <c r="R505" s="131">
        <v>1815335</v>
      </c>
      <c r="S505" s="131">
        <v>1</v>
      </c>
      <c r="T505" s="131">
        <v>115.45</v>
      </c>
      <c r="U505" s="131">
        <v>2095.8040000000001</v>
      </c>
      <c r="X505" s="132">
        <v>6.9999999999999994E-5</v>
      </c>
      <c r="Y505" s="132">
        <v>3.7830000000000003E-2</v>
      </c>
      <c r="Z505" s="132">
        <v>9.3100000000000006E-3</v>
      </c>
    </row>
    <row r="506" spans="1:26">
      <c r="A506" t="s">
        <v>1214</v>
      </c>
      <c r="B506" t="s">
        <v>1254</v>
      </c>
      <c r="C506" t="s">
        <v>1273</v>
      </c>
      <c r="D506" t="s">
        <v>1277</v>
      </c>
      <c r="E506" t="s">
        <v>1278</v>
      </c>
      <c r="F506" t="s">
        <v>946</v>
      </c>
      <c r="G506" t="s">
        <v>205</v>
      </c>
      <c r="H506" t="s">
        <v>205</v>
      </c>
      <c r="I506" t="s">
        <v>341</v>
      </c>
      <c r="J506" t="s">
        <v>1271</v>
      </c>
      <c r="K506" t="s">
        <v>416</v>
      </c>
      <c r="L506" t="s">
        <v>1213</v>
      </c>
      <c r="M506" s="131">
        <v>0.66</v>
      </c>
      <c r="N506" t="s">
        <v>1279</v>
      </c>
      <c r="O506" s="132">
        <v>3.9820000000000001E-2</v>
      </c>
      <c r="P506" s="132">
        <v>4.0300000000000002E-2</v>
      </c>
      <c r="R506" s="131">
        <v>1817209</v>
      </c>
      <c r="S506" s="131">
        <v>1</v>
      </c>
      <c r="T506" s="131">
        <v>97.91</v>
      </c>
      <c r="U506" s="131">
        <v>1779.229</v>
      </c>
      <c r="X506" s="132">
        <v>6.9999999999999994E-5</v>
      </c>
      <c r="Y506" s="132">
        <v>3.2120000000000003E-2</v>
      </c>
      <c r="Z506" s="132">
        <v>7.9100000000000004E-3</v>
      </c>
    </row>
    <row r="507" spans="1:26">
      <c r="A507" t="s">
        <v>1214</v>
      </c>
      <c r="B507" t="s">
        <v>1254</v>
      </c>
      <c r="C507" t="s">
        <v>1260</v>
      </c>
      <c r="D507" t="s">
        <v>1308</v>
      </c>
      <c r="E507" t="s">
        <v>1309</v>
      </c>
      <c r="F507" t="s">
        <v>944</v>
      </c>
      <c r="G507" t="s">
        <v>205</v>
      </c>
      <c r="H507" t="s">
        <v>205</v>
      </c>
      <c r="I507" t="s">
        <v>341</v>
      </c>
      <c r="J507" t="s">
        <v>1271</v>
      </c>
      <c r="K507" t="s">
        <v>416</v>
      </c>
      <c r="L507" t="s">
        <v>1213</v>
      </c>
      <c r="M507" s="131">
        <v>6.4</v>
      </c>
      <c r="N507" t="s">
        <v>1310</v>
      </c>
      <c r="O507" s="132">
        <v>1.6219999999999998E-2</v>
      </c>
      <c r="P507" s="132">
        <v>1.9699999999999999E-2</v>
      </c>
      <c r="R507" s="131">
        <v>1065478</v>
      </c>
      <c r="S507" s="131">
        <v>1</v>
      </c>
      <c r="T507" s="131">
        <v>104.14</v>
      </c>
      <c r="U507" s="131">
        <v>1109.5889999999999</v>
      </c>
      <c r="X507" s="132">
        <v>3.0000000000000001E-5</v>
      </c>
      <c r="Y507" s="132">
        <v>2.0029999999999999E-2</v>
      </c>
      <c r="Z507" s="132">
        <v>4.9300000000000004E-3</v>
      </c>
    </row>
    <row r="508" spans="1:26">
      <c r="A508" t="s">
        <v>1214</v>
      </c>
      <c r="B508" t="s">
        <v>1254</v>
      </c>
      <c r="C508" t="s">
        <v>1273</v>
      </c>
      <c r="D508" t="s">
        <v>1355</v>
      </c>
      <c r="E508" t="s">
        <v>1356</v>
      </c>
      <c r="F508" t="s">
        <v>946</v>
      </c>
      <c r="G508" t="s">
        <v>205</v>
      </c>
      <c r="H508" t="s">
        <v>205</v>
      </c>
      <c r="I508" t="s">
        <v>341</v>
      </c>
      <c r="J508" t="s">
        <v>1271</v>
      </c>
      <c r="K508" t="s">
        <v>416</v>
      </c>
      <c r="L508" t="s">
        <v>1213</v>
      </c>
      <c r="M508" s="131">
        <v>10.81</v>
      </c>
      <c r="N508" t="s">
        <v>1357</v>
      </c>
      <c r="O508" s="132">
        <v>3.875E-2</v>
      </c>
      <c r="P508" s="132">
        <v>4.2500000000000003E-2</v>
      </c>
      <c r="R508" s="131">
        <v>1288205</v>
      </c>
      <c r="S508" s="131">
        <v>1</v>
      </c>
      <c r="T508" s="131">
        <v>74.8</v>
      </c>
      <c r="U508" s="131">
        <v>963.577</v>
      </c>
      <c r="X508" s="132">
        <v>3.0000000000000001E-5</v>
      </c>
      <c r="Y508" s="132">
        <v>1.7389999999999999E-2</v>
      </c>
      <c r="Z508" s="132">
        <v>4.28E-3</v>
      </c>
    </row>
    <row r="509" spans="1:26">
      <c r="A509" t="s">
        <v>1214</v>
      </c>
      <c r="B509" t="s">
        <v>1254</v>
      </c>
      <c r="C509" t="s">
        <v>1268</v>
      </c>
      <c r="D509" t="s">
        <v>1299</v>
      </c>
      <c r="E509" t="s">
        <v>1300</v>
      </c>
      <c r="F509" t="s">
        <v>950</v>
      </c>
      <c r="G509" t="s">
        <v>205</v>
      </c>
      <c r="H509" t="s">
        <v>205</v>
      </c>
      <c r="I509" t="s">
        <v>341</v>
      </c>
      <c r="J509" t="s">
        <v>1263</v>
      </c>
      <c r="K509" t="s">
        <v>414</v>
      </c>
      <c r="L509" t="s">
        <v>1213</v>
      </c>
      <c r="M509" s="131">
        <v>0.92</v>
      </c>
      <c r="N509" t="s">
        <v>1301</v>
      </c>
      <c r="O509" s="132">
        <v>4.2970000000000001E-2</v>
      </c>
      <c r="P509" s="132">
        <v>4.1000000000000002E-2</v>
      </c>
      <c r="R509" s="131">
        <v>687063</v>
      </c>
      <c r="S509" s="131">
        <v>1</v>
      </c>
      <c r="T509" s="131">
        <v>96.36</v>
      </c>
      <c r="U509" s="131">
        <v>662.05399999999997</v>
      </c>
      <c r="X509" s="132">
        <v>4.0000000000000003E-5</v>
      </c>
      <c r="Y509" s="132">
        <v>1.1950000000000001E-2</v>
      </c>
      <c r="Z509" s="132">
        <v>2.9399999999999999E-3</v>
      </c>
    </row>
    <row r="510" spans="1:26">
      <c r="A510" t="s">
        <v>1214</v>
      </c>
      <c r="B510" t="s">
        <v>1254</v>
      </c>
      <c r="C510" t="s">
        <v>1268</v>
      </c>
      <c r="D510" t="s">
        <v>1293</v>
      </c>
      <c r="E510" t="s">
        <v>1294</v>
      </c>
      <c r="F510" t="s">
        <v>950</v>
      </c>
      <c r="G510" t="s">
        <v>205</v>
      </c>
      <c r="H510" t="s">
        <v>205</v>
      </c>
      <c r="I510" t="s">
        <v>341</v>
      </c>
      <c r="J510" t="s">
        <v>1263</v>
      </c>
      <c r="K510" t="s">
        <v>414</v>
      </c>
      <c r="L510" t="s">
        <v>1213</v>
      </c>
      <c r="M510" s="131">
        <v>0.85</v>
      </c>
      <c r="N510" t="s">
        <v>1295</v>
      </c>
      <c r="O510" s="132">
        <v>4.2220000000000001E-2</v>
      </c>
      <c r="P510" s="132">
        <v>4.1200000000000001E-2</v>
      </c>
      <c r="R510" s="131">
        <v>574794</v>
      </c>
      <c r="S510" s="131">
        <v>1</v>
      </c>
      <c r="T510" s="131">
        <v>96.64</v>
      </c>
      <c r="U510" s="131">
        <v>555.48099999999999</v>
      </c>
      <c r="X510" s="132">
        <v>3.0000000000000001E-5</v>
      </c>
      <c r="Y510" s="132">
        <v>1.0030000000000001E-2</v>
      </c>
      <c r="Z510" s="132">
        <v>2.47E-3</v>
      </c>
    </row>
    <row r="511" spans="1:26">
      <c r="A511" t="s">
        <v>1214</v>
      </c>
      <c r="B511" t="s">
        <v>1254</v>
      </c>
      <c r="C511" t="s">
        <v>1273</v>
      </c>
      <c r="D511" t="s">
        <v>1358</v>
      </c>
      <c r="E511" t="s">
        <v>1359</v>
      </c>
      <c r="F511" t="s">
        <v>946</v>
      </c>
      <c r="G511" t="s">
        <v>205</v>
      </c>
      <c r="H511" t="s">
        <v>205</v>
      </c>
      <c r="I511" t="s">
        <v>341</v>
      </c>
      <c r="J511" t="s">
        <v>1263</v>
      </c>
      <c r="K511" t="s">
        <v>414</v>
      </c>
      <c r="L511" t="s">
        <v>1213</v>
      </c>
      <c r="M511" s="131">
        <v>1.73</v>
      </c>
      <c r="N511" t="s">
        <v>1360</v>
      </c>
      <c r="O511" s="132">
        <v>3.7810000000000003E-2</v>
      </c>
      <c r="P511" s="132">
        <v>0.04</v>
      </c>
      <c r="R511" s="131">
        <v>482274</v>
      </c>
      <c r="S511" s="131">
        <v>1</v>
      </c>
      <c r="T511" s="131">
        <v>97.19</v>
      </c>
      <c r="U511" s="131">
        <v>468.72199999999998</v>
      </c>
      <c r="X511" s="132">
        <v>2.0000000000000002E-5</v>
      </c>
      <c r="Y511" s="132">
        <v>8.4600000000000005E-3</v>
      </c>
      <c r="Z511" s="132">
        <v>2.0799999999999998E-3</v>
      </c>
    </row>
    <row r="512" spans="1:26">
      <c r="A512" t="s">
        <v>1214</v>
      </c>
      <c r="B512" t="s">
        <v>1254</v>
      </c>
      <c r="C512" t="s">
        <v>1280</v>
      </c>
      <c r="D512" t="s">
        <v>1281</v>
      </c>
      <c r="E512" t="s">
        <v>1282</v>
      </c>
      <c r="F512" t="s">
        <v>947</v>
      </c>
      <c r="G512" t="s">
        <v>205</v>
      </c>
      <c r="H512" t="s">
        <v>205</v>
      </c>
      <c r="I512" t="s">
        <v>341</v>
      </c>
      <c r="J512" t="s">
        <v>1271</v>
      </c>
      <c r="K512" t="s">
        <v>416</v>
      </c>
      <c r="L512" t="s">
        <v>1213</v>
      </c>
      <c r="M512" s="131">
        <v>4.8600000000000003</v>
      </c>
      <c r="N512" t="s">
        <v>1283</v>
      </c>
      <c r="O512" s="132">
        <v>5.8199999999999997E-3</v>
      </c>
      <c r="P512" s="132">
        <v>4.5999999999999999E-2</v>
      </c>
      <c r="R512" s="131">
        <v>362498</v>
      </c>
      <c r="S512" s="131">
        <v>1</v>
      </c>
      <c r="T512" s="131">
        <v>98.36</v>
      </c>
      <c r="U512" s="131">
        <v>356.553</v>
      </c>
      <c r="X512" s="132">
        <v>1.0000000000000001E-5</v>
      </c>
      <c r="Y512" s="132">
        <v>6.4400000000000004E-3</v>
      </c>
      <c r="Z512" s="132">
        <v>1.58E-3</v>
      </c>
    </row>
    <row r="513" spans="1:26">
      <c r="A513" t="s">
        <v>1214</v>
      </c>
      <c r="B513" t="s">
        <v>1254</v>
      </c>
      <c r="C513" t="s">
        <v>1273</v>
      </c>
      <c r="D513" t="s">
        <v>1376</v>
      </c>
      <c r="E513" t="s">
        <v>1377</v>
      </c>
      <c r="F513" t="s">
        <v>946</v>
      </c>
      <c r="G513" t="s">
        <v>205</v>
      </c>
      <c r="H513" t="s">
        <v>205</v>
      </c>
      <c r="I513" t="s">
        <v>341</v>
      </c>
      <c r="J513" t="s">
        <v>1263</v>
      </c>
      <c r="K513" t="s">
        <v>414</v>
      </c>
      <c r="L513" t="s">
        <v>1213</v>
      </c>
      <c r="M513" s="131">
        <v>2.14</v>
      </c>
      <c r="N513" t="s">
        <v>1378</v>
      </c>
      <c r="O513" s="132">
        <v>4.3619999999999999E-2</v>
      </c>
      <c r="P513" s="132">
        <v>3.9699999999999999E-2</v>
      </c>
      <c r="R513" s="131">
        <v>196101</v>
      </c>
      <c r="S513" s="131">
        <v>1</v>
      </c>
      <c r="T513" s="131">
        <v>102.34</v>
      </c>
      <c r="U513" s="131">
        <v>200.69</v>
      </c>
      <c r="X513" s="132">
        <v>1.0000000000000001E-5</v>
      </c>
      <c r="Y513" s="132">
        <v>3.62E-3</v>
      </c>
      <c r="Z513" s="132">
        <v>8.8999999999999995E-4</v>
      </c>
    </row>
    <row r="514" spans="1:26">
      <c r="A514" t="s">
        <v>1214</v>
      </c>
      <c r="B514" t="s">
        <v>1254</v>
      </c>
      <c r="C514" t="s">
        <v>1273</v>
      </c>
      <c r="D514" t="s">
        <v>1367</v>
      </c>
      <c r="E514" t="s">
        <v>1368</v>
      </c>
      <c r="F514" t="s">
        <v>946</v>
      </c>
      <c r="G514" t="s">
        <v>205</v>
      </c>
      <c r="H514" t="s">
        <v>205</v>
      </c>
      <c r="I514" t="s">
        <v>341</v>
      </c>
      <c r="J514" t="s">
        <v>1263</v>
      </c>
      <c r="K514" t="s">
        <v>414</v>
      </c>
      <c r="L514" t="s">
        <v>1213</v>
      </c>
      <c r="M514" s="131">
        <v>3.11</v>
      </c>
      <c r="N514" t="s">
        <v>1369</v>
      </c>
      <c r="O514" s="132">
        <v>4.3470000000000002E-2</v>
      </c>
      <c r="P514" s="132">
        <v>3.95E-2</v>
      </c>
      <c r="R514" s="131">
        <v>112623</v>
      </c>
      <c r="S514" s="131">
        <v>1</v>
      </c>
      <c r="T514" s="131">
        <v>96.6</v>
      </c>
      <c r="U514" s="131">
        <v>108.794</v>
      </c>
      <c r="X514" s="132">
        <v>0</v>
      </c>
      <c r="Y514" s="132">
        <v>1.9599999999999999E-3</v>
      </c>
      <c r="Z514" s="132">
        <v>4.8000000000000001E-4</v>
      </c>
    </row>
    <row r="515" spans="1:26">
      <c r="A515" t="s">
        <v>1214</v>
      </c>
      <c r="B515" t="s">
        <v>1254</v>
      </c>
      <c r="C515" t="s">
        <v>1260</v>
      </c>
      <c r="D515" t="s">
        <v>1523</v>
      </c>
      <c r="E515" t="s">
        <v>1524</v>
      </c>
      <c r="F515" t="s">
        <v>944</v>
      </c>
      <c r="G515" t="s">
        <v>205</v>
      </c>
      <c r="H515" t="s">
        <v>205</v>
      </c>
      <c r="I515" t="s">
        <v>341</v>
      </c>
      <c r="J515" t="s">
        <v>1263</v>
      </c>
      <c r="K515" t="s">
        <v>414</v>
      </c>
      <c r="L515" t="s">
        <v>1213</v>
      </c>
      <c r="M515" s="131">
        <v>13.17</v>
      </c>
      <c r="N515" t="s">
        <v>1525</v>
      </c>
      <c r="O515" s="132">
        <v>-1.7099999999999999E-3</v>
      </c>
      <c r="P515" s="132">
        <v>1.9599999999999999E-2</v>
      </c>
      <c r="R515" s="131">
        <v>56149</v>
      </c>
      <c r="S515" s="131">
        <v>1</v>
      </c>
      <c r="T515" s="131">
        <v>141.80000000000001</v>
      </c>
      <c r="U515" s="131">
        <v>79.619</v>
      </c>
      <c r="X515" s="132">
        <v>0</v>
      </c>
      <c r="Y515" s="132">
        <v>1.4400000000000001E-3</v>
      </c>
      <c r="Z515" s="132">
        <v>3.5E-4</v>
      </c>
    </row>
    <row r="516" spans="1:26">
      <c r="A516" t="s">
        <v>1214</v>
      </c>
      <c r="B516" t="s">
        <v>1254</v>
      </c>
      <c r="C516" t="s">
        <v>1273</v>
      </c>
      <c r="D516" t="s">
        <v>1296</v>
      </c>
      <c r="E516" t="s">
        <v>1297</v>
      </c>
      <c r="F516" t="s">
        <v>946</v>
      </c>
      <c r="G516" t="s">
        <v>205</v>
      </c>
      <c r="H516" t="s">
        <v>205</v>
      </c>
      <c r="I516" t="s">
        <v>341</v>
      </c>
      <c r="J516" t="s">
        <v>1263</v>
      </c>
      <c r="K516" t="s">
        <v>414</v>
      </c>
      <c r="L516" t="s">
        <v>1213</v>
      </c>
      <c r="M516" s="131">
        <v>0.17</v>
      </c>
      <c r="N516" t="s">
        <v>1298</v>
      </c>
      <c r="O516" s="132">
        <v>3.3840000000000002E-2</v>
      </c>
      <c r="P516" s="132">
        <v>4.4299999999999999E-2</v>
      </c>
      <c r="R516" s="131">
        <v>35299</v>
      </c>
      <c r="S516" s="131">
        <v>1</v>
      </c>
      <c r="T516" s="131">
        <v>101.02</v>
      </c>
      <c r="U516" s="131">
        <v>35.658999999999999</v>
      </c>
      <c r="X516" s="132">
        <v>0</v>
      </c>
      <c r="Y516" s="132">
        <v>6.4000000000000005E-4</v>
      </c>
      <c r="Z516" s="132">
        <v>1.6000000000000001E-4</v>
      </c>
    </row>
    <row r="517" spans="1:26">
      <c r="A517" t="s">
        <v>1214</v>
      </c>
      <c r="B517" t="s">
        <v>1255</v>
      </c>
      <c r="C517" t="s">
        <v>1260</v>
      </c>
      <c r="D517" t="s">
        <v>1311</v>
      </c>
      <c r="E517" t="s">
        <v>1312</v>
      </c>
      <c r="F517" t="s">
        <v>944</v>
      </c>
      <c r="G517" t="s">
        <v>205</v>
      </c>
      <c r="H517" t="s">
        <v>205</v>
      </c>
      <c r="I517" t="s">
        <v>341</v>
      </c>
      <c r="J517" t="s">
        <v>1271</v>
      </c>
      <c r="K517" t="s">
        <v>416</v>
      </c>
      <c r="L517" t="s">
        <v>1213</v>
      </c>
      <c r="M517" s="131">
        <v>3.89</v>
      </c>
      <c r="N517" t="s">
        <v>1313</v>
      </c>
      <c r="O517" s="132">
        <v>1.515E-2</v>
      </c>
      <c r="P517" s="132">
        <v>2.01E-2</v>
      </c>
      <c r="R517" s="131">
        <v>13378377</v>
      </c>
      <c r="S517" s="131">
        <v>1</v>
      </c>
      <c r="T517" s="131">
        <v>110.62</v>
      </c>
      <c r="U517" s="131">
        <v>14799.161</v>
      </c>
      <c r="X517" s="132">
        <v>4.4999999999999999E-4</v>
      </c>
      <c r="Y517" s="132">
        <v>0.25028</v>
      </c>
      <c r="Z517" s="132">
        <v>8.2150000000000001E-2</v>
      </c>
    </row>
    <row r="518" spans="1:26">
      <c r="A518" t="s">
        <v>1214</v>
      </c>
      <c r="B518" t="s">
        <v>1255</v>
      </c>
      <c r="C518" t="s">
        <v>1260</v>
      </c>
      <c r="D518" t="s">
        <v>1261</v>
      </c>
      <c r="E518" t="s">
        <v>1262</v>
      </c>
      <c r="F518" t="s">
        <v>944</v>
      </c>
      <c r="G518" t="s">
        <v>205</v>
      </c>
      <c r="H518" t="s">
        <v>205</v>
      </c>
      <c r="I518" t="s">
        <v>341</v>
      </c>
      <c r="J518" t="s">
        <v>1263</v>
      </c>
      <c r="K518" t="s">
        <v>414</v>
      </c>
      <c r="L518" t="s">
        <v>1213</v>
      </c>
      <c r="M518" s="131">
        <v>0.33</v>
      </c>
      <c r="N518" t="s">
        <v>1264</v>
      </c>
      <c r="O518" s="132">
        <v>9.1400000000000006E-3</v>
      </c>
      <c r="P518" s="132">
        <v>5.8999999999999999E-3</v>
      </c>
      <c r="R518" s="131">
        <v>6163889</v>
      </c>
      <c r="S518" s="131">
        <v>1</v>
      </c>
      <c r="T518" s="131">
        <v>118.26</v>
      </c>
      <c r="U518" s="131">
        <v>7289.415</v>
      </c>
      <c r="X518" s="132">
        <v>4.8999999999999998E-4</v>
      </c>
      <c r="Y518" s="132">
        <v>0.12328</v>
      </c>
      <c r="Z518" s="132">
        <v>4.0460000000000003E-2</v>
      </c>
    </row>
    <row r="519" spans="1:26">
      <c r="A519" t="s">
        <v>1214</v>
      </c>
      <c r="B519" t="s">
        <v>1255</v>
      </c>
      <c r="C519" t="s">
        <v>1273</v>
      </c>
      <c r="D519" t="s">
        <v>1329</v>
      </c>
      <c r="E519" t="s">
        <v>1330</v>
      </c>
      <c r="F519" t="s">
        <v>946</v>
      </c>
      <c r="G519" t="s">
        <v>205</v>
      </c>
      <c r="H519" t="s">
        <v>205</v>
      </c>
      <c r="I519" t="s">
        <v>341</v>
      </c>
      <c r="J519" t="s">
        <v>1271</v>
      </c>
      <c r="K519" t="s">
        <v>416</v>
      </c>
      <c r="L519" t="s">
        <v>1213</v>
      </c>
      <c r="M519" s="131">
        <v>6.54</v>
      </c>
      <c r="N519" t="s">
        <v>1331</v>
      </c>
      <c r="O519" s="132">
        <v>4.4470000000000003E-2</v>
      </c>
      <c r="P519" s="132">
        <v>4.0500000000000001E-2</v>
      </c>
      <c r="R519" s="131">
        <v>8560484</v>
      </c>
      <c r="S519" s="131">
        <v>1</v>
      </c>
      <c r="T519" s="131">
        <v>84.1</v>
      </c>
      <c r="U519" s="131">
        <v>7199.3670000000002</v>
      </c>
      <c r="X519" s="132">
        <v>2.4000000000000001E-4</v>
      </c>
      <c r="Y519" s="132">
        <v>0.12175</v>
      </c>
      <c r="Z519" s="132">
        <v>3.9960000000000002E-2</v>
      </c>
    </row>
    <row r="520" spans="1:26">
      <c r="A520" t="s">
        <v>1214</v>
      </c>
      <c r="B520" t="s">
        <v>1255</v>
      </c>
      <c r="C520" t="s">
        <v>1260</v>
      </c>
      <c r="D520" t="s">
        <v>1320</v>
      </c>
      <c r="E520" t="s">
        <v>1321</v>
      </c>
      <c r="F520" t="s">
        <v>944</v>
      </c>
      <c r="G520" t="s">
        <v>205</v>
      </c>
      <c r="H520" t="s">
        <v>205</v>
      </c>
      <c r="I520" t="s">
        <v>341</v>
      </c>
      <c r="J520" t="s">
        <v>1271</v>
      </c>
      <c r="K520" t="s">
        <v>416</v>
      </c>
      <c r="L520" t="s">
        <v>1213</v>
      </c>
      <c r="M520" s="131">
        <v>1.08</v>
      </c>
      <c r="N520" t="s">
        <v>1322</v>
      </c>
      <c r="O520" s="132">
        <v>1.3180000000000001E-2</v>
      </c>
      <c r="P520" s="132">
        <v>2.3300000000000001E-2</v>
      </c>
      <c r="R520" s="131">
        <v>5062847</v>
      </c>
      <c r="S520" s="131">
        <v>1</v>
      </c>
      <c r="T520" s="131">
        <v>114.5</v>
      </c>
      <c r="U520" s="131">
        <v>5796.96</v>
      </c>
      <c r="X520" s="132">
        <v>2.5000000000000001E-4</v>
      </c>
      <c r="Y520" s="132">
        <v>9.8040000000000002E-2</v>
      </c>
      <c r="Z520" s="132">
        <v>3.218E-2</v>
      </c>
    </row>
    <row r="521" spans="1:26">
      <c r="A521" t="s">
        <v>1214</v>
      </c>
      <c r="B521" t="s">
        <v>1255</v>
      </c>
      <c r="C521" t="s">
        <v>1273</v>
      </c>
      <c r="D521" t="s">
        <v>1274</v>
      </c>
      <c r="E521" t="s">
        <v>1275</v>
      </c>
      <c r="F521" t="s">
        <v>946</v>
      </c>
      <c r="G521" t="s">
        <v>205</v>
      </c>
      <c r="H521" t="s">
        <v>205</v>
      </c>
      <c r="I521" t="s">
        <v>341</v>
      </c>
      <c r="J521" t="s">
        <v>1263</v>
      </c>
      <c r="K521" t="s">
        <v>414</v>
      </c>
      <c r="L521" t="s">
        <v>1213</v>
      </c>
      <c r="M521" s="131">
        <v>11.42</v>
      </c>
      <c r="N521" t="s">
        <v>1276</v>
      </c>
      <c r="O521" s="132">
        <v>3.7960000000000001E-2</v>
      </c>
      <c r="P521" s="132">
        <v>4.3499999999999997E-2</v>
      </c>
      <c r="R521" s="131">
        <v>4974892</v>
      </c>
      <c r="S521" s="131">
        <v>1</v>
      </c>
      <c r="T521" s="131">
        <v>115.63</v>
      </c>
      <c r="U521" s="131">
        <v>5752.4679999999998</v>
      </c>
      <c r="X521" s="132">
        <v>1.7000000000000001E-4</v>
      </c>
      <c r="Y521" s="132">
        <v>9.7280000000000005E-2</v>
      </c>
      <c r="Z521" s="132">
        <v>3.193E-2</v>
      </c>
    </row>
    <row r="522" spans="1:26">
      <c r="A522" t="s">
        <v>1214</v>
      </c>
      <c r="B522" t="s">
        <v>1255</v>
      </c>
      <c r="C522" t="s">
        <v>1260</v>
      </c>
      <c r="D522" t="s">
        <v>1265</v>
      </c>
      <c r="E522" t="s">
        <v>1266</v>
      </c>
      <c r="F522" t="s">
        <v>944</v>
      </c>
      <c r="G522" t="s">
        <v>205</v>
      </c>
      <c r="H522" t="s">
        <v>205</v>
      </c>
      <c r="I522" t="s">
        <v>341</v>
      </c>
      <c r="J522" t="s">
        <v>1263</v>
      </c>
      <c r="K522" t="s">
        <v>414</v>
      </c>
      <c r="L522" t="s">
        <v>1213</v>
      </c>
      <c r="M522" s="131">
        <v>3.27</v>
      </c>
      <c r="N522" t="s">
        <v>1267</v>
      </c>
      <c r="O522" s="132">
        <v>1.6299999999999999E-2</v>
      </c>
      <c r="P522" s="132">
        <v>2.0500000000000001E-2</v>
      </c>
      <c r="R522" s="131">
        <v>3732533</v>
      </c>
      <c r="S522" s="131">
        <v>1</v>
      </c>
      <c r="T522" s="131">
        <v>103.51</v>
      </c>
      <c r="U522" s="131">
        <v>3863.5450000000001</v>
      </c>
      <c r="X522" s="132">
        <v>1.2E-4</v>
      </c>
      <c r="Y522" s="132">
        <v>6.5339999999999995E-2</v>
      </c>
      <c r="Z522" s="132">
        <v>2.145E-2</v>
      </c>
    </row>
    <row r="523" spans="1:26">
      <c r="A523" t="s">
        <v>1214</v>
      </c>
      <c r="B523" t="s">
        <v>1255</v>
      </c>
      <c r="C523" t="s">
        <v>1273</v>
      </c>
      <c r="D523" t="s">
        <v>1317</v>
      </c>
      <c r="E523" t="s">
        <v>1318</v>
      </c>
      <c r="F523" t="s">
        <v>946</v>
      </c>
      <c r="G523" t="s">
        <v>205</v>
      </c>
      <c r="H523" t="s">
        <v>205</v>
      </c>
      <c r="I523" t="s">
        <v>341</v>
      </c>
      <c r="J523" t="s">
        <v>1263</v>
      </c>
      <c r="K523" t="s">
        <v>414</v>
      </c>
      <c r="L523" t="s">
        <v>1213</v>
      </c>
      <c r="M523" s="131">
        <v>8.18</v>
      </c>
      <c r="N523" t="s">
        <v>1319</v>
      </c>
      <c r="O523" s="132">
        <v>3.9870000000000003E-2</v>
      </c>
      <c r="P523" s="132">
        <v>4.1099999999999998E-2</v>
      </c>
      <c r="R523" s="131">
        <v>2822511</v>
      </c>
      <c r="S523" s="131">
        <v>1</v>
      </c>
      <c r="T523" s="131">
        <v>100.1</v>
      </c>
      <c r="U523" s="131">
        <v>2825.3339999999998</v>
      </c>
      <c r="X523" s="132">
        <v>9.0000000000000006E-5</v>
      </c>
      <c r="Y523" s="132">
        <v>4.7780000000000003E-2</v>
      </c>
      <c r="Z523" s="132">
        <v>1.5679999999999999E-2</v>
      </c>
    </row>
    <row r="524" spans="1:26">
      <c r="A524" t="s">
        <v>1214</v>
      </c>
      <c r="B524" t="s">
        <v>1255</v>
      </c>
      <c r="C524" t="s">
        <v>1260</v>
      </c>
      <c r="D524" t="s">
        <v>1346</v>
      </c>
      <c r="E524" t="s">
        <v>1347</v>
      </c>
      <c r="F524" t="s">
        <v>944</v>
      </c>
      <c r="G524" t="s">
        <v>205</v>
      </c>
      <c r="H524" t="s">
        <v>205</v>
      </c>
      <c r="I524" t="s">
        <v>341</v>
      </c>
      <c r="J524" t="s">
        <v>1271</v>
      </c>
      <c r="K524" t="s">
        <v>416</v>
      </c>
      <c r="L524" t="s">
        <v>1213</v>
      </c>
      <c r="M524" s="131">
        <v>1.91</v>
      </c>
      <c r="N524" t="s">
        <v>1348</v>
      </c>
      <c r="O524" s="132">
        <v>-3.1440000000000003E-2</v>
      </c>
      <c r="P524" s="132">
        <v>2.0899999999999998E-2</v>
      </c>
      <c r="R524" s="131">
        <v>2417440</v>
      </c>
      <c r="S524" s="131">
        <v>1</v>
      </c>
      <c r="T524" s="131">
        <v>115.45</v>
      </c>
      <c r="U524" s="131">
        <v>2790.9340000000002</v>
      </c>
      <c r="X524" s="132">
        <v>1E-4</v>
      </c>
      <c r="Y524" s="132">
        <v>4.7199999999999999E-2</v>
      </c>
      <c r="Z524" s="132">
        <v>1.549E-2</v>
      </c>
    </row>
    <row r="525" spans="1:26">
      <c r="A525" t="s">
        <v>1214</v>
      </c>
      <c r="B525" t="s">
        <v>1255</v>
      </c>
      <c r="C525" t="s">
        <v>1268</v>
      </c>
      <c r="D525" t="s">
        <v>1305</v>
      </c>
      <c r="E525" t="s">
        <v>1306</v>
      </c>
      <c r="F525" t="s">
        <v>950</v>
      </c>
      <c r="G525" t="s">
        <v>205</v>
      </c>
      <c r="H525" t="s">
        <v>205</v>
      </c>
      <c r="I525" t="s">
        <v>341</v>
      </c>
      <c r="J525" t="s">
        <v>1271</v>
      </c>
      <c r="K525" t="s">
        <v>416</v>
      </c>
      <c r="L525" t="s">
        <v>1213</v>
      </c>
      <c r="M525" s="131">
        <v>0.6</v>
      </c>
      <c r="N525" t="s">
        <v>1307</v>
      </c>
      <c r="O525" s="132">
        <v>4.181E-2</v>
      </c>
      <c r="P525" s="132">
        <v>4.2599999999999999E-2</v>
      </c>
      <c r="R525" s="131">
        <v>1911174</v>
      </c>
      <c r="S525" s="131">
        <v>1</v>
      </c>
      <c r="T525" s="131">
        <v>97.54</v>
      </c>
      <c r="U525" s="131">
        <v>1864.1590000000001</v>
      </c>
      <c r="X525" s="132">
        <v>1.1E-4</v>
      </c>
      <c r="Y525" s="132">
        <v>3.1530000000000002E-2</v>
      </c>
      <c r="Z525" s="132">
        <v>1.035E-2</v>
      </c>
    </row>
    <row r="526" spans="1:26">
      <c r="A526" t="s">
        <v>1214</v>
      </c>
      <c r="B526" t="s">
        <v>1255</v>
      </c>
      <c r="C526" t="s">
        <v>1268</v>
      </c>
      <c r="D526" t="s">
        <v>1293</v>
      </c>
      <c r="E526" t="s">
        <v>1294</v>
      </c>
      <c r="F526" t="s">
        <v>950</v>
      </c>
      <c r="G526" t="s">
        <v>205</v>
      </c>
      <c r="H526" t="s">
        <v>205</v>
      </c>
      <c r="I526" t="s">
        <v>341</v>
      </c>
      <c r="J526" t="s">
        <v>1263</v>
      </c>
      <c r="K526" t="s">
        <v>414</v>
      </c>
      <c r="L526" t="s">
        <v>1213</v>
      </c>
      <c r="M526" s="131">
        <v>0.85</v>
      </c>
      <c r="N526" t="s">
        <v>1295</v>
      </c>
      <c r="O526" s="132">
        <v>4.2220000000000001E-2</v>
      </c>
      <c r="P526" s="132">
        <v>4.1200000000000001E-2</v>
      </c>
      <c r="R526" s="131">
        <v>1387219</v>
      </c>
      <c r="S526" s="131">
        <v>1</v>
      </c>
      <c r="T526" s="131">
        <v>96.64</v>
      </c>
      <c r="U526" s="131">
        <v>1340.6079999999999</v>
      </c>
      <c r="X526" s="132">
        <v>8.0000000000000007E-5</v>
      </c>
      <c r="Y526" s="132">
        <v>2.2669999999999999E-2</v>
      </c>
      <c r="Z526" s="132">
        <v>7.4400000000000004E-3</v>
      </c>
    </row>
    <row r="527" spans="1:26">
      <c r="A527" t="s">
        <v>1214</v>
      </c>
      <c r="B527" t="s">
        <v>1255</v>
      </c>
      <c r="C527" t="s">
        <v>1280</v>
      </c>
      <c r="D527" t="s">
        <v>1281</v>
      </c>
      <c r="E527" t="s">
        <v>1282</v>
      </c>
      <c r="F527" t="s">
        <v>947</v>
      </c>
      <c r="G527" t="s">
        <v>205</v>
      </c>
      <c r="H527" t="s">
        <v>205</v>
      </c>
      <c r="I527" t="s">
        <v>341</v>
      </c>
      <c r="J527" t="s">
        <v>1271</v>
      </c>
      <c r="K527" t="s">
        <v>416</v>
      </c>
      <c r="L527" t="s">
        <v>1213</v>
      </c>
      <c r="M527" s="131">
        <v>4.8600000000000003</v>
      </c>
      <c r="N527" t="s">
        <v>1283</v>
      </c>
      <c r="O527" s="132">
        <v>5.7999999999999996E-3</v>
      </c>
      <c r="P527" s="132">
        <v>4.5999999999999999E-2</v>
      </c>
      <c r="R527" s="131">
        <v>1210782</v>
      </c>
      <c r="S527" s="131">
        <v>1</v>
      </c>
      <c r="T527" s="131">
        <v>98.36</v>
      </c>
      <c r="U527" s="131">
        <v>1190.925</v>
      </c>
      <c r="X527" s="132">
        <v>4.0000000000000003E-5</v>
      </c>
      <c r="Y527" s="132">
        <v>2.0140000000000002E-2</v>
      </c>
      <c r="Z527" s="132">
        <v>6.6100000000000004E-3</v>
      </c>
    </row>
    <row r="528" spans="1:26">
      <c r="A528" t="s">
        <v>1214</v>
      </c>
      <c r="B528" t="s">
        <v>1255</v>
      </c>
      <c r="C528" t="s">
        <v>1273</v>
      </c>
      <c r="D528" t="s">
        <v>1370</v>
      </c>
      <c r="E528" t="s">
        <v>1371</v>
      </c>
      <c r="F528" t="s">
        <v>946</v>
      </c>
      <c r="G528" t="s">
        <v>205</v>
      </c>
      <c r="H528" t="s">
        <v>205</v>
      </c>
      <c r="I528" t="s">
        <v>341</v>
      </c>
      <c r="J528" t="s">
        <v>1263</v>
      </c>
      <c r="K528" t="s">
        <v>414</v>
      </c>
      <c r="L528" t="s">
        <v>1213</v>
      </c>
      <c r="M528" s="131">
        <v>14.71</v>
      </c>
      <c r="N528" t="s">
        <v>1372</v>
      </c>
      <c r="O528" s="132">
        <v>4.7100000000000003E-2</v>
      </c>
      <c r="P528" s="132">
        <v>4.4699999999999997E-2</v>
      </c>
      <c r="R528" s="131">
        <v>989703</v>
      </c>
      <c r="S528" s="131">
        <v>1</v>
      </c>
      <c r="T528" s="131">
        <v>91.05</v>
      </c>
      <c r="U528" s="131">
        <v>901.125</v>
      </c>
      <c r="X528" s="132">
        <v>4.0000000000000003E-5</v>
      </c>
      <c r="Y528" s="132">
        <v>1.524E-2</v>
      </c>
      <c r="Z528" s="132">
        <v>5.0000000000000001E-3</v>
      </c>
    </row>
    <row r="529" spans="1:26">
      <c r="A529" t="s">
        <v>1214</v>
      </c>
      <c r="B529" t="s">
        <v>1255</v>
      </c>
      <c r="C529" t="s">
        <v>1273</v>
      </c>
      <c r="D529" t="s">
        <v>1277</v>
      </c>
      <c r="E529" t="s">
        <v>1278</v>
      </c>
      <c r="F529" t="s">
        <v>946</v>
      </c>
      <c r="G529" t="s">
        <v>205</v>
      </c>
      <c r="H529" t="s">
        <v>205</v>
      </c>
      <c r="I529" t="s">
        <v>341</v>
      </c>
      <c r="J529" t="s">
        <v>1271</v>
      </c>
      <c r="K529" t="s">
        <v>416</v>
      </c>
      <c r="L529" t="s">
        <v>1213</v>
      </c>
      <c r="M529" s="131">
        <v>0.66</v>
      </c>
      <c r="N529" t="s">
        <v>1279</v>
      </c>
      <c r="O529" s="132">
        <v>4.0820000000000002E-2</v>
      </c>
      <c r="P529" s="132">
        <v>4.0300000000000002E-2</v>
      </c>
      <c r="R529" s="131">
        <v>853960</v>
      </c>
      <c r="S529" s="131">
        <v>1</v>
      </c>
      <c r="T529" s="131">
        <v>97.91</v>
      </c>
      <c r="U529" s="131">
        <v>836.11199999999997</v>
      </c>
      <c r="X529" s="132">
        <v>3.0000000000000001E-5</v>
      </c>
      <c r="Y529" s="132">
        <v>1.414E-2</v>
      </c>
      <c r="Z529" s="132">
        <v>4.64E-3</v>
      </c>
    </row>
    <row r="530" spans="1:26">
      <c r="A530" t="s">
        <v>1214</v>
      </c>
      <c r="B530" t="s">
        <v>1255</v>
      </c>
      <c r="C530" t="s">
        <v>1273</v>
      </c>
      <c r="D530" t="s">
        <v>1355</v>
      </c>
      <c r="E530" t="s">
        <v>1356</v>
      </c>
      <c r="F530" t="s">
        <v>946</v>
      </c>
      <c r="G530" t="s">
        <v>205</v>
      </c>
      <c r="H530" t="s">
        <v>205</v>
      </c>
      <c r="I530" t="s">
        <v>341</v>
      </c>
      <c r="J530" t="s">
        <v>1271</v>
      </c>
      <c r="K530" t="s">
        <v>416</v>
      </c>
      <c r="L530" t="s">
        <v>1213</v>
      </c>
      <c r="M530" s="131">
        <v>10.81</v>
      </c>
      <c r="N530" t="s">
        <v>1357</v>
      </c>
      <c r="O530" s="132">
        <v>3.8530000000000002E-2</v>
      </c>
      <c r="P530" s="132">
        <v>4.2500000000000003E-2</v>
      </c>
      <c r="R530" s="131">
        <v>1097415</v>
      </c>
      <c r="S530" s="131">
        <v>1</v>
      </c>
      <c r="T530" s="131">
        <v>74.8</v>
      </c>
      <c r="U530" s="131">
        <v>820.86599999999999</v>
      </c>
      <c r="X530" s="132">
        <v>3.0000000000000001E-5</v>
      </c>
      <c r="Y530" s="132">
        <v>1.388E-2</v>
      </c>
      <c r="Z530" s="132">
        <v>4.5599999999999998E-3</v>
      </c>
    </row>
    <row r="531" spans="1:26">
      <c r="A531" t="s">
        <v>1214</v>
      </c>
      <c r="B531" t="s">
        <v>1255</v>
      </c>
      <c r="C531" t="s">
        <v>1260</v>
      </c>
      <c r="D531" t="s">
        <v>1308</v>
      </c>
      <c r="E531" t="s">
        <v>1309</v>
      </c>
      <c r="F531" t="s">
        <v>944</v>
      </c>
      <c r="G531" t="s">
        <v>205</v>
      </c>
      <c r="H531" t="s">
        <v>205</v>
      </c>
      <c r="I531" t="s">
        <v>341</v>
      </c>
      <c r="J531" t="s">
        <v>1271</v>
      </c>
      <c r="K531" t="s">
        <v>416</v>
      </c>
      <c r="L531" t="s">
        <v>1213</v>
      </c>
      <c r="M531" s="131">
        <v>6.4</v>
      </c>
      <c r="N531" t="s">
        <v>1310</v>
      </c>
      <c r="O531" s="132">
        <v>1.397E-2</v>
      </c>
      <c r="P531" s="132">
        <v>1.9699999999999999E-2</v>
      </c>
      <c r="R531" s="131">
        <v>763627</v>
      </c>
      <c r="S531" s="131">
        <v>1</v>
      </c>
      <c r="T531" s="131">
        <v>104.14</v>
      </c>
      <c r="U531" s="131">
        <v>795.24099999999999</v>
      </c>
      <c r="X531" s="132">
        <v>2.0000000000000002E-5</v>
      </c>
      <c r="Y531" s="132">
        <v>1.345E-2</v>
      </c>
      <c r="Z531" s="132">
        <v>4.4099999999999999E-3</v>
      </c>
    </row>
    <row r="532" spans="1:26">
      <c r="A532" t="s">
        <v>1214</v>
      </c>
      <c r="B532" t="s">
        <v>1255</v>
      </c>
      <c r="C532" t="s">
        <v>1273</v>
      </c>
      <c r="D532" t="s">
        <v>1376</v>
      </c>
      <c r="E532" t="s">
        <v>1377</v>
      </c>
      <c r="F532" t="s">
        <v>946</v>
      </c>
      <c r="G532" t="s">
        <v>205</v>
      </c>
      <c r="H532" t="s">
        <v>205</v>
      </c>
      <c r="I532" t="s">
        <v>341</v>
      </c>
      <c r="J532" t="s">
        <v>1263</v>
      </c>
      <c r="K532" t="s">
        <v>414</v>
      </c>
      <c r="L532" t="s">
        <v>1213</v>
      </c>
      <c r="M532" s="131">
        <v>2.14</v>
      </c>
      <c r="N532" t="s">
        <v>1378</v>
      </c>
      <c r="O532" s="132">
        <v>4.0849999999999997E-2</v>
      </c>
      <c r="P532" s="132">
        <v>3.9699999999999999E-2</v>
      </c>
      <c r="R532" s="131">
        <v>658107</v>
      </c>
      <c r="S532" s="131">
        <v>1</v>
      </c>
      <c r="T532" s="131">
        <v>102.34</v>
      </c>
      <c r="U532" s="131">
        <v>673.50699999999995</v>
      </c>
      <c r="X532" s="132">
        <v>2.0000000000000002E-5</v>
      </c>
      <c r="Y532" s="132">
        <v>1.1390000000000001E-2</v>
      </c>
      <c r="Z532" s="132">
        <v>3.7399999999999998E-3</v>
      </c>
    </row>
    <row r="533" spans="1:26">
      <c r="A533" t="s">
        <v>1214</v>
      </c>
      <c r="B533" t="s">
        <v>1255</v>
      </c>
      <c r="C533" t="s">
        <v>1273</v>
      </c>
      <c r="D533" t="s">
        <v>1358</v>
      </c>
      <c r="E533" t="s">
        <v>1359</v>
      </c>
      <c r="F533" t="s">
        <v>946</v>
      </c>
      <c r="G533" t="s">
        <v>205</v>
      </c>
      <c r="H533" t="s">
        <v>205</v>
      </c>
      <c r="I533" t="s">
        <v>341</v>
      </c>
      <c r="J533" t="s">
        <v>1263</v>
      </c>
      <c r="K533" t="s">
        <v>414</v>
      </c>
      <c r="L533" t="s">
        <v>1213</v>
      </c>
      <c r="M533" s="131">
        <v>1.73</v>
      </c>
      <c r="N533" t="s">
        <v>1360</v>
      </c>
      <c r="O533" s="132">
        <v>3.7789999999999997E-2</v>
      </c>
      <c r="P533" s="132">
        <v>0.04</v>
      </c>
      <c r="R533" s="131">
        <v>358816</v>
      </c>
      <c r="S533" s="131">
        <v>1</v>
      </c>
      <c r="T533" s="131">
        <v>97.19</v>
      </c>
      <c r="U533" s="131">
        <v>348.733</v>
      </c>
      <c r="X533" s="132">
        <v>1.0000000000000001E-5</v>
      </c>
      <c r="Y533" s="132">
        <v>5.8999999999999999E-3</v>
      </c>
      <c r="Z533" s="132">
        <v>1.9400000000000001E-3</v>
      </c>
    </row>
    <row r="534" spans="1:26">
      <c r="A534" t="s">
        <v>1214</v>
      </c>
      <c r="B534" t="s">
        <v>1255</v>
      </c>
      <c r="C534" t="s">
        <v>1273</v>
      </c>
      <c r="D534" t="s">
        <v>1296</v>
      </c>
      <c r="E534" t="s">
        <v>1297</v>
      </c>
      <c r="F534" t="s">
        <v>946</v>
      </c>
      <c r="G534" t="s">
        <v>205</v>
      </c>
      <c r="H534" t="s">
        <v>205</v>
      </c>
      <c r="I534" t="s">
        <v>341</v>
      </c>
      <c r="J534" t="s">
        <v>1263</v>
      </c>
      <c r="K534" t="s">
        <v>414</v>
      </c>
      <c r="L534" t="s">
        <v>1213</v>
      </c>
      <c r="M534" s="131">
        <v>0.17</v>
      </c>
      <c r="N534" t="s">
        <v>1298</v>
      </c>
      <c r="O534" s="132">
        <v>3.3840000000000002E-2</v>
      </c>
      <c r="P534" s="132">
        <v>4.4299999999999999E-2</v>
      </c>
      <c r="R534" s="131">
        <v>40660</v>
      </c>
      <c r="S534" s="131">
        <v>1</v>
      </c>
      <c r="T534" s="131">
        <v>101.02</v>
      </c>
      <c r="U534" s="131">
        <v>41.075000000000003</v>
      </c>
      <c r="X534" s="132">
        <v>0</v>
      </c>
      <c r="Y534" s="132">
        <v>6.8999999999999997E-4</v>
      </c>
      <c r="Z534" s="132">
        <v>2.3000000000000001E-4</v>
      </c>
    </row>
    <row r="535" spans="1:26">
      <c r="A535" t="s">
        <v>1214</v>
      </c>
      <c r="B535" t="s">
        <v>1255</v>
      </c>
      <c r="C535" t="s">
        <v>1273</v>
      </c>
      <c r="D535" t="s">
        <v>1314</v>
      </c>
      <c r="E535" t="s">
        <v>1315</v>
      </c>
      <c r="F535" t="s">
        <v>946</v>
      </c>
      <c r="G535" t="s">
        <v>205</v>
      </c>
      <c r="H535" t="s">
        <v>205</v>
      </c>
      <c r="I535" t="s">
        <v>341</v>
      </c>
      <c r="J535" t="s">
        <v>1271</v>
      </c>
      <c r="K535" t="s">
        <v>416</v>
      </c>
      <c r="L535" t="s">
        <v>1213</v>
      </c>
      <c r="M535" s="131">
        <v>4.6399999999999997</v>
      </c>
      <c r="N535" t="s">
        <v>1316</v>
      </c>
      <c r="O535" s="132">
        <v>4.3409999999999997E-2</v>
      </c>
      <c r="P535" s="132">
        <v>3.9699999999999999E-2</v>
      </c>
      <c r="R535" s="131">
        <v>843</v>
      </c>
      <c r="S535" s="131">
        <v>1</v>
      </c>
      <c r="T535" s="131">
        <v>87.63</v>
      </c>
      <c r="U535" s="131">
        <v>0.73899999999999999</v>
      </c>
      <c r="X535" s="132">
        <v>0</v>
      </c>
      <c r="Y535" s="132">
        <v>1.0000000000000001E-5</v>
      </c>
      <c r="Z535" s="132">
        <v>0</v>
      </c>
    </row>
    <row r="536" spans="1:26">
      <c r="A536" t="s">
        <v>1214</v>
      </c>
      <c r="B536" t="s">
        <v>1256</v>
      </c>
      <c r="C536" t="s">
        <v>1260</v>
      </c>
      <c r="D536" t="s">
        <v>1265</v>
      </c>
      <c r="E536" t="s">
        <v>1266</v>
      </c>
      <c r="F536" t="s">
        <v>944</v>
      </c>
      <c r="G536" t="s">
        <v>205</v>
      </c>
      <c r="H536" t="s">
        <v>205</v>
      </c>
      <c r="I536" t="s">
        <v>341</v>
      </c>
      <c r="J536" t="s">
        <v>1263</v>
      </c>
      <c r="K536" t="s">
        <v>414</v>
      </c>
      <c r="L536" t="s">
        <v>1213</v>
      </c>
      <c r="M536" s="131">
        <v>3.27</v>
      </c>
      <c r="N536" t="s">
        <v>1267</v>
      </c>
      <c r="O536" s="132">
        <v>1.303E-2</v>
      </c>
      <c r="P536" s="132">
        <v>2.0500000000000001E-2</v>
      </c>
      <c r="R536" s="131">
        <v>116225954</v>
      </c>
      <c r="S536" s="131">
        <v>1</v>
      </c>
      <c r="T536" s="131">
        <v>103.51</v>
      </c>
      <c r="U536" s="131">
        <v>120305.485</v>
      </c>
      <c r="X536" s="132">
        <v>3.7000000000000002E-3</v>
      </c>
      <c r="Y536" s="132">
        <v>0.10512000000000001</v>
      </c>
      <c r="Z536" s="132">
        <v>3.0470000000000001E-2</v>
      </c>
    </row>
    <row r="537" spans="1:26">
      <c r="A537" t="s">
        <v>1214</v>
      </c>
      <c r="B537" t="s">
        <v>1256</v>
      </c>
      <c r="C537" t="s">
        <v>1268</v>
      </c>
      <c r="D537" t="s">
        <v>1269</v>
      </c>
      <c r="E537" t="s">
        <v>1270</v>
      </c>
      <c r="F537" t="s">
        <v>950</v>
      </c>
      <c r="G537" t="s">
        <v>205</v>
      </c>
      <c r="H537" t="s">
        <v>205</v>
      </c>
      <c r="I537" t="s">
        <v>341</v>
      </c>
      <c r="J537" t="s">
        <v>1271</v>
      </c>
      <c r="K537" t="s">
        <v>416</v>
      </c>
      <c r="L537" t="s">
        <v>1213</v>
      </c>
      <c r="M537" s="131">
        <v>0.67</v>
      </c>
      <c r="N537" t="s">
        <v>1272</v>
      </c>
      <c r="O537" s="132">
        <v>4.2729999999999997E-2</v>
      </c>
      <c r="P537" s="132">
        <v>4.2099999999999999E-2</v>
      </c>
      <c r="R537" s="131">
        <v>108247281</v>
      </c>
      <c r="S537" s="131">
        <v>1</v>
      </c>
      <c r="T537" s="131">
        <v>97.26</v>
      </c>
      <c r="U537" s="131">
        <v>105281.306</v>
      </c>
      <c r="X537" s="132">
        <v>6.0099999999999997E-3</v>
      </c>
      <c r="Y537" s="132">
        <v>9.1990000000000002E-2</v>
      </c>
      <c r="Z537" s="132">
        <v>2.666E-2</v>
      </c>
    </row>
    <row r="538" spans="1:26">
      <c r="A538" t="s">
        <v>1214</v>
      </c>
      <c r="B538" t="s">
        <v>1256</v>
      </c>
      <c r="C538" t="s">
        <v>1268</v>
      </c>
      <c r="D538" t="s">
        <v>1343</v>
      </c>
      <c r="E538" t="s">
        <v>1344</v>
      </c>
      <c r="F538" t="s">
        <v>950</v>
      </c>
      <c r="G538" t="s">
        <v>205</v>
      </c>
      <c r="H538" t="s">
        <v>205</v>
      </c>
      <c r="I538" t="s">
        <v>341</v>
      </c>
      <c r="J538" t="s">
        <v>1271</v>
      </c>
      <c r="K538" t="s">
        <v>416</v>
      </c>
      <c r="L538" t="s">
        <v>1213</v>
      </c>
      <c r="M538" s="131">
        <v>0.75</v>
      </c>
      <c r="N538" t="s">
        <v>1345</v>
      </c>
      <c r="O538" s="132">
        <v>4.2569999999999997E-2</v>
      </c>
      <c r="P538" s="132">
        <v>4.1700000000000001E-2</v>
      </c>
      <c r="R538" s="131">
        <v>103450059</v>
      </c>
      <c r="S538" s="131">
        <v>1</v>
      </c>
      <c r="T538" s="131">
        <v>96.98</v>
      </c>
      <c r="U538" s="131">
        <v>100325.867</v>
      </c>
      <c r="X538" s="132">
        <v>5.7499999999999999E-3</v>
      </c>
      <c r="Y538" s="132">
        <v>8.7660000000000002E-2</v>
      </c>
      <c r="Z538" s="132">
        <v>2.5409999999999999E-2</v>
      </c>
    </row>
    <row r="539" spans="1:26">
      <c r="A539" t="s">
        <v>1214</v>
      </c>
      <c r="B539" t="s">
        <v>1256</v>
      </c>
      <c r="C539" t="s">
        <v>1273</v>
      </c>
      <c r="D539" t="s">
        <v>1329</v>
      </c>
      <c r="E539" t="s">
        <v>1330</v>
      </c>
      <c r="F539" t="s">
        <v>946</v>
      </c>
      <c r="G539" t="s">
        <v>205</v>
      </c>
      <c r="H539" t="s">
        <v>205</v>
      </c>
      <c r="I539" t="s">
        <v>341</v>
      </c>
      <c r="J539" t="s">
        <v>1271</v>
      </c>
      <c r="K539" t="s">
        <v>416</v>
      </c>
      <c r="L539" t="s">
        <v>1213</v>
      </c>
      <c r="M539" s="131">
        <v>6.54</v>
      </c>
      <c r="N539" t="s">
        <v>1331</v>
      </c>
      <c r="O539" s="132">
        <v>4.147E-2</v>
      </c>
      <c r="P539" s="132">
        <v>4.0500000000000001E-2</v>
      </c>
      <c r="R539" s="131">
        <v>112885012</v>
      </c>
      <c r="S539" s="131">
        <v>1</v>
      </c>
      <c r="T539" s="131">
        <v>84.1</v>
      </c>
      <c r="U539" s="131">
        <v>94936.294999999998</v>
      </c>
      <c r="X539" s="132">
        <v>3.1700000000000001E-3</v>
      </c>
      <c r="Y539" s="132">
        <v>8.2949999999999996E-2</v>
      </c>
      <c r="Z539" s="132">
        <v>2.4039999999999999E-2</v>
      </c>
    </row>
    <row r="540" spans="1:26">
      <c r="A540" t="s">
        <v>1214</v>
      </c>
      <c r="B540" t="s">
        <v>1256</v>
      </c>
      <c r="C540" t="s">
        <v>1260</v>
      </c>
      <c r="D540" t="s">
        <v>1261</v>
      </c>
      <c r="E540" t="s">
        <v>1262</v>
      </c>
      <c r="F540" t="s">
        <v>944</v>
      </c>
      <c r="G540" t="s">
        <v>205</v>
      </c>
      <c r="H540" t="s">
        <v>205</v>
      </c>
      <c r="I540" t="s">
        <v>341</v>
      </c>
      <c r="J540" t="s">
        <v>1263</v>
      </c>
      <c r="K540" t="s">
        <v>414</v>
      </c>
      <c r="L540" t="s">
        <v>1213</v>
      </c>
      <c r="M540" s="131">
        <v>0.33</v>
      </c>
      <c r="N540" t="s">
        <v>1264</v>
      </c>
      <c r="O540" s="132">
        <v>-1.917E-2</v>
      </c>
      <c r="P540" s="132">
        <v>5.8999999999999999E-3</v>
      </c>
      <c r="R540" s="131">
        <v>79751826</v>
      </c>
      <c r="S540" s="131">
        <v>1</v>
      </c>
      <c r="T540" s="131">
        <v>118.26</v>
      </c>
      <c r="U540" s="131">
        <v>94314.509000000005</v>
      </c>
      <c r="X540" s="132">
        <v>6.2899999999999996E-3</v>
      </c>
      <c r="Y540" s="132">
        <v>8.2409999999999997E-2</v>
      </c>
      <c r="Z540" s="132">
        <v>2.3890000000000002E-2</v>
      </c>
    </row>
    <row r="541" spans="1:26">
      <c r="A541" t="s">
        <v>1214</v>
      </c>
      <c r="B541" t="s">
        <v>1256</v>
      </c>
      <c r="C541" t="s">
        <v>1273</v>
      </c>
      <c r="D541" t="s">
        <v>1367</v>
      </c>
      <c r="E541" t="s">
        <v>1368</v>
      </c>
      <c r="F541" t="s">
        <v>946</v>
      </c>
      <c r="G541" t="s">
        <v>205</v>
      </c>
      <c r="H541" t="s">
        <v>205</v>
      </c>
      <c r="I541" t="s">
        <v>341</v>
      </c>
      <c r="J541" t="s">
        <v>1263</v>
      </c>
      <c r="K541" t="s">
        <v>414</v>
      </c>
      <c r="L541" t="s">
        <v>1213</v>
      </c>
      <c r="M541" s="131">
        <v>3.11</v>
      </c>
      <c r="N541" t="s">
        <v>1369</v>
      </c>
      <c r="O541" s="132">
        <v>3.4939999999999999E-2</v>
      </c>
      <c r="P541" s="132">
        <v>3.95E-2</v>
      </c>
      <c r="R541" s="131">
        <v>89779182</v>
      </c>
      <c r="S541" s="131">
        <v>1</v>
      </c>
      <c r="T541" s="131">
        <v>96.6</v>
      </c>
      <c r="U541" s="131">
        <v>86726.69</v>
      </c>
      <c r="X541" s="132">
        <v>2.5899999999999999E-3</v>
      </c>
      <c r="Y541" s="132">
        <v>7.578E-2</v>
      </c>
      <c r="Z541" s="132">
        <v>2.197E-2</v>
      </c>
    </row>
    <row r="542" spans="1:26">
      <c r="A542" t="s">
        <v>1214</v>
      </c>
      <c r="B542" t="s">
        <v>1256</v>
      </c>
      <c r="C542" t="s">
        <v>1260</v>
      </c>
      <c r="D542" t="s">
        <v>1320</v>
      </c>
      <c r="E542" t="s">
        <v>1321</v>
      </c>
      <c r="F542" t="s">
        <v>944</v>
      </c>
      <c r="G542" t="s">
        <v>205</v>
      </c>
      <c r="H542" t="s">
        <v>205</v>
      </c>
      <c r="I542" t="s">
        <v>341</v>
      </c>
      <c r="J542" t="s">
        <v>1271</v>
      </c>
      <c r="K542" t="s">
        <v>416</v>
      </c>
      <c r="L542" t="s">
        <v>1213</v>
      </c>
      <c r="M542" s="131">
        <v>1.08</v>
      </c>
      <c r="N542" t="s">
        <v>1322</v>
      </c>
      <c r="O542" s="132">
        <v>1.7639999999999999E-2</v>
      </c>
      <c r="P542" s="132">
        <v>2.3300000000000001E-2</v>
      </c>
      <c r="R542" s="131">
        <v>72368776</v>
      </c>
      <c r="S542" s="131">
        <v>1</v>
      </c>
      <c r="T542" s="131">
        <v>114.5</v>
      </c>
      <c r="U542" s="131">
        <v>82862.248999999996</v>
      </c>
      <c r="X542" s="132">
        <v>3.5799999999999998E-3</v>
      </c>
      <c r="Y542" s="132">
        <v>7.2400000000000006E-2</v>
      </c>
      <c r="Z542" s="132">
        <v>2.0990000000000002E-2</v>
      </c>
    </row>
    <row r="543" spans="1:26">
      <c r="A543" t="s">
        <v>1214</v>
      </c>
      <c r="B543" t="s">
        <v>1256</v>
      </c>
      <c r="C543" t="s">
        <v>1268</v>
      </c>
      <c r="D543" t="s">
        <v>1379</v>
      </c>
      <c r="E543" t="s">
        <v>1380</v>
      </c>
      <c r="F543" t="s">
        <v>950</v>
      </c>
      <c r="G543" t="s">
        <v>205</v>
      </c>
      <c r="H543" t="s">
        <v>205</v>
      </c>
      <c r="I543" t="s">
        <v>341</v>
      </c>
      <c r="J543" t="s">
        <v>1263</v>
      </c>
      <c r="K543" t="s">
        <v>414</v>
      </c>
      <c r="L543" t="s">
        <v>1213</v>
      </c>
      <c r="M543" s="131">
        <v>0.26</v>
      </c>
      <c r="N543" t="s">
        <v>1381</v>
      </c>
      <c r="O543" s="132">
        <v>4.3430000000000003E-2</v>
      </c>
      <c r="P543" s="132">
        <v>4.3099999999999999E-2</v>
      </c>
      <c r="R543" s="131">
        <v>80885027</v>
      </c>
      <c r="S543" s="131">
        <v>1</v>
      </c>
      <c r="T543" s="131">
        <v>98.92</v>
      </c>
      <c r="U543" s="131">
        <v>80011.468999999997</v>
      </c>
      <c r="X543" s="132">
        <v>5.7800000000000004E-3</v>
      </c>
      <c r="Y543" s="132">
        <v>6.991E-2</v>
      </c>
      <c r="Z543" s="132">
        <v>2.026E-2</v>
      </c>
    </row>
    <row r="544" spans="1:26">
      <c r="A544" t="s">
        <v>1214</v>
      </c>
      <c r="B544" t="s">
        <v>1256</v>
      </c>
      <c r="C544" t="s">
        <v>1260</v>
      </c>
      <c r="D544" t="s">
        <v>1308</v>
      </c>
      <c r="E544" t="s">
        <v>1309</v>
      </c>
      <c r="F544" t="s">
        <v>944</v>
      </c>
      <c r="G544" t="s">
        <v>205</v>
      </c>
      <c r="H544" t="s">
        <v>205</v>
      </c>
      <c r="I544" t="s">
        <v>341</v>
      </c>
      <c r="J544" t="s">
        <v>1271</v>
      </c>
      <c r="K544" t="s">
        <v>416</v>
      </c>
      <c r="L544" t="s">
        <v>1213</v>
      </c>
      <c r="M544" s="131">
        <v>6.4</v>
      </c>
      <c r="N544" t="s">
        <v>1310</v>
      </c>
      <c r="O544" s="132">
        <v>8.3800000000000003E-3</v>
      </c>
      <c r="P544" s="132">
        <v>1.9699999999999999E-2</v>
      </c>
      <c r="R544" s="131">
        <v>60889535</v>
      </c>
      <c r="S544" s="131">
        <v>1</v>
      </c>
      <c r="T544" s="131">
        <v>104.14</v>
      </c>
      <c r="U544" s="131">
        <v>63410.362000000001</v>
      </c>
      <c r="X544" s="132">
        <v>1.7799999999999999E-3</v>
      </c>
      <c r="Y544" s="132">
        <v>5.5410000000000001E-2</v>
      </c>
      <c r="Z544" s="132">
        <v>1.6060000000000001E-2</v>
      </c>
    </row>
    <row r="545" spans="1:26">
      <c r="A545" t="s">
        <v>1214</v>
      </c>
      <c r="B545" t="s">
        <v>1256</v>
      </c>
      <c r="C545" t="s">
        <v>1273</v>
      </c>
      <c r="D545" t="s">
        <v>1314</v>
      </c>
      <c r="E545" t="s">
        <v>1315</v>
      </c>
      <c r="F545" t="s">
        <v>946</v>
      </c>
      <c r="G545" t="s">
        <v>205</v>
      </c>
      <c r="H545" t="s">
        <v>205</v>
      </c>
      <c r="I545" t="s">
        <v>341</v>
      </c>
      <c r="J545" t="s">
        <v>1271</v>
      </c>
      <c r="K545" t="s">
        <v>416</v>
      </c>
      <c r="L545" t="s">
        <v>1213</v>
      </c>
      <c r="M545" s="131">
        <v>4.6399999999999997</v>
      </c>
      <c r="N545" t="s">
        <v>1316</v>
      </c>
      <c r="O545" s="132">
        <v>4.2360000000000002E-2</v>
      </c>
      <c r="P545" s="132">
        <v>3.9699999999999999E-2</v>
      </c>
      <c r="R545" s="131">
        <v>67540000</v>
      </c>
      <c r="S545" s="131">
        <v>1</v>
      </c>
      <c r="T545" s="131">
        <v>87.63</v>
      </c>
      <c r="U545" s="131">
        <v>59185.302000000003</v>
      </c>
      <c r="X545" s="132">
        <v>1.7899999999999999E-3</v>
      </c>
      <c r="Y545" s="132">
        <v>5.1709999999999999E-2</v>
      </c>
      <c r="Z545" s="132">
        <v>1.499E-2</v>
      </c>
    </row>
    <row r="546" spans="1:26">
      <c r="A546" t="s">
        <v>1214</v>
      </c>
      <c r="B546" t="s">
        <v>1256</v>
      </c>
      <c r="C546" t="s">
        <v>1273</v>
      </c>
      <c r="D546" t="s">
        <v>1370</v>
      </c>
      <c r="E546" t="s">
        <v>1371</v>
      </c>
      <c r="F546" t="s">
        <v>946</v>
      </c>
      <c r="G546" t="s">
        <v>205</v>
      </c>
      <c r="H546" t="s">
        <v>205</v>
      </c>
      <c r="I546" t="s">
        <v>341</v>
      </c>
      <c r="J546" t="s">
        <v>1263</v>
      </c>
      <c r="K546" t="s">
        <v>414</v>
      </c>
      <c r="L546" t="s">
        <v>1213</v>
      </c>
      <c r="M546" s="131">
        <v>14.71</v>
      </c>
      <c r="N546" t="s">
        <v>1372</v>
      </c>
      <c r="O546" s="132">
        <v>4.582E-2</v>
      </c>
      <c r="P546" s="132">
        <v>4.4699999999999997E-2</v>
      </c>
      <c r="R546" s="131">
        <v>46903816</v>
      </c>
      <c r="S546" s="131">
        <v>1</v>
      </c>
      <c r="T546" s="131">
        <v>91.05</v>
      </c>
      <c r="U546" s="131">
        <v>42705.923999999999</v>
      </c>
      <c r="X546" s="132">
        <v>1.7899999999999999E-3</v>
      </c>
      <c r="Y546" s="132">
        <v>3.7319999999999999E-2</v>
      </c>
      <c r="Z546" s="132">
        <v>1.082E-2</v>
      </c>
    </row>
    <row r="547" spans="1:26">
      <c r="A547" t="s">
        <v>1214</v>
      </c>
      <c r="B547" t="s">
        <v>1256</v>
      </c>
      <c r="C547" t="s">
        <v>1260</v>
      </c>
      <c r="D547" t="s">
        <v>1346</v>
      </c>
      <c r="E547" t="s">
        <v>1347</v>
      </c>
      <c r="F547" t="s">
        <v>944</v>
      </c>
      <c r="G547" t="s">
        <v>205</v>
      </c>
      <c r="H547" t="s">
        <v>205</v>
      </c>
      <c r="I547" t="s">
        <v>341</v>
      </c>
      <c r="J547" t="s">
        <v>1271</v>
      </c>
      <c r="K547" t="s">
        <v>416</v>
      </c>
      <c r="L547" t="s">
        <v>1213</v>
      </c>
      <c r="M547" s="131">
        <v>1.91</v>
      </c>
      <c r="N547" t="s">
        <v>1348</v>
      </c>
      <c r="O547" s="132">
        <v>-3.3189999999999997E-2</v>
      </c>
      <c r="P547" s="132">
        <v>2.0899999999999998E-2</v>
      </c>
      <c r="R547" s="131">
        <v>34718613</v>
      </c>
      <c r="S547" s="131">
        <v>1</v>
      </c>
      <c r="T547" s="131">
        <v>115.45</v>
      </c>
      <c r="U547" s="131">
        <v>40082.639000000003</v>
      </c>
      <c r="X547" s="132">
        <v>1.4300000000000001E-3</v>
      </c>
      <c r="Y547" s="132">
        <v>3.5020000000000003E-2</v>
      </c>
      <c r="Z547" s="132">
        <v>1.0149999999999999E-2</v>
      </c>
    </row>
    <row r="548" spans="1:26">
      <c r="A548" t="s">
        <v>1214</v>
      </c>
      <c r="B548" t="s">
        <v>1256</v>
      </c>
      <c r="C548" t="s">
        <v>1273</v>
      </c>
      <c r="D548" t="s">
        <v>1358</v>
      </c>
      <c r="E548" t="s">
        <v>1359</v>
      </c>
      <c r="F548" t="s">
        <v>946</v>
      </c>
      <c r="G548" t="s">
        <v>205</v>
      </c>
      <c r="H548" t="s">
        <v>205</v>
      </c>
      <c r="I548" t="s">
        <v>341</v>
      </c>
      <c r="J548" t="s">
        <v>1263</v>
      </c>
      <c r="K548" t="s">
        <v>414</v>
      </c>
      <c r="L548" t="s">
        <v>1213</v>
      </c>
      <c r="M548" s="131">
        <v>1.73</v>
      </c>
      <c r="N548" t="s">
        <v>1360</v>
      </c>
      <c r="O548" s="132">
        <v>4.446E-2</v>
      </c>
      <c r="P548" s="132">
        <v>0.04</v>
      </c>
      <c r="R548" s="131">
        <v>38165298</v>
      </c>
      <c r="S548" s="131">
        <v>1</v>
      </c>
      <c r="T548" s="131">
        <v>97.19</v>
      </c>
      <c r="U548" s="131">
        <v>37092.853000000003</v>
      </c>
      <c r="X548" s="132">
        <v>1.3500000000000001E-3</v>
      </c>
      <c r="Y548" s="132">
        <v>3.2410000000000001E-2</v>
      </c>
      <c r="Z548" s="132">
        <v>9.3900000000000008E-3</v>
      </c>
    </row>
    <row r="549" spans="1:26">
      <c r="A549" t="s">
        <v>1214</v>
      </c>
      <c r="B549" t="s">
        <v>1256</v>
      </c>
      <c r="C549" t="s">
        <v>1273</v>
      </c>
      <c r="D549" t="s">
        <v>1349</v>
      </c>
      <c r="E549" t="s">
        <v>1350</v>
      </c>
      <c r="F549" t="s">
        <v>946</v>
      </c>
      <c r="G549" t="s">
        <v>205</v>
      </c>
      <c r="H549" t="s">
        <v>205</v>
      </c>
      <c r="I549" t="s">
        <v>341</v>
      </c>
      <c r="J549" t="s">
        <v>1263</v>
      </c>
      <c r="K549" t="s">
        <v>414</v>
      </c>
      <c r="L549" t="s">
        <v>1213</v>
      </c>
      <c r="M549" s="131">
        <v>3.45</v>
      </c>
      <c r="N549" t="s">
        <v>1351</v>
      </c>
      <c r="O549" s="132">
        <v>3.5200000000000002E-2</v>
      </c>
      <c r="P549" s="132">
        <v>3.9399999999999998E-2</v>
      </c>
      <c r="R549" s="131">
        <v>31487632</v>
      </c>
      <c r="S549" s="131">
        <v>1</v>
      </c>
      <c r="T549" s="131">
        <v>100.61</v>
      </c>
      <c r="U549" s="131">
        <v>31679.706999999999</v>
      </c>
      <c r="X549" s="132">
        <v>8.8999999999999995E-4</v>
      </c>
      <c r="Y549" s="132">
        <v>2.768E-2</v>
      </c>
      <c r="Z549" s="132">
        <v>8.0199999999999994E-3</v>
      </c>
    </row>
    <row r="550" spans="1:26">
      <c r="A550" t="s">
        <v>1214</v>
      </c>
      <c r="B550" t="s">
        <v>1256</v>
      </c>
      <c r="C550" t="s">
        <v>1260</v>
      </c>
      <c r="D550" t="s">
        <v>1311</v>
      </c>
      <c r="E550" t="s">
        <v>1312</v>
      </c>
      <c r="F550" t="s">
        <v>944</v>
      </c>
      <c r="G550" t="s">
        <v>205</v>
      </c>
      <c r="H550" t="s">
        <v>205</v>
      </c>
      <c r="I550" t="s">
        <v>341</v>
      </c>
      <c r="J550" t="s">
        <v>1271</v>
      </c>
      <c r="K550" t="s">
        <v>416</v>
      </c>
      <c r="L550" t="s">
        <v>1213</v>
      </c>
      <c r="M550" s="131">
        <v>3.89</v>
      </c>
      <c r="N550" t="s">
        <v>1313</v>
      </c>
      <c r="O550" s="132">
        <v>1.205E-2</v>
      </c>
      <c r="P550" s="132">
        <v>2.01E-2</v>
      </c>
      <c r="R550" s="131">
        <v>25000000</v>
      </c>
      <c r="S550" s="131">
        <v>1</v>
      </c>
      <c r="T550" s="131">
        <v>110.62</v>
      </c>
      <c r="U550" s="131">
        <v>27655</v>
      </c>
      <c r="X550" s="132">
        <v>8.4999999999999995E-4</v>
      </c>
      <c r="Y550" s="132">
        <v>2.4160000000000001E-2</v>
      </c>
      <c r="Z550" s="132">
        <v>7.0000000000000001E-3</v>
      </c>
    </row>
    <row r="551" spans="1:26">
      <c r="A551" t="s">
        <v>1214</v>
      </c>
      <c r="B551" t="s">
        <v>1256</v>
      </c>
      <c r="C551" t="s">
        <v>1273</v>
      </c>
      <c r="D551" t="s">
        <v>1296</v>
      </c>
      <c r="E551" t="s">
        <v>1297</v>
      </c>
      <c r="F551" t="s">
        <v>946</v>
      </c>
      <c r="G551" t="s">
        <v>205</v>
      </c>
      <c r="H551" t="s">
        <v>205</v>
      </c>
      <c r="I551" t="s">
        <v>341</v>
      </c>
      <c r="J551" t="s">
        <v>1263</v>
      </c>
      <c r="K551" t="s">
        <v>414</v>
      </c>
      <c r="L551" t="s">
        <v>1213</v>
      </c>
      <c r="M551" s="131">
        <v>0.17</v>
      </c>
      <c r="N551" t="s">
        <v>1298</v>
      </c>
      <c r="O551" s="132">
        <v>1.042E-2</v>
      </c>
      <c r="P551" s="132">
        <v>4.4299999999999999E-2</v>
      </c>
      <c r="R551" s="131">
        <v>24533605</v>
      </c>
      <c r="S551" s="131">
        <v>1</v>
      </c>
      <c r="T551" s="131">
        <v>101.02</v>
      </c>
      <c r="U551" s="131">
        <v>24783.848000000002</v>
      </c>
      <c r="X551" s="132">
        <v>1.8699999999999999E-3</v>
      </c>
      <c r="Y551" s="132">
        <v>2.1659999999999999E-2</v>
      </c>
      <c r="Z551" s="132">
        <v>6.28E-3</v>
      </c>
    </row>
    <row r="552" spans="1:26">
      <c r="A552" t="s">
        <v>1214</v>
      </c>
      <c r="B552" t="s">
        <v>1256</v>
      </c>
      <c r="C552" t="s">
        <v>1273</v>
      </c>
      <c r="D552" t="s">
        <v>1376</v>
      </c>
      <c r="E552" t="s">
        <v>1377</v>
      </c>
      <c r="F552" t="s">
        <v>946</v>
      </c>
      <c r="G552" t="s">
        <v>205</v>
      </c>
      <c r="H552" t="s">
        <v>205</v>
      </c>
      <c r="I552" t="s">
        <v>341</v>
      </c>
      <c r="J552" t="s">
        <v>1263</v>
      </c>
      <c r="K552" t="s">
        <v>414</v>
      </c>
      <c r="L552" t="s">
        <v>1213</v>
      </c>
      <c r="M552" s="131">
        <v>2.14</v>
      </c>
      <c r="N552" t="s">
        <v>1378</v>
      </c>
      <c r="O552" s="132">
        <v>4.3490000000000001E-2</v>
      </c>
      <c r="P552" s="132">
        <v>3.9699999999999999E-2</v>
      </c>
      <c r="R552" s="131">
        <v>20238489</v>
      </c>
      <c r="S552" s="131">
        <v>1</v>
      </c>
      <c r="T552" s="131">
        <v>102.34</v>
      </c>
      <c r="U552" s="131">
        <v>20712.07</v>
      </c>
      <c r="X552" s="132">
        <v>5.5999999999999995E-4</v>
      </c>
      <c r="Y552" s="132">
        <v>1.8100000000000002E-2</v>
      </c>
      <c r="Z552" s="132">
        <v>5.2500000000000003E-3</v>
      </c>
    </row>
    <row r="553" spans="1:26">
      <c r="A553" t="s">
        <v>1214</v>
      </c>
      <c r="B553" t="s">
        <v>1256</v>
      </c>
      <c r="C553" t="s">
        <v>1273</v>
      </c>
      <c r="D553" t="s">
        <v>1323</v>
      </c>
      <c r="E553" t="s">
        <v>1324</v>
      </c>
      <c r="F553" t="s">
        <v>946</v>
      </c>
      <c r="G553" t="s">
        <v>205</v>
      </c>
      <c r="H553" t="s">
        <v>205</v>
      </c>
      <c r="I553" t="s">
        <v>341</v>
      </c>
      <c r="J553" t="s">
        <v>1263</v>
      </c>
      <c r="K553" t="s">
        <v>414</v>
      </c>
      <c r="L553" t="s">
        <v>1213</v>
      </c>
      <c r="M553" s="131">
        <v>3.78</v>
      </c>
      <c r="N553" t="s">
        <v>1325</v>
      </c>
      <c r="O553" s="132">
        <v>4.113E-2</v>
      </c>
      <c r="P553" s="132">
        <v>3.9399999999999998E-2</v>
      </c>
      <c r="R553" s="131">
        <v>18000000</v>
      </c>
      <c r="S553" s="131">
        <v>1</v>
      </c>
      <c r="T553" s="131">
        <v>105.5</v>
      </c>
      <c r="U553" s="131">
        <v>18990</v>
      </c>
      <c r="X553" s="132">
        <v>1.17E-3</v>
      </c>
      <c r="Y553" s="132">
        <v>1.6590000000000001E-2</v>
      </c>
      <c r="Z553" s="132">
        <v>4.81E-3</v>
      </c>
    </row>
    <row r="554" spans="1:26">
      <c r="A554" t="s">
        <v>1214</v>
      </c>
      <c r="B554" t="s">
        <v>1256</v>
      </c>
      <c r="C554" t="s">
        <v>1268</v>
      </c>
      <c r="D554" t="s">
        <v>1361</v>
      </c>
      <c r="E554" t="s">
        <v>1362</v>
      </c>
      <c r="F554" t="s">
        <v>950</v>
      </c>
      <c r="G554" t="s">
        <v>205</v>
      </c>
      <c r="H554" t="s">
        <v>205</v>
      </c>
      <c r="I554" t="s">
        <v>341</v>
      </c>
      <c r="J554" t="s">
        <v>1263</v>
      </c>
      <c r="K554" t="s">
        <v>414</v>
      </c>
      <c r="L554" t="s">
        <v>1213</v>
      </c>
      <c r="M554" s="131">
        <v>0.1</v>
      </c>
      <c r="N554" t="s">
        <v>1363</v>
      </c>
      <c r="O554" s="132">
        <v>4.3439999999999999E-2</v>
      </c>
      <c r="P554" s="132">
        <v>4.2500000000000003E-2</v>
      </c>
      <c r="R554" s="131">
        <v>10876603</v>
      </c>
      <c r="S554" s="131">
        <v>1</v>
      </c>
      <c r="T554" s="131">
        <v>99.59</v>
      </c>
      <c r="U554" s="131">
        <v>10832.009</v>
      </c>
      <c r="X554" s="132">
        <v>3.6000000000000002E-4</v>
      </c>
      <c r="Y554" s="132">
        <v>9.4599999999999997E-3</v>
      </c>
      <c r="Z554" s="132">
        <v>2.7399999999999998E-3</v>
      </c>
    </row>
    <row r="555" spans="1:26">
      <c r="A555" t="s">
        <v>1214</v>
      </c>
      <c r="B555" t="s">
        <v>1256</v>
      </c>
      <c r="C555" t="s">
        <v>1268</v>
      </c>
      <c r="D555" t="s">
        <v>1284</v>
      </c>
      <c r="E555" t="s">
        <v>1285</v>
      </c>
      <c r="F555" t="s">
        <v>950</v>
      </c>
      <c r="G555" t="s">
        <v>205</v>
      </c>
      <c r="H555" t="s">
        <v>205</v>
      </c>
      <c r="I555" t="s">
        <v>341</v>
      </c>
      <c r="J555" t="s">
        <v>1263</v>
      </c>
      <c r="K555" t="s">
        <v>414</v>
      </c>
      <c r="L555" t="s">
        <v>1213</v>
      </c>
      <c r="M555" s="131">
        <v>0.52</v>
      </c>
      <c r="N555" t="s">
        <v>1286</v>
      </c>
      <c r="O555" s="132">
        <v>4.2900000000000001E-2</v>
      </c>
      <c r="P555" s="132">
        <v>4.2999999999999997E-2</v>
      </c>
      <c r="R555" s="131">
        <v>2036503</v>
      </c>
      <c r="S555" s="131">
        <v>1</v>
      </c>
      <c r="T555" s="131">
        <v>97.83</v>
      </c>
      <c r="U555" s="131">
        <v>1992.3109999999999</v>
      </c>
      <c r="X555" s="132">
        <v>1.2999999999999999E-4</v>
      </c>
      <c r="Y555" s="132">
        <v>1.74E-3</v>
      </c>
      <c r="Z555" s="132">
        <v>5.0000000000000001E-4</v>
      </c>
    </row>
    <row r="556" spans="1:26">
      <c r="A556" t="s">
        <v>1214</v>
      </c>
      <c r="B556" t="s">
        <v>1256</v>
      </c>
      <c r="C556" t="s">
        <v>1260</v>
      </c>
      <c r="D556" t="s">
        <v>1499</v>
      </c>
      <c r="E556" t="s">
        <v>1500</v>
      </c>
      <c r="F556" t="s">
        <v>944</v>
      </c>
      <c r="G556" t="s">
        <v>205</v>
      </c>
      <c r="H556" t="s">
        <v>205</v>
      </c>
      <c r="I556" t="s">
        <v>341</v>
      </c>
      <c r="J556" t="s">
        <v>1263</v>
      </c>
      <c r="K556" t="s">
        <v>414</v>
      </c>
      <c r="L556" t="s">
        <v>1213</v>
      </c>
      <c r="M556" s="131">
        <v>17.93</v>
      </c>
      <c r="N556" t="s">
        <v>1501</v>
      </c>
      <c r="O556" s="132">
        <v>1.583E-2</v>
      </c>
      <c r="P556" s="132">
        <v>2.0199999999999999E-2</v>
      </c>
      <c r="R556" s="131">
        <v>551623</v>
      </c>
      <c r="S556" s="131">
        <v>1</v>
      </c>
      <c r="T556" s="131">
        <v>98.54</v>
      </c>
      <c r="U556" s="131">
        <v>543.56899999999996</v>
      </c>
      <c r="X556" s="132">
        <v>2.0000000000000002E-5</v>
      </c>
      <c r="Y556" s="132">
        <v>4.6999999999999999E-4</v>
      </c>
      <c r="Z556" s="132">
        <v>1.3999999999999999E-4</v>
      </c>
    </row>
    <row r="557" spans="1:26">
      <c r="A557" t="s">
        <v>1214</v>
      </c>
      <c r="B557" t="s">
        <v>1256</v>
      </c>
      <c r="C557" t="s">
        <v>1273</v>
      </c>
      <c r="D557" t="s">
        <v>1274</v>
      </c>
      <c r="E557" t="s">
        <v>1275</v>
      </c>
      <c r="F557" t="s">
        <v>946</v>
      </c>
      <c r="G557" t="s">
        <v>205</v>
      </c>
      <c r="H557" t="s">
        <v>205</v>
      </c>
      <c r="I557" t="s">
        <v>341</v>
      </c>
      <c r="J557" t="s">
        <v>1263</v>
      </c>
      <c r="K557" t="s">
        <v>414</v>
      </c>
      <c r="L557" t="s">
        <v>1213</v>
      </c>
      <c r="M557" s="131">
        <v>11.42</v>
      </c>
      <c r="N557" t="s">
        <v>1276</v>
      </c>
      <c r="O557" s="132">
        <v>2.7230000000000001E-2</v>
      </c>
      <c r="P557" s="132">
        <v>4.3499999999999997E-2</v>
      </c>
      <c r="R557" s="131">
        <v>33072</v>
      </c>
      <c r="S557" s="131">
        <v>1</v>
      </c>
      <c r="T557" s="131">
        <v>115.63</v>
      </c>
      <c r="U557" s="131">
        <v>38.241</v>
      </c>
      <c r="X557" s="132">
        <v>0</v>
      </c>
      <c r="Y557" s="132">
        <v>3.0000000000000001E-5</v>
      </c>
      <c r="Z557" s="132">
        <v>1.0000000000000001E-5</v>
      </c>
    </row>
    <row r="558" spans="1:26">
      <c r="A558" t="s">
        <v>1214</v>
      </c>
      <c r="B558" t="s">
        <v>1257</v>
      </c>
      <c r="C558" t="s">
        <v>1268</v>
      </c>
      <c r="D558" t="s">
        <v>1343</v>
      </c>
      <c r="E558" t="s">
        <v>1344</v>
      </c>
      <c r="F558" t="s">
        <v>950</v>
      </c>
      <c r="G558" t="s">
        <v>205</v>
      </c>
      <c r="H558" t="s">
        <v>205</v>
      </c>
      <c r="I558" t="s">
        <v>341</v>
      </c>
      <c r="J558" t="s">
        <v>1271</v>
      </c>
      <c r="K558" t="s">
        <v>416</v>
      </c>
      <c r="L558" t="s">
        <v>1213</v>
      </c>
      <c r="M558" s="131">
        <v>0.75</v>
      </c>
      <c r="N558" t="s">
        <v>1345</v>
      </c>
      <c r="O558" s="132">
        <v>4.258E-2</v>
      </c>
      <c r="P558" s="132">
        <v>4.1700000000000001E-2</v>
      </c>
      <c r="R558" s="131">
        <v>20690011</v>
      </c>
      <c r="S558" s="131">
        <v>1</v>
      </c>
      <c r="T558" s="131">
        <v>96.98</v>
      </c>
      <c r="U558" s="131">
        <v>20065.172999999999</v>
      </c>
      <c r="X558" s="132">
        <v>1.15E-3</v>
      </c>
      <c r="Y558" s="132">
        <v>0.29710999999999999</v>
      </c>
      <c r="Z558" s="132">
        <v>1.506E-2</v>
      </c>
    </row>
    <row r="559" spans="1:26">
      <c r="A559" t="s">
        <v>1214</v>
      </c>
      <c r="B559" t="s">
        <v>1257</v>
      </c>
      <c r="C559" t="s">
        <v>1273</v>
      </c>
      <c r="D559" t="s">
        <v>1329</v>
      </c>
      <c r="E559" t="s">
        <v>1330</v>
      </c>
      <c r="F559" t="s">
        <v>946</v>
      </c>
      <c r="G559" t="s">
        <v>205</v>
      </c>
      <c r="H559" t="s">
        <v>205</v>
      </c>
      <c r="I559" t="s">
        <v>341</v>
      </c>
      <c r="J559" t="s">
        <v>1271</v>
      </c>
      <c r="K559" t="s">
        <v>416</v>
      </c>
      <c r="L559" t="s">
        <v>1213</v>
      </c>
      <c r="M559" s="131">
        <v>6.54</v>
      </c>
      <c r="N559" t="s">
        <v>1331</v>
      </c>
      <c r="O559" s="132">
        <v>4.2779999999999999E-2</v>
      </c>
      <c r="P559" s="132">
        <v>4.0500000000000001E-2</v>
      </c>
      <c r="R559" s="131">
        <v>22958553</v>
      </c>
      <c r="S559" s="131">
        <v>1</v>
      </c>
      <c r="T559" s="131">
        <v>84.1</v>
      </c>
      <c r="U559" s="131">
        <v>19308.143</v>
      </c>
      <c r="X559" s="132">
        <v>6.4999999999999997E-4</v>
      </c>
      <c r="Y559" s="132">
        <v>0.28589999999999999</v>
      </c>
      <c r="Z559" s="132">
        <v>1.4489999999999999E-2</v>
      </c>
    </row>
    <row r="560" spans="1:26">
      <c r="A560" t="s">
        <v>1214</v>
      </c>
      <c r="B560" t="s">
        <v>1257</v>
      </c>
      <c r="C560" t="s">
        <v>1273</v>
      </c>
      <c r="D560" t="s">
        <v>1314</v>
      </c>
      <c r="E560" t="s">
        <v>1315</v>
      </c>
      <c r="F560" t="s">
        <v>946</v>
      </c>
      <c r="G560" t="s">
        <v>205</v>
      </c>
      <c r="H560" t="s">
        <v>205</v>
      </c>
      <c r="I560" t="s">
        <v>341</v>
      </c>
      <c r="J560" t="s">
        <v>1271</v>
      </c>
      <c r="K560" t="s">
        <v>416</v>
      </c>
      <c r="L560" t="s">
        <v>1213</v>
      </c>
      <c r="M560" s="131">
        <v>4.6399999999999997</v>
      </c>
      <c r="N560" t="s">
        <v>1316</v>
      </c>
      <c r="O560" s="132">
        <v>4.2209999999999998E-2</v>
      </c>
      <c r="P560" s="132">
        <v>3.9699999999999999E-2</v>
      </c>
      <c r="R560" s="131">
        <v>15650351</v>
      </c>
      <c r="S560" s="131">
        <v>1</v>
      </c>
      <c r="T560" s="131">
        <v>87.63</v>
      </c>
      <c r="U560" s="131">
        <v>13714.403</v>
      </c>
      <c r="X560" s="132">
        <v>4.0999999999999999E-4</v>
      </c>
      <c r="Y560" s="132">
        <v>0.20307</v>
      </c>
      <c r="Z560" s="132">
        <v>1.0290000000000001E-2</v>
      </c>
    </row>
    <row r="561" spans="1:26">
      <c r="A561" t="s">
        <v>1214</v>
      </c>
      <c r="B561" t="s">
        <v>1257</v>
      </c>
      <c r="C561" t="s">
        <v>1268</v>
      </c>
      <c r="D561" t="s">
        <v>1379</v>
      </c>
      <c r="E561" t="s">
        <v>1380</v>
      </c>
      <c r="F561" t="s">
        <v>950</v>
      </c>
      <c r="G561" t="s">
        <v>205</v>
      </c>
      <c r="H561" t="s">
        <v>205</v>
      </c>
      <c r="I561" t="s">
        <v>341</v>
      </c>
      <c r="J561" t="s">
        <v>1263</v>
      </c>
      <c r="K561" t="s">
        <v>414</v>
      </c>
      <c r="L561" t="s">
        <v>1213</v>
      </c>
      <c r="M561" s="131">
        <v>0.26</v>
      </c>
      <c r="N561" t="s">
        <v>1381</v>
      </c>
      <c r="O561" s="132">
        <v>4.3240000000000001E-2</v>
      </c>
      <c r="P561" s="132">
        <v>4.3099999999999999E-2</v>
      </c>
      <c r="R561" s="131">
        <v>8000000</v>
      </c>
      <c r="S561" s="131">
        <v>1</v>
      </c>
      <c r="T561" s="131">
        <v>98.92</v>
      </c>
      <c r="U561" s="131">
        <v>7913.6</v>
      </c>
      <c r="X561" s="132">
        <v>5.6999999999999998E-4</v>
      </c>
      <c r="Y561" s="132">
        <v>0.11718000000000001</v>
      </c>
      <c r="Z561" s="132">
        <v>5.94E-3</v>
      </c>
    </row>
    <row r="562" spans="1:26">
      <c r="A562" t="s">
        <v>1214</v>
      </c>
      <c r="B562" t="s">
        <v>1257</v>
      </c>
      <c r="C562" t="s">
        <v>1273</v>
      </c>
      <c r="D562" t="s">
        <v>1355</v>
      </c>
      <c r="E562" t="s">
        <v>1356</v>
      </c>
      <c r="F562" t="s">
        <v>946</v>
      </c>
      <c r="G562" t="s">
        <v>205</v>
      </c>
      <c r="H562" t="s">
        <v>205</v>
      </c>
      <c r="I562" t="s">
        <v>341</v>
      </c>
      <c r="J562" t="s">
        <v>1271</v>
      </c>
      <c r="K562" t="s">
        <v>416</v>
      </c>
      <c r="L562" t="s">
        <v>1213</v>
      </c>
      <c r="M562" s="131">
        <v>10.81</v>
      </c>
      <c r="N562" t="s">
        <v>1357</v>
      </c>
      <c r="O562" s="132">
        <v>3.9669999999999997E-2</v>
      </c>
      <c r="P562" s="132">
        <v>4.2500000000000003E-2</v>
      </c>
      <c r="R562" s="131">
        <v>4842287</v>
      </c>
      <c r="S562" s="131">
        <v>1</v>
      </c>
      <c r="T562" s="131">
        <v>74.8</v>
      </c>
      <c r="U562" s="131">
        <v>3622.0309999999999</v>
      </c>
      <c r="X562" s="132">
        <v>1.2999999999999999E-4</v>
      </c>
      <c r="Y562" s="132">
        <v>5.3629999999999997E-2</v>
      </c>
      <c r="Z562" s="132">
        <v>2.7200000000000002E-3</v>
      </c>
    </row>
    <row r="563" spans="1:26">
      <c r="A563" t="s">
        <v>1214</v>
      </c>
      <c r="B563" t="s">
        <v>1257</v>
      </c>
      <c r="C563" t="s">
        <v>1260</v>
      </c>
      <c r="D563" t="s">
        <v>1352</v>
      </c>
      <c r="E563" t="s">
        <v>1353</v>
      </c>
      <c r="F563" t="s">
        <v>944</v>
      </c>
      <c r="G563" t="s">
        <v>205</v>
      </c>
      <c r="H563" t="s">
        <v>205</v>
      </c>
      <c r="I563" t="s">
        <v>341</v>
      </c>
      <c r="J563" t="s">
        <v>1263</v>
      </c>
      <c r="K563" t="s">
        <v>414</v>
      </c>
      <c r="L563" t="s">
        <v>1213</v>
      </c>
      <c r="M563" s="131">
        <v>7.78</v>
      </c>
      <c r="N563" t="s">
        <v>1354</v>
      </c>
      <c r="O563" s="132">
        <v>2.001E-2</v>
      </c>
      <c r="P563" s="132">
        <v>1.9699999999999999E-2</v>
      </c>
      <c r="R563" s="131">
        <v>1810578</v>
      </c>
      <c r="S563" s="131">
        <v>1</v>
      </c>
      <c r="T563" s="131">
        <v>103.3</v>
      </c>
      <c r="U563" s="131">
        <v>1870.327</v>
      </c>
      <c r="X563" s="132">
        <v>8.0000000000000007E-5</v>
      </c>
      <c r="Y563" s="132">
        <v>2.7689999999999999E-2</v>
      </c>
      <c r="Z563" s="132">
        <v>1.4E-3</v>
      </c>
    </row>
    <row r="564" spans="1:26">
      <c r="A564" t="s">
        <v>1214</v>
      </c>
      <c r="B564" t="s">
        <v>1257</v>
      </c>
      <c r="C564" t="s">
        <v>1273</v>
      </c>
      <c r="D564" t="s">
        <v>1274</v>
      </c>
      <c r="E564" t="s">
        <v>1275</v>
      </c>
      <c r="F564" t="s">
        <v>946</v>
      </c>
      <c r="G564" t="s">
        <v>205</v>
      </c>
      <c r="H564" t="s">
        <v>205</v>
      </c>
      <c r="I564" t="s">
        <v>341</v>
      </c>
      <c r="J564" t="s">
        <v>1263</v>
      </c>
      <c r="K564" t="s">
        <v>414</v>
      </c>
      <c r="L564" t="s">
        <v>1213</v>
      </c>
      <c r="M564" s="131">
        <v>11.42</v>
      </c>
      <c r="N564" t="s">
        <v>1276</v>
      </c>
      <c r="O564" s="132">
        <v>3.7539999999999997E-2</v>
      </c>
      <c r="P564" s="132">
        <v>4.3499999999999997E-2</v>
      </c>
      <c r="R564" s="131">
        <v>900000</v>
      </c>
      <c r="S564" s="131">
        <v>1</v>
      </c>
      <c r="T564" s="131">
        <v>115.63</v>
      </c>
      <c r="U564" s="131">
        <v>1040.67</v>
      </c>
      <c r="X564" s="132">
        <v>3.0000000000000001E-5</v>
      </c>
      <c r="Y564" s="132">
        <v>1.541E-2</v>
      </c>
      <c r="Z564" s="132">
        <v>7.7999999999999999E-4</v>
      </c>
    </row>
    <row r="565" spans="1:26">
      <c r="A565" t="s">
        <v>1214</v>
      </c>
      <c r="B565" t="s">
        <v>1258</v>
      </c>
      <c r="C565" t="s">
        <v>1273</v>
      </c>
      <c r="D565" t="s">
        <v>1329</v>
      </c>
      <c r="E565" t="s">
        <v>1330</v>
      </c>
      <c r="F565" t="s">
        <v>946</v>
      </c>
      <c r="G565" t="s">
        <v>205</v>
      </c>
      <c r="H565" t="s">
        <v>205</v>
      </c>
      <c r="I565" t="s">
        <v>341</v>
      </c>
      <c r="J565" t="s">
        <v>1271</v>
      </c>
      <c r="K565" t="s">
        <v>416</v>
      </c>
      <c r="L565" t="s">
        <v>1213</v>
      </c>
      <c r="M565" s="131">
        <v>6.54</v>
      </c>
      <c r="N565" t="s">
        <v>1331</v>
      </c>
      <c r="O565" s="132">
        <v>4.1059999999999999E-2</v>
      </c>
      <c r="P565" s="132">
        <v>4.0500000000000001E-2</v>
      </c>
      <c r="R565" s="131">
        <v>22810319</v>
      </c>
      <c r="S565" s="131">
        <v>1</v>
      </c>
      <c r="T565" s="131">
        <v>84.1</v>
      </c>
      <c r="U565" s="131">
        <v>19183.477999999999</v>
      </c>
      <c r="X565" s="132">
        <v>6.4000000000000005E-4</v>
      </c>
      <c r="Y565" s="132">
        <v>0.11744</v>
      </c>
      <c r="Z565" s="132">
        <v>9.7979999999999998E-2</v>
      </c>
    </row>
    <row r="566" spans="1:26">
      <c r="A566" t="s">
        <v>1214</v>
      </c>
      <c r="B566" t="s">
        <v>1258</v>
      </c>
      <c r="C566" t="s">
        <v>1260</v>
      </c>
      <c r="D566" t="s">
        <v>1311</v>
      </c>
      <c r="E566" t="s">
        <v>1312</v>
      </c>
      <c r="F566" t="s">
        <v>944</v>
      </c>
      <c r="G566" t="s">
        <v>205</v>
      </c>
      <c r="H566" t="s">
        <v>205</v>
      </c>
      <c r="I566" t="s">
        <v>341</v>
      </c>
      <c r="J566" t="s">
        <v>1271</v>
      </c>
      <c r="K566" t="s">
        <v>416</v>
      </c>
      <c r="L566" t="s">
        <v>1213</v>
      </c>
      <c r="M566" s="131">
        <v>3.89</v>
      </c>
      <c r="N566" t="s">
        <v>1313</v>
      </c>
      <c r="O566" s="132">
        <v>1.1520000000000001E-2</v>
      </c>
      <c r="P566" s="132">
        <v>2.01E-2</v>
      </c>
      <c r="R566" s="131">
        <v>17315635</v>
      </c>
      <c r="S566" s="131">
        <v>1</v>
      </c>
      <c r="T566" s="131">
        <v>110.62</v>
      </c>
      <c r="U566" s="131">
        <v>19154.555</v>
      </c>
      <c r="X566" s="132">
        <v>5.9000000000000003E-4</v>
      </c>
      <c r="Y566" s="132">
        <v>0.11726</v>
      </c>
      <c r="Z566" s="132">
        <v>9.783E-2</v>
      </c>
    </row>
    <row r="567" spans="1:26">
      <c r="A567" t="s">
        <v>1214</v>
      </c>
      <c r="B567" t="s">
        <v>1258</v>
      </c>
      <c r="C567" t="s">
        <v>1268</v>
      </c>
      <c r="D567" t="s">
        <v>1379</v>
      </c>
      <c r="E567" t="s">
        <v>1380</v>
      </c>
      <c r="F567" t="s">
        <v>950</v>
      </c>
      <c r="G567" t="s">
        <v>205</v>
      </c>
      <c r="H567" t="s">
        <v>205</v>
      </c>
      <c r="I567" t="s">
        <v>341</v>
      </c>
      <c r="J567" t="s">
        <v>1263</v>
      </c>
      <c r="K567" t="s">
        <v>414</v>
      </c>
      <c r="L567" t="s">
        <v>1213</v>
      </c>
      <c r="M567" s="131">
        <v>0.26</v>
      </c>
      <c r="N567" t="s">
        <v>1381</v>
      </c>
      <c r="O567" s="132">
        <v>4.3700000000000003E-2</v>
      </c>
      <c r="P567" s="132">
        <v>4.3099999999999999E-2</v>
      </c>
      <c r="R567" s="131">
        <v>18352781</v>
      </c>
      <c r="S567" s="131">
        <v>1</v>
      </c>
      <c r="T567" s="131">
        <v>98.92</v>
      </c>
      <c r="U567" s="131">
        <v>18154.571</v>
      </c>
      <c r="X567" s="132">
        <v>1.31E-3</v>
      </c>
      <c r="Y567" s="132">
        <v>0.11114</v>
      </c>
      <c r="Z567" s="132">
        <v>9.2719999999999997E-2</v>
      </c>
    </row>
    <row r="568" spans="1:26">
      <c r="A568" t="s">
        <v>1214</v>
      </c>
      <c r="B568" t="s">
        <v>1258</v>
      </c>
      <c r="C568" t="s">
        <v>1260</v>
      </c>
      <c r="D568" t="s">
        <v>1346</v>
      </c>
      <c r="E568" t="s">
        <v>1347</v>
      </c>
      <c r="F568" t="s">
        <v>944</v>
      </c>
      <c r="G568" t="s">
        <v>205</v>
      </c>
      <c r="H568" t="s">
        <v>205</v>
      </c>
      <c r="I568" t="s">
        <v>341</v>
      </c>
      <c r="J568" t="s">
        <v>1271</v>
      </c>
      <c r="K568" t="s">
        <v>416</v>
      </c>
      <c r="L568" t="s">
        <v>1213</v>
      </c>
      <c r="M568" s="131">
        <v>1.91</v>
      </c>
      <c r="N568" t="s">
        <v>1348</v>
      </c>
      <c r="O568" s="132">
        <v>-1.396E-2</v>
      </c>
      <c r="P568" s="132">
        <v>2.0899999999999998E-2</v>
      </c>
      <c r="R568" s="131">
        <v>15053907</v>
      </c>
      <c r="S568" s="131">
        <v>1</v>
      </c>
      <c r="T568" s="131">
        <v>115.45</v>
      </c>
      <c r="U568" s="131">
        <v>17379.736000000001</v>
      </c>
      <c r="X568" s="132">
        <v>6.2E-4</v>
      </c>
      <c r="Y568" s="132">
        <v>0.10639</v>
      </c>
      <c r="Z568" s="132">
        <v>8.8760000000000006E-2</v>
      </c>
    </row>
    <row r="569" spans="1:26">
      <c r="A569" t="s">
        <v>1214</v>
      </c>
      <c r="B569" t="s">
        <v>1258</v>
      </c>
      <c r="C569" t="s">
        <v>1260</v>
      </c>
      <c r="D569" t="s">
        <v>1320</v>
      </c>
      <c r="E569" t="s">
        <v>1321</v>
      </c>
      <c r="F569" t="s">
        <v>944</v>
      </c>
      <c r="G569" t="s">
        <v>205</v>
      </c>
      <c r="H569" t="s">
        <v>205</v>
      </c>
      <c r="I569" t="s">
        <v>341</v>
      </c>
      <c r="J569" t="s">
        <v>1271</v>
      </c>
      <c r="K569" t="s">
        <v>416</v>
      </c>
      <c r="L569" t="s">
        <v>1213</v>
      </c>
      <c r="M569" s="131">
        <v>1.08</v>
      </c>
      <c r="N569" t="s">
        <v>1322</v>
      </c>
      <c r="O569" s="132">
        <v>-5.6800000000000002E-3</v>
      </c>
      <c r="P569" s="132">
        <v>2.3300000000000001E-2</v>
      </c>
      <c r="R569" s="131">
        <v>14371836</v>
      </c>
      <c r="S569" s="131">
        <v>1</v>
      </c>
      <c r="T569" s="131">
        <v>114.5</v>
      </c>
      <c r="U569" s="131">
        <v>16455.752</v>
      </c>
      <c r="X569" s="132">
        <v>7.1000000000000002E-4</v>
      </c>
      <c r="Y569" s="132">
        <v>0.10074</v>
      </c>
      <c r="Z569" s="132">
        <v>8.4040000000000004E-2</v>
      </c>
    </row>
    <row r="570" spans="1:26">
      <c r="A570" t="s">
        <v>1214</v>
      </c>
      <c r="B570" t="s">
        <v>1258</v>
      </c>
      <c r="C570" t="s">
        <v>1273</v>
      </c>
      <c r="D570" t="s">
        <v>1367</v>
      </c>
      <c r="E570" t="s">
        <v>1368</v>
      </c>
      <c r="F570" t="s">
        <v>946</v>
      </c>
      <c r="G570" t="s">
        <v>205</v>
      </c>
      <c r="H570" t="s">
        <v>205</v>
      </c>
      <c r="I570" t="s">
        <v>341</v>
      </c>
      <c r="J570" t="s">
        <v>1263</v>
      </c>
      <c r="K570" t="s">
        <v>414</v>
      </c>
      <c r="L570" t="s">
        <v>1213</v>
      </c>
      <c r="M570" s="131">
        <v>3.11</v>
      </c>
      <c r="N570" t="s">
        <v>1369</v>
      </c>
      <c r="O570" s="132">
        <v>3.6080000000000001E-2</v>
      </c>
      <c r="P570" s="132">
        <v>3.95E-2</v>
      </c>
      <c r="R570" s="131">
        <v>15480255</v>
      </c>
      <c r="S570" s="131">
        <v>1</v>
      </c>
      <c r="T570" s="131">
        <v>96.6</v>
      </c>
      <c r="U570" s="131">
        <v>14953.925999999999</v>
      </c>
      <c r="X570" s="132">
        <v>4.4999999999999999E-4</v>
      </c>
      <c r="Y570" s="132">
        <v>9.1539999999999996E-2</v>
      </c>
      <c r="Z570" s="132">
        <v>7.6369999999999993E-2</v>
      </c>
    </row>
    <row r="571" spans="1:26">
      <c r="A571" t="s">
        <v>1214</v>
      </c>
      <c r="B571" t="s">
        <v>1258</v>
      </c>
      <c r="C571" t="s">
        <v>1273</v>
      </c>
      <c r="D571" t="s">
        <v>1277</v>
      </c>
      <c r="E571" t="s">
        <v>1278</v>
      </c>
      <c r="F571" t="s">
        <v>946</v>
      </c>
      <c r="G571" t="s">
        <v>205</v>
      </c>
      <c r="H571" t="s">
        <v>205</v>
      </c>
      <c r="I571" t="s">
        <v>341</v>
      </c>
      <c r="J571" t="s">
        <v>1271</v>
      </c>
      <c r="K571" t="s">
        <v>416</v>
      </c>
      <c r="L571" t="s">
        <v>1213</v>
      </c>
      <c r="M571" s="131">
        <v>0.66</v>
      </c>
      <c r="N571" t="s">
        <v>1279</v>
      </c>
      <c r="O571" s="132">
        <v>8.2100000000000003E-3</v>
      </c>
      <c r="P571" s="132">
        <v>4.0300000000000002E-2</v>
      </c>
      <c r="R571" s="131">
        <v>14135896</v>
      </c>
      <c r="S571" s="131">
        <v>1</v>
      </c>
      <c r="T571" s="131">
        <v>97.91</v>
      </c>
      <c r="U571" s="131">
        <v>13840.456</v>
      </c>
      <c r="X571" s="132">
        <v>5.1000000000000004E-4</v>
      </c>
      <c r="Y571" s="132">
        <v>8.473E-2</v>
      </c>
      <c r="Z571" s="132">
        <v>7.0690000000000003E-2</v>
      </c>
    </row>
    <row r="572" spans="1:26">
      <c r="A572" t="s">
        <v>1214</v>
      </c>
      <c r="B572" t="s">
        <v>1258</v>
      </c>
      <c r="C572" t="s">
        <v>1268</v>
      </c>
      <c r="D572" t="s">
        <v>1284</v>
      </c>
      <c r="E572" t="s">
        <v>1285</v>
      </c>
      <c r="F572" t="s">
        <v>950</v>
      </c>
      <c r="G572" t="s">
        <v>205</v>
      </c>
      <c r="H572" t="s">
        <v>205</v>
      </c>
      <c r="I572" t="s">
        <v>341</v>
      </c>
      <c r="J572" t="s">
        <v>1263</v>
      </c>
      <c r="K572" t="s">
        <v>414</v>
      </c>
      <c r="L572" t="s">
        <v>1213</v>
      </c>
      <c r="M572" s="131">
        <v>0.52</v>
      </c>
      <c r="N572" t="s">
        <v>1286</v>
      </c>
      <c r="O572" s="132">
        <v>4.2869999999999998E-2</v>
      </c>
      <c r="P572" s="132">
        <v>4.2999999999999997E-2</v>
      </c>
      <c r="R572" s="131">
        <v>9223201</v>
      </c>
      <c r="S572" s="131">
        <v>1</v>
      </c>
      <c r="T572" s="131">
        <v>97.83</v>
      </c>
      <c r="U572" s="131">
        <v>9023.0580000000009</v>
      </c>
      <c r="X572" s="132">
        <v>5.8E-4</v>
      </c>
      <c r="Y572" s="132">
        <v>5.5239999999999997E-2</v>
      </c>
      <c r="Z572" s="132">
        <v>4.6080000000000003E-2</v>
      </c>
    </row>
    <row r="573" spans="1:26">
      <c r="A573" t="s">
        <v>1214</v>
      </c>
      <c r="B573" t="s">
        <v>1258</v>
      </c>
      <c r="C573" t="s">
        <v>1260</v>
      </c>
      <c r="D573" t="s">
        <v>1261</v>
      </c>
      <c r="E573" t="s">
        <v>1262</v>
      </c>
      <c r="F573" t="s">
        <v>944</v>
      </c>
      <c r="G573" t="s">
        <v>205</v>
      </c>
      <c r="H573" t="s">
        <v>205</v>
      </c>
      <c r="I573" t="s">
        <v>341</v>
      </c>
      <c r="J573" t="s">
        <v>1263</v>
      </c>
      <c r="K573" t="s">
        <v>414</v>
      </c>
      <c r="L573" t="s">
        <v>1213</v>
      </c>
      <c r="M573" s="131">
        <v>0.33</v>
      </c>
      <c r="N573" t="s">
        <v>1264</v>
      </c>
      <c r="O573" s="132">
        <v>-1.56E-3</v>
      </c>
      <c r="P573" s="132">
        <v>5.8999999999999999E-3</v>
      </c>
      <c r="R573" s="131">
        <v>7129769</v>
      </c>
      <c r="S573" s="131">
        <v>1</v>
      </c>
      <c r="T573" s="131">
        <v>118.26</v>
      </c>
      <c r="U573" s="131">
        <v>8431.6650000000009</v>
      </c>
      <c r="X573" s="132">
        <v>5.5999999999999995E-4</v>
      </c>
      <c r="Y573" s="132">
        <v>5.1619999999999999E-2</v>
      </c>
      <c r="Z573" s="132">
        <v>4.3060000000000001E-2</v>
      </c>
    </row>
    <row r="574" spans="1:26">
      <c r="A574" t="s">
        <v>1214</v>
      </c>
      <c r="B574" t="s">
        <v>1258</v>
      </c>
      <c r="C574" t="s">
        <v>1273</v>
      </c>
      <c r="D574" t="s">
        <v>1314</v>
      </c>
      <c r="E574" t="s">
        <v>1315</v>
      </c>
      <c r="F574" t="s">
        <v>946</v>
      </c>
      <c r="G574" t="s">
        <v>205</v>
      </c>
      <c r="H574" t="s">
        <v>205</v>
      </c>
      <c r="I574" t="s">
        <v>341</v>
      </c>
      <c r="J574" t="s">
        <v>1271</v>
      </c>
      <c r="K574" t="s">
        <v>416</v>
      </c>
      <c r="L574" t="s">
        <v>1213</v>
      </c>
      <c r="M574" s="131">
        <v>4.6399999999999997</v>
      </c>
      <c r="N574" t="s">
        <v>1316</v>
      </c>
      <c r="O574" s="132">
        <v>2.4639999999999999E-2</v>
      </c>
      <c r="P574" s="132">
        <v>3.9699999999999999E-2</v>
      </c>
      <c r="R574" s="131">
        <v>8732230</v>
      </c>
      <c r="S574" s="131">
        <v>1</v>
      </c>
      <c r="T574" s="131">
        <v>87.63</v>
      </c>
      <c r="U574" s="131">
        <v>7652.0529999999999</v>
      </c>
      <c r="X574" s="132">
        <v>2.3000000000000001E-4</v>
      </c>
      <c r="Y574" s="132">
        <v>4.684E-2</v>
      </c>
      <c r="Z574" s="132">
        <v>3.9079999999999997E-2</v>
      </c>
    </row>
    <row r="575" spans="1:26">
      <c r="A575" t="s">
        <v>1214</v>
      </c>
      <c r="B575" t="s">
        <v>1258</v>
      </c>
      <c r="C575" t="s">
        <v>1268</v>
      </c>
      <c r="D575" t="s">
        <v>1343</v>
      </c>
      <c r="E575" t="s">
        <v>1344</v>
      </c>
      <c r="F575" t="s">
        <v>950</v>
      </c>
      <c r="G575" t="s">
        <v>205</v>
      </c>
      <c r="H575" t="s">
        <v>205</v>
      </c>
      <c r="I575" t="s">
        <v>341</v>
      </c>
      <c r="J575" t="s">
        <v>1271</v>
      </c>
      <c r="K575" t="s">
        <v>416</v>
      </c>
      <c r="L575" t="s">
        <v>1213</v>
      </c>
      <c r="M575" s="131">
        <v>0.75</v>
      </c>
      <c r="N575" t="s">
        <v>1345</v>
      </c>
      <c r="O575" s="132">
        <v>4.2560000000000001E-2</v>
      </c>
      <c r="P575" s="132">
        <v>4.1700000000000001E-2</v>
      </c>
      <c r="R575" s="131">
        <v>6076031</v>
      </c>
      <c r="S575" s="131">
        <v>1</v>
      </c>
      <c r="T575" s="131">
        <v>96.98</v>
      </c>
      <c r="U575" s="131">
        <v>5892.5349999999999</v>
      </c>
      <c r="X575" s="132">
        <v>3.4000000000000002E-4</v>
      </c>
      <c r="Y575" s="132">
        <v>3.6069999999999998E-2</v>
      </c>
      <c r="Z575" s="132">
        <v>3.0089999999999999E-2</v>
      </c>
    </row>
    <row r="576" spans="1:26">
      <c r="A576" t="s">
        <v>1214</v>
      </c>
      <c r="B576" t="s">
        <v>1258</v>
      </c>
      <c r="C576" t="s">
        <v>1273</v>
      </c>
      <c r="D576" t="s">
        <v>1376</v>
      </c>
      <c r="E576" t="s">
        <v>1377</v>
      </c>
      <c r="F576" t="s">
        <v>946</v>
      </c>
      <c r="G576" t="s">
        <v>205</v>
      </c>
      <c r="H576" t="s">
        <v>205</v>
      </c>
      <c r="I576" t="s">
        <v>341</v>
      </c>
      <c r="J576" t="s">
        <v>1263</v>
      </c>
      <c r="K576" t="s">
        <v>414</v>
      </c>
      <c r="L576" t="s">
        <v>1213</v>
      </c>
      <c r="M576" s="131">
        <v>2.14</v>
      </c>
      <c r="N576" t="s">
        <v>1378</v>
      </c>
      <c r="O576" s="132">
        <v>4.4639999999999999E-2</v>
      </c>
      <c r="P576" s="132">
        <v>3.9699999999999999E-2</v>
      </c>
      <c r="R576" s="131">
        <v>5297338</v>
      </c>
      <c r="S576" s="131">
        <v>1</v>
      </c>
      <c r="T576" s="131">
        <v>102.34</v>
      </c>
      <c r="U576" s="131">
        <v>5421.2960000000003</v>
      </c>
      <c r="X576" s="132">
        <v>1.4999999999999999E-4</v>
      </c>
      <c r="Y576" s="132">
        <v>3.3189999999999997E-2</v>
      </c>
      <c r="Z576" s="132">
        <v>2.7689999999999999E-2</v>
      </c>
    </row>
    <row r="577" spans="1:26">
      <c r="A577" t="s">
        <v>1214</v>
      </c>
      <c r="B577" t="s">
        <v>1258</v>
      </c>
      <c r="C577" t="s">
        <v>1273</v>
      </c>
      <c r="D577" t="s">
        <v>1370</v>
      </c>
      <c r="E577" t="s">
        <v>1371</v>
      </c>
      <c r="F577" t="s">
        <v>946</v>
      </c>
      <c r="G577" t="s">
        <v>205</v>
      </c>
      <c r="H577" t="s">
        <v>205</v>
      </c>
      <c r="I577" t="s">
        <v>341</v>
      </c>
      <c r="J577" t="s">
        <v>1263</v>
      </c>
      <c r="K577" t="s">
        <v>414</v>
      </c>
      <c r="L577" t="s">
        <v>1213</v>
      </c>
      <c r="M577" s="131">
        <v>14.71</v>
      </c>
      <c r="N577" t="s">
        <v>1372</v>
      </c>
      <c r="O577" s="132">
        <v>5.237E-2</v>
      </c>
      <c r="P577" s="132">
        <v>4.4699999999999997E-2</v>
      </c>
      <c r="R577" s="131">
        <v>4922682</v>
      </c>
      <c r="S577" s="131">
        <v>1</v>
      </c>
      <c r="T577" s="131">
        <v>91.05</v>
      </c>
      <c r="U577" s="131">
        <v>4482.1019999999999</v>
      </c>
      <c r="X577" s="132">
        <v>1.9000000000000001E-4</v>
      </c>
      <c r="Y577" s="132">
        <v>2.7439999999999999E-2</v>
      </c>
      <c r="Z577" s="132">
        <v>2.2890000000000001E-2</v>
      </c>
    </row>
    <row r="578" spans="1:26">
      <c r="A578" t="s">
        <v>1214</v>
      </c>
      <c r="B578" t="s">
        <v>1258</v>
      </c>
      <c r="C578" t="s">
        <v>1260</v>
      </c>
      <c r="D578" t="s">
        <v>1523</v>
      </c>
      <c r="E578" t="s">
        <v>1524</v>
      </c>
      <c r="F578" t="s">
        <v>944</v>
      </c>
      <c r="G578" t="s">
        <v>205</v>
      </c>
      <c r="H578" t="s">
        <v>205</v>
      </c>
      <c r="I578" t="s">
        <v>341</v>
      </c>
      <c r="J578" t="s">
        <v>1263</v>
      </c>
      <c r="K578" t="s">
        <v>414</v>
      </c>
      <c r="L578" t="s">
        <v>1213</v>
      </c>
      <c r="M578" s="131">
        <v>13.17</v>
      </c>
      <c r="N578" t="s">
        <v>1525</v>
      </c>
      <c r="O578" s="132">
        <v>-4.5100000000000001E-3</v>
      </c>
      <c r="P578" s="132">
        <v>1.9599999999999999E-2</v>
      </c>
      <c r="R578" s="131">
        <v>1217656</v>
      </c>
      <c r="S578" s="131">
        <v>1</v>
      </c>
      <c r="T578" s="131">
        <v>141.80000000000001</v>
      </c>
      <c r="U578" s="131">
        <v>1726.636</v>
      </c>
      <c r="X578" s="132">
        <v>6.0000000000000002E-5</v>
      </c>
      <c r="Y578" s="132">
        <v>1.057E-2</v>
      </c>
      <c r="Z578" s="132">
        <v>8.8199999999999997E-3</v>
      </c>
    </row>
    <row r="579" spans="1:26">
      <c r="A579" t="s">
        <v>1214</v>
      </c>
      <c r="B579" t="s">
        <v>1258</v>
      </c>
      <c r="C579" t="s">
        <v>1260</v>
      </c>
      <c r="D579" t="s">
        <v>1265</v>
      </c>
      <c r="E579" t="s">
        <v>1266</v>
      </c>
      <c r="F579" t="s">
        <v>944</v>
      </c>
      <c r="G579" t="s">
        <v>205</v>
      </c>
      <c r="H579" t="s">
        <v>205</v>
      </c>
      <c r="I579" t="s">
        <v>341</v>
      </c>
      <c r="J579" t="s">
        <v>1263</v>
      </c>
      <c r="K579" t="s">
        <v>414</v>
      </c>
      <c r="L579" t="s">
        <v>1213</v>
      </c>
      <c r="M579" s="131">
        <v>3.27</v>
      </c>
      <c r="N579" t="s">
        <v>1267</v>
      </c>
      <c r="O579" s="132">
        <v>1.3809999999999999E-2</v>
      </c>
      <c r="P579" s="132">
        <v>2.0500000000000001E-2</v>
      </c>
      <c r="R579" s="131">
        <v>1270000</v>
      </c>
      <c r="S579" s="131">
        <v>1</v>
      </c>
      <c r="T579" s="131">
        <v>103.51</v>
      </c>
      <c r="U579" s="131">
        <v>1314.577</v>
      </c>
      <c r="X579" s="132">
        <v>4.0000000000000003E-5</v>
      </c>
      <c r="Y579" s="132">
        <v>8.0499999999999999E-3</v>
      </c>
      <c r="Z579" s="132">
        <v>6.7099999999999998E-3</v>
      </c>
    </row>
    <row r="580" spans="1:26">
      <c r="A580" t="s">
        <v>1214</v>
      </c>
      <c r="B580" t="s">
        <v>1258</v>
      </c>
      <c r="C580" t="s">
        <v>1273</v>
      </c>
      <c r="D580" t="s">
        <v>1326</v>
      </c>
      <c r="E580" t="s">
        <v>1327</v>
      </c>
      <c r="F580" t="s">
        <v>946</v>
      </c>
      <c r="G580" t="s">
        <v>205</v>
      </c>
      <c r="H580" t="s">
        <v>205</v>
      </c>
      <c r="I580" t="s">
        <v>341</v>
      </c>
      <c r="J580" t="s">
        <v>1263</v>
      </c>
      <c r="K580" t="s">
        <v>414</v>
      </c>
      <c r="L580" t="s">
        <v>1213</v>
      </c>
      <c r="M580" s="131">
        <v>1.27</v>
      </c>
      <c r="N580" t="s">
        <v>1328</v>
      </c>
      <c r="O580" s="132">
        <v>4.3639999999999998E-2</v>
      </c>
      <c r="P580" s="132">
        <v>3.9699999999999999E-2</v>
      </c>
      <c r="R580" s="131">
        <v>267004</v>
      </c>
      <c r="S580" s="131">
        <v>1</v>
      </c>
      <c r="T580" s="131">
        <v>107.04</v>
      </c>
      <c r="U580" s="131">
        <v>285.80099999999999</v>
      </c>
      <c r="X580" s="132">
        <v>2.0000000000000002E-5</v>
      </c>
      <c r="Y580" s="132">
        <v>1.75E-3</v>
      </c>
      <c r="Z580" s="132">
        <v>1.4599999999999999E-3</v>
      </c>
    </row>
    <row r="581" spans="1:26">
      <c r="A581" t="s">
        <v>1214</v>
      </c>
      <c r="B581" t="s">
        <v>1259</v>
      </c>
      <c r="C581" t="s">
        <v>1260</v>
      </c>
      <c r="D581" t="s">
        <v>1346</v>
      </c>
      <c r="E581" t="s">
        <v>1347</v>
      </c>
      <c r="F581" t="s">
        <v>944</v>
      </c>
      <c r="G581" t="s">
        <v>205</v>
      </c>
      <c r="H581" t="s">
        <v>205</v>
      </c>
      <c r="I581" t="s">
        <v>341</v>
      </c>
      <c r="J581" t="s">
        <v>1271</v>
      </c>
      <c r="K581" t="s">
        <v>416</v>
      </c>
      <c r="L581" t="s">
        <v>1213</v>
      </c>
      <c r="M581" s="131">
        <v>1.91</v>
      </c>
      <c r="N581" t="s">
        <v>1348</v>
      </c>
      <c r="O581" s="132">
        <v>-3.3989999999999999E-2</v>
      </c>
      <c r="P581" s="132">
        <v>2.0899999999999998E-2</v>
      </c>
      <c r="R581" s="131">
        <v>18240193</v>
      </c>
      <c r="S581" s="131">
        <v>1</v>
      </c>
      <c r="T581" s="131">
        <v>115.45</v>
      </c>
      <c r="U581" s="131">
        <v>21058.303</v>
      </c>
      <c r="X581" s="132">
        <v>7.5000000000000002E-4</v>
      </c>
      <c r="Y581" s="132">
        <v>0.17202000000000001</v>
      </c>
      <c r="Z581" s="132">
        <v>6.6269999999999996E-2</v>
      </c>
    </row>
    <row r="582" spans="1:26">
      <c r="A582" t="s">
        <v>1214</v>
      </c>
      <c r="B582" t="s">
        <v>1259</v>
      </c>
      <c r="C582" t="s">
        <v>1260</v>
      </c>
      <c r="D582" t="s">
        <v>1261</v>
      </c>
      <c r="E582" t="s">
        <v>1262</v>
      </c>
      <c r="F582" t="s">
        <v>944</v>
      </c>
      <c r="G582" t="s">
        <v>205</v>
      </c>
      <c r="H582" t="s">
        <v>205</v>
      </c>
      <c r="I582" t="s">
        <v>341</v>
      </c>
      <c r="J582" t="s">
        <v>1263</v>
      </c>
      <c r="K582" t="s">
        <v>414</v>
      </c>
      <c r="L582" t="s">
        <v>1213</v>
      </c>
      <c r="M582" s="131">
        <v>0.33</v>
      </c>
      <c r="N582" t="s">
        <v>1264</v>
      </c>
      <c r="O582" s="132">
        <v>6.2199999999999998E-3</v>
      </c>
      <c r="P582" s="132">
        <v>5.8999999999999999E-3</v>
      </c>
      <c r="R582" s="131">
        <v>17528373</v>
      </c>
      <c r="S582" s="131">
        <v>1</v>
      </c>
      <c r="T582" s="131">
        <v>118.26</v>
      </c>
      <c r="U582" s="131">
        <v>20729.054</v>
      </c>
      <c r="X582" s="132">
        <v>1.3799999999999999E-3</v>
      </c>
      <c r="Y582" s="132">
        <v>0.16933000000000001</v>
      </c>
      <c r="Z582" s="132">
        <v>6.5240000000000006E-2</v>
      </c>
    </row>
    <row r="583" spans="1:26">
      <c r="A583" t="s">
        <v>1214</v>
      </c>
      <c r="B583" t="s">
        <v>1259</v>
      </c>
      <c r="C583" t="s">
        <v>1260</v>
      </c>
      <c r="D583" t="s">
        <v>1320</v>
      </c>
      <c r="E583" t="s">
        <v>1321</v>
      </c>
      <c r="F583" t="s">
        <v>944</v>
      </c>
      <c r="G583" t="s">
        <v>205</v>
      </c>
      <c r="H583" t="s">
        <v>205</v>
      </c>
      <c r="I583" t="s">
        <v>341</v>
      </c>
      <c r="J583" t="s">
        <v>1271</v>
      </c>
      <c r="K583" t="s">
        <v>416</v>
      </c>
      <c r="L583" t="s">
        <v>1213</v>
      </c>
      <c r="M583" s="131">
        <v>1.08</v>
      </c>
      <c r="N583" t="s">
        <v>1322</v>
      </c>
      <c r="O583" s="132">
        <v>1.2319999999999999E-2</v>
      </c>
      <c r="P583" s="132">
        <v>2.3300000000000001E-2</v>
      </c>
      <c r="R583" s="131">
        <v>11189579</v>
      </c>
      <c r="S583" s="131">
        <v>1</v>
      </c>
      <c r="T583" s="131">
        <v>114.5</v>
      </c>
      <c r="U583" s="131">
        <v>12812.067999999999</v>
      </c>
      <c r="X583" s="132">
        <v>5.5000000000000003E-4</v>
      </c>
      <c r="Y583" s="132">
        <v>0.10466</v>
      </c>
      <c r="Z583" s="132">
        <v>4.0320000000000002E-2</v>
      </c>
    </row>
    <row r="584" spans="1:26">
      <c r="A584" t="s">
        <v>1214</v>
      </c>
      <c r="B584" t="s">
        <v>1259</v>
      </c>
      <c r="C584" t="s">
        <v>1273</v>
      </c>
      <c r="D584" t="s">
        <v>1370</v>
      </c>
      <c r="E584" t="s">
        <v>1371</v>
      </c>
      <c r="F584" t="s">
        <v>946</v>
      </c>
      <c r="G584" t="s">
        <v>205</v>
      </c>
      <c r="H584" t="s">
        <v>205</v>
      </c>
      <c r="I584" t="s">
        <v>341</v>
      </c>
      <c r="J584" t="s">
        <v>1263</v>
      </c>
      <c r="K584" t="s">
        <v>414</v>
      </c>
      <c r="L584" t="s">
        <v>1213</v>
      </c>
      <c r="M584" s="131">
        <v>14.71</v>
      </c>
      <c r="N584" t="s">
        <v>1372</v>
      </c>
      <c r="O584" s="132">
        <v>4.7E-2</v>
      </c>
      <c r="P584" s="132">
        <v>4.4699999999999997E-2</v>
      </c>
      <c r="R584" s="131">
        <v>11953394</v>
      </c>
      <c r="S584" s="131">
        <v>1</v>
      </c>
      <c r="T584" s="131">
        <v>91.05</v>
      </c>
      <c r="U584" s="131">
        <v>10883.565000000001</v>
      </c>
      <c r="X584" s="132">
        <v>4.6000000000000001E-4</v>
      </c>
      <c r="Y584" s="132">
        <v>8.8900000000000007E-2</v>
      </c>
      <c r="Z584" s="132">
        <v>3.4250000000000003E-2</v>
      </c>
    </row>
    <row r="585" spans="1:26">
      <c r="A585" t="s">
        <v>1214</v>
      </c>
      <c r="B585" t="s">
        <v>1259</v>
      </c>
      <c r="C585" t="s">
        <v>1260</v>
      </c>
      <c r="D585" t="s">
        <v>1311</v>
      </c>
      <c r="E585" t="s">
        <v>1312</v>
      </c>
      <c r="F585" t="s">
        <v>944</v>
      </c>
      <c r="G585" t="s">
        <v>205</v>
      </c>
      <c r="H585" t="s">
        <v>205</v>
      </c>
      <c r="I585" t="s">
        <v>341</v>
      </c>
      <c r="J585" t="s">
        <v>1271</v>
      </c>
      <c r="K585" t="s">
        <v>416</v>
      </c>
      <c r="L585" t="s">
        <v>1213</v>
      </c>
      <c r="M585" s="131">
        <v>3.89</v>
      </c>
      <c r="N585" t="s">
        <v>1313</v>
      </c>
      <c r="O585" s="132">
        <v>1.1350000000000001E-2</v>
      </c>
      <c r="P585" s="132">
        <v>2.01E-2</v>
      </c>
      <c r="R585" s="131">
        <v>9033982</v>
      </c>
      <c r="S585" s="131">
        <v>1</v>
      </c>
      <c r="T585" s="131">
        <v>110.62</v>
      </c>
      <c r="U585" s="131">
        <v>9993.3909999999996</v>
      </c>
      <c r="X585" s="132">
        <v>3.1E-4</v>
      </c>
      <c r="Y585" s="132">
        <v>8.1629999999999994E-2</v>
      </c>
      <c r="Z585" s="132">
        <v>3.1449999999999999E-2</v>
      </c>
    </row>
    <row r="586" spans="1:26">
      <c r="A586" t="s">
        <v>1214</v>
      </c>
      <c r="B586" t="s">
        <v>1259</v>
      </c>
      <c r="C586" t="s">
        <v>1268</v>
      </c>
      <c r="D586" t="s">
        <v>1293</v>
      </c>
      <c r="E586" t="s">
        <v>1294</v>
      </c>
      <c r="F586" t="s">
        <v>950</v>
      </c>
      <c r="G586" t="s">
        <v>205</v>
      </c>
      <c r="H586" t="s">
        <v>205</v>
      </c>
      <c r="I586" t="s">
        <v>341</v>
      </c>
      <c r="J586" t="s">
        <v>1263</v>
      </c>
      <c r="K586" t="s">
        <v>414</v>
      </c>
      <c r="L586" t="s">
        <v>1213</v>
      </c>
      <c r="M586" s="131">
        <v>0.85</v>
      </c>
      <c r="N586" t="s">
        <v>1295</v>
      </c>
      <c r="O586" s="132">
        <v>4.2220000000000001E-2</v>
      </c>
      <c r="P586" s="132">
        <v>4.1200000000000001E-2</v>
      </c>
      <c r="R586" s="131">
        <v>9538755</v>
      </c>
      <c r="S586" s="131">
        <v>1</v>
      </c>
      <c r="T586" s="131">
        <v>96.64</v>
      </c>
      <c r="U586" s="131">
        <v>9218.2530000000006</v>
      </c>
      <c r="X586" s="132">
        <v>5.2999999999999998E-4</v>
      </c>
      <c r="Y586" s="132">
        <v>7.5300000000000006E-2</v>
      </c>
      <c r="Z586" s="132">
        <v>2.9010000000000001E-2</v>
      </c>
    </row>
    <row r="587" spans="1:26">
      <c r="A587" t="s">
        <v>1214</v>
      </c>
      <c r="B587" t="s">
        <v>1259</v>
      </c>
      <c r="C587" t="s">
        <v>1273</v>
      </c>
      <c r="D587" t="s">
        <v>1329</v>
      </c>
      <c r="E587" t="s">
        <v>1330</v>
      </c>
      <c r="F587" t="s">
        <v>946</v>
      </c>
      <c r="G587" t="s">
        <v>205</v>
      </c>
      <c r="H587" t="s">
        <v>205</v>
      </c>
      <c r="I587" t="s">
        <v>341</v>
      </c>
      <c r="J587" t="s">
        <v>1271</v>
      </c>
      <c r="K587" t="s">
        <v>416</v>
      </c>
      <c r="L587" t="s">
        <v>1213</v>
      </c>
      <c r="M587" s="131">
        <v>6.54</v>
      </c>
      <c r="N587" t="s">
        <v>1331</v>
      </c>
      <c r="O587" s="132">
        <v>4.369E-2</v>
      </c>
      <c r="P587" s="132">
        <v>4.0500000000000001E-2</v>
      </c>
      <c r="R587" s="131">
        <v>7940871</v>
      </c>
      <c r="S587" s="131">
        <v>1</v>
      </c>
      <c r="T587" s="131">
        <v>84.1</v>
      </c>
      <c r="U587" s="131">
        <v>6678.2730000000001</v>
      </c>
      <c r="X587" s="132">
        <v>2.2000000000000001E-4</v>
      </c>
      <c r="Y587" s="132">
        <v>5.4550000000000001E-2</v>
      </c>
      <c r="Z587" s="132">
        <v>2.102E-2</v>
      </c>
    </row>
    <row r="588" spans="1:26">
      <c r="A588" t="s">
        <v>1214</v>
      </c>
      <c r="B588" t="s">
        <v>1259</v>
      </c>
      <c r="C588" t="s">
        <v>1273</v>
      </c>
      <c r="D588" t="s">
        <v>1317</v>
      </c>
      <c r="E588" t="s">
        <v>1318</v>
      </c>
      <c r="F588" t="s">
        <v>946</v>
      </c>
      <c r="G588" t="s">
        <v>205</v>
      </c>
      <c r="H588" t="s">
        <v>205</v>
      </c>
      <c r="I588" t="s">
        <v>341</v>
      </c>
      <c r="J588" t="s">
        <v>1263</v>
      </c>
      <c r="K588" t="s">
        <v>414</v>
      </c>
      <c r="L588" t="s">
        <v>1213</v>
      </c>
      <c r="M588" s="131">
        <v>8.18</v>
      </c>
      <c r="N588" t="s">
        <v>1319</v>
      </c>
      <c r="O588" s="132">
        <v>4.011E-2</v>
      </c>
      <c r="P588" s="132">
        <v>4.1099999999999998E-2</v>
      </c>
      <c r="R588" s="131">
        <v>6646357</v>
      </c>
      <c r="S588" s="131">
        <v>1</v>
      </c>
      <c r="T588" s="131">
        <v>100.1</v>
      </c>
      <c r="U588" s="131">
        <v>6653.0029999999997</v>
      </c>
      <c r="X588" s="132">
        <v>2.0000000000000001E-4</v>
      </c>
      <c r="Y588" s="132">
        <v>5.4350000000000002E-2</v>
      </c>
      <c r="Z588" s="132">
        <v>2.094E-2</v>
      </c>
    </row>
    <row r="589" spans="1:26">
      <c r="A589" t="s">
        <v>1214</v>
      </c>
      <c r="B589" t="s">
        <v>1259</v>
      </c>
      <c r="C589" t="s">
        <v>1273</v>
      </c>
      <c r="D589" t="s">
        <v>1274</v>
      </c>
      <c r="E589" t="s">
        <v>1275</v>
      </c>
      <c r="F589" t="s">
        <v>946</v>
      </c>
      <c r="G589" t="s">
        <v>205</v>
      </c>
      <c r="H589" t="s">
        <v>205</v>
      </c>
      <c r="I589" t="s">
        <v>341</v>
      </c>
      <c r="J589" t="s">
        <v>1263</v>
      </c>
      <c r="K589" t="s">
        <v>414</v>
      </c>
      <c r="L589" t="s">
        <v>1213</v>
      </c>
      <c r="M589" s="131">
        <v>11.42</v>
      </c>
      <c r="N589" t="s">
        <v>1276</v>
      </c>
      <c r="O589" s="132">
        <v>3.5920000000000001E-2</v>
      </c>
      <c r="P589" s="132">
        <v>4.3499999999999997E-2</v>
      </c>
      <c r="R589" s="131">
        <v>5173185</v>
      </c>
      <c r="S589" s="131">
        <v>1</v>
      </c>
      <c r="T589" s="131">
        <v>115.63</v>
      </c>
      <c r="U589" s="131">
        <v>5981.7539999999999</v>
      </c>
      <c r="X589" s="132">
        <v>1.8000000000000001E-4</v>
      </c>
      <c r="Y589" s="132">
        <v>4.8860000000000001E-2</v>
      </c>
      <c r="Z589" s="132">
        <v>1.883E-2</v>
      </c>
    </row>
    <row r="590" spans="1:26">
      <c r="A590" t="s">
        <v>1214</v>
      </c>
      <c r="B590" t="s">
        <v>1259</v>
      </c>
      <c r="C590" t="s">
        <v>1260</v>
      </c>
      <c r="D590" t="s">
        <v>1308</v>
      </c>
      <c r="E590" t="s">
        <v>1309</v>
      </c>
      <c r="F590" t="s">
        <v>944</v>
      </c>
      <c r="G590" t="s">
        <v>205</v>
      </c>
      <c r="H590" t="s">
        <v>205</v>
      </c>
      <c r="I590" t="s">
        <v>341</v>
      </c>
      <c r="J590" t="s">
        <v>1271</v>
      </c>
      <c r="K590" t="s">
        <v>416</v>
      </c>
      <c r="L590" t="s">
        <v>1213</v>
      </c>
      <c r="M590" s="131">
        <v>6.4</v>
      </c>
      <c r="N590" t="s">
        <v>1310</v>
      </c>
      <c r="O590" s="132">
        <v>1.695E-2</v>
      </c>
      <c r="P590" s="132">
        <v>1.9699999999999999E-2</v>
      </c>
      <c r="R590" s="131">
        <v>5230680</v>
      </c>
      <c r="S590" s="131">
        <v>1</v>
      </c>
      <c r="T590" s="131">
        <v>104.14</v>
      </c>
      <c r="U590" s="131">
        <v>5447.23</v>
      </c>
      <c r="X590" s="132">
        <v>1.4999999999999999E-4</v>
      </c>
      <c r="Y590" s="132">
        <v>4.4499999999999998E-2</v>
      </c>
      <c r="Z590" s="132">
        <v>1.7139999999999999E-2</v>
      </c>
    </row>
    <row r="591" spans="1:26">
      <c r="A591" t="s">
        <v>1214</v>
      </c>
      <c r="B591" t="s">
        <v>1259</v>
      </c>
      <c r="C591" t="s">
        <v>1280</v>
      </c>
      <c r="D591" t="s">
        <v>1281</v>
      </c>
      <c r="E591" t="s">
        <v>1282</v>
      </c>
      <c r="F591" t="s">
        <v>947</v>
      </c>
      <c r="G591" t="s">
        <v>205</v>
      </c>
      <c r="H591" t="s">
        <v>205</v>
      </c>
      <c r="I591" t="s">
        <v>341</v>
      </c>
      <c r="J591" t="s">
        <v>1271</v>
      </c>
      <c r="K591" t="s">
        <v>416</v>
      </c>
      <c r="L591" t="s">
        <v>1213</v>
      </c>
      <c r="M591" s="131">
        <v>4.8600000000000003</v>
      </c>
      <c r="N591" t="s">
        <v>1283</v>
      </c>
      <c r="O591" s="132">
        <v>4.8500000000000001E-3</v>
      </c>
      <c r="P591" s="132">
        <v>4.5999999999999999E-2</v>
      </c>
      <c r="R591" s="131">
        <v>2940422</v>
      </c>
      <c r="S591" s="131">
        <v>1</v>
      </c>
      <c r="T591" s="131">
        <v>98.36</v>
      </c>
      <c r="U591" s="131">
        <v>2892.1990000000001</v>
      </c>
      <c r="X591" s="132">
        <v>9.0000000000000006E-5</v>
      </c>
      <c r="Y591" s="132">
        <v>2.3630000000000002E-2</v>
      </c>
      <c r="Z591" s="132">
        <v>9.1000000000000004E-3</v>
      </c>
    </row>
    <row r="592" spans="1:26">
      <c r="A592" t="s">
        <v>1214</v>
      </c>
      <c r="B592" t="s">
        <v>1259</v>
      </c>
      <c r="C592" t="s">
        <v>1268</v>
      </c>
      <c r="D592" t="s">
        <v>1343</v>
      </c>
      <c r="E592" t="s">
        <v>1344</v>
      </c>
      <c r="F592" t="s">
        <v>950</v>
      </c>
      <c r="G592" t="s">
        <v>205</v>
      </c>
      <c r="H592" t="s">
        <v>205</v>
      </c>
      <c r="I592" t="s">
        <v>341</v>
      </c>
      <c r="J592" t="s">
        <v>1271</v>
      </c>
      <c r="K592" t="s">
        <v>416</v>
      </c>
      <c r="L592" t="s">
        <v>1213</v>
      </c>
      <c r="M592" s="131">
        <v>0.75</v>
      </c>
      <c r="N592" t="s">
        <v>1345</v>
      </c>
      <c r="O592" s="132">
        <v>4.1770000000000002E-2</v>
      </c>
      <c r="P592" s="132">
        <v>4.1700000000000001E-2</v>
      </c>
      <c r="R592" s="131">
        <v>2960936</v>
      </c>
      <c r="S592" s="131">
        <v>1</v>
      </c>
      <c r="T592" s="131">
        <v>96.98</v>
      </c>
      <c r="U592" s="131">
        <v>2871.5160000000001</v>
      </c>
      <c r="X592" s="132">
        <v>1.6000000000000001E-4</v>
      </c>
      <c r="Y592" s="132">
        <v>2.3460000000000002E-2</v>
      </c>
      <c r="Z592" s="132">
        <v>9.0399999999999994E-3</v>
      </c>
    </row>
    <row r="593" spans="1:26">
      <c r="A593" t="s">
        <v>1214</v>
      </c>
      <c r="B593" t="s">
        <v>1259</v>
      </c>
      <c r="C593" t="s">
        <v>1268</v>
      </c>
      <c r="D593" t="s">
        <v>1299</v>
      </c>
      <c r="E593" t="s">
        <v>1300</v>
      </c>
      <c r="F593" t="s">
        <v>950</v>
      </c>
      <c r="G593" t="s">
        <v>205</v>
      </c>
      <c r="H593" t="s">
        <v>205</v>
      </c>
      <c r="I593" t="s">
        <v>341</v>
      </c>
      <c r="J593" t="s">
        <v>1263</v>
      </c>
      <c r="K593" t="s">
        <v>414</v>
      </c>
      <c r="L593" t="s">
        <v>1213</v>
      </c>
      <c r="M593" s="131">
        <v>0.92</v>
      </c>
      <c r="N593" t="s">
        <v>1301</v>
      </c>
      <c r="O593" s="132">
        <v>4.2180000000000002E-2</v>
      </c>
      <c r="P593" s="132">
        <v>4.1000000000000002E-2</v>
      </c>
      <c r="R593" s="131">
        <v>2447577</v>
      </c>
      <c r="S593" s="131">
        <v>1</v>
      </c>
      <c r="T593" s="131">
        <v>96.36</v>
      </c>
      <c r="U593" s="131">
        <v>2358.4850000000001</v>
      </c>
      <c r="X593" s="132">
        <v>1.3999999999999999E-4</v>
      </c>
      <c r="Y593" s="132">
        <v>1.9269999999999999E-2</v>
      </c>
      <c r="Z593" s="132">
        <v>7.4200000000000004E-3</v>
      </c>
    </row>
    <row r="594" spans="1:26">
      <c r="A594" t="s">
        <v>1214</v>
      </c>
      <c r="B594" t="s">
        <v>1259</v>
      </c>
      <c r="C594" t="s">
        <v>1273</v>
      </c>
      <c r="D594" t="s">
        <v>1355</v>
      </c>
      <c r="E594" t="s">
        <v>1356</v>
      </c>
      <c r="F594" t="s">
        <v>946</v>
      </c>
      <c r="G594" t="s">
        <v>205</v>
      </c>
      <c r="H594" t="s">
        <v>205</v>
      </c>
      <c r="I594" t="s">
        <v>341</v>
      </c>
      <c r="J594" t="s">
        <v>1271</v>
      </c>
      <c r="K594" t="s">
        <v>416</v>
      </c>
      <c r="L594" t="s">
        <v>1213</v>
      </c>
      <c r="M594" s="131">
        <v>10.81</v>
      </c>
      <c r="N594" t="s">
        <v>1357</v>
      </c>
      <c r="O594" s="132">
        <v>3.9079999999999997E-2</v>
      </c>
      <c r="P594" s="132">
        <v>4.2500000000000003E-2</v>
      </c>
      <c r="R594" s="131">
        <v>2500358</v>
      </c>
      <c r="S594" s="131">
        <v>1</v>
      </c>
      <c r="T594" s="131">
        <v>74.8</v>
      </c>
      <c r="U594" s="131">
        <v>1870.268</v>
      </c>
      <c r="X594" s="132">
        <v>6.9999999999999994E-5</v>
      </c>
      <c r="Y594" s="132">
        <v>1.528E-2</v>
      </c>
      <c r="Z594" s="132">
        <v>5.8900000000000003E-3</v>
      </c>
    </row>
    <row r="595" spans="1:26">
      <c r="A595" t="s">
        <v>1214</v>
      </c>
      <c r="B595" t="s">
        <v>1259</v>
      </c>
      <c r="C595" t="s">
        <v>1260</v>
      </c>
      <c r="D595" t="s">
        <v>1265</v>
      </c>
      <c r="E595" t="s">
        <v>1266</v>
      </c>
      <c r="F595" t="s">
        <v>944</v>
      </c>
      <c r="G595" t="s">
        <v>205</v>
      </c>
      <c r="H595" t="s">
        <v>205</v>
      </c>
      <c r="I595" t="s">
        <v>341</v>
      </c>
      <c r="J595" t="s">
        <v>1263</v>
      </c>
      <c r="K595" t="s">
        <v>414</v>
      </c>
      <c r="L595" t="s">
        <v>1213</v>
      </c>
      <c r="M595" s="131">
        <v>3.27</v>
      </c>
      <c r="N595" t="s">
        <v>1267</v>
      </c>
      <c r="O595" s="132">
        <v>1.5089999999999999E-2</v>
      </c>
      <c r="P595" s="132">
        <v>2.0500000000000001E-2</v>
      </c>
      <c r="R595" s="131">
        <v>1187056</v>
      </c>
      <c r="S595" s="131">
        <v>1</v>
      </c>
      <c r="T595" s="131">
        <v>103.51</v>
      </c>
      <c r="U595" s="131">
        <v>1228.722</v>
      </c>
      <c r="X595" s="132">
        <v>4.0000000000000003E-5</v>
      </c>
      <c r="Y595" s="132">
        <v>1.004E-2</v>
      </c>
      <c r="Z595" s="132">
        <v>3.8700000000000002E-3</v>
      </c>
    </row>
    <row r="596" spans="1:26">
      <c r="A596" t="s">
        <v>1214</v>
      </c>
      <c r="B596" t="s">
        <v>1259</v>
      </c>
      <c r="C596" t="s">
        <v>1273</v>
      </c>
      <c r="D596" t="s">
        <v>1358</v>
      </c>
      <c r="E596" t="s">
        <v>1359</v>
      </c>
      <c r="F596" t="s">
        <v>946</v>
      </c>
      <c r="G596" t="s">
        <v>205</v>
      </c>
      <c r="H596" t="s">
        <v>205</v>
      </c>
      <c r="I596" t="s">
        <v>341</v>
      </c>
      <c r="J596" t="s">
        <v>1263</v>
      </c>
      <c r="K596" t="s">
        <v>414</v>
      </c>
      <c r="L596" t="s">
        <v>1213</v>
      </c>
      <c r="M596" s="131">
        <v>1.73</v>
      </c>
      <c r="N596" t="s">
        <v>1360</v>
      </c>
      <c r="O596" s="132">
        <v>3.7819999999999999E-2</v>
      </c>
      <c r="P596" s="132">
        <v>0.04</v>
      </c>
      <c r="R596" s="131">
        <v>675395</v>
      </c>
      <c r="S596" s="131">
        <v>1</v>
      </c>
      <c r="T596" s="131">
        <v>97.19</v>
      </c>
      <c r="U596" s="131">
        <v>656.41600000000005</v>
      </c>
      <c r="X596" s="132">
        <v>2.0000000000000002E-5</v>
      </c>
      <c r="Y596" s="132">
        <v>5.3600000000000002E-3</v>
      </c>
      <c r="Z596" s="132">
        <v>2.0699999999999998E-3</v>
      </c>
    </row>
    <row r="597" spans="1:26">
      <c r="A597" t="s">
        <v>1214</v>
      </c>
      <c r="B597" t="s">
        <v>1259</v>
      </c>
      <c r="C597" t="s">
        <v>1273</v>
      </c>
      <c r="D597" t="s">
        <v>1326</v>
      </c>
      <c r="E597" t="s">
        <v>1327</v>
      </c>
      <c r="F597" t="s">
        <v>946</v>
      </c>
      <c r="G597" t="s">
        <v>205</v>
      </c>
      <c r="H597" t="s">
        <v>205</v>
      </c>
      <c r="I597" t="s">
        <v>341</v>
      </c>
      <c r="J597" t="s">
        <v>1263</v>
      </c>
      <c r="K597" t="s">
        <v>414</v>
      </c>
      <c r="L597" t="s">
        <v>1213</v>
      </c>
      <c r="M597" s="131">
        <v>1.27</v>
      </c>
      <c r="N597" t="s">
        <v>1328</v>
      </c>
      <c r="O597" s="132">
        <v>3.8420000000000003E-2</v>
      </c>
      <c r="P597" s="132">
        <v>3.9699999999999999E-2</v>
      </c>
      <c r="R597" s="131">
        <v>482510</v>
      </c>
      <c r="S597" s="131">
        <v>1</v>
      </c>
      <c r="T597" s="131">
        <v>107.04</v>
      </c>
      <c r="U597" s="131">
        <v>516.47900000000004</v>
      </c>
      <c r="X597" s="132">
        <v>3.0000000000000001E-5</v>
      </c>
      <c r="Y597" s="132">
        <v>4.2199999999999998E-3</v>
      </c>
      <c r="Z597" s="132">
        <v>1.6299999999999999E-3</v>
      </c>
    </row>
    <row r="598" spans="1:26">
      <c r="A598" t="s">
        <v>1214</v>
      </c>
      <c r="B598" t="s">
        <v>1259</v>
      </c>
      <c r="C598" t="s">
        <v>1273</v>
      </c>
      <c r="D598" t="s">
        <v>1277</v>
      </c>
      <c r="E598" t="s">
        <v>1278</v>
      </c>
      <c r="F598" t="s">
        <v>946</v>
      </c>
      <c r="G598" t="s">
        <v>205</v>
      </c>
      <c r="H598" t="s">
        <v>205</v>
      </c>
      <c r="I598" t="s">
        <v>341</v>
      </c>
      <c r="J598" t="s">
        <v>1271</v>
      </c>
      <c r="K598" t="s">
        <v>416</v>
      </c>
      <c r="L598" t="s">
        <v>1213</v>
      </c>
      <c r="M598" s="131">
        <v>0.66</v>
      </c>
      <c r="N598" t="s">
        <v>1279</v>
      </c>
      <c r="O598" s="132">
        <v>4.0129999999999999E-2</v>
      </c>
      <c r="P598" s="132">
        <v>4.0300000000000002E-2</v>
      </c>
      <c r="R598" s="131">
        <v>394646</v>
      </c>
      <c r="S598" s="131">
        <v>1</v>
      </c>
      <c r="T598" s="131">
        <v>97.91</v>
      </c>
      <c r="U598" s="131">
        <v>386.39800000000002</v>
      </c>
      <c r="X598" s="132">
        <v>1.0000000000000001E-5</v>
      </c>
      <c r="Y598" s="132">
        <v>3.16E-3</v>
      </c>
      <c r="Z598" s="132">
        <v>1.2199999999999999E-3</v>
      </c>
    </row>
    <row r="599" spans="1:26">
      <c r="A599" t="s">
        <v>1214</v>
      </c>
      <c r="B599" t="s">
        <v>1259</v>
      </c>
      <c r="C599" t="s">
        <v>1273</v>
      </c>
      <c r="D599" t="s">
        <v>1376</v>
      </c>
      <c r="E599" t="s">
        <v>1377</v>
      </c>
      <c r="F599" t="s">
        <v>946</v>
      </c>
      <c r="G599" t="s">
        <v>205</v>
      </c>
      <c r="H599" t="s">
        <v>205</v>
      </c>
      <c r="I599" t="s">
        <v>341</v>
      </c>
      <c r="J599" t="s">
        <v>1263</v>
      </c>
      <c r="K599" t="s">
        <v>414</v>
      </c>
      <c r="L599" t="s">
        <v>1213</v>
      </c>
      <c r="M599" s="131">
        <v>2.14</v>
      </c>
      <c r="N599" t="s">
        <v>1378</v>
      </c>
      <c r="O599" s="132">
        <v>4.0849999999999997E-2</v>
      </c>
      <c r="P599" s="132">
        <v>3.9699999999999999E-2</v>
      </c>
      <c r="R599" s="131">
        <v>100665</v>
      </c>
      <c r="S599" s="131">
        <v>1</v>
      </c>
      <c r="T599" s="131">
        <v>102.34</v>
      </c>
      <c r="U599" s="131">
        <v>103.021</v>
      </c>
      <c r="X599" s="132">
        <v>0</v>
      </c>
      <c r="Y599" s="132">
        <v>8.4000000000000003E-4</v>
      </c>
      <c r="Z599" s="132">
        <v>3.2000000000000003E-4</v>
      </c>
    </row>
    <row r="600" spans="1:26">
      <c r="A600" t="s">
        <v>1214</v>
      </c>
      <c r="B600" t="s">
        <v>1259</v>
      </c>
      <c r="C600" t="s">
        <v>1273</v>
      </c>
      <c r="D600" t="s">
        <v>1296</v>
      </c>
      <c r="E600" t="s">
        <v>1297</v>
      </c>
      <c r="F600" t="s">
        <v>946</v>
      </c>
      <c r="G600" t="s">
        <v>205</v>
      </c>
      <c r="H600" t="s">
        <v>205</v>
      </c>
      <c r="I600" t="s">
        <v>341</v>
      </c>
      <c r="J600" t="s">
        <v>1263</v>
      </c>
      <c r="K600" t="s">
        <v>414</v>
      </c>
      <c r="L600" t="s">
        <v>1213</v>
      </c>
      <c r="M600" s="131">
        <v>0.17</v>
      </c>
      <c r="N600" t="s">
        <v>1298</v>
      </c>
      <c r="O600" s="132">
        <v>3.3840000000000002E-2</v>
      </c>
      <c r="P600" s="132">
        <v>4.4299999999999999E-2</v>
      </c>
      <c r="R600" s="131">
        <v>79094</v>
      </c>
      <c r="S600" s="131">
        <v>1</v>
      </c>
      <c r="T600" s="131">
        <v>101.02</v>
      </c>
      <c r="U600" s="131">
        <v>79.900999999999996</v>
      </c>
      <c r="X600" s="132">
        <v>1.0000000000000001E-5</v>
      </c>
      <c r="Y600" s="132">
        <v>6.4999999999999997E-4</v>
      </c>
      <c r="Z600" s="132">
        <v>2.5000000000000001E-4</v>
      </c>
    </row>
    <row r="601" spans="1:26">
      <c r="A601" t="s">
        <v>1214</v>
      </c>
      <c r="B601" t="s">
        <v>1259</v>
      </c>
      <c r="C601" t="s">
        <v>1273</v>
      </c>
      <c r="D601" t="s">
        <v>1314</v>
      </c>
      <c r="E601" t="s">
        <v>1315</v>
      </c>
      <c r="F601" t="s">
        <v>946</v>
      </c>
      <c r="G601" t="s">
        <v>205</v>
      </c>
      <c r="H601" t="s">
        <v>205</v>
      </c>
      <c r="I601" t="s">
        <v>341</v>
      </c>
      <c r="J601" t="s">
        <v>1271</v>
      </c>
      <c r="K601" t="s">
        <v>416</v>
      </c>
      <c r="L601" t="s">
        <v>1213</v>
      </c>
      <c r="M601" s="131">
        <v>4.6399999999999997</v>
      </c>
      <c r="N601" t="s">
        <v>1316</v>
      </c>
      <c r="O601" s="132">
        <v>4.3529999999999999E-2</v>
      </c>
      <c r="P601" s="132">
        <v>3.9699999999999999E-2</v>
      </c>
      <c r="R601" s="131">
        <v>1538</v>
      </c>
      <c r="S601" s="131">
        <v>1</v>
      </c>
      <c r="T601" s="131">
        <v>87.63</v>
      </c>
      <c r="U601" s="131">
        <v>1.3480000000000001</v>
      </c>
      <c r="X601" s="132">
        <v>0</v>
      </c>
      <c r="Y601" s="132">
        <v>1.0000000000000001E-5</v>
      </c>
      <c r="Z601" s="132">
        <v>0</v>
      </c>
    </row>
    <row r="602" spans="1:26">
      <c r="A602" t="s">
        <v>1209</v>
      </c>
    </row>
  </sheetData>
  <sheetProtection formatColumns="0"/>
  <autoFilter ref="A1:AA602"/>
  <customSheetViews>
    <customSheetView guid="{AE318230-F718-49FC-82EB-7CAC3DCD05F1}" showGridLines="0" hiddenRows="1">
      <selection activeCell="E26" sqref="E26"/>
      <pageMargins left="0" right="0" top="0" bottom="0" header="0" footer="0"/>
    </customSheetView>
  </customSheetViews>
  <dataValidations count="5">
    <dataValidation type="list" allowBlank="1" showInputMessage="1" showErrorMessage="1" sqref="G2:G20">
      <formula1>israel_abroad</formula1>
    </dataValidation>
    <dataValidation type="list" allowBlank="1" showInputMessage="1" showErrorMessage="1" sqref="I2:I20">
      <formula1>Stock_Exchange_Gov_Bonds</formula1>
    </dataValidation>
    <dataValidation type="list" allowBlank="1" showInputMessage="1" showErrorMessage="1" sqref="K2:K20">
      <formula1>Rating_Agency</formula1>
    </dataValidation>
    <dataValidation type="list" allowBlank="1" showInputMessage="1" showErrorMessage="1" sqref="W2:W20">
      <formula1>In_the_books</formula1>
    </dataValidation>
    <dataValidation type="list" allowBlank="1" showInputMessage="1" showErrorMessage="1" sqref="H2:H20">
      <formula1>Country_list</formula1>
    </dataValidation>
  </dataValidation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בחירה'!$C$862:$C$869</xm:f>
          </x14:formula1>
          <xm:sqref>F2:F20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J1048572"/>
  <sheetViews>
    <sheetView rightToLeft="1" topLeftCell="AA1" workbookViewId="0">
      <selection activeCell="AF28" sqref="AF28:AF29"/>
    </sheetView>
  </sheetViews>
  <sheetFormatPr defaultColWidth="11.625" defaultRowHeight="14.25"/>
  <cols>
    <col min="1" max="3" width="11.625" style="4"/>
    <col min="4" max="5" width="11.625" style="4" customWidth="1"/>
    <col min="6" max="6" width="14.375" style="4" bestFit="1" customWidth="1"/>
    <col min="7" max="9" width="11.625" style="4"/>
    <col min="10" max="11" width="11.625" style="4" customWidth="1"/>
    <col min="12" max="12" width="11.625" style="4"/>
    <col min="13" max="13" width="14.125" style="4" bestFit="1" customWidth="1"/>
    <col min="14" max="30" width="11.625" style="4"/>
    <col min="31" max="31" width="11.625" style="4" customWidth="1"/>
    <col min="32" max="16384" width="11.625" style="4"/>
  </cols>
  <sheetData>
    <row r="1" spans="1:36" ht="66.75" customHeight="1">
      <c r="A1" s="17" t="s">
        <v>49</v>
      </c>
      <c r="B1" s="17" t="s">
        <v>50</v>
      </c>
      <c r="C1" s="17" t="s">
        <v>66</v>
      </c>
      <c r="D1" s="17" t="s">
        <v>80</v>
      </c>
      <c r="E1" s="17" t="s">
        <v>81</v>
      </c>
      <c r="F1" s="17" t="s">
        <v>67</v>
      </c>
      <c r="G1" s="17" t="s">
        <v>68</v>
      </c>
      <c r="H1" s="17" t="s">
        <v>82</v>
      </c>
      <c r="I1" s="17" t="s">
        <v>54</v>
      </c>
      <c r="J1" s="17" t="s">
        <v>55</v>
      </c>
      <c r="K1" s="17" t="s">
        <v>69</v>
      </c>
      <c r="L1" s="17" t="s">
        <v>70</v>
      </c>
      <c r="M1" s="17" t="s">
        <v>83</v>
      </c>
      <c r="N1" s="17" t="s">
        <v>56</v>
      </c>
      <c r="O1" s="17" t="s">
        <v>71</v>
      </c>
      <c r="P1" s="17" t="s">
        <v>58</v>
      </c>
      <c r="Q1" s="17" t="s">
        <v>84</v>
      </c>
      <c r="R1" s="17" t="s">
        <v>59</v>
      </c>
      <c r="S1" s="17" t="s">
        <v>72</v>
      </c>
      <c r="T1" s="17" t="s">
        <v>85</v>
      </c>
      <c r="U1" s="17" t="s">
        <v>73</v>
      </c>
      <c r="V1" s="17" t="s">
        <v>62</v>
      </c>
      <c r="W1" s="17" t="s">
        <v>74</v>
      </c>
      <c r="X1" s="17" t="s">
        <v>86</v>
      </c>
      <c r="Y1" s="17" t="s">
        <v>87</v>
      </c>
      <c r="Z1" s="17" t="s">
        <v>76</v>
      </c>
      <c r="AA1" s="17" t="s">
        <v>61</v>
      </c>
      <c r="AB1" s="17" t="s">
        <v>77</v>
      </c>
      <c r="AC1" s="17" t="s">
        <v>75</v>
      </c>
      <c r="AD1" s="17" t="s">
        <v>63</v>
      </c>
      <c r="AE1" s="17" t="s">
        <v>78</v>
      </c>
      <c r="AF1" s="17" t="s">
        <v>88</v>
      </c>
      <c r="AG1" s="17" t="s">
        <v>17</v>
      </c>
      <c r="AH1" s="17" t="s">
        <v>79</v>
      </c>
      <c r="AI1" s="17" t="s">
        <v>64</v>
      </c>
      <c r="AJ1" s="17" t="s">
        <v>65</v>
      </c>
    </row>
    <row r="2" spans="1:36">
      <c r="A2" t="s">
        <v>1214</v>
      </c>
      <c r="B2" t="s">
        <v>1249</v>
      </c>
      <c r="C2" t="s">
        <v>1526</v>
      </c>
      <c r="D2" t="s">
        <v>1527</v>
      </c>
      <c r="E2" t="s">
        <v>310</v>
      </c>
      <c r="F2" t="s">
        <v>1528</v>
      </c>
      <c r="G2" t="s">
        <v>1529</v>
      </c>
      <c r="H2" t="s">
        <v>322</v>
      </c>
      <c r="I2" t="s">
        <v>315</v>
      </c>
      <c r="J2" t="s">
        <v>205</v>
      </c>
      <c r="K2" t="s">
        <v>205</v>
      </c>
      <c r="L2" t="s">
        <v>341</v>
      </c>
      <c r="M2" t="s">
        <v>465</v>
      </c>
      <c r="N2" t="s">
        <v>340</v>
      </c>
      <c r="O2" t="s">
        <v>1530</v>
      </c>
      <c r="P2" t="s">
        <v>414</v>
      </c>
      <c r="Q2" t="s">
        <v>408</v>
      </c>
      <c r="R2" t="s">
        <v>1213</v>
      </c>
      <c r="S2" s="131">
        <v>0.04</v>
      </c>
      <c r="T2" t="s">
        <v>900</v>
      </c>
      <c r="U2" t="s">
        <v>1531</v>
      </c>
      <c r="V2" s="132">
        <v>-0.90053000000000005</v>
      </c>
      <c r="W2" s="132">
        <v>6.5100000000000005E-2</v>
      </c>
      <c r="X2" t="s">
        <v>413</v>
      </c>
      <c r="Y2" t="s">
        <v>340</v>
      </c>
      <c r="Z2" s="131">
        <v>12000</v>
      </c>
      <c r="AA2" s="131">
        <v>1</v>
      </c>
      <c r="AB2" s="131">
        <v>1048.5999999999999</v>
      </c>
      <c r="AC2" s="16"/>
      <c r="AD2" s="131">
        <v>125.83199999999999</v>
      </c>
      <c r="AE2" s="16"/>
      <c r="AF2"/>
      <c r="AG2" s="16"/>
      <c r="AH2" s="132">
        <v>6.9999999999999994E-5</v>
      </c>
      <c r="AI2" s="132">
        <v>0.23577000000000001</v>
      </c>
      <c r="AJ2" s="132">
        <v>4.2999999999999999E-4</v>
      </c>
    </row>
    <row r="3" spans="1:36">
      <c r="A3" t="s">
        <v>1214</v>
      </c>
      <c r="B3" t="s">
        <v>1249</v>
      </c>
      <c r="C3" t="s">
        <v>1532</v>
      </c>
      <c r="D3" t="s">
        <v>1533</v>
      </c>
      <c r="E3" t="s">
        <v>310</v>
      </c>
      <c r="F3" t="s">
        <v>1534</v>
      </c>
      <c r="G3" t="s">
        <v>1535</v>
      </c>
      <c r="H3" t="s">
        <v>322</v>
      </c>
      <c r="I3" t="s">
        <v>315</v>
      </c>
      <c r="J3" t="s">
        <v>205</v>
      </c>
      <c r="K3" t="s">
        <v>205</v>
      </c>
      <c r="L3" t="s">
        <v>341</v>
      </c>
      <c r="M3" t="s">
        <v>449</v>
      </c>
      <c r="N3" t="s">
        <v>340</v>
      </c>
      <c r="O3" t="s">
        <v>1212</v>
      </c>
      <c r="P3" t="s">
        <v>414</v>
      </c>
      <c r="Q3" t="s">
        <v>408</v>
      </c>
      <c r="R3" t="s">
        <v>1213</v>
      </c>
      <c r="S3" s="131">
        <v>0.19</v>
      </c>
      <c r="T3" t="s">
        <v>900</v>
      </c>
      <c r="U3" t="s">
        <v>1489</v>
      </c>
      <c r="V3" s="132">
        <v>-0.89990000000000003</v>
      </c>
      <c r="W3" s="132">
        <v>5.0500000000000003E-2</v>
      </c>
      <c r="X3" t="s">
        <v>413</v>
      </c>
      <c r="Y3" t="s">
        <v>340</v>
      </c>
      <c r="Z3" s="131">
        <v>12100</v>
      </c>
      <c r="AA3" s="131">
        <v>1</v>
      </c>
      <c r="AB3" s="131">
        <v>1035.55</v>
      </c>
      <c r="AC3" s="16"/>
      <c r="AD3" s="131">
        <v>125.30200000000001</v>
      </c>
      <c r="AE3" s="16"/>
      <c r="AG3" s="16"/>
      <c r="AH3" s="132">
        <v>1.0000000000000001E-5</v>
      </c>
      <c r="AI3" s="132">
        <v>0.23477000000000001</v>
      </c>
      <c r="AJ3" s="132">
        <v>4.2999999999999999E-4</v>
      </c>
    </row>
    <row r="4" spans="1:36">
      <c r="A4" t="s">
        <v>1214</v>
      </c>
      <c r="B4" t="s">
        <v>1249</v>
      </c>
      <c r="C4" t="s">
        <v>1536</v>
      </c>
      <c r="D4" t="s">
        <v>1537</v>
      </c>
      <c r="E4" t="s">
        <v>310</v>
      </c>
      <c r="F4" t="s">
        <v>1538</v>
      </c>
      <c r="G4" t="s">
        <v>1539</v>
      </c>
      <c r="H4" t="s">
        <v>322</v>
      </c>
      <c r="I4" t="s">
        <v>315</v>
      </c>
      <c r="J4" t="s">
        <v>205</v>
      </c>
      <c r="K4" t="s">
        <v>205</v>
      </c>
      <c r="L4" t="s">
        <v>341</v>
      </c>
      <c r="M4" t="s">
        <v>449</v>
      </c>
      <c r="N4" t="s">
        <v>340</v>
      </c>
      <c r="O4" t="s">
        <v>1212</v>
      </c>
      <c r="P4" t="s">
        <v>414</v>
      </c>
      <c r="Q4" t="s">
        <v>408</v>
      </c>
      <c r="R4" t="s">
        <v>1213</v>
      </c>
      <c r="S4" s="131">
        <v>0.56000000000000005</v>
      </c>
      <c r="T4" t="s">
        <v>900</v>
      </c>
      <c r="U4" t="s">
        <v>1540</v>
      </c>
      <c r="V4" s="132">
        <v>-0.89990000000000003</v>
      </c>
      <c r="W4" s="132">
        <v>4.6199999999999998E-2</v>
      </c>
      <c r="X4" t="s">
        <v>413</v>
      </c>
      <c r="Y4" t="s">
        <v>340</v>
      </c>
      <c r="Z4" s="131">
        <v>11000</v>
      </c>
      <c r="AA4" s="131">
        <v>1</v>
      </c>
      <c r="AB4" s="131">
        <v>1018.9</v>
      </c>
      <c r="AC4" s="16"/>
      <c r="AD4" s="131">
        <v>112.07899999999999</v>
      </c>
      <c r="AE4" s="16"/>
      <c r="AG4" s="16"/>
      <c r="AH4" s="132">
        <v>1.0000000000000001E-5</v>
      </c>
      <c r="AI4" s="132">
        <v>0.21</v>
      </c>
      <c r="AJ4" s="132">
        <v>3.8000000000000002E-4</v>
      </c>
    </row>
    <row r="5" spans="1:36">
      <c r="A5" t="s">
        <v>1214</v>
      </c>
      <c r="B5" t="s">
        <v>1249</v>
      </c>
      <c r="C5" t="s">
        <v>1532</v>
      </c>
      <c r="D5" t="s">
        <v>1533</v>
      </c>
      <c r="E5" t="s">
        <v>310</v>
      </c>
      <c r="F5" t="s">
        <v>1541</v>
      </c>
      <c r="G5" t="s">
        <v>1542</v>
      </c>
      <c r="H5" t="s">
        <v>322</v>
      </c>
      <c r="I5" t="s">
        <v>315</v>
      </c>
      <c r="J5" t="s">
        <v>205</v>
      </c>
      <c r="K5" t="s">
        <v>205</v>
      </c>
      <c r="L5" t="s">
        <v>341</v>
      </c>
      <c r="M5" t="s">
        <v>449</v>
      </c>
      <c r="N5" t="s">
        <v>340</v>
      </c>
      <c r="O5" t="s">
        <v>1212</v>
      </c>
      <c r="P5" t="s">
        <v>414</v>
      </c>
      <c r="Q5" t="s">
        <v>408</v>
      </c>
      <c r="R5" t="s">
        <v>1213</v>
      </c>
      <c r="S5" s="131">
        <v>0.53</v>
      </c>
      <c r="T5" t="s">
        <v>900</v>
      </c>
      <c r="U5" t="s">
        <v>1543</v>
      </c>
      <c r="V5" s="132">
        <v>-0.89990000000000003</v>
      </c>
      <c r="W5" s="132">
        <v>4.5400000000000003E-2</v>
      </c>
      <c r="X5" t="s">
        <v>413</v>
      </c>
      <c r="Y5" t="s">
        <v>340</v>
      </c>
      <c r="Z5" s="131">
        <v>10000</v>
      </c>
      <c r="AA5" s="131">
        <v>1</v>
      </c>
      <c r="AB5" s="131">
        <v>1020.9</v>
      </c>
      <c r="AC5" s="16"/>
      <c r="AD5" s="131">
        <v>102.09</v>
      </c>
      <c r="AE5" s="16"/>
      <c r="AG5" s="16"/>
      <c r="AH5" s="132">
        <v>1.0000000000000001E-5</v>
      </c>
      <c r="AI5" s="132">
        <v>0.19128000000000001</v>
      </c>
      <c r="AJ5" s="132">
        <v>3.5E-4</v>
      </c>
    </row>
    <row r="6" spans="1:36">
      <c r="A6" t="s">
        <v>1214</v>
      </c>
      <c r="B6" t="s">
        <v>1249</v>
      </c>
      <c r="C6" t="s">
        <v>1536</v>
      </c>
      <c r="D6" t="s">
        <v>1537</v>
      </c>
      <c r="E6" t="s">
        <v>310</v>
      </c>
      <c r="F6" t="s">
        <v>1544</v>
      </c>
      <c r="G6" t="s">
        <v>1545</v>
      </c>
      <c r="H6" t="s">
        <v>322</v>
      </c>
      <c r="I6" t="s">
        <v>315</v>
      </c>
      <c r="J6" t="s">
        <v>205</v>
      </c>
      <c r="K6" t="s">
        <v>205</v>
      </c>
      <c r="L6" t="s">
        <v>341</v>
      </c>
      <c r="M6" t="s">
        <v>449</v>
      </c>
      <c r="N6" t="s">
        <v>340</v>
      </c>
      <c r="O6" t="s">
        <v>1212</v>
      </c>
      <c r="P6" t="s">
        <v>414</v>
      </c>
      <c r="Q6" t="s">
        <v>408</v>
      </c>
      <c r="R6" t="s">
        <v>1213</v>
      </c>
      <c r="S6" s="131">
        <v>0.19</v>
      </c>
      <c r="T6" t="s">
        <v>900</v>
      </c>
      <c r="U6" t="s">
        <v>1489</v>
      </c>
      <c r="V6" s="132">
        <v>-0.90053000000000005</v>
      </c>
      <c r="W6" s="132">
        <v>4.6100000000000002E-2</v>
      </c>
      <c r="X6" t="s">
        <v>413</v>
      </c>
      <c r="Y6" t="s">
        <v>340</v>
      </c>
      <c r="Z6" s="131">
        <v>6600</v>
      </c>
      <c r="AA6" s="131">
        <v>1</v>
      </c>
      <c r="AB6" s="131">
        <v>1036.5</v>
      </c>
      <c r="AC6" s="16"/>
      <c r="AD6" s="131">
        <v>68.409000000000006</v>
      </c>
      <c r="AE6" s="16"/>
      <c r="AG6" s="16"/>
      <c r="AH6" s="132">
        <v>0</v>
      </c>
      <c r="AI6" s="132">
        <v>0.12817999999999999</v>
      </c>
      <c r="AJ6" s="132">
        <v>2.3000000000000001E-4</v>
      </c>
    </row>
    <row r="7" spans="1:36">
      <c r="A7" t="s">
        <v>1214</v>
      </c>
      <c r="B7" t="s">
        <v>1250</v>
      </c>
      <c r="C7" t="s">
        <v>1532</v>
      </c>
      <c r="D7" t="s">
        <v>1533</v>
      </c>
      <c r="E7" t="s">
        <v>310</v>
      </c>
      <c r="F7" t="s">
        <v>1541</v>
      </c>
      <c r="G7" t="s">
        <v>1542</v>
      </c>
      <c r="H7" t="s">
        <v>322</v>
      </c>
      <c r="I7" t="s">
        <v>315</v>
      </c>
      <c r="J7" t="s">
        <v>205</v>
      </c>
      <c r="K7" t="s">
        <v>205</v>
      </c>
      <c r="L7" t="s">
        <v>341</v>
      </c>
      <c r="M7" t="s">
        <v>449</v>
      </c>
      <c r="N7" t="s">
        <v>340</v>
      </c>
      <c r="O7" t="s">
        <v>1212</v>
      </c>
      <c r="P7" t="s">
        <v>414</v>
      </c>
      <c r="Q7" t="s">
        <v>408</v>
      </c>
      <c r="R7" t="s">
        <v>1213</v>
      </c>
      <c r="S7" s="131">
        <v>0.53</v>
      </c>
      <c r="T7" t="s">
        <v>900</v>
      </c>
      <c r="U7" t="s">
        <v>1543</v>
      </c>
      <c r="V7" s="132">
        <v>-0.89990000000000003</v>
      </c>
      <c r="W7" s="132">
        <v>4.5400000000000003E-2</v>
      </c>
      <c r="X7" t="s">
        <v>413</v>
      </c>
      <c r="Y7" t="s">
        <v>340</v>
      </c>
      <c r="Z7" s="131">
        <v>80000</v>
      </c>
      <c r="AA7" s="131">
        <v>1</v>
      </c>
      <c r="AB7" s="131">
        <v>1020.9</v>
      </c>
      <c r="AC7" s="16"/>
      <c r="AD7" s="131">
        <v>816.72</v>
      </c>
      <c r="AE7" s="16"/>
      <c r="AG7"/>
      <c r="AH7" s="132">
        <v>5.0000000000000002E-5</v>
      </c>
      <c r="AI7" s="132">
        <v>0.64117999999999997</v>
      </c>
      <c r="AJ7" s="132">
        <v>8.8000000000000003E-4</v>
      </c>
    </row>
    <row r="8" spans="1:36">
      <c r="A8" t="s">
        <v>1214</v>
      </c>
      <c r="B8" t="s">
        <v>1250</v>
      </c>
      <c r="C8" t="s">
        <v>1536</v>
      </c>
      <c r="D8" t="s">
        <v>1537</v>
      </c>
      <c r="E8" t="s">
        <v>310</v>
      </c>
      <c r="F8" t="s">
        <v>1538</v>
      </c>
      <c r="G8" t="s">
        <v>1539</v>
      </c>
      <c r="H8" t="s">
        <v>322</v>
      </c>
      <c r="I8" t="s">
        <v>315</v>
      </c>
      <c r="J8" t="s">
        <v>205</v>
      </c>
      <c r="K8" t="s">
        <v>205</v>
      </c>
      <c r="L8" t="s">
        <v>341</v>
      </c>
      <c r="M8" t="s">
        <v>449</v>
      </c>
      <c r="N8" t="s">
        <v>340</v>
      </c>
      <c r="O8" t="s">
        <v>1212</v>
      </c>
      <c r="P8" t="s">
        <v>414</v>
      </c>
      <c r="Q8" t="s">
        <v>408</v>
      </c>
      <c r="R8" t="s">
        <v>1213</v>
      </c>
      <c r="S8" s="131">
        <v>0.56000000000000005</v>
      </c>
      <c r="T8" t="s">
        <v>900</v>
      </c>
      <c r="U8" t="s">
        <v>1540</v>
      </c>
      <c r="V8" s="132">
        <v>-0.89990000000000003</v>
      </c>
      <c r="W8" s="132">
        <v>4.6199999999999998E-2</v>
      </c>
      <c r="X8" t="s">
        <v>413</v>
      </c>
      <c r="Y8" t="s">
        <v>340</v>
      </c>
      <c r="Z8" s="131">
        <v>27500</v>
      </c>
      <c r="AA8" s="131">
        <v>1</v>
      </c>
      <c r="AB8" s="131">
        <v>1018.9</v>
      </c>
      <c r="AC8"/>
      <c r="AD8" s="131">
        <v>280.19799999999998</v>
      </c>
      <c r="AG8"/>
      <c r="AH8" s="132">
        <v>2.0000000000000002E-5</v>
      </c>
      <c r="AI8" s="132">
        <v>0.21997</v>
      </c>
      <c r="AJ8" s="132">
        <v>2.9999999999999997E-4</v>
      </c>
    </row>
    <row r="9" spans="1:36">
      <c r="A9" t="s">
        <v>1214</v>
      </c>
      <c r="B9" t="s">
        <v>1250</v>
      </c>
      <c r="C9" t="s">
        <v>1532</v>
      </c>
      <c r="D9" t="s">
        <v>1533</v>
      </c>
      <c r="E9" t="s">
        <v>310</v>
      </c>
      <c r="F9" t="s">
        <v>1534</v>
      </c>
      <c r="G9" t="s">
        <v>1535</v>
      </c>
      <c r="H9" t="s">
        <v>322</v>
      </c>
      <c r="I9" t="s">
        <v>315</v>
      </c>
      <c r="J9" t="s">
        <v>205</v>
      </c>
      <c r="K9" t="s">
        <v>205</v>
      </c>
      <c r="L9" t="s">
        <v>341</v>
      </c>
      <c r="M9" t="s">
        <v>449</v>
      </c>
      <c r="N9" t="s">
        <v>340</v>
      </c>
      <c r="O9" t="s">
        <v>1212</v>
      </c>
      <c r="P9" t="s">
        <v>414</v>
      </c>
      <c r="Q9" t="s">
        <v>408</v>
      </c>
      <c r="R9" t="s">
        <v>1213</v>
      </c>
      <c r="S9" s="131">
        <v>0.19</v>
      </c>
      <c r="T9" t="s">
        <v>900</v>
      </c>
      <c r="U9" t="s">
        <v>1489</v>
      </c>
      <c r="V9" s="132">
        <v>-0.89990000000000003</v>
      </c>
      <c r="W9" s="132">
        <v>5.0500000000000003E-2</v>
      </c>
      <c r="X9" t="s">
        <v>413</v>
      </c>
      <c r="Y9" t="s">
        <v>340</v>
      </c>
      <c r="Z9" s="131">
        <v>7100</v>
      </c>
      <c r="AA9" s="131">
        <v>1</v>
      </c>
      <c r="AB9" s="131">
        <v>1035.55</v>
      </c>
      <c r="AC9" s="109"/>
      <c r="AD9" s="131">
        <v>73.524000000000001</v>
      </c>
      <c r="AG9" s="16"/>
      <c r="AH9" s="132">
        <v>1.0000000000000001E-5</v>
      </c>
      <c r="AI9" s="132">
        <v>5.772E-2</v>
      </c>
      <c r="AJ9" s="132">
        <v>8.0000000000000007E-5</v>
      </c>
    </row>
    <row r="10" spans="1:36">
      <c r="A10" t="s">
        <v>1214</v>
      </c>
      <c r="B10" t="s">
        <v>1250</v>
      </c>
      <c r="C10" t="s">
        <v>1526</v>
      </c>
      <c r="D10" t="s">
        <v>1527</v>
      </c>
      <c r="E10" t="s">
        <v>310</v>
      </c>
      <c r="F10" t="s">
        <v>1528</v>
      </c>
      <c r="G10" t="s">
        <v>1529</v>
      </c>
      <c r="H10" t="s">
        <v>322</v>
      </c>
      <c r="I10" t="s">
        <v>315</v>
      </c>
      <c r="J10" t="s">
        <v>205</v>
      </c>
      <c r="K10" t="s">
        <v>205</v>
      </c>
      <c r="L10" t="s">
        <v>341</v>
      </c>
      <c r="M10" t="s">
        <v>465</v>
      </c>
      <c r="N10" t="s">
        <v>340</v>
      </c>
      <c r="O10" t="s">
        <v>1530</v>
      </c>
      <c r="P10" t="s">
        <v>414</v>
      </c>
      <c r="Q10" t="s">
        <v>408</v>
      </c>
      <c r="R10" t="s">
        <v>1213</v>
      </c>
      <c r="S10" s="131">
        <v>0.04</v>
      </c>
      <c r="T10" t="s">
        <v>900</v>
      </c>
      <c r="U10" t="s">
        <v>1531</v>
      </c>
      <c r="V10" s="132">
        <v>-0.90053000000000005</v>
      </c>
      <c r="W10" s="132">
        <v>6.5100000000000005E-2</v>
      </c>
      <c r="X10" t="s">
        <v>413</v>
      </c>
      <c r="Y10" t="s">
        <v>340</v>
      </c>
      <c r="Z10" s="131">
        <v>6000</v>
      </c>
      <c r="AA10" s="131">
        <v>1</v>
      </c>
      <c r="AB10" s="131">
        <v>1048.5999999999999</v>
      </c>
      <c r="AC10" s="16"/>
      <c r="AD10" s="131">
        <v>62.915999999999997</v>
      </c>
      <c r="AE10" s="16"/>
      <c r="AG10" s="16"/>
      <c r="AH10" s="132">
        <v>3.0000000000000001E-5</v>
      </c>
      <c r="AI10" s="132">
        <v>4.9390000000000003E-2</v>
      </c>
      <c r="AJ10" s="132">
        <v>6.9999999999999994E-5</v>
      </c>
    </row>
    <row r="11" spans="1:36">
      <c r="A11" t="s">
        <v>1214</v>
      </c>
      <c r="B11" t="s">
        <v>1250</v>
      </c>
      <c r="C11" t="s">
        <v>1536</v>
      </c>
      <c r="D11" t="s">
        <v>1537</v>
      </c>
      <c r="E11" t="s">
        <v>310</v>
      </c>
      <c r="F11" t="s">
        <v>1544</v>
      </c>
      <c r="G11" t="s">
        <v>1545</v>
      </c>
      <c r="H11" t="s">
        <v>322</v>
      </c>
      <c r="I11" t="s">
        <v>315</v>
      </c>
      <c r="J11" t="s">
        <v>205</v>
      </c>
      <c r="K11" t="s">
        <v>205</v>
      </c>
      <c r="L11" t="s">
        <v>341</v>
      </c>
      <c r="M11" t="s">
        <v>449</v>
      </c>
      <c r="N11" t="s">
        <v>340</v>
      </c>
      <c r="O11" t="s">
        <v>1212</v>
      </c>
      <c r="P11" t="s">
        <v>414</v>
      </c>
      <c r="Q11" t="s">
        <v>408</v>
      </c>
      <c r="R11" t="s">
        <v>1213</v>
      </c>
      <c r="S11" s="131">
        <v>0.19</v>
      </c>
      <c r="T11" t="s">
        <v>900</v>
      </c>
      <c r="U11" t="s">
        <v>1489</v>
      </c>
      <c r="V11" s="132">
        <v>-0.90053000000000005</v>
      </c>
      <c r="W11" s="132">
        <v>4.6100000000000002E-2</v>
      </c>
      <c r="X11" t="s">
        <v>413</v>
      </c>
      <c r="Y11" t="s">
        <v>340</v>
      </c>
      <c r="Z11" s="131">
        <v>3900</v>
      </c>
      <c r="AA11" s="131">
        <v>1</v>
      </c>
      <c r="AB11" s="131">
        <v>1036.5</v>
      </c>
      <c r="AC11" s="16"/>
      <c r="AD11" s="131">
        <v>40.423999999999999</v>
      </c>
      <c r="AE11" s="16"/>
      <c r="AG11" s="16"/>
      <c r="AH11" s="132">
        <v>0</v>
      </c>
      <c r="AI11" s="132">
        <v>3.1739999999999997E-2</v>
      </c>
      <c r="AJ11" s="132">
        <v>4.0000000000000003E-5</v>
      </c>
    </row>
    <row r="12" spans="1:36">
      <c r="A12" t="s">
        <v>1214</v>
      </c>
      <c r="B12" t="s">
        <v>1252</v>
      </c>
      <c r="C12" t="s">
        <v>1532</v>
      </c>
      <c r="D12" t="s">
        <v>1533</v>
      </c>
      <c r="E12" t="s">
        <v>310</v>
      </c>
      <c r="F12" t="s">
        <v>1541</v>
      </c>
      <c r="G12" t="s">
        <v>1542</v>
      </c>
      <c r="H12" t="s">
        <v>322</v>
      </c>
      <c r="I12" t="s">
        <v>315</v>
      </c>
      <c r="J12" t="s">
        <v>205</v>
      </c>
      <c r="K12" t="s">
        <v>205</v>
      </c>
      <c r="L12" t="s">
        <v>341</v>
      </c>
      <c r="M12" t="s">
        <v>449</v>
      </c>
      <c r="N12" t="s">
        <v>340</v>
      </c>
      <c r="O12" t="s">
        <v>1212</v>
      </c>
      <c r="P12" t="s">
        <v>414</v>
      </c>
      <c r="Q12" t="s">
        <v>408</v>
      </c>
      <c r="R12" t="s">
        <v>1213</v>
      </c>
      <c r="S12" s="131">
        <v>0.53</v>
      </c>
      <c r="T12" t="s">
        <v>900</v>
      </c>
      <c r="U12" t="s">
        <v>1543</v>
      </c>
      <c r="V12" s="132">
        <v>-0.89990000000000003</v>
      </c>
      <c r="W12" s="132">
        <v>4.5400000000000003E-2</v>
      </c>
      <c r="X12" t="s">
        <v>413</v>
      </c>
      <c r="Y12" t="s">
        <v>340</v>
      </c>
      <c r="Z12" s="131">
        <v>410000</v>
      </c>
      <c r="AA12" s="131">
        <v>1</v>
      </c>
      <c r="AB12" s="131">
        <v>1020.9</v>
      </c>
      <c r="AC12" s="16"/>
      <c r="AD12" s="131">
        <v>4185.6899999999996</v>
      </c>
      <c r="AE12" s="16"/>
      <c r="AG12" s="16"/>
      <c r="AH12" s="132">
        <v>2.7E-4</v>
      </c>
      <c r="AI12" s="132">
        <v>0.33021</v>
      </c>
      <c r="AJ12" s="132">
        <v>1.1100000000000001E-3</v>
      </c>
    </row>
    <row r="13" spans="1:36">
      <c r="A13" t="s">
        <v>1214</v>
      </c>
      <c r="B13" t="s">
        <v>1252</v>
      </c>
      <c r="C13" t="s">
        <v>1526</v>
      </c>
      <c r="D13" t="s">
        <v>1527</v>
      </c>
      <c r="E13" t="s">
        <v>310</v>
      </c>
      <c r="F13" t="s">
        <v>1528</v>
      </c>
      <c r="G13" t="s">
        <v>1529</v>
      </c>
      <c r="H13" t="s">
        <v>322</v>
      </c>
      <c r="I13" t="s">
        <v>315</v>
      </c>
      <c r="J13" t="s">
        <v>205</v>
      </c>
      <c r="K13" t="s">
        <v>205</v>
      </c>
      <c r="L13" t="s">
        <v>341</v>
      </c>
      <c r="M13" t="s">
        <v>465</v>
      </c>
      <c r="N13" t="s">
        <v>340</v>
      </c>
      <c r="O13" t="s">
        <v>1530</v>
      </c>
      <c r="P13" t="s">
        <v>414</v>
      </c>
      <c r="Q13" t="s">
        <v>408</v>
      </c>
      <c r="R13" t="s">
        <v>1213</v>
      </c>
      <c r="S13" s="131">
        <v>0.04</v>
      </c>
      <c r="T13" t="s">
        <v>900</v>
      </c>
      <c r="U13" t="s">
        <v>1531</v>
      </c>
      <c r="V13" s="132">
        <v>-0.90053000000000005</v>
      </c>
      <c r="W13" s="132">
        <v>6.5100000000000005E-2</v>
      </c>
      <c r="X13" t="s">
        <v>413</v>
      </c>
      <c r="Y13" t="s">
        <v>340</v>
      </c>
      <c r="Z13" s="131">
        <v>282000</v>
      </c>
      <c r="AA13" s="131">
        <v>1</v>
      </c>
      <c r="AB13" s="131">
        <v>1048.5999999999999</v>
      </c>
      <c r="AC13" s="16"/>
      <c r="AD13" s="131">
        <v>2957.0520000000001</v>
      </c>
      <c r="AE13" s="16"/>
      <c r="AG13" s="16"/>
      <c r="AH13" s="132">
        <v>1.5299999999999999E-3</v>
      </c>
      <c r="AI13" s="132">
        <v>0.23329</v>
      </c>
      <c r="AJ13" s="132">
        <v>7.7999999999999999E-4</v>
      </c>
    </row>
    <row r="14" spans="1:36">
      <c r="A14" t="s">
        <v>1214</v>
      </c>
      <c r="B14" t="s">
        <v>1252</v>
      </c>
      <c r="C14" t="s">
        <v>1532</v>
      </c>
      <c r="D14" t="s">
        <v>1533</v>
      </c>
      <c r="E14" t="s">
        <v>310</v>
      </c>
      <c r="F14" t="s">
        <v>1534</v>
      </c>
      <c r="G14" t="s">
        <v>1535</v>
      </c>
      <c r="H14" t="s">
        <v>322</v>
      </c>
      <c r="I14" t="s">
        <v>315</v>
      </c>
      <c r="J14" t="s">
        <v>205</v>
      </c>
      <c r="K14" t="s">
        <v>205</v>
      </c>
      <c r="L14" t="s">
        <v>341</v>
      </c>
      <c r="M14" t="s">
        <v>449</v>
      </c>
      <c r="N14" t="s">
        <v>340</v>
      </c>
      <c r="O14" t="s">
        <v>1212</v>
      </c>
      <c r="P14" t="s">
        <v>414</v>
      </c>
      <c r="Q14" t="s">
        <v>408</v>
      </c>
      <c r="R14" t="s">
        <v>1213</v>
      </c>
      <c r="S14" s="131">
        <v>0.19</v>
      </c>
      <c r="T14" t="s">
        <v>900</v>
      </c>
      <c r="U14" t="s">
        <v>1489</v>
      </c>
      <c r="V14" s="132">
        <v>-0.89990000000000003</v>
      </c>
      <c r="W14" s="132">
        <v>5.0500000000000003E-2</v>
      </c>
      <c r="X14" t="s">
        <v>413</v>
      </c>
      <c r="Y14" t="s">
        <v>340</v>
      </c>
      <c r="Z14" s="131">
        <v>264400</v>
      </c>
      <c r="AA14" s="131">
        <v>1</v>
      </c>
      <c r="AB14" s="131">
        <v>1035.55</v>
      </c>
      <c r="AC14" s="16"/>
      <c r="AD14" s="131">
        <v>2737.9940000000001</v>
      </c>
      <c r="AE14" s="16"/>
      <c r="AG14" s="16"/>
      <c r="AH14" s="132">
        <v>2.3000000000000001E-4</v>
      </c>
      <c r="AI14" s="132">
        <v>0.216</v>
      </c>
      <c r="AJ14" s="132">
        <v>7.2999999999999996E-4</v>
      </c>
    </row>
    <row r="15" spans="1:36">
      <c r="A15" t="s">
        <v>1214</v>
      </c>
      <c r="B15" t="s">
        <v>1252</v>
      </c>
      <c r="C15" t="s">
        <v>1536</v>
      </c>
      <c r="D15" t="s">
        <v>1537</v>
      </c>
      <c r="E15" t="s">
        <v>310</v>
      </c>
      <c r="F15" t="s">
        <v>1544</v>
      </c>
      <c r="G15" t="s">
        <v>1545</v>
      </c>
      <c r="H15" t="s">
        <v>322</v>
      </c>
      <c r="I15" t="s">
        <v>315</v>
      </c>
      <c r="J15" t="s">
        <v>205</v>
      </c>
      <c r="K15" t="s">
        <v>205</v>
      </c>
      <c r="L15" t="s">
        <v>341</v>
      </c>
      <c r="M15" t="s">
        <v>449</v>
      </c>
      <c r="N15" t="s">
        <v>340</v>
      </c>
      <c r="O15" t="s">
        <v>1212</v>
      </c>
      <c r="P15" t="s">
        <v>414</v>
      </c>
      <c r="Q15" t="s">
        <v>408</v>
      </c>
      <c r="R15" t="s">
        <v>1213</v>
      </c>
      <c r="S15" s="131">
        <v>0.19</v>
      </c>
      <c r="T15" t="s">
        <v>900</v>
      </c>
      <c r="U15" t="s">
        <v>1489</v>
      </c>
      <c r="V15" s="132">
        <v>-0.90053000000000005</v>
      </c>
      <c r="W15" s="132">
        <v>4.6100000000000002E-2</v>
      </c>
      <c r="X15" t="s">
        <v>413</v>
      </c>
      <c r="Y15" t="s">
        <v>340</v>
      </c>
      <c r="Z15" s="131">
        <v>145400</v>
      </c>
      <c r="AA15" s="131">
        <v>1</v>
      </c>
      <c r="AB15" s="131">
        <v>1036.5</v>
      </c>
      <c r="AC15" s="16"/>
      <c r="AD15" s="131">
        <v>1507.0709999999999</v>
      </c>
      <c r="AE15" s="16"/>
      <c r="AG15" s="16"/>
      <c r="AH15" s="132">
        <v>8.0000000000000007E-5</v>
      </c>
      <c r="AI15" s="132">
        <v>0.11889</v>
      </c>
      <c r="AJ15" s="132">
        <v>4.0000000000000002E-4</v>
      </c>
    </row>
    <row r="16" spans="1:36">
      <c r="A16" t="s">
        <v>1214</v>
      </c>
      <c r="B16" t="s">
        <v>1252</v>
      </c>
      <c r="C16" t="s">
        <v>1536</v>
      </c>
      <c r="D16" t="s">
        <v>1537</v>
      </c>
      <c r="E16" t="s">
        <v>310</v>
      </c>
      <c r="F16" t="s">
        <v>1538</v>
      </c>
      <c r="G16" t="s">
        <v>1539</v>
      </c>
      <c r="H16" t="s">
        <v>322</v>
      </c>
      <c r="I16" t="s">
        <v>315</v>
      </c>
      <c r="J16" t="s">
        <v>205</v>
      </c>
      <c r="K16" t="s">
        <v>205</v>
      </c>
      <c r="L16" t="s">
        <v>341</v>
      </c>
      <c r="M16" t="s">
        <v>449</v>
      </c>
      <c r="N16" t="s">
        <v>340</v>
      </c>
      <c r="O16" t="s">
        <v>1212</v>
      </c>
      <c r="P16" t="s">
        <v>414</v>
      </c>
      <c r="Q16" t="s">
        <v>408</v>
      </c>
      <c r="R16" t="s">
        <v>1213</v>
      </c>
      <c r="S16" s="131">
        <v>0.56000000000000005</v>
      </c>
      <c r="T16" t="s">
        <v>900</v>
      </c>
      <c r="U16" t="s">
        <v>1540</v>
      </c>
      <c r="V16" s="132">
        <v>-0.89990000000000003</v>
      </c>
      <c r="W16" s="132">
        <v>4.6199999999999998E-2</v>
      </c>
      <c r="X16" t="s">
        <v>413</v>
      </c>
      <c r="Y16" t="s">
        <v>340</v>
      </c>
      <c r="Z16" s="131">
        <v>126400</v>
      </c>
      <c r="AA16" s="131">
        <v>1</v>
      </c>
      <c r="AB16" s="131">
        <v>1018.9</v>
      </c>
      <c r="AC16" s="16"/>
      <c r="AD16" s="131">
        <v>1287.8900000000001</v>
      </c>
      <c r="AE16" s="16"/>
      <c r="AG16" s="16"/>
      <c r="AH16" s="132">
        <v>8.0000000000000007E-5</v>
      </c>
      <c r="AI16" s="132">
        <v>0.1016</v>
      </c>
      <c r="AJ16" s="132">
        <v>3.4000000000000002E-4</v>
      </c>
    </row>
    <row r="17" spans="1:33">
      <c r="A17" t="s">
        <v>1209</v>
      </c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/>
      <c r="P17" s="16"/>
      <c r="Q17" s="16"/>
      <c r="R17" s="16"/>
      <c r="S17" s="16"/>
      <c r="T17" s="109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G17" s="16"/>
    </row>
    <row r="18" spans="1:33">
      <c r="A18" t="s">
        <v>1214</v>
      </c>
      <c r="B18" t="s">
        <v>1215</v>
      </c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/>
      <c r="P18" s="16"/>
      <c r="Q18" s="16"/>
      <c r="R18" s="16"/>
      <c r="S18" s="16"/>
      <c r="T18" s="109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G18" s="16"/>
    </row>
    <row r="19" spans="1:33">
      <c r="A19" t="s">
        <v>1214</v>
      </c>
      <c r="B19" t="s">
        <v>1218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/>
      <c r="P19" s="16"/>
      <c r="Q19" s="16"/>
      <c r="R19" s="16"/>
      <c r="S19" s="16"/>
      <c r="T19" s="109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G19" s="16"/>
    </row>
    <row r="20" spans="1:33">
      <c r="A20" t="s">
        <v>1214</v>
      </c>
      <c r="B20" t="s">
        <v>1220</v>
      </c>
      <c r="E20" s="16"/>
      <c r="H20" s="16"/>
      <c r="I20" s="16"/>
      <c r="J20" s="16"/>
      <c r="K20" s="16"/>
      <c r="L20" s="16"/>
      <c r="M20" s="16"/>
      <c r="N20" s="16"/>
      <c r="O20"/>
      <c r="P20" s="16"/>
      <c r="Q20" s="16"/>
      <c r="T20" s="109"/>
      <c r="X20" s="16"/>
      <c r="Y20" s="16"/>
      <c r="AG20" s="16"/>
    </row>
    <row r="21" spans="1:33">
      <c r="A21" t="s">
        <v>1214</v>
      </c>
      <c r="B21" t="s">
        <v>1221</v>
      </c>
      <c r="T21" s="108"/>
    </row>
    <row r="22" spans="1:33">
      <c r="A22" t="s">
        <v>1214</v>
      </c>
      <c r="B22" t="s">
        <v>1222</v>
      </c>
      <c r="T22" s="108"/>
    </row>
    <row r="23" spans="1:33">
      <c r="A23" t="s">
        <v>1214</v>
      </c>
      <c r="B23" t="s">
        <v>1223</v>
      </c>
      <c r="T23" s="108"/>
    </row>
    <row r="24" spans="1:33">
      <c r="A24" t="s">
        <v>1214</v>
      </c>
      <c r="B24" t="s">
        <v>1224</v>
      </c>
      <c r="T24" s="108"/>
    </row>
    <row r="25" spans="1:33">
      <c r="A25" t="s">
        <v>1214</v>
      </c>
      <c r="B25" t="s">
        <v>1225</v>
      </c>
      <c r="T25"/>
    </row>
    <row r="26" spans="1:33">
      <c r="A26" t="s">
        <v>1214</v>
      </c>
      <c r="B26" t="s">
        <v>1231</v>
      </c>
    </row>
    <row r="27" spans="1:33">
      <c r="A27" t="s">
        <v>1214</v>
      </c>
      <c r="B27" t="s">
        <v>1232</v>
      </c>
    </row>
    <row r="28" spans="1:33">
      <c r="A28" t="s">
        <v>1214</v>
      </c>
      <c r="B28" t="s">
        <v>1233</v>
      </c>
    </row>
    <row r="29" spans="1:33">
      <c r="A29" t="s">
        <v>1214</v>
      </c>
      <c r="B29" t="s">
        <v>1234</v>
      </c>
    </row>
    <row r="30" spans="1:33">
      <c r="A30" t="s">
        <v>1214</v>
      </c>
      <c r="B30" t="s">
        <v>1235</v>
      </c>
    </row>
    <row r="31" spans="1:33">
      <c r="A31" t="s">
        <v>1214</v>
      </c>
      <c r="B31" t="s">
        <v>1238</v>
      </c>
    </row>
    <row r="32" spans="1:33">
      <c r="A32" t="s">
        <v>1214</v>
      </c>
      <c r="B32" t="s">
        <v>1239</v>
      </c>
    </row>
    <row r="33" spans="1:2">
      <c r="A33" t="s">
        <v>1214</v>
      </c>
      <c r="B33" t="s">
        <v>1240</v>
      </c>
    </row>
    <row r="34" spans="1:2">
      <c r="A34" t="s">
        <v>1214</v>
      </c>
      <c r="B34" t="s">
        <v>1243</v>
      </c>
    </row>
    <row r="35" spans="1:2">
      <c r="A35" t="s">
        <v>1214</v>
      </c>
      <c r="B35" t="s">
        <v>1244</v>
      </c>
    </row>
    <row r="36" spans="1:2">
      <c r="A36" t="s">
        <v>1214</v>
      </c>
      <c r="B36" t="s">
        <v>1245</v>
      </c>
    </row>
    <row r="37" spans="1:2">
      <c r="A37" t="s">
        <v>1214</v>
      </c>
      <c r="B37" t="s">
        <v>1246</v>
      </c>
    </row>
    <row r="38" spans="1:2">
      <c r="A38" t="s">
        <v>1214</v>
      </c>
      <c r="B38" t="s">
        <v>1253</v>
      </c>
    </row>
    <row r="39" spans="1:2">
      <c r="A39" t="s">
        <v>1214</v>
      </c>
      <c r="B39" t="s">
        <v>1254</v>
      </c>
    </row>
    <row r="40" spans="1:2">
      <c r="A40" t="s">
        <v>1214</v>
      </c>
      <c r="B40" t="s">
        <v>1255</v>
      </c>
    </row>
    <row r="41" spans="1:2">
      <c r="A41" t="s">
        <v>1214</v>
      </c>
      <c r="B41" t="s">
        <v>1256</v>
      </c>
    </row>
    <row r="42" spans="1:2">
      <c r="A42" t="s">
        <v>1214</v>
      </c>
      <c r="B42" t="s">
        <v>1257</v>
      </c>
    </row>
    <row r="43" spans="1:2">
      <c r="A43" t="s">
        <v>1214</v>
      </c>
      <c r="B43" t="s">
        <v>1258</v>
      </c>
    </row>
    <row r="44" spans="1:2">
      <c r="A44" t="s">
        <v>1214</v>
      </c>
      <c r="B44" t="s">
        <v>1259</v>
      </c>
    </row>
    <row r="1048572" spans="12:14">
      <c r="L1048572" s="6"/>
      <c r="N1048572" s="5"/>
    </row>
  </sheetData>
  <sheetProtection formatColumns="0"/>
  <autoFilter ref="A1:AK44"/>
  <customSheetViews>
    <customSheetView guid="{AE318230-F718-49FC-82EB-7CAC3DCD05F1}" showGridLines="0" hiddenRows="1">
      <selection sqref="A1:B1"/>
      <pageMargins left="0" right="0" top="0" bottom="0" header="0" footer="0"/>
      <pageSetup paperSize="9" orientation="portrait" verticalDpi="0" r:id="rId1"/>
    </customSheetView>
  </customSheetViews>
  <dataValidations count="15">
    <dataValidation type="list" allowBlank="1" showInputMessage="1" showErrorMessage="1" sqref="L1048572:L1048576">
      <formula1>Stock_Exchange_Gov_Bonds</formula1>
    </dataValidation>
    <dataValidation type="list" allowBlank="1" showInputMessage="1" showErrorMessage="1" sqref="J2:J20">
      <formula1>israel_abroad</formula1>
    </dataValidation>
    <dataValidation type="list" allowBlank="1" showInputMessage="1" showErrorMessage="1" sqref="N1048572:N1048576 N2:N20">
      <formula1>Holding_interest</formula1>
    </dataValidation>
    <dataValidation type="list" allowBlank="1" showInputMessage="1" showErrorMessage="1" sqref="P2:P20">
      <formula1>Rating_Agency</formula1>
    </dataValidation>
    <dataValidation type="list" allowBlank="1" showInputMessage="1" showErrorMessage="1" sqref="Q2:Q20">
      <formula1>What_is_rated</formula1>
    </dataValidation>
    <dataValidation type="list" allowBlank="1" showInputMessage="1" showErrorMessage="1" sqref="AG9:AG20 AG2:AG6">
      <formula1>In_the_books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T2:T20">
      <formula1>Underlying_Interest_Rates</formula1>
    </dataValidation>
    <dataValidation type="list" allowBlank="1" showInputMessage="1" showErrorMessage="1" sqref="Y2:Y20">
      <formula1>Yes_No_Bad_Debt</formula1>
    </dataValidation>
    <dataValidation type="list" allowBlank="1" showInputMessage="1" showErrorMessage="1" sqref="X2:X20">
      <formula1>Subordination_Risk</formula1>
    </dataValidation>
    <dataValidation type="list" allowBlank="1" showInputMessage="1" showErrorMessage="1" sqref="E2:E20">
      <formula1>Issuer_Number_Type_2</formula1>
    </dataValidation>
    <dataValidation type="list" allowBlank="1" showInputMessage="1" showErrorMessage="1" sqref="H3:H20">
      <formula1>Type_of_Security_ID_Fund</formula1>
    </dataValidation>
    <dataValidation type="list" allowBlank="1" showInputMessage="1" showErrorMessage="1" sqref="H2">
      <formula1>Security_ID_Number_Type</formula1>
    </dataValidation>
    <dataValidation type="list" allowBlank="1" showInputMessage="1" showErrorMessage="1" sqref="M2:M20">
      <formula1>Industry_Sector</formula1>
    </dataValidation>
    <dataValidation type="list" allowBlank="1" showInputMessage="1" showErrorMessage="1" sqref="L2:L20">
      <formula1>Stock_Exchange</formula1>
    </dataValidation>
  </dataValidations>
  <pageMargins left="0.7" right="0.7" top="0.75" bottom="0.75" header="0.3" footer="0.3"/>
  <pageSetup paperSize="9" orientation="portrait"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בחירה'!$C$870:$C$873</xm:f>
          </x14:formula1>
          <xm:sqref>I2:I20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J2156"/>
  <sheetViews>
    <sheetView rightToLeft="1" topLeftCell="W1" workbookViewId="0">
      <selection activeCell="AD17" sqref="AD17"/>
    </sheetView>
  </sheetViews>
  <sheetFormatPr defaultColWidth="11.625" defaultRowHeight="14.25"/>
  <cols>
    <col min="1" max="4" width="11.625" style="2"/>
    <col min="5" max="5" width="11.625" style="4" customWidth="1"/>
    <col min="6" max="6" width="33" style="2" bestFit="1" customWidth="1"/>
    <col min="7" max="7" width="11.625" style="2"/>
    <col min="8" max="23" width="11.625" style="2" customWidth="1"/>
    <col min="24" max="25" width="11.625" style="4" customWidth="1"/>
    <col min="26" max="26" width="13.5" style="2" bestFit="1" customWidth="1"/>
    <col min="27" max="16384" width="11.625" style="2"/>
  </cols>
  <sheetData>
    <row r="1" spans="1:36" ht="66.75" customHeight="1">
      <c r="A1" s="17" t="s">
        <v>49</v>
      </c>
      <c r="B1" s="17" t="s">
        <v>50</v>
      </c>
      <c r="C1" s="17" t="s">
        <v>66</v>
      </c>
      <c r="D1" s="17" t="s">
        <v>80</v>
      </c>
      <c r="E1" s="17" t="s">
        <v>81</v>
      </c>
      <c r="F1" s="17" t="s">
        <v>67</v>
      </c>
      <c r="G1" s="17" t="s">
        <v>68</v>
      </c>
      <c r="H1" s="17" t="s">
        <v>82</v>
      </c>
      <c r="I1" s="17" t="s">
        <v>54</v>
      </c>
      <c r="J1" s="17" t="s">
        <v>55</v>
      </c>
      <c r="K1" s="17" t="s">
        <v>69</v>
      </c>
      <c r="L1" s="17" t="s">
        <v>89</v>
      </c>
      <c r="M1" s="17" t="s">
        <v>70</v>
      </c>
      <c r="N1" s="17" t="s">
        <v>83</v>
      </c>
      <c r="O1" s="17" t="s">
        <v>56</v>
      </c>
      <c r="P1" s="17" t="s">
        <v>71</v>
      </c>
      <c r="Q1" s="17" t="s">
        <v>58</v>
      </c>
      <c r="R1" s="17" t="s">
        <v>84</v>
      </c>
      <c r="S1" s="17" t="s">
        <v>59</v>
      </c>
      <c r="T1" s="17" t="s">
        <v>72</v>
      </c>
      <c r="U1" s="17" t="s">
        <v>73</v>
      </c>
      <c r="V1" s="17" t="s">
        <v>62</v>
      </c>
      <c r="W1" s="17" t="s">
        <v>74</v>
      </c>
      <c r="X1" s="17" t="s">
        <v>86</v>
      </c>
      <c r="Y1" s="17" t="s">
        <v>87</v>
      </c>
      <c r="Z1" s="17" t="s">
        <v>76</v>
      </c>
      <c r="AA1" s="17" t="s">
        <v>61</v>
      </c>
      <c r="AB1" s="17" t="s">
        <v>77</v>
      </c>
      <c r="AC1" s="17" t="s">
        <v>75</v>
      </c>
      <c r="AD1" s="17" t="s">
        <v>63</v>
      </c>
      <c r="AE1" s="17" t="s">
        <v>78</v>
      </c>
      <c r="AF1" s="17" t="s">
        <v>88</v>
      </c>
      <c r="AG1" s="17" t="s">
        <v>17</v>
      </c>
      <c r="AH1" s="17" t="s">
        <v>79</v>
      </c>
      <c r="AI1" s="17" t="s">
        <v>64</v>
      </c>
      <c r="AJ1" s="17" t="s">
        <v>65</v>
      </c>
    </row>
    <row r="2" spans="1:36">
      <c r="A2" t="s">
        <v>1214</v>
      </c>
      <c r="B2" t="s">
        <v>1215</v>
      </c>
      <c r="C2" t="s">
        <v>1546</v>
      </c>
      <c r="D2" t="s">
        <v>1547</v>
      </c>
      <c r="E2" t="s">
        <v>310</v>
      </c>
      <c r="F2" t="s">
        <v>1548</v>
      </c>
      <c r="G2" t="s">
        <v>1549</v>
      </c>
      <c r="H2" t="s">
        <v>322</v>
      </c>
      <c r="I2" t="s">
        <v>755</v>
      </c>
      <c r="J2" t="s">
        <v>205</v>
      </c>
      <c r="K2" t="s">
        <v>205</v>
      </c>
      <c r="L2" t="s">
        <v>326</v>
      </c>
      <c r="M2" t="s">
        <v>341</v>
      </c>
      <c r="N2" t="s">
        <v>465</v>
      </c>
      <c r="O2" t="s">
        <v>340</v>
      </c>
      <c r="P2" t="s">
        <v>1550</v>
      </c>
      <c r="Q2" t="s">
        <v>414</v>
      </c>
      <c r="R2" t="s">
        <v>408</v>
      </c>
      <c r="S2" t="s">
        <v>1213</v>
      </c>
      <c r="T2" s="131">
        <v>5.34</v>
      </c>
      <c r="U2" t="s">
        <v>1551</v>
      </c>
      <c r="V2" s="132">
        <v>3.1260000000000003E-2</v>
      </c>
      <c r="W2" s="132">
        <v>3.4299999999999997E-2</v>
      </c>
      <c r="X2" t="s">
        <v>413</v>
      </c>
      <c r="Y2" t="s">
        <v>340</v>
      </c>
      <c r="Z2" s="131">
        <v>493000</v>
      </c>
      <c r="AA2" s="131">
        <v>1</v>
      </c>
      <c r="AB2" s="131">
        <v>102.56</v>
      </c>
      <c r="AC2" s="109"/>
      <c r="AD2" s="131">
        <v>505.62099999999998</v>
      </c>
      <c r="AE2" s="109"/>
      <c r="AF2" s="108"/>
      <c r="AG2" s="16"/>
      <c r="AH2" s="132">
        <v>1E-3</v>
      </c>
      <c r="AI2" s="132">
        <v>2.3529999999999999E-2</v>
      </c>
      <c r="AJ2" s="132">
        <v>3.9500000000000004E-3</v>
      </c>
    </row>
    <row r="3" spans="1:36">
      <c r="A3" t="s">
        <v>1214</v>
      </c>
      <c r="B3" t="s">
        <v>1215</v>
      </c>
      <c r="C3" t="s">
        <v>1552</v>
      </c>
      <c r="D3" t="s">
        <v>1553</v>
      </c>
      <c r="E3" t="s">
        <v>310</v>
      </c>
      <c r="F3" t="s">
        <v>1554</v>
      </c>
      <c r="G3" t="s">
        <v>1555</v>
      </c>
      <c r="H3" t="s">
        <v>322</v>
      </c>
      <c r="I3" t="s">
        <v>952</v>
      </c>
      <c r="J3" t="s">
        <v>205</v>
      </c>
      <c r="K3" t="s">
        <v>205</v>
      </c>
      <c r="L3" t="s">
        <v>326</v>
      </c>
      <c r="M3" t="s">
        <v>341</v>
      </c>
      <c r="N3" t="s">
        <v>444</v>
      </c>
      <c r="O3" t="s">
        <v>340</v>
      </c>
      <c r="P3" t="s">
        <v>1556</v>
      </c>
      <c r="Q3" t="s">
        <v>416</v>
      </c>
      <c r="R3" t="s">
        <v>408</v>
      </c>
      <c r="S3" t="s">
        <v>1213</v>
      </c>
      <c r="T3" s="131">
        <v>3.11</v>
      </c>
      <c r="U3" t="s">
        <v>1557</v>
      </c>
      <c r="V3" s="132">
        <v>6.1100000000000002E-2</v>
      </c>
      <c r="W3" s="132">
        <v>5.5599999999999997E-2</v>
      </c>
      <c r="X3" t="s">
        <v>413</v>
      </c>
      <c r="Y3" t="s">
        <v>340</v>
      </c>
      <c r="Z3" s="131">
        <v>479000</v>
      </c>
      <c r="AA3" s="131">
        <v>1</v>
      </c>
      <c r="AB3" s="131">
        <v>103.33</v>
      </c>
      <c r="AC3" s="109"/>
      <c r="AD3" s="131">
        <v>494.95100000000002</v>
      </c>
      <c r="AE3" s="109"/>
      <c r="AF3" s="108"/>
      <c r="AG3" s="16"/>
      <c r="AH3" s="132">
        <v>1.3799999999999999E-3</v>
      </c>
      <c r="AI3" s="132">
        <v>2.3040000000000001E-2</v>
      </c>
      <c r="AJ3" s="132">
        <v>3.8700000000000002E-3</v>
      </c>
    </row>
    <row r="4" spans="1:36">
      <c r="A4" t="s">
        <v>1214</v>
      </c>
      <c r="B4" t="s">
        <v>1215</v>
      </c>
      <c r="C4" t="s">
        <v>1546</v>
      </c>
      <c r="D4" t="s">
        <v>1547</v>
      </c>
      <c r="E4" t="s">
        <v>310</v>
      </c>
      <c r="F4" t="s">
        <v>1558</v>
      </c>
      <c r="G4" t="s">
        <v>1559</v>
      </c>
      <c r="H4" t="s">
        <v>322</v>
      </c>
      <c r="I4" t="s">
        <v>755</v>
      </c>
      <c r="J4" t="s">
        <v>205</v>
      </c>
      <c r="K4" t="s">
        <v>205</v>
      </c>
      <c r="L4" t="s">
        <v>326</v>
      </c>
      <c r="M4" t="s">
        <v>341</v>
      </c>
      <c r="N4" t="s">
        <v>465</v>
      </c>
      <c r="O4" t="s">
        <v>340</v>
      </c>
      <c r="P4" t="s">
        <v>1560</v>
      </c>
      <c r="Q4" t="s">
        <v>414</v>
      </c>
      <c r="R4" t="s">
        <v>408</v>
      </c>
      <c r="S4" t="s">
        <v>1213</v>
      </c>
      <c r="T4" s="131">
        <v>3.09</v>
      </c>
      <c r="U4" t="s">
        <v>1561</v>
      </c>
      <c r="V4" s="132">
        <v>3.9989999999999998E-2</v>
      </c>
      <c r="W4" s="132">
        <v>3.73E-2</v>
      </c>
      <c r="X4" t="s">
        <v>413</v>
      </c>
      <c r="Y4" t="s">
        <v>340</v>
      </c>
      <c r="Z4" s="131">
        <v>448903.59</v>
      </c>
      <c r="AA4" s="131">
        <v>1</v>
      </c>
      <c r="AB4" s="131">
        <v>105</v>
      </c>
      <c r="AC4" s="109">
        <v>20.605</v>
      </c>
      <c r="AD4" s="131">
        <v>491.95299999999997</v>
      </c>
      <c r="AE4" s="109"/>
      <c r="AF4" s="108"/>
      <c r="AG4" s="16"/>
      <c r="AH4" s="132">
        <v>1.1000000000000001E-3</v>
      </c>
      <c r="AI4" s="132">
        <v>2.3859999999999999E-2</v>
      </c>
      <c r="AJ4" s="132">
        <v>4.0099999999999997E-3</v>
      </c>
    </row>
    <row r="5" spans="1:36">
      <c r="A5" t="s">
        <v>1214</v>
      </c>
      <c r="B5" t="s">
        <v>1215</v>
      </c>
      <c r="C5" t="s">
        <v>1562</v>
      </c>
      <c r="D5" t="s">
        <v>1563</v>
      </c>
      <c r="E5" t="s">
        <v>312</v>
      </c>
      <c r="F5" t="s">
        <v>1564</v>
      </c>
      <c r="G5" t="s">
        <v>1565</v>
      </c>
      <c r="H5" t="s">
        <v>322</v>
      </c>
      <c r="I5" t="s">
        <v>952</v>
      </c>
      <c r="J5" t="s">
        <v>205</v>
      </c>
      <c r="K5" t="s">
        <v>225</v>
      </c>
      <c r="L5" t="s">
        <v>326</v>
      </c>
      <c r="M5" t="s">
        <v>341</v>
      </c>
      <c r="N5" t="s">
        <v>466</v>
      </c>
      <c r="O5" t="s">
        <v>340</v>
      </c>
      <c r="P5" t="s">
        <v>1566</v>
      </c>
      <c r="Q5" t="s">
        <v>414</v>
      </c>
      <c r="R5" t="s">
        <v>408</v>
      </c>
      <c r="S5" t="s">
        <v>1213</v>
      </c>
      <c r="T5" s="131">
        <v>3.37</v>
      </c>
      <c r="U5" t="s">
        <v>1561</v>
      </c>
      <c r="V5" s="132">
        <v>5.289E-2</v>
      </c>
      <c r="W5" s="132">
        <v>6.4299999999999996E-2</v>
      </c>
      <c r="X5" t="s">
        <v>413</v>
      </c>
      <c r="Y5" t="s">
        <v>340</v>
      </c>
      <c r="Z5" s="131">
        <v>479000</v>
      </c>
      <c r="AA5" s="131">
        <v>1</v>
      </c>
      <c r="AB5" s="131">
        <v>101.35</v>
      </c>
      <c r="AC5" s="109"/>
      <c r="AD5" s="131">
        <v>485.46699999999998</v>
      </c>
      <c r="AE5" s="109"/>
      <c r="AF5" s="108"/>
      <c r="AG5" s="16"/>
      <c r="AH5" s="132">
        <v>1.5399999999999999E-3</v>
      </c>
      <c r="AI5" s="132">
        <v>2.2599999999999999E-2</v>
      </c>
      <c r="AJ5" s="132">
        <v>3.79E-3</v>
      </c>
    </row>
    <row r="6" spans="1:36">
      <c r="A6" t="s">
        <v>1214</v>
      </c>
      <c r="B6" t="s">
        <v>1215</v>
      </c>
      <c r="C6" t="s">
        <v>1567</v>
      </c>
      <c r="D6" t="s">
        <v>1568</v>
      </c>
      <c r="E6" t="s">
        <v>312</v>
      </c>
      <c r="F6" t="s">
        <v>1569</v>
      </c>
      <c r="G6" t="s">
        <v>1570</v>
      </c>
      <c r="H6" t="s">
        <v>322</v>
      </c>
      <c r="I6" t="s">
        <v>952</v>
      </c>
      <c r="J6" t="s">
        <v>205</v>
      </c>
      <c r="K6" t="s">
        <v>225</v>
      </c>
      <c r="L6" t="s">
        <v>326</v>
      </c>
      <c r="M6" t="s">
        <v>341</v>
      </c>
      <c r="N6" t="s">
        <v>466</v>
      </c>
      <c r="O6" t="s">
        <v>340</v>
      </c>
      <c r="P6" t="s">
        <v>1550</v>
      </c>
      <c r="Q6" t="s">
        <v>414</v>
      </c>
      <c r="R6" t="s">
        <v>408</v>
      </c>
      <c r="S6" t="s">
        <v>1213</v>
      </c>
      <c r="T6" s="131">
        <v>3.81</v>
      </c>
      <c r="U6" t="s">
        <v>1551</v>
      </c>
      <c r="V6" s="132">
        <v>7.0239999999999997E-2</v>
      </c>
      <c r="W6" s="132">
        <v>7.0699999999999999E-2</v>
      </c>
      <c r="X6" t="s">
        <v>413</v>
      </c>
      <c r="Y6" t="s">
        <v>340</v>
      </c>
      <c r="Z6" s="131">
        <v>445000</v>
      </c>
      <c r="AA6" s="131">
        <v>1</v>
      </c>
      <c r="AB6" s="131">
        <v>107.37</v>
      </c>
      <c r="AC6" s="109"/>
      <c r="AD6" s="131">
        <v>477.79700000000003</v>
      </c>
      <c r="AE6" s="109"/>
      <c r="AF6" s="108"/>
      <c r="AG6" s="16"/>
      <c r="AH6" s="132">
        <v>7.3999999999999999E-4</v>
      </c>
      <c r="AI6" s="132">
        <v>2.2239999999999999E-2</v>
      </c>
      <c r="AJ6" s="132">
        <v>3.7299999999999998E-3</v>
      </c>
    </row>
    <row r="7" spans="1:36">
      <c r="A7" t="s">
        <v>1214</v>
      </c>
      <c r="B7" t="s">
        <v>1215</v>
      </c>
      <c r="C7" t="s">
        <v>1571</v>
      </c>
      <c r="D7" t="s">
        <v>1572</v>
      </c>
      <c r="E7" t="s">
        <v>312</v>
      </c>
      <c r="F7" t="s">
        <v>1573</v>
      </c>
      <c r="G7" t="s">
        <v>1574</v>
      </c>
      <c r="H7" t="s">
        <v>322</v>
      </c>
      <c r="I7" t="s">
        <v>952</v>
      </c>
      <c r="J7" t="s">
        <v>205</v>
      </c>
      <c r="K7" t="s">
        <v>225</v>
      </c>
      <c r="L7" t="s">
        <v>326</v>
      </c>
      <c r="M7" t="s">
        <v>341</v>
      </c>
      <c r="N7" t="s">
        <v>466</v>
      </c>
      <c r="O7" t="s">
        <v>340</v>
      </c>
      <c r="P7" t="s">
        <v>1530</v>
      </c>
      <c r="Q7" t="s">
        <v>414</v>
      </c>
      <c r="R7" t="s">
        <v>408</v>
      </c>
      <c r="S7" t="s">
        <v>1213</v>
      </c>
      <c r="T7" s="131">
        <v>1.85</v>
      </c>
      <c r="U7" t="s">
        <v>1325</v>
      </c>
      <c r="V7" s="132">
        <v>3.295E-2</v>
      </c>
      <c r="W7" s="132">
        <v>6.0900000000000003E-2</v>
      </c>
      <c r="X7" t="s">
        <v>413</v>
      </c>
      <c r="Y7" t="s">
        <v>340</v>
      </c>
      <c r="Z7" s="131">
        <v>423031.87</v>
      </c>
      <c r="AA7" s="131">
        <v>1</v>
      </c>
      <c r="AB7" s="131">
        <v>105.73</v>
      </c>
      <c r="AC7" s="109"/>
      <c r="AD7" s="131">
        <v>447.27199999999999</v>
      </c>
      <c r="AE7" s="109"/>
      <c r="AF7" s="108"/>
      <c r="AG7" s="16"/>
      <c r="AH7" s="132">
        <v>6.4999999999999997E-4</v>
      </c>
      <c r="AI7" s="132">
        <v>2.0820000000000002E-2</v>
      </c>
      <c r="AJ7" s="132">
        <v>3.5000000000000001E-3</v>
      </c>
    </row>
    <row r="8" spans="1:36">
      <c r="A8" t="s">
        <v>1214</v>
      </c>
      <c r="B8" t="s">
        <v>1215</v>
      </c>
      <c r="C8" t="s">
        <v>1575</v>
      </c>
      <c r="D8" t="s">
        <v>1576</v>
      </c>
      <c r="E8" t="s">
        <v>80</v>
      </c>
      <c r="F8" t="s">
        <v>1577</v>
      </c>
      <c r="G8" t="s">
        <v>1578</v>
      </c>
      <c r="H8" t="s">
        <v>322</v>
      </c>
      <c r="I8" t="s">
        <v>756</v>
      </c>
      <c r="J8" t="s">
        <v>205</v>
      </c>
      <c r="K8" t="s">
        <v>225</v>
      </c>
      <c r="L8" t="s">
        <v>326</v>
      </c>
      <c r="M8" t="s">
        <v>341</v>
      </c>
      <c r="N8" t="s">
        <v>444</v>
      </c>
      <c r="O8" t="s">
        <v>340</v>
      </c>
      <c r="P8" t="s">
        <v>1579</v>
      </c>
      <c r="Q8" t="s">
        <v>416</v>
      </c>
      <c r="R8" t="s">
        <v>408</v>
      </c>
      <c r="S8" t="s">
        <v>1213</v>
      </c>
      <c r="T8" s="131">
        <v>1.1200000000000001</v>
      </c>
      <c r="U8" t="s">
        <v>1580</v>
      </c>
      <c r="V8" s="132">
        <v>2.7200000000000002E-3</v>
      </c>
      <c r="W8" s="132">
        <v>5.4300000000000001E-2</v>
      </c>
      <c r="X8" t="s">
        <v>413</v>
      </c>
      <c r="Y8" t="s">
        <v>340</v>
      </c>
      <c r="Z8" s="131">
        <v>450000</v>
      </c>
      <c r="AA8" s="131">
        <v>1</v>
      </c>
      <c r="AB8" s="131">
        <v>95.62</v>
      </c>
      <c r="AC8" s="109"/>
      <c r="AD8" s="131">
        <v>430.29</v>
      </c>
      <c r="AE8" s="109"/>
      <c r="AF8" s="108"/>
      <c r="AG8" s="16"/>
      <c r="AH8" s="132">
        <v>1.07E-3</v>
      </c>
      <c r="AI8" s="132">
        <v>2.0029999999999999E-2</v>
      </c>
      <c r="AJ8" s="132">
        <v>3.3600000000000001E-3</v>
      </c>
    </row>
    <row r="9" spans="1:36">
      <c r="A9" t="s">
        <v>1214</v>
      </c>
      <c r="B9" t="s">
        <v>1215</v>
      </c>
      <c r="C9" t="s">
        <v>1581</v>
      </c>
      <c r="D9" t="s">
        <v>1582</v>
      </c>
      <c r="E9" t="s">
        <v>310</v>
      </c>
      <c r="F9" t="s">
        <v>1583</v>
      </c>
      <c r="G9" t="s">
        <v>1584</v>
      </c>
      <c r="H9" t="s">
        <v>322</v>
      </c>
      <c r="I9" t="s">
        <v>952</v>
      </c>
      <c r="J9" t="s">
        <v>205</v>
      </c>
      <c r="K9" t="s">
        <v>205</v>
      </c>
      <c r="L9" t="s">
        <v>326</v>
      </c>
      <c r="M9" t="s">
        <v>341</v>
      </c>
      <c r="N9" t="s">
        <v>448</v>
      </c>
      <c r="O9" t="s">
        <v>340</v>
      </c>
      <c r="P9"/>
      <c r="Q9" t="s">
        <v>411</v>
      </c>
      <c r="R9" t="s">
        <v>411</v>
      </c>
      <c r="S9" t="s">
        <v>1213</v>
      </c>
      <c r="T9" s="131">
        <v>3.55</v>
      </c>
      <c r="U9" t="s">
        <v>1585</v>
      </c>
      <c r="V9" s="132">
        <v>5.6099999999999997E-2</v>
      </c>
      <c r="W9" s="132">
        <v>7.0099999999999996E-2</v>
      </c>
      <c r="X9" t="s">
        <v>413</v>
      </c>
      <c r="Y9" t="s">
        <v>340</v>
      </c>
      <c r="Z9" s="131">
        <v>405000</v>
      </c>
      <c r="AA9" s="131">
        <v>1</v>
      </c>
      <c r="AB9" s="131">
        <v>92</v>
      </c>
      <c r="AC9" s="109">
        <v>7.64</v>
      </c>
      <c r="AD9" s="131">
        <v>380.24</v>
      </c>
      <c r="AE9" s="109"/>
      <c r="AF9" s="108"/>
      <c r="AG9" s="16"/>
      <c r="AH9" s="132">
        <v>9.7999999999999997E-4</v>
      </c>
      <c r="AI9" s="132">
        <v>1.805E-2</v>
      </c>
      <c r="AJ9" s="132">
        <v>3.0300000000000001E-3</v>
      </c>
    </row>
    <row r="10" spans="1:36">
      <c r="A10" t="s">
        <v>1214</v>
      </c>
      <c r="B10" t="s">
        <v>1215</v>
      </c>
      <c r="C10" t="s">
        <v>1586</v>
      </c>
      <c r="D10" t="s">
        <v>1587</v>
      </c>
      <c r="E10" t="s">
        <v>310</v>
      </c>
      <c r="F10" t="s">
        <v>1588</v>
      </c>
      <c r="G10" t="s">
        <v>1589</v>
      </c>
      <c r="H10" t="s">
        <v>322</v>
      </c>
      <c r="I10" t="s">
        <v>755</v>
      </c>
      <c r="J10" t="s">
        <v>205</v>
      </c>
      <c r="K10" t="s">
        <v>205</v>
      </c>
      <c r="L10" t="s">
        <v>326</v>
      </c>
      <c r="M10" t="s">
        <v>341</v>
      </c>
      <c r="N10" t="s">
        <v>457</v>
      </c>
      <c r="O10" t="s">
        <v>340</v>
      </c>
      <c r="P10" t="s">
        <v>1590</v>
      </c>
      <c r="Q10" t="s">
        <v>414</v>
      </c>
      <c r="R10" t="s">
        <v>408</v>
      </c>
      <c r="S10" t="s">
        <v>1213</v>
      </c>
      <c r="T10" s="131">
        <v>5.04</v>
      </c>
      <c r="U10" t="s">
        <v>1591</v>
      </c>
      <c r="V10" s="132">
        <v>1.7409999999999998E-2</v>
      </c>
      <c r="W10" s="132">
        <v>4.1700000000000001E-2</v>
      </c>
      <c r="X10" t="s">
        <v>413</v>
      </c>
      <c r="Y10" t="s">
        <v>340</v>
      </c>
      <c r="Z10" s="131">
        <v>255286.03</v>
      </c>
      <c r="AA10" s="131">
        <v>1</v>
      </c>
      <c r="AB10" s="131">
        <v>148.91</v>
      </c>
      <c r="AC10" s="109"/>
      <c r="AD10" s="131">
        <v>380.14600000000002</v>
      </c>
      <c r="AE10" s="109"/>
      <c r="AF10" s="108"/>
      <c r="AG10" s="16"/>
      <c r="AH10" s="132">
        <v>1.2999999999999999E-4</v>
      </c>
      <c r="AI10" s="132">
        <v>1.7690000000000001E-2</v>
      </c>
      <c r="AJ10" s="132">
        <v>2.97E-3</v>
      </c>
    </row>
    <row r="11" spans="1:36">
      <c r="A11" t="s">
        <v>1214</v>
      </c>
      <c r="B11" t="s">
        <v>1215</v>
      </c>
      <c r="C11" t="s">
        <v>1592</v>
      </c>
      <c r="D11" t="s">
        <v>1593</v>
      </c>
      <c r="E11" t="s">
        <v>312</v>
      </c>
      <c r="F11" t="s">
        <v>1594</v>
      </c>
      <c r="G11" t="s">
        <v>1595</v>
      </c>
      <c r="H11" t="s">
        <v>322</v>
      </c>
      <c r="I11" t="s">
        <v>952</v>
      </c>
      <c r="J11" t="s">
        <v>205</v>
      </c>
      <c r="K11" t="s">
        <v>225</v>
      </c>
      <c r="L11" t="s">
        <v>326</v>
      </c>
      <c r="M11" t="s">
        <v>341</v>
      </c>
      <c r="N11" t="s">
        <v>466</v>
      </c>
      <c r="O11" t="s">
        <v>340</v>
      </c>
      <c r="P11" t="s">
        <v>1590</v>
      </c>
      <c r="Q11" t="s">
        <v>414</v>
      </c>
      <c r="R11" t="s">
        <v>408</v>
      </c>
      <c r="S11" t="s">
        <v>1213</v>
      </c>
      <c r="T11" s="131">
        <v>0.97</v>
      </c>
      <c r="U11" t="s">
        <v>1322</v>
      </c>
      <c r="V11" s="132">
        <v>6.1929999999999999E-2</v>
      </c>
      <c r="W11" s="132">
        <v>5.79E-2</v>
      </c>
      <c r="X11" t="s">
        <v>413</v>
      </c>
      <c r="Y11" t="s">
        <v>340</v>
      </c>
      <c r="Z11" s="131">
        <v>349142.06</v>
      </c>
      <c r="AA11" s="131">
        <v>1</v>
      </c>
      <c r="AB11" s="131">
        <v>102.37</v>
      </c>
      <c r="AC11" s="109"/>
      <c r="AD11" s="131">
        <v>357.41699999999997</v>
      </c>
      <c r="AE11" s="109"/>
      <c r="AF11" s="108"/>
      <c r="AG11" s="16"/>
      <c r="AH11" s="132">
        <v>1.31E-3</v>
      </c>
      <c r="AI11" s="132">
        <v>1.6639999999999999E-2</v>
      </c>
      <c r="AJ11" s="132">
        <v>2.7899999999999999E-3</v>
      </c>
    </row>
    <row r="12" spans="1:36">
      <c r="A12" t="s">
        <v>1214</v>
      </c>
      <c r="B12" t="s">
        <v>1215</v>
      </c>
      <c r="C12" t="s">
        <v>1596</v>
      </c>
      <c r="D12" t="s">
        <v>1597</v>
      </c>
      <c r="E12" t="s">
        <v>310</v>
      </c>
      <c r="F12" t="s">
        <v>1598</v>
      </c>
      <c r="G12" t="s">
        <v>1599</v>
      </c>
      <c r="H12" t="s">
        <v>322</v>
      </c>
      <c r="I12" t="s">
        <v>953</v>
      </c>
      <c r="J12" t="s">
        <v>205</v>
      </c>
      <c r="K12" t="s">
        <v>205</v>
      </c>
      <c r="L12" t="s">
        <v>326</v>
      </c>
      <c r="M12" t="s">
        <v>341</v>
      </c>
      <c r="N12" t="s">
        <v>442</v>
      </c>
      <c r="O12" t="s">
        <v>340</v>
      </c>
      <c r="P12" t="s">
        <v>1600</v>
      </c>
      <c r="Q12" t="s">
        <v>416</v>
      </c>
      <c r="R12" t="s">
        <v>408</v>
      </c>
      <c r="S12" t="s">
        <v>1213</v>
      </c>
      <c r="T12" s="131">
        <v>5.88</v>
      </c>
      <c r="U12" t="s">
        <v>1601</v>
      </c>
      <c r="V12" s="132">
        <v>3.669E-2</v>
      </c>
      <c r="W12" s="132">
        <v>2.53E-2</v>
      </c>
      <c r="X12" t="s">
        <v>413</v>
      </c>
      <c r="Y12" t="s">
        <v>340</v>
      </c>
      <c r="Z12" s="131">
        <v>317000</v>
      </c>
      <c r="AA12" s="131">
        <v>1</v>
      </c>
      <c r="AB12" s="131">
        <v>110.4</v>
      </c>
      <c r="AC12" s="109"/>
      <c r="AD12" s="131">
        <v>349.96800000000002</v>
      </c>
      <c r="AE12" s="109"/>
      <c r="AF12" s="108"/>
      <c r="AG12" s="16"/>
      <c r="AH12" s="132">
        <v>7.6000000000000004E-4</v>
      </c>
      <c r="AI12" s="132">
        <v>1.6289999999999999E-2</v>
      </c>
      <c r="AJ12" s="132">
        <v>2.7399999999999998E-3</v>
      </c>
    </row>
    <row r="13" spans="1:36">
      <c r="A13" t="s">
        <v>1214</v>
      </c>
      <c r="B13" t="s">
        <v>1215</v>
      </c>
      <c r="C13" t="s">
        <v>1602</v>
      </c>
      <c r="D13" t="s">
        <v>1603</v>
      </c>
      <c r="E13" t="s">
        <v>310</v>
      </c>
      <c r="F13" t="s">
        <v>1604</v>
      </c>
      <c r="G13" t="s">
        <v>1605</v>
      </c>
      <c r="H13" t="s">
        <v>322</v>
      </c>
      <c r="I13" t="s">
        <v>952</v>
      </c>
      <c r="J13" t="s">
        <v>205</v>
      </c>
      <c r="K13" t="s">
        <v>205</v>
      </c>
      <c r="L13" t="s">
        <v>326</v>
      </c>
      <c r="M13" t="s">
        <v>341</v>
      </c>
      <c r="N13" t="s">
        <v>444</v>
      </c>
      <c r="O13" t="s">
        <v>340</v>
      </c>
      <c r="P13" t="s">
        <v>1606</v>
      </c>
      <c r="Q13" t="s">
        <v>416</v>
      </c>
      <c r="R13" t="s">
        <v>408</v>
      </c>
      <c r="S13" t="s">
        <v>1213</v>
      </c>
      <c r="T13" s="131">
        <v>2.2400000000000002</v>
      </c>
      <c r="U13" t="s">
        <v>1607</v>
      </c>
      <c r="V13" s="132">
        <v>6.1679999999999999E-2</v>
      </c>
      <c r="W13" s="132">
        <v>6.8699999999999997E-2</v>
      </c>
      <c r="X13" t="s">
        <v>413</v>
      </c>
      <c r="Y13" t="s">
        <v>340</v>
      </c>
      <c r="Z13" s="131">
        <v>317000</v>
      </c>
      <c r="AA13" s="131">
        <v>1</v>
      </c>
      <c r="AB13" s="131">
        <v>100.27</v>
      </c>
      <c r="AC13" s="109">
        <v>13.757999999999999</v>
      </c>
      <c r="AD13" s="131">
        <v>331.61399999999998</v>
      </c>
      <c r="AE13" s="109"/>
      <c r="AF13" s="108"/>
      <c r="AG13" s="16"/>
      <c r="AH13" s="132">
        <v>1.2099999999999999E-3</v>
      </c>
      <c r="AI13" s="132">
        <v>1.6070000000000001E-2</v>
      </c>
      <c r="AJ13" s="132">
        <v>2.7000000000000001E-3</v>
      </c>
    </row>
    <row r="14" spans="1:36">
      <c r="A14" t="s">
        <v>1214</v>
      </c>
      <c r="B14" t="s">
        <v>1215</v>
      </c>
      <c r="C14" t="s">
        <v>1608</v>
      </c>
      <c r="D14" t="s">
        <v>1609</v>
      </c>
      <c r="E14" t="s">
        <v>310</v>
      </c>
      <c r="F14" t="s">
        <v>1610</v>
      </c>
      <c r="G14" t="s">
        <v>1611</v>
      </c>
      <c r="H14" t="s">
        <v>322</v>
      </c>
      <c r="I14" t="s">
        <v>952</v>
      </c>
      <c r="J14" t="s">
        <v>205</v>
      </c>
      <c r="K14" t="s">
        <v>205</v>
      </c>
      <c r="L14" t="s">
        <v>326</v>
      </c>
      <c r="M14" t="s">
        <v>341</v>
      </c>
      <c r="N14" t="s">
        <v>442</v>
      </c>
      <c r="O14" t="s">
        <v>340</v>
      </c>
      <c r="P14"/>
      <c r="Q14" t="s">
        <v>411</v>
      </c>
      <c r="R14" t="s">
        <v>411</v>
      </c>
      <c r="S14" t="s">
        <v>1213</v>
      </c>
      <c r="T14" s="131">
        <v>3.42</v>
      </c>
      <c r="U14" t="s">
        <v>1612</v>
      </c>
      <c r="V14" s="132">
        <v>7.2459999999999997E-2</v>
      </c>
      <c r="W14" s="132">
        <v>7.0599999999999996E-2</v>
      </c>
      <c r="X14" t="s">
        <v>413</v>
      </c>
      <c r="Y14" t="s">
        <v>340</v>
      </c>
      <c r="Z14" s="131">
        <v>324000</v>
      </c>
      <c r="AA14" s="131">
        <v>1</v>
      </c>
      <c r="AB14" s="131">
        <v>101.34</v>
      </c>
      <c r="AC14" s="109"/>
      <c r="AD14" s="131">
        <v>328.34199999999998</v>
      </c>
      <c r="AE14" s="109"/>
      <c r="AF14" s="108"/>
      <c r="AG14" s="16"/>
      <c r="AH14" s="132">
        <v>2.2000000000000001E-3</v>
      </c>
      <c r="AI14" s="132">
        <v>1.528E-2</v>
      </c>
      <c r="AJ14" s="132">
        <v>2.5699999999999998E-3</v>
      </c>
    </row>
    <row r="15" spans="1:36">
      <c r="A15" t="s">
        <v>1214</v>
      </c>
      <c r="B15" t="s">
        <v>1215</v>
      </c>
      <c r="C15" t="s">
        <v>1613</v>
      </c>
      <c r="D15" t="s">
        <v>1614</v>
      </c>
      <c r="E15" t="s">
        <v>310</v>
      </c>
      <c r="F15" t="s">
        <v>1615</v>
      </c>
      <c r="G15" t="s">
        <v>1616</v>
      </c>
      <c r="H15" t="s">
        <v>322</v>
      </c>
      <c r="I15" t="s">
        <v>952</v>
      </c>
      <c r="J15" t="s">
        <v>205</v>
      </c>
      <c r="K15" t="s">
        <v>205</v>
      </c>
      <c r="L15" t="s">
        <v>326</v>
      </c>
      <c r="M15" t="s">
        <v>341</v>
      </c>
      <c r="N15" t="s">
        <v>465</v>
      </c>
      <c r="O15" t="s">
        <v>340</v>
      </c>
      <c r="P15"/>
      <c r="Q15" t="s">
        <v>411</v>
      </c>
      <c r="R15" t="s">
        <v>411</v>
      </c>
      <c r="S15" t="s">
        <v>1213</v>
      </c>
      <c r="T15" s="131">
        <v>3.16</v>
      </c>
      <c r="U15" t="s">
        <v>1617</v>
      </c>
      <c r="V15" s="132">
        <v>5.212E-2</v>
      </c>
      <c r="W15" s="132">
        <v>0.06</v>
      </c>
      <c r="X15" t="s">
        <v>413</v>
      </c>
      <c r="Y15" t="s">
        <v>340</v>
      </c>
      <c r="Z15" s="131">
        <v>309000</v>
      </c>
      <c r="AA15" s="131">
        <v>1</v>
      </c>
      <c r="AB15" s="131">
        <v>101.72</v>
      </c>
      <c r="AC15" s="109"/>
      <c r="AD15" s="131">
        <v>314.315</v>
      </c>
      <c r="AE15" s="109"/>
      <c r="AF15" s="108"/>
      <c r="AG15" s="16"/>
      <c r="AH15" s="132">
        <v>1.58E-3</v>
      </c>
      <c r="AI15" s="132">
        <v>1.4630000000000001E-2</v>
      </c>
      <c r="AJ15" s="132">
        <v>2.4599999999999999E-3</v>
      </c>
    </row>
    <row r="16" spans="1:36">
      <c r="A16" t="s">
        <v>1214</v>
      </c>
      <c r="B16" t="s">
        <v>1215</v>
      </c>
      <c r="C16" t="s">
        <v>1618</v>
      </c>
      <c r="D16" t="s">
        <v>1619</v>
      </c>
      <c r="E16" t="s">
        <v>310</v>
      </c>
      <c r="F16" t="s">
        <v>1620</v>
      </c>
      <c r="G16" t="s">
        <v>1621</v>
      </c>
      <c r="H16" t="s">
        <v>322</v>
      </c>
      <c r="I16" t="s">
        <v>952</v>
      </c>
      <c r="J16" t="s">
        <v>205</v>
      </c>
      <c r="K16" t="s">
        <v>205</v>
      </c>
      <c r="L16" t="s">
        <v>326</v>
      </c>
      <c r="M16" t="s">
        <v>341</v>
      </c>
      <c r="N16" t="s">
        <v>442</v>
      </c>
      <c r="O16" t="s">
        <v>340</v>
      </c>
      <c r="P16" t="s">
        <v>1556</v>
      </c>
      <c r="Q16" t="s">
        <v>416</v>
      </c>
      <c r="R16" t="s">
        <v>408</v>
      </c>
      <c r="S16" t="s">
        <v>1213</v>
      </c>
      <c r="T16" s="131">
        <v>4.84</v>
      </c>
      <c r="U16" t="s">
        <v>1622</v>
      </c>
      <c r="V16" s="132">
        <v>5.1670000000000001E-2</v>
      </c>
      <c r="W16" s="132">
        <v>5.3100000000000001E-2</v>
      </c>
      <c r="X16" t="s">
        <v>413</v>
      </c>
      <c r="Y16" t="s">
        <v>340</v>
      </c>
      <c r="Z16" s="131">
        <v>302000</v>
      </c>
      <c r="AA16" s="131">
        <v>1</v>
      </c>
      <c r="AB16" s="131">
        <v>103.97</v>
      </c>
      <c r="AC16" s="109"/>
      <c r="AD16" s="131">
        <v>313.98899999999998</v>
      </c>
      <c r="AE16" s="109"/>
      <c r="AF16" s="108"/>
      <c r="AG16" s="16"/>
      <c r="AH16" s="132">
        <v>1.7799999999999999E-3</v>
      </c>
      <c r="AI16" s="132">
        <v>1.461E-2</v>
      </c>
      <c r="AJ16" s="132">
        <v>2.4499999999999999E-3</v>
      </c>
    </row>
    <row r="17" spans="1:36">
      <c r="A17" t="s">
        <v>1214</v>
      </c>
      <c r="B17" t="s">
        <v>1215</v>
      </c>
      <c r="C17" t="s">
        <v>1623</v>
      </c>
      <c r="D17" t="s">
        <v>1624</v>
      </c>
      <c r="E17" t="s">
        <v>312</v>
      </c>
      <c r="F17" t="s">
        <v>1625</v>
      </c>
      <c r="G17" t="s">
        <v>1626</v>
      </c>
      <c r="H17" t="s">
        <v>322</v>
      </c>
      <c r="I17" t="s">
        <v>952</v>
      </c>
      <c r="J17" t="s">
        <v>205</v>
      </c>
      <c r="K17" t="s">
        <v>225</v>
      </c>
      <c r="L17" t="s">
        <v>326</v>
      </c>
      <c r="M17" t="s">
        <v>341</v>
      </c>
      <c r="N17" t="s">
        <v>466</v>
      </c>
      <c r="O17" t="s">
        <v>340</v>
      </c>
      <c r="P17" t="s">
        <v>1566</v>
      </c>
      <c r="Q17" t="s">
        <v>414</v>
      </c>
      <c r="R17" t="s">
        <v>408</v>
      </c>
      <c r="S17" t="s">
        <v>1213</v>
      </c>
      <c r="T17" s="131">
        <v>4.1500000000000004</v>
      </c>
      <c r="U17" t="s">
        <v>1401</v>
      </c>
      <c r="V17" s="132">
        <v>5.5300000000000002E-2</v>
      </c>
      <c r="W17" s="132">
        <v>0.06</v>
      </c>
      <c r="X17" t="s">
        <v>413</v>
      </c>
      <c r="Y17" t="s">
        <v>340</v>
      </c>
      <c r="Z17" s="131">
        <v>296000</v>
      </c>
      <c r="AA17" s="131">
        <v>1</v>
      </c>
      <c r="AB17" s="131">
        <v>105.95</v>
      </c>
      <c r="AC17" s="109"/>
      <c r="AD17" s="131">
        <v>313.61200000000002</v>
      </c>
      <c r="AE17" s="109"/>
      <c r="AF17" s="108"/>
      <c r="AG17" s="16"/>
      <c r="AH17" s="132">
        <v>3.8999999999999999E-4</v>
      </c>
      <c r="AI17" s="132">
        <v>1.46E-2</v>
      </c>
      <c r="AJ17" s="132">
        <v>2.4499999999999999E-3</v>
      </c>
    </row>
    <row r="18" spans="1:36">
      <c r="A18" t="s">
        <v>1214</v>
      </c>
      <c r="B18" t="s">
        <v>1215</v>
      </c>
      <c r="C18" t="s">
        <v>1627</v>
      </c>
      <c r="D18" t="s">
        <v>1628</v>
      </c>
      <c r="E18" t="s">
        <v>310</v>
      </c>
      <c r="F18" t="s">
        <v>1629</v>
      </c>
      <c r="G18" t="s">
        <v>1630</v>
      </c>
      <c r="H18" t="s">
        <v>322</v>
      </c>
      <c r="I18" t="s">
        <v>755</v>
      </c>
      <c r="J18" t="s">
        <v>205</v>
      </c>
      <c r="K18" t="s">
        <v>205</v>
      </c>
      <c r="L18" t="s">
        <v>328</v>
      </c>
      <c r="M18" t="s">
        <v>341</v>
      </c>
      <c r="N18" t="s">
        <v>466</v>
      </c>
      <c r="O18" t="s">
        <v>340</v>
      </c>
      <c r="P18" t="s">
        <v>1600</v>
      </c>
      <c r="Q18" t="s">
        <v>416</v>
      </c>
      <c r="R18" t="s">
        <v>408</v>
      </c>
      <c r="S18" t="s">
        <v>1213</v>
      </c>
      <c r="T18" s="131">
        <v>5.35</v>
      </c>
      <c r="U18" t="s">
        <v>1631</v>
      </c>
      <c r="V18" s="132">
        <v>3.4979999999999997E-2</v>
      </c>
      <c r="W18" s="132">
        <v>3.6700000000000003E-2</v>
      </c>
      <c r="X18" t="s">
        <v>413</v>
      </c>
      <c r="Y18" t="s">
        <v>340</v>
      </c>
      <c r="Z18" s="131">
        <v>281000</v>
      </c>
      <c r="AA18" s="131">
        <v>1</v>
      </c>
      <c r="AB18" s="131">
        <v>110.73693989071035</v>
      </c>
      <c r="AC18" s="109"/>
      <c r="AD18" s="131">
        <v>311.17080109289606</v>
      </c>
      <c r="AE18" s="109"/>
      <c r="AF18" s="108"/>
      <c r="AG18" s="16"/>
      <c r="AH18" s="132">
        <v>6.9999999999999999E-4</v>
      </c>
      <c r="AI18" s="132">
        <v>1.4500000000000001E-2</v>
      </c>
      <c r="AJ18" s="132">
        <v>2.4399999999999999E-3</v>
      </c>
    </row>
    <row r="19" spans="1:36">
      <c r="A19" t="s">
        <v>1214</v>
      </c>
      <c r="B19" t="s">
        <v>1215</v>
      </c>
      <c r="C19" t="s">
        <v>1632</v>
      </c>
      <c r="D19" t="s">
        <v>1633</v>
      </c>
      <c r="E19" t="s">
        <v>310</v>
      </c>
      <c r="F19" t="s">
        <v>1634</v>
      </c>
      <c r="G19" t="s">
        <v>1635</v>
      </c>
      <c r="H19" t="s">
        <v>322</v>
      </c>
      <c r="I19" t="s">
        <v>755</v>
      </c>
      <c r="J19" t="s">
        <v>205</v>
      </c>
      <c r="K19" t="s">
        <v>205</v>
      </c>
      <c r="L19" t="s">
        <v>326</v>
      </c>
      <c r="M19" t="s">
        <v>341</v>
      </c>
      <c r="N19" t="s">
        <v>465</v>
      </c>
      <c r="O19" t="s">
        <v>340</v>
      </c>
      <c r="P19" t="s">
        <v>1530</v>
      </c>
      <c r="Q19" t="s">
        <v>414</v>
      </c>
      <c r="R19" t="s">
        <v>408</v>
      </c>
      <c r="S19" t="s">
        <v>1213</v>
      </c>
      <c r="T19" s="131">
        <v>0.5</v>
      </c>
      <c r="U19" t="s">
        <v>1636</v>
      </c>
      <c r="V19" s="132">
        <v>3.1519999999999999E-2</v>
      </c>
      <c r="W19" s="132">
        <v>3.0700000000000002E-2</v>
      </c>
      <c r="X19" t="s">
        <v>413</v>
      </c>
      <c r="Y19" t="s">
        <v>340</v>
      </c>
      <c r="Z19" s="131">
        <v>216000</v>
      </c>
      <c r="AA19" s="131">
        <v>1</v>
      </c>
      <c r="AB19" s="131">
        <v>142.71</v>
      </c>
      <c r="AC19" s="109"/>
      <c r="AD19" s="131">
        <v>308.25400000000002</v>
      </c>
      <c r="AE19" s="109"/>
      <c r="AF19" s="108"/>
      <c r="AG19" s="16"/>
      <c r="AH19" s="132">
        <v>9.7999999999999997E-4</v>
      </c>
      <c r="AI19" s="132">
        <v>1.435E-2</v>
      </c>
      <c r="AJ19" s="132">
        <v>2.4099999999999998E-3</v>
      </c>
    </row>
    <row r="20" spans="1:36">
      <c r="A20" t="s">
        <v>1214</v>
      </c>
      <c r="B20" t="s">
        <v>1215</v>
      </c>
      <c r="C20" t="s">
        <v>1637</v>
      </c>
      <c r="D20" t="s">
        <v>1638</v>
      </c>
      <c r="E20" t="s">
        <v>310</v>
      </c>
      <c r="F20" t="s">
        <v>1639</v>
      </c>
      <c r="G20" t="s">
        <v>1640</v>
      </c>
      <c r="H20" t="s">
        <v>322</v>
      </c>
      <c r="I20" t="s">
        <v>952</v>
      </c>
      <c r="J20" t="s">
        <v>205</v>
      </c>
      <c r="K20" t="s">
        <v>205</v>
      </c>
      <c r="L20" t="s">
        <v>326</v>
      </c>
      <c r="M20" t="s">
        <v>341</v>
      </c>
      <c r="N20" t="s">
        <v>448</v>
      </c>
      <c r="O20" t="s">
        <v>340</v>
      </c>
      <c r="P20"/>
      <c r="Q20" t="s">
        <v>411</v>
      </c>
      <c r="R20" t="s">
        <v>411</v>
      </c>
      <c r="S20" t="s">
        <v>1213</v>
      </c>
      <c r="T20" s="131">
        <v>3.45</v>
      </c>
      <c r="U20" t="s">
        <v>1561</v>
      </c>
      <c r="V20" s="132">
        <v>7.6280000000000001E-2</v>
      </c>
      <c r="W20" s="132">
        <v>7.8299999999999995E-2</v>
      </c>
      <c r="X20" t="s">
        <v>413</v>
      </c>
      <c r="Y20" t="s">
        <v>340</v>
      </c>
      <c r="Z20" s="131">
        <v>309957</v>
      </c>
      <c r="AA20" s="131">
        <v>1</v>
      </c>
      <c r="AB20" s="131">
        <v>99.38</v>
      </c>
      <c r="AC20" s="109"/>
      <c r="AD20" s="131">
        <v>308.03500000000003</v>
      </c>
      <c r="AE20" s="109"/>
      <c r="AF20" s="108"/>
      <c r="AG20" s="16"/>
      <c r="AH20" s="132">
        <v>4.9899999999999996E-3</v>
      </c>
      <c r="AI20" s="132">
        <v>1.434E-2</v>
      </c>
      <c r="AJ20" s="132">
        <v>2.4099999999999998E-3</v>
      </c>
    </row>
    <row r="21" spans="1:36">
      <c r="A21" t="s">
        <v>1214</v>
      </c>
      <c r="B21" t="s">
        <v>1215</v>
      </c>
      <c r="C21" t="s">
        <v>1641</v>
      </c>
      <c r="D21" t="s">
        <v>1642</v>
      </c>
      <c r="E21" t="s">
        <v>310</v>
      </c>
      <c r="F21" t="s">
        <v>1643</v>
      </c>
      <c r="G21" t="s">
        <v>1644</v>
      </c>
      <c r="H21" t="s">
        <v>322</v>
      </c>
      <c r="I21" t="s">
        <v>755</v>
      </c>
      <c r="J21" t="s">
        <v>205</v>
      </c>
      <c r="K21" t="s">
        <v>205</v>
      </c>
      <c r="L21" t="s">
        <v>326</v>
      </c>
      <c r="M21" t="s">
        <v>341</v>
      </c>
      <c r="N21" t="s">
        <v>465</v>
      </c>
      <c r="O21" t="s">
        <v>340</v>
      </c>
      <c r="P21" t="s">
        <v>1645</v>
      </c>
      <c r="Q21" t="s">
        <v>414</v>
      </c>
      <c r="R21" t="s">
        <v>408</v>
      </c>
      <c r="S21" t="s">
        <v>1213</v>
      </c>
      <c r="T21" s="131">
        <v>6.73</v>
      </c>
      <c r="U21" t="s">
        <v>1646</v>
      </c>
      <c r="V21" s="132">
        <v>3.1449999999999999E-2</v>
      </c>
      <c r="W21" s="132">
        <v>3.1E-2</v>
      </c>
      <c r="X21" t="s">
        <v>413</v>
      </c>
      <c r="Y21" t="s">
        <v>340</v>
      </c>
      <c r="Z21" s="131">
        <v>304000</v>
      </c>
      <c r="AA21" s="131">
        <v>1</v>
      </c>
      <c r="AB21" s="131">
        <v>101.3</v>
      </c>
      <c r="AC21" s="109"/>
      <c r="AD21" s="131">
        <v>307.952</v>
      </c>
      <c r="AE21" s="109"/>
      <c r="AF21" s="108"/>
      <c r="AG21" s="16"/>
      <c r="AH21" s="132">
        <v>2.0300000000000001E-3</v>
      </c>
      <c r="AI21" s="132">
        <v>1.4330000000000001E-2</v>
      </c>
      <c r="AJ21" s="132">
        <v>2.4099999999999998E-3</v>
      </c>
    </row>
    <row r="22" spans="1:36">
      <c r="A22" t="s">
        <v>1214</v>
      </c>
      <c r="B22" t="s">
        <v>1215</v>
      </c>
      <c r="C22" t="s">
        <v>1647</v>
      </c>
      <c r="D22" t="s">
        <v>1648</v>
      </c>
      <c r="E22" t="s">
        <v>310</v>
      </c>
      <c r="F22" t="s">
        <v>1649</v>
      </c>
      <c r="G22" t="s">
        <v>1650</v>
      </c>
      <c r="H22" t="s">
        <v>322</v>
      </c>
      <c r="I22" t="s">
        <v>952</v>
      </c>
      <c r="J22" t="s">
        <v>205</v>
      </c>
      <c r="K22" t="s">
        <v>205</v>
      </c>
      <c r="L22" t="s">
        <v>326</v>
      </c>
      <c r="M22" t="s">
        <v>341</v>
      </c>
      <c r="N22" t="s">
        <v>448</v>
      </c>
      <c r="O22" t="s">
        <v>340</v>
      </c>
      <c r="P22" t="s">
        <v>1600</v>
      </c>
      <c r="Q22" t="s">
        <v>416</v>
      </c>
      <c r="R22" t="s">
        <v>408</v>
      </c>
      <c r="S22" t="s">
        <v>1213</v>
      </c>
      <c r="T22" s="131">
        <v>4.7699999999999996</v>
      </c>
      <c r="U22" t="s">
        <v>1651</v>
      </c>
      <c r="V22" s="132">
        <v>4.9750000000000003E-2</v>
      </c>
      <c r="W22" s="132">
        <v>5.3900000000000003E-2</v>
      </c>
      <c r="X22" t="s">
        <v>413</v>
      </c>
      <c r="Y22" t="s">
        <v>340</v>
      </c>
      <c r="Z22" s="131">
        <v>299000</v>
      </c>
      <c r="AA22" s="131">
        <v>1</v>
      </c>
      <c r="AB22" s="131">
        <v>102.87</v>
      </c>
      <c r="AC22" s="109"/>
      <c r="AD22" s="131">
        <v>307.58100000000002</v>
      </c>
      <c r="AE22" s="109"/>
      <c r="AF22" s="108"/>
      <c r="AG22" s="16"/>
      <c r="AH22" s="132">
        <v>1E-3</v>
      </c>
      <c r="AI22" s="132">
        <v>1.4319999999999999E-2</v>
      </c>
      <c r="AJ22" s="132">
        <v>2.3999999999999998E-3</v>
      </c>
    </row>
    <row r="23" spans="1:36">
      <c r="A23" t="s">
        <v>1214</v>
      </c>
      <c r="B23" t="s">
        <v>1215</v>
      </c>
      <c r="C23" t="s">
        <v>1652</v>
      </c>
      <c r="D23" t="s">
        <v>1653</v>
      </c>
      <c r="E23" t="s">
        <v>310</v>
      </c>
      <c r="F23" t="s">
        <v>1654</v>
      </c>
      <c r="G23" t="s">
        <v>1655</v>
      </c>
      <c r="H23" t="s">
        <v>322</v>
      </c>
      <c r="I23" t="s">
        <v>952</v>
      </c>
      <c r="J23" t="s">
        <v>205</v>
      </c>
      <c r="K23" t="s">
        <v>205</v>
      </c>
      <c r="L23" t="s">
        <v>328</v>
      </c>
      <c r="M23" t="s">
        <v>341</v>
      </c>
      <c r="N23" t="s">
        <v>455</v>
      </c>
      <c r="O23" t="s">
        <v>340</v>
      </c>
      <c r="P23" t="s">
        <v>1560</v>
      </c>
      <c r="Q23" t="s">
        <v>414</v>
      </c>
      <c r="R23" t="s">
        <v>408</v>
      </c>
      <c r="S23" t="s">
        <v>1213</v>
      </c>
      <c r="T23" s="131">
        <v>4.01</v>
      </c>
      <c r="U23" t="s">
        <v>1617</v>
      </c>
      <c r="V23" s="132">
        <v>6.0519999999999997E-2</v>
      </c>
      <c r="W23" s="132">
        <v>5.8299999999999998E-2</v>
      </c>
      <c r="X23" t="s">
        <v>413</v>
      </c>
      <c r="Y23" t="s">
        <v>340</v>
      </c>
      <c r="Z23" s="131">
        <v>304000</v>
      </c>
      <c r="AA23" s="131">
        <v>1</v>
      </c>
      <c r="AB23" s="131">
        <v>100.32836065573782</v>
      </c>
      <c r="AC23" s="109"/>
      <c r="AD23" s="131">
        <v>304.99821639344299</v>
      </c>
      <c r="AE23" s="109"/>
      <c r="AF23" s="108"/>
      <c r="AG23" s="16"/>
      <c r="AH23" s="132">
        <v>3.8000000000000002E-4</v>
      </c>
      <c r="AI23" s="132">
        <v>1.4290000000000001E-2</v>
      </c>
      <c r="AJ23" s="132">
        <v>2.3999999999999998E-3</v>
      </c>
    </row>
    <row r="24" spans="1:36">
      <c r="A24" t="s">
        <v>1214</v>
      </c>
      <c r="B24" t="s">
        <v>1215</v>
      </c>
      <c r="C24" t="s">
        <v>1656</v>
      </c>
      <c r="D24" t="s">
        <v>1657</v>
      </c>
      <c r="E24" t="s">
        <v>310</v>
      </c>
      <c r="F24" t="s">
        <v>1658</v>
      </c>
      <c r="G24" t="s">
        <v>1659</v>
      </c>
      <c r="H24" t="s">
        <v>322</v>
      </c>
      <c r="I24" t="s">
        <v>952</v>
      </c>
      <c r="J24" t="s">
        <v>205</v>
      </c>
      <c r="K24" t="s">
        <v>205</v>
      </c>
      <c r="L24" t="s">
        <v>326</v>
      </c>
      <c r="M24" t="s">
        <v>341</v>
      </c>
      <c r="N24" t="s">
        <v>444</v>
      </c>
      <c r="O24" t="s">
        <v>340</v>
      </c>
      <c r="P24" t="s">
        <v>1560</v>
      </c>
      <c r="Q24" t="s">
        <v>414</v>
      </c>
      <c r="R24" t="s">
        <v>408</v>
      </c>
      <c r="S24" t="s">
        <v>1213</v>
      </c>
      <c r="T24" s="131">
        <v>2.65</v>
      </c>
      <c r="U24" t="s">
        <v>1660</v>
      </c>
      <c r="V24" s="132">
        <v>5.611E-2</v>
      </c>
      <c r="W24" s="132">
        <v>7.3700000000000002E-2</v>
      </c>
      <c r="X24" t="s">
        <v>413</v>
      </c>
      <c r="Y24" t="s">
        <v>340</v>
      </c>
      <c r="Z24" s="131">
        <v>293000</v>
      </c>
      <c r="AA24" s="131">
        <v>1</v>
      </c>
      <c r="AB24" s="131">
        <v>104</v>
      </c>
      <c r="AC24" s="109"/>
      <c r="AD24" s="131">
        <v>304.72000000000003</v>
      </c>
      <c r="AE24" s="109"/>
      <c r="AF24" s="108"/>
      <c r="AG24" s="16"/>
      <c r="AH24" s="132">
        <v>3.96E-3</v>
      </c>
      <c r="AI24" s="132">
        <v>1.418E-2</v>
      </c>
      <c r="AJ24" s="132">
        <v>2.3800000000000002E-3</v>
      </c>
    </row>
    <row r="25" spans="1:36">
      <c r="A25" t="s">
        <v>1214</v>
      </c>
      <c r="B25" t="s">
        <v>1215</v>
      </c>
      <c r="C25" t="s">
        <v>1581</v>
      </c>
      <c r="D25" t="s">
        <v>1582</v>
      </c>
      <c r="E25" t="s">
        <v>310</v>
      </c>
      <c r="F25" t="s">
        <v>1661</v>
      </c>
      <c r="G25" t="s">
        <v>1662</v>
      </c>
      <c r="H25" t="s">
        <v>322</v>
      </c>
      <c r="I25" t="s">
        <v>952</v>
      </c>
      <c r="J25" t="s">
        <v>205</v>
      </c>
      <c r="K25" t="s">
        <v>205</v>
      </c>
      <c r="L25" t="s">
        <v>326</v>
      </c>
      <c r="M25" t="s">
        <v>341</v>
      </c>
      <c r="N25" t="s">
        <v>448</v>
      </c>
      <c r="O25" t="s">
        <v>340</v>
      </c>
      <c r="P25"/>
      <c r="Q25" t="s">
        <v>411</v>
      </c>
      <c r="R25" t="s">
        <v>411</v>
      </c>
      <c r="S25" t="s">
        <v>1213</v>
      </c>
      <c r="T25" s="131">
        <v>1.95</v>
      </c>
      <c r="U25" t="s">
        <v>1663</v>
      </c>
      <c r="V25" s="132">
        <v>5.4179999999999999E-2</v>
      </c>
      <c r="W25" s="132">
        <v>6.1600000000000002E-2</v>
      </c>
      <c r="X25" t="s">
        <v>413</v>
      </c>
      <c r="Y25" t="s">
        <v>340</v>
      </c>
      <c r="Z25" s="131">
        <v>290000</v>
      </c>
      <c r="AA25" s="131">
        <v>1</v>
      </c>
      <c r="AB25" s="131">
        <v>100.78</v>
      </c>
      <c r="AC25" s="109">
        <v>9.4250000000000007</v>
      </c>
      <c r="AD25" s="131">
        <v>301.68700000000001</v>
      </c>
      <c r="AE25" s="109"/>
      <c r="AF25" s="108"/>
      <c r="AG25" s="16"/>
      <c r="AH25" s="132">
        <v>9.8999999999999999E-4</v>
      </c>
      <c r="AI25" s="132">
        <v>1.448E-2</v>
      </c>
      <c r="AJ25" s="132">
        <v>2.4299999999999999E-3</v>
      </c>
    </row>
    <row r="26" spans="1:36">
      <c r="A26" t="s">
        <v>1214</v>
      </c>
      <c r="B26" t="s">
        <v>1215</v>
      </c>
      <c r="C26" t="s">
        <v>1664</v>
      </c>
      <c r="D26" t="s">
        <v>1665</v>
      </c>
      <c r="E26" t="s">
        <v>310</v>
      </c>
      <c r="F26" t="s">
        <v>1666</v>
      </c>
      <c r="G26" t="s">
        <v>1667</v>
      </c>
      <c r="H26" t="s">
        <v>322</v>
      </c>
      <c r="I26" t="s">
        <v>755</v>
      </c>
      <c r="J26" t="s">
        <v>205</v>
      </c>
      <c r="K26" t="s">
        <v>205</v>
      </c>
      <c r="L26" t="s">
        <v>326</v>
      </c>
      <c r="M26" t="s">
        <v>341</v>
      </c>
      <c r="N26" t="s">
        <v>465</v>
      </c>
      <c r="O26" t="s">
        <v>340</v>
      </c>
      <c r="P26" t="s">
        <v>1560</v>
      </c>
      <c r="Q26" t="s">
        <v>414</v>
      </c>
      <c r="R26" t="s">
        <v>408</v>
      </c>
      <c r="S26" t="s">
        <v>1213</v>
      </c>
      <c r="T26" s="131">
        <v>3.76</v>
      </c>
      <c r="U26" t="s">
        <v>1668</v>
      </c>
      <c r="V26" s="132">
        <v>3.4729999999999997E-2</v>
      </c>
      <c r="W26" s="132">
        <v>3.3399999999999999E-2</v>
      </c>
      <c r="X26" t="s">
        <v>413</v>
      </c>
      <c r="Y26" t="s">
        <v>340</v>
      </c>
      <c r="Z26" s="131">
        <v>291000</v>
      </c>
      <c r="AA26" s="131">
        <v>1</v>
      </c>
      <c r="AB26" s="131">
        <v>102.6</v>
      </c>
      <c r="AC26" s="109"/>
      <c r="AD26" s="131">
        <v>298.56599999999997</v>
      </c>
      <c r="AE26" s="109"/>
      <c r="AF26" s="108"/>
      <c r="AG26" s="16"/>
      <c r="AH26" s="132">
        <v>1.32E-3</v>
      </c>
      <c r="AI26" s="132">
        <v>1.3899999999999999E-2</v>
      </c>
      <c r="AJ26" s="132">
        <v>2.33E-3</v>
      </c>
    </row>
    <row r="27" spans="1:36">
      <c r="A27" t="s">
        <v>1214</v>
      </c>
      <c r="B27" t="s">
        <v>1215</v>
      </c>
      <c r="C27" t="s">
        <v>1669</v>
      </c>
      <c r="D27" t="s">
        <v>1670</v>
      </c>
      <c r="E27" t="s">
        <v>310</v>
      </c>
      <c r="F27" t="s">
        <v>1671</v>
      </c>
      <c r="G27" t="s">
        <v>1672</v>
      </c>
      <c r="H27" t="s">
        <v>322</v>
      </c>
      <c r="I27" t="s">
        <v>952</v>
      </c>
      <c r="J27" t="s">
        <v>205</v>
      </c>
      <c r="K27" t="s">
        <v>205</v>
      </c>
      <c r="L27" t="s">
        <v>326</v>
      </c>
      <c r="M27" t="s">
        <v>341</v>
      </c>
      <c r="N27" t="s">
        <v>448</v>
      </c>
      <c r="O27" t="s">
        <v>340</v>
      </c>
      <c r="P27" t="s">
        <v>1673</v>
      </c>
      <c r="Q27" t="s">
        <v>416</v>
      </c>
      <c r="R27" t="s">
        <v>408</v>
      </c>
      <c r="S27" t="s">
        <v>1213</v>
      </c>
      <c r="T27" s="131">
        <v>2.39</v>
      </c>
      <c r="U27" t="s">
        <v>1561</v>
      </c>
      <c r="V27" s="132">
        <v>7.0690000000000003E-2</v>
      </c>
      <c r="W27" s="132">
        <v>5.9499999999999997E-2</v>
      </c>
      <c r="X27" t="s">
        <v>413</v>
      </c>
      <c r="Y27" t="s">
        <v>340</v>
      </c>
      <c r="Z27" s="131">
        <v>284210.53000000003</v>
      </c>
      <c r="AA27" s="131">
        <v>1</v>
      </c>
      <c r="AB27" s="131">
        <v>105.03</v>
      </c>
      <c r="AC27" s="109"/>
      <c r="AD27" s="131">
        <v>298.50599999999997</v>
      </c>
      <c r="AE27" s="109"/>
      <c r="AF27" s="108"/>
      <c r="AG27" s="16"/>
      <c r="AH27" s="132">
        <v>9.6000000000000002E-4</v>
      </c>
      <c r="AI27" s="132">
        <v>1.389E-2</v>
      </c>
      <c r="AJ27" s="132">
        <v>2.33E-3</v>
      </c>
    </row>
    <row r="28" spans="1:36">
      <c r="A28" t="s">
        <v>1214</v>
      </c>
      <c r="B28" t="s">
        <v>1215</v>
      </c>
      <c r="C28" t="s">
        <v>1562</v>
      </c>
      <c r="D28" t="s">
        <v>1563</v>
      </c>
      <c r="E28" t="s">
        <v>312</v>
      </c>
      <c r="F28" t="s">
        <v>1674</v>
      </c>
      <c r="G28" t="s">
        <v>1675</v>
      </c>
      <c r="H28" t="s">
        <v>322</v>
      </c>
      <c r="I28" t="s">
        <v>952</v>
      </c>
      <c r="J28" t="s">
        <v>205</v>
      </c>
      <c r="K28" t="s">
        <v>225</v>
      </c>
      <c r="L28" t="s">
        <v>326</v>
      </c>
      <c r="M28" t="s">
        <v>341</v>
      </c>
      <c r="N28" t="s">
        <v>466</v>
      </c>
      <c r="O28" t="s">
        <v>340</v>
      </c>
      <c r="P28" t="s">
        <v>1566</v>
      </c>
      <c r="Q28" t="s">
        <v>414</v>
      </c>
      <c r="R28" t="s">
        <v>408</v>
      </c>
      <c r="S28" t="s">
        <v>1213</v>
      </c>
      <c r="T28" s="131">
        <v>1.1399999999999999</v>
      </c>
      <c r="U28" t="s">
        <v>1676</v>
      </c>
      <c r="V28" s="132">
        <v>7.3730000000000004E-2</v>
      </c>
      <c r="W28" s="132">
        <v>5.9499999999999997E-2</v>
      </c>
      <c r="X28" t="s">
        <v>413</v>
      </c>
      <c r="Y28" t="s">
        <v>340</v>
      </c>
      <c r="Z28" s="131">
        <v>288406.83</v>
      </c>
      <c r="AA28" s="131">
        <v>1</v>
      </c>
      <c r="AB28" s="131">
        <v>102.98</v>
      </c>
      <c r="AC28" s="109"/>
      <c r="AD28" s="131">
        <v>297.00099999999998</v>
      </c>
      <c r="AE28" s="109"/>
      <c r="AF28" s="108"/>
      <c r="AG28" s="16"/>
      <c r="AH28" s="132">
        <v>8.8999999999999995E-4</v>
      </c>
      <c r="AI28" s="132">
        <v>1.3820000000000001E-2</v>
      </c>
      <c r="AJ28" s="132">
        <v>2.32E-3</v>
      </c>
    </row>
    <row r="29" spans="1:36">
      <c r="A29" t="s">
        <v>1214</v>
      </c>
      <c r="B29" t="s">
        <v>1215</v>
      </c>
      <c r="C29" t="s">
        <v>1677</v>
      </c>
      <c r="D29" t="s">
        <v>1678</v>
      </c>
      <c r="E29" t="s">
        <v>312</v>
      </c>
      <c r="F29" t="s">
        <v>1679</v>
      </c>
      <c r="G29" t="s">
        <v>1680</v>
      </c>
      <c r="H29" t="s">
        <v>322</v>
      </c>
      <c r="I29" t="s">
        <v>952</v>
      </c>
      <c r="J29" t="s">
        <v>205</v>
      </c>
      <c r="K29" t="s">
        <v>225</v>
      </c>
      <c r="L29" t="s">
        <v>326</v>
      </c>
      <c r="M29" t="s">
        <v>341</v>
      </c>
      <c r="N29" t="s">
        <v>448</v>
      </c>
      <c r="O29" t="s">
        <v>340</v>
      </c>
      <c r="P29" t="s">
        <v>1556</v>
      </c>
      <c r="Q29" t="s">
        <v>416</v>
      </c>
      <c r="R29" t="s">
        <v>408</v>
      </c>
      <c r="S29" t="s">
        <v>1213</v>
      </c>
      <c r="T29" s="131">
        <v>1.9</v>
      </c>
      <c r="U29" t="s">
        <v>1681</v>
      </c>
      <c r="V29" s="132">
        <v>9.1590000000000005E-2</v>
      </c>
      <c r="W29" s="132">
        <v>6.6799999999999998E-2</v>
      </c>
      <c r="X29" t="s">
        <v>413</v>
      </c>
      <c r="Y29" t="s">
        <v>340</v>
      </c>
      <c r="Z29" s="131">
        <v>297000</v>
      </c>
      <c r="AA29" s="131">
        <v>1</v>
      </c>
      <c r="AB29" s="131">
        <v>99.86</v>
      </c>
      <c r="AC29" s="109"/>
      <c r="AD29" s="131">
        <v>296.584</v>
      </c>
      <c r="AE29" s="109"/>
      <c r="AF29" s="108"/>
      <c r="AG29" s="16"/>
      <c r="AH29" s="132">
        <v>5.0000000000000001E-4</v>
      </c>
      <c r="AI29" s="132">
        <v>1.38E-2</v>
      </c>
      <c r="AJ29" s="132">
        <v>2.32E-3</v>
      </c>
    </row>
    <row r="30" spans="1:36">
      <c r="A30" t="s">
        <v>1214</v>
      </c>
      <c r="B30" t="s">
        <v>1215</v>
      </c>
      <c r="C30" t="s">
        <v>1682</v>
      </c>
      <c r="D30" t="s">
        <v>1683</v>
      </c>
      <c r="E30" t="s">
        <v>311</v>
      </c>
      <c r="F30" t="s">
        <v>1684</v>
      </c>
      <c r="G30" t="s">
        <v>1685</v>
      </c>
      <c r="H30" t="s">
        <v>322</v>
      </c>
      <c r="I30" t="s">
        <v>952</v>
      </c>
      <c r="J30" t="s">
        <v>205</v>
      </c>
      <c r="K30" t="s">
        <v>205</v>
      </c>
      <c r="L30" t="s">
        <v>326</v>
      </c>
      <c r="M30" t="s">
        <v>341</v>
      </c>
      <c r="N30" t="s">
        <v>466</v>
      </c>
      <c r="O30" t="s">
        <v>340</v>
      </c>
      <c r="P30" t="s">
        <v>1550</v>
      </c>
      <c r="Q30" t="s">
        <v>414</v>
      </c>
      <c r="R30" t="s">
        <v>408</v>
      </c>
      <c r="S30" t="s">
        <v>1213</v>
      </c>
      <c r="T30" s="131">
        <v>2.79</v>
      </c>
      <c r="U30" t="s">
        <v>1686</v>
      </c>
      <c r="V30" s="132">
        <v>5.1429999999999997E-2</v>
      </c>
      <c r="W30" s="132">
        <v>5.62E-2</v>
      </c>
      <c r="X30" t="s">
        <v>413</v>
      </c>
      <c r="Y30" t="s">
        <v>340</v>
      </c>
      <c r="Z30" s="131">
        <v>292000</v>
      </c>
      <c r="AA30" s="131">
        <v>1</v>
      </c>
      <c r="AB30" s="131">
        <v>101.36</v>
      </c>
      <c r="AC30" s="109"/>
      <c r="AD30" s="131">
        <v>295.971</v>
      </c>
      <c r="AE30" s="109"/>
      <c r="AF30" s="108"/>
      <c r="AG30" s="16"/>
      <c r="AH30" s="132">
        <v>5.1000000000000004E-4</v>
      </c>
      <c r="AI30" s="132">
        <v>1.3780000000000001E-2</v>
      </c>
      <c r="AJ30" s="132">
        <v>2.31E-3</v>
      </c>
    </row>
    <row r="31" spans="1:36">
      <c r="A31" t="s">
        <v>1214</v>
      </c>
      <c r="B31" t="s">
        <v>1215</v>
      </c>
      <c r="C31" t="s">
        <v>1656</v>
      </c>
      <c r="D31" t="s">
        <v>1657</v>
      </c>
      <c r="E31" t="s">
        <v>310</v>
      </c>
      <c r="F31" t="s">
        <v>1687</v>
      </c>
      <c r="G31" t="s">
        <v>1688</v>
      </c>
      <c r="H31" t="s">
        <v>322</v>
      </c>
      <c r="I31" t="s">
        <v>952</v>
      </c>
      <c r="J31" t="s">
        <v>205</v>
      </c>
      <c r="K31" t="s">
        <v>205</v>
      </c>
      <c r="L31" t="s">
        <v>326</v>
      </c>
      <c r="M31" t="s">
        <v>341</v>
      </c>
      <c r="N31" t="s">
        <v>444</v>
      </c>
      <c r="O31" t="s">
        <v>340</v>
      </c>
      <c r="P31" t="s">
        <v>1560</v>
      </c>
      <c r="Q31" t="s">
        <v>414</v>
      </c>
      <c r="R31" t="s">
        <v>408</v>
      </c>
      <c r="S31" t="s">
        <v>1213</v>
      </c>
      <c r="T31" s="131">
        <v>2.83</v>
      </c>
      <c r="U31" t="s">
        <v>1689</v>
      </c>
      <c r="V31" s="132">
        <v>8.584E-2</v>
      </c>
      <c r="W31" s="132">
        <v>6.7599999999999993E-2</v>
      </c>
      <c r="X31" t="s">
        <v>413</v>
      </c>
      <c r="Y31" t="s">
        <v>340</v>
      </c>
      <c r="Z31" s="131">
        <v>265000</v>
      </c>
      <c r="AA31" s="131">
        <v>1</v>
      </c>
      <c r="AB31" s="131">
        <v>108.79</v>
      </c>
      <c r="AC31" s="109"/>
      <c r="AD31" s="131">
        <v>288.29399999999998</v>
      </c>
      <c r="AE31" s="109"/>
      <c r="AF31" s="108"/>
      <c r="AG31" s="16"/>
      <c r="AH31" s="132">
        <v>1.5200000000000001E-3</v>
      </c>
      <c r="AI31" s="132">
        <v>1.342E-2</v>
      </c>
      <c r="AJ31" s="132">
        <v>2.2499999999999998E-3</v>
      </c>
    </row>
    <row r="32" spans="1:36">
      <c r="A32" t="s">
        <v>1214</v>
      </c>
      <c r="B32" t="s">
        <v>1215</v>
      </c>
      <c r="C32" t="s">
        <v>1690</v>
      </c>
      <c r="D32" t="s">
        <v>1691</v>
      </c>
      <c r="E32" t="s">
        <v>310</v>
      </c>
      <c r="F32" t="s">
        <v>1692</v>
      </c>
      <c r="G32" t="s">
        <v>1693</v>
      </c>
      <c r="H32" t="s">
        <v>322</v>
      </c>
      <c r="I32" t="s">
        <v>952</v>
      </c>
      <c r="J32" t="s">
        <v>205</v>
      </c>
      <c r="K32" t="s">
        <v>205</v>
      </c>
      <c r="L32" t="s">
        <v>326</v>
      </c>
      <c r="M32" t="s">
        <v>341</v>
      </c>
      <c r="N32" t="s">
        <v>448</v>
      </c>
      <c r="O32" t="s">
        <v>340</v>
      </c>
      <c r="P32"/>
      <c r="Q32" t="s">
        <v>411</v>
      </c>
      <c r="R32" t="s">
        <v>411</v>
      </c>
      <c r="S32" t="s">
        <v>1213</v>
      </c>
      <c r="T32" s="131">
        <v>3.3</v>
      </c>
      <c r="U32" t="s">
        <v>1561</v>
      </c>
      <c r="V32" s="132">
        <v>6.6689999999999999E-2</v>
      </c>
      <c r="W32" s="132">
        <v>7.2900000000000006E-2</v>
      </c>
      <c r="X32" t="s">
        <v>413</v>
      </c>
      <c r="Y32" t="s">
        <v>340</v>
      </c>
      <c r="Z32" s="131">
        <v>300000</v>
      </c>
      <c r="AA32" s="131">
        <v>1</v>
      </c>
      <c r="AB32" s="131">
        <v>93.28</v>
      </c>
      <c r="AC32" s="109">
        <v>4.6440000000000001</v>
      </c>
      <c r="AD32" s="131">
        <v>284.48399999999998</v>
      </c>
      <c r="AE32" s="109"/>
      <c r="AF32" s="108"/>
      <c r="AG32" s="16"/>
      <c r="AH32" s="132">
        <v>2.8900000000000002E-3</v>
      </c>
      <c r="AI32" s="132">
        <v>1.346E-2</v>
      </c>
      <c r="AJ32" s="132">
        <v>2.2599999999999999E-3</v>
      </c>
    </row>
    <row r="33" spans="1:36">
      <c r="A33" t="s">
        <v>1214</v>
      </c>
      <c r="B33" t="s">
        <v>1215</v>
      </c>
      <c r="C33" t="s">
        <v>1694</v>
      </c>
      <c r="D33" t="s">
        <v>1695</v>
      </c>
      <c r="E33" t="s">
        <v>310</v>
      </c>
      <c r="F33" t="s">
        <v>1696</v>
      </c>
      <c r="G33" t="s">
        <v>1697</v>
      </c>
      <c r="H33" t="s">
        <v>322</v>
      </c>
      <c r="I33" t="s">
        <v>755</v>
      </c>
      <c r="J33" t="s">
        <v>205</v>
      </c>
      <c r="K33" t="s">
        <v>205</v>
      </c>
      <c r="L33" t="s">
        <v>326</v>
      </c>
      <c r="M33" t="s">
        <v>341</v>
      </c>
      <c r="N33" t="s">
        <v>441</v>
      </c>
      <c r="O33" t="s">
        <v>340</v>
      </c>
      <c r="P33"/>
      <c r="Q33" t="s">
        <v>411</v>
      </c>
      <c r="R33" t="s">
        <v>411</v>
      </c>
      <c r="S33" t="s">
        <v>1213</v>
      </c>
      <c r="T33" s="131">
        <v>3.68</v>
      </c>
      <c r="U33" t="s">
        <v>1612</v>
      </c>
      <c r="V33" s="132">
        <v>4.2779999999999999E-2</v>
      </c>
      <c r="W33" s="132">
        <v>4.1200000000000001E-2</v>
      </c>
      <c r="X33" t="s">
        <v>413</v>
      </c>
      <c r="Y33" t="s">
        <v>340</v>
      </c>
      <c r="Z33" s="131">
        <v>278000</v>
      </c>
      <c r="AA33" s="131">
        <v>1</v>
      </c>
      <c r="AB33" s="131">
        <v>102.2</v>
      </c>
      <c r="AC33" s="109"/>
      <c r="AD33" s="131">
        <v>284.11599999999999</v>
      </c>
      <c r="AE33" s="109"/>
      <c r="AF33" s="108"/>
      <c r="AG33" s="16"/>
      <c r="AH33" s="132">
        <v>8.0000000000000004E-4</v>
      </c>
      <c r="AI33" s="132">
        <v>1.3220000000000001E-2</v>
      </c>
      <c r="AJ33" s="132">
        <v>2.2200000000000002E-3</v>
      </c>
    </row>
    <row r="34" spans="1:36">
      <c r="A34" t="s">
        <v>1214</v>
      </c>
      <c r="B34" t="s">
        <v>1215</v>
      </c>
      <c r="C34" t="s">
        <v>1698</v>
      </c>
      <c r="D34" t="s">
        <v>1699</v>
      </c>
      <c r="E34" t="s">
        <v>310</v>
      </c>
      <c r="F34" t="s">
        <v>1700</v>
      </c>
      <c r="G34" t="s">
        <v>1701</v>
      </c>
      <c r="H34" t="s">
        <v>322</v>
      </c>
      <c r="I34" t="s">
        <v>755</v>
      </c>
      <c r="J34" t="s">
        <v>205</v>
      </c>
      <c r="K34" t="s">
        <v>205</v>
      </c>
      <c r="L34" t="s">
        <v>326</v>
      </c>
      <c r="M34" t="s">
        <v>341</v>
      </c>
      <c r="N34" t="s">
        <v>466</v>
      </c>
      <c r="O34" t="s">
        <v>340</v>
      </c>
      <c r="P34" t="s">
        <v>1566</v>
      </c>
      <c r="Q34" t="s">
        <v>414</v>
      </c>
      <c r="R34" t="s">
        <v>408</v>
      </c>
      <c r="S34" t="s">
        <v>1213</v>
      </c>
      <c r="T34" s="131">
        <v>6.6</v>
      </c>
      <c r="U34" t="s">
        <v>1702</v>
      </c>
      <c r="V34" s="132">
        <v>2.069E-2</v>
      </c>
      <c r="W34" s="132">
        <v>3.2399999999999998E-2</v>
      </c>
      <c r="X34" t="s">
        <v>413</v>
      </c>
      <c r="Y34" t="s">
        <v>340</v>
      </c>
      <c r="Z34" s="131">
        <v>260000</v>
      </c>
      <c r="AA34" s="131">
        <v>1</v>
      </c>
      <c r="AB34" s="131">
        <v>108.93</v>
      </c>
      <c r="AC34" s="109"/>
      <c r="AD34" s="131">
        <v>283.21800000000002</v>
      </c>
      <c r="AE34" s="109"/>
      <c r="AF34" s="108"/>
      <c r="AG34" s="16"/>
      <c r="AH34" s="132">
        <v>3.2000000000000003E-4</v>
      </c>
      <c r="AI34" s="132">
        <v>1.3180000000000001E-2</v>
      </c>
      <c r="AJ34" s="132">
        <v>2.2100000000000002E-3</v>
      </c>
    </row>
    <row r="35" spans="1:36">
      <c r="A35" t="s">
        <v>1214</v>
      </c>
      <c r="B35" t="s">
        <v>1215</v>
      </c>
      <c r="C35" t="s">
        <v>1703</v>
      </c>
      <c r="D35" t="s">
        <v>1704</v>
      </c>
      <c r="E35" t="s">
        <v>312</v>
      </c>
      <c r="F35" t="s">
        <v>1705</v>
      </c>
      <c r="G35" t="s">
        <v>1706</v>
      </c>
      <c r="H35" t="s">
        <v>322</v>
      </c>
      <c r="I35" t="s">
        <v>952</v>
      </c>
      <c r="J35" t="s">
        <v>205</v>
      </c>
      <c r="K35" t="s">
        <v>205</v>
      </c>
      <c r="L35" t="s">
        <v>326</v>
      </c>
      <c r="M35" t="s">
        <v>341</v>
      </c>
      <c r="N35" t="s">
        <v>466</v>
      </c>
      <c r="O35" t="s">
        <v>340</v>
      </c>
      <c r="P35" t="s">
        <v>1707</v>
      </c>
      <c r="Q35" t="s">
        <v>414</v>
      </c>
      <c r="R35" t="s">
        <v>408</v>
      </c>
      <c r="S35" t="s">
        <v>1213</v>
      </c>
      <c r="T35" s="131">
        <v>3.76</v>
      </c>
      <c r="U35" t="s">
        <v>1708</v>
      </c>
      <c r="V35" s="132">
        <v>8.0680000000000002E-2</v>
      </c>
      <c r="W35" s="132">
        <v>0.1181</v>
      </c>
      <c r="X35" t="s">
        <v>413</v>
      </c>
      <c r="Y35" t="s">
        <v>340</v>
      </c>
      <c r="Z35" s="131">
        <v>300000</v>
      </c>
      <c r="AA35" s="131">
        <v>1</v>
      </c>
      <c r="AB35" s="131">
        <v>92.24</v>
      </c>
      <c r="AC35" s="109"/>
      <c r="AD35" s="131">
        <v>276.72000000000003</v>
      </c>
      <c r="AE35" s="109"/>
      <c r="AF35" s="108"/>
      <c r="AG35" s="16"/>
      <c r="AH35" s="132">
        <v>3.2699999999999999E-3</v>
      </c>
      <c r="AI35" s="132">
        <v>1.2880000000000001E-2</v>
      </c>
      <c r="AJ35" s="132">
        <v>2.16E-3</v>
      </c>
    </row>
    <row r="36" spans="1:36">
      <c r="A36" t="s">
        <v>1214</v>
      </c>
      <c r="B36" t="s">
        <v>1215</v>
      </c>
      <c r="C36" t="s">
        <v>1709</v>
      </c>
      <c r="D36" t="s">
        <v>1710</v>
      </c>
      <c r="E36" t="s">
        <v>310</v>
      </c>
      <c r="F36" t="s">
        <v>1711</v>
      </c>
      <c r="G36" t="s">
        <v>1712</v>
      </c>
      <c r="H36" t="s">
        <v>322</v>
      </c>
      <c r="I36" t="s">
        <v>952</v>
      </c>
      <c r="J36" t="s">
        <v>205</v>
      </c>
      <c r="K36" t="s">
        <v>205</v>
      </c>
      <c r="L36" t="s">
        <v>326</v>
      </c>
      <c r="M36" t="s">
        <v>341</v>
      </c>
      <c r="N36" t="s">
        <v>448</v>
      </c>
      <c r="O36" t="s">
        <v>340</v>
      </c>
      <c r="P36" t="s">
        <v>1673</v>
      </c>
      <c r="Q36" t="s">
        <v>416</v>
      </c>
      <c r="R36" t="s">
        <v>408</v>
      </c>
      <c r="S36" t="s">
        <v>1213</v>
      </c>
      <c r="T36" s="131">
        <v>4.5</v>
      </c>
      <c r="U36" t="s">
        <v>1713</v>
      </c>
      <c r="V36" s="132">
        <v>5.7950000000000002E-2</v>
      </c>
      <c r="W36" s="132">
        <v>6.0499999999999998E-2</v>
      </c>
      <c r="X36" t="s">
        <v>413</v>
      </c>
      <c r="Y36" t="s">
        <v>340</v>
      </c>
      <c r="Z36" s="131">
        <v>265000</v>
      </c>
      <c r="AA36" s="131">
        <v>1</v>
      </c>
      <c r="AB36" s="131">
        <v>100.1</v>
      </c>
      <c r="AC36" s="109"/>
      <c r="AD36" s="131">
        <v>265.26499999999999</v>
      </c>
      <c r="AE36" s="109"/>
      <c r="AF36" s="108"/>
      <c r="AG36" s="16"/>
      <c r="AH36" s="132">
        <v>1.39E-3</v>
      </c>
      <c r="AI36" s="132">
        <v>1.235E-2</v>
      </c>
      <c r="AJ36" s="132">
        <v>2.0699999999999998E-3</v>
      </c>
    </row>
    <row r="37" spans="1:36">
      <c r="A37" t="s">
        <v>1214</v>
      </c>
      <c r="B37" t="s">
        <v>1215</v>
      </c>
      <c r="C37" t="s">
        <v>1714</v>
      </c>
      <c r="D37" t="s">
        <v>1715</v>
      </c>
      <c r="E37" t="s">
        <v>310</v>
      </c>
      <c r="F37" t="s">
        <v>1716</v>
      </c>
      <c r="G37" t="s">
        <v>1717</v>
      </c>
      <c r="H37" t="s">
        <v>322</v>
      </c>
      <c r="I37" t="s">
        <v>952</v>
      </c>
      <c r="J37" t="s">
        <v>205</v>
      </c>
      <c r="K37" t="s">
        <v>205</v>
      </c>
      <c r="L37" t="s">
        <v>328</v>
      </c>
      <c r="M37" t="s">
        <v>341</v>
      </c>
      <c r="N37" t="s">
        <v>448</v>
      </c>
      <c r="O37" t="s">
        <v>340</v>
      </c>
      <c r="P37"/>
      <c r="Q37" t="s">
        <v>411</v>
      </c>
      <c r="R37" t="s">
        <v>411</v>
      </c>
      <c r="S37" t="s">
        <v>1213</v>
      </c>
      <c r="T37" s="131">
        <v>3.28</v>
      </c>
      <c r="U37" t="s">
        <v>1612</v>
      </c>
      <c r="V37" s="132">
        <v>7.1540000000000006E-2</v>
      </c>
      <c r="W37" s="132">
        <v>7.1499999999999994E-2</v>
      </c>
      <c r="X37" t="s">
        <v>413</v>
      </c>
      <c r="Y37" t="s">
        <v>340</v>
      </c>
      <c r="Z37" s="131">
        <v>254000</v>
      </c>
      <c r="AA37" s="131">
        <v>1</v>
      </c>
      <c r="AB37" s="131">
        <v>103.43967213114765</v>
      </c>
      <c r="AC37" s="109"/>
      <c r="AD37" s="131">
        <v>262.736767213115</v>
      </c>
      <c r="AE37" s="109"/>
      <c r="AF37" s="108"/>
      <c r="AG37" s="16"/>
      <c r="AH37" s="132">
        <v>2.2100000000000002E-3</v>
      </c>
      <c r="AI37" s="132">
        <v>1.2319999999999999E-2</v>
      </c>
      <c r="AJ37" s="132">
        <v>2.0699999999999998E-3</v>
      </c>
    </row>
    <row r="38" spans="1:36">
      <c r="A38" t="s">
        <v>1214</v>
      </c>
      <c r="B38" t="s">
        <v>1215</v>
      </c>
      <c r="C38" t="s">
        <v>1718</v>
      </c>
      <c r="D38" t="s">
        <v>1719</v>
      </c>
      <c r="E38" t="s">
        <v>310</v>
      </c>
      <c r="F38" t="s">
        <v>1720</v>
      </c>
      <c r="G38" t="s">
        <v>1721</v>
      </c>
      <c r="H38" t="s">
        <v>322</v>
      </c>
      <c r="I38" t="s">
        <v>952</v>
      </c>
      <c r="J38" t="s">
        <v>205</v>
      </c>
      <c r="K38" t="s">
        <v>205</v>
      </c>
      <c r="L38" t="s">
        <v>326</v>
      </c>
      <c r="M38" t="s">
        <v>341</v>
      </c>
      <c r="N38" t="s">
        <v>448</v>
      </c>
      <c r="O38" t="s">
        <v>340</v>
      </c>
      <c r="P38"/>
      <c r="Q38" t="s">
        <v>411</v>
      </c>
      <c r="R38" t="s">
        <v>411</v>
      </c>
      <c r="S38" t="s">
        <v>1213</v>
      </c>
      <c r="T38" s="131">
        <v>3.27</v>
      </c>
      <c r="U38" t="s">
        <v>1722</v>
      </c>
      <c r="V38" s="132">
        <v>6.8250000000000005E-2</v>
      </c>
      <c r="W38" s="132">
        <v>7.1900000000000006E-2</v>
      </c>
      <c r="X38" t="s">
        <v>413</v>
      </c>
      <c r="Y38" t="s">
        <v>340</v>
      </c>
      <c r="Z38" s="131">
        <v>257000</v>
      </c>
      <c r="AA38" s="131">
        <v>1</v>
      </c>
      <c r="AB38" s="131">
        <v>99.35</v>
      </c>
      <c r="AC38" s="109">
        <v>7.7610000000000001</v>
      </c>
      <c r="AD38" s="131">
        <v>263.09100000000001</v>
      </c>
      <c r="AE38" s="109"/>
      <c r="AF38" s="108"/>
      <c r="AG38" s="16"/>
      <c r="AH38" s="132">
        <v>1.07E-3</v>
      </c>
      <c r="AI38" s="132">
        <v>1.261E-2</v>
      </c>
      <c r="AJ38" s="132">
        <v>2.1199999999999999E-3</v>
      </c>
    </row>
    <row r="39" spans="1:36">
      <c r="A39" t="s">
        <v>1214</v>
      </c>
      <c r="B39" t="s">
        <v>1215</v>
      </c>
      <c r="C39" t="s">
        <v>1723</v>
      </c>
      <c r="D39" t="s">
        <v>1724</v>
      </c>
      <c r="E39" t="s">
        <v>310</v>
      </c>
      <c r="F39" t="s">
        <v>1725</v>
      </c>
      <c r="G39" t="s">
        <v>1726</v>
      </c>
      <c r="H39" t="s">
        <v>322</v>
      </c>
      <c r="I39" t="s">
        <v>755</v>
      </c>
      <c r="J39" t="s">
        <v>205</v>
      </c>
      <c r="K39" t="s">
        <v>205</v>
      </c>
      <c r="L39" t="s">
        <v>326</v>
      </c>
      <c r="M39" t="s">
        <v>341</v>
      </c>
      <c r="N39" t="s">
        <v>465</v>
      </c>
      <c r="O39" t="s">
        <v>340</v>
      </c>
      <c r="P39" t="s">
        <v>1530</v>
      </c>
      <c r="Q39" t="s">
        <v>414</v>
      </c>
      <c r="R39" t="s">
        <v>408</v>
      </c>
      <c r="S39" t="s">
        <v>1213</v>
      </c>
      <c r="T39" s="131">
        <v>5.57</v>
      </c>
      <c r="U39" t="s">
        <v>1713</v>
      </c>
      <c r="V39" s="132">
        <v>3.0710000000000001E-2</v>
      </c>
      <c r="W39" s="132">
        <v>3.32E-2</v>
      </c>
      <c r="X39" t="s">
        <v>413</v>
      </c>
      <c r="Y39" t="s">
        <v>340</v>
      </c>
      <c r="Z39" s="131">
        <v>245000</v>
      </c>
      <c r="AA39" s="131">
        <v>1</v>
      </c>
      <c r="AB39" s="131">
        <v>107.29</v>
      </c>
      <c r="AC39" s="109"/>
      <c r="AD39" s="131">
        <v>262.86099999999999</v>
      </c>
      <c r="AE39" s="109"/>
      <c r="AF39" s="108"/>
      <c r="AG39" s="16"/>
      <c r="AH39" s="132">
        <v>5.5000000000000003E-4</v>
      </c>
      <c r="AI39" s="132">
        <v>1.223E-2</v>
      </c>
      <c r="AJ39" s="132">
        <v>2.0500000000000002E-3</v>
      </c>
    </row>
    <row r="40" spans="1:36">
      <c r="A40" t="s">
        <v>1214</v>
      </c>
      <c r="B40" t="s">
        <v>1215</v>
      </c>
      <c r="C40" t="s">
        <v>1727</v>
      </c>
      <c r="D40" t="s">
        <v>1728</v>
      </c>
      <c r="E40" t="s">
        <v>312</v>
      </c>
      <c r="F40" t="s">
        <v>1729</v>
      </c>
      <c r="G40" t="s">
        <v>1730</v>
      </c>
      <c r="H40" t="s">
        <v>322</v>
      </c>
      <c r="I40" t="s">
        <v>952</v>
      </c>
      <c r="J40" t="s">
        <v>205</v>
      </c>
      <c r="K40" t="s">
        <v>225</v>
      </c>
      <c r="L40" t="s">
        <v>326</v>
      </c>
      <c r="M40" t="s">
        <v>341</v>
      </c>
      <c r="N40" t="s">
        <v>466</v>
      </c>
      <c r="O40" t="s">
        <v>340</v>
      </c>
      <c r="P40" t="s">
        <v>1590</v>
      </c>
      <c r="Q40" t="s">
        <v>414</v>
      </c>
      <c r="R40" t="s">
        <v>408</v>
      </c>
      <c r="S40" t="s">
        <v>1213</v>
      </c>
      <c r="T40" s="131">
        <v>3.36</v>
      </c>
      <c r="U40" t="s">
        <v>1731</v>
      </c>
      <c r="V40" s="132">
        <v>6.4549999999999996E-2</v>
      </c>
      <c r="W40" s="132">
        <v>5.5199999999999999E-2</v>
      </c>
      <c r="X40" t="s">
        <v>413</v>
      </c>
      <c r="Y40" t="s">
        <v>340</v>
      </c>
      <c r="Z40" s="131">
        <v>264652.46999999997</v>
      </c>
      <c r="AA40" s="131">
        <v>1</v>
      </c>
      <c r="AB40" s="131">
        <v>97.83</v>
      </c>
      <c r="AC40" s="109"/>
      <c r="AD40" s="131">
        <v>258.91000000000003</v>
      </c>
      <c r="AE40" s="109"/>
      <c r="AF40" s="108"/>
      <c r="AG40" s="16"/>
      <c r="AH40" s="132">
        <v>3.3E-4</v>
      </c>
      <c r="AI40" s="132">
        <v>1.205E-2</v>
      </c>
      <c r="AJ40" s="132">
        <v>2.0200000000000001E-3</v>
      </c>
    </row>
    <row r="41" spans="1:36">
      <c r="A41" t="s">
        <v>1214</v>
      </c>
      <c r="B41" t="s">
        <v>1215</v>
      </c>
      <c r="C41" t="s">
        <v>1690</v>
      </c>
      <c r="D41" t="s">
        <v>1691</v>
      </c>
      <c r="E41" t="s">
        <v>310</v>
      </c>
      <c r="F41" t="s">
        <v>1732</v>
      </c>
      <c r="G41" t="s">
        <v>1733</v>
      </c>
      <c r="H41" t="s">
        <v>322</v>
      </c>
      <c r="I41" t="s">
        <v>952</v>
      </c>
      <c r="J41" t="s">
        <v>205</v>
      </c>
      <c r="K41" t="s">
        <v>205</v>
      </c>
      <c r="L41" t="s">
        <v>328</v>
      </c>
      <c r="M41" t="s">
        <v>341</v>
      </c>
      <c r="N41" t="s">
        <v>448</v>
      </c>
      <c r="O41" t="s">
        <v>340</v>
      </c>
      <c r="P41"/>
      <c r="Q41" t="s">
        <v>411</v>
      </c>
      <c r="R41" t="s">
        <v>411</v>
      </c>
      <c r="S41" t="s">
        <v>1213</v>
      </c>
      <c r="T41" s="131">
        <v>0.98</v>
      </c>
      <c r="U41" t="s">
        <v>1734</v>
      </c>
      <c r="V41" s="132">
        <v>7.1290000000000006E-2</v>
      </c>
      <c r="W41" s="132">
        <v>7.7499999999999999E-2</v>
      </c>
      <c r="X41"/>
      <c r="Y41"/>
      <c r="Z41" s="131">
        <v>197600</v>
      </c>
      <c r="AA41" s="131">
        <v>1</v>
      </c>
      <c r="AB41" s="131">
        <v>100.51821862348179</v>
      </c>
      <c r="AC41" s="109">
        <v>59.576000000000001</v>
      </c>
      <c r="AD41" s="131">
        <v>258.2</v>
      </c>
      <c r="AE41" s="109"/>
      <c r="AF41" s="108"/>
      <c r="AG41" s="16"/>
      <c r="AH41" s="132">
        <v>4.1700000000000001E-3</v>
      </c>
      <c r="AI41" s="132">
        <v>1.4800000000000001E-2</v>
      </c>
      <c r="AJ41" s="132">
        <v>2.49E-3</v>
      </c>
    </row>
    <row r="42" spans="1:36">
      <c r="A42" t="s">
        <v>1214</v>
      </c>
      <c r="B42" t="s">
        <v>1215</v>
      </c>
      <c r="C42" t="s">
        <v>1735</v>
      </c>
      <c r="D42" t="s">
        <v>1736</v>
      </c>
      <c r="E42" t="s">
        <v>310</v>
      </c>
      <c r="F42" t="s">
        <v>1737</v>
      </c>
      <c r="G42" t="s">
        <v>1738</v>
      </c>
      <c r="H42" t="s">
        <v>322</v>
      </c>
      <c r="I42" t="s">
        <v>952</v>
      </c>
      <c r="J42" t="s">
        <v>205</v>
      </c>
      <c r="K42" t="s">
        <v>205</v>
      </c>
      <c r="L42" t="s">
        <v>326</v>
      </c>
      <c r="M42" t="s">
        <v>341</v>
      </c>
      <c r="N42" t="s">
        <v>455</v>
      </c>
      <c r="O42" t="s">
        <v>340</v>
      </c>
      <c r="P42"/>
      <c r="Q42" t="s">
        <v>411</v>
      </c>
      <c r="R42" t="s">
        <v>411</v>
      </c>
      <c r="S42" t="s">
        <v>1213</v>
      </c>
      <c r="T42" s="131">
        <v>3.3</v>
      </c>
      <c r="U42" t="s">
        <v>1316</v>
      </c>
      <c r="V42" s="132">
        <v>7.5249999999999997E-2</v>
      </c>
      <c r="W42" s="132">
        <v>7.5499999999999998E-2</v>
      </c>
      <c r="X42" t="s">
        <v>413</v>
      </c>
      <c r="Y42" t="s">
        <v>340</v>
      </c>
      <c r="Z42" s="131">
        <v>243000</v>
      </c>
      <c r="AA42" s="131">
        <v>1</v>
      </c>
      <c r="AB42" s="131">
        <v>103.19</v>
      </c>
      <c r="AC42" s="109"/>
      <c r="AD42" s="131">
        <v>250.75200000000001</v>
      </c>
      <c r="AE42" s="109"/>
      <c r="AF42" s="108"/>
      <c r="AG42" s="16"/>
      <c r="AH42" s="132">
        <v>2.31E-3</v>
      </c>
      <c r="AI42" s="132">
        <v>1.167E-2</v>
      </c>
      <c r="AJ42" s="132">
        <v>1.9599999999999999E-3</v>
      </c>
    </row>
    <row r="43" spans="1:36">
      <c r="A43" t="s">
        <v>1214</v>
      </c>
      <c r="B43" t="s">
        <v>1215</v>
      </c>
      <c r="C43" t="s">
        <v>1739</v>
      </c>
      <c r="D43" t="s">
        <v>1740</v>
      </c>
      <c r="E43" t="s">
        <v>310</v>
      </c>
      <c r="F43" t="s">
        <v>1741</v>
      </c>
      <c r="G43" t="s">
        <v>1742</v>
      </c>
      <c r="H43" t="s">
        <v>322</v>
      </c>
      <c r="I43" t="s">
        <v>755</v>
      </c>
      <c r="J43" t="s">
        <v>205</v>
      </c>
      <c r="K43" t="s">
        <v>205</v>
      </c>
      <c r="L43" t="s">
        <v>326</v>
      </c>
      <c r="M43" t="s">
        <v>341</v>
      </c>
      <c r="N43" t="s">
        <v>465</v>
      </c>
      <c r="O43" t="s">
        <v>340</v>
      </c>
      <c r="P43"/>
      <c r="Q43" t="s">
        <v>411</v>
      </c>
      <c r="R43" t="s">
        <v>411</v>
      </c>
      <c r="S43" t="s">
        <v>1213</v>
      </c>
      <c r="T43" s="131">
        <v>1.45</v>
      </c>
      <c r="U43" t="s">
        <v>1743</v>
      </c>
      <c r="V43" s="132">
        <v>3.8530000000000002E-2</v>
      </c>
      <c r="W43" s="132">
        <v>3.9E-2</v>
      </c>
      <c r="X43" t="s">
        <v>413</v>
      </c>
      <c r="Y43" t="s">
        <v>340</v>
      </c>
      <c r="Z43" s="131">
        <v>230000</v>
      </c>
      <c r="AA43" s="131">
        <v>1</v>
      </c>
      <c r="AB43" s="131">
        <v>108.93</v>
      </c>
      <c r="AC43" s="109"/>
      <c r="AD43" s="131">
        <v>250.53899999999999</v>
      </c>
      <c r="AE43" s="109"/>
      <c r="AF43" s="108"/>
      <c r="AG43" s="16"/>
      <c r="AH43" s="132">
        <v>3.3E-4</v>
      </c>
      <c r="AI43" s="132">
        <v>1.166E-2</v>
      </c>
      <c r="AJ43" s="132">
        <v>1.9599999999999999E-3</v>
      </c>
    </row>
    <row r="44" spans="1:36">
      <c r="A44" t="s">
        <v>1214</v>
      </c>
      <c r="B44" t="s">
        <v>1215</v>
      </c>
      <c r="C44" t="s">
        <v>1744</v>
      </c>
      <c r="D44" t="s">
        <v>1745</v>
      </c>
      <c r="E44" t="s">
        <v>310</v>
      </c>
      <c r="F44" t="s">
        <v>1746</v>
      </c>
      <c r="G44" t="s">
        <v>1747</v>
      </c>
      <c r="H44" t="s">
        <v>322</v>
      </c>
      <c r="I44" t="s">
        <v>952</v>
      </c>
      <c r="J44" t="s">
        <v>205</v>
      </c>
      <c r="K44" t="s">
        <v>205</v>
      </c>
      <c r="L44" t="s">
        <v>326</v>
      </c>
      <c r="M44" t="s">
        <v>341</v>
      </c>
      <c r="N44" t="s">
        <v>448</v>
      </c>
      <c r="O44" t="s">
        <v>340</v>
      </c>
      <c r="P44"/>
      <c r="Q44" t="s">
        <v>411</v>
      </c>
      <c r="R44" t="s">
        <v>411</v>
      </c>
      <c r="S44" t="s">
        <v>1213</v>
      </c>
      <c r="T44" s="131">
        <v>2.6</v>
      </c>
      <c r="U44" t="s">
        <v>1668</v>
      </c>
      <c r="V44" s="132">
        <v>6.8409999999999999E-2</v>
      </c>
      <c r="W44" s="132">
        <v>6.2700000000000006E-2</v>
      </c>
      <c r="X44" t="s">
        <v>413</v>
      </c>
      <c r="Y44" t="s">
        <v>340</v>
      </c>
      <c r="Z44" s="131">
        <v>238000</v>
      </c>
      <c r="AA44" s="131">
        <v>1</v>
      </c>
      <c r="AB44" s="131">
        <v>104.99</v>
      </c>
      <c r="AC44" s="109"/>
      <c r="AD44" s="131">
        <v>249.876</v>
      </c>
      <c r="AE44" s="109"/>
      <c r="AF44" s="108"/>
      <c r="AG44" s="16"/>
      <c r="AH44" s="132">
        <v>1.5900000000000001E-3</v>
      </c>
      <c r="AI44" s="132">
        <v>1.163E-2</v>
      </c>
      <c r="AJ44" s="132">
        <v>1.9499999999999999E-3</v>
      </c>
    </row>
    <row r="45" spans="1:36">
      <c r="A45" t="s">
        <v>1214</v>
      </c>
      <c r="B45" t="s">
        <v>1215</v>
      </c>
      <c r="C45" t="s">
        <v>1709</v>
      </c>
      <c r="D45" t="s">
        <v>1710</v>
      </c>
      <c r="E45" t="s">
        <v>310</v>
      </c>
      <c r="F45" t="s">
        <v>1748</v>
      </c>
      <c r="G45" t="s">
        <v>1749</v>
      </c>
      <c r="H45" t="s">
        <v>322</v>
      </c>
      <c r="I45" t="s">
        <v>755</v>
      </c>
      <c r="J45" t="s">
        <v>205</v>
      </c>
      <c r="K45" t="s">
        <v>205</v>
      </c>
      <c r="L45" t="s">
        <v>326</v>
      </c>
      <c r="M45" t="s">
        <v>341</v>
      </c>
      <c r="N45" t="s">
        <v>448</v>
      </c>
      <c r="O45" t="s">
        <v>340</v>
      </c>
      <c r="P45" t="s">
        <v>1673</v>
      </c>
      <c r="Q45" t="s">
        <v>416</v>
      </c>
      <c r="R45" t="s">
        <v>408</v>
      </c>
      <c r="S45" t="s">
        <v>1213</v>
      </c>
      <c r="T45" s="131">
        <v>3.55</v>
      </c>
      <c r="U45" t="s">
        <v>1750</v>
      </c>
      <c r="V45" s="132">
        <v>4.5740000000000003E-2</v>
      </c>
      <c r="W45" s="132">
        <v>3.7199999999999997E-2</v>
      </c>
      <c r="X45" t="s">
        <v>413</v>
      </c>
      <c r="Y45" t="s">
        <v>340</v>
      </c>
      <c r="Z45" s="131">
        <v>229451</v>
      </c>
      <c r="AA45" s="131">
        <v>1</v>
      </c>
      <c r="AB45" s="131">
        <v>107.9</v>
      </c>
      <c r="AC45" s="109"/>
      <c r="AD45" s="131">
        <v>247.578</v>
      </c>
      <c r="AE45" s="109"/>
      <c r="AF45" s="108"/>
      <c r="AG45" s="16"/>
      <c r="AH45" s="132">
        <v>5.5000000000000003E-4</v>
      </c>
      <c r="AI45" s="132">
        <v>1.1520000000000001E-2</v>
      </c>
      <c r="AJ45" s="132">
        <v>1.9400000000000001E-3</v>
      </c>
    </row>
    <row r="46" spans="1:36">
      <c r="A46" t="s">
        <v>1214</v>
      </c>
      <c r="B46" t="s">
        <v>1215</v>
      </c>
      <c r="C46" t="s">
        <v>1751</v>
      </c>
      <c r="D46" t="s">
        <v>1752</v>
      </c>
      <c r="E46" t="s">
        <v>310</v>
      </c>
      <c r="F46" t="s">
        <v>1753</v>
      </c>
      <c r="G46" t="s">
        <v>1754</v>
      </c>
      <c r="H46" t="s">
        <v>322</v>
      </c>
      <c r="I46" t="s">
        <v>952</v>
      </c>
      <c r="J46" t="s">
        <v>205</v>
      </c>
      <c r="K46" t="s">
        <v>205</v>
      </c>
      <c r="L46" t="s">
        <v>326</v>
      </c>
      <c r="M46" t="s">
        <v>341</v>
      </c>
      <c r="N46" t="s">
        <v>481</v>
      </c>
      <c r="O46" t="s">
        <v>340</v>
      </c>
      <c r="P46"/>
      <c r="Q46" t="s">
        <v>411</v>
      </c>
      <c r="R46" t="s">
        <v>411</v>
      </c>
      <c r="S46" t="s">
        <v>1213</v>
      </c>
      <c r="T46" s="131">
        <v>3.83</v>
      </c>
      <c r="U46" t="s">
        <v>1755</v>
      </c>
      <c r="V46" s="132">
        <v>4.3180000000000003E-2</v>
      </c>
      <c r="W46" s="132">
        <v>5.4100000000000002E-2</v>
      </c>
      <c r="X46" t="s">
        <v>413</v>
      </c>
      <c r="Y46" t="s">
        <v>340</v>
      </c>
      <c r="Z46" s="131">
        <v>216000</v>
      </c>
      <c r="AA46" s="131">
        <v>1</v>
      </c>
      <c r="AB46" s="131">
        <v>103.91</v>
      </c>
      <c r="AC46" s="109"/>
      <c r="AD46" s="131">
        <v>224.446</v>
      </c>
      <c r="AE46" s="109"/>
      <c r="AF46" s="108"/>
      <c r="AG46" s="16"/>
      <c r="AH46" s="132">
        <v>4.4000000000000002E-4</v>
      </c>
      <c r="AI46" s="132">
        <v>1.0449999999999999E-2</v>
      </c>
      <c r="AJ46" s="132">
        <v>1.75E-3</v>
      </c>
    </row>
    <row r="47" spans="1:36">
      <c r="A47" t="s">
        <v>1214</v>
      </c>
      <c r="B47" t="s">
        <v>1215</v>
      </c>
      <c r="C47" t="s">
        <v>1756</v>
      </c>
      <c r="D47" t="s">
        <v>1757</v>
      </c>
      <c r="E47" t="s">
        <v>310</v>
      </c>
      <c r="F47" t="s">
        <v>1758</v>
      </c>
      <c r="G47" t="s">
        <v>1759</v>
      </c>
      <c r="H47" t="s">
        <v>322</v>
      </c>
      <c r="I47" t="s">
        <v>952</v>
      </c>
      <c r="J47" t="s">
        <v>205</v>
      </c>
      <c r="K47" t="s">
        <v>205</v>
      </c>
      <c r="L47" t="s">
        <v>326</v>
      </c>
      <c r="M47" t="s">
        <v>341</v>
      </c>
      <c r="N47" t="s">
        <v>448</v>
      </c>
      <c r="O47" t="s">
        <v>340</v>
      </c>
      <c r="P47" t="s">
        <v>1673</v>
      </c>
      <c r="Q47" t="s">
        <v>416</v>
      </c>
      <c r="R47" t="s">
        <v>408</v>
      </c>
      <c r="S47" t="s">
        <v>1213</v>
      </c>
      <c r="T47" s="131">
        <v>3.56</v>
      </c>
      <c r="U47" t="s">
        <v>1551</v>
      </c>
      <c r="V47" s="132">
        <v>6.2359999999999999E-2</v>
      </c>
      <c r="W47" s="132">
        <v>5.91E-2</v>
      </c>
      <c r="X47" t="s">
        <v>413</v>
      </c>
      <c r="Y47" t="s">
        <v>340</v>
      </c>
      <c r="Z47" s="131">
        <v>218000</v>
      </c>
      <c r="AA47" s="131">
        <v>1</v>
      </c>
      <c r="AB47" s="131">
        <v>102.01</v>
      </c>
      <c r="AC47" s="109"/>
      <c r="AD47" s="131">
        <v>222.38200000000001</v>
      </c>
      <c r="AE47" s="109"/>
      <c r="AF47" s="108"/>
      <c r="AG47" s="16"/>
      <c r="AH47" s="132">
        <v>2.7200000000000002E-3</v>
      </c>
      <c r="AI47" s="132">
        <v>1.035E-2</v>
      </c>
      <c r="AJ47" s="132">
        <v>1.74E-3</v>
      </c>
    </row>
    <row r="48" spans="1:36">
      <c r="A48" t="s">
        <v>1214</v>
      </c>
      <c r="B48" t="s">
        <v>1215</v>
      </c>
      <c r="C48" t="s">
        <v>1760</v>
      </c>
      <c r="D48" t="s">
        <v>1761</v>
      </c>
      <c r="E48" t="s">
        <v>310</v>
      </c>
      <c r="F48" t="s">
        <v>1762</v>
      </c>
      <c r="G48" t="s">
        <v>1763</v>
      </c>
      <c r="H48" t="s">
        <v>322</v>
      </c>
      <c r="I48" t="s">
        <v>952</v>
      </c>
      <c r="J48" t="s">
        <v>205</v>
      </c>
      <c r="K48" t="s">
        <v>205</v>
      </c>
      <c r="L48" t="s">
        <v>326</v>
      </c>
      <c r="M48" t="s">
        <v>341</v>
      </c>
      <c r="N48" t="s">
        <v>448</v>
      </c>
      <c r="O48" t="s">
        <v>340</v>
      </c>
      <c r="P48"/>
      <c r="Q48" t="s">
        <v>411</v>
      </c>
      <c r="R48" t="s">
        <v>411</v>
      </c>
      <c r="S48" t="s">
        <v>1213</v>
      </c>
      <c r="T48" s="131">
        <v>2.96</v>
      </c>
      <c r="U48" t="s">
        <v>1764</v>
      </c>
      <c r="V48" s="132">
        <v>7.0660000000000001E-2</v>
      </c>
      <c r="W48" s="132">
        <v>8.8300000000000003E-2</v>
      </c>
      <c r="X48" t="s">
        <v>413</v>
      </c>
      <c r="Y48" t="s">
        <v>340</v>
      </c>
      <c r="Z48" s="131">
        <v>223550</v>
      </c>
      <c r="AA48" s="131">
        <v>1</v>
      </c>
      <c r="AB48" s="131">
        <v>97.05</v>
      </c>
      <c r="AC48" s="109"/>
      <c r="AD48" s="131">
        <v>216.95500000000001</v>
      </c>
      <c r="AE48" s="109"/>
      <c r="AF48" s="108"/>
      <c r="AG48" s="16"/>
      <c r="AH48" s="132">
        <v>3.5699999999999998E-3</v>
      </c>
      <c r="AI48" s="132">
        <v>1.01E-2</v>
      </c>
      <c r="AJ48" s="132">
        <v>1.6999999999999999E-3</v>
      </c>
    </row>
    <row r="49" spans="1:36">
      <c r="A49" t="s">
        <v>1214</v>
      </c>
      <c r="B49" t="s">
        <v>1215</v>
      </c>
      <c r="C49" t="s">
        <v>1765</v>
      </c>
      <c r="D49" t="s">
        <v>1766</v>
      </c>
      <c r="E49" t="s">
        <v>310</v>
      </c>
      <c r="F49" t="s">
        <v>1767</v>
      </c>
      <c r="G49" t="s">
        <v>1768</v>
      </c>
      <c r="H49" t="s">
        <v>322</v>
      </c>
      <c r="I49" t="s">
        <v>952</v>
      </c>
      <c r="J49" t="s">
        <v>205</v>
      </c>
      <c r="K49" t="s">
        <v>205</v>
      </c>
      <c r="L49" t="s">
        <v>326</v>
      </c>
      <c r="M49" t="s">
        <v>341</v>
      </c>
      <c r="N49" t="s">
        <v>444</v>
      </c>
      <c r="O49" t="s">
        <v>340</v>
      </c>
      <c r="P49" t="s">
        <v>1556</v>
      </c>
      <c r="Q49" t="s">
        <v>416</v>
      </c>
      <c r="R49" t="s">
        <v>408</v>
      </c>
      <c r="S49" t="s">
        <v>1213</v>
      </c>
      <c r="T49" s="131">
        <v>2.04</v>
      </c>
      <c r="U49" t="s">
        <v>1686</v>
      </c>
      <c r="V49" s="132">
        <v>5.5460000000000002E-2</v>
      </c>
      <c r="W49" s="132">
        <v>5.33E-2</v>
      </c>
      <c r="X49" t="s">
        <v>413</v>
      </c>
      <c r="Y49" t="s">
        <v>340</v>
      </c>
      <c r="Z49" s="131">
        <v>208000</v>
      </c>
      <c r="AA49" s="131">
        <v>1</v>
      </c>
      <c r="AB49" s="131">
        <v>102.68</v>
      </c>
      <c r="AC49" s="109"/>
      <c r="AD49" s="131">
        <v>213.57400000000001</v>
      </c>
      <c r="AE49" s="109"/>
      <c r="AF49" s="108"/>
      <c r="AG49" s="16"/>
      <c r="AH49" s="132">
        <v>8.8999999999999995E-4</v>
      </c>
      <c r="AI49" s="132">
        <v>9.9399999999999992E-3</v>
      </c>
      <c r="AJ49" s="132">
        <v>1.67E-3</v>
      </c>
    </row>
    <row r="50" spans="1:36">
      <c r="A50" t="s">
        <v>1214</v>
      </c>
      <c r="B50" t="s">
        <v>1215</v>
      </c>
      <c r="C50" t="s">
        <v>1567</v>
      </c>
      <c r="D50" t="s">
        <v>1568</v>
      </c>
      <c r="E50" t="s">
        <v>312</v>
      </c>
      <c r="F50" t="s">
        <v>1769</v>
      </c>
      <c r="G50" t="s">
        <v>1770</v>
      </c>
      <c r="H50" t="s">
        <v>322</v>
      </c>
      <c r="I50" t="s">
        <v>952</v>
      </c>
      <c r="J50" t="s">
        <v>205</v>
      </c>
      <c r="K50" t="s">
        <v>225</v>
      </c>
      <c r="L50" t="s">
        <v>326</v>
      </c>
      <c r="M50" t="s">
        <v>341</v>
      </c>
      <c r="N50" t="s">
        <v>466</v>
      </c>
      <c r="O50" t="s">
        <v>340</v>
      </c>
      <c r="P50" t="s">
        <v>1530</v>
      </c>
      <c r="Q50" t="s">
        <v>414</v>
      </c>
      <c r="R50" t="s">
        <v>408</v>
      </c>
      <c r="S50" t="s">
        <v>1213</v>
      </c>
      <c r="T50" s="131">
        <v>1.43</v>
      </c>
      <c r="U50" t="s">
        <v>1743</v>
      </c>
      <c r="V50" s="132">
        <v>7.7929999999999999E-2</v>
      </c>
      <c r="W50" s="132">
        <v>5.6500000000000002E-2</v>
      </c>
      <c r="X50" t="s">
        <v>413</v>
      </c>
      <c r="Y50" t="s">
        <v>340</v>
      </c>
      <c r="Z50" s="131">
        <v>207740</v>
      </c>
      <c r="AA50" s="131">
        <v>1</v>
      </c>
      <c r="AB50" s="131">
        <v>101.71</v>
      </c>
      <c r="AC50" s="109"/>
      <c r="AD50" s="131">
        <v>211.292</v>
      </c>
      <c r="AE50" s="109"/>
      <c r="AF50" s="108"/>
      <c r="AG50" s="16"/>
      <c r="AH50" s="132">
        <v>6.0999999999999997E-4</v>
      </c>
      <c r="AI50" s="132">
        <v>9.8300000000000002E-3</v>
      </c>
      <c r="AJ50" s="132">
        <v>1.65E-3</v>
      </c>
    </row>
    <row r="51" spans="1:36">
      <c r="A51" t="s">
        <v>1214</v>
      </c>
      <c r="B51" t="s">
        <v>1215</v>
      </c>
      <c r="C51" t="s">
        <v>1771</v>
      </c>
      <c r="D51" t="s">
        <v>1772</v>
      </c>
      <c r="E51" t="s">
        <v>310</v>
      </c>
      <c r="F51" t="s">
        <v>1773</v>
      </c>
      <c r="G51" t="s">
        <v>1774</v>
      </c>
      <c r="H51" t="s">
        <v>322</v>
      </c>
      <c r="I51" t="s">
        <v>952</v>
      </c>
      <c r="J51" t="s">
        <v>205</v>
      </c>
      <c r="K51" t="s">
        <v>205</v>
      </c>
      <c r="L51" t="s">
        <v>326</v>
      </c>
      <c r="M51" t="s">
        <v>341</v>
      </c>
      <c r="N51" t="s">
        <v>448</v>
      </c>
      <c r="O51" t="s">
        <v>340</v>
      </c>
      <c r="P51"/>
      <c r="Q51" t="s">
        <v>411</v>
      </c>
      <c r="R51" t="s">
        <v>411</v>
      </c>
      <c r="S51" t="s">
        <v>1213</v>
      </c>
      <c r="T51" s="131">
        <v>1.44</v>
      </c>
      <c r="U51" t="s">
        <v>1775</v>
      </c>
      <c r="V51" s="132">
        <v>6.6100000000000006E-2</v>
      </c>
      <c r="W51" s="132">
        <v>5.4800000000000001E-2</v>
      </c>
      <c r="X51" t="s">
        <v>413</v>
      </c>
      <c r="Y51" t="s">
        <v>340</v>
      </c>
      <c r="Z51" s="131">
        <v>200000</v>
      </c>
      <c r="AA51" s="131">
        <v>1</v>
      </c>
      <c r="AB51" s="131">
        <v>104.4</v>
      </c>
      <c r="AC51" s="109"/>
      <c r="AD51" s="131">
        <v>208.8</v>
      </c>
      <c r="AE51" s="109"/>
      <c r="AF51" s="108"/>
      <c r="AG51" s="16"/>
      <c r="AH51" s="132">
        <v>1.5399999999999999E-3</v>
      </c>
      <c r="AI51" s="132">
        <v>9.7199999999999995E-3</v>
      </c>
      <c r="AJ51" s="132">
        <v>1.6299999999999999E-3</v>
      </c>
    </row>
    <row r="52" spans="1:36">
      <c r="A52" t="s">
        <v>1214</v>
      </c>
      <c r="B52" t="s">
        <v>1215</v>
      </c>
      <c r="C52" t="s">
        <v>1776</v>
      </c>
      <c r="D52" t="s">
        <v>1777</v>
      </c>
      <c r="E52" t="s">
        <v>310</v>
      </c>
      <c r="F52" t="s">
        <v>1778</v>
      </c>
      <c r="G52" t="s">
        <v>1779</v>
      </c>
      <c r="H52" t="s">
        <v>322</v>
      </c>
      <c r="I52" t="s">
        <v>755</v>
      </c>
      <c r="J52" t="s">
        <v>205</v>
      </c>
      <c r="K52" t="s">
        <v>205</v>
      </c>
      <c r="L52" t="s">
        <v>326</v>
      </c>
      <c r="M52" t="s">
        <v>341</v>
      </c>
      <c r="N52" t="s">
        <v>460</v>
      </c>
      <c r="O52" t="s">
        <v>340</v>
      </c>
      <c r="P52"/>
      <c r="Q52" t="s">
        <v>411</v>
      </c>
      <c r="R52" t="s">
        <v>411</v>
      </c>
      <c r="S52" t="s">
        <v>1213</v>
      </c>
      <c r="T52" s="131">
        <v>3.96</v>
      </c>
      <c r="U52" t="s">
        <v>1617</v>
      </c>
      <c r="V52" s="132">
        <v>3.5159999999999997E-2</v>
      </c>
      <c r="W52" s="132">
        <v>3.2300000000000002E-2</v>
      </c>
      <c r="X52" t="s">
        <v>413</v>
      </c>
      <c r="Y52" t="s">
        <v>340</v>
      </c>
      <c r="Z52" s="131">
        <v>189000</v>
      </c>
      <c r="AA52" s="131">
        <v>1</v>
      </c>
      <c r="AB52" s="131">
        <v>105.02</v>
      </c>
      <c r="AC52" s="109"/>
      <c r="AD52" s="131">
        <v>198.488</v>
      </c>
      <c r="AE52" s="109"/>
      <c r="AF52" s="108"/>
      <c r="AG52" s="16"/>
      <c r="AH52" s="132">
        <v>5.5999999999999995E-4</v>
      </c>
      <c r="AI52" s="132">
        <v>9.2399999999999999E-3</v>
      </c>
      <c r="AJ52" s="132">
        <v>1.5499999999999999E-3</v>
      </c>
    </row>
    <row r="53" spans="1:36">
      <c r="A53" t="s">
        <v>1214</v>
      </c>
      <c r="B53" t="s">
        <v>1215</v>
      </c>
      <c r="C53" t="s">
        <v>1727</v>
      </c>
      <c r="D53" t="s">
        <v>1728</v>
      </c>
      <c r="E53" t="s">
        <v>312</v>
      </c>
      <c r="F53" t="s">
        <v>1780</v>
      </c>
      <c r="G53" t="s">
        <v>1781</v>
      </c>
      <c r="H53" t="s">
        <v>322</v>
      </c>
      <c r="I53" t="s">
        <v>952</v>
      </c>
      <c r="J53" t="s">
        <v>205</v>
      </c>
      <c r="K53" t="s">
        <v>225</v>
      </c>
      <c r="L53" t="s">
        <v>326</v>
      </c>
      <c r="M53" t="s">
        <v>341</v>
      </c>
      <c r="N53" t="s">
        <v>466</v>
      </c>
      <c r="O53" t="s">
        <v>340</v>
      </c>
      <c r="P53" t="s">
        <v>1645</v>
      </c>
      <c r="Q53" t="s">
        <v>414</v>
      </c>
      <c r="R53" t="s">
        <v>408</v>
      </c>
      <c r="S53" t="s">
        <v>1213</v>
      </c>
      <c r="T53" s="131">
        <v>3.4</v>
      </c>
      <c r="U53" t="s">
        <v>1782</v>
      </c>
      <c r="V53" s="132">
        <v>5.2449999999999997E-2</v>
      </c>
      <c r="W53" s="132">
        <v>5.28E-2</v>
      </c>
      <c r="X53" t="s">
        <v>413</v>
      </c>
      <c r="Y53" t="s">
        <v>340</v>
      </c>
      <c r="Z53" s="131">
        <v>188000</v>
      </c>
      <c r="AA53" s="131">
        <v>1</v>
      </c>
      <c r="AB53" s="131">
        <v>104.82</v>
      </c>
      <c r="AC53" s="109"/>
      <c r="AD53" s="131">
        <v>197.06200000000001</v>
      </c>
      <c r="AE53" s="109"/>
      <c r="AF53" s="108"/>
      <c r="AG53" s="16"/>
      <c r="AH53" s="132">
        <v>3.4000000000000002E-4</v>
      </c>
      <c r="AI53" s="132">
        <v>9.1699999999999993E-3</v>
      </c>
      <c r="AJ53" s="132">
        <v>1.5399999999999999E-3</v>
      </c>
    </row>
    <row r="54" spans="1:36">
      <c r="A54" t="s">
        <v>1214</v>
      </c>
      <c r="B54" t="s">
        <v>1215</v>
      </c>
      <c r="C54" t="s">
        <v>1783</v>
      </c>
      <c r="D54" t="s">
        <v>1784</v>
      </c>
      <c r="E54" t="s">
        <v>310</v>
      </c>
      <c r="F54" t="s">
        <v>1785</v>
      </c>
      <c r="G54" t="s">
        <v>1786</v>
      </c>
      <c r="H54" t="s">
        <v>322</v>
      </c>
      <c r="I54" t="s">
        <v>755</v>
      </c>
      <c r="J54" t="s">
        <v>205</v>
      </c>
      <c r="K54" t="s">
        <v>205</v>
      </c>
      <c r="L54" t="s">
        <v>326</v>
      </c>
      <c r="M54" t="s">
        <v>341</v>
      </c>
      <c r="N54" t="s">
        <v>442</v>
      </c>
      <c r="O54" t="s">
        <v>340</v>
      </c>
      <c r="P54"/>
      <c r="Q54" t="s">
        <v>411</v>
      </c>
      <c r="R54" t="s">
        <v>411</v>
      </c>
      <c r="S54" t="s">
        <v>1213</v>
      </c>
      <c r="T54" s="131">
        <v>1.77</v>
      </c>
      <c r="U54" t="s">
        <v>1681</v>
      </c>
      <c r="V54" s="132">
        <v>4.9540000000000001E-2</v>
      </c>
      <c r="W54" s="132">
        <v>2.8799999999999999E-2</v>
      </c>
      <c r="X54" t="s">
        <v>413</v>
      </c>
      <c r="Y54" t="s">
        <v>340</v>
      </c>
      <c r="Z54" s="131">
        <v>172631.57</v>
      </c>
      <c r="AA54" s="131">
        <v>1</v>
      </c>
      <c r="AB54" s="131">
        <v>112.49</v>
      </c>
      <c r="AC54" s="109"/>
      <c r="AD54" s="131">
        <v>194.19300000000001</v>
      </c>
      <c r="AE54" s="109"/>
      <c r="AF54" s="108"/>
      <c r="AG54" s="16"/>
      <c r="AH54" s="132">
        <v>7.1000000000000002E-4</v>
      </c>
      <c r="AI54" s="132">
        <v>9.0399999999999994E-3</v>
      </c>
      <c r="AJ54" s="132">
        <v>1.5200000000000001E-3</v>
      </c>
    </row>
    <row r="55" spans="1:36">
      <c r="A55" t="s">
        <v>1214</v>
      </c>
      <c r="B55" t="s">
        <v>1215</v>
      </c>
      <c r="C55" t="s">
        <v>1787</v>
      </c>
      <c r="D55" t="s">
        <v>1788</v>
      </c>
      <c r="E55" t="s">
        <v>310</v>
      </c>
      <c r="F55" t="s">
        <v>1789</v>
      </c>
      <c r="G55" t="s">
        <v>1790</v>
      </c>
      <c r="H55" t="s">
        <v>322</v>
      </c>
      <c r="I55" t="s">
        <v>755</v>
      </c>
      <c r="J55" t="s">
        <v>205</v>
      </c>
      <c r="K55" t="s">
        <v>205</v>
      </c>
      <c r="L55" t="s">
        <v>326</v>
      </c>
      <c r="M55" t="s">
        <v>341</v>
      </c>
      <c r="N55" t="s">
        <v>465</v>
      </c>
      <c r="O55" t="s">
        <v>340</v>
      </c>
      <c r="P55"/>
      <c r="Q55" t="s">
        <v>411</v>
      </c>
      <c r="R55" t="s">
        <v>411</v>
      </c>
      <c r="S55" t="s">
        <v>1213</v>
      </c>
      <c r="T55" s="131">
        <v>3.35</v>
      </c>
      <c r="U55" t="s">
        <v>1764</v>
      </c>
      <c r="V55" s="132">
        <v>2.4830000000000001E-2</v>
      </c>
      <c r="W55" s="132">
        <v>3.9800000000000002E-2</v>
      </c>
      <c r="X55" t="s">
        <v>413</v>
      </c>
      <c r="Y55" t="s">
        <v>340</v>
      </c>
      <c r="Z55" s="131">
        <v>171000</v>
      </c>
      <c r="AA55" s="131">
        <v>1</v>
      </c>
      <c r="AB55" s="131">
        <v>101.46</v>
      </c>
      <c r="AC55" s="109"/>
      <c r="AD55" s="131">
        <v>173.49700000000001</v>
      </c>
      <c r="AE55" s="109"/>
      <c r="AF55" s="108"/>
      <c r="AG55" s="16"/>
      <c r="AH55" s="132">
        <v>1.17E-3</v>
      </c>
      <c r="AI55" s="132">
        <v>8.0800000000000004E-3</v>
      </c>
      <c r="AJ55" s="132">
        <v>1.3600000000000001E-3</v>
      </c>
    </row>
    <row r="56" spans="1:36">
      <c r="A56" t="s">
        <v>1214</v>
      </c>
      <c r="B56" t="s">
        <v>1215</v>
      </c>
      <c r="C56" t="s">
        <v>1791</v>
      </c>
      <c r="D56" t="s">
        <v>1792</v>
      </c>
      <c r="E56" t="s">
        <v>310</v>
      </c>
      <c r="F56" t="s">
        <v>1793</v>
      </c>
      <c r="G56" t="s">
        <v>1794</v>
      </c>
      <c r="H56" t="s">
        <v>322</v>
      </c>
      <c r="I56" t="s">
        <v>755</v>
      </c>
      <c r="J56" t="s">
        <v>205</v>
      </c>
      <c r="K56" t="s">
        <v>205</v>
      </c>
      <c r="L56" t="s">
        <v>326</v>
      </c>
      <c r="M56" t="s">
        <v>341</v>
      </c>
      <c r="N56" t="s">
        <v>448</v>
      </c>
      <c r="O56" t="s">
        <v>340</v>
      </c>
      <c r="P56" t="s">
        <v>1600</v>
      </c>
      <c r="Q56" t="s">
        <v>416</v>
      </c>
      <c r="R56" t="s">
        <v>408</v>
      </c>
      <c r="S56" t="s">
        <v>1213</v>
      </c>
      <c r="T56" s="131">
        <v>2.12</v>
      </c>
      <c r="U56" t="s">
        <v>1795</v>
      </c>
      <c r="V56" s="132">
        <v>3.2680000000000001E-2</v>
      </c>
      <c r="W56" s="132">
        <v>3.2300000000000002E-2</v>
      </c>
      <c r="X56" t="s">
        <v>413</v>
      </c>
      <c r="Y56" t="s">
        <v>340</v>
      </c>
      <c r="Z56" s="131">
        <v>150000</v>
      </c>
      <c r="AA56" s="131">
        <v>1</v>
      </c>
      <c r="AB56" s="131">
        <v>111.11</v>
      </c>
      <c r="AC56" s="109"/>
      <c r="AD56" s="131">
        <v>166.66499999999999</v>
      </c>
      <c r="AE56" s="109"/>
      <c r="AF56" s="108"/>
      <c r="AG56" s="16"/>
      <c r="AH56" s="132">
        <v>5.0000000000000001E-4</v>
      </c>
      <c r="AI56" s="132">
        <v>7.7600000000000004E-3</v>
      </c>
      <c r="AJ56" s="132">
        <v>1.2999999999999999E-3</v>
      </c>
    </row>
    <row r="57" spans="1:36">
      <c r="A57" t="s">
        <v>1214</v>
      </c>
      <c r="B57" t="s">
        <v>1215</v>
      </c>
      <c r="C57" t="s">
        <v>1796</v>
      </c>
      <c r="D57" t="s">
        <v>1797</v>
      </c>
      <c r="E57" t="s">
        <v>310</v>
      </c>
      <c r="F57" t="s">
        <v>1798</v>
      </c>
      <c r="G57" t="s">
        <v>1799</v>
      </c>
      <c r="H57" t="s">
        <v>322</v>
      </c>
      <c r="I57" t="s">
        <v>755</v>
      </c>
      <c r="J57" t="s">
        <v>205</v>
      </c>
      <c r="K57" t="s">
        <v>205</v>
      </c>
      <c r="L57" t="s">
        <v>326</v>
      </c>
      <c r="M57" t="s">
        <v>341</v>
      </c>
      <c r="N57" t="s">
        <v>465</v>
      </c>
      <c r="O57" t="s">
        <v>340</v>
      </c>
      <c r="P57"/>
      <c r="Q57" t="s">
        <v>411</v>
      </c>
      <c r="R57" t="s">
        <v>411</v>
      </c>
      <c r="S57" t="s">
        <v>1213</v>
      </c>
      <c r="T57" s="131">
        <v>2.36</v>
      </c>
      <c r="U57" t="s">
        <v>1681</v>
      </c>
      <c r="V57" s="132">
        <v>4.5400000000000003E-2</v>
      </c>
      <c r="W57" s="132">
        <v>3.3300000000000003E-2</v>
      </c>
      <c r="X57" t="s">
        <v>413</v>
      </c>
      <c r="Y57" t="s">
        <v>340</v>
      </c>
      <c r="Z57" s="131">
        <v>149171</v>
      </c>
      <c r="AA57" s="131">
        <v>1</v>
      </c>
      <c r="AB57" s="131">
        <v>108.49</v>
      </c>
      <c r="AC57" s="109"/>
      <c r="AD57" s="131">
        <v>161.83600000000001</v>
      </c>
      <c r="AE57" s="109"/>
      <c r="AF57" s="108"/>
      <c r="AG57" s="16"/>
      <c r="AH57" s="132">
        <v>1.4999999999999999E-4</v>
      </c>
      <c r="AI57" s="132">
        <v>7.5300000000000002E-3</v>
      </c>
      <c r="AJ57" s="132">
        <v>1.2700000000000001E-3</v>
      </c>
    </row>
    <row r="58" spans="1:36">
      <c r="A58" t="s">
        <v>1214</v>
      </c>
      <c r="B58" t="s">
        <v>1215</v>
      </c>
      <c r="C58" t="s">
        <v>1735</v>
      </c>
      <c r="D58" t="s">
        <v>1736</v>
      </c>
      <c r="E58" t="s">
        <v>310</v>
      </c>
      <c r="F58" t="s">
        <v>1800</v>
      </c>
      <c r="G58" t="s">
        <v>1801</v>
      </c>
      <c r="H58" t="s">
        <v>322</v>
      </c>
      <c r="I58" t="s">
        <v>756</v>
      </c>
      <c r="J58" t="s">
        <v>205</v>
      </c>
      <c r="K58" t="s">
        <v>205</v>
      </c>
      <c r="L58" t="s">
        <v>326</v>
      </c>
      <c r="M58" t="s">
        <v>341</v>
      </c>
      <c r="N58" t="s">
        <v>455</v>
      </c>
      <c r="O58" t="s">
        <v>340</v>
      </c>
      <c r="P58"/>
      <c r="Q58" t="s">
        <v>411</v>
      </c>
      <c r="R58" t="s">
        <v>411</v>
      </c>
      <c r="S58" t="s">
        <v>1213</v>
      </c>
      <c r="T58" s="131">
        <v>2.93</v>
      </c>
      <c r="U58" t="s">
        <v>1802</v>
      </c>
      <c r="V58" s="132">
        <v>7.3270000000000002E-2</v>
      </c>
      <c r="W58" s="132">
        <v>5.6500000000000002E-2</v>
      </c>
      <c r="X58" t="s">
        <v>413</v>
      </c>
      <c r="Y58" t="s">
        <v>340</v>
      </c>
      <c r="Z58" s="131">
        <v>162617</v>
      </c>
      <c r="AA58" s="131">
        <v>1</v>
      </c>
      <c r="AB58" s="131">
        <v>95.8</v>
      </c>
      <c r="AC58" s="109"/>
      <c r="AD58" s="131">
        <v>155.78700000000001</v>
      </c>
      <c r="AE58" s="109"/>
      <c r="AF58" s="108"/>
      <c r="AG58" s="16"/>
      <c r="AH58" s="132">
        <v>3.1099999999999999E-3</v>
      </c>
      <c r="AI58" s="132">
        <v>7.2500000000000004E-3</v>
      </c>
      <c r="AJ58" s="132">
        <v>1.2199999999999999E-3</v>
      </c>
    </row>
    <row r="59" spans="1:36">
      <c r="A59" t="s">
        <v>1214</v>
      </c>
      <c r="B59" t="s">
        <v>1215</v>
      </c>
      <c r="C59" t="s">
        <v>1690</v>
      </c>
      <c r="D59" t="s">
        <v>1691</v>
      </c>
      <c r="E59" t="s">
        <v>310</v>
      </c>
      <c r="F59" t="s">
        <v>1803</v>
      </c>
      <c r="G59" t="s">
        <v>1804</v>
      </c>
      <c r="H59" t="s">
        <v>322</v>
      </c>
      <c r="I59" t="s">
        <v>952</v>
      </c>
      <c r="J59" t="s">
        <v>205</v>
      </c>
      <c r="K59" t="s">
        <v>205</v>
      </c>
      <c r="L59" t="s">
        <v>326</v>
      </c>
      <c r="M59" t="s">
        <v>341</v>
      </c>
      <c r="N59" t="s">
        <v>448</v>
      </c>
      <c r="O59" t="s">
        <v>340</v>
      </c>
      <c r="P59"/>
      <c r="Q59" t="s">
        <v>411</v>
      </c>
      <c r="R59" t="s">
        <v>411</v>
      </c>
      <c r="S59" t="s">
        <v>1213</v>
      </c>
      <c r="T59" s="131">
        <v>0.5</v>
      </c>
      <c r="U59" t="s">
        <v>1805</v>
      </c>
      <c r="V59" s="132">
        <v>6.5070000000000003E-2</v>
      </c>
      <c r="W59" s="132">
        <v>3.6700000000000003E-2</v>
      </c>
      <c r="X59" t="s">
        <v>413</v>
      </c>
      <c r="Y59" t="s">
        <v>340</v>
      </c>
      <c r="Z59" s="131">
        <v>148750</v>
      </c>
      <c r="AA59" s="131">
        <v>1</v>
      </c>
      <c r="AB59" s="131">
        <v>99.63</v>
      </c>
      <c r="AC59" s="109">
        <v>2.6030000000000002</v>
      </c>
      <c r="AD59" s="131">
        <v>150.803</v>
      </c>
      <c r="AE59" s="109"/>
      <c r="AF59" s="108"/>
      <c r="AG59" s="16"/>
      <c r="AH59" s="132">
        <v>2.7799999999999999E-3</v>
      </c>
      <c r="AI59" s="132">
        <v>7.1399999999999996E-3</v>
      </c>
      <c r="AJ59" s="132">
        <v>1.1999999999999999E-3</v>
      </c>
    </row>
    <row r="60" spans="1:36">
      <c r="A60" t="s">
        <v>1214</v>
      </c>
      <c r="B60" t="s">
        <v>1215</v>
      </c>
      <c r="C60" t="s">
        <v>1806</v>
      </c>
      <c r="D60" t="s">
        <v>1807</v>
      </c>
      <c r="E60" t="s">
        <v>310</v>
      </c>
      <c r="F60" t="s">
        <v>1808</v>
      </c>
      <c r="G60" t="s">
        <v>1809</v>
      </c>
      <c r="H60" t="s">
        <v>322</v>
      </c>
      <c r="I60" t="s">
        <v>952</v>
      </c>
      <c r="J60" t="s">
        <v>205</v>
      </c>
      <c r="K60" t="s">
        <v>205</v>
      </c>
      <c r="L60" t="s">
        <v>326</v>
      </c>
      <c r="M60" t="s">
        <v>341</v>
      </c>
      <c r="N60" t="s">
        <v>448</v>
      </c>
      <c r="O60" t="s">
        <v>340</v>
      </c>
      <c r="P60"/>
      <c r="Q60" t="s">
        <v>411</v>
      </c>
      <c r="R60" t="s">
        <v>411</v>
      </c>
      <c r="S60" t="s">
        <v>1213</v>
      </c>
      <c r="T60" s="131">
        <v>3.25</v>
      </c>
      <c r="U60" t="s">
        <v>1561</v>
      </c>
      <c r="V60" s="132">
        <v>5.8220000000000001E-2</v>
      </c>
      <c r="W60" s="132">
        <v>6.9000000000000006E-2</v>
      </c>
      <c r="X60" t="s">
        <v>413</v>
      </c>
      <c r="Y60" t="s">
        <v>340</v>
      </c>
      <c r="Z60" s="131">
        <v>149000</v>
      </c>
      <c r="AA60" s="131">
        <v>1</v>
      </c>
      <c r="AB60" s="131">
        <v>101.02</v>
      </c>
      <c r="AC60" s="109"/>
      <c r="AD60" s="131">
        <v>150.52000000000001</v>
      </c>
      <c r="AE60" s="109"/>
      <c r="AF60" s="108"/>
      <c r="AG60" s="16"/>
      <c r="AH60" s="132">
        <v>1.15E-3</v>
      </c>
      <c r="AI60" s="132">
        <v>7.0099999999999997E-3</v>
      </c>
      <c r="AJ60" s="132">
        <v>1.1800000000000001E-3</v>
      </c>
    </row>
    <row r="61" spans="1:36">
      <c r="A61" t="s">
        <v>1214</v>
      </c>
      <c r="B61" t="s">
        <v>1215</v>
      </c>
      <c r="C61" t="s">
        <v>1806</v>
      </c>
      <c r="D61" t="s">
        <v>1807</v>
      </c>
      <c r="E61" t="s">
        <v>310</v>
      </c>
      <c r="F61" t="s">
        <v>1810</v>
      </c>
      <c r="G61" t="s">
        <v>1811</v>
      </c>
      <c r="H61" t="s">
        <v>322</v>
      </c>
      <c r="I61" t="s">
        <v>953</v>
      </c>
      <c r="J61" t="s">
        <v>205</v>
      </c>
      <c r="K61" t="s">
        <v>205</v>
      </c>
      <c r="L61" t="s">
        <v>326</v>
      </c>
      <c r="M61" t="s">
        <v>341</v>
      </c>
      <c r="N61" t="s">
        <v>448</v>
      </c>
      <c r="O61" t="s">
        <v>340</v>
      </c>
      <c r="P61"/>
      <c r="Q61" t="s">
        <v>411</v>
      </c>
      <c r="R61" t="s">
        <v>411</v>
      </c>
      <c r="S61" t="s">
        <v>1213</v>
      </c>
      <c r="T61" s="131">
        <v>0.5</v>
      </c>
      <c r="U61" t="s">
        <v>1636</v>
      </c>
      <c r="V61" s="132">
        <v>8.6730000000000002E-2</v>
      </c>
      <c r="W61" s="132">
        <v>7.2700000000000001E-2</v>
      </c>
      <c r="X61" t="s">
        <v>413</v>
      </c>
      <c r="Y61" t="s">
        <v>340</v>
      </c>
      <c r="Z61" s="131">
        <v>150000</v>
      </c>
      <c r="AA61" s="131">
        <v>1</v>
      </c>
      <c r="AB61" s="131">
        <v>98.7</v>
      </c>
      <c r="AC61" s="109"/>
      <c r="AD61" s="131">
        <v>148.05000000000001</v>
      </c>
      <c r="AE61" s="109"/>
      <c r="AF61" s="108"/>
      <c r="AG61" s="16"/>
      <c r="AH61" s="132">
        <v>1.8799999999999999E-3</v>
      </c>
      <c r="AI61" s="132">
        <v>6.8900000000000003E-3</v>
      </c>
      <c r="AJ61" s="132">
        <v>1.16E-3</v>
      </c>
    </row>
    <row r="62" spans="1:36">
      <c r="A62" t="s">
        <v>1214</v>
      </c>
      <c r="B62" t="s">
        <v>1215</v>
      </c>
      <c r="C62" t="s">
        <v>1812</v>
      </c>
      <c r="D62" t="s">
        <v>1813</v>
      </c>
      <c r="E62" t="s">
        <v>310</v>
      </c>
      <c r="F62" t="s">
        <v>1814</v>
      </c>
      <c r="G62" t="s">
        <v>1815</v>
      </c>
      <c r="H62" t="s">
        <v>322</v>
      </c>
      <c r="I62" t="s">
        <v>952</v>
      </c>
      <c r="J62" t="s">
        <v>205</v>
      </c>
      <c r="K62" t="s">
        <v>205</v>
      </c>
      <c r="L62" t="s">
        <v>326</v>
      </c>
      <c r="M62" t="s">
        <v>341</v>
      </c>
      <c r="N62" t="s">
        <v>448</v>
      </c>
      <c r="O62" t="s">
        <v>340</v>
      </c>
      <c r="P62"/>
      <c r="Q62" t="s">
        <v>411</v>
      </c>
      <c r="R62" t="s">
        <v>411</v>
      </c>
      <c r="S62" t="s">
        <v>1213</v>
      </c>
      <c r="T62" s="131">
        <v>2.3199999999999998</v>
      </c>
      <c r="U62" t="s">
        <v>1686</v>
      </c>
      <c r="V62" s="132">
        <v>7.7649999999999997E-2</v>
      </c>
      <c r="W62" s="132">
        <v>6.2700000000000006E-2</v>
      </c>
      <c r="X62" t="s">
        <v>413</v>
      </c>
      <c r="Y62" t="s">
        <v>340</v>
      </c>
      <c r="Z62" s="131">
        <v>137000</v>
      </c>
      <c r="AA62" s="131">
        <v>1</v>
      </c>
      <c r="AB62" s="131">
        <v>103.46</v>
      </c>
      <c r="AC62" s="109"/>
      <c r="AD62" s="131">
        <v>141.74</v>
      </c>
      <c r="AE62" s="109"/>
      <c r="AF62" s="108"/>
      <c r="AG62" s="16"/>
      <c r="AH62" s="132">
        <v>2.2899999999999999E-3</v>
      </c>
      <c r="AI62" s="132">
        <v>6.6E-3</v>
      </c>
      <c r="AJ62" s="132">
        <v>1.1100000000000001E-3</v>
      </c>
    </row>
    <row r="63" spans="1:36">
      <c r="A63" t="s">
        <v>1214</v>
      </c>
      <c r="B63" t="s">
        <v>1215</v>
      </c>
      <c r="C63" t="s">
        <v>1816</v>
      </c>
      <c r="D63" t="s">
        <v>1817</v>
      </c>
      <c r="E63" t="s">
        <v>310</v>
      </c>
      <c r="F63" t="s">
        <v>1818</v>
      </c>
      <c r="G63" t="s">
        <v>1819</v>
      </c>
      <c r="H63" t="s">
        <v>322</v>
      </c>
      <c r="I63" t="s">
        <v>953</v>
      </c>
      <c r="J63" t="s">
        <v>205</v>
      </c>
      <c r="K63" t="s">
        <v>205</v>
      </c>
      <c r="L63" t="s">
        <v>326</v>
      </c>
      <c r="M63" t="s">
        <v>341</v>
      </c>
      <c r="N63" t="s">
        <v>462</v>
      </c>
      <c r="O63" t="s">
        <v>340</v>
      </c>
      <c r="P63"/>
      <c r="Q63" t="s">
        <v>411</v>
      </c>
      <c r="R63" t="s">
        <v>411</v>
      </c>
      <c r="S63" t="s">
        <v>1213</v>
      </c>
      <c r="T63" s="131">
        <v>2.84</v>
      </c>
      <c r="U63" t="s">
        <v>1686</v>
      </c>
      <c r="V63" s="132">
        <v>5.7970000000000001E-2</v>
      </c>
      <c r="W63" s="132">
        <v>-1.4E-3</v>
      </c>
      <c r="X63" t="s">
        <v>413</v>
      </c>
      <c r="Y63" t="s">
        <v>340</v>
      </c>
      <c r="Z63" s="131">
        <v>120000</v>
      </c>
      <c r="AA63" s="131">
        <v>1</v>
      </c>
      <c r="AB63" s="131">
        <v>115</v>
      </c>
      <c r="AC63" s="109"/>
      <c r="AD63" s="131">
        <v>138</v>
      </c>
      <c r="AE63" s="109"/>
      <c r="AF63" s="108"/>
      <c r="AG63" s="16"/>
      <c r="AH63" s="132">
        <v>4.0000000000000002E-4</v>
      </c>
      <c r="AI63" s="132">
        <v>6.4200000000000004E-3</v>
      </c>
      <c r="AJ63" s="132">
        <v>1.08E-3</v>
      </c>
    </row>
    <row r="64" spans="1:36">
      <c r="A64" t="s">
        <v>1214</v>
      </c>
      <c r="B64" t="s">
        <v>1215</v>
      </c>
      <c r="C64" t="s">
        <v>1718</v>
      </c>
      <c r="D64" t="s">
        <v>1719</v>
      </c>
      <c r="E64" t="s">
        <v>310</v>
      </c>
      <c r="F64" t="s">
        <v>1820</v>
      </c>
      <c r="G64" t="s">
        <v>1821</v>
      </c>
      <c r="H64" t="s">
        <v>322</v>
      </c>
      <c r="I64" t="s">
        <v>952</v>
      </c>
      <c r="J64" t="s">
        <v>205</v>
      </c>
      <c r="K64" t="s">
        <v>205</v>
      </c>
      <c r="L64" t="s">
        <v>326</v>
      </c>
      <c r="M64" t="s">
        <v>341</v>
      </c>
      <c r="N64" t="s">
        <v>448</v>
      </c>
      <c r="O64" t="s">
        <v>340</v>
      </c>
      <c r="P64"/>
      <c r="Q64" t="s">
        <v>411</v>
      </c>
      <c r="R64" t="s">
        <v>411</v>
      </c>
      <c r="S64" t="s">
        <v>1213</v>
      </c>
      <c r="T64" s="131">
        <v>0.01</v>
      </c>
      <c r="U64" t="s">
        <v>1822</v>
      </c>
      <c r="V64" s="132">
        <v>2.1129999999999999E-2</v>
      </c>
      <c r="W64" s="132">
        <v>0.20519999999999999</v>
      </c>
      <c r="X64" t="s">
        <v>413</v>
      </c>
      <c r="Y64" t="s">
        <v>340</v>
      </c>
      <c r="Z64" s="131">
        <v>122222.22</v>
      </c>
      <c r="AA64" s="131">
        <v>1</v>
      </c>
      <c r="AB64" s="131">
        <v>101.54</v>
      </c>
      <c r="AC64" s="109"/>
      <c r="AD64" s="131">
        <v>124.104</v>
      </c>
      <c r="AE64" s="109"/>
      <c r="AF64" s="108"/>
      <c r="AG64" s="16"/>
      <c r="AH64" s="132">
        <v>2.7499999999999998E-3</v>
      </c>
      <c r="AI64" s="132">
        <v>5.7800000000000004E-3</v>
      </c>
      <c r="AJ64" s="132">
        <v>9.7000000000000005E-4</v>
      </c>
    </row>
    <row r="65" spans="1:36">
      <c r="A65" t="s">
        <v>1214</v>
      </c>
      <c r="B65" t="s">
        <v>1215</v>
      </c>
      <c r="C65" t="s">
        <v>1823</v>
      </c>
      <c r="D65" t="s">
        <v>1824</v>
      </c>
      <c r="E65" t="s">
        <v>310</v>
      </c>
      <c r="F65" t="s">
        <v>1825</v>
      </c>
      <c r="G65" t="s">
        <v>1826</v>
      </c>
      <c r="H65" t="s">
        <v>322</v>
      </c>
      <c r="I65" t="s">
        <v>952</v>
      </c>
      <c r="J65" t="s">
        <v>205</v>
      </c>
      <c r="K65" t="s">
        <v>205</v>
      </c>
      <c r="L65" t="s">
        <v>326</v>
      </c>
      <c r="M65" t="s">
        <v>341</v>
      </c>
      <c r="N65" t="s">
        <v>448</v>
      </c>
      <c r="O65" t="s">
        <v>340</v>
      </c>
      <c r="P65"/>
      <c r="Q65" t="s">
        <v>411</v>
      </c>
      <c r="R65" t="s">
        <v>411</v>
      </c>
      <c r="S65" t="s">
        <v>1213</v>
      </c>
      <c r="T65" s="131">
        <v>2.98</v>
      </c>
      <c r="U65" t="s">
        <v>1802</v>
      </c>
      <c r="V65" s="132">
        <v>6.3670000000000004E-2</v>
      </c>
      <c r="W65" s="132">
        <v>-4.1000000000000002E-2</v>
      </c>
      <c r="X65" t="s">
        <v>413</v>
      </c>
      <c r="Y65" t="s">
        <v>340</v>
      </c>
      <c r="Z65" s="131">
        <v>87949</v>
      </c>
      <c r="AA65" s="131">
        <v>1</v>
      </c>
      <c r="AB65" s="131">
        <v>141</v>
      </c>
      <c r="AC65" s="109"/>
      <c r="AD65" s="131">
        <v>124.008</v>
      </c>
      <c r="AE65" s="109"/>
      <c r="AF65" s="108"/>
      <c r="AG65" s="16"/>
      <c r="AH65" s="132">
        <v>1.7600000000000001E-3</v>
      </c>
      <c r="AI65" s="132">
        <v>5.77E-3</v>
      </c>
      <c r="AJ65" s="132">
        <v>9.7000000000000005E-4</v>
      </c>
    </row>
    <row r="66" spans="1:36">
      <c r="A66" t="s">
        <v>1214</v>
      </c>
      <c r="B66" t="s">
        <v>1215</v>
      </c>
      <c r="C66" t="s">
        <v>1637</v>
      </c>
      <c r="D66" t="s">
        <v>1638</v>
      </c>
      <c r="E66" t="s">
        <v>310</v>
      </c>
      <c r="F66" t="s">
        <v>1827</v>
      </c>
      <c r="G66" t="s">
        <v>1828</v>
      </c>
      <c r="H66" t="s">
        <v>322</v>
      </c>
      <c r="I66" t="s">
        <v>952</v>
      </c>
      <c r="J66" t="s">
        <v>205</v>
      </c>
      <c r="K66" t="s">
        <v>205</v>
      </c>
      <c r="L66" t="s">
        <v>326</v>
      </c>
      <c r="M66" t="s">
        <v>341</v>
      </c>
      <c r="N66" t="s">
        <v>448</v>
      </c>
      <c r="O66" t="s">
        <v>340</v>
      </c>
      <c r="P66"/>
      <c r="Q66" t="s">
        <v>411</v>
      </c>
      <c r="R66" t="s">
        <v>411</v>
      </c>
      <c r="S66" t="s">
        <v>1213</v>
      </c>
      <c r="T66" s="131">
        <v>3.41</v>
      </c>
      <c r="U66" t="s">
        <v>1561</v>
      </c>
      <c r="V66" s="132">
        <v>6.676E-2</v>
      </c>
      <c r="W66" s="132">
        <v>6.5000000000000002E-2</v>
      </c>
      <c r="X66" t="s">
        <v>413</v>
      </c>
      <c r="Y66" t="s">
        <v>340</v>
      </c>
      <c r="Z66" s="131">
        <v>113000</v>
      </c>
      <c r="AA66" s="131">
        <v>1</v>
      </c>
      <c r="AB66" s="131">
        <v>101.9</v>
      </c>
      <c r="AC66" s="109"/>
      <c r="AD66" s="131">
        <v>115.14700000000001</v>
      </c>
      <c r="AE66" s="109"/>
      <c r="AF66" s="108"/>
      <c r="AG66" s="16"/>
      <c r="AH66" s="132">
        <v>1.41E-3</v>
      </c>
      <c r="AI66" s="132">
        <v>5.3600000000000002E-3</v>
      </c>
      <c r="AJ66" s="132">
        <v>8.9999999999999998E-4</v>
      </c>
    </row>
    <row r="67" spans="1:36">
      <c r="A67" t="s">
        <v>1214</v>
      </c>
      <c r="B67" t="s">
        <v>1215</v>
      </c>
      <c r="C67" t="s">
        <v>1829</v>
      </c>
      <c r="D67" t="s">
        <v>1830</v>
      </c>
      <c r="E67" t="s">
        <v>310</v>
      </c>
      <c r="F67" t="s">
        <v>1831</v>
      </c>
      <c r="G67" t="s">
        <v>1832</v>
      </c>
      <c r="H67" t="s">
        <v>322</v>
      </c>
      <c r="I67" t="s">
        <v>953</v>
      </c>
      <c r="J67" t="s">
        <v>205</v>
      </c>
      <c r="K67" t="s">
        <v>205</v>
      </c>
      <c r="L67" t="s">
        <v>326</v>
      </c>
      <c r="M67" t="s">
        <v>341</v>
      </c>
      <c r="N67" t="s">
        <v>485</v>
      </c>
      <c r="O67" t="s">
        <v>340</v>
      </c>
      <c r="P67"/>
      <c r="Q67" t="s">
        <v>411</v>
      </c>
      <c r="R67" t="s">
        <v>411</v>
      </c>
      <c r="S67" t="s">
        <v>1213</v>
      </c>
      <c r="T67" s="131">
        <v>3.83</v>
      </c>
      <c r="U67" t="s">
        <v>1833</v>
      </c>
      <c r="V67" s="132">
        <v>4.8399999999999999E-2</v>
      </c>
      <c r="W67" s="132">
        <v>1.84E-2</v>
      </c>
      <c r="X67" t="s">
        <v>413</v>
      </c>
      <c r="Y67" t="s">
        <v>340</v>
      </c>
      <c r="Z67" s="131">
        <v>98000</v>
      </c>
      <c r="AA67" s="131">
        <v>1</v>
      </c>
      <c r="AB67" s="131">
        <v>116.7</v>
      </c>
      <c r="AC67" s="109"/>
      <c r="AD67" s="131">
        <v>114.366</v>
      </c>
      <c r="AE67" s="109"/>
      <c r="AF67" s="108"/>
      <c r="AG67" s="16"/>
      <c r="AH67" s="132">
        <v>2.14E-3</v>
      </c>
      <c r="AI67" s="132">
        <v>5.3200000000000001E-3</v>
      </c>
      <c r="AJ67" s="132">
        <v>8.8999999999999995E-4</v>
      </c>
    </row>
    <row r="68" spans="1:36">
      <c r="A68" t="s">
        <v>1214</v>
      </c>
      <c r="B68" t="s">
        <v>1215</v>
      </c>
      <c r="C68" t="s">
        <v>1834</v>
      </c>
      <c r="D68" t="s">
        <v>1835</v>
      </c>
      <c r="E68" t="s">
        <v>310</v>
      </c>
      <c r="F68" t="s">
        <v>1836</v>
      </c>
      <c r="G68" t="s">
        <v>1837</v>
      </c>
      <c r="H68" t="s">
        <v>322</v>
      </c>
      <c r="I68" t="s">
        <v>952</v>
      </c>
      <c r="J68" t="s">
        <v>205</v>
      </c>
      <c r="K68" t="s">
        <v>205</v>
      </c>
      <c r="L68" t="s">
        <v>326</v>
      </c>
      <c r="M68" t="s">
        <v>341</v>
      </c>
      <c r="N68" t="s">
        <v>444</v>
      </c>
      <c r="O68" t="s">
        <v>340</v>
      </c>
      <c r="P68" t="s">
        <v>1556</v>
      </c>
      <c r="Q68" t="s">
        <v>416</v>
      </c>
      <c r="R68" t="s">
        <v>408</v>
      </c>
      <c r="S68" t="s">
        <v>1213</v>
      </c>
      <c r="T68" s="131">
        <v>2.52</v>
      </c>
      <c r="U68" t="s">
        <v>1617</v>
      </c>
      <c r="V68" s="132">
        <v>5.1369999999999999E-2</v>
      </c>
      <c r="W68" s="132">
        <v>5.9299999999999999E-2</v>
      </c>
      <c r="X68" t="s">
        <v>413</v>
      </c>
      <c r="Y68" t="s">
        <v>340</v>
      </c>
      <c r="Z68" s="131">
        <v>113000</v>
      </c>
      <c r="AA68" s="131">
        <v>1</v>
      </c>
      <c r="AB68" s="131">
        <v>100</v>
      </c>
      <c r="AC68" s="109"/>
      <c r="AD68" s="131">
        <v>113</v>
      </c>
      <c r="AE68" s="109"/>
      <c r="AF68" s="108"/>
      <c r="AG68" s="16"/>
      <c r="AH68" s="132">
        <v>1.3600000000000001E-3</v>
      </c>
      <c r="AI68" s="132">
        <v>5.2599999999999999E-3</v>
      </c>
      <c r="AJ68" s="132">
        <v>8.8000000000000003E-4</v>
      </c>
    </row>
    <row r="69" spans="1:36">
      <c r="A69" t="s">
        <v>1214</v>
      </c>
      <c r="B69" t="s">
        <v>1215</v>
      </c>
      <c r="C69" t="s">
        <v>1718</v>
      </c>
      <c r="D69" t="s">
        <v>1719</v>
      </c>
      <c r="E69" t="s">
        <v>310</v>
      </c>
      <c r="F69" t="s">
        <v>1838</v>
      </c>
      <c r="G69" t="s">
        <v>1839</v>
      </c>
      <c r="H69" t="s">
        <v>322</v>
      </c>
      <c r="I69" t="s">
        <v>952</v>
      </c>
      <c r="J69" t="s">
        <v>205</v>
      </c>
      <c r="K69" t="s">
        <v>205</v>
      </c>
      <c r="L69" t="s">
        <v>326</v>
      </c>
      <c r="M69" t="s">
        <v>341</v>
      </c>
      <c r="N69" t="s">
        <v>448</v>
      </c>
      <c r="O69" t="s">
        <v>340</v>
      </c>
      <c r="P69"/>
      <c r="Q69" t="s">
        <v>411</v>
      </c>
      <c r="R69" t="s">
        <v>411</v>
      </c>
      <c r="S69" t="s">
        <v>1213</v>
      </c>
      <c r="T69" s="131">
        <v>2.21</v>
      </c>
      <c r="U69" t="s">
        <v>1840</v>
      </c>
      <c r="V69" s="132">
        <v>7.8549999999999995E-2</v>
      </c>
      <c r="W69" s="132">
        <v>5.8400000000000001E-2</v>
      </c>
      <c r="X69" t="s">
        <v>413</v>
      </c>
      <c r="Y69" t="s">
        <v>340</v>
      </c>
      <c r="Z69" s="131">
        <v>100000</v>
      </c>
      <c r="AA69" s="131">
        <v>1</v>
      </c>
      <c r="AB69" s="131">
        <v>103.91</v>
      </c>
      <c r="AC69" s="109">
        <v>3.8</v>
      </c>
      <c r="AD69" s="131">
        <v>107.71</v>
      </c>
      <c r="AE69" s="109"/>
      <c r="AF69" s="108"/>
      <c r="AG69" s="16"/>
      <c r="AH69" s="132">
        <v>6.4999999999999997E-4</v>
      </c>
      <c r="AI69" s="132">
        <v>5.1900000000000002E-3</v>
      </c>
      <c r="AJ69" s="132">
        <v>8.7000000000000001E-4</v>
      </c>
    </row>
    <row r="70" spans="1:36">
      <c r="A70" t="s">
        <v>1214</v>
      </c>
      <c r="B70" t="s">
        <v>1215</v>
      </c>
      <c r="C70" t="s">
        <v>1552</v>
      </c>
      <c r="D70" t="s">
        <v>1553</v>
      </c>
      <c r="E70" t="s">
        <v>310</v>
      </c>
      <c r="F70" t="s">
        <v>1841</v>
      </c>
      <c r="G70" t="s">
        <v>1842</v>
      </c>
      <c r="H70" t="s">
        <v>322</v>
      </c>
      <c r="I70" t="s">
        <v>952</v>
      </c>
      <c r="J70" t="s">
        <v>205</v>
      </c>
      <c r="K70" t="s">
        <v>205</v>
      </c>
      <c r="L70" t="s">
        <v>326</v>
      </c>
      <c r="M70" t="s">
        <v>341</v>
      </c>
      <c r="N70" t="s">
        <v>444</v>
      </c>
      <c r="O70" t="s">
        <v>340</v>
      </c>
      <c r="P70" t="s">
        <v>1556</v>
      </c>
      <c r="Q70" t="s">
        <v>416</v>
      </c>
      <c r="R70" t="s">
        <v>408</v>
      </c>
      <c r="S70" t="s">
        <v>1213</v>
      </c>
      <c r="T70" s="131">
        <v>0.73</v>
      </c>
      <c r="U70" t="s">
        <v>1676</v>
      </c>
      <c r="V70" s="132">
        <v>3.1099999999999999E-3</v>
      </c>
      <c r="W70" s="132">
        <v>5.8900000000000001E-2</v>
      </c>
      <c r="X70" t="s">
        <v>413</v>
      </c>
      <c r="Y70" t="s">
        <v>340</v>
      </c>
      <c r="Z70" s="131">
        <v>100500</v>
      </c>
      <c r="AA70" s="131">
        <v>1</v>
      </c>
      <c r="AB70" s="131">
        <v>102.52</v>
      </c>
      <c r="AC70" s="109"/>
      <c r="AD70" s="131">
        <v>103.033</v>
      </c>
      <c r="AE70" s="109"/>
      <c r="AF70" s="108"/>
      <c r="AG70" s="16"/>
      <c r="AH70" s="132">
        <v>4.2000000000000002E-4</v>
      </c>
      <c r="AI70" s="132">
        <v>4.7999999999999996E-3</v>
      </c>
      <c r="AJ70" s="132">
        <v>8.0999999999999996E-4</v>
      </c>
    </row>
    <row r="71" spans="1:36">
      <c r="A71" t="s">
        <v>1214</v>
      </c>
      <c r="B71" t="s">
        <v>1215</v>
      </c>
      <c r="C71" t="s">
        <v>1843</v>
      </c>
      <c r="D71" t="s">
        <v>1844</v>
      </c>
      <c r="E71" t="s">
        <v>310</v>
      </c>
      <c r="F71" t="s">
        <v>1845</v>
      </c>
      <c r="G71" t="s">
        <v>1846</v>
      </c>
      <c r="H71" t="s">
        <v>322</v>
      </c>
      <c r="I71" t="s">
        <v>952</v>
      </c>
      <c r="J71" t="s">
        <v>205</v>
      </c>
      <c r="K71" t="s">
        <v>205</v>
      </c>
      <c r="L71" t="s">
        <v>326</v>
      </c>
      <c r="M71" t="s">
        <v>341</v>
      </c>
      <c r="N71" t="s">
        <v>465</v>
      </c>
      <c r="O71" t="s">
        <v>340</v>
      </c>
      <c r="P71"/>
      <c r="Q71" t="s">
        <v>411</v>
      </c>
      <c r="R71" t="s">
        <v>411</v>
      </c>
      <c r="S71" t="s">
        <v>1213</v>
      </c>
      <c r="T71" s="131">
        <v>0.46</v>
      </c>
      <c r="U71" t="s">
        <v>1847</v>
      </c>
      <c r="V71" s="132">
        <v>8.7529999999999997E-2</v>
      </c>
      <c r="W71" s="132">
        <v>7.2400000000000006E-2</v>
      </c>
      <c r="X71" t="s">
        <v>413</v>
      </c>
      <c r="Y71" t="s">
        <v>340</v>
      </c>
      <c r="Z71" s="131">
        <v>100000</v>
      </c>
      <c r="AA71" s="131">
        <v>1</v>
      </c>
      <c r="AB71" s="131">
        <v>100</v>
      </c>
      <c r="AC71" s="109"/>
      <c r="AD71" s="131">
        <v>100</v>
      </c>
      <c r="AE71" s="109"/>
      <c r="AF71" s="108"/>
      <c r="AG71" s="16"/>
      <c r="AH71" s="132">
        <v>1.82E-3</v>
      </c>
      <c r="AI71" s="132">
        <v>4.6499999999999996E-3</v>
      </c>
      <c r="AJ71" s="132">
        <v>7.7999999999999999E-4</v>
      </c>
    </row>
    <row r="72" spans="1:36">
      <c r="A72" t="s">
        <v>1214</v>
      </c>
      <c r="B72" t="s">
        <v>1215</v>
      </c>
      <c r="C72" t="s">
        <v>1848</v>
      </c>
      <c r="D72" t="s">
        <v>1849</v>
      </c>
      <c r="E72" t="s">
        <v>310</v>
      </c>
      <c r="F72" t="s">
        <v>1850</v>
      </c>
      <c r="G72" t="s">
        <v>1851</v>
      </c>
      <c r="H72" t="s">
        <v>322</v>
      </c>
      <c r="I72" t="s">
        <v>952</v>
      </c>
      <c r="J72" t="s">
        <v>205</v>
      </c>
      <c r="K72" t="s">
        <v>205</v>
      </c>
      <c r="L72" t="s">
        <v>326</v>
      </c>
      <c r="M72" t="s">
        <v>341</v>
      </c>
      <c r="N72" t="s">
        <v>448</v>
      </c>
      <c r="O72" t="s">
        <v>340</v>
      </c>
      <c r="P72"/>
      <c r="Q72" t="s">
        <v>411</v>
      </c>
      <c r="R72" t="s">
        <v>411</v>
      </c>
      <c r="S72" t="s">
        <v>1213</v>
      </c>
      <c r="T72" s="131">
        <v>1.05</v>
      </c>
      <c r="U72" t="s">
        <v>1360</v>
      </c>
      <c r="V72" s="132">
        <v>8.5930000000000006E-2</v>
      </c>
      <c r="W72" s="132">
        <v>6.5299999999999997E-2</v>
      </c>
      <c r="X72" t="s">
        <v>413</v>
      </c>
      <c r="Y72" t="s">
        <v>340</v>
      </c>
      <c r="Z72" s="131">
        <v>96623.11</v>
      </c>
      <c r="AA72" s="131">
        <v>1</v>
      </c>
      <c r="AB72" s="131">
        <v>101.95</v>
      </c>
      <c r="AC72" s="109"/>
      <c r="AD72" s="131">
        <v>98.507000000000005</v>
      </c>
      <c r="AE72" s="109"/>
      <c r="AF72" s="108"/>
      <c r="AG72" s="16"/>
      <c r="AH72" s="132">
        <v>1.0399999999999999E-3</v>
      </c>
      <c r="AI72" s="132">
        <v>4.5799999999999999E-3</v>
      </c>
      <c r="AJ72" s="132">
        <v>7.6999999999999996E-4</v>
      </c>
    </row>
    <row r="73" spans="1:36">
      <c r="A73" t="s">
        <v>1214</v>
      </c>
      <c r="B73" t="s">
        <v>1215</v>
      </c>
      <c r="C73" t="s">
        <v>1852</v>
      </c>
      <c r="D73" t="s">
        <v>1853</v>
      </c>
      <c r="E73" t="s">
        <v>310</v>
      </c>
      <c r="F73" t="s">
        <v>1854</v>
      </c>
      <c r="G73" t="s">
        <v>1855</v>
      </c>
      <c r="H73" t="s">
        <v>322</v>
      </c>
      <c r="I73" t="s">
        <v>952</v>
      </c>
      <c r="J73" t="s">
        <v>205</v>
      </c>
      <c r="K73" t="s">
        <v>205</v>
      </c>
      <c r="L73" t="s">
        <v>326</v>
      </c>
      <c r="M73" t="s">
        <v>341</v>
      </c>
      <c r="N73" t="s">
        <v>442</v>
      </c>
      <c r="O73" t="s">
        <v>340</v>
      </c>
      <c r="P73"/>
      <c r="Q73" t="s">
        <v>411</v>
      </c>
      <c r="R73" t="s">
        <v>411</v>
      </c>
      <c r="S73" t="s">
        <v>1213</v>
      </c>
      <c r="T73" s="131">
        <v>2.74</v>
      </c>
      <c r="U73" t="s">
        <v>1316</v>
      </c>
      <c r="V73" s="132">
        <v>5.994E-2</v>
      </c>
      <c r="W73" s="132">
        <v>6.3200000000000006E-2</v>
      </c>
      <c r="X73" t="s">
        <v>413</v>
      </c>
      <c r="Y73" t="s">
        <v>340</v>
      </c>
      <c r="Z73" s="131">
        <v>96000</v>
      </c>
      <c r="AA73" s="131">
        <v>1</v>
      </c>
      <c r="AB73" s="131">
        <v>99.42</v>
      </c>
      <c r="AC73" s="109"/>
      <c r="AD73" s="131">
        <v>95.442999999999998</v>
      </c>
      <c r="AE73" s="109"/>
      <c r="AF73" s="108"/>
      <c r="AG73" s="16"/>
      <c r="AH73" s="132">
        <v>2.9E-4</v>
      </c>
      <c r="AI73" s="132">
        <v>4.4400000000000004E-3</v>
      </c>
      <c r="AJ73" s="132">
        <v>7.5000000000000002E-4</v>
      </c>
    </row>
    <row r="74" spans="1:36">
      <c r="A74" t="s">
        <v>1214</v>
      </c>
      <c r="B74" t="s">
        <v>1215</v>
      </c>
      <c r="C74" t="s">
        <v>1677</v>
      </c>
      <c r="D74" t="s">
        <v>1678</v>
      </c>
      <c r="E74" t="s">
        <v>312</v>
      </c>
      <c r="F74" t="s">
        <v>1856</v>
      </c>
      <c r="G74" t="s">
        <v>1857</v>
      </c>
      <c r="H74" t="s">
        <v>322</v>
      </c>
      <c r="I74" t="s">
        <v>952</v>
      </c>
      <c r="J74" t="s">
        <v>205</v>
      </c>
      <c r="K74" t="s">
        <v>225</v>
      </c>
      <c r="L74" t="s">
        <v>326</v>
      </c>
      <c r="M74" t="s">
        <v>341</v>
      </c>
      <c r="N74" t="s">
        <v>448</v>
      </c>
      <c r="O74" t="s">
        <v>340</v>
      </c>
      <c r="P74" t="s">
        <v>1556</v>
      </c>
      <c r="Q74" t="s">
        <v>416</v>
      </c>
      <c r="R74" t="s">
        <v>408</v>
      </c>
      <c r="S74" t="s">
        <v>1213</v>
      </c>
      <c r="T74" s="131">
        <v>0.73</v>
      </c>
      <c r="U74" t="s">
        <v>1858</v>
      </c>
      <c r="V74" s="132">
        <v>7.5160000000000005E-2</v>
      </c>
      <c r="W74" s="132">
        <v>5.9499999999999997E-2</v>
      </c>
      <c r="X74" t="s">
        <v>413</v>
      </c>
      <c r="Y74" t="s">
        <v>340</v>
      </c>
      <c r="Z74" s="131">
        <v>75038</v>
      </c>
      <c r="AA74" s="131">
        <v>1</v>
      </c>
      <c r="AB74" s="131">
        <v>102.57</v>
      </c>
      <c r="AC74" s="109"/>
      <c r="AD74" s="131">
        <v>76.965999999999994</v>
      </c>
      <c r="AE74" s="109"/>
      <c r="AF74" s="108"/>
      <c r="AG74" s="16"/>
      <c r="AH74" s="132">
        <v>3.8000000000000002E-4</v>
      </c>
      <c r="AI74" s="132">
        <v>3.5799999999999998E-3</v>
      </c>
      <c r="AJ74" s="132">
        <v>5.9999999999999995E-4</v>
      </c>
    </row>
    <row r="75" spans="1:36">
      <c r="A75" t="s">
        <v>1214</v>
      </c>
      <c r="B75" t="s">
        <v>1215</v>
      </c>
      <c r="C75" t="s">
        <v>1637</v>
      </c>
      <c r="D75" t="s">
        <v>1638</v>
      </c>
      <c r="E75" t="s">
        <v>310</v>
      </c>
      <c r="F75" t="s">
        <v>1859</v>
      </c>
      <c r="G75" t="s">
        <v>1860</v>
      </c>
      <c r="H75" t="s">
        <v>322</v>
      </c>
      <c r="I75" t="s">
        <v>952</v>
      </c>
      <c r="J75" t="s">
        <v>205</v>
      </c>
      <c r="K75" t="s">
        <v>205</v>
      </c>
      <c r="L75" t="s">
        <v>326</v>
      </c>
      <c r="M75" t="s">
        <v>341</v>
      </c>
      <c r="N75" t="s">
        <v>448</v>
      </c>
      <c r="O75" t="s">
        <v>340</v>
      </c>
      <c r="P75"/>
      <c r="Q75" t="s">
        <v>411</v>
      </c>
      <c r="R75" t="s">
        <v>411</v>
      </c>
      <c r="S75" t="s">
        <v>1213</v>
      </c>
      <c r="T75" s="131">
        <v>0.99</v>
      </c>
      <c r="U75" t="s">
        <v>1861</v>
      </c>
      <c r="V75" s="132">
        <v>8.4529999999999994E-2</v>
      </c>
      <c r="W75" s="132">
        <v>6.6199999999999995E-2</v>
      </c>
      <c r="X75" t="s">
        <v>413</v>
      </c>
      <c r="Y75" t="s">
        <v>340</v>
      </c>
      <c r="Z75" s="131">
        <v>69000</v>
      </c>
      <c r="AA75" s="131">
        <v>1</v>
      </c>
      <c r="AB75" s="131">
        <v>97</v>
      </c>
      <c r="AC75" s="109"/>
      <c r="AD75" s="131">
        <v>66.930000000000007</v>
      </c>
      <c r="AE75" s="109"/>
      <c r="AF75" s="108"/>
      <c r="AG75" s="16"/>
      <c r="AH75" s="132">
        <v>7.1000000000000002E-4</v>
      </c>
      <c r="AI75" s="132">
        <v>3.1199999999999999E-3</v>
      </c>
      <c r="AJ75" s="132">
        <v>5.1999999999999995E-4</v>
      </c>
    </row>
    <row r="76" spans="1:36">
      <c r="A76" t="s">
        <v>1214</v>
      </c>
      <c r="B76" t="s">
        <v>1215</v>
      </c>
      <c r="C76" t="s">
        <v>1862</v>
      </c>
      <c r="D76" t="s">
        <v>1863</v>
      </c>
      <c r="E76" t="s">
        <v>310</v>
      </c>
      <c r="F76" t="s">
        <v>1864</v>
      </c>
      <c r="G76" t="s">
        <v>1865</v>
      </c>
      <c r="H76" t="s">
        <v>322</v>
      </c>
      <c r="I76" t="s">
        <v>755</v>
      </c>
      <c r="J76" t="s">
        <v>205</v>
      </c>
      <c r="K76" t="s">
        <v>205</v>
      </c>
      <c r="L76" t="s">
        <v>326</v>
      </c>
      <c r="M76" t="s">
        <v>341</v>
      </c>
      <c r="N76" t="s">
        <v>442</v>
      </c>
      <c r="O76" t="s">
        <v>340</v>
      </c>
      <c r="P76"/>
      <c r="Q76" t="s">
        <v>411</v>
      </c>
      <c r="R76" t="s">
        <v>411</v>
      </c>
      <c r="S76" t="s">
        <v>1213</v>
      </c>
      <c r="T76" s="131">
        <v>1.79</v>
      </c>
      <c r="U76" t="s">
        <v>1681</v>
      </c>
      <c r="V76" s="132">
        <v>4.5080000000000002E-2</v>
      </c>
      <c r="W76" s="132">
        <v>4.0800000000000003E-2</v>
      </c>
      <c r="X76" t="s">
        <v>413</v>
      </c>
      <c r="Y76" t="s">
        <v>340</v>
      </c>
      <c r="Z76" s="131">
        <v>50334</v>
      </c>
      <c r="AA76" s="131">
        <v>1</v>
      </c>
      <c r="AB76" s="131">
        <v>110.5</v>
      </c>
      <c r="AC76" s="109"/>
      <c r="AD76" s="131">
        <v>55.619</v>
      </c>
      <c r="AE76" s="109"/>
      <c r="AF76" s="108"/>
      <c r="AG76" s="16"/>
      <c r="AH76" s="132">
        <v>6.0999999999999997E-4</v>
      </c>
      <c r="AI76" s="132">
        <v>2.5899999999999999E-3</v>
      </c>
      <c r="AJ76" s="132">
        <v>4.2999999999999999E-4</v>
      </c>
    </row>
    <row r="77" spans="1:36">
      <c r="A77" t="s">
        <v>1214</v>
      </c>
      <c r="B77" t="s">
        <v>1215</v>
      </c>
      <c r="C77" t="s">
        <v>1866</v>
      </c>
      <c r="D77" t="s">
        <v>1867</v>
      </c>
      <c r="E77" t="s">
        <v>310</v>
      </c>
      <c r="F77" t="s">
        <v>1868</v>
      </c>
      <c r="G77" t="s">
        <v>1869</v>
      </c>
      <c r="H77" t="s">
        <v>322</v>
      </c>
      <c r="I77" t="s">
        <v>755</v>
      </c>
      <c r="J77" t="s">
        <v>205</v>
      </c>
      <c r="K77" t="s">
        <v>205</v>
      </c>
      <c r="L77" t="s">
        <v>326</v>
      </c>
      <c r="M77" t="s">
        <v>341</v>
      </c>
      <c r="N77" t="s">
        <v>444</v>
      </c>
      <c r="O77" t="s">
        <v>340</v>
      </c>
      <c r="P77" t="s">
        <v>1579</v>
      </c>
      <c r="Q77" t="s">
        <v>416</v>
      </c>
      <c r="R77" t="s">
        <v>408</v>
      </c>
      <c r="S77" t="s">
        <v>1213</v>
      </c>
      <c r="T77" s="131">
        <v>0.18</v>
      </c>
      <c r="U77" t="s">
        <v>1870</v>
      </c>
      <c r="V77" s="132">
        <v>1.6389999999999998E-2</v>
      </c>
      <c r="W77" s="132">
        <v>3.5099999999999999E-2</v>
      </c>
      <c r="X77" t="s">
        <v>413</v>
      </c>
      <c r="Y77" t="s">
        <v>340</v>
      </c>
      <c r="Z77" s="131">
        <v>40000</v>
      </c>
      <c r="AA77" s="131">
        <v>1</v>
      </c>
      <c r="AB77" s="131">
        <v>115.84</v>
      </c>
      <c r="AC77" s="109"/>
      <c r="AD77" s="131">
        <v>46.335999999999999</v>
      </c>
      <c r="AE77" s="109"/>
      <c r="AF77" s="108"/>
      <c r="AG77" s="16"/>
      <c r="AH77" s="132">
        <v>2.4000000000000001E-4</v>
      </c>
      <c r="AI77" s="132">
        <v>2.16E-3</v>
      </c>
      <c r="AJ77" s="132">
        <v>3.6000000000000002E-4</v>
      </c>
    </row>
    <row r="78" spans="1:36">
      <c r="A78" t="s">
        <v>1214</v>
      </c>
      <c r="B78" t="s">
        <v>1215</v>
      </c>
      <c r="C78" t="s">
        <v>1771</v>
      </c>
      <c r="D78" t="s">
        <v>1772</v>
      </c>
      <c r="E78" t="s">
        <v>310</v>
      </c>
      <c r="F78" t="s">
        <v>1871</v>
      </c>
      <c r="G78" t="s">
        <v>1872</v>
      </c>
      <c r="H78" t="s">
        <v>322</v>
      </c>
      <c r="I78" t="s">
        <v>952</v>
      </c>
      <c r="J78" t="s">
        <v>205</v>
      </c>
      <c r="K78" t="s">
        <v>205</v>
      </c>
      <c r="L78" t="s">
        <v>326</v>
      </c>
      <c r="M78" t="s">
        <v>341</v>
      </c>
      <c r="N78" t="s">
        <v>448</v>
      </c>
      <c r="O78" t="s">
        <v>340</v>
      </c>
      <c r="P78"/>
      <c r="Q78" t="s">
        <v>411</v>
      </c>
      <c r="R78" t="s">
        <v>411</v>
      </c>
      <c r="S78" t="s">
        <v>1213</v>
      </c>
      <c r="T78" s="131">
        <v>2.82</v>
      </c>
      <c r="U78" t="s">
        <v>1873</v>
      </c>
      <c r="V78" s="132">
        <v>7.4380000000000002E-2</v>
      </c>
      <c r="W78" s="132">
        <v>5.9700000000000003E-2</v>
      </c>
      <c r="X78" t="s">
        <v>413</v>
      </c>
      <c r="Y78" t="s">
        <v>340</v>
      </c>
      <c r="Z78" s="131">
        <v>44000</v>
      </c>
      <c r="AA78" s="131">
        <v>1</v>
      </c>
      <c r="AB78" s="131">
        <v>103.57</v>
      </c>
      <c r="AC78" s="109"/>
      <c r="AD78" s="131">
        <v>45.570999999999998</v>
      </c>
      <c r="AE78" s="109"/>
      <c r="AF78" s="108"/>
      <c r="AG78" s="16"/>
      <c r="AH78" s="132">
        <v>3.1E-4</v>
      </c>
      <c r="AI78" s="132">
        <v>2.1199999999999999E-3</v>
      </c>
      <c r="AJ78" s="132">
        <v>3.6000000000000002E-4</v>
      </c>
    </row>
    <row r="79" spans="1:36">
      <c r="A79" t="s">
        <v>1214</v>
      </c>
      <c r="B79" t="s">
        <v>1215</v>
      </c>
      <c r="C79" t="s">
        <v>1608</v>
      </c>
      <c r="D79" t="s">
        <v>1609</v>
      </c>
      <c r="E79" t="s">
        <v>310</v>
      </c>
      <c r="F79" t="s">
        <v>1874</v>
      </c>
      <c r="G79" t="s">
        <v>1875</v>
      </c>
      <c r="H79" t="s">
        <v>322</v>
      </c>
      <c r="I79" t="s">
        <v>755</v>
      </c>
      <c r="J79" t="s">
        <v>205</v>
      </c>
      <c r="K79" t="s">
        <v>205</v>
      </c>
      <c r="L79" t="s">
        <v>326</v>
      </c>
      <c r="M79" t="s">
        <v>341</v>
      </c>
      <c r="N79" t="s">
        <v>442</v>
      </c>
      <c r="O79" t="s">
        <v>340</v>
      </c>
      <c r="P79"/>
      <c r="Q79" t="s">
        <v>411</v>
      </c>
      <c r="R79" t="s">
        <v>411</v>
      </c>
      <c r="S79" t="s">
        <v>1213</v>
      </c>
      <c r="T79" s="131">
        <v>2.06</v>
      </c>
      <c r="U79" t="s">
        <v>1686</v>
      </c>
      <c r="V79" s="132">
        <v>4.6190000000000002E-2</v>
      </c>
      <c r="W79" s="132">
        <v>3.6799999999999999E-2</v>
      </c>
      <c r="X79" t="s">
        <v>413</v>
      </c>
      <c r="Y79" t="s">
        <v>340</v>
      </c>
      <c r="Z79" s="131">
        <v>35367.11</v>
      </c>
      <c r="AA79" s="131">
        <v>1</v>
      </c>
      <c r="AB79" s="131">
        <v>114.78</v>
      </c>
      <c r="AC79" s="109"/>
      <c r="AD79" s="131">
        <v>40.594000000000001</v>
      </c>
      <c r="AE79" s="109"/>
      <c r="AF79" s="108"/>
      <c r="AG79" s="16"/>
      <c r="AH79" s="132">
        <v>5.4000000000000001E-4</v>
      </c>
      <c r="AI79" s="132">
        <v>1.89E-3</v>
      </c>
      <c r="AJ79" s="132">
        <v>3.2000000000000003E-4</v>
      </c>
    </row>
    <row r="80" spans="1:36">
      <c r="A80" t="s">
        <v>1214</v>
      </c>
      <c r="B80" t="s">
        <v>1215</v>
      </c>
      <c r="C80" t="s">
        <v>1744</v>
      </c>
      <c r="D80" t="s">
        <v>1745</v>
      </c>
      <c r="E80" t="s">
        <v>310</v>
      </c>
      <c r="F80" t="s">
        <v>1876</v>
      </c>
      <c r="G80" t="s">
        <v>1877</v>
      </c>
      <c r="H80" t="s">
        <v>322</v>
      </c>
      <c r="I80" t="s">
        <v>952</v>
      </c>
      <c r="J80" t="s">
        <v>205</v>
      </c>
      <c r="K80" t="s">
        <v>205</v>
      </c>
      <c r="L80" t="s">
        <v>326</v>
      </c>
      <c r="M80" t="s">
        <v>341</v>
      </c>
      <c r="N80" t="s">
        <v>448</v>
      </c>
      <c r="O80" t="s">
        <v>340</v>
      </c>
      <c r="P80"/>
      <c r="Q80" t="s">
        <v>411</v>
      </c>
      <c r="R80" t="s">
        <v>411</v>
      </c>
      <c r="S80" t="s">
        <v>1213</v>
      </c>
      <c r="T80" s="131">
        <v>1.46</v>
      </c>
      <c r="U80" t="s">
        <v>1775</v>
      </c>
      <c r="V80" s="132">
        <v>9.5750000000000002E-2</v>
      </c>
      <c r="W80" s="132">
        <v>5.8700000000000002E-2</v>
      </c>
      <c r="X80" t="s">
        <v>413</v>
      </c>
      <c r="Y80" t="s">
        <v>340</v>
      </c>
      <c r="Z80" s="131">
        <v>39463.33</v>
      </c>
      <c r="AA80" s="131">
        <v>1</v>
      </c>
      <c r="AB80" s="131">
        <v>97.76</v>
      </c>
      <c r="AC80" s="109"/>
      <c r="AD80" s="131">
        <v>38.579000000000001</v>
      </c>
      <c r="AE80" s="109"/>
      <c r="AF80" s="108"/>
      <c r="AG80" s="16"/>
      <c r="AH80" s="132">
        <v>7.3999999999999999E-4</v>
      </c>
      <c r="AI80" s="132">
        <v>1.8E-3</v>
      </c>
      <c r="AJ80" s="132">
        <v>2.9999999999999997E-4</v>
      </c>
    </row>
    <row r="81" spans="1:36">
      <c r="A81" t="s">
        <v>1214</v>
      </c>
      <c r="B81" t="s">
        <v>1215</v>
      </c>
      <c r="C81" t="s">
        <v>1571</v>
      </c>
      <c r="D81" t="s">
        <v>1572</v>
      </c>
      <c r="E81" t="s">
        <v>312</v>
      </c>
      <c r="F81" t="s">
        <v>1878</v>
      </c>
      <c r="G81" t="s">
        <v>1879</v>
      </c>
      <c r="H81" t="s">
        <v>322</v>
      </c>
      <c r="I81" t="s">
        <v>952</v>
      </c>
      <c r="J81" t="s">
        <v>205</v>
      </c>
      <c r="K81" t="s">
        <v>225</v>
      </c>
      <c r="L81" t="s">
        <v>326</v>
      </c>
      <c r="M81" t="s">
        <v>341</v>
      </c>
      <c r="N81" t="s">
        <v>466</v>
      </c>
      <c r="O81" t="s">
        <v>340</v>
      </c>
      <c r="P81" t="s">
        <v>1530</v>
      </c>
      <c r="Q81" t="s">
        <v>414</v>
      </c>
      <c r="R81" t="s">
        <v>408</v>
      </c>
      <c r="S81" t="s">
        <v>1213</v>
      </c>
      <c r="T81" s="131">
        <v>1.64</v>
      </c>
      <c r="U81" t="s">
        <v>1880</v>
      </c>
      <c r="V81" s="132">
        <v>6.9430000000000006E-2</v>
      </c>
      <c r="W81" s="132">
        <v>6.0299999999999999E-2</v>
      </c>
      <c r="X81" t="s">
        <v>413</v>
      </c>
      <c r="Y81" t="s">
        <v>340</v>
      </c>
      <c r="Z81" s="131">
        <v>29748.41</v>
      </c>
      <c r="AA81" s="131">
        <v>1</v>
      </c>
      <c r="AB81" s="131">
        <v>101.87</v>
      </c>
      <c r="AC81" s="109"/>
      <c r="AD81" s="131">
        <v>30.305</v>
      </c>
      <c r="AE81" s="109"/>
      <c r="AF81" s="108"/>
      <c r="AG81" s="16"/>
      <c r="AH81" s="132">
        <v>1.3999999999999999E-4</v>
      </c>
      <c r="AI81" s="132">
        <v>1.41E-3</v>
      </c>
      <c r="AJ81" s="132">
        <v>2.4000000000000001E-4</v>
      </c>
    </row>
    <row r="82" spans="1:36">
      <c r="A82" t="s">
        <v>1214</v>
      </c>
      <c r="B82" t="s">
        <v>1215</v>
      </c>
      <c r="C82" t="s">
        <v>1744</v>
      </c>
      <c r="D82" t="s">
        <v>1745</v>
      </c>
      <c r="E82" t="s">
        <v>310</v>
      </c>
      <c r="F82" t="s">
        <v>1881</v>
      </c>
      <c r="G82" t="s">
        <v>1882</v>
      </c>
      <c r="H82" t="s">
        <v>322</v>
      </c>
      <c r="I82" t="s">
        <v>952</v>
      </c>
      <c r="J82" t="s">
        <v>205</v>
      </c>
      <c r="K82" t="s">
        <v>205</v>
      </c>
      <c r="L82" t="s">
        <v>326</v>
      </c>
      <c r="M82" t="s">
        <v>341</v>
      </c>
      <c r="N82" t="s">
        <v>448</v>
      </c>
      <c r="O82" t="s">
        <v>340</v>
      </c>
      <c r="P82"/>
      <c r="Q82" t="s">
        <v>411</v>
      </c>
      <c r="R82" t="s">
        <v>411</v>
      </c>
      <c r="S82" t="s">
        <v>1213</v>
      </c>
      <c r="T82" s="131">
        <v>1.45</v>
      </c>
      <c r="U82" t="s">
        <v>1775</v>
      </c>
      <c r="V82" s="132">
        <v>9.4420000000000004E-2</v>
      </c>
      <c r="W82" s="132">
        <v>4.6199999999999998E-2</v>
      </c>
      <c r="X82" t="s">
        <v>413</v>
      </c>
      <c r="Y82" t="s">
        <v>340</v>
      </c>
      <c r="Z82" s="131">
        <v>19905.5</v>
      </c>
      <c r="AA82" s="131">
        <v>1</v>
      </c>
      <c r="AB82" s="131">
        <v>102.41</v>
      </c>
      <c r="AC82" s="109"/>
      <c r="AD82" s="131">
        <v>20.385000000000002</v>
      </c>
      <c r="AE82" s="109"/>
      <c r="AF82" s="108"/>
      <c r="AG82" s="16"/>
      <c r="AH82" s="132">
        <v>4.0000000000000002E-4</v>
      </c>
      <c r="AI82" s="132">
        <v>9.5E-4</v>
      </c>
      <c r="AJ82" s="132">
        <v>1.6000000000000001E-4</v>
      </c>
    </row>
    <row r="83" spans="1:36">
      <c r="A83" t="s">
        <v>1214</v>
      </c>
      <c r="B83" t="s">
        <v>1215</v>
      </c>
      <c r="C83" t="s">
        <v>1883</v>
      </c>
      <c r="D83" t="s">
        <v>1884</v>
      </c>
      <c r="E83" t="s">
        <v>310</v>
      </c>
      <c r="F83" t="s">
        <v>1885</v>
      </c>
      <c r="G83" t="s">
        <v>1886</v>
      </c>
      <c r="H83" t="s">
        <v>322</v>
      </c>
      <c r="I83" t="s">
        <v>952</v>
      </c>
      <c r="J83" t="s">
        <v>205</v>
      </c>
      <c r="K83" t="s">
        <v>205</v>
      </c>
      <c r="L83" t="s">
        <v>315</v>
      </c>
      <c r="M83" t="s">
        <v>341</v>
      </c>
      <c r="N83" t="s">
        <v>444</v>
      </c>
      <c r="O83" t="s">
        <v>340</v>
      </c>
      <c r="P83"/>
      <c r="Q83" t="s">
        <v>411</v>
      </c>
      <c r="R83" t="s">
        <v>411</v>
      </c>
      <c r="S83" t="s">
        <v>1213</v>
      </c>
      <c r="T83" s="131">
        <v>0.01</v>
      </c>
      <c r="U83" t="s">
        <v>1887</v>
      </c>
      <c r="V83" s="132">
        <v>3.4259999999999999E-2</v>
      </c>
      <c r="W83" s="132">
        <v>9.99</v>
      </c>
      <c r="X83" t="s">
        <v>413</v>
      </c>
      <c r="Y83" t="s">
        <v>339</v>
      </c>
      <c r="Z83" s="131">
        <v>75000</v>
      </c>
      <c r="AA83" s="131">
        <v>1</v>
      </c>
      <c r="AB83" s="131">
        <v>25</v>
      </c>
      <c r="AC83" s="109"/>
      <c r="AD83" s="131">
        <v>18.75</v>
      </c>
      <c r="AE83" s="109"/>
      <c r="AF83" s="108"/>
      <c r="AG83" s="16"/>
      <c r="AH83" s="132">
        <v>7.3800000000000003E-3</v>
      </c>
      <c r="AI83" s="132">
        <v>8.7000000000000001E-4</v>
      </c>
      <c r="AJ83" s="132">
        <v>1.4999999999999999E-4</v>
      </c>
    </row>
    <row r="84" spans="1:36">
      <c r="A84" t="s">
        <v>1214</v>
      </c>
      <c r="B84" t="s">
        <v>1215</v>
      </c>
      <c r="C84" t="s">
        <v>1552</v>
      </c>
      <c r="D84" t="s">
        <v>1553</v>
      </c>
      <c r="E84" t="s">
        <v>310</v>
      </c>
      <c r="F84" t="s">
        <v>1890</v>
      </c>
      <c r="G84" t="s">
        <v>1891</v>
      </c>
      <c r="H84" t="s">
        <v>313</v>
      </c>
      <c r="I84" t="s">
        <v>952</v>
      </c>
      <c r="J84" t="s">
        <v>205</v>
      </c>
      <c r="K84" t="s">
        <v>1209</v>
      </c>
      <c r="L84"/>
      <c r="M84" t="s">
        <v>1209</v>
      </c>
      <c r="N84" t="s">
        <v>444</v>
      </c>
      <c r="O84" t="s">
        <v>340</v>
      </c>
      <c r="P84" t="s">
        <v>1556</v>
      </c>
      <c r="Q84" t="s">
        <v>416</v>
      </c>
      <c r="R84" t="s">
        <v>410</v>
      </c>
      <c r="S84" t="s">
        <v>1213</v>
      </c>
      <c r="T84" s="131"/>
      <c r="U84" t="s">
        <v>1888</v>
      </c>
      <c r="V84" s="132" t="s">
        <v>1889</v>
      </c>
      <c r="W84" s="132"/>
      <c r="X84"/>
      <c r="Y84"/>
      <c r="Z84" s="131">
        <v>-3780</v>
      </c>
      <c r="AA84" s="131">
        <v>1</v>
      </c>
      <c r="AB84" s="131">
        <v>65.027000000000001</v>
      </c>
      <c r="AC84" s="109"/>
      <c r="AD84" s="131">
        <v>-2.4580000000000002</v>
      </c>
      <c r="AE84" s="109"/>
      <c r="AF84" s="108"/>
      <c r="AG84" s="16"/>
      <c r="AH84" s="132"/>
      <c r="AI84" s="132">
        <v>-1.1E-4</v>
      </c>
      <c r="AJ84" s="132">
        <v>-2.0000000000000002E-5</v>
      </c>
    </row>
    <row r="85" spans="1:36">
      <c r="A85" t="s">
        <v>1214</v>
      </c>
      <c r="B85" t="s">
        <v>1215</v>
      </c>
      <c r="C85" t="s">
        <v>1892</v>
      </c>
      <c r="D85" t="s">
        <v>1893</v>
      </c>
      <c r="E85" t="s">
        <v>312</v>
      </c>
      <c r="F85" t="s">
        <v>1894</v>
      </c>
      <c r="G85" t="s">
        <v>1895</v>
      </c>
      <c r="H85" t="s">
        <v>322</v>
      </c>
      <c r="I85" t="s">
        <v>756</v>
      </c>
      <c r="J85" t="s">
        <v>206</v>
      </c>
      <c r="K85" t="s">
        <v>234</v>
      </c>
      <c r="L85" t="s">
        <v>326</v>
      </c>
      <c r="M85" t="s">
        <v>315</v>
      </c>
      <c r="N85" t="s">
        <v>487</v>
      </c>
      <c r="O85" t="s">
        <v>340</v>
      </c>
      <c r="P85" t="s">
        <v>1896</v>
      </c>
      <c r="Q85" t="s">
        <v>434</v>
      </c>
      <c r="R85" t="s">
        <v>408</v>
      </c>
      <c r="S85" t="s">
        <v>1216</v>
      </c>
      <c r="T85" s="131">
        <v>4.1040000000000001</v>
      </c>
      <c r="U85" t="s">
        <v>1897</v>
      </c>
      <c r="V85" s="132">
        <v>8.8529999999999998E-2</v>
      </c>
      <c r="W85" s="132">
        <v>7.8439999999999996E-2</v>
      </c>
      <c r="X85" t="s">
        <v>413</v>
      </c>
      <c r="Y85" t="s">
        <v>340</v>
      </c>
      <c r="Z85" s="131">
        <v>148000</v>
      </c>
      <c r="AA85" s="131">
        <v>3.3719999999999999</v>
      </c>
      <c r="AB85" s="131">
        <v>104.27800000000001</v>
      </c>
      <c r="AC85" s="109"/>
      <c r="AD85" s="131">
        <v>520.40599999999995</v>
      </c>
      <c r="AE85" s="109"/>
      <c r="AF85" s="108"/>
      <c r="AG85" s="16"/>
      <c r="AH85" s="132">
        <v>2.0000000000000001E-4</v>
      </c>
      <c r="AI85" s="132">
        <v>2.4219999999999998E-2</v>
      </c>
      <c r="AJ85" s="132">
        <v>4.0699999999999998E-3</v>
      </c>
    </row>
    <row r="86" spans="1:36">
      <c r="A86" t="s">
        <v>1214</v>
      </c>
      <c r="B86" t="s">
        <v>1215</v>
      </c>
      <c r="C86" t="s">
        <v>1898</v>
      </c>
      <c r="D86" t="s">
        <v>1899</v>
      </c>
      <c r="E86" t="s">
        <v>310</v>
      </c>
      <c r="F86" t="s">
        <v>1900</v>
      </c>
      <c r="G86" t="s">
        <v>1901</v>
      </c>
      <c r="H86" t="s">
        <v>322</v>
      </c>
      <c r="I86" t="s">
        <v>756</v>
      </c>
      <c r="J86" t="s">
        <v>206</v>
      </c>
      <c r="K86" t="s">
        <v>205</v>
      </c>
      <c r="L86" t="s">
        <v>326</v>
      </c>
      <c r="M86" t="s">
        <v>341</v>
      </c>
      <c r="N86" t="s">
        <v>537</v>
      </c>
      <c r="O86" t="s">
        <v>340</v>
      </c>
      <c r="P86" t="s">
        <v>1902</v>
      </c>
      <c r="Q86" t="s">
        <v>434</v>
      </c>
      <c r="R86" t="s">
        <v>408</v>
      </c>
      <c r="S86" t="s">
        <v>1216</v>
      </c>
      <c r="T86" s="131">
        <v>0.73399999999999999</v>
      </c>
      <c r="U86" t="s">
        <v>1903</v>
      </c>
      <c r="V86" s="132">
        <v>4.0620000000000003E-2</v>
      </c>
      <c r="W86" s="132">
        <v>6.1109999999999998E-2</v>
      </c>
      <c r="X86" t="s">
        <v>413</v>
      </c>
      <c r="Y86" t="s">
        <v>340</v>
      </c>
      <c r="Z86" s="131">
        <v>147000</v>
      </c>
      <c r="AA86" s="131">
        <v>3.3719999999999999</v>
      </c>
      <c r="AB86" s="131">
        <v>98.054000000000002</v>
      </c>
      <c r="AC86" s="109"/>
      <c r="AD86" s="131">
        <v>486.04</v>
      </c>
      <c r="AE86" s="109"/>
      <c r="AF86" s="108"/>
      <c r="AG86" s="16"/>
      <c r="AH86" s="132">
        <v>2.4000000000000001E-4</v>
      </c>
      <c r="AI86" s="132">
        <v>2.2620000000000001E-2</v>
      </c>
      <c r="AJ86" s="132">
        <v>3.8E-3</v>
      </c>
    </row>
    <row r="87" spans="1:36">
      <c r="A87" t="s">
        <v>1214</v>
      </c>
      <c r="B87" t="s">
        <v>1215</v>
      </c>
      <c r="C87" t="s">
        <v>1904</v>
      </c>
      <c r="D87" t="s">
        <v>1905</v>
      </c>
      <c r="E87" t="s">
        <v>313</v>
      </c>
      <c r="F87" t="s">
        <v>1906</v>
      </c>
      <c r="G87" t="s">
        <v>1907</v>
      </c>
      <c r="H87" t="s">
        <v>322</v>
      </c>
      <c r="I87" t="s">
        <v>756</v>
      </c>
      <c r="J87" t="s">
        <v>206</v>
      </c>
      <c r="K87" t="s">
        <v>225</v>
      </c>
      <c r="L87" t="s">
        <v>326</v>
      </c>
      <c r="M87" t="s">
        <v>315</v>
      </c>
      <c r="N87" t="s">
        <v>555</v>
      </c>
      <c r="O87" t="s">
        <v>340</v>
      </c>
      <c r="P87" t="s">
        <v>1908</v>
      </c>
      <c r="Q87" t="s">
        <v>434</v>
      </c>
      <c r="R87" t="s">
        <v>408</v>
      </c>
      <c r="S87" t="s">
        <v>1216</v>
      </c>
      <c r="T87" s="131">
        <v>7.0739999999999998</v>
      </c>
      <c r="U87" t="s">
        <v>1909</v>
      </c>
      <c r="V87" s="132">
        <v>6.268E-2</v>
      </c>
      <c r="W87" s="132">
        <v>6.1150000000000003E-2</v>
      </c>
      <c r="X87" t="s">
        <v>413</v>
      </c>
      <c r="Y87" t="s">
        <v>340</v>
      </c>
      <c r="Z87" s="131">
        <v>100000</v>
      </c>
      <c r="AA87" s="131">
        <v>3.3719999999999999</v>
      </c>
      <c r="AB87" s="131">
        <v>105.07599999999999</v>
      </c>
      <c r="AC87" s="109"/>
      <c r="AD87" s="131">
        <v>354.31599999999997</v>
      </c>
      <c r="AE87" s="109"/>
      <c r="AF87" s="108"/>
      <c r="AG87" s="16"/>
      <c r="AH87" s="132">
        <v>1E-4</v>
      </c>
      <c r="AI87" s="132">
        <v>1.6490000000000001E-2</v>
      </c>
      <c r="AJ87" s="132">
        <v>2.7699999999999999E-3</v>
      </c>
    </row>
    <row r="88" spans="1:36">
      <c r="A88" t="s">
        <v>1214</v>
      </c>
      <c r="B88" t="s">
        <v>1215</v>
      </c>
      <c r="C88" t="s">
        <v>1910</v>
      </c>
      <c r="D88" t="s">
        <v>1911</v>
      </c>
      <c r="E88" t="s">
        <v>80</v>
      </c>
      <c r="F88" t="s">
        <v>1912</v>
      </c>
      <c r="G88" t="s">
        <v>1913</v>
      </c>
      <c r="H88" t="s">
        <v>322</v>
      </c>
      <c r="I88" t="s">
        <v>756</v>
      </c>
      <c r="J88" t="s">
        <v>206</v>
      </c>
      <c r="K88" t="s">
        <v>234</v>
      </c>
      <c r="L88" t="s">
        <v>326</v>
      </c>
      <c r="M88" t="s">
        <v>315</v>
      </c>
      <c r="N88" t="s">
        <v>487</v>
      </c>
      <c r="O88" t="s">
        <v>340</v>
      </c>
      <c r="P88" t="s">
        <v>1914</v>
      </c>
      <c r="Q88" t="s">
        <v>432</v>
      </c>
      <c r="R88" t="s">
        <v>408</v>
      </c>
      <c r="S88" t="s">
        <v>1216</v>
      </c>
      <c r="T88" s="131">
        <v>2.8090000000000002</v>
      </c>
      <c r="U88" t="s">
        <v>1915</v>
      </c>
      <c r="V88" s="132">
        <v>8.3099999999999993E-2</v>
      </c>
      <c r="W88" s="132">
        <v>7.0569999999999994E-2</v>
      </c>
      <c r="X88" t="s">
        <v>413</v>
      </c>
      <c r="Y88" t="s">
        <v>340</v>
      </c>
      <c r="Z88" s="131">
        <v>95000</v>
      </c>
      <c r="AA88" s="131">
        <v>3.3719999999999999</v>
      </c>
      <c r="AB88" s="131">
        <v>103.986</v>
      </c>
      <c r="AC88" s="109"/>
      <c r="AD88" s="131">
        <v>333.108</v>
      </c>
      <c r="AE88" s="109"/>
      <c r="AF88" s="108"/>
      <c r="AG88" s="16"/>
      <c r="AH88" s="132">
        <v>1.2999999999999999E-4</v>
      </c>
      <c r="AI88" s="132">
        <v>1.55E-2</v>
      </c>
      <c r="AJ88" s="132">
        <v>2.5999999999999999E-3</v>
      </c>
    </row>
    <row r="89" spans="1:36">
      <c r="A89" t="s">
        <v>1214</v>
      </c>
      <c r="B89" t="s">
        <v>1215</v>
      </c>
      <c r="C89" t="s">
        <v>1536</v>
      </c>
      <c r="D89" t="s">
        <v>1537</v>
      </c>
      <c r="E89" t="s">
        <v>310</v>
      </c>
      <c r="F89" t="s">
        <v>1916</v>
      </c>
      <c r="G89" t="s">
        <v>1917</v>
      </c>
      <c r="H89" t="s">
        <v>322</v>
      </c>
      <c r="I89" t="s">
        <v>756</v>
      </c>
      <c r="J89" t="s">
        <v>206</v>
      </c>
      <c r="K89" t="s">
        <v>205</v>
      </c>
      <c r="L89" t="s">
        <v>326</v>
      </c>
      <c r="M89" t="s">
        <v>341</v>
      </c>
      <c r="N89" t="s">
        <v>537</v>
      </c>
      <c r="O89" t="s">
        <v>340</v>
      </c>
      <c r="P89" t="s">
        <v>1902</v>
      </c>
      <c r="Q89" t="s">
        <v>434</v>
      </c>
      <c r="R89" t="s">
        <v>408</v>
      </c>
      <c r="S89" t="s">
        <v>1216</v>
      </c>
      <c r="T89" s="131">
        <v>0.54600000000000004</v>
      </c>
      <c r="U89" t="s">
        <v>1918</v>
      </c>
      <c r="V89" s="132">
        <v>4.3779999999999999E-2</v>
      </c>
      <c r="W89" s="132">
        <v>6.3850000000000004E-2</v>
      </c>
      <c r="X89" t="s">
        <v>413</v>
      </c>
      <c r="Y89" t="s">
        <v>340</v>
      </c>
      <c r="Z89" s="131">
        <v>89000</v>
      </c>
      <c r="AA89" s="131">
        <v>3.3719999999999999</v>
      </c>
      <c r="AB89" s="131">
        <v>99.296999999999997</v>
      </c>
      <c r="AC89" s="109"/>
      <c r="AD89" s="131">
        <v>297.99700000000001</v>
      </c>
      <c r="AE89" s="109"/>
      <c r="AF89" s="108"/>
      <c r="AG89" s="16"/>
      <c r="AH89" s="132">
        <v>1.2E-4</v>
      </c>
      <c r="AI89" s="132">
        <v>1.387E-2</v>
      </c>
      <c r="AJ89" s="132">
        <v>2.33E-3</v>
      </c>
    </row>
    <row r="90" spans="1:36">
      <c r="A90" t="s">
        <v>1214</v>
      </c>
      <c r="B90" t="s">
        <v>1215</v>
      </c>
      <c r="C90" t="s">
        <v>1919</v>
      </c>
      <c r="D90" t="s">
        <v>1920</v>
      </c>
      <c r="E90" t="s">
        <v>80</v>
      </c>
      <c r="F90" t="s">
        <v>1921</v>
      </c>
      <c r="G90" t="s">
        <v>1922</v>
      </c>
      <c r="H90" t="s">
        <v>322</v>
      </c>
      <c r="I90" t="s">
        <v>756</v>
      </c>
      <c r="J90" t="s">
        <v>206</v>
      </c>
      <c r="K90" t="s">
        <v>205</v>
      </c>
      <c r="L90" t="s">
        <v>326</v>
      </c>
      <c r="M90" t="s">
        <v>315</v>
      </c>
      <c r="N90" t="s">
        <v>487</v>
      </c>
      <c r="O90" t="s">
        <v>340</v>
      </c>
      <c r="P90" t="s">
        <v>1896</v>
      </c>
      <c r="Q90" t="s">
        <v>434</v>
      </c>
      <c r="R90" t="s">
        <v>408</v>
      </c>
      <c r="S90" t="s">
        <v>1216</v>
      </c>
      <c r="T90" s="131">
        <v>4.1669999999999998</v>
      </c>
      <c r="U90" t="s">
        <v>1617</v>
      </c>
      <c r="V90" s="132">
        <v>7.2620000000000004E-2</v>
      </c>
      <c r="W90" s="132">
        <v>7.0050000000000001E-2</v>
      </c>
      <c r="X90" t="s">
        <v>413</v>
      </c>
      <c r="Y90" t="s">
        <v>340</v>
      </c>
      <c r="Z90" s="131">
        <v>89000</v>
      </c>
      <c r="AA90" s="131">
        <v>3.3719999999999999</v>
      </c>
      <c r="AB90" s="131">
        <v>98.442999999999998</v>
      </c>
      <c r="AC90" s="109"/>
      <c r="AD90" s="131">
        <v>295.435</v>
      </c>
      <c r="AE90" s="109"/>
      <c r="AF90" s="108"/>
      <c r="AG90" s="16"/>
      <c r="AH90" s="132">
        <v>1.6000000000000001E-4</v>
      </c>
      <c r="AI90" s="132">
        <v>1.375E-2</v>
      </c>
      <c r="AJ90" s="132">
        <v>2.31E-3</v>
      </c>
    </row>
    <row r="91" spans="1:36">
      <c r="A91" t="s">
        <v>1214</v>
      </c>
      <c r="B91" t="s">
        <v>1215</v>
      </c>
      <c r="C91" t="s">
        <v>1919</v>
      </c>
      <c r="D91" t="s">
        <v>1920</v>
      </c>
      <c r="E91" t="s">
        <v>80</v>
      </c>
      <c r="F91" t="s">
        <v>1923</v>
      </c>
      <c r="G91" t="s">
        <v>1924</v>
      </c>
      <c r="H91" t="s">
        <v>322</v>
      </c>
      <c r="I91" t="s">
        <v>756</v>
      </c>
      <c r="J91" t="s">
        <v>206</v>
      </c>
      <c r="K91" t="s">
        <v>205</v>
      </c>
      <c r="L91" t="s">
        <v>326</v>
      </c>
      <c r="M91" t="s">
        <v>315</v>
      </c>
      <c r="N91" t="s">
        <v>487</v>
      </c>
      <c r="O91" t="s">
        <v>340</v>
      </c>
      <c r="P91" t="s">
        <v>1896</v>
      </c>
      <c r="Q91" t="s">
        <v>434</v>
      </c>
      <c r="R91" t="s">
        <v>408</v>
      </c>
      <c r="S91" t="s">
        <v>1216</v>
      </c>
      <c r="T91" s="131">
        <v>1.8360000000000001</v>
      </c>
      <c r="U91" t="s">
        <v>1775</v>
      </c>
      <c r="V91" s="132">
        <v>0.10829</v>
      </c>
      <c r="W91" s="132">
        <v>6.7489999999999994E-2</v>
      </c>
      <c r="X91" t="s">
        <v>413</v>
      </c>
      <c r="Y91" t="s">
        <v>340</v>
      </c>
      <c r="Z91" s="131">
        <v>18000</v>
      </c>
      <c r="AA91" s="131">
        <v>3.3719999999999999</v>
      </c>
      <c r="AB91" s="131">
        <v>99.126000000000005</v>
      </c>
      <c r="AC91" s="109"/>
      <c r="AD91" s="131">
        <v>60.165999999999997</v>
      </c>
      <c r="AE91" s="109"/>
      <c r="AF91" s="108"/>
      <c r="AG91" s="16"/>
      <c r="AH91" s="132">
        <v>3.0000000000000001E-5</v>
      </c>
      <c r="AI91" s="132">
        <v>2.8E-3</v>
      </c>
      <c r="AJ91" s="132">
        <v>4.6999999999999999E-4</v>
      </c>
    </row>
    <row r="92" spans="1:36">
      <c r="A92" t="s">
        <v>1214</v>
      </c>
      <c r="B92" t="s">
        <v>1218</v>
      </c>
      <c r="C92" t="s">
        <v>1552</v>
      </c>
      <c r="D92" t="s">
        <v>1553</v>
      </c>
      <c r="E92" t="s">
        <v>310</v>
      </c>
      <c r="F92" t="s">
        <v>1554</v>
      </c>
      <c r="G92" t="s">
        <v>1555</v>
      </c>
      <c r="H92" t="s">
        <v>322</v>
      </c>
      <c r="I92" t="s">
        <v>952</v>
      </c>
      <c r="J92" t="s">
        <v>205</v>
      </c>
      <c r="K92" t="s">
        <v>205</v>
      </c>
      <c r="L92" t="s">
        <v>326</v>
      </c>
      <c r="M92" t="s">
        <v>341</v>
      </c>
      <c r="N92" t="s">
        <v>444</v>
      </c>
      <c r="O92" t="s">
        <v>340</v>
      </c>
      <c r="P92" t="s">
        <v>1556</v>
      </c>
      <c r="Q92" t="s">
        <v>416</v>
      </c>
      <c r="R92" t="s">
        <v>408</v>
      </c>
      <c r="S92" t="s">
        <v>1213</v>
      </c>
      <c r="T92" s="131">
        <v>3.11</v>
      </c>
      <c r="U92" t="s">
        <v>1557</v>
      </c>
      <c r="V92" s="132">
        <v>6.1159999999999999E-2</v>
      </c>
      <c r="W92" s="132">
        <v>5.5599999999999997E-2</v>
      </c>
      <c r="X92" t="s">
        <v>413</v>
      </c>
      <c r="Y92" t="s">
        <v>340</v>
      </c>
      <c r="Z92" s="131">
        <v>7476000</v>
      </c>
      <c r="AA92" s="131">
        <v>1</v>
      </c>
      <c r="AB92" s="131">
        <v>103.33</v>
      </c>
      <c r="AC92" s="109"/>
      <c r="AD92" s="131">
        <v>7724.951</v>
      </c>
      <c r="AE92" s="109"/>
      <c r="AF92" s="108"/>
      <c r="AG92" s="16"/>
      <c r="AH92" s="132">
        <v>2.1590000000000002E-2</v>
      </c>
      <c r="AI92" s="132">
        <v>1.626E-2</v>
      </c>
      <c r="AJ92" s="132">
        <v>4.7600000000000003E-3</v>
      </c>
    </row>
    <row r="93" spans="1:36">
      <c r="A93" t="s">
        <v>1214</v>
      </c>
      <c r="B93" t="s">
        <v>1218</v>
      </c>
      <c r="C93" t="s">
        <v>1526</v>
      </c>
      <c r="D93" t="s">
        <v>1527</v>
      </c>
      <c r="E93" t="s">
        <v>310</v>
      </c>
      <c r="F93" t="s">
        <v>1925</v>
      </c>
      <c r="G93" t="s">
        <v>1926</v>
      </c>
      <c r="H93" t="s">
        <v>322</v>
      </c>
      <c r="I93" t="s">
        <v>755</v>
      </c>
      <c r="J93" t="s">
        <v>205</v>
      </c>
      <c r="K93" t="s">
        <v>205</v>
      </c>
      <c r="L93" t="s">
        <v>326</v>
      </c>
      <c r="M93" t="s">
        <v>341</v>
      </c>
      <c r="N93" t="s">
        <v>465</v>
      </c>
      <c r="O93" t="s">
        <v>340</v>
      </c>
      <c r="P93" t="s">
        <v>1590</v>
      </c>
      <c r="Q93" t="s">
        <v>414</v>
      </c>
      <c r="R93" t="s">
        <v>408</v>
      </c>
      <c r="S93" t="s">
        <v>1213</v>
      </c>
      <c r="T93" s="131">
        <v>5.0199999999999996</v>
      </c>
      <c r="U93" t="s">
        <v>1927</v>
      </c>
      <c r="V93" s="132">
        <v>2.562E-2</v>
      </c>
      <c r="W93" s="132">
        <v>2.92E-2</v>
      </c>
      <c r="X93" t="s">
        <v>413</v>
      </c>
      <c r="Y93" t="s">
        <v>340</v>
      </c>
      <c r="Z93" s="131">
        <v>7095000</v>
      </c>
      <c r="AA93" s="131">
        <v>1</v>
      </c>
      <c r="AB93" s="131">
        <v>104.39</v>
      </c>
      <c r="AC93" s="109"/>
      <c r="AD93" s="131">
        <v>7406.4709999999995</v>
      </c>
      <c r="AE93" s="109"/>
      <c r="AF93" s="108"/>
      <c r="AG93" s="16"/>
      <c r="AH93" s="132">
        <v>1.5520000000000001E-2</v>
      </c>
      <c r="AI93" s="132">
        <v>1.559E-2</v>
      </c>
      <c r="AJ93" s="132">
        <v>4.5599999999999998E-3</v>
      </c>
    </row>
    <row r="94" spans="1:36">
      <c r="A94" t="s">
        <v>1214</v>
      </c>
      <c r="B94" t="s">
        <v>1218</v>
      </c>
      <c r="C94" t="s">
        <v>1627</v>
      </c>
      <c r="D94" t="s">
        <v>1628</v>
      </c>
      <c r="E94" t="s">
        <v>310</v>
      </c>
      <c r="F94" t="s">
        <v>1629</v>
      </c>
      <c r="G94" t="s">
        <v>1630</v>
      </c>
      <c r="H94" t="s">
        <v>322</v>
      </c>
      <c r="I94" t="s">
        <v>755</v>
      </c>
      <c r="J94" t="s">
        <v>205</v>
      </c>
      <c r="K94" t="s">
        <v>205</v>
      </c>
      <c r="L94" t="s">
        <v>328</v>
      </c>
      <c r="M94" t="s">
        <v>341</v>
      </c>
      <c r="N94" t="s">
        <v>466</v>
      </c>
      <c r="O94" t="s">
        <v>340</v>
      </c>
      <c r="P94" t="s">
        <v>1600</v>
      </c>
      <c r="Q94" t="s">
        <v>416</v>
      </c>
      <c r="R94" t="s">
        <v>408</v>
      </c>
      <c r="S94" t="s">
        <v>1213</v>
      </c>
      <c r="T94" s="131">
        <v>5.35</v>
      </c>
      <c r="U94" t="s">
        <v>1631</v>
      </c>
      <c r="V94" s="132">
        <v>3.4979999999999997E-2</v>
      </c>
      <c r="W94" s="132">
        <v>3.6700000000000003E-2</v>
      </c>
      <c r="X94" t="s">
        <v>413</v>
      </c>
      <c r="Y94" t="s">
        <v>340</v>
      </c>
      <c r="Z94" s="131">
        <v>6059000</v>
      </c>
      <c r="AA94" s="131">
        <v>1</v>
      </c>
      <c r="AB94" s="131">
        <v>110.73693989071035</v>
      </c>
      <c r="AC94" s="109"/>
      <c r="AD94" s="131">
        <v>6709.5511879781398</v>
      </c>
      <c r="AE94" s="109"/>
      <c r="AF94" s="108"/>
      <c r="AG94" s="16"/>
      <c r="AH94" s="132">
        <v>1.515E-2</v>
      </c>
      <c r="AI94" s="132">
        <v>1.414E-2</v>
      </c>
      <c r="AJ94" s="132">
        <v>4.1399999999999996E-3</v>
      </c>
    </row>
    <row r="95" spans="1:36">
      <c r="A95" t="s">
        <v>1214</v>
      </c>
      <c r="B95" t="s">
        <v>1218</v>
      </c>
      <c r="C95" t="s">
        <v>1546</v>
      </c>
      <c r="D95" t="s">
        <v>1547</v>
      </c>
      <c r="E95" t="s">
        <v>310</v>
      </c>
      <c r="F95" t="s">
        <v>1558</v>
      </c>
      <c r="G95" t="s">
        <v>1559</v>
      </c>
      <c r="H95" t="s">
        <v>322</v>
      </c>
      <c r="I95" t="s">
        <v>755</v>
      </c>
      <c r="J95" t="s">
        <v>205</v>
      </c>
      <c r="K95" t="s">
        <v>205</v>
      </c>
      <c r="L95" t="s">
        <v>326</v>
      </c>
      <c r="M95" t="s">
        <v>341</v>
      </c>
      <c r="N95" t="s">
        <v>465</v>
      </c>
      <c r="O95" t="s">
        <v>340</v>
      </c>
      <c r="P95" t="s">
        <v>1560</v>
      </c>
      <c r="Q95" t="s">
        <v>414</v>
      </c>
      <c r="R95" t="s">
        <v>408</v>
      </c>
      <c r="S95" t="s">
        <v>1213</v>
      </c>
      <c r="T95" s="131">
        <v>3.09</v>
      </c>
      <c r="U95" t="s">
        <v>1561</v>
      </c>
      <c r="V95" s="132">
        <v>3.9980000000000002E-2</v>
      </c>
      <c r="W95" s="132">
        <v>3.73E-2</v>
      </c>
      <c r="X95" t="s">
        <v>413</v>
      </c>
      <c r="Y95" t="s">
        <v>340</v>
      </c>
      <c r="Z95" s="131">
        <v>6114554.8200000003</v>
      </c>
      <c r="AA95" s="131">
        <v>1</v>
      </c>
      <c r="AB95" s="131">
        <v>105</v>
      </c>
      <c r="AC95" s="109">
        <v>280.65699999999998</v>
      </c>
      <c r="AD95" s="131">
        <v>6700.94</v>
      </c>
      <c r="AE95" s="109"/>
      <c r="AF95" s="108"/>
      <c r="AG95" s="16"/>
      <c r="AH95" s="132">
        <v>1.4930000000000001E-2</v>
      </c>
      <c r="AI95" s="132">
        <v>1.47E-2</v>
      </c>
      <c r="AJ95" s="132">
        <v>4.3E-3</v>
      </c>
    </row>
    <row r="96" spans="1:36">
      <c r="A96" t="s">
        <v>1214</v>
      </c>
      <c r="B96" t="s">
        <v>1218</v>
      </c>
      <c r="C96" t="s">
        <v>1664</v>
      </c>
      <c r="D96" t="s">
        <v>1665</v>
      </c>
      <c r="E96" t="s">
        <v>310</v>
      </c>
      <c r="F96" t="s">
        <v>1928</v>
      </c>
      <c r="G96" t="s">
        <v>1929</v>
      </c>
      <c r="H96" t="s">
        <v>322</v>
      </c>
      <c r="I96" t="s">
        <v>755</v>
      </c>
      <c r="J96" t="s">
        <v>205</v>
      </c>
      <c r="K96" t="s">
        <v>205</v>
      </c>
      <c r="L96" t="s">
        <v>326</v>
      </c>
      <c r="M96" t="s">
        <v>341</v>
      </c>
      <c r="N96" t="s">
        <v>465</v>
      </c>
      <c r="O96" t="s">
        <v>340</v>
      </c>
      <c r="P96" t="s">
        <v>1550</v>
      </c>
      <c r="Q96" t="s">
        <v>414</v>
      </c>
      <c r="R96" t="s">
        <v>408</v>
      </c>
      <c r="S96" t="s">
        <v>1213</v>
      </c>
      <c r="T96" s="131">
        <v>4.67</v>
      </c>
      <c r="U96" t="s">
        <v>1617</v>
      </c>
      <c r="V96" s="132">
        <v>3.022E-2</v>
      </c>
      <c r="W96" s="132">
        <v>2.9700000000000001E-2</v>
      </c>
      <c r="X96" t="s">
        <v>413</v>
      </c>
      <c r="Y96" t="s">
        <v>340</v>
      </c>
      <c r="Z96" s="131">
        <v>6349054.8700000001</v>
      </c>
      <c r="AA96" s="131">
        <v>1</v>
      </c>
      <c r="AB96" s="131">
        <v>104.1</v>
      </c>
      <c r="AC96" s="109"/>
      <c r="AD96" s="131">
        <v>6609.366</v>
      </c>
      <c r="AE96" s="109"/>
      <c r="AF96" s="108"/>
      <c r="AG96" s="16"/>
      <c r="AH96" s="132">
        <v>2.53E-2</v>
      </c>
      <c r="AI96" s="132">
        <v>1.391E-2</v>
      </c>
      <c r="AJ96" s="132">
        <v>4.0699999999999998E-3</v>
      </c>
    </row>
    <row r="97" spans="1:36">
      <c r="A97" t="s">
        <v>1214</v>
      </c>
      <c r="B97" t="s">
        <v>1218</v>
      </c>
      <c r="C97" t="s">
        <v>1930</v>
      </c>
      <c r="D97" t="s">
        <v>1931</v>
      </c>
      <c r="E97" t="s">
        <v>310</v>
      </c>
      <c r="F97" t="s">
        <v>1932</v>
      </c>
      <c r="G97" t="s">
        <v>1933</v>
      </c>
      <c r="H97" t="s">
        <v>322</v>
      </c>
      <c r="I97" t="s">
        <v>755</v>
      </c>
      <c r="J97" t="s">
        <v>205</v>
      </c>
      <c r="K97" t="s">
        <v>205</v>
      </c>
      <c r="L97" t="s">
        <v>326</v>
      </c>
      <c r="M97" t="s">
        <v>341</v>
      </c>
      <c r="N97" t="s">
        <v>465</v>
      </c>
      <c r="O97" t="s">
        <v>340</v>
      </c>
      <c r="P97" t="s">
        <v>1645</v>
      </c>
      <c r="Q97" t="s">
        <v>414</v>
      </c>
      <c r="R97" t="s">
        <v>408</v>
      </c>
      <c r="S97" t="s">
        <v>1213</v>
      </c>
      <c r="T97" s="131">
        <v>5.6</v>
      </c>
      <c r="U97" t="s">
        <v>1934</v>
      </c>
      <c r="V97" s="132">
        <v>3.0779999999999998E-2</v>
      </c>
      <c r="W97" s="132">
        <v>2.93E-2</v>
      </c>
      <c r="X97" t="s">
        <v>413</v>
      </c>
      <c r="Y97" t="s">
        <v>340</v>
      </c>
      <c r="Z97" s="131">
        <v>5769207.1699999999</v>
      </c>
      <c r="AA97" s="131">
        <v>1</v>
      </c>
      <c r="AB97" s="131">
        <v>111.6</v>
      </c>
      <c r="AC97" s="109">
        <v>128.01400000000001</v>
      </c>
      <c r="AD97" s="131">
        <v>6566.45</v>
      </c>
      <c r="AE97" s="109"/>
      <c r="AF97" s="108"/>
      <c r="AG97" s="16"/>
      <c r="AH97" s="132">
        <v>3.6800000000000001E-3</v>
      </c>
      <c r="AI97" s="132">
        <v>1.409E-2</v>
      </c>
      <c r="AJ97" s="132">
        <v>4.13E-3</v>
      </c>
    </row>
    <row r="98" spans="1:36">
      <c r="A98" t="s">
        <v>1214</v>
      </c>
      <c r="B98" t="s">
        <v>1218</v>
      </c>
      <c r="C98" t="s">
        <v>1935</v>
      </c>
      <c r="D98" t="s">
        <v>1936</v>
      </c>
      <c r="E98" t="s">
        <v>310</v>
      </c>
      <c r="F98" t="s">
        <v>1937</v>
      </c>
      <c r="G98" t="s">
        <v>1938</v>
      </c>
      <c r="H98" t="s">
        <v>322</v>
      </c>
      <c r="I98" t="s">
        <v>755</v>
      </c>
      <c r="J98" t="s">
        <v>205</v>
      </c>
      <c r="K98" t="s">
        <v>205</v>
      </c>
      <c r="L98" t="s">
        <v>326</v>
      </c>
      <c r="M98" t="s">
        <v>341</v>
      </c>
      <c r="N98" t="s">
        <v>465</v>
      </c>
      <c r="O98" t="s">
        <v>340</v>
      </c>
      <c r="P98" t="s">
        <v>1645</v>
      </c>
      <c r="Q98" t="s">
        <v>414</v>
      </c>
      <c r="R98" t="s">
        <v>408</v>
      </c>
      <c r="S98" t="s">
        <v>1213</v>
      </c>
      <c r="T98" s="131">
        <v>7.21</v>
      </c>
      <c r="U98" t="s">
        <v>1939</v>
      </c>
      <c r="V98" s="132">
        <v>2.521E-2</v>
      </c>
      <c r="W98" s="132">
        <v>3.0499999999999999E-2</v>
      </c>
      <c r="X98" t="s">
        <v>413</v>
      </c>
      <c r="Y98" t="s">
        <v>340</v>
      </c>
      <c r="Z98" s="131">
        <v>6077000</v>
      </c>
      <c r="AA98" s="131">
        <v>1</v>
      </c>
      <c r="AB98" s="131">
        <v>106.32</v>
      </c>
      <c r="AC98" s="109"/>
      <c r="AD98" s="131">
        <v>6461.0659999999998</v>
      </c>
      <c r="AE98" s="109"/>
      <c r="AF98" s="108"/>
      <c r="AG98" s="16"/>
      <c r="AH98" s="132">
        <v>8.3199999999999993E-3</v>
      </c>
      <c r="AI98" s="132">
        <v>1.3599999999999999E-2</v>
      </c>
      <c r="AJ98" s="132">
        <v>3.98E-3</v>
      </c>
    </row>
    <row r="99" spans="1:36">
      <c r="A99" t="s">
        <v>1214</v>
      </c>
      <c r="B99" t="s">
        <v>1218</v>
      </c>
      <c r="C99" t="s">
        <v>1664</v>
      </c>
      <c r="D99" t="s">
        <v>1665</v>
      </c>
      <c r="E99" t="s">
        <v>310</v>
      </c>
      <c r="F99" t="s">
        <v>1666</v>
      </c>
      <c r="G99" t="s">
        <v>1667</v>
      </c>
      <c r="H99" t="s">
        <v>322</v>
      </c>
      <c r="I99" t="s">
        <v>755</v>
      </c>
      <c r="J99" t="s">
        <v>205</v>
      </c>
      <c r="K99" t="s">
        <v>205</v>
      </c>
      <c r="L99" t="s">
        <v>326</v>
      </c>
      <c r="M99" t="s">
        <v>341</v>
      </c>
      <c r="N99" t="s">
        <v>465</v>
      </c>
      <c r="O99" t="s">
        <v>340</v>
      </c>
      <c r="P99" t="s">
        <v>1560</v>
      </c>
      <c r="Q99" t="s">
        <v>414</v>
      </c>
      <c r="R99" t="s">
        <v>408</v>
      </c>
      <c r="S99" t="s">
        <v>1213</v>
      </c>
      <c r="T99" s="131">
        <v>3.76</v>
      </c>
      <c r="U99" t="s">
        <v>1668</v>
      </c>
      <c r="V99" s="132">
        <v>3.474E-2</v>
      </c>
      <c r="W99" s="132">
        <v>3.3399999999999999E-2</v>
      </c>
      <c r="X99" t="s">
        <v>413</v>
      </c>
      <c r="Y99" t="s">
        <v>340</v>
      </c>
      <c r="Z99" s="131">
        <v>6222000</v>
      </c>
      <c r="AA99" s="131">
        <v>1</v>
      </c>
      <c r="AB99" s="131">
        <v>102.6</v>
      </c>
      <c r="AC99" s="109"/>
      <c r="AD99" s="131">
        <v>6383.7719999999999</v>
      </c>
      <c r="AE99" s="109"/>
      <c r="AF99" s="108"/>
      <c r="AG99" s="16"/>
      <c r="AH99" s="132">
        <v>2.828E-2</v>
      </c>
      <c r="AI99" s="132">
        <v>1.3440000000000001E-2</v>
      </c>
      <c r="AJ99" s="132">
        <v>3.9300000000000003E-3</v>
      </c>
    </row>
    <row r="100" spans="1:36">
      <c r="A100" t="s">
        <v>1214</v>
      </c>
      <c r="B100" t="s">
        <v>1218</v>
      </c>
      <c r="C100" t="s">
        <v>1632</v>
      </c>
      <c r="D100" t="s">
        <v>1633</v>
      </c>
      <c r="E100" t="s">
        <v>310</v>
      </c>
      <c r="F100" t="s">
        <v>1634</v>
      </c>
      <c r="G100" t="s">
        <v>1635</v>
      </c>
      <c r="H100" t="s">
        <v>322</v>
      </c>
      <c r="I100" t="s">
        <v>755</v>
      </c>
      <c r="J100" t="s">
        <v>205</v>
      </c>
      <c r="K100" t="s">
        <v>205</v>
      </c>
      <c r="L100" t="s">
        <v>326</v>
      </c>
      <c r="M100" t="s">
        <v>341</v>
      </c>
      <c r="N100" t="s">
        <v>465</v>
      </c>
      <c r="O100" t="s">
        <v>340</v>
      </c>
      <c r="P100" t="s">
        <v>1530</v>
      </c>
      <c r="Q100" t="s">
        <v>414</v>
      </c>
      <c r="R100" t="s">
        <v>408</v>
      </c>
      <c r="S100" t="s">
        <v>1213</v>
      </c>
      <c r="T100" s="131">
        <v>0.5</v>
      </c>
      <c r="U100" t="s">
        <v>1636</v>
      </c>
      <c r="V100" s="132">
        <v>3.1480000000000001E-2</v>
      </c>
      <c r="W100" s="132">
        <v>3.0700000000000002E-2</v>
      </c>
      <c r="X100" t="s">
        <v>413</v>
      </c>
      <c r="Y100" t="s">
        <v>340</v>
      </c>
      <c r="Z100" s="131">
        <v>4472000</v>
      </c>
      <c r="AA100" s="131">
        <v>1</v>
      </c>
      <c r="AB100" s="131">
        <v>142.71</v>
      </c>
      <c r="AC100" s="109"/>
      <c r="AD100" s="131">
        <v>6381.991</v>
      </c>
      <c r="AE100" s="109"/>
      <c r="AF100" s="108"/>
      <c r="AG100" s="16"/>
      <c r="AH100" s="132">
        <v>2.0369999999999999E-2</v>
      </c>
      <c r="AI100" s="132">
        <v>1.3440000000000001E-2</v>
      </c>
      <c r="AJ100" s="132">
        <v>3.9300000000000003E-3</v>
      </c>
    </row>
    <row r="101" spans="1:36">
      <c r="A101" t="s">
        <v>1214</v>
      </c>
      <c r="B101" t="s">
        <v>1218</v>
      </c>
      <c r="C101" t="s">
        <v>1562</v>
      </c>
      <c r="D101" t="s">
        <v>1563</v>
      </c>
      <c r="E101" t="s">
        <v>312</v>
      </c>
      <c r="F101" t="s">
        <v>1564</v>
      </c>
      <c r="G101" t="s">
        <v>1565</v>
      </c>
      <c r="H101" t="s">
        <v>322</v>
      </c>
      <c r="I101" t="s">
        <v>952</v>
      </c>
      <c r="J101" t="s">
        <v>205</v>
      </c>
      <c r="K101" t="s">
        <v>225</v>
      </c>
      <c r="L101" t="s">
        <v>326</v>
      </c>
      <c r="M101" t="s">
        <v>341</v>
      </c>
      <c r="N101" t="s">
        <v>466</v>
      </c>
      <c r="O101" t="s">
        <v>340</v>
      </c>
      <c r="P101" t="s">
        <v>1566</v>
      </c>
      <c r="Q101" t="s">
        <v>414</v>
      </c>
      <c r="R101" t="s">
        <v>408</v>
      </c>
      <c r="S101" t="s">
        <v>1213</v>
      </c>
      <c r="T101" s="131">
        <v>3.37</v>
      </c>
      <c r="U101" t="s">
        <v>1561</v>
      </c>
      <c r="V101" s="132">
        <v>5.289E-2</v>
      </c>
      <c r="W101" s="132">
        <v>6.4299999999999996E-2</v>
      </c>
      <c r="X101" t="s">
        <v>413</v>
      </c>
      <c r="Y101" t="s">
        <v>340</v>
      </c>
      <c r="Z101" s="131">
        <v>6036000</v>
      </c>
      <c r="AA101" s="131">
        <v>1</v>
      </c>
      <c r="AB101" s="131">
        <v>101.35</v>
      </c>
      <c r="AC101" s="109"/>
      <c r="AD101" s="131">
        <v>6117.4859999999999</v>
      </c>
      <c r="AE101" s="109"/>
      <c r="AF101" s="108"/>
      <c r="AG101" s="16"/>
      <c r="AH101" s="132">
        <v>1.9349999999999999E-2</v>
      </c>
      <c r="AI101" s="132">
        <v>1.2880000000000001E-2</v>
      </c>
      <c r="AJ101" s="132">
        <v>3.7699999999999999E-3</v>
      </c>
    </row>
    <row r="102" spans="1:36">
      <c r="A102" t="s">
        <v>1214</v>
      </c>
      <c r="B102" t="s">
        <v>1218</v>
      </c>
      <c r="C102" t="s">
        <v>1567</v>
      </c>
      <c r="D102" t="s">
        <v>1568</v>
      </c>
      <c r="E102" t="s">
        <v>312</v>
      </c>
      <c r="F102" t="s">
        <v>1569</v>
      </c>
      <c r="G102" t="s">
        <v>1570</v>
      </c>
      <c r="H102" t="s">
        <v>322</v>
      </c>
      <c r="I102" t="s">
        <v>952</v>
      </c>
      <c r="J102" t="s">
        <v>205</v>
      </c>
      <c r="K102" t="s">
        <v>225</v>
      </c>
      <c r="L102" t="s">
        <v>326</v>
      </c>
      <c r="M102" t="s">
        <v>341</v>
      </c>
      <c r="N102" t="s">
        <v>466</v>
      </c>
      <c r="O102" t="s">
        <v>340</v>
      </c>
      <c r="P102" t="s">
        <v>1550</v>
      </c>
      <c r="Q102" t="s">
        <v>414</v>
      </c>
      <c r="R102" t="s">
        <v>408</v>
      </c>
      <c r="S102" t="s">
        <v>1213</v>
      </c>
      <c r="T102" s="131">
        <v>3.81</v>
      </c>
      <c r="U102" t="s">
        <v>1551</v>
      </c>
      <c r="V102" s="132">
        <v>7.0180000000000006E-2</v>
      </c>
      <c r="W102" s="132">
        <v>7.0699999999999999E-2</v>
      </c>
      <c r="X102" t="s">
        <v>413</v>
      </c>
      <c r="Y102" t="s">
        <v>340</v>
      </c>
      <c r="Z102" s="131">
        <v>5676000</v>
      </c>
      <c r="AA102" s="131">
        <v>1</v>
      </c>
      <c r="AB102" s="131">
        <v>107.37</v>
      </c>
      <c r="AC102" s="109"/>
      <c r="AD102" s="131">
        <v>6094.3209999999999</v>
      </c>
      <c r="AE102" s="109"/>
      <c r="AF102" s="108"/>
      <c r="AG102" s="16"/>
      <c r="AH102" s="132">
        <v>9.4599999999999997E-3</v>
      </c>
      <c r="AI102" s="132">
        <v>1.2829999999999999E-2</v>
      </c>
      <c r="AJ102" s="132">
        <v>3.7599999999999999E-3</v>
      </c>
    </row>
    <row r="103" spans="1:36">
      <c r="A103" t="s">
        <v>1214</v>
      </c>
      <c r="B103" t="s">
        <v>1218</v>
      </c>
      <c r="C103" t="s">
        <v>1546</v>
      </c>
      <c r="D103" t="s">
        <v>1547</v>
      </c>
      <c r="E103" t="s">
        <v>310</v>
      </c>
      <c r="F103" t="s">
        <v>1548</v>
      </c>
      <c r="G103" t="s">
        <v>1549</v>
      </c>
      <c r="H103" t="s">
        <v>322</v>
      </c>
      <c r="I103" t="s">
        <v>755</v>
      </c>
      <c r="J103" t="s">
        <v>205</v>
      </c>
      <c r="K103" t="s">
        <v>205</v>
      </c>
      <c r="L103" t="s">
        <v>326</v>
      </c>
      <c r="M103" t="s">
        <v>341</v>
      </c>
      <c r="N103" t="s">
        <v>465</v>
      </c>
      <c r="O103" t="s">
        <v>340</v>
      </c>
      <c r="P103" t="s">
        <v>1550</v>
      </c>
      <c r="Q103" t="s">
        <v>414</v>
      </c>
      <c r="R103" t="s">
        <v>408</v>
      </c>
      <c r="S103" t="s">
        <v>1213</v>
      </c>
      <c r="T103" s="131">
        <v>5.34</v>
      </c>
      <c r="U103" t="s">
        <v>1551</v>
      </c>
      <c r="V103" s="132">
        <v>3.0859999999999999E-2</v>
      </c>
      <c r="W103" s="132">
        <v>3.4299999999999997E-2</v>
      </c>
      <c r="X103" t="s">
        <v>413</v>
      </c>
      <c r="Y103" t="s">
        <v>340</v>
      </c>
      <c r="Z103" s="131">
        <v>5832000</v>
      </c>
      <c r="AA103" s="131">
        <v>1</v>
      </c>
      <c r="AB103" s="131">
        <v>102.56</v>
      </c>
      <c r="AC103" s="109"/>
      <c r="AD103" s="131">
        <v>5981.299</v>
      </c>
      <c r="AE103" s="109"/>
      <c r="AF103" s="108"/>
      <c r="AG103" s="16"/>
      <c r="AH103" s="132">
        <v>1.187E-2</v>
      </c>
      <c r="AI103" s="132">
        <v>1.259E-2</v>
      </c>
      <c r="AJ103" s="132">
        <v>3.6900000000000001E-3</v>
      </c>
    </row>
    <row r="104" spans="1:36">
      <c r="A104" t="s">
        <v>1214</v>
      </c>
      <c r="B104" t="s">
        <v>1218</v>
      </c>
      <c r="C104" t="s">
        <v>1632</v>
      </c>
      <c r="D104" t="s">
        <v>1633</v>
      </c>
      <c r="E104" t="s">
        <v>310</v>
      </c>
      <c r="F104" t="s">
        <v>1940</v>
      </c>
      <c r="G104" t="s">
        <v>1941</v>
      </c>
      <c r="H104" t="s">
        <v>322</v>
      </c>
      <c r="I104" t="s">
        <v>952</v>
      </c>
      <c r="J104" t="s">
        <v>205</v>
      </c>
      <c r="K104" t="s">
        <v>205</v>
      </c>
      <c r="L104" t="s">
        <v>326</v>
      </c>
      <c r="M104" t="s">
        <v>341</v>
      </c>
      <c r="N104" t="s">
        <v>465</v>
      </c>
      <c r="O104" t="s">
        <v>340</v>
      </c>
      <c r="P104" t="s">
        <v>1530</v>
      </c>
      <c r="Q104" t="s">
        <v>414</v>
      </c>
      <c r="R104" t="s">
        <v>408</v>
      </c>
      <c r="S104" t="s">
        <v>1213</v>
      </c>
      <c r="T104" s="131">
        <v>2.37</v>
      </c>
      <c r="U104" t="s">
        <v>1561</v>
      </c>
      <c r="V104" s="132">
        <v>6.2109999999999999E-2</v>
      </c>
      <c r="W104" s="132">
        <v>5.3199999999999997E-2</v>
      </c>
      <c r="X104" t="s">
        <v>413</v>
      </c>
      <c r="Y104" t="s">
        <v>340</v>
      </c>
      <c r="Z104" s="131">
        <v>6121379.3099999996</v>
      </c>
      <c r="AA104" s="131">
        <v>1</v>
      </c>
      <c r="AB104" s="131">
        <v>97.03</v>
      </c>
      <c r="AC104" s="109"/>
      <c r="AD104" s="131">
        <v>5939.5739999999996</v>
      </c>
      <c r="AE104" s="109"/>
      <c r="AF104" s="108"/>
      <c r="AG104" s="16"/>
      <c r="AH104" s="132">
        <v>5.1500000000000001E-3</v>
      </c>
      <c r="AI104" s="132">
        <v>1.2500000000000001E-2</v>
      </c>
      <c r="AJ104" s="132">
        <v>3.6600000000000001E-3</v>
      </c>
    </row>
    <row r="105" spans="1:36">
      <c r="A105" t="s">
        <v>1214</v>
      </c>
      <c r="B105" t="s">
        <v>1218</v>
      </c>
      <c r="C105" t="s">
        <v>1632</v>
      </c>
      <c r="D105" t="s">
        <v>1633</v>
      </c>
      <c r="E105" t="s">
        <v>310</v>
      </c>
      <c r="F105" t="s">
        <v>1942</v>
      </c>
      <c r="G105" t="s">
        <v>1943</v>
      </c>
      <c r="H105" t="s">
        <v>322</v>
      </c>
      <c r="I105" t="s">
        <v>755</v>
      </c>
      <c r="J105" t="s">
        <v>205</v>
      </c>
      <c r="K105" t="s">
        <v>205</v>
      </c>
      <c r="L105" t="s">
        <v>326</v>
      </c>
      <c r="M105" t="s">
        <v>341</v>
      </c>
      <c r="N105" t="s">
        <v>465</v>
      </c>
      <c r="O105" t="s">
        <v>340</v>
      </c>
      <c r="P105" t="s">
        <v>1530</v>
      </c>
      <c r="Q105" t="s">
        <v>414</v>
      </c>
      <c r="R105" t="s">
        <v>408</v>
      </c>
      <c r="S105" t="s">
        <v>1213</v>
      </c>
      <c r="T105" s="131">
        <v>3.56</v>
      </c>
      <c r="U105" t="s">
        <v>1561</v>
      </c>
      <c r="V105" s="132">
        <v>3.5290000000000002E-2</v>
      </c>
      <c r="W105" s="132">
        <v>0.03</v>
      </c>
      <c r="X105" t="s">
        <v>413</v>
      </c>
      <c r="Y105" t="s">
        <v>340</v>
      </c>
      <c r="Z105" s="131">
        <v>5309430.3499999996</v>
      </c>
      <c r="AA105" s="131">
        <v>1</v>
      </c>
      <c r="AB105" s="131">
        <v>110.37</v>
      </c>
      <c r="AC105" s="109"/>
      <c r="AD105" s="131">
        <v>5860.018</v>
      </c>
      <c r="AE105" s="109"/>
      <c r="AF105" s="108"/>
      <c r="AG105" s="16"/>
      <c r="AH105" s="132">
        <v>2.9299999999999999E-3</v>
      </c>
      <c r="AI105" s="132">
        <v>1.234E-2</v>
      </c>
      <c r="AJ105" s="132">
        <v>3.6099999999999999E-3</v>
      </c>
    </row>
    <row r="106" spans="1:36">
      <c r="A106" t="s">
        <v>1214</v>
      </c>
      <c r="B106" t="s">
        <v>1218</v>
      </c>
      <c r="C106" t="s">
        <v>1571</v>
      </c>
      <c r="D106" t="s">
        <v>1572</v>
      </c>
      <c r="E106" t="s">
        <v>312</v>
      </c>
      <c r="F106" t="s">
        <v>1573</v>
      </c>
      <c r="G106" t="s">
        <v>1574</v>
      </c>
      <c r="H106" t="s">
        <v>322</v>
      </c>
      <c r="I106" t="s">
        <v>952</v>
      </c>
      <c r="J106" t="s">
        <v>205</v>
      </c>
      <c r="K106" t="s">
        <v>225</v>
      </c>
      <c r="L106" t="s">
        <v>326</v>
      </c>
      <c r="M106" t="s">
        <v>341</v>
      </c>
      <c r="N106" t="s">
        <v>466</v>
      </c>
      <c r="O106" t="s">
        <v>340</v>
      </c>
      <c r="P106" t="s">
        <v>1530</v>
      </c>
      <c r="Q106" t="s">
        <v>414</v>
      </c>
      <c r="R106" t="s">
        <v>408</v>
      </c>
      <c r="S106" t="s">
        <v>1213</v>
      </c>
      <c r="T106" s="131">
        <v>1.85</v>
      </c>
      <c r="U106" t="s">
        <v>1325</v>
      </c>
      <c r="V106" s="132">
        <v>3.6729999999999999E-2</v>
      </c>
      <c r="W106" s="132">
        <v>6.0900000000000003E-2</v>
      </c>
      <c r="X106" t="s">
        <v>413</v>
      </c>
      <c r="Y106" t="s">
        <v>340</v>
      </c>
      <c r="Z106" s="131">
        <v>5481412.3700000001</v>
      </c>
      <c r="AA106" s="131">
        <v>1</v>
      </c>
      <c r="AB106" s="131">
        <v>105.73</v>
      </c>
      <c r="AC106" s="109"/>
      <c r="AD106" s="131">
        <v>5795.4970000000003</v>
      </c>
      <c r="AE106" s="109"/>
      <c r="AF106" s="108"/>
      <c r="AG106" s="16"/>
      <c r="AH106" s="132">
        <v>8.43E-3</v>
      </c>
      <c r="AI106" s="132">
        <v>1.2200000000000001E-2</v>
      </c>
      <c r="AJ106" s="132">
        <v>3.5699999999999998E-3</v>
      </c>
    </row>
    <row r="107" spans="1:36">
      <c r="A107" t="s">
        <v>1214</v>
      </c>
      <c r="B107" t="s">
        <v>1218</v>
      </c>
      <c r="C107" t="s">
        <v>1944</v>
      </c>
      <c r="D107" t="s">
        <v>1945</v>
      </c>
      <c r="E107" t="s">
        <v>310</v>
      </c>
      <c r="F107" t="s">
        <v>1946</v>
      </c>
      <c r="G107" t="s">
        <v>1947</v>
      </c>
      <c r="H107" t="s">
        <v>322</v>
      </c>
      <c r="I107" t="s">
        <v>755</v>
      </c>
      <c r="J107" t="s">
        <v>205</v>
      </c>
      <c r="K107" t="s">
        <v>205</v>
      </c>
      <c r="L107" t="s">
        <v>326</v>
      </c>
      <c r="M107" t="s">
        <v>341</v>
      </c>
      <c r="N107" t="s">
        <v>465</v>
      </c>
      <c r="O107" t="s">
        <v>340</v>
      </c>
      <c r="P107" t="s">
        <v>1645</v>
      </c>
      <c r="Q107" t="s">
        <v>414</v>
      </c>
      <c r="R107" t="s">
        <v>408</v>
      </c>
      <c r="S107" t="s">
        <v>1213</v>
      </c>
      <c r="T107" s="131">
        <v>2.94</v>
      </c>
      <c r="U107" t="s">
        <v>1948</v>
      </c>
      <c r="V107" s="132">
        <v>2.826E-2</v>
      </c>
      <c r="W107" s="132">
        <v>2.6100000000000002E-2</v>
      </c>
      <c r="X107" t="s">
        <v>413</v>
      </c>
      <c r="Y107" t="s">
        <v>340</v>
      </c>
      <c r="Z107" s="131">
        <v>5000000</v>
      </c>
      <c r="AA107" s="131">
        <v>1</v>
      </c>
      <c r="AB107" s="131">
        <v>110.24</v>
      </c>
      <c r="AC107" s="109"/>
      <c r="AD107" s="131">
        <v>5512</v>
      </c>
      <c r="AE107" s="109"/>
      <c r="AF107" s="108"/>
      <c r="AG107" s="16"/>
      <c r="AH107" s="132">
        <v>8.6199999999999992E-3</v>
      </c>
      <c r="AI107" s="132">
        <v>1.1599999999999999E-2</v>
      </c>
      <c r="AJ107" s="132">
        <v>3.3999999999999998E-3</v>
      </c>
    </row>
    <row r="108" spans="1:36">
      <c r="A108" t="s">
        <v>1214</v>
      </c>
      <c r="B108" t="s">
        <v>1218</v>
      </c>
      <c r="C108" t="s">
        <v>1682</v>
      </c>
      <c r="D108" t="s">
        <v>1683</v>
      </c>
      <c r="E108" t="s">
        <v>311</v>
      </c>
      <c r="F108" t="s">
        <v>1684</v>
      </c>
      <c r="G108" t="s">
        <v>1685</v>
      </c>
      <c r="H108" t="s">
        <v>322</v>
      </c>
      <c r="I108" t="s">
        <v>952</v>
      </c>
      <c r="J108" t="s">
        <v>205</v>
      </c>
      <c r="K108" t="s">
        <v>205</v>
      </c>
      <c r="L108" t="s">
        <v>326</v>
      </c>
      <c r="M108" t="s">
        <v>341</v>
      </c>
      <c r="N108" t="s">
        <v>466</v>
      </c>
      <c r="O108" t="s">
        <v>340</v>
      </c>
      <c r="P108" t="s">
        <v>1550</v>
      </c>
      <c r="Q108" t="s">
        <v>414</v>
      </c>
      <c r="R108" t="s">
        <v>408</v>
      </c>
      <c r="S108" t="s">
        <v>1213</v>
      </c>
      <c r="T108" s="131">
        <v>2.79</v>
      </c>
      <c r="U108" t="s">
        <v>1686</v>
      </c>
      <c r="V108" s="132">
        <v>5.1429999999999997E-2</v>
      </c>
      <c r="W108" s="132">
        <v>5.62E-2</v>
      </c>
      <c r="X108" t="s">
        <v>413</v>
      </c>
      <c r="Y108" t="s">
        <v>340</v>
      </c>
      <c r="Z108" s="131">
        <v>4864000</v>
      </c>
      <c r="AA108" s="131">
        <v>1</v>
      </c>
      <c r="AB108" s="131">
        <v>101.36</v>
      </c>
      <c r="AC108" s="109"/>
      <c r="AD108" s="131">
        <v>4930.1499999999996</v>
      </c>
      <c r="AE108" s="109"/>
      <c r="AF108" s="108"/>
      <c r="AG108" s="16"/>
      <c r="AH108" s="132">
        <v>8.5299999999999994E-3</v>
      </c>
      <c r="AI108" s="132">
        <v>1.038E-2</v>
      </c>
      <c r="AJ108" s="132">
        <v>3.0400000000000002E-3</v>
      </c>
    </row>
    <row r="109" spans="1:36">
      <c r="A109" t="s">
        <v>1214</v>
      </c>
      <c r="B109" t="s">
        <v>1218</v>
      </c>
      <c r="C109" t="s">
        <v>1690</v>
      </c>
      <c r="D109" t="s">
        <v>1691</v>
      </c>
      <c r="E109" t="s">
        <v>310</v>
      </c>
      <c r="F109" t="s">
        <v>1692</v>
      </c>
      <c r="G109" t="s">
        <v>1693</v>
      </c>
      <c r="H109" t="s">
        <v>322</v>
      </c>
      <c r="I109" t="s">
        <v>952</v>
      </c>
      <c r="J109" t="s">
        <v>205</v>
      </c>
      <c r="K109" t="s">
        <v>205</v>
      </c>
      <c r="L109" t="s">
        <v>326</v>
      </c>
      <c r="M109" t="s">
        <v>341</v>
      </c>
      <c r="N109" t="s">
        <v>448</v>
      </c>
      <c r="O109" t="s">
        <v>340</v>
      </c>
      <c r="P109"/>
      <c r="Q109" t="s">
        <v>411</v>
      </c>
      <c r="R109" t="s">
        <v>411</v>
      </c>
      <c r="S109" t="s">
        <v>1213</v>
      </c>
      <c r="T109" s="131">
        <v>3.3</v>
      </c>
      <c r="U109" t="s">
        <v>1561</v>
      </c>
      <c r="V109" s="132">
        <v>6.9070000000000006E-2</v>
      </c>
      <c r="W109" s="132">
        <v>7.2900000000000006E-2</v>
      </c>
      <c r="X109" t="s">
        <v>413</v>
      </c>
      <c r="Y109" t="s">
        <v>340</v>
      </c>
      <c r="Z109" s="131">
        <v>5100000</v>
      </c>
      <c r="AA109" s="131">
        <v>1</v>
      </c>
      <c r="AB109" s="131">
        <v>93.28</v>
      </c>
      <c r="AC109" s="109">
        <v>78.944999999999993</v>
      </c>
      <c r="AD109" s="131">
        <v>4836.2250000000004</v>
      </c>
      <c r="AE109" s="109"/>
      <c r="AF109" s="108"/>
      <c r="AG109" s="16"/>
      <c r="AH109" s="132">
        <v>4.9119999999999997E-2</v>
      </c>
      <c r="AI109" s="132">
        <v>1.035E-2</v>
      </c>
      <c r="AJ109" s="132">
        <v>3.0300000000000001E-3</v>
      </c>
    </row>
    <row r="110" spans="1:36">
      <c r="A110" t="s">
        <v>1214</v>
      </c>
      <c r="B110" t="s">
        <v>1218</v>
      </c>
      <c r="C110" t="s">
        <v>1586</v>
      </c>
      <c r="D110" t="s">
        <v>1587</v>
      </c>
      <c r="E110" t="s">
        <v>310</v>
      </c>
      <c r="F110" t="s">
        <v>1588</v>
      </c>
      <c r="G110" t="s">
        <v>1589</v>
      </c>
      <c r="H110" t="s">
        <v>322</v>
      </c>
      <c r="I110" t="s">
        <v>755</v>
      </c>
      <c r="J110" t="s">
        <v>205</v>
      </c>
      <c r="K110" t="s">
        <v>205</v>
      </c>
      <c r="L110" t="s">
        <v>326</v>
      </c>
      <c r="M110" t="s">
        <v>341</v>
      </c>
      <c r="N110" t="s">
        <v>457</v>
      </c>
      <c r="O110" t="s">
        <v>340</v>
      </c>
      <c r="P110" t="s">
        <v>1590</v>
      </c>
      <c r="Q110" t="s">
        <v>414</v>
      </c>
      <c r="R110" t="s">
        <v>408</v>
      </c>
      <c r="S110" t="s">
        <v>1213</v>
      </c>
      <c r="T110" s="131">
        <v>5.04</v>
      </c>
      <c r="U110" t="s">
        <v>1591</v>
      </c>
      <c r="V110" s="132">
        <v>1.8710000000000001E-2</v>
      </c>
      <c r="W110" s="132">
        <v>4.1700000000000001E-2</v>
      </c>
      <c r="X110" t="s">
        <v>413</v>
      </c>
      <c r="Y110" t="s">
        <v>340</v>
      </c>
      <c r="Z110" s="131">
        <v>3211483.78</v>
      </c>
      <c r="AA110" s="131">
        <v>1</v>
      </c>
      <c r="AB110" s="131">
        <v>148.91</v>
      </c>
      <c r="AC110" s="109"/>
      <c r="AD110" s="131">
        <v>4782.22</v>
      </c>
      <c r="AE110" s="109"/>
      <c r="AF110" s="108"/>
      <c r="AG110" s="16"/>
      <c r="AH110" s="132">
        <v>1.67E-3</v>
      </c>
      <c r="AI110" s="132">
        <v>1.0070000000000001E-2</v>
      </c>
      <c r="AJ110" s="132">
        <v>2.9499999999999999E-3</v>
      </c>
    </row>
    <row r="111" spans="1:36">
      <c r="A111" t="s">
        <v>1214</v>
      </c>
      <c r="B111" t="s">
        <v>1218</v>
      </c>
      <c r="C111" t="s">
        <v>1581</v>
      </c>
      <c r="D111" t="s">
        <v>1582</v>
      </c>
      <c r="E111" t="s">
        <v>310</v>
      </c>
      <c r="F111" t="s">
        <v>1583</v>
      </c>
      <c r="G111" t="s">
        <v>1584</v>
      </c>
      <c r="H111" t="s">
        <v>322</v>
      </c>
      <c r="I111" t="s">
        <v>952</v>
      </c>
      <c r="J111" t="s">
        <v>205</v>
      </c>
      <c r="K111" t="s">
        <v>205</v>
      </c>
      <c r="L111" t="s">
        <v>326</v>
      </c>
      <c r="M111" t="s">
        <v>341</v>
      </c>
      <c r="N111" t="s">
        <v>448</v>
      </c>
      <c r="O111" t="s">
        <v>340</v>
      </c>
      <c r="P111"/>
      <c r="Q111" t="s">
        <v>411</v>
      </c>
      <c r="R111" t="s">
        <v>411</v>
      </c>
      <c r="S111" t="s">
        <v>1213</v>
      </c>
      <c r="T111" s="131">
        <v>3.55</v>
      </c>
      <c r="U111" t="s">
        <v>1585</v>
      </c>
      <c r="V111" s="132">
        <v>5.5539999999999999E-2</v>
      </c>
      <c r="W111" s="132">
        <v>7.0099999999999996E-2</v>
      </c>
      <c r="X111" t="s">
        <v>413</v>
      </c>
      <c r="Y111" t="s">
        <v>340</v>
      </c>
      <c r="Z111" s="131">
        <v>5066000</v>
      </c>
      <c r="AA111" s="131">
        <v>1</v>
      </c>
      <c r="AB111" s="131">
        <v>92</v>
      </c>
      <c r="AC111" s="109">
        <v>95.56</v>
      </c>
      <c r="AD111" s="131">
        <v>4756.28</v>
      </c>
      <c r="AE111" s="109"/>
      <c r="AF111" s="108"/>
      <c r="AG111" s="16"/>
      <c r="AH111" s="132">
        <v>1.223E-2</v>
      </c>
      <c r="AI111" s="132">
        <v>1.021E-2</v>
      </c>
      <c r="AJ111" s="132">
        <v>2.99E-3</v>
      </c>
    </row>
    <row r="112" spans="1:36">
      <c r="A112" t="s">
        <v>1214</v>
      </c>
      <c r="B112" t="s">
        <v>1218</v>
      </c>
      <c r="C112" t="s">
        <v>1596</v>
      </c>
      <c r="D112" t="s">
        <v>1597</v>
      </c>
      <c r="E112" t="s">
        <v>310</v>
      </c>
      <c r="F112" t="s">
        <v>1598</v>
      </c>
      <c r="G112" t="s">
        <v>1599</v>
      </c>
      <c r="H112" t="s">
        <v>322</v>
      </c>
      <c r="I112" t="s">
        <v>953</v>
      </c>
      <c r="J112" t="s">
        <v>205</v>
      </c>
      <c r="K112" t="s">
        <v>205</v>
      </c>
      <c r="L112" t="s">
        <v>326</v>
      </c>
      <c r="M112" t="s">
        <v>341</v>
      </c>
      <c r="N112" t="s">
        <v>442</v>
      </c>
      <c r="O112" t="s">
        <v>340</v>
      </c>
      <c r="P112" t="s">
        <v>1600</v>
      </c>
      <c r="Q112" t="s">
        <v>416</v>
      </c>
      <c r="R112" t="s">
        <v>408</v>
      </c>
      <c r="S112" t="s">
        <v>1213</v>
      </c>
      <c r="T112" s="131">
        <v>5.88</v>
      </c>
      <c r="U112" t="s">
        <v>1601</v>
      </c>
      <c r="V112" s="132">
        <v>3.669E-2</v>
      </c>
      <c r="W112" s="132">
        <v>2.53E-2</v>
      </c>
      <c r="X112" t="s">
        <v>413</v>
      </c>
      <c r="Y112" t="s">
        <v>340</v>
      </c>
      <c r="Z112" s="131">
        <v>4273000</v>
      </c>
      <c r="AA112" s="131">
        <v>1</v>
      </c>
      <c r="AB112" s="131">
        <v>110.4</v>
      </c>
      <c r="AC112" s="109"/>
      <c r="AD112" s="131">
        <v>4717.3919999999998</v>
      </c>
      <c r="AE112" s="109"/>
      <c r="AF112" s="108"/>
      <c r="AG112" s="16"/>
      <c r="AH112" s="132">
        <v>1.03E-2</v>
      </c>
      <c r="AI112" s="132">
        <v>9.9299999999999996E-3</v>
      </c>
      <c r="AJ112" s="132">
        <v>2.9099999999999998E-3</v>
      </c>
    </row>
    <row r="113" spans="1:36">
      <c r="A113" t="s">
        <v>1214</v>
      </c>
      <c r="B113" t="s">
        <v>1218</v>
      </c>
      <c r="C113" t="s">
        <v>1698</v>
      </c>
      <c r="D113" t="s">
        <v>1699</v>
      </c>
      <c r="E113" t="s">
        <v>310</v>
      </c>
      <c r="F113" t="s">
        <v>1700</v>
      </c>
      <c r="G113" t="s">
        <v>1701</v>
      </c>
      <c r="H113" t="s">
        <v>322</v>
      </c>
      <c r="I113" t="s">
        <v>755</v>
      </c>
      <c r="J113" t="s">
        <v>205</v>
      </c>
      <c r="K113" t="s">
        <v>205</v>
      </c>
      <c r="L113" t="s">
        <v>326</v>
      </c>
      <c r="M113" t="s">
        <v>341</v>
      </c>
      <c r="N113" t="s">
        <v>466</v>
      </c>
      <c r="O113" t="s">
        <v>340</v>
      </c>
      <c r="P113" t="s">
        <v>1566</v>
      </c>
      <c r="Q113" t="s">
        <v>414</v>
      </c>
      <c r="R113" t="s">
        <v>408</v>
      </c>
      <c r="S113" t="s">
        <v>1213</v>
      </c>
      <c r="T113" s="131">
        <v>6.6</v>
      </c>
      <c r="U113" t="s">
        <v>1702</v>
      </c>
      <c r="V113" s="132">
        <v>2.4819999999999998E-2</v>
      </c>
      <c r="W113" s="132">
        <v>3.2399999999999998E-2</v>
      </c>
      <c r="X113" t="s">
        <v>413</v>
      </c>
      <c r="Y113" t="s">
        <v>340</v>
      </c>
      <c r="Z113" s="131">
        <v>4311000</v>
      </c>
      <c r="AA113" s="131">
        <v>1</v>
      </c>
      <c r="AB113" s="131">
        <v>108.93</v>
      </c>
      <c r="AC113" s="109"/>
      <c r="AD113" s="131">
        <v>4695.9719999999998</v>
      </c>
      <c r="AE113" s="109"/>
      <c r="AF113" s="108"/>
      <c r="AG113" s="16"/>
      <c r="AH113" s="132">
        <v>5.3400000000000001E-3</v>
      </c>
      <c r="AI113" s="132">
        <v>9.8899999999999995E-3</v>
      </c>
      <c r="AJ113" s="132">
        <v>2.8900000000000002E-3</v>
      </c>
    </row>
    <row r="114" spans="1:36">
      <c r="A114" t="s">
        <v>1214</v>
      </c>
      <c r="B114" t="s">
        <v>1218</v>
      </c>
      <c r="C114" t="s">
        <v>1949</v>
      </c>
      <c r="D114" t="s">
        <v>1950</v>
      </c>
      <c r="E114" t="s">
        <v>310</v>
      </c>
      <c r="F114" t="s">
        <v>1951</v>
      </c>
      <c r="G114" t="s">
        <v>1952</v>
      </c>
      <c r="H114" t="s">
        <v>322</v>
      </c>
      <c r="I114" t="s">
        <v>755</v>
      </c>
      <c r="J114" t="s">
        <v>205</v>
      </c>
      <c r="K114" t="s">
        <v>205</v>
      </c>
      <c r="L114" t="s">
        <v>326</v>
      </c>
      <c r="M114" t="s">
        <v>341</v>
      </c>
      <c r="N114" t="s">
        <v>465</v>
      </c>
      <c r="O114" t="s">
        <v>340</v>
      </c>
      <c r="P114" t="s">
        <v>1550</v>
      </c>
      <c r="Q114" t="s">
        <v>414</v>
      </c>
      <c r="R114" t="s">
        <v>408</v>
      </c>
      <c r="S114" t="s">
        <v>1213</v>
      </c>
      <c r="T114" s="131">
        <v>1.88</v>
      </c>
      <c r="U114" t="s">
        <v>1873</v>
      </c>
      <c r="V114" s="132">
        <v>2.9610000000000001E-2</v>
      </c>
      <c r="W114" s="132">
        <v>3.1199999999999999E-2</v>
      </c>
      <c r="X114" t="s">
        <v>413</v>
      </c>
      <c r="Y114" t="s">
        <v>340</v>
      </c>
      <c r="Z114" s="131">
        <v>3988661</v>
      </c>
      <c r="AA114" s="131">
        <v>1</v>
      </c>
      <c r="AB114" s="131">
        <v>117.23</v>
      </c>
      <c r="AC114" s="109"/>
      <c r="AD114" s="131">
        <v>4675.9070000000002</v>
      </c>
      <c r="AE114" s="109"/>
      <c r="AF114" s="108"/>
      <c r="AG114" s="16"/>
      <c r="AH114" s="132">
        <v>8.0400000000000003E-3</v>
      </c>
      <c r="AI114" s="132">
        <v>9.8399999999999998E-3</v>
      </c>
      <c r="AJ114" s="132">
        <v>2.8800000000000002E-3</v>
      </c>
    </row>
    <row r="115" spans="1:36">
      <c r="A115" t="s">
        <v>1214</v>
      </c>
      <c r="B115" t="s">
        <v>1218</v>
      </c>
      <c r="C115" t="s">
        <v>1677</v>
      </c>
      <c r="D115" t="s">
        <v>1678</v>
      </c>
      <c r="E115" t="s">
        <v>312</v>
      </c>
      <c r="F115" t="s">
        <v>1679</v>
      </c>
      <c r="G115" t="s">
        <v>1680</v>
      </c>
      <c r="H115" t="s">
        <v>322</v>
      </c>
      <c r="I115" t="s">
        <v>952</v>
      </c>
      <c r="J115" t="s">
        <v>205</v>
      </c>
      <c r="K115" t="s">
        <v>225</v>
      </c>
      <c r="L115" t="s">
        <v>326</v>
      </c>
      <c r="M115" t="s">
        <v>341</v>
      </c>
      <c r="N115" t="s">
        <v>448</v>
      </c>
      <c r="O115" t="s">
        <v>340</v>
      </c>
      <c r="P115" t="s">
        <v>1556</v>
      </c>
      <c r="Q115" t="s">
        <v>416</v>
      </c>
      <c r="R115" t="s">
        <v>408</v>
      </c>
      <c r="S115" t="s">
        <v>1213</v>
      </c>
      <c r="T115" s="131">
        <v>1.9</v>
      </c>
      <c r="U115" t="s">
        <v>1681</v>
      </c>
      <c r="V115" s="132">
        <v>9.3979999999999994E-2</v>
      </c>
      <c r="W115" s="132">
        <v>6.6799999999999998E-2</v>
      </c>
      <c r="X115" t="s">
        <v>413</v>
      </c>
      <c r="Y115" t="s">
        <v>340</v>
      </c>
      <c r="Z115" s="131">
        <v>4654441</v>
      </c>
      <c r="AA115" s="131">
        <v>1</v>
      </c>
      <c r="AB115" s="131">
        <v>99.86</v>
      </c>
      <c r="AC115" s="109"/>
      <c r="AD115" s="131">
        <v>4647.9250000000002</v>
      </c>
      <c r="AE115" s="109"/>
      <c r="AF115" s="108"/>
      <c r="AG115" s="16"/>
      <c r="AH115" s="132">
        <v>7.7600000000000004E-3</v>
      </c>
      <c r="AI115" s="132">
        <v>9.7800000000000005E-3</v>
      </c>
      <c r="AJ115" s="132">
        <v>2.8600000000000001E-3</v>
      </c>
    </row>
    <row r="116" spans="1:36">
      <c r="A116" t="s">
        <v>1214</v>
      </c>
      <c r="B116" t="s">
        <v>1218</v>
      </c>
      <c r="C116" t="s">
        <v>1592</v>
      </c>
      <c r="D116" t="s">
        <v>1593</v>
      </c>
      <c r="E116" t="s">
        <v>312</v>
      </c>
      <c r="F116" t="s">
        <v>1594</v>
      </c>
      <c r="G116" t="s">
        <v>1595</v>
      </c>
      <c r="H116" t="s">
        <v>322</v>
      </c>
      <c r="I116" t="s">
        <v>952</v>
      </c>
      <c r="J116" t="s">
        <v>205</v>
      </c>
      <c r="K116" t="s">
        <v>225</v>
      </c>
      <c r="L116" t="s">
        <v>326</v>
      </c>
      <c r="M116" t="s">
        <v>341</v>
      </c>
      <c r="N116" t="s">
        <v>466</v>
      </c>
      <c r="O116" t="s">
        <v>340</v>
      </c>
      <c r="P116" t="s">
        <v>1590</v>
      </c>
      <c r="Q116" t="s">
        <v>414</v>
      </c>
      <c r="R116" t="s">
        <v>408</v>
      </c>
      <c r="S116" t="s">
        <v>1213</v>
      </c>
      <c r="T116" s="131">
        <v>0.97</v>
      </c>
      <c r="U116" t="s">
        <v>1322</v>
      </c>
      <c r="V116" s="132">
        <v>4.9410000000000003E-2</v>
      </c>
      <c r="W116" s="132">
        <v>5.79E-2</v>
      </c>
      <c r="X116" t="s">
        <v>413</v>
      </c>
      <c r="Y116" t="s">
        <v>340</v>
      </c>
      <c r="Z116" s="131">
        <v>4489964</v>
      </c>
      <c r="AA116" s="131">
        <v>1</v>
      </c>
      <c r="AB116" s="131">
        <v>102.37</v>
      </c>
      <c r="AC116" s="109"/>
      <c r="AD116" s="131">
        <v>4596.3760000000002</v>
      </c>
      <c r="AE116" s="109"/>
      <c r="AF116" s="108"/>
      <c r="AG116" s="16"/>
      <c r="AH116" s="132">
        <v>1.6789999999999999E-2</v>
      </c>
      <c r="AI116" s="132">
        <v>9.6799999999999994E-3</v>
      </c>
      <c r="AJ116" s="132">
        <v>2.8300000000000001E-3</v>
      </c>
    </row>
    <row r="117" spans="1:36">
      <c r="A117" t="s">
        <v>1214</v>
      </c>
      <c r="B117" t="s">
        <v>1218</v>
      </c>
      <c r="C117" t="s">
        <v>1866</v>
      </c>
      <c r="D117" t="s">
        <v>1867</v>
      </c>
      <c r="E117" t="s">
        <v>310</v>
      </c>
      <c r="F117" t="s">
        <v>1953</v>
      </c>
      <c r="G117" t="s">
        <v>1954</v>
      </c>
      <c r="H117" t="s">
        <v>322</v>
      </c>
      <c r="I117" t="s">
        <v>755</v>
      </c>
      <c r="J117" t="s">
        <v>205</v>
      </c>
      <c r="K117" t="s">
        <v>205</v>
      </c>
      <c r="L117" t="s">
        <v>326</v>
      </c>
      <c r="M117" t="s">
        <v>341</v>
      </c>
      <c r="N117" t="s">
        <v>444</v>
      </c>
      <c r="O117" t="s">
        <v>340</v>
      </c>
      <c r="P117" t="s">
        <v>1579</v>
      </c>
      <c r="Q117" t="s">
        <v>416</v>
      </c>
      <c r="R117" t="s">
        <v>408</v>
      </c>
      <c r="S117" t="s">
        <v>1213</v>
      </c>
      <c r="T117" s="131">
        <v>1.06</v>
      </c>
      <c r="U117" t="s">
        <v>1360</v>
      </c>
      <c r="V117" s="132">
        <v>3.4970000000000001E-2</v>
      </c>
      <c r="W117" s="132">
        <v>3.4200000000000001E-2</v>
      </c>
      <c r="X117" t="s">
        <v>413</v>
      </c>
      <c r="Y117" t="s">
        <v>340</v>
      </c>
      <c r="Z117" s="131">
        <v>4182723</v>
      </c>
      <c r="AA117" s="131">
        <v>1</v>
      </c>
      <c r="AB117" s="131">
        <v>109.8</v>
      </c>
      <c r="AC117" s="109"/>
      <c r="AD117" s="131">
        <v>4592.63</v>
      </c>
      <c r="AE117" s="109"/>
      <c r="AF117" s="108"/>
      <c r="AG117" s="16"/>
      <c r="AH117" s="132">
        <v>4.1599999999999996E-3</v>
      </c>
      <c r="AI117" s="132">
        <v>9.6699999999999998E-3</v>
      </c>
      <c r="AJ117" s="132">
        <v>2.8300000000000001E-3</v>
      </c>
    </row>
    <row r="118" spans="1:36">
      <c r="A118" t="s">
        <v>1214</v>
      </c>
      <c r="B118" t="s">
        <v>1218</v>
      </c>
      <c r="C118" t="s">
        <v>1955</v>
      </c>
      <c r="D118" t="s">
        <v>1956</v>
      </c>
      <c r="E118" t="s">
        <v>310</v>
      </c>
      <c r="F118" t="s">
        <v>1957</v>
      </c>
      <c r="G118" t="s">
        <v>1958</v>
      </c>
      <c r="H118" t="s">
        <v>322</v>
      </c>
      <c r="I118" t="s">
        <v>755</v>
      </c>
      <c r="J118" t="s">
        <v>205</v>
      </c>
      <c r="K118" t="s">
        <v>205</v>
      </c>
      <c r="L118" t="s">
        <v>326</v>
      </c>
      <c r="M118" t="s">
        <v>341</v>
      </c>
      <c r="N118" t="s">
        <v>465</v>
      </c>
      <c r="O118" t="s">
        <v>340</v>
      </c>
      <c r="P118" t="s">
        <v>1645</v>
      </c>
      <c r="Q118" t="s">
        <v>414</v>
      </c>
      <c r="R118" t="s">
        <v>408</v>
      </c>
      <c r="S118" t="s">
        <v>1213</v>
      </c>
      <c r="T118" s="131">
        <v>6</v>
      </c>
      <c r="U118" t="s">
        <v>1959</v>
      </c>
      <c r="V118" s="132">
        <v>2.741E-2</v>
      </c>
      <c r="W118" s="132">
        <v>2.9499999999999998E-2</v>
      </c>
      <c r="X118" t="s">
        <v>413</v>
      </c>
      <c r="Y118" t="s">
        <v>340</v>
      </c>
      <c r="Z118" s="131">
        <v>3991700</v>
      </c>
      <c r="AA118" s="131">
        <v>1</v>
      </c>
      <c r="AB118" s="131">
        <v>114.89</v>
      </c>
      <c r="AC118" s="109"/>
      <c r="AD118" s="131">
        <v>4586.0640000000003</v>
      </c>
      <c r="AE118" s="109"/>
      <c r="AF118" s="108"/>
      <c r="AG118" s="16"/>
      <c r="AH118" s="132">
        <v>2.96E-3</v>
      </c>
      <c r="AI118" s="132">
        <v>9.6500000000000006E-3</v>
      </c>
      <c r="AJ118" s="132">
        <v>2.8300000000000001E-3</v>
      </c>
    </row>
    <row r="119" spans="1:36">
      <c r="A119" t="s">
        <v>1214</v>
      </c>
      <c r="B119" t="s">
        <v>1218</v>
      </c>
      <c r="C119" t="s">
        <v>1751</v>
      </c>
      <c r="D119" t="s">
        <v>1752</v>
      </c>
      <c r="E119" t="s">
        <v>310</v>
      </c>
      <c r="F119" t="s">
        <v>1753</v>
      </c>
      <c r="G119" t="s">
        <v>1754</v>
      </c>
      <c r="H119" t="s">
        <v>322</v>
      </c>
      <c r="I119" t="s">
        <v>952</v>
      </c>
      <c r="J119" t="s">
        <v>205</v>
      </c>
      <c r="K119" t="s">
        <v>205</v>
      </c>
      <c r="L119" t="s">
        <v>326</v>
      </c>
      <c r="M119" t="s">
        <v>341</v>
      </c>
      <c r="N119" t="s">
        <v>481</v>
      </c>
      <c r="O119" t="s">
        <v>340</v>
      </c>
      <c r="P119"/>
      <c r="Q119" t="s">
        <v>411</v>
      </c>
      <c r="R119" t="s">
        <v>411</v>
      </c>
      <c r="S119" t="s">
        <v>1213</v>
      </c>
      <c r="T119" s="131">
        <v>3.83</v>
      </c>
      <c r="U119" t="s">
        <v>1755</v>
      </c>
      <c r="V119" s="132">
        <v>4.3180000000000003E-2</v>
      </c>
      <c r="W119" s="132">
        <v>5.4100000000000002E-2</v>
      </c>
      <c r="X119" t="s">
        <v>413</v>
      </c>
      <c r="Y119" t="s">
        <v>340</v>
      </c>
      <c r="Z119" s="131">
        <v>4380000</v>
      </c>
      <c r="AA119" s="131">
        <v>1</v>
      </c>
      <c r="AB119" s="131">
        <v>103.91</v>
      </c>
      <c r="AC119" s="109"/>
      <c r="AD119" s="131">
        <v>4551.2579999999998</v>
      </c>
      <c r="AE119" s="109"/>
      <c r="AF119" s="108"/>
      <c r="AG119" s="16"/>
      <c r="AH119" s="132">
        <v>9.0100000000000006E-3</v>
      </c>
      <c r="AI119" s="132">
        <v>9.58E-3</v>
      </c>
      <c r="AJ119" s="132">
        <v>2.8E-3</v>
      </c>
    </row>
    <row r="120" spans="1:36">
      <c r="A120" t="s">
        <v>1214</v>
      </c>
      <c r="B120" t="s">
        <v>1218</v>
      </c>
      <c r="C120" t="s">
        <v>1602</v>
      </c>
      <c r="D120" t="s">
        <v>1603</v>
      </c>
      <c r="E120" t="s">
        <v>310</v>
      </c>
      <c r="F120" t="s">
        <v>1604</v>
      </c>
      <c r="G120" t="s">
        <v>1605</v>
      </c>
      <c r="H120" t="s">
        <v>322</v>
      </c>
      <c r="I120" t="s">
        <v>952</v>
      </c>
      <c r="J120" t="s">
        <v>205</v>
      </c>
      <c r="K120" t="s">
        <v>205</v>
      </c>
      <c r="L120" t="s">
        <v>326</v>
      </c>
      <c r="M120" t="s">
        <v>341</v>
      </c>
      <c r="N120" t="s">
        <v>444</v>
      </c>
      <c r="O120" t="s">
        <v>340</v>
      </c>
      <c r="P120" t="s">
        <v>1606</v>
      </c>
      <c r="Q120" t="s">
        <v>416</v>
      </c>
      <c r="R120" t="s">
        <v>408</v>
      </c>
      <c r="S120" t="s">
        <v>1213</v>
      </c>
      <c r="T120" s="131">
        <v>2.2400000000000002</v>
      </c>
      <c r="U120" t="s">
        <v>1607</v>
      </c>
      <c r="V120" s="132">
        <v>5.892E-2</v>
      </c>
      <c r="W120" s="132">
        <v>6.8699999999999997E-2</v>
      </c>
      <c r="X120" t="s">
        <v>413</v>
      </c>
      <c r="Y120" t="s">
        <v>340</v>
      </c>
      <c r="Z120" s="131">
        <v>4280000</v>
      </c>
      <c r="AA120" s="131">
        <v>1</v>
      </c>
      <c r="AB120" s="131">
        <v>100.27</v>
      </c>
      <c r="AC120" s="109">
        <v>185.75200000000001</v>
      </c>
      <c r="AD120" s="131">
        <v>4477.308</v>
      </c>
      <c r="AE120" s="109"/>
      <c r="AF120" s="108"/>
      <c r="AG120" s="16"/>
      <c r="AH120" s="132">
        <v>1.6310000000000002E-2</v>
      </c>
      <c r="AI120" s="132">
        <v>9.8200000000000006E-3</v>
      </c>
      <c r="AJ120" s="132">
        <v>2.8700000000000002E-3</v>
      </c>
    </row>
    <row r="121" spans="1:36">
      <c r="A121" t="s">
        <v>1214</v>
      </c>
      <c r="B121" t="s">
        <v>1218</v>
      </c>
      <c r="C121" t="s">
        <v>1608</v>
      </c>
      <c r="D121" t="s">
        <v>1609</v>
      </c>
      <c r="E121" t="s">
        <v>310</v>
      </c>
      <c r="F121" t="s">
        <v>1610</v>
      </c>
      <c r="G121" t="s">
        <v>1611</v>
      </c>
      <c r="H121" t="s">
        <v>322</v>
      </c>
      <c r="I121" t="s">
        <v>952</v>
      </c>
      <c r="J121" t="s">
        <v>205</v>
      </c>
      <c r="K121" t="s">
        <v>205</v>
      </c>
      <c r="L121" t="s">
        <v>326</v>
      </c>
      <c r="M121" t="s">
        <v>341</v>
      </c>
      <c r="N121" t="s">
        <v>442</v>
      </c>
      <c r="O121" t="s">
        <v>340</v>
      </c>
      <c r="P121"/>
      <c r="Q121" t="s">
        <v>411</v>
      </c>
      <c r="R121" t="s">
        <v>411</v>
      </c>
      <c r="S121" t="s">
        <v>1213</v>
      </c>
      <c r="T121" s="131">
        <v>3.42</v>
      </c>
      <c r="U121" t="s">
        <v>1612</v>
      </c>
      <c r="V121" s="132">
        <v>7.2459999999999997E-2</v>
      </c>
      <c r="W121" s="132">
        <v>7.0599999999999996E-2</v>
      </c>
      <c r="X121" t="s">
        <v>413</v>
      </c>
      <c r="Y121" t="s">
        <v>340</v>
      </c>
      <c r="Z121" s="131">
        <v>4390000</v>
      </c>
      <c r="AA121" s="131">
        <v>1</v>
      </c>
      <c r="AB121" s="131">
        <v>101.34</v>
      </c>
      <c r="AC121" s="109"/>
      <c r="AD121" s="131">
        <v>4448.826</v>
      </c>
      <c r="AE121" s="109"/>
      <c r="AF121" s="108"/>
      <c r="AG121" s="16"/>
      <c r="AH121" s="132">
        <v>2.9850000000000002E-2</v>
      </c>
      <c r="AI121" s="132">
        <v>9.3699999999999999E-3</v>
      </c>
      <c r="AJ121" s="132">
        <v>2.7399999999999998E-3</v>
      </c>
    </row>
    <row r="122" spans="1:36">
      <c r="A122" t="s">
        <v>1214</v>
      </c>
      <c r="B122" t="s">
        <v>1218</v>
      </c>
      <c r="C122" t="s">
        <v>1526</v>
      </c>
      <c r="D122" t="s">
        <v>1527</v>
      </c>
      <c r="E122" t="s">
        <v>310</v>
      </c>
      <c r="F122" t="s">
        <v>1960</v>
      </c>
      <c r="G122" t="s">
        <v>1961</v>
      </c>
      <c r="H122" t="s">
        <v>322</v>
      </c>
      <c r="I122" t="s">
        <v>755</v>
      </c>
      <c r="J122" t="s">
        <v>205</v>
      </c>
      <c r="K122" t="s">
        <v>205</v>
      </c>
      <c r="L122" t="s">
        <v>326</v>
      </c>
      <c r="M122" t="s">
        <v>341</v>
      </c>
      <c r="N122" t="s">
        <v>465</v>
      </c>
      <c r="O122" t="s">
        <v>340</v>
      </c>
      <c r="P122" t="s">
        <v>1566</v>
      </c>
      <c r="Q122" t="s">
        <v>414</v>
      </c>
      <c r="R122" t="s">
        <v>408</v>
      </c>
      <c r="S122" t="s">
        <v>1213</v>
      </c>
      <c r="T122" s="131">
        <v>5.1100000000000003</v>
      </c>
      <c r="U122" t="s">
        <v>1962</v>
      </c>
      <c r="V122" s="132">
        <v>3.1489999999999997E-2</v>
      </c>
      <c r="W122" s="132">
        <v>3.2000000000000001E-2</v>
      </c>
      <c r="X122" t="s">
        <v>413</v>
      </c>
      <c r="Y122" t="s">
        <v>340</v>
      </c>
      <c r="Z122" s="131">
        <v>4201676.47</v>
      </c>
      <c r="AA122" s="131">
        <v>1</v>
      </c>
      <c r="AB122" s="131">
        <v>103.36</v>
      </c>
      <c r="AC122" s="109"/>
      <c r="AD122" s="131">
        <v>4342.8530000000001</v>
      </c>
      <c r="AE122" s="109"/>
      <c r="AF122" s="108"/>
      <c r="AG122" s="16"/>
      <c r="AH122" s="132">
        <v>6.9800000000000001E-3</v>
      </c>
      <c r="AI122" s="132">
        <v>9.1400000000000006E-3</v>
      </c>
      <c r="AJ122" s="132">
        <v>2.6800000000000001E-3</v>
      </c>
    </row>
    <row r="123" spans="1:36">
      <c r="A123" t="s">
        <v>1214</v>
      </c>
      <c r="B123" t="s">
        <v>1218</v>
      </c>
      <c r="C123" t="s">
        <v>1575</v>
      </c>
      <c r="D123" t="s">
        <v>1576</v>
      </c>
      <c r="E123" t="s">
        <v>80</v>
      </c>
      <c r="F123" t="s">
        <v>1577</v>
      </c>
      <c r="G123" t="s">
        <v>1578</v>
      </c>
      <c r="H123" t="s">
        <v>322</v>
      </c>
      <c r="I123" t="s">
        <v>756</v>
      </c>
      <c r="J123" t="s">
        <v>205</v>
      </c>
      <c r="K123" t="s">
        <v>225</v>
      </c>
      <c r="L123" t="s">
        <v>326</v>
      </c>
      <c r="M123" t="s">
        <v>341</v>
      </c>
      <c r="N123" t="s">
        <v>444</v>
      </c>
      <c r="O123" t="s">
        <v>340</v>
      </c>
      <c r="P123" t="s">
        <v>1579</v>
      </c>
      <c r="Q123" t="s">
        <v>416</v>
      </c>
      <c r="R123" t="s">
        <v>408</v>
      </c>
      <c r="S123" t="s">
        <v>1213</v>
      </c>
      <c r="T123" s="131">
        <v>1.1200000000000001</v>
      </c>
      <c r="U123" t="s">
        <v>1580</v>
      </c>
      <c r="V123" s="132">
        <v>2.7200000000000002E-3</v>
      </c>
      <c r="W123" s="132">
        <v>5.4300000000000001E-2</v>
      </c>
      <c r="X123" t="s">
        <v>413</v>
      </c>
      <c r="Y123" t="s">
        <v>340</v>
      </c>
      <c r="Z123" s="131">
        <v>4499000</v>
      </c>
      <c r="AA123" s="131">
        <v>1</v>
      </c>
      <c r="AB123" s="131">
        <v>95.62</v>
      </c>
      <c r="AC123" s="109"/>
      <c r="AD123" s="131">
        <v>4301.9440000000004</v>
      </c>
      <c r="AE123" s="109"/>
      <c r="AF123" s="108"/>
      <c r="AG123" s="16"/>
      <c r="AH123" s="132">
        <v>1.069E-2</v>
      </c>
      <c r="AI123" s="132">
        <v>9.0600000000000003E-3</v>
      </c>
      <c r="AJ123" s="132">
        <v>2.65E-3</v>
      </c>
    </row>
    <row r="124" spans="1:36">
      <c r="A124" t="s">
        <v>1214</v>
      </c>
      <c r="B124" t="s">
        <v>1218</v>
      </c>
      <c r="C124" t="s">
        <v>1709</v>
      </c>
      <c r="D124" t="s">
        <v>1710</v>
      </c>
      <c r="E124" t="s">
        <v>310</v>
      </c>
      <c r="F124" t="s">
        <v>1711</v>
      </c>
      <c r="G124" t="s">
        <v>1712</v>
      </c>
      <c r="H124" t="s">
        <v>322</v>
      </c>
      <c r="I124" t="s">
        <v>952</v>
      </c>
      <c r="J124" t="s">
        <v>205</v>
      </c>
      <c r="K124" t="s">
        <v>205</v>
      </c>
      <c r="L124" t="s">
        <v>326</v>
      </c>
      <c r="M124" t="s">
        <v>341</v>
      </c>
      <c r="N124" t="s">
        <v>448</v>
      </c>
      <c r="O124" t="s">
        <v>340</v>
      </c>
      <c r="P124" t="s">
        <v>1673</v>
      </c>
      <c r="Q124" t="s">
        <v>416</v>
      </c>
      <c r="R124" t="s">
        <v>408</v>
      </c>
      <c r="S124" t="s">
        <v>1213</v>
      </c>
      <c r="T124" s="131">
        <v>4.5</v>
      </c>
      <c r="U124" t="s">
        <v>1713</v>
      </c>
      <c r="V124" s="132">
        <v>5.7950000000000002E-2</v>
      </c>
      <c r="W124" s="132">
        <v>6.0499999999999998E-2</v>
      </c>
      <c r="X124" t="s">
        <v>413</v>
      </c>
      <c r="Y124" t="s">
        <v>340</v>
      </c>
      <c r="Z124" s="131">
        <v>4219000</v>
      </c>
      <c r="AA124" s="131">
        <v>1</v>
      </c>
      <c r="AB124" s="131">
        <v>100.1</v>
      </c>
      <c r="AC124" s="109"/>
      <c r="AD124" s="131">
        <v>4223.2190000000001</v>
      </c>
      <c r="AE124" s="109"/>
      <c r="AF124" s="108"/>
      <c r="AG124" s="16"/>
      <c r="AH124" s="132">
        <v>2.213E-2</v>
      </c>
      <c r="AI124" s="132">
        <v>8.8900000000000003E-3</v>
      </c>
      <c r="AJ124" s="132">
        <v>2.5999999999999999E-3</v>
      </c>
    </row>
    <row r="125" spans="1:36">
      <c r="A125" t="s">
        <v>1214</v>
      </c>
      <c r="B125" t="s">
        <v>1218</v>
      </c>
      <c r="C125" t="s">
        <v>1536</v>
      </c>
      <c r="D125" t="s">
        <v>1537</v>
      </c>
      <c r="E125" t="s">
        <v>310</v>
      </c>
      <c r="F125" t="s">
        <v>1963</v>
      </c>
      <c r="G125" t="s">
        <v>1964</v>
      </c>
      <c r="H125" t="s">
        <v>322</v>
      </c>
      <c r="I125" t="s">
        <v>755</v>
      </c>
      <c r="J125" t="s">
        <v>205</v>
      </c>
      <c r="K125" t="s">
        <v>205</v>
      </c>
      <c r="L125" t="s">
        <v>326</v>
      </c>
      <c r="M125" t="s">
        <v>341</v>
      </c>
      <c r="N125" t="s">
        <v>449</v>
      </c>
      <c r="O125" t="s">
        <v>340</v>
      </c>
      <c r="P125" t="s">
        <v>1590</v>
      </c>
      <c r="Q125" t="s">
        <v>414</v>
      </c>
      <c r="R125" t="s">
        <v>408</v>
      </c>
      <c r="S125" t="s">
        <v>1213</v>
      </c>
      <c r="T125" s="131">
        <v>5.23</v>
      </c>
      <c r="U125" t="s">
        <v>1708</v>
      </c>
      <c r="V125" s="132">
        <v>2.6450000000000001E-2</v>
      </c>
      <c r="W125" s="132">
        <v>2.9399999999999999E-2</v>
      </c>
      <c r="X125" t="s">
        <v>412</v>
      </c>
      <c r="Y125" t="s">
        <v>340</v>
      </c>
      <c r="Z125" s="131">
        <v>4000000</v>
      </c>
      <c r="AA125" s="131">
        <v>1</v>
      </c>
      <c r="AB125" s="131">
        <v>103.76</v>
      </c>
      <c r="AC125" s="109"/>
      <c r="AD125" s="131">
        <v>4150.3999999999996</v>
      </c>
      <c r="AE125" s="109"/>
      <c r="AF125" s="108"/>
      <c r="AG125" s="16"/>
      <c r="AH125" s="132">
        <v>2.6099999999999999E-3</v>
      </c>
      <c r="AI125" s="132">
        <v>8.7399999999999995E-3</v>
      </c>
      <c r="AJ125" s="132">
        <v>2.5600000000000002E-3</v>
      </c>
    </row>
    <row r="126" spans="1:36">
      <c r="A126" t="s">
        <v>1214</v>
      </c>
      <c r="B126" t="s">
        <v>1218</v>
      </c>
      <c r="C126" t="s">
        <v>1944</v>
      </c>
      <c r="D126" t="s">
        <v>1945</v>
      </c>
      <c r="E126" t="s">
        <v>310</v>
      </c>
      <c r="F126" t="s">
        <v>1965</v>
      </c>
      <c r="G126" t="s">
        <v>1966</v>
      </c>
      <c r="H126" t="s">
        <v>322</v>
      </c>
      <c r="I126" t="s">
        <v>755</v>
      </c>
      <c r="J126" t="s">
        <v>205</v>
      </c>
      <c r="K126" t="s">
        <v>205</v>
      </c>
      <c r="L126" t="s">
        <v>326</v>
      </c>
      <c r="M126" t="s">
        <v>341</v>
      </c>
      <c r="N126" t="s">
        <v>465</v>
      </c>
      <c r="O126" t="s">
        <v>340</v>
      </c>
      <c r="P126" t="s">
        <v>1590</v>
      </c>
      <c r="Q126" t="s">
        <v>414</v>
      </c>
      <c r="R126" t="s">
        <v>408</v>
      </c>
      <c r="S126" t="s">
        <v>1213</v>
      </c>
      <c r="T126" s="131">
        <v>4.93</v>
      </c>
      <c r="U126" t="s">
        <v>1927</v>
      </c>
      <c r="V126" s="132">
        <v>2.598E-2</v>
      </c>
      <c r="W126" s="132">
        <v>2.9700000000000001E-2</v>
      </c>
      <c r="X126" t="s">
        <v>413</v>
      </c>
      <c r="Y126" t="s">
        <v>340</v>
      </c>
      <c r="Z126" s="131">
        <v>3776181.82</v>
      </c>
      <c r="AA126" s="131">
        <v>1</v>
      </c>
      <c r="AB126" s="131">
        <v>106.87</v>
      </c>
      <c r="AC126" s="109"/>
      <c r="AD126" s="131">
        <v>4035.6060000000002</v>
      </c>
      <c r="AE126" s="109"/>
      <c r="AF126" s="108"/>
      <c r="AG126" s="16"/>
      <c r="AH126" s="132">
        <v>3.8700000000000002E-3</v>
      </c>
      <c r="AI126" s="132">
        <v>8.5000000000000006E-3</v>
      </c>
      <c r="AJ126" s="132">
        <v>2.49E-3</v>
      </c>
    </row>
    <row r="127" spans="1:36">
      <c r="A127" t="s">
        <v>1214</v>
      </c>
      <c r="B127" t="s">
        <v>1218</v>
      </c>
      <c r="C127" t="s">
        <v>1723</v>
      </c>
      <c r="D127" t="s">
        <v>1724</v>
      </c>
      <c r="E127" t="s">
        <v>310</v>
      </c>
      <c r="F127" t="s">
        <v>1967</v>
      </c>
      <c r="G127" t="s">
        <v>1968</v>
      </c>
      <c r="H127" t="s">
        <v>322</v>
      </c>
      <c r="I127" t="s">
        <v>755</v>
      </c>
      <c r="J127" t="s">
        <v>205</v>
      </c>
      <c r="K127" t="s">
        <v>205</v>
      </c>
      <c r="L127" t="s">
        <v>326</v>
      </c>
      <c r="M127" t="s">
        <v>341</v>
      </c>
      <c r="N127" t="s">
        <v>465</v>
      </c>
      <c r="O127" t="s">
        <v>340</v>
      </c>
      <c r="P127" t="s">
        <v>1566</v>
      </c>
      <c r="Q127" t="s">
        <v>414</v>
      </c>
      <c r="R127" t="s">
        <v>408</v>
      </c>
      <c r="S127" t="s">
        <v>1213</v>
      </c>
      <c r="T127" s="131">
        <v>3.42</v>
      </c>
      <c r="U127" t="s">
        <v>1561</v>
      </c>
      <c r="V127" s="132">
        <v>2.9510000000000002E-2</v>
      </c>
      <c r="W127" s="132">
        <v>2.7900000000000001E-2</v>
      </c>
      <c r="X127" t="s">
        <v>413</v>
      </c>
      <c r="Y127" t="s">
        <v>340</v>
      </c>
      <c r="Z127" s="131">
        <v>3413790.7</v>
      </c>
      <c r="AA127" s="131">
        <v>1</v>
      </c>
      <c r="AB127" s="131">
        <v>112.31</v>
      </c>
      <c r="AC127" s="109">
        <v>151.255</v>
      </c>
      <c r="AD127" s="131">
        <v>3985.2829999999999</v>
      </c>
      <c r="AE127" s="109"/>
      <c r="AF127" s="108"/>
      <c r="AG127" s="16"/>
      <c r="AH127" s="132">
        <v>6.6299999999999996E-3</v>
      </c>
      <c r="AI127" s="132">
        <v>8.7100000000000007E-3</v>
      </c>
      <c r="AJ127" s="132">
        <v>2.5500000000000002E-3</v>
      </c>
    </row>
    <row r="128" spans="1:36">
      <c r="A128" t="s">
        <v>1214</v>
      </c>
      <c r="B128" t="s">
        <v>1218</v>
      </c>
      <c r="C128" t="s">
        <v>1618</v>
      </c>
      <c r="D128" t="s">
        <v>1619</v>
      </c>
      <c r="E128" t="s">
        <v>310</v>
      </c>
      <c r="F128" t="s">
        <v>1620</v>
      </c>
      <c r="G128" t="s">
        <v>1621</v>
      </c>
      <c r="H128" t="s">
        <v>322</v>
      </c>
      <c r="I128" t="s">
        <v>952</v>
      </c>
      <c r="J128" t="s">
        <v>205</v>
      </c>
      <c r="K128" t="s">
        <v>205</v>
      </c>
      <c r="L128" t="s">
        <v>326</v>
      </c>
      <c r="M128" t="s">
        <v>341</v>
      </c>
      <c r="N128" t="s">
        <v>442</v>
      </c>
      <c r="O128" t="s">
        <v>340</v>
      </c>
      <c r="P128" t="s">
        <v>1556</v>
      </c>
      <c r="Q128" t="s">
        <v>416</v>
      </c>
      <c r="R128" t="s">
        <v>408</v>
      </c>
      <c r="S128" t="s">
        <v>1213</v>
      </c>
      <c r="T128" s="131">
        <v>4.84</v>
      </c>
      <c r="U128" t="s">
        <v>1622</v>
      </c>
      <c r="V128" s="132">
        <v>5.1670000000000001E-2</v>
      </c>
      <c r="W128" s="132">
        <v>5.3100000000000001E-2</v>
      </c>
      <c r="X128" t="s">
        <v>413</v>
      </c>
      <c r="Y128" t="s">
        <v>340</v>
      </c>
      <c r="Z128" s="131">
        <v>3821000</v>
      </c>
      <c r="AA128" s="131">
        <v>1</v>
      </c>
      <c r="AB128" s="131">
        <v>103.97</v>
      </c>
      <c r="AC128" s="109"/>
      <c r="AD128" s="131">
        <v>3972.694</v>
      </c>
      <c r="AE128" s="109"/>
      <c r="AF128" s="108"/>
      <c r="AG128" s="16"/>
      <c r="AH128" s="132">
        <v>2.248E-2</v>
      </c>
      <c r="AI128" s="132">
        <v>8.3599999999999994E-3</v>
      </c>
      <c r="AJ128" s="132">
        <v>2.4499999999999999E-3</v>
      </c>
    </row>
    <row r="129" spans="1:36">
      <c r="A129" t="s">
        <v>1214</v>
      </c>
      <c r="B129" t="s">
        <v>1218</v>
      </c>
      <c r="C129" t="s">
        <v>1613</v>
      </c>
      <c r="D129" t="s">
        <v>1614</v>
      </c>
      <c r="E129" t="s">
        <v>310</v>
      </c>
      <c r="F129" t="s">
        <v>1615</v>
      </c>
      <c r="G129" t="s">
        <v>1616</v>
      </c>
      <c r="H129" t="s">
        <v>322</v>
      </c>
      <c r="I129" t="s">
        <v>952</v>
      </c>
      <c r="J129" t="s">
        <v>205</v>
      </c>
      <c r="K129" t="s">
        <v>205</v>
      </c>
      <c r="L129" t="s">
        <v>326</v>
      </c>
      <c r="M129" t="s">
        <v>341</v>
      </c>
      <c r="N129" t="s">
        <v>465</v>
      </c>
      <c r="O129" t="s">
        <v>340</v>
      </c>
      <c r="P129"/>
      <c r="Q129" t="s">
        <v>411</v>
      </c>
      <c r="R129" t="s">
        <v>411</v>
      </c>
      <c r="S129" t="s">
        <v>1213</v>
      </c>
      <c r="T129" s="131">
        <v>3.16</v>
      </c>
      <c r="U129" t="s">
        <v>1617</v>
      </c>
      <c r="V129" s="132">
        <v>5.212E-2</v>
      </c>
      <c r="W129" s="132">
        <v>0.06</v>
      </c>
      <c r="X129" t="s">
        <v>413</v>
      </c>
      <c r="Y129" t="s">
        <v>340</v>
      </c>
      <c r="Z129" s="131">
        <v>3903000</v>
      </c>
      <c r="AA129" s="131">
        <v>1</v>
      </c>
      <c r="AB129" s="131">
        <v>101.72</v>
      </c>
      <c r="AC129" s="109"/>
      <c r="AD129" s="131">
        <v>3970.1320000000001</v>
      </c>
      <c r="AE129" s="109"/>
      <c r="AF129" s="108"/>
      <c r="AG129" s="16"/>
      <c r="AH129" s="132">
        <v>0.02</v>
      </c>
      <c r="AI129" s="132">
        <v>8.3599999999999994E-3</v>
      </c>
      <c r="AJ129" s="132">
        <v>2.4499999999999999E-3</v>
      </c>
    </row>
    <row r="130" spans="1:36">
      <c r="A130" t="s">
        <v>1214</v>
      </c>
      <c r="B130" t="s">
        <v>1218</v>
      </c>
      <c r="C130" t="s">
        <v>1969</v>
      </c>
      <c r="D130" t="s">
        <v>1970</v>
      </c>
      <c r="E130" t="s">
        <v>312</v>
      </c>
      <c r="F130" t="s">
        <v>1971</v>
      </c>
      <c r="G130" t="s">
        <v>1972</v>
      </c>
      <c r="H130" t="s">
        <v>322</v>
      </c>
      <c r="I130" t="s">
        <v>952</v>
      </c>
      <c r="J130" t="s">
        <v>205</v>
      </c>
      <c r="K130" t="s">
        <v>225</v>
      </c>
      <c r="L130" t="s">
        <v>326</v>
      </c>
      <c r="M130" t="s">
        <v>341</v>
      </c>
      <c r="N130" t="s">
        <v>466</v>
      </c>
      <c r="O130" t="s">
        <v>340</v>
      </c>
      <c r="P130" t="s">
        <v>1590</v>
      </c>
      <c r="Q130" t="s">
        <v>414</v>
      </c>
      <c r="R130" t="s">
        <v>408</v>
      </c>
      <c r="S130" t="s">
        <v>1213</v>
      </c>
      <c r="T130" s="131">
        <v>3.79</v>
      </c>
      <c r="U130" t="s">
        <v>1973</v>
      </c>
      <c r="V130" s="132">
        <v>7.3849999999999999E-2</v>
      </c>
      <c r="W130" s="132">
        <v>5.28E-2</v>
      </c>
      <c r="X130" t="s">
        <v>413</v>
      </c>
      <c r="Y130" t="s">
        <v>340</v>
      </c>
      <c r="Z130" s="131">
        <v>3650000</v>
      </c>
      <c r="AA130" s="131">
        <v>1</v>
      </c>
      <c r="AB130" s="131">
        <v>108.46</v>
      </c>
      <c r="AC130" s="109"/>
      <c r="AD130" s="131">
        <v>3958.79</v>
      </c>
      <c r="AE130" s="109"/>
      <c r="AF130" s="108"/>
      <c r="AG130" s="16"/>
      <c r="AH130" s="132">
        <v>8.7500000000000008E-3</v>
      </c>
      <c r="AI130" s="132">
        <v>8.3300000000000006E-3</v>
      </c>
      <c r="AJ130" s="132">
        <v>2.4399999999999999E-3</v>
      </c>
    </row>
    <row r="131" spans="1:36">
      <c r="A131" t="s">
        <v>1214</v>
      </c>
      <c r="B131" t="s">
        <v>1218</v>
      </c>
      <c r="C131" t="s">
        <v>1647</v>
      </c>
      <c r="D131" t="s">
        <v>1648</v>
      </c>
      <c r="E131" t="s">
        <v>310</v>
      </c>
      <c r="F131" t="s">
        <v>1649</v>
      </c>
      <c r="G131" t="s">
        <v>1650</v>
      </c>
      <c r="H131" t="s">
        <v>322</v>
      </c>
      <c r="I131" t="s">
        <v>952</v>
      </c>
      <c r="J131" t="s">
        <v>205</v>
      </c>
      <c r="K131" t="s">
        <v>205</v>
      </c>
      <c r="L131" t="s">
        <v>326</v>
      </c>
      <c r="M131" t="s">
        <v>341</v>
      </c>
      <c r="N131" t="s">
        <v>448</v>
      </c>
      <c r="O131" t="s">
        <v>340</v>
      </c>
      <c r="P131" t="s">
        <v>1600</v>
      </c>
      <c r="Q131" t="s">
        <v>416</v>
      </c>
      <c r="R131" t="s">
        <v>408</v>
      </c>
      <c r="S131" t="s">
        <v>1213</v>
      </c>
      <c r="T131" s="131">
        <v>4.7699999999999996</v>
      </c>
      <c r="U131" t="s">
        <v>1651</v>
      </c>
      <c r="V131" s="132">
        <v>4.9750000000000003E-2</v>
      </c>
      <c r="W131" s="132">
        <v>5.3900000000000003E-2</v>
      </c>
      <c r="X131" t="s">
        <v>413</v>
      </c>
      <c r="Y131" t="s">
        <v>340</v>
      </c>
      <c r="Z131" s="131">
        <v>3839000</v>
      </c>
      <c r="AA131" s="131">
        <v>1</v>
      </c>
      <c r="AB131" s="131">
        <v>102.87</v>
      </c>
      <c r="AC131" s="109"/>
      <c r="AD131" s="131">
        <v>3949.1790000000001</v>
      </c>
      <c r="AE131" s="109"/>
      <c r="AF131" s="108"/>
      <c r="AG131" s="16"/>
      <c r="AH131" s="132">
        <v>1.2800000000000001E-2</v>
      </c>
      <c r="AI131" s="132">
        <v>8.3099999999999997E-3</v>
      </c>
      <c r="AJ131" s="132">
        <v>2.4299999999999999E-3</v>
      </c>
    </row>
    <row r="132" spans="1:36">
      <c r="A132" t="s">
        <v>1214</v>
      </c>
      <c r="B132" t="s">
        <v>1218</v>
      </c>
      <c r="C132" t="s">
        <v>1623</v>
      </c>
      <c r="D132" t="s">
        <v>1624</v>
      </c>
      <c r="E132" t="s">
        <v>312</v>
      </c>
      <c r="F132" t="s">
        <v>1625</v>
      </c>
      <c r="G132" t="s">
        <v>1626</v>
      </c>
      <c r="H132" t="s">
        <v>322</v>
      </c>
      <c r="I132" t="s">
        <v>952</v>
      </c>
      <c r="J132" t="s">
        <v>205</v>
      </c>
      <c r="K132" t="s">
        <v>225</v>
      </c>
      <c r="L132" t="s">
        <v>326</v>
      </c>
      <c r="M132" t="s">
        <v>341</v>
      </c>
      <c r="N132" t="s">
        <v>466</v>
      </c>
      <c r="O132" t="s">
        <v>340</v>
      </c>
      <c r="P132" t="s">
        <v>1566</v>
      </c>
      <c r="Q132" t="s">
        <v>414</v>
      </c>
      <c r="R132" t="s">
        <v>408</v>
      </c>
      <c r="S132" t="s">
        <v>1213</v>
      </c>
      <c r="T132" s="131">
        <v>4.1500000000000004</v>
      </c>
      <c r="U132" t="s">
        <v>1401</v>
      </c>
      <c r="V132" s="132">
        <v>5.5300000000000002E-2</v>
      </c>
      <c r="W132" s="132">
        <v>0.06</v>
      </c>
      <c r="X132" t="s">
        <v>413</v>
      </c>
      <c r="Y132" t="s">
        <v>340</v>
      </c>
      <c r="Z132" s="131">
        <v>3727000</v>
      </c>
      <c r="AA132" s="131">
        <v>1</v>
      </c>
      <c r="AB132" s="131">
        <v>105.95</v>
      </c>
      <c r="AC132" s="109"/>
      <c r="AD132" s="131">
        <v>3948.7570000000001</v>
      </c>
      <c r="AE132" s="109"/>
      <c r="AF132" s="108"/>
      <c r="AG132" s="16"/>
      <c r="AH132" s="132">
        <v>4.96E-3</v>
      </c>
      <c r="AI132" s="132">
        <v>8.3099999999999997E-3</v>
      </c>
      <c r="AJ132" s="132">
        <v>2.4299999999999999E-3</v>
      </c>
    </row>
    <row r="133" spans="1:36">
      <c r="A133" t="s">
        <v>1214</v>
      </c>
      <c r="B133" t="s">
        <v>1218</v>
      </c>
      <c r="C133" t="s">
        <v>1637</v>
      </c>
      <c r="D133" t="s">
        <v>1638</v>
      </c>
      <c r="E133" t="s">
        <v>310</v>
      </c>
      <c r="F133" t="s">
        <v>1639</v>
      </c>
      <c r="G133" t="s">
        <v>1640</v>
      </c>
      <c r="H133" t="s">
        <v>322</v>
      </c>
      <c r="I133" t="s">
        <v>952</v>
      </c>
      <c r="J133" t="s">
        <v>205</v>
      </c>
      <c r="K133" t="s">
        <v>205</v>
      </c>
      <c r="L133" t="s">
        <v>326</v>
      </c>
      <c r="M133" t="s">
        <v>341</v>
      </c>
      <c r="N133" t="s">
        <v>448</v>
      </c>
      <c r="O133" t="s">
        <v>340</v>
      </c>
      <c r="P133"/>
      <c r="Q133" t="s">
        <v>411</v>
      </c>
      <c r="R133" t="s">
        <v>411</v>
      </c>
      <c r="S133" t="s">
        <v>1213</v>
      </c>
      <c r="T133" s="131">
        <v>3.45</v>
      </c>
      <c r="U133" t="s">
        <v>1561</v>
      </c>
      <c r="V133" s="132">
        <v>7.6289999999999997E-2</v>
      </c>
      <c r="W133" s="132">
        <v>7.8299999999999995E-2</v>
      </c>
      <c r="X133" t="s">
        <v>413</v>
      </c>
      <c r="Y133" t="s">
        <v>340</v>
      </c>
      <c r="Z133" s="131">
        <v>3908855</v>
      </c>
      <c r="AA133" s="131">
        <v>1</v>
      </c>
      <c r="AB133" s="131">
        <v>99.38</v>
      </c>
      <c r="AC133" s="109"/>
      <c r="AD133" s="131">
        <v>3884.62</v>
      </c>
      <c r="AE133" s="109"/>
      <c r="AF133" s="108"/>
      <c r="AG133" s="16"/>
      <c r="AH133" s="132">
        <v>6.293E-2</v>
      </c>
      <c r="AI133" s="132">
        <v>8.1799999999999998E-3</v>
      </c>
      <c r="AJ133" s="132">
        <v>2.3900000000000002E-3</v>
      </c>
    </row>
    <row r="134" spans="1:36">
      <c r="A134" t="s">
        <v>1214</v>
      </c>
      <c r="B134" t="s">
        <v>1218</v>
      </c>
      <c r="C134" t="s">
        <v>1641</v>
      </c>
      <c r="D134" t="s">
        <v>1642</v>
      </c>
      <c r="E134" t="s">
        <v>310</v>
      </c>
      <c r="F134" t="s">
        <v>1643</v>
      </c>
      <c r="G134" t="s">
        <v>1644</v>
      </c>
      <c r="H134" t="s">
        <v>322</v>
      </c>
      <c r="I134" t="s">
        <v>755</v>
      </c>
      <c r="J134" t="s">
        <v>205</v>
      </c>
      <c r="K134" t="s">
        <v>205</v>
      </c>
      <c r="L134" t="s">
        <v>326</v>
      </c>
      <c r="M134" t="s">
        <v>341</v>
      </c>
      <c r="N134" t="s">
        <v>465</v>
      </c>
      <c r="O134" t="s">
        <v>340</v>
      </c>
      <c r="P134" t="s">
        <v>1645</v>
      </c>
      <c r="Q134" t="s">
        <v>414</v>
      </c>
      <c r="R134" t="s">
        <v>408</v>
      </c>
      <c r="S134" t="s">
        <v>1213</v>
      </c>
      <c r="T134" s="131">
        <v>6.73</v>
      </c>
      <c r="U134" t="s">
        <v>1646</v>
      </c>
      <c r="V134" s="132">
        <v>3.1449999999999999E-2</v>
      </c>
      <c r="W134" s="132">
        <v>3.1E-2</v>
      </c>
      <c r="X134" t="s">
        <v>413</v>
      </c>
      <c r="Y134" t="s">
        <v>340</v>
      </c>
      <c r="Z134" s="131">
        <v>3829000</v>
      </c>
      <c r="AA134" s="131">
        <v>1</v>
      </c>
      <c r="AB134" s="131">
        <v>101.3</v>
      </c>
      <c r="AC134" s="109"/>
      <c r="AD134" s="131">
        <v>3878.777</v>
      </c>
      <c r="AE134" s="109"/>
      <c r="AF134" s="108"/>
      <c r="AG134" s="16"/>
      <c r="AH134" s="132">
        <v>2.5530000000000001E-2</v>
      </c>
      <c r="AI134" s="132">
        <v>8.1700000000000002E-3</v>
      </c>
      <c r="AJ134" s="132">
        <v>2.3900000000000002E-3</v>
      </c>
    </row>
    <row r="135" spans="1:36">
      <c r="A135" t="s">
        <v>1214</v>
      </c>
      <c r="B135" t="s">
        <v>1218</v>
      </c>
      <c r="C135" t="s">
        <v>1974</v>
      </c>
      <c r="D135" t="s">
        <v>1975</v>
      </c>
      <c r="E135" t="s">
        <v>310</v>
      </c>
      <c r="F135" t="s">
        <v>1976</v>
      </c>
      <c r="G135" t="s">
        <v>1977</v>
      </c>
      <c r="H135" t="s">
        <v>322</v>
      </c>
      <c r="I135" t="s">
        <v>755</v>
      </c>
      <c r="J135" t="s">
        <v>205</v>
      </c>
      <c r="K135" t="s">
        <v>205</v>
      </c>
      <c r="L135" t="s">
        <v>326</v>
      </c>
      <c r="M135" t="s">
        <v>341</v>
      </c>
      <c r="N135" t="s">
        <v>448</v>
      </c>
      <c r="O135" t="s">
        <v>340</v>
      </c>
      <c r="P135" t="s">
        <v>1530</v>
      </c>
      <c r="Q135" t="s">
        <v>414</v>
      </c>
      <c r="R135" t="s">
        <v>408</v>
      </c>
      <c r="S135" t="s">
        <v>1213</v>
      </c>
      <c r="T135" s="131">
        <v>4.95</v>
      </c>
      <c r="U135" t="s">
        <v>1978</v>
      </c>
      <c r="V135" s="132">
        <v>2.9100000000000001E-2</v>
      </c>
      <c r="W135" s="132">
        <v>3.3599999999999998E-2</v>
      </c>
      <c r="X135" t="s">
        <v>413</v>
      </c>
      <c r="Y135" t="s">
        <v>340</v>
      </c>
      <c r="Z135" s="131">
        <v>3500000</v>
      </c>
      <c r="AA135" s="131">
        <v>1</v>
      </c>
      <c r="AB135" s="131">
        <v>109.56</v>
      </c>
      <c r="AC135" s="109"/>
      <c r="AD135" s="131">
        <v>3834.6</v>
      </c>
      <c r="AE135" s="109"/>
      <c r="AF135" s="108"/>
      <c r="AG135" s="16"/>
      <c r="AH135" s="132">
        <v>0.01</v>
      </c>
      <c r="AI135" s="132">
        <v>8.0700000000000008E-3</v>
      </c>
      <c r="AJ135" s="132">
        <v>2.3600000000000001E-3</v>
      </c>
    </row>
    <row r="136" spans="1:36">
      <c r="A136" t="s">
        <v>1214</v>
      </c>
      <c r="B136" t="s">
        <v>1218</v>
      </c>
      <c r="C136" t="s">
        <v>1694</v>
      </c>
      <c r="D136" t="s">
        <v>1695</v>
      </c>
      <c r="E136" t="s">
        <v>310</v>
      </c>
      <c r="F136" t="s">
        <v>1696</v>
      </c>
      <c r="G136" t="s">
        <v>1697</v>
      </c>
      <c r="H136" t="s">
        <v>322</v>
      </c>
      <c r="I136" t="s">
        <v>755</v>
      </c>
      <c r="J136" t="s">
        <v>205</v>
      </c>
      <c r="K136" t="s">
        <v>205</v>
      </c>
      <c r="L136" t="s">
        <v>326</v>
      </c>
      <c r="M136" t="s">
        <v>341</v>
      </c>
      <c r="N136" t="s">
        <v>441</v>
      </c>
      <c r="O136" t="s">
        <v>340</v>
      </c>
      <c r="P136"/>
      <c r="Q136" t="s">
        <v>411</v>
      </c>
      <c r="R136" t="s">
        <v>411</v>
      </c>
      <c r="S136" t="s">
        <v>1213</v>
      </c>
      <c r="T136" s="131">
        <v>3.68</v>
      </c>
      <c r="U136" t="s">
        <v>1612</v>
      </c>
      <c r="V136" s="132">
        <v>4.2779999999999999E-2</v>
      </c>
      <c r="W136" s="132">
        <v>4.1200000000000001E-2</v>
      </c>
      <c r="X136" t="s">
        <v>413</v>
      </c>
      <c r="Y136" t="s">
        <v>340</v>
      </c>
      <c r="Z136" s="131">
        <v>3739000</v>
      </c>
      <c r="AA136" s="131">
        <v>1</v>
      </c>
      <c r="AB136" s="131">
        <v>102.2</v>
      </c>
      <c r="AC136" s="109"/>
      <c r="AD136" s="131">
        <v>3821.2579999999998</v>
      </c>
      <c r="AE136" s="109"/>
      <c r="AF136" s="108"/>
      <c r="AG136" s="16"/>
      <c r="AH136" s="132">
        <v>1.072E-2</v>
      </c>
      <c r="AI136" s="132">
        <v>8.0400000000000003E-3</v>
      </c>
      <c r="AJ136" s="132">
        <v>2.3500000000000001E-3</v>
      </c>
    </row>
    <row r="137" spans="1:36">
      <c r="A137" t="s">
        <v>1214</v>
      </c>
      <c r="B137" t="s">
        <v>1218</v>
      </c>
      <c r="C137" t="s">
        <v>1935</v>
      </c>
      <c r="D137" t="s">
        <v>1936</v>
      </c>
      <c r="E137" t="s">
        <v>310</v>
      </c>
      <c r="F137" t="s">
        <v>1979</v>
      </c>
      <c r="G137" t="s">
        <v>1980</v>
      </c>
      <c r="H137" t="s">
        <v>322</v>
      </c>
      <c r="I137" t="s">
        <v>755</v>
      </c>
      <c r="J137" t="s">
        <v>205</v>
      </c>
      <c r="K137" t="s">
        <v>205</v>
      </c>
      <c r="L137" t="s">
        <v>326</v>
      </c>
      <c r="M137" t="s">
        <v>341</v>
      </c>
      <c r="N137" t="s">
        <v>465</v>
      </c>
      <c r="O137" t="s">
        <v>340</v>
      </c>
      <c r="P137" t="s">
        <v>1645</v>
      </c>
      <c r="Q137" t="s">
        <v>414</v>
      </c>
      <c r="R137" t="s">
        <v>408</v>
      </c>
      <c r="S137" t="s">
        <v>1213</v>
      </c>
      <c r="T137" s="131">
        <v>4.67</v>
      </c>
      <c r="U137" t="s">
        <v>1981</v>
      </c>
      <c r="V137" s="132">
        <v>2.852E-2</v>
      </c>
      <c r="W137" s="132">
        <v>2.8299999999999999E-2</v>
      </c>
      <c r="X137" t="s">
        <v>413</v>
      </c>
      <c r="Y137" t="s">
        <v>340</v>
      </c>
      <c r="Z137" s="131">
        <v>3578394.19</v>
      </c>
      <c r="AA137" s="131">
        <v>1</v>
      </c>
      <c r="AB137" s="131">
        <v>105.26</v>
      </c>
      <c r="AC137" s="109"/>
      <c r="AD137" s="131">
        <v>3766.6179999999999</v>
      </c>
      <c r="AE137" s="109"/>
      <c r="AF137" s="108"/>
      <c r="AG137" s="16"/>
      <c r="AH137" s="132">
        <v>1.58E-3</v>
      </c>
      <c r="AI137" s="132">
        <v>7.9299999999999995E-3</v>
      </c>
      <c r="AJ137" s="132">
        <v>2.32E-3</v>
      </c>
    </row>
    <row r="138" spans="1:36">
      <c r="A138" t="s">
        <v>1214</v>
      </c>
      <c r="B138" t="s">
        <v>1218</v>
      </c>
      <c r="C138" t="s">
        <v>1656</v>
      </c>
      <c r="D138" t="s">
        <v>1657</v>
      </c>
      <c r="E138" t="s">
        <v>310</v>
      </c>
      <c r="F138" t="s">
        <v>1658</v>
      </c>
      <c r="G138" t="s">
        <v>1659</v>
      </c>
      <c r="H138" t="s">
        <v>322</v>
      </c>
      <c r="I138" t="s">
        <v>952</v>
      </c>
      <c r="J138" t="s">
        <v>205</v>
      </c>
      <c r="K138" t="s">
        <v>205</v>
      </c>
      <c r="L138" t="s">
        <v>326</v>
      </c>
      <c r="M138" t="s">
        <v>341</v>
      </c>
      <c r="N138" t="s">
        <v>444</v>
      </c>
      <c r="O138" t="s">
        <v>340</v>
      </c>
      <c r="P138" t="s">
        <v>1560</v>
      </c>
      <c r="Q138" t="s">
        <v>414</v>
      </c>
      <c r="R138" t="s">
        <v>408</v>
      </c>
      <c r="S138" t="s">
        <v>1213</v>
      </c>
      <c r="T138" s="131">
        <v>2.65</v>
      </c>
      <c r="U138" t="s">
        <v>1660</v>
      </c>
      <c r="V138" s="132">
        <v>5.611E-2</v>
      </c>
      <c r="W138" s="132">
        <v>7.3700000000000002E-2</v>
      </c>
      <c r="X138" t="s">
        <v>413</v>
      </c>
      <c r="Y138" t="s">
        <v>340</v>
      </c>
      <c r="Z138" s="131">
        <v>3616000</v>
      </c>
      <c r="AA138" s="131">
        <v>1</v>
      </c>
      <c r="AB138" s="131">
        <v>104</v>
      </c>
      <c r="AC138" s="109"/>
      <c r="AD138" s="131">
        <v>3760.64</v>
      </c>
      <c r="AE138" s="109"/>
      <c r="AF138" s="108"/>
      <c r="AG138" s="16"/>
      <c r="AH138" s="132">
        <v>4.8849999999999998E-2</v>
      </c>
      <c r="AI138" s="132">
        <v>7.92E-3</v>
      </c>
      <c r="AJ138" s="132">
        <v>2.32E-3</v>
      </c>
    </row>
    <row r="139" spans="1:36">
      <c r="A139" t="s">
        <v>1214</v>
      </c>
      <c r="B139" t="s">
        <v>1218</v>
      </c>
      <c r="C139" t="s">
        <v>1652</v>
      </c>
      <c r="D139" t="s">
        <v>1653</v>
      </c>
      <c r="E139" t="s">
        <v>310</v>
      </c>
      <c r="F139" t="s">
        <v>1654</v>
      </c>
      <c r="G139" t="s">
        <v>1655</v>
      </c>
      <c r="H139" t="s">
        <v>322</v>
      </c>
      <c r="I139" t="s">
        <v>952</v>
      </c>
      <c r="J139" t="s">
        <v>205</v>
      </c>
      <c r="K139" t="s">
        <v>205</v>
      </c>
      <c r="L139" t="s">
        <v>328</v>
      </c>
      <c r="M139" t="s">
        <v>341</v>
      </c>
      <c r="N139" t="s">
        <v>455</v>
      </c>
      <c r="O139" t="s">
        <v>340</v>
      </c>
      <c r="P139" t="s">
        <v>1560</v>
      </c>
      <c r="Q139" t="s">
        <v>414</v>
      </c>
      <c r="R139" t="s">
        <v>408</v>
      </c>
      <c r="S139" t="s">
        <v>1213</v>
      </c>
      <c r="T139" s="131">
        <v>4.01</v>
      </c>
      <c r="U139" t="s">
        <v>1617</v>
      </c>
      <c r="V139" s="132">
        <v>5.6849999999999998E-2</v>
      </c>
      <c r="W139" s="132">
        <v>5.8299999999999998E-2</v>
      </c>
      <c r="X139" t="s">
        <v>413</v>
      </c>
      <c r="Y139" t="s">
        <v>340</v>
      </c>
      <c r="Z139" s="131">
        <v>888000</v>
      </c>
      <c r="AA139" s="131">
        <v>1</v>
      </c>
      <c r="AB139" s="131">
        <v>100.32836065573774</v>
      </c>
      <c r="AC139" s="109"/>
      <c r="AD139" s="131">
        <v>890.915842622951</v>
      </c>
      <c r="AE139" s="109"/>
      <c r="AF139" s="108"/>
      <c r="AG139" s="16"/>
      <c r="AH139" s="132">
        <v>4.5900000000000003E-3</v>
      </c>
      <c r="AI139" s="132">
        <v>7.8399999999999997E-3</v>
      </c>
      <c r="AJ139" s="132">
        <v>2.2899999999999999E-3</v>
      </c>
    </row>
    <row r="140" spans="1:36">
      <c r="A140" t="s">
        <v>1214</v>
      </c>
      <c r="B140" t="s">
        <v>1218</v>
      </c>
      <c r="C140" t="s">
        <v>1581</v>
      </c>
      <c r="D140" t="s">
        <v>1582</v>
      </c>
      <c r="E140" t="s">
        <v>310</v>
      </c>
      <c r="F140" t="s">
        <v>1661</v>
      </c>
      <c r="G140" t="s">
        <v>1662</v>
      </c>
      <c r="H140" t="s">
        <v>322</v>
      </c>
      <c r="I140" t="s">
        <v>952</v>
      </c>
      <c r="J140" t="s">
        <v>205</v>
      </c>
      <c r="K140" t="s">
        <v>205</v>
      </c>
      <c r="L140" t="s">
        <v>326</v>
      </c>
      <c r="M140" t="s">
        <v>341</v>
      </c>
      <c r="N140" t="s">
        <v>448</v>
      </c>
      <c r="O140" t="s">
        <v>340</v>
      </c>
      <c r="P140"/>
      <c r="Q140" t="s">
        <v>411</v>
      </c>
      <c r="R140" t="s">
        <v>411</v>
      </c>
      <c r="S140" t="s">
        <v>1213</v>
      </c>
      <c r="T140" s="131">
        <v>1.95</v>
      </c>
      <c r="U140" t="s">
        <v>1663</v>
      </c>
      <c r="V140" s="132">
        <v>5.3030000000000001E-2</v>
      </c>
      <c r="W140" s="132">
        <v>6.1600000000000002E-2</v>
      </c>
      <c r="X140" t="s">
        <v>413</v>
      </c>
      <c r="Y140" t="s">
        <v>340</v>
      </c>
      <c r="Z140" s="131">
        <v>3577000</v>
      </c>
      <c r="AA140" s="131">
        <v>1</v>
      </c>
      <c r="AB140" s="131">
        <v>100.78</v>
      </c>
      <c r="AC140" s="109">
        <v>116.253</v>
      </c>
      <c r="AD140" s="131">
        <v>3721.1529999999998</v>
      </c>
      <c r="AE140" s="109"/>
      <c r="AF140" s="108"/>
      <c r="AG140" s="16"/>
      <c r="AH140" s="132">
        <v>1.217E-2</v>
      </c>
      <c r="AI140" s="132">
        <v>8.0800000000000004E-3</v>
      </c>
      <c r="AJ140" s="132">
        <v>2.3600000000000001E-3</v>
      </c>
    </row>
    <row r="141" spans="1:36">
      <c r="A141" t="s">
        <v>1214</v>
      </c>
      <c r="B141" t="s">
        <v>1218</v>
      </c>
      <c r="C141" t="s">
        <v>1982</v>
      </c>
      <c r="D141" t="s">
        <v>1983</v>
      </c>
      <c r="E141" t="s">
        <v>310</v>
      </c>
      <c r="F141" t="s">
        <v>1984</v>
      </c>
      <c r="G141" t="s">
        <v>1985</v>
      </c>
      <c r="H141" t="s">
        <v>322</v>
      </c>
      <c r="I141" t="s">
        <v>755</v>
      </c>
      <c r="J141" t="s">
        <v>205</v>
      </c>
      <c r="K141" t="s">
        <v>205</v>
      </c>
      <c r="L141" t="s">
        <v>326</v>
      </c>
      <c r="M141" t="s">
        <v>341</v>
      </c>
      <c r="N141" t="s">
        <v>452</v>
      </c>
      <c r="O141" t="s">
        <v>340</v>
      </c>
      <c r="P141" t="s">
        <v>1550</v>
      </c>
      <c r="Q141" t="s">
        <v>414</v>
      </c>
      <c r="R141" t="s">
        <v>408</v>
      </c>
      <c r="S141" t="s">
        <v>1213</v>
      </c>
      <c r="T141" s="131">
        <v>2.2000000000000002</v>
      </c>
      <c r="U141" t="s">
        <v>1986</v>
      </c>
      <c r="V141" s="132">
        <v>3.1660000000000001E-2</v>
      </c>
      <c r="W141" s="132">
        <v>3.04E-2</v>
      </c>
      <c r="X141" t="s">
        <v>413</v>
      </c>
      <c r="Y141" t="s">
        <v>340</v>
      </c>
      <c r="Z141" s="131">
        <v>3165263.88</v>
      </c>
      <c r="AA141" s="131">
        <v>1</v>
      </c>
      <c r="AB141" s="131">
        <v>117.53</v>
      </c>
      <c r="AC141" s="109"/>
      <c r="AD141" s="131">
        <v>3720.1350000000002</v>
      </c>
      <c r="AE141" s="109"/>
      <c r="AF141" s="108"/>
      <c r="AG141" s="16"/>
      <c r="AH141" s="132">
        <v>1.3939999999999999E-2</v>
      </c>
      <c r="AI141" s="132">
        <v>7.8300000000000002E-3</v>
      </c>
      <c r="AJ141" s="132">
        <v>2.2899999999999999E-3</v>
      </c>
    </row>
    <row r="142" spans="1:36">
      <c r="A142" t="s">
        <v>1214</v>
      </c>
      <c r="B142" t="s">
        <v>1218</v>
      </c>
      <c r="C142" t="s">
        <v>1987</v>
      </c>
      <c r="D142" t="s">
        <v>1988</v>
      </c>
      <c r="E142" t="s">
        <v>310</v>
      </c>
      <c r="F142" t="s">
        <v>1989</v>
      </c>
      <c r="G142" t="s">
        <v>1990</v>
      </c>
      <c r="H142" t="s">
        <v>322</v>
      </c>
      <c r="I142" t="s">
        <v>952</v>
      </c>
      <c r="J142" t="s">
        <v>205</v>
      </c>
      <c r="K142" t="s">
        <v>205</v>
      </c>
      <c r="L142" t="s">
        <v>326</v>
      </c>
      <c r="M142" t="s">
        <v>341</v>
      </c>
      <c r="N142" t="s">
        <v>446</v>
      </c>
      <c r="O142" t="s">
        <v>340</v>
      </c>
      <c r="P142" t="s">
        <v>1645</v>
      </c>
      <c r="Q142" t="s">
        <v>414</v>
      </c>
      <c r="R142" t="s">
        <v>408</v>
      </c>
      <c r="S142" t="s">
        <v>1213</v>
      </c>
      <c r="T142" s="131">
        <v>5.97</v>
      </c>
      <c r="U142" t="s">
        <v>1991</v>
      </c>
      <c r="V142" s="132">
        <v>2.564E-2</v>
      </c>
      <c r="W142" s="132">
        <v>2.8500000000000001E-2</v>
      </c>
      <c r="X142" t="s">
        <v>413</v>
      </c>
      <c r="Y142" t="s">
        <v>340</v>
      </c>
      <c r="Z142" s="131">
        <v>3581000</v>
      </c>
      <c r="AA142" s="131">
        <v>1</v>
      </c>
      <c r="AB142" s="131">
        <v>103.8</v>
      </c>
      <c r="AC142" s="109"/>
      <c r="AD142" s="131">
        <v>3717.078</v>
      </c>
      <c r="AE142" s="109"/>
      <c r="AF142" s="108"/>
      <c r="AG142" s="16"/>
      <c r="AH142" s="132">
        <v>1.5570000000000001E-2</v>
      </c>
      <c r="AI142" s="132">
        <v>7.8300000000000002E-3</v>
      </c>
      <c r="AJ142" s="132">
        <v>2.2899999999999999E-3</v>
      </c>
    </row>
    <row r="143" spans="1:36">
      <c r="A143" t="s">
        <v>1214</v>
      </c>
      <c r="B143" t="s">
        <v>1218</v>
      </c>
      <c r="C143" t="s">
        <v>1562</v>
      </c>
      <c r="D143" t="s">
        <v>1563</v>
      </c>
      <c r="E143" t="s">
        <v>312</v>
      </c>
      <c r="F143" t="s">
        <v>1674</v>
      </c>
      <c r="G143" t="s">
        <v>1675</v>
      </c>
      <c r="H143" t="s">
        <v>322</v>
      </c>
      <c r="I143" t="s">
        <v>952</v>
      </c>
      <c r="J143" t="s">
        <v>205</v>
      </c>
      <c r="K143" t="s">
        <v>225</v>
      </c>
      <c r="L143" t="s">
        <v>326</v>
      </c>
      <c r="M143" t="s">
        <v>341</v>
      </c>
      <c r="N143" t="s">
        <v>466</v>
      </c>
      <c r="O143" t="s">
        <v>340</v>
      </c>
      <c r="P143" t="s">
        <v>1566</v>
      </c>
      <c r="Q143" t="s">
        <v>414</v>
      </c>
      <c r="R143" t="s">
        <v>408</v>
      </c>
      <c r="S143" t="s">
        <v>1213</v>
      </c>
      <c r="T143" s="131">
        <v>1.1399999999999999</v>
      </c>
      <c r="U143" t="s">
        <v>1676</v>
      </c>
      <c r="V143" s="132">
        <v>7.374E-2</v>
      </c>
      <c r="W143" s="132">
        <v>5.9499999999999997E-2</v>
      </c>
      <c r="X143" t="s">
        <v>413</v>
      </c>
      <c r="Y143" t="s">
        <v>340</v>
      </c>
      <c r="Z143" s="131">
        <v>3607382.12</v>
      </c>
      <c r="AA143" s="131">
        <v>1</v>
      </c>
      <c r="AB143" s="131">
        <v>102.98</v>
      </c>
      <c r="AC143" s="109"/>
      <c r="AD143" s="131">
        <v>3714.8820000000001</v>
      </c>
      <c r="AE143" s="109"/>
      <c r="AF143" s="108"/>
      <c r="AG143" s="16"/>
      <c r="AH143" s="132">
        <v>1.1169999999999999E-2</v>
      </c>
      <c r="AI143" s="132">
        <v>7.8200000000000006E-3</v>
      </c>
      <c r="AJ143" s="132">
        <v>2.2899999999999999E-3</v>
      </c>
    </row>
    <row r="144" spans="1:36">
      <c r="A144" t="s">
        <v>1214</v>
      </c>
      <c r="B144" t="s">
        <v>1218</v>
      </c>
      <c r="C144" t="s">
        <v>1703</v>
      </c>
      <c r="D144" t="s">
        <v>1704</v>
      </c>
      <c r="E144" t="s">
        <v>312</v>
      </c>
      <c r="F144" t="s">
        <v>1705</v>
      </c>
      <c r="G144" t="s">
        <v>1706</v>
      </c>
      <c r="H144" t="s">
        <v>322</v>
      </c>
      <c r="I144" t="s">
        <v>952</v>
      </c>
      <c r="J144" t="s">
        <v>205</v>
      </c>
      <c r="K144" t="s">
        <v>205</v>
      </c>
      <c r="L144" t="s">
        <v>326</v>
      </c>
      <c r="M144" t="s">
        <v>341</v>
      </c>
      <c r="N144" t="s">
        <v>466</v>
      </c>
      <c r="O144" t="s">
        <v>340</v>
      </c>
      <c r="P144" t="s">
        <v>1707</v>
      </c>
      <c r="Q144" t="s">
        <v>414</v>
      </c>
      <c r="R144" t="s">
        <v>408</v>
      </c>
      <c r="S144" t="s">
        <v>1213</v>
      </c>
      <c r="T144" s="131">
        <v>3.76</v>
      </c>
      <c r="U144" t="s">
        <v>1708</v>
      </c>
      <c r="V144" s="132">
        <v>8.0680000000000002E-2</v>
      </c>
      <c r="W144" s="132">
        <v>0.1181</v>
      </c>
      <c r="X144" t="s">
        <v>413</v>
      </c>
      <c r="Y144" t="s">
        <v>340</v>
      </c>
      <c r="Z144" s="131">
        <v>4000000</v>
      </c>
      <c r="AA144" s="131">
        <v>1</v>
      </c>
      <c r="AB144" s="131">
        <v>92.24</v>
      </c>
      <c r="AC144" s="109"/>
      <c r="AD144" s="131">
        <v>3689.6</v>
      </c>
      <c r="AE144" s="109"/>
      <c r="AF144" s="108"/>
      <c r="AG144" s="16"/>
      <c r="AH144" s="132">
        <v>4.3560000000000001E-2</v>
      </c>
      <c r="AI144" s="132">
        <v>7.77E-3</v>
      </c>
      <c r="AJ144" s="132">
        <v>2.2699999999999999E-3</v>
      </c>
    </row>
    <row r="145" spans="1:36">
      <c r="A145" t="s">
        <v>1214</v>
      </c>
      <c r="B145" t="s">
        <v>1218</v>
      </c>
      <c r="C145" t="s">
        <v>1992</v>
      </c>
      <c r="D145" t="s">
        <v>1993</v>
      </c>
      <c r="E145" t="s">
        <v>310</v>
      </c>
      <c r="F145" t="s">
        <v>1994</v>
      </c>
      <c r="G145" t="s">
        <v>1995</v>
      </c>
      <c r="H145" t="s">
        <v>322</v>
      </c>
      <c r="I145" t="s">
        <v>755</v>
      </c>
      <c r="J145" t="s">
        <v>205</v>
      </c>
      <c r="K145" t="s">
        <v>205</v>
      </c>
      <c r="L145" t="s">
        <v>326</v>
      </c>
      <c r="M145" t="s">
        <v>341</v>
      </c>
      <c r="N145" t="s">
        <v>449</v>
      </c>
      <c r="O145" t="s">
        <v>340</v>
      </c>
      <c r="P145" t="s">
        <v>1590</v>
      </c>
      <c r="Q145" t="s">
        <v>414</v>
      </c>
      <c r="R145" t="s">
        <v>408</v>
      </c>
      <c r="S145" t="s">
        <v>1213</v>
      </c>
      <c r="T145" s="131">
        <v>6.56</v>
      </c>
      <c r="U145" t="s">
        <v>1996</v>
      </c>
      <c r="V145" s="132">
        <v>2.8119999999999999E-2</v>
      </c>
      <c r="W145" s="132">
        <v>2.9000000000000001E-2</v>
      </c>
      <c r="X145" t="s">
        <v>412</v>
      </c>
      <c r="Y145" t="s">
        <v>340</v>
      </c>
      <c r="Z145" s="131">
        <v>3400000</v>
      </c>
      <c r="AA145" s="131">
        <v>1</v>
      </c>
      <c r="AB145" s="131">
        <v>106.85</v>
      </c>
      <c r="AC145" s="109"/>
      <c r="AD145" s="131">
        <v>3632.9</v>
      </c>
      <c r="AE145" s="109"/>
      <c r="AF145" s="108"/>
      <c r="AG145" s="16"/>
      <c r="AH145" s="132">
        <v>2.31E-3</v>
      </c>
      <c r="AI145" s="132">
        <v>7.6499999999999997E-3</v>
      </c>
      <c r="AJ145" s="132">
        <v>2.2399999999999998E-3</v>
      </c>
    </row>
    <row r="146" spans="1:36">
      <c r="A146" t="s">
        <v>1214</v>
      </c>
      <c r="B146" t="s">
        <v>1218</v>
      </c>
      <c r="C146" t="s">
        <v>1709</v>
      </c>
      <c r="D146" t="s">
        <v>1710</v>
      </c>
      <c r="E146" t="s">
        <v>310</v>
      </c>
      <c r="F146" t="s">
        <v>1748</v>
      </c>
      <c r="G146" t="s">
        <v>1749</v>
      </c>
      <c r="H146" t="s">
        <v>322</v>
      </c>
      <c r="I146" t="s">
        <v>755</v>
      </c>
      <c r="J146" t="s">
        <v>205</v>
      </c>
      <c r="K146" t="s">
        <v>205</v>
      </c>
      <c r="L146" t="s">
        <v>326</v>
      </c>
      <c r="M146" t="s">
        <v>341</v>
      </c>
      <c r="N146" t="s">
        <v>448</v>
      </c>
      <c r="O146" t="s">
        <v>340</v>
      </c>
      <c r="P146" t="s">
        <v>1673</v>
      </c>
      <c r="Q146" t="s">
        <v>416</v>
      </c>
      <c r="R146" t="s">
        <v>408</v>
      </c>
      <c r="S146" t="s">
        <v>1213</v>
      </c>
      <c r="T146" s="131">
        <v>3.55</v>
      </c>
      <c r="U146" t="s">
        <v>1750</v>
      </c>
      <c r="V146" s="132">
        <v>4.5069999999999999E-2</v>
      </c>
      <c r="W146" s="132">
        <v>3.7199999999999997E-2</v>
      </c>
      <c r="X146" t="s">
        <v>413</v>
      </c>
      <c r="Y146" t="s">
        <v>340</v>
      </c>
      <c r="Z146" s="131">
        <v>3349818.26</v>
      </c>
      <c r="AA146" s="131">
        <v>1</v>
      </c>
      <c r="AB146" s="131">
        <v>107.9</v>
      </c>
      <c r="AC146" s="109"/>
      <c r="AD146" s="131">
        <v>3614.4540000000002</v>
      </c>
      <c r="AE146" s="109"/>
      <c r="AF146" s="108"/>
      <c r="AG146" s="16"/>
      <c r="AH146" s="132">
        <v>8.0300000000000007E-3</v>
      </c>
      <c r="AI146" s="132">
        <v>7.6099999999999996E-3</v>
      </c>
      <c r="AJ146" s="132">
        <v>2.2300000000000002E-3</v>
      </c>
    </row>
    <row r="147" spans="1:36">
      <c r="A147" t="s">
        <v>1214</v>
      </c>
      <c r="B147" t="s">
        <v>1218</v>
      </c>
      <c r="C147" t="s">
        <v>1866</v>
      </c>
      <c r="D147" t="s">
        <v>1867</v>
      </c>
      <c r="E147" t="s">
        <v>310</v>
      </c>
      <c r="F147" t="s">
        <v>1997</v>
      </c>
      <c r="G147" t="s">
        <v>1998</v>
      </c>
      <c r="H147" t="s">
        <v>322</v>
      </c>
      <c r="I147" t="s">
        <v>755</v>
      </c>
      <c r="J147" t="s">
        <v>205</v>
      </c>
      <c r="K147" t="s">
        <v>205</v>
      </c>
      <c r="L147" t="s">
        <v>326</v>
      </c>
      <c r="M147" t="s">
        <v>341</v>
      </c>
      <c r="N147" t="s">
        <v>444</v>
      </c>
      <c r="O147" t="s">
        <v>340</v>
      </c>
      <c r="P147" t="s">
        <v>1579</v>
      </c>
      <c r="Q147" t="s">
        <v>416</v>
      </c>
      <c r="R147" t="s">
        <v>408</v>
      </c>
      <c r="S147" t="s">
        <v>1213</v>
      </c>
      <c r="T147" s="131">
        <v>2.79</v>
      </c>
      <c r="U147" t="s">
        <v>1999</v>
      </c>
      <c r="V147" s="132">
        <v>2.921E-2</v>
      </c>
      <c r="W147" s="132">
        <v>3.1E-2</v>
      </c>
      <c r="X147" t="s">
        <v>413</v>
      </c>
      <c r="Y147" t="s">
        <v>340</v>
      </c>
      <c r="Z147" s="131">
        <v>3236559.14</v>
      </c>
      <c r="AA147" s="131">
        <v>1</v>
      </c>
      <c r="AB147" s="131">
        <v>108.19</v>
      </c>
      <c r="AC147" s="109"/>
      <c r="AD147" s="131">
        <v>3501.6329999999998</v>
      </c>
      <c r="AE147" s="109"/>
      <c r="AF147" s="108"/>
      <c r="AG147" s="16"/>
      <c r="AH147" s="132">
        <v>1.8E-3</v>
      </c>
      <c r="AI147" s="132">
        <v>7.3699999999999998E-3</v>
      </c>
      <c r="AJ147" s="132">
        <v>2.16E-3</v>
      </c>
    </row>
    <row r="148" spans="1:36">
      <c r="A148" t="s">
        <v>1214</v>
      </c>
      <c r="B148" t="s">
        <v>1218</v>
      </c>
      <c r="C148" t="s">
        <v>1714</v>
      </c>
      <c r="D148" t="s">
        <v>1715</v>
      </c>
      <c r="E148" t="s">
        <v>310</v>
      </c>
      <c r="F148" t="s">
        <v>1716</v>
      </c>
      <c r="G148" t="s">
        <v>1717</v>
      </c>
      <c r="H148" t="s">
        <v>322</v>
      </c>
      <c r="I148" t="s">
        <v>952</v>
      </c>
      <c r="J148" t="s">
        <v>205</v>
      </c>
      <c r="K148" t="s">
        <v>205</v>
      </c>
      <c r="L148" t="s">
        <v>328</v>
      </c>
      <c r="M148" t="s">
        <v>341</v>
      </c>
      <c r="N148" t="s">
        <v>448</v>
      </c>
      <c r="O148" t="s">
        <v>340</v>
      </c>
      <c r="P148"/>
      <c r="Q148" t="s">
        <v>411</v>
      </c>
      <c r="R148" t="s">
        <v>411</v>
      </c>
      <c r="S148" t="s">
        <v>1213</v>
      </c>
      <c r="T148" s="131">
        <v>3.28</v>
      </c>
      <c r="U148" t="s">
        <v>1612</v>
      </c>
      <c r="V148" s="132">
        <v>7.1540000000000006E-2</v>
      </c>
      <c r="W148" s="132">
        <v>7.1499999999999994E-2</v>
      </c>
      <c r="X148" t="s">
        <v>413</v>
      </c>
      <c r="Y148" t="s">
        <v>340</v>
      </c>
      <c r="Z148" s="131">
        <v>3319000</v>
      </c>
      <c r="AA148" s="131">
        <v>1</v>
      </c>
      <c r="AB148" s="131">
        <v>103.43967213114765</v>
      </c>
      <c r="AC148" s="109"/>
      <c r="AD148" s="131">
        <v>3433.1627180327901</v>
      </c>
      <c r="AE148" s="109"/>
      <c r="AF148" s="108"/>
      <c r="AG148" s="16"/>
      <c r="AH148" s="132">
        <v>2.886E-2</v>
      </c>
      <c r="AI148" s="132">
        <v>7.28E-3</v>
      </c>
      <c r="AJ148" s="132">
        <v>2.1299999999999999E-3</v>
      </c>
    </row>
    <row r="149" spans="1:36">
      <c r="A149" t="s">
        <v>1214</v>
      </c>
      <c r="B149" t="s">
        <v>1218</v>
      </c>
      <c r="C149" t="s">
        <v>1723</v>
      </c>
      <c r="D149" t="s">
        <v>1724</v>
      </c>
      <c r="E149" t="s">
        <v>310</v>
      </c>
      <c r="F149" t="s">
        <v>1725</v>
      </c>
      <c r="G149" t="s">
        <v>1726</v>
      </c>
      <c r="H149" t="s">
        <v>322</v>
      </c>
      <c r="I149" t="s">
        <v>755</v>
      </c>
      <c r="J149" t="s">
        <v>205</v>
      </c>
      <c r="K149" t="s">
        <v>205</v>
      </c>
      <c r="L149" t="s">
        <v>326</v>
      </c>
      <c r="M149" t="s">
        <v>341</v>
      </c>
      <c r="N149" t="s">
        <v>465</v>
      </c>
      <c r="O149" t="s">
        <v>340</v>
      </c>
      <c r="P149" t="s">
        <v>1530</v>
      </c>
      <c r="Q149" t="s">
        <v>414</v>
      </c>
      <c r="R149" t="s">
        <v>408</v>
      </c>
      <c r="S149" t="s">
        <v>1213</v>
      </c>
      <c r="T149" s="131">
        <v>5.57</v>
      </c>
      <c r="U149" t="s">
        <v>1713</v>
      </c>
      <c r="V149" s="132">
        <v>3.0710000000000001E-2</v>
      </c>
      <c r="W149" s="132">
        <v>3.32E-2</v>
      </c>
      <c r="X149" t="s">
        <v>413</v>
      </c>
      <c r="Y149" t="s">
        <v>340</v>
      </c>
      <c r="Z149" s="131">
        <v>3216000</v>
      </c>
      <c r="AA149" s="131">
        <v>1</v>
      </c>
      <c r="AB149" s="131">
        <v>107.29</v>
      </c>
      <c r="AC149" s="109"/>
      <c r="AD149" s="131">
        <v>3450.4459999999999</v>
      </c>
      <c r="AE149" s="109"/>
      <c r="AF149" s="108"/>
      <c r="AG149" s="16"/>
      <c r="AH149" s="132">
        <v>7.2500000000000004E-3</v>
      </c>
      <c r="AI149" s="132">
        <v>7.26E-3</v>
      </c>
      <c r="AJ149" s="132">
        <v>2.1299999999999999E-3</v>
      </c>
    </row>
    <row r="150" spans="1:36">
      <c r="A150" t="s">
        <v>1214</v>
      </c>
      <c r="B150" t="s">
        <v>1218</v>
      </c>
      <c r="C150" t="s">
        <v>1718</v>
      </c>
      <c r="D150" t="s">
        <v>1719</v>
      </c>
      <c r="E150" t="s">
        <v>310</v>
      </c>
      <c r="F150" t="s">
        <v>1720</v>
      </c>
      <c r="G150" t="s">
        <v>1721</v>
      </c>
      <c r="H150" t="s">
        <v>322</v>
      </c>
      <c r="I150" t="s">
        <v>952</v>
      </c>
      <c r="J150" t="s">
        <v>205</v>
      </c>
      <c r="K150" t="s">
        <v>205</v>
      </c>
      <c r="L150" t="s">
        <v>326</v>
      </c>
      <c r="M150" t="s">
        <v>341</v>
      </c>
      <c r="N150" t="s">
        <v>448</v>
      </c>
      <c r="O150" t="s">
        <v>340</v>
      </c>
      <c r="P150"/>
      <c r="Q150" t="s">
        <v>411</v>
      </c>
      <c r="R150" t="s">
        <v>411</v>
      </c>
      <c r="S150" t="s">
        <v>1213</v>
      </c>
      <c r="T150" s="131">
        <v>3.27</v>
      </c>
      <c r="U150" t="s">
        <v>1722</v>
      </c>
      <c r="V150" s="132">
        <v>6.8250000000000005E-2</v>
      </c>
      <c r="W150" s="132">
        <v>7.1900000000000006E-2</v>
      </c>
      <c r="X150" t="s">
        <v>413</v>
      </c>
      <c r="Y150" t="s">
        <v>340</v>
      </c>
      <c r="Z150" s="131">
        <v>3351000</v>
      </c>
      <c r="AA150" s="131">
        <v>1</v>
      </c>
      <c r="AB150" s="131">
        <v>99.35</v>
      </c>
      <c r="AC150" s="109">
        <v>101.2</v>
      </c>
      <c r="AD150" s="131">
        <v>3430.4189999999999</v>
      </c>
      <c r="AE150" s="109"/>
      <c r="AF150" s="108"/>
      <c r="AG150" s="16"/>
      <c r="AH150" s="132">
        <v>1.401E-2</v>
      </c>
      <c r="AI150" s="132">
        <v>7.43E-3</v>
      </c>
      <c r="AJ150" s="132">
        <v>2.1800000000000001E-3</v>
      </c>
    </row>
    <row r="151" spans="1:36">
      <c r="A151" t="s">
        <v>1214</v>
      </c>
      <c r="B151" t="s">
        <v>1218</v>
      </c>
      <c r="C151" t="s">
        <v>1735</v>
      </c>
      <c r="D151" t="s">
        <v>1736</v>
      </c>
      <c r="E151" t="s">
        <v>310</v>
      </c>
      <c r="F151" t="s">
        <v>1737</v>
      </c>
      <c r="G151" t="s">
        <v>1738</v>
      </c>
      <c r="H151" t="s">
        <v>322</v>
      </c>
      <c r="I151" t="s">
        <v>952</v>
      </c>
      <c r="J151" t="s">
        <v>205</v>
      </c>
      <c r="K151" t="s">
        <v>205</v>
      </c>
      <c r="L151" t="s">
        <v>326</v>
      </c>
      <c r="M151" t="s">
        <v>341</v>
      </c>
      <c r="N151" t="s">
        <v>455</v>
      </c>
      <c r="O151" t="s">
        <v>340</v>
      </c>
      <c r="P151"/>
      <c r="Q151" t="s">
        <v>411</v>
      </c>
      <c r="R151" t="s">
        <v>411</v>
      </c>
      <c r="S151" t="s">
        <v>1213</v>
      </c>
      <c r="T151" s="131">
        <v>3.3</v>
      </c>
      <c r="U151" t="s">
        <v>1316</v>
      </c>
      <c r="V151" s="132">
        <v>7.5420000000000001E-2</v>
      </c>
      <c r="W151" s="132">
        <v>7.5499999999999998E-2</v>
      </c>
      <c r="X151" t="s">
        <v>413</v>
      </c>
      <c r="Y151" t="s">
        <v>340</v>
      </c>
      <c r="Z151" s="131">
        <v>3199000</v>
      </c>
      <c r="AA151" s="131">
        <v>1</v>
      </c>
      <c r="AB151" s="131">
        <v>103.19</v>
      </c>
      <c r="AC151" s="109"/>
      <c r="AD151" s="131">
        <v>3301.0479999999998</v>
      </c>
      <c r="AE151" s="109"/>
      <c r="AF151" s="108"/>
      <c r="AG151" s="16"/>
      <c r="AH151" s="132">
        <v>3.0470000000000001E-2</v>
      </c>
      <c r="AI151" s="132">
        <v>6.9499999999999996E-3</v>
      </c>
      <c r="AJ151" s="132">
        <v>2.0300000000000001E-3</v>
      </c>
    </row>
    <row r="152" spans="1:36">
      <c r="A152" t="s">
        <v>1214</v>
      </c>
      <c r="B152" t="s">
        <v>1218</v>
      </c>
      <c r="C152" t="s">
        <v>1698</v>
      </c>
      <c r="D152" t="s">
        <v>1699</v>
      </c>
      <c r="E152" t="s">
        <v>310</v>
      </c>
      <c r="F152" t="s">
        <v>2000</v>
      </c>
      <c r="G152" t="s">
        <v>2001</v>
      </c>
      <c r="H152" t="s">
        <v>322</v>
      </c>
      <c r="I152" t="s">
        <v>755</v>
      </c>
      <c r="J152" t="s">
        <v>205</v>
      </c>
      <c r="K152" t="s">
        <v>205</v>
      </c>
      <c r="L152" t="s">
        <v>326</v>
      </c>
      <c r="M152" t="s">
        <v>341</v>
      </c>
      <c r="N152" t="s">
        <v>466</v>
      </c>
      <c r="O152" t="s">
        <v>340</v>
      </c>
      <c r="P152" t="s">
        <v>1566</v>
      </c>
      <c r="Q152" t="s">
        <v>414</v>
      </c>
      <c r="R152" t="s">
        <v>408</v>
      </c>
      <c r="S152" t="s">
        <v>1213</v>
      </c>
      <c r="T152" s="131">
        <v>3.44</v>
      </c>
      <c r="U152" t="s">
        <v>1561</v>
      </c>
      <c r="V152" s="132">
        <v>3.3550000000000003E-2</v>
      </c>
      <c r="W152" s="132">
        <v>3.0700000000000002E-2</v>
      </c>
      <c r="X152" t="s">
        <v>413</v>
      </c>
      <c r="Y152" t="s">
        <v>340</v>
      </c>
      <c r="Z152" s="131">
        <v>3051000</v>
      </c>
      <c r="AA152" s="131">
        <v>1</v>
      </c>
      <c r="AB152" s="131">
        <v>107.99</v>
      </c>
      <c r="AC152" s="109"/>
      <c r="AD152" s="131">
        <v>3294.7750000000001</v>
      </c>
      <c r="AE152" s="109"/>
      <c r="AF152" s="108"/>
      <c r="AG152" s="16"/>
      <c r="AH152" s="132">
        <v>4.2900000000000004E-3</v>
      </c>
      <c r="AI152" s="132">
        <v>6.94E-3</v>
      </c>
      <c r="AJ152" s="132">
        <v>2.0300000000000001E-3</v>
      </c>
    </row>
    <row r="153" spans="1:36">
      <c r="A153" t="s">
        <v>1214</v>
      </c>
      <c r="B153" t="s">
        <v>1218</v>
      </c>
      <c r="C153" t="s">
        <v>1690</v>
      </c>
      <c r="D153" t="s">
        <v>1691</v>
      </c>
      <c r="E153" t="s">
        <v>310</v>
      </c>
      <c r="F153" t="s">
        <v>1732</v>
      </c>
      <c r="G153" t="s">
        <v>1733</v>
      </c>
      <c r="H153" t="s">
        <v>322</v>
      </c>
      <c r="I153" t="s">
        <v>952</v>
      </c>
      <c r="J153" t="s">
        <v>205</v>
      </c>
      <c r="K153" t="s">
        <v>205</v>
      </c>
      <c r="L153" t="s">
        <v>328</v>
      </c>
      <c r="M153" t="s">
        <v>341</v>
      </c>
      <c r="N153" t="s">
        <v>448</v>
      </c>
      <c r="O153" t="s">
        <v>340</v>
      </c>
      <c r="P153"/>
      <c r="Q153" t="s">
        <v>411</v>
      </c>
      <c r="R153" t="s">
        <v>411</v>
      </c>
      <c r="S153" t="s">
        <v>1213</v>
      </c>
      <c r="T153" s="131">
        <v>0.98</v>
      </c>
      <c r="U153" t="s">
        <v>1734</v>
      </c>
      <c r="V153" s="132">
        <v>7.1290000000000006E-2</v>
      </c>
      <c r="W153" s="132">
        <v>7.7499999999999999E-2</v>
      </c>
      <c r="X153"/>
      <c r="Y153"/>
      <c r="Z153" s="131">
        <v>2486400</v>
      </c>
      <c r="AA153" s="131">
        <v>1</v>
      </c>
      <c r="AB153" s="131">
        <v>100.51801801801801</v>
      </c>
      <c r="AC153" s="109">
        <v>749.65</v>
      </c>
      <c r="AD153" s="131">
        <v>3248.93</v>
      </c>
      <c r="AE153" s="109"/>
      <c r="AF153" s="108"/>
      <c r="AG153" s="16"/>
      <c r="AH153" s="132">
        <v>5.2470000000000003E-2</v>
      </c>
      <c r="AI153" s="132">
        <v>8.4200000000000004E-3</v>
      </c>
      <c r="AJ153" s="132">
        <v>2.47E-3</v>
      </c>
    </row>
    <row r="154" spans="1:36">
      <c r="A154" t="s">
        <v>1214</v>
      </c>
      <c r="B154" t="s">
        <v>1218</v>
      </c>
      <c r="C154" t="s">
        <v>1641</v>
      </c>
      <c r="D154" t="s">
        <v>1642</v>
      </c>
      <c r="E154" t="s">
        <v>310</v>
      </c>
      <c r="F154" t="s">
        <v>2002</v>
      </c>
      <c r="G154" t="s">
        <v>2003</v>
      </c>
      <c r="H154" t="s">
        <v>322</v>
      </c>
      <c r="I154" t="s">
        <v>755</v>
      </c>
      <c r="J154" t="s">
        <v>205</v>
      </c>
      <c r="K154" t="s">
        <v>205</v>
      </c>
      <c r="L154" t="s">
        <v>326</v>
      </c>
      <c r="M154" t="s">
        <v>341</v>
      </c>
      <c r="N154" t="s">
        <v>465</v>
      </c>
      <c r="O154" t="s">
        <v>340</v>
      </c>
      <c r="P154" t="s">
        <v>1645</v>
      </c>
      <c r="Q154" t="s">
        <v>414</v>
      </c>
      <c r="R154" t="s">
        <v>408</v>
      </c>
      <c r="S154" t="s">
        <v>1213</v>
      </c>
      <c r="T154" s="131">
        <v>3.07</v>
      </c>
      <c r="U154" t="s">
        <v>1316</v>
      </c>
      <c r="V154" s="132">
        <v>2.8539999999999999E-2</v>
      </c>
      <c r="W154" s="132">
        <v>2.9399999999999999E-2</v>
      </c>
      <c r="X154" t="s">
        <v>413</v>
      </c>
      <c r="Y154" t="s">
        <v>340</v>
      </c>
      <c r="Z154" s="131">
        <v>3000000</v>
      </c>
      <c r="AA154" s="131">
        <v>1</v>
      </c>
      <c r="AB154" s="131">
        <v>105.28</v>
      </c>
      <c r="AC154" s="109"/>
      <c r="AD154" s="131">
        <v>3158.4</v>
      </c>
      <c r="AE154" s="109"/>
      <c r="AF154" s="108"/>
      <c r="AG154" s="16"/>
      <c r="AH154" s="132">
        <v>2.7899999999999999E-3</v>
      </c>
      <c r="AI154" s="132">
        <v>6.6499999999999997E-3</v>
      </c>
      <c r="AJ154" s="132">
        <v>1.9499999999999999E-3</v>
      </c>
    </row>
    <row r="155" spans="1:36">
      <c r="A155" t="s">
        <v>1214</v>
      </c>
      <c r="B155" t="s">
        <v>1218</v>
      </c>
      <c r="C155" t="s">
        <v>1744</v>
      </c>
      <c r="D155" t="s">
        <v>1745</v>
      </c>
      <c r="E155" t="s">
        <v>310</v>
      </c>
      <c r="F155" t="s">
        <v>1746</v>
      </c>
      <c r="G155" t="s">
        <v>1747</v>
      </c>
      <c r="H155" t="s">
        <v>322</v>
      </c>
      <c r="I155" t="s">
        <v>952</v>
      </c>
      <c r="J155" t="s">
        <v>205</v>
      </c>
      <c r="K155" t="s">
        <v>205</v>
      </c>
      <c r="L155" t="s">
        <v>326</v>
      </c>
      <c r="M155" t="s">
        <v>341</v>
      </c>
      <c r="N155" t="s">
        <v>448</v>
      </c>
      <c r="O155" t="s">
        <v>340</v>
      </c>
      <c r="P155"/>
      <c r="Q155" t="s">
        <v>411</v>
      </c>
      <c r="R155" t="s">
        <v>411</v>
      </c>
      <c r="S155" t="s">
        <v>1213</v>
      </c>
      <c r="T155" s="131">
        <v>2.6</v>
      </c>
      <c r="U155" t="s">
        <v>1668</v>
      </c>
      <c r="V155" s="132">
        <v>6.8409999999999999E-2</v>
      </c>
      <c r="W155" s="132">
        <v>6.2700000000000006E-2</v>
      </c>
      <c r="X155" t="s">
        <v>413</v>
      </c>
      <c r="Y155" t="s">
        <v>340</v>
      </c>
      <c r="Z155" s="131">
        <v>2941000</v>
      </c>
      <c r="AA155" s="131">
        <v>1</v>
      </c>
      <c r="AB155" s="131">
        <v>104.99</v>
      </c>
      <c r="AC155" s="109"/>
      <c r="AD155" s="131">
        <v>3087.7559999999999</v>
      </c>
      <c r="AE155" s="109"/>
      <c r="AF155" s="108"/>
      <c r="AG155" s="16"/>
      <c r="AH155" s="132">
        <v>1.9609999999999999E-2</v>
      </c>
      <c r="AI155" s="132">
        <v>6.4999999999999997E-3</v>
      </c>
      <c r="AJ155" s="132">
        <v>1.9E-3</v>
      </c>
    </row>
    <row r="156" spans="1:36">
      <c r="A156" t="s">
        <v>1214</v>
      </c>
      <c r="B156" t="s">
        <v>1218</v>
      </c>
      <c r="C156" t="s">
        <v>2004</v>
      </c>
      <c r="D156" t="s">
        <v>2005</v>
      </c>
      <c r="E156" t="s">
        <v>310</v>
      </c>
      <c r="F156" t="s">
        <v>2006</v>
      </c>
      <c r="G156" t="s">
        <v>2007</v>
      </c>
      <c r="H156" t="s">
        <v>322</v>
      </c>
      <c r="I156" t="s">
        <v>755</v>
      </c>
      <c r="J156" t="s">
        <v>205</v>
      </c>
      <c r="K156" t="s">
        <v>205</v>
      </c>
      <c r="L156" t="s">
        <v>326</v>
      </c>
      <c r="M156" t="s">
        <v>341</v>
      </c>
      <c r="N156" t="s">
        <v>449</v>
      </c>
      <c r="O156" t="s">
        <v>340</v>
      </c>
      <c r="P156" t="s">
        <v>1590</v>
      </c>
      <c r="Q156" t="s">
        <v>414</v>
      </c>
      <c r="R156" t="s">
        <v>408</v>
      </c>
      <c r="S156" t="s">
        <v>1213</v>
      </c>
      <c r="T156" s="131">
        <v>4.95</v>
      </c>
      <c r="U156" t="s">
        <v>2008</v>
      </c>
      <c r="V156" s="132">
        <v>2.8709999999999999E-2</v>
      </c>
      <c r="W156" s="132">
        <v>2.9899999999999999E-2</v>
      </c>
      <c r="X156" t="s">
        <v>412</v>
      </c>
      <c r="Y156" t="s">
        <v>340</v>
      </c>
      <c r="Z156" s="131">
        <v>2933000</v>
      </c>
      <c r="AA156" s="131">
        <v>1</v>
      </c>
      <c r="AB156" s="131">
        <v>105.14</v>
      </c>
      <c r="AC156" s="109"/>
      <c r="AD156" s="131">
        <v>3083.7559999999999</v>
      </c>
      <c r="AE156" s="109"/>
      <c r="AF156" s="108"/>
      <c r="AG156" s="16"/>
      <c r="AH156" s="132">
        <v>3.4499999999999999E-3</v>
      </c>
      <c r="AI156" s="132">
        <v>6.4900000000000001E-3</v>
      </c>
      <c r="AJ156" s="132">
        <v>1.9E-3</v>
      </c>
    </row>
    <row r="157" spans="1:36">
      <c r="A157" t="s">
        <v>1214</v>
      </c>
      <c r="B157" t="s">
        <v>1218</v>
      </c>
      <c r="C157" t="s">
        <v>1546</v>
      </c>
      <c r="D157" t="s">
        <v>1547</v>
      </c>
      <c r="E157" t="s">
        <v>310</v>
      </c>
      <c r="F157" t="s">
        <v>2009</v>
      </c>
      <c r="G157" t="s">
        <v>2010</v>
      </c>
      <c r="H157" t="s">
        <v>322</v>
      </c>
      <c r="I157" t="s">
        <v>755</v>
      </c>
      <c r="J157" t="s">
        <v>205</v>
      </c>
      <c r="K157" t="s">
        <v>205</v>
      </c>
      <c r="L157" t="s">
        <v>326</v>
      </c>
      <c r="M157" t="s">
        <v>341</v>
      </c>
      <c r="N157" t="s">
        <v>465</v>
      </c>
      <c r="O157" t="s">
        <v>340</v>
      </c>
      <c r="P157" t="s">
        <v>1550</v>
      </c>
      <c r="Q157" t="s">
        <v>414</v>
      </c>
      <c r="R157" t="s">
        <v>408</v>
      </c>
      <c r="S157" t="s">
        <v>1213</v>
      </c>
      <c r="T157" s="131">
        <v>2.44</v>
      </c>
      <c r="U157" t="s">
        <v>2011</v>
      </c>
      <c r="V157" s="132">
        <v>9.7599999999999996E-3</v>
      </c>
      <c r="W157" s="132">
        <v>3.1600000000000003E-2</v>
      </c>
      <c r="X157" t="s">
        <v>413</v>
      </c>
      <c r="Y157" t="s">
        <v>340</v>
      </c>
      <c r="Z157" s="131">
        <v>2756345.69</v>
      </c>
      <c r="AA157" s="131">
        <v>1</v>
      </c>
      <c r="AB157" s="131">
        <v>111.57</v>
      </c>
      <c r="AC157" s="109"/>
      <c r="AD157" s="131">
        <v>3075.2550000000001</v>
      </c>
      <c r="AE157" s="109"/>
      <c r="AF157" s="108"/>
      <c r="AG157" s="16"/>
      <c r="AH157" s="132">
        <v>8.6499999999999997E-3</v>
      </c>
      <c r="AI157" s="132">
        <v>6.4700000000000001E-3</v>
      </c>
      <c r="AJ157" s="132">
        <v>1.9E-3</v>
      </c>
    </row>
    <row r="158" spans="1:36">
      <c r="A158" t="s">
        <v>1214</v>
      </c>
      <c r="B158" t="s">
        <v>1218</v>
      </c>
      <c r="C158" t="s">
        <v>1739</v>
      </c>
      <c r="D158" t="s">
        <v>1740</v>
      </c>
      <c r="E158" t="s">
        <v>310</v>
      </c>
      <c r="F158" t="s">
        <v>1741</v>
      </c>
      <c r="G158" t="s">
        <v>1742</v>
      </c>
      <c r="H158" t="s">
        <v>322</v>
      </c>
      <c r="I158" t="s">
        <v>755</v>
      </c>
      <c r="J158" t="s">
        <v>205</v>
      </c>
      <c r="K158" t="s">
        <v>205</v>
      </c>
      <c r="L158" t="s">
        <v>326</v>
      </c>
      <c r="M158" t="s">
        <v>341</v>
      </c>
      <c r="N158" t="s">
        <v>465</v>
      </c>
      <c r="O158" t="s">
        <v>340</v>
      </c>
      <c r="P158"/>
      <c r="Q158" t="s">
        <v>411</v>
      </c>
      <c r="R158" t="s">
        <v>411</v>
      </c>
      <c r="S158" t="s">
        <v>1213</v>
      </c>
      <c r="T158" s="131">
        <v>1.45</v>
      </c>
      <c r="U158" t="s">
        <v>1743</v>
      </c>
      <c r="V158" s="132">
        <v>3.8530000000000002E-2</v>
      </c>
      <c r="W158" s="132">
        <v>3.9E-2</v>
      </c>
      <c r="X158" t="s">
        <v>413</v>
      </c>
      <c r="Y158" t="s">
        <v>340</v>
      </c>
      <c r="Z158" s="131">
        <v>2780000</v>
      </c>
      <c r="AA158" s="131">
        <v>1</v>
      </c>
      <c r="AB158" s="131">
        <v>108.93</v>
      </c>
      <c r="AC158" s="109"/>
      <c r="AD158" s="131">
        <v>3028.2539999999999</v>
      </c>
      <c r="AE158" s="109"/>
      <c r="AF158" s="108"/>
      <c r="AG158" s="16"/>
      <c r="AH158" s="132">
        <v>4.0000000000000001E-3</v>
      </c>
      <c r="AI158" s="132">
        <v>6.3699999999999998E-3</v>
      </c>
      <c r="AJ158" s="132">
        <v>1.8699999999999999E-3</v>
      </c>
    </row>
    <row r="159" spans="1:36">
      <c r="A159" t="s">
        <v>1214</v>
      </c>
      <c r="B159" t="s">
        <v>1218</v>
      </c>
      <c r="C159" t="s">
        <v>1677</v>
      </c>
      <c r="D159" t="s">
        <v>1678</v>
      </c>
      <c r="E159" t="s">
        <v>312</v>
      </c>
      <c r="F159" t="s">
        <v>2012</v>
      </c>
      <c r="G159" t="s">
        <v>2013</v>
      </c>
      <c r="H159" t="s">
        <v>322</v>
      </c>
      <c r="I159" t="s">
        <v>952</v>
      </c>
      <c r="J159" t="s">
        <v>205</v>
      </c>
      <c r="K159" t="s">
        <v>205</v>
      </c>
      <c r="L159" t="s">
        <v>326</v>
      </c>
      <c r="M159" t="s">
        <v>341</v>
      </c>
      <c r="N159" t="s">
        <v>448</v>
      </c>
      <c r="O159" t="s">
        <v>340</v>
      </c>
      <c r="P159" t="s">
        <v>1600</v>
      </c>
      <c r="Q159" t="s">
        <v>416</v>
      </c>
      <c r="R159" t="s">
        <v>408</v>
      </c>
      <c r="S159" t="s">
        <v>1213</v>
      </c>
      <c r="T159" s="131">
        <v>2.5299999999999998</v>
      </c>
      <c r="U159" t="s">
        <v>1880</v>
      </c>
      <c r="V159" s="132">
        <v>5.5879999999999999E-2</v>
      </c>
      <c r="W159" s="132">
        <v>5.8900000000000001E-2</v>
      </c>
      <c r="X159" t="s">
        <v>413</v>
      </c>
      <c r="Y159" t="s">
        <v>340</v>
      </c>
      <c r="Z159" s="131">
        <v>2931256</v>
      </c>
      <c r="AA159" s="131">
        <v>1</v>
      </c>
      <c r="AB159" s="131">
        <v>102.5</v>
      </c>
      <c r="AC159" s="109"/>
      <c r="AD159" s="131">
        <v>3004.5369999999998</v>
      </c>
      <c r="AE159" s="109"/>
      <c r="AF159" s="108"/>
      <c r="AG159" s="16"/>
      <c r="AH159" s="132">
        <v>2.97E-3</v>
      </c>
      <c r="AI159" s="132">
        <v>6.3299999999999997E-3</v>
      </c>
      <c r="AJ159" s="132">
        <v>1.8500000000000001E-3</v>
      </c>
    </row>
    <row r="160" spans="1:36">
      <c r="A160" t="s">
        <v>1214</v>
      </c>
      <c r="B160" t="s">
        <v>1218</v>
      </c>
      <c r="C160" t="s">
        <v>1669</v>
      </c>
      <c r="D160" t="s">
        <v>1670</v>
      </c>
      <c r="E160" t="s">
        <v>310</v>
      </c>
      <c r="F160" t="s">
        <v>1671</v>
      </c>
      <c r="G160" t="s">
        <v>1672</v>
      </c>
      <c r="H160" t="s">
        <v>322</v>
      </c>
      <c r="I160" t="s">
        <v>952</v>
      </c>
      <c r="J160" t="s">
        <v>205</v>
      </c>
      <c r="K160" t="s">
        <v>205</v>
      </c>
      <c r="L160" t="s">
        <v>326</v>
      </c>
      <c r="M160" t="s">
        <v>341</v>
      </c>
      <c r="N160" t="s">
        <v>448</v>
      </c>
      <c r="O160" t="s">
        <v>340</v>
      </c>
      <c r="P160" t="s">
        <v>1673</v>
      </c>
      <c r="Q160" t="s">
        <v>416</v>
      </c>
      <c r="R160" t="s">
        <v>408</v>
      </c>
      <c r="S160" t="s">
        <v>1213</v>
      </c>
      <c r="T160" s="131">
        <v>2.39</v>
      </c>
      <c r="U160" t="s">
        <v>1561</v>
      </c>
      <c r="V160" s="132">
        <v>7.0690000000000003E-2</v>
      </c>
      <c r="W160" s="132">
        <v>5.9499999999999997E-2</v>
      </c>
      <c r="X160" t="s">
        <v>413</v>
      </c>
      <c r="Y160" t="s">
        <v>340</v>
      </c>
      <c r="Z160" s="131">
        <v>2842105.27</v>
      </c>
      <c r="AA160" s="131">
        <v>1</v>
      </c>
      <c r="AB160" s="131">
        <v>105.03</v>
      </c>
      <c r="AC160" s="109"/>
      <c r="AD160" s="131">
        <v>2985.0630000000001</v>
      </c>
      <c r="AE160" s="109"/>
      <c r="AF160" s="108"/>
      <c r="AG160" s="16"/>
      <c r="AH160" s="132">
        <v>9.6200000000000001E-3</v>
      </c>
      <c r="AI160" s="132">
        <v>6.28E-3</v>
      </c>
      <c r="AJ160" s="132">
        <v>1.8400000000000001E-3</v>
      </c>
    </row>
    <row r="161" spans="1:36">
      <c r="A161" t="s">
        <v>1214</v>
      </c>
      <c r="B161" t="s">
        <v>1218</v>
      </c>
      <c r="C161" t="s">
        <v>1656</v>
      </c>
      <c r="D161" t="s">
        <v>1657</v>
      </c>
      <c r="E161" t="s">
        <v>310</v>
      </c>
      <c r="F161" t="s">
        <v>1687</v>
      </c>
      <c r="G161" t="s">
        <v>1688</v>
      </c>
      <c r="H161" t="s">
        <v>322</v>
      </c>
      <c r="I161" t="s">
        <v>952</v>
      </c>
      <c r="J161" t="s">
        <v>205</v>
      </c>
      <c r="K161" t="s">
        <v>205</v>
      </c>
      <c r="L161" t="s">
        <v>326</v>
      </c>
      <c r="M161" t="s">
        <v>341</v>
      </c>
      <c r="N161" t="s">
        <v>444</v>
      </c>
      <c r="O161" t="s">
        <v>340</v>
      </c>
      <c r="P161" t="s">
        <v>1560</v>
      </c>
      <c r="Q161" t="s">
        <v>414</v>
      </c>
      <c r="R161" t="s">
        <v>408</v>
      </c>
      <c r="S161" t="s">
        <v>1213</v>
      </c>
      <c r="T161" s="131">
        <v>2.83</v>
      </c>
      <c r="U161" t="s">
        <v>1689</v>
      </c>
      <c r="V161" s="132">
        <v>8.584E-2</v>
      </c>
      <c r="W161" s="132">
        <v>6.7599999999999993E-2</v>
      </c>
      <c r="X161" t="s">
        <v>413</v>
      </c>
      <c r="Y161" t="s">
        <v>340</v>
      </c>
      <c r="Z161" s="131">
        <v>2718000</v>
      </c>
      <c r="AA161" s="131">
        <v>1</v>
      </c>
      <c r="AB161" s="131">
        <v>108.79</v>
      </c>
      <c r="AC161" s="109"/>
      <c r="AD161" s="131">
        <v>2956.9119999999998</v>
      </c>
      <c r="AE161" s="109"/>
      <c r="AF161" s="108"/>
      <c r="AG161" s="16"/>
      <c r="AH161" s="132">
        <v>1.5640000000000001E-2</v>
      </c>
      <c r="AI161" s="132">
        <v>6.2199999999999998E-3</v>
      </c>
      <c r="AJ161" s="132">
        <v>1.82E-3</v>
      </c>
    </row>
    <row r="162" spans="1:36">
      <c r="A162" t="s">
        <v>1214</v>
      </c>
      <c r="B162" t="s">
        <v>1218</v>
      </c>
      <c r="C162" t="s">
        <v>1571</v>
      </c>
      <c r="D162" t="s">
        <v>1572</v>
      </c>
      <c r="E162" t="s">
        <v>312</v>
      </c>
      <c r="F162" t="s">
        <v>1878</v>
      </c>
      <c r="G162" t="s">
        <v>1879</v>
      </c>
      <c r="H162" t="s">
        <v>322</v>
      </c>
      <c r="I162" t="s">
        <v>952</v>
      </c>
      <c r="J162" t="s">
        <v>205</v>
      </c>
      <c r="K162" t="s">
        <v>225</v>
      </c>
      <c r="L162" t="s">
        <v>326</v>
      </c>
      <c r="M162" t="s">
        <v>341</v>
      </c>
      <c r="N162" t="s">
        <v>466</v>
      </c>
      <c r="O162" t="s">
        <v>340</v>
      </c>
      <c r="P162" t="s">
        <v>1530</v>
      </c>
      <c r="Q162" t="s">
        <v>414</v>
      </c>
      <c r="R162" t="s">
        <v>408</v>
      </c>
      <c r="S162" t="s">
        <v>1213</v>
      </c>
      <c r="T162" s="131">
        <v>1.64</v>
      </c>
      <c r="U162" t="s">
        <v>1880</v>
      </c>
      <c r="V162" s="132">
        <v>6.3719999999999999E-2</v>
      </c>
      <c r="W162" s="132">
        <v>6.0299999999999999E-2</v>
      </c>
      <c r="X162" t="s">
        <v>413</v>
      </c>
      <c r="Y162" t="s">
        <v>340</v>
      </c>
      <c r="Z162" s="131">
        <v>2863600</v>
      </c>
      <c r="AA162" s="131">
        <v>1</v>
      </c>
      <c r="AB162" s="131">
        <v>101.87</v>
      </c>
      <c r="AC162" s="109"/>
      <c r="AD162" s="131">
        <v>2917.1489999999999</v>
      </c>
      <c r="AE162" s="109"/>
      <c r="AF162" s="108"/>
      <c r="AG162" s="16"/>
      <c r="AH162" s="132">
        <v>1.325E-2</v>
      </c>
      <c r="AI162" s="132">
        <v>6.1399999999999996E-3</v>
      </c>
      <c r="AJ162" s="132">
        <v>1.8E-3</v>
      </c>
    </row>
    <row r="163" spans="1:36">
      <c r="A163" t="s">
        <v>1214</v>
      </c>
      <c r="B163" t="s">
        <v>1218</v>
      </c>
      <c r="C163" t="s">
        <v>1791</v>
      </c>
      <c r="D163" t="s">
        <v>1792</v>
      </c>
      <c r="E163" t="s">
        <v>310</v>
      </c>
      <c r="F163" t="s">
        <v>1793</v>
      </c>
      <c r="G163" t="s">
        <v>1794</v>
      </c>
      <c r="H163" t="s">
        <v>322</v>
      </c>
      <c r="I163" t="s">
        <v>755</v>
      </c>
      <c r="J163" t="s">
        <v>205</v>
      </c>
      <c r="K163" t="s">
        <v>205</v>
      </c>
      <c r="L163" t="s">
        <v>326</v>
      </c>
      <c r="M163" t="s">
        <v>341</v>
      </c>
      <c r="N163" t="s">
        <v>448</v>
      </c>
      <c r="O163" t="s">
        <v>340</v>
      </c>
      <c r="P163" t="s">
        <v>1600</v>
      </c>
      <c r="Q163" t="s">
        <v>416</v>
      </c>
      <c r="R163" t="s">
        <v>408</v>
      </c>
      <c r="S163" t="s">
        <v>1213</v>
      </c>
      <c r="T163" s="131">
        <v>2.12</v>
      </c>
      <c r="U163" t="s">
        <v>1795</v>
      </c>
      <c r="V163" s="132">
        <v>3.3090000000000001E-2</v>
      </c>
      <c r="W163" s="132">
        <v>3.2300000000000002E-2</v>
      </c>
      <c r="X163" t="s">
        <v>413</v>
      </c>
      <c r="Y163" t="s">
        <v>340</v>
      </c>
      <c r="Z163" s="131">
        <v>2509165</v>
      </c>
      <c r="AA163" s="131">
        <v>1</v>
      </c>
      <c r="AB163" s="131">
        <v>111.11</v>
      </c>
      <c r="AC163" s="109"/>
      <c r="AD163" s="131">
        <v>2787.933</v>
      </c>
      <c r="AE163" s="109"/>
      <c r="AF163" s="108"/>
      <c r="AG163" s="16"/>
      <c r="AH163" s="132">
        <v>8.3599999999999994E-3</v>
      </c>
      <c r="AI163" s="132">
        <v>5.8700000000000002E-3</v>
      </c>
      <c r="AJ163" s="132">
        <v>1.72E-3</v>
      </c>
    </row>
    <row r="164" spans="1:36">
      <c r="A164" t="s">
        <v>1214</v>
      </c>
      <c r="B164" t="s">
        <v>1218</v>
      </c>
      <c r="C164" t="s">
        <v>1760</v>
      </c>
      <c r="D164" t="s">
        <v>1761</v>
      </c>
      <c r="E164" t="s">
        <v>310</v>
      </c>
      <c r="F164" t="s">
        <v>1762</v>
      </c>
      <c r="G164" t="s">
        <v>1763</v>
      </c>
      <c r="H164" t="s">
        <v>322</v>
      </c>
      <c r="I164" t="s">
        <v>952</v>
      </c>
      <c r="J164" t="s">
        <v>205</v>
      </c>
      <c r="K164" t="s">
        <v>205</v>
      </c>
      <c r="L164" t="s">
        <v>326</v>
      </c>
      <c r="M164" t="s">
        <v>341</v>
      </c>
      <c r="N164" t="s">
        <v>448</v>
      </c>
      <c r="O164" t="s">
        <v>340</v>
      </c>
      <c r="P164"/>
      <c r="Q164" t="s">
        <v>411</v>
      </c>
      <c r="R164" t="s">
        <v>411</v>
      </c>
      <c r="S164" t="s">
        <v>1213</v>
      </c>
      <c r="T164" s="131">
        <v>2.96</v>
      </c>
      <c r="U164" t="s">
        <v>1764</v>
      </c>
      <c r="V164" s="132">
        <v>7.0660000000000001E-2</v>
      </c>
      <c r="W164" s="132">
        <v>8.8300000000000003E-2</v>
      </c>
      <c r="X164" t="s">
        <v>413</v>
      </c>
      <c r="Y164" t="s">
        <v>340</v>
      </c>
      <c r="Z164" s="131">
        <v>2796289</v>
      </c>
      <c r="AA164" s="131">
        <v>1</v>
      </c>
      <c r="AB164" s="131">
        <v>97.05</v>
      </c>
      <c r="AC164" s="109"/>
      <c r="AD164" s="131">
        <v>2713.7979999999998</v>
      </c>
      <c r="AE164" s="109"/>
      <c r="AF164" s="108"/>
      <c r="AG164" s="16"/>
      <c r="AH164" s="132">
        <v>4.4679999999999997E-2</v>
      </c>
      <c r="AI164" s="132">
        <v>5.7099999999999998E-3</v>
      </c>
      <c r="AJ164" s="132">
        <v>1.67E-3</v>
      </c>
    </row>
    <row r="165" spans="1:36">
      <c r="A165" t="s">
        <v>1214</v>
      </c>
      <c r="B165" t="s">
        <v>1218</v>
      </c>
      <c r="C165" t="s">
        <v>1756</v>
      </c>
      <c r="D165" t="s">
        <v>1757</v>
      </c>
      <c r="E165" t="s">
        <v>310</v>
      </c>
      <c r="F165" t="s">
        <v>1758</v>
      </c>
      <c r="G165" t="s">
        <v>1759</v>
      </c>
      <c r="H165" t="s">
        <v>322</v>
      </c>
      <c r="I165" t="s">
        <v>952</v>
      </c>
      <c r="J165" t="s">
        <v>205</v>
      </c>
      <c r="K165" t="s">
        <v>205</v>
      </c>
      <c r="L165" t="s">
        <v>326</v>
      </c>
      <c r="M165" t="s">
        <v>341</v>
      </c>
      <c r="N165" t="s">
        <v>448</v>
      </c>
      <c r="O165" t="s">
        <v>340</v>
      </c>
      <c r="P165" t="s">
        <v>1673</v>
      </c>
      <c r="Q165" t="s">
        <v>416</v>
      </c>
      <c r="R165" t="s">
        <v>408</v>
      </c>
      <c r="S165" t="s">
        <v>1213</v>
      </c>
      <c r="T165" s="131">
        <v>3.56</v>
      </c>
      <c r="U165" t="s">
        <v>1551</v>
      </c>
      <c r="V165" s="132">
        <v>6.2359999999999999E-2</v>
      </c>
      <c r="W165" s="132">
        <v>5.91E-2</v>
      </c>
      <c r="X165" t="s">
        <v>413</v>
      </c>
      <c r="Y165" t="s">
        <v>340</v>
      </c>
      <c r="Z165" s="131">
        <v>2655000</v>
      </c>
      <c r="AA165" s="131">
        <v>1</v>
      </c>
      <c r="AB165" s="131">
        <v>102.01</v>
      </c>
      <c r="AC165" s="109"/>
      <c r="AD165" s="131">
        <v>2708.366</v>
      </c>
      <c r="AE165" s="109"/>
      <c r="AF165" s="108"/>
      <c r="AG165" s="16"/>
      <c r="AH165" s="132">
        <v>3.3189999999999997E-2</v>
      </c>
      <c r="AI165" s="132">
        <v>5.7000000000000002E-3</v>
      </c>
      <c r="AJ165" s="132">
        <v>1.67E-3</v>
      </c>
    </row>
    <row r="166" spans="1:36">
      <c r="A166" t="s">
        <v>1214</v>
      </c>
      <c r="B166" t="s">
        <v>1218</v>
      </c>
      <c r="C166" t="s">
        <v>1862</v>
      </c>
      <c r="D166" t="s">
        <v>1863</v>
      </c>
      <c r="E166" t="s">
        <v>310</v>
      </c>
      <c r="F166" t="s">
        <v>1864</v>
      </c>
      <c r="G166" t="s">
        <v>1865</v>
      </c>
      <c r="H166" t="s">
        <v>322</v>
      </c>
      <c r="I166" t="s">
        <v>755</v>
      </c>
      <c r="J166" t="s">
        <v>205</v>
      </c>
      <c r="K166" t="s">
        <v>205</v>
      </c>
      <c r="L166" t="s">
        <v>326</v>
      </c>
      <c r="M166" t="s">
        <v>341</v>
      </c>
      <c r="N166" t="s">
        <v>442</v>
      </c>
      <c r="O166" t="s">
        <v>340</v>
      </c>
      <c r="P166"/>
      <c r="Q166" t="s">
        <v>411</v>
      </c>
      <c r="R166" t="s">
        <v>411</v>
      </c>
      <c r="S166" t="s">
        <v>1213</v>
      </c>
      <c r="T166" s="131">
        <v>1.79</v>
      </c>
      <c r="U166" t="s">
        <v>1681</v>
      </c>
      <c r="V166" s="132">
        <v>4.6809999999999997E-2</v>
      </c>
      <c r="W166" s="132">
        <v>4.0800000000000003E-2</v>
      </c>
      <c r="X166" t="s">
        <v>413</v>
      </c>
      <c r="Y166" t="s">
        <v>340</v>
      </c>
      <c r="Z166" s="131">
        <v>2447268.34</v>
      </c>
      <c r="AA166" s="131">
        <v>1</v>
      </c>
      <c r="AB166" s="131">
        <v>110.5</v>
      </c>
      <c r="AC166" s="109"/>
      <c r="AD166" s="131">
        <v>2704.232</v>
      </c>
      <c r="AE166" s="109"/>
      <c r="AF166" s="108"/>
      <c r="AG166" s="16"/>
      <c r="AH166" s="132">
        <v>2.9559999999999999E-2</v>
      </c>
      <c r="AI166" s="132">
        <v>5.6899999999999997E-3</v>
      </c>
      <c r="AJ166" s="132">
        <v>1.67E-3</v>
      </c>
    </row>
    <row r="167" spans="1:36">
      <c r="A167" t="s">
        <v>1214</v>
      </c>
      <c r="B167" t="s">
        <v>1218</v>
      </c>
      <c r="C167" t="s">
        <v>1765</v>
      </c>
      <c r="D167" t="s">
        <v>1766</v>
      </c>
      <c r="E167" t="s">
        <v>310</v>
      </c>
      <c r="F167" t="s">
        <v>1767</v>
      </c>
      <c r="G167" t="s">
        <v>1768</v>
      </c>
      <c r="H167" t="s">
        <v>322</v>
      </c>
      <c r="I167" t="s">
        <v>952</v>
      </c>
      <c r="J167" t="s">
        <v>205</v>
      </c>
      <c r="K167" t="s">
        <v>205</v>
      </c>
      <c r="L167" t="s">
        <v>326</v>
      </c>
      <c r="M167" t="s">
        <v>341</v>
      </c>
      <c r="N167" t="s">
        <v>444</v>
      </c>
      <c r="O167" t="s">
        <v>340</v>
      </c>
      <c r="P167" t="s">
        <v>1556</v>
      </c>
      <c r="Q167" t="s">
        <v>416</v>
      </c>
      <c r="R167" t="s">
        <v>408</v>
      </c>
      <c r="S167" t="s">
        <v>1213</v>
      </c>
      <c r="T167" s="131">
        <v>2.04</v>
      </c>
      <c r="U167" t="s">
        <v>1686</v>
      </c>
      <c r="V167" s="132">
        <v>5.5460000000000002E-2</v>
      </c>
      <c r="W167" s="132">
        <v>5.33E-2</v>
      </c>
      <c r="X167" t="s">
        <v>413</v>
      </c>
      <c r="Y167" t="s">
        <v>340</v>
      </c>
      <c r="Z167" s="131">
        <v>2385000</v>
      </c>
      <c r="AA167" s="131">
        <v>1</v>
      </c>
      <c r="AB167" s="131">
        <v>102.68</v>
      </c>
      <c r="AC167" s="109"/>
      <c r="AD167" s="131">
        <v>2448.9180000000001</v>
      </c>
      <c r="AE167" s="109"/>
      <c r="AF167" s="108"/>
      <c r="AG167" s="16"/>
      <c r="AH167" s="132">
        <v>1.023E-2</v>
      </c>
      <c r="AI167" s="132">
        <v>5.1599999999999997E-3</v>
      </c>
      <c r="AJ167" s="132">
        <v>1.5100000000000001E-3</v>
      </c>
    </row>
    <row r="168" spans="1:36">
      <c r="A168" t="s">
        <v>1214</v>
      </c>
      <c r="B168" t="s">
        <v>1218</v>
      </c>
      <c r="C168" t="s">
        <v>1596</v>
      </c>
      <c r="D168" t="s">
        <v>1597</v>
      </c>
      <c r="E168" t="s">
        <v>310</v>
      </c>
      <c r="F168" t="s">
        <v>2014</v>
      </c>
      <c r="G168" t="s">
        <v>2015</v>
      </c>
      <c r="H168" t="s">
        <v>322</v>
      </c>
      <c r="I168" t="s">
        <v>952</v>
      </c>
      <c r="J168" t="s">
        <v>205</v>
      </c>
      <c r="K168" t="s">
        <v>205</v>
      </c>
      <c r="L168" t="s">
        <v>326</v>
      </c>
      <c r="M168" t="s">
        <v>341</v>
      </c>
      <c r="N168" t="s">
        <v>442</v>
      </c>
      <c r="O168" t="s">
        <v>340</v>
      </c>
      <c r="P168" t="s">
        <v>1600</v>
      </c>
      <c r="Q168" t="s">
        <v>416</v>
      </c>
      <c r="R168" t="s">
        <v>408</v>
      </c>
      <c r="S168" t="s">
        <v>1213</v>
      </c>
      <c r="T168" s="131">
        <v>3.05</v>
      </c>
      <c r="U168" t="s">
        <v>2016</v>
      </c>
      <c r="V168" s="132">
        <v>5.9830000000000001E-2</v>
      </c>
      <c r="W168" s="132">
        <v>5.0599999999999999E-2</v>
      </c>
      <c r="X168" t="s">
        <v>413</v>
      </c>
      <c r="Y168" t="s">
        <v>340</v>
      </c>
      <c r="Z168" s="131">
        <v>2551000</v>
      </c>
      <c r="AA168" s="131">
        <v>1</v>
      </c>
      <c r="AB168" s="131">
        <v>90.42</v>
      </c>
      <c r="AC168" s="109"/>
      <c r="AD168" s="131">
        <v>2306.614</v>
      </c>
      <c r="AE168" s="109"/>
      <c r="AF168" s="108"/>
      <c r="AG168" s="16"/>
      <c r="AH168" s="132">
        <v>2.1700000000000001E-3</v>
      </c>
      <c r="AI168" s="132">
        <v>4.8599999999999997E-3</v>
      </c>
      <c r="AJ168" s="132">
        <v>1.42E-3</v>
      </c>
    </row>
    <row r="169" spans="1:36">
      <c r="A169" t="s">
        <v>1214</v>
      </c>
      <c r="B169" t="s">
        <v>1218</v>
      </c>
      <c r="C169" t="s">
        <v>1627</v>
      </c>
      <c r="D169" t="s">
        <v>1628</v>
      </c>
      <c r="E169" t="s">
        <v>310</v>
      </c>
      <c r="F169" t="s">
        <v>2017</v>
      </c>
      <c r="G169" t="s">
        <v>2018</v>
      </c>
      <c r="H169" t="s">
        <v>322</v>
      </c>
      <c r="I169" t="s">
        <v>755</v>
      </c>
      <c r="J169" t="s">
        <v>205</v>
      </c>
      <c r="K169" t="s">
        <v>205</v>
      </c>
      <c r="L169" t="s">
        <v>326</v>
      </c>
      <c r="M169" t="s">
        <v>341</v>
      </c>
      <c r="N169" t="s">
        <v>466</v>
      </c>
      <c r="O169" t="s">
        <v>340</v>
      </c>
      <c r="P169" t="s">
        <v>1600</v>
      </c>
      <c r="Q169" t="s">
        <v>416</v>
      </c>
      <c r="R169" t="s">
        <v>408</v>
      </c>
      <c r="S169" t="s">
        <v>1213</v>
      </c>
      <c r="T169" s="131">
        <v>3.34</v>
      </c>
      <c r="U169" t="s">
        <v>2019</v>
      </c>
      <c r="V169" s="132">
        <v>4.0430000000000001E-2</v>
      </c>
      <c r="W169" s="132">
        <v>3.2199999999999999E-2</v>
      </c>
      <c r="X169" t="s">
        <v>413</v>
      </c>
      <c r="Y169" t="s">
        <v>340</v>
      </c>
      <c r="Z169" s="131">
        <v>2197000</v>
      </c>
      <c r="AA169" s="131">
        <v>1</v>
      </c>
      <c r="AB169" s="131">
        <v>104.31</v>
      </c>
      <c r="AC169" s="109"/>
      <c r="AD169" s="131">
        <v>2291.6909999999998</v>
      </c>
      <c r="AE169" s="109"/>
      <c r="AF169" s="108"/>
      <c r="AG169" s="16"/>
      <c r="AH169" s="132">
        <v>3.5200000000000001E-3</v>
      </c>
      <c r="AI169" s="132">
        <v>4.8199999999999996E-3</v>
      </c>
      <c r="AJ169" s="132">
        <v>1.41E-3</v>
      </c>
    </row>
    <row r="170" spans="1:36">
      <c r="A170" t="s">
        <v>1214</v>
      </c>
      <c r="B170" t="s">
        <v>1218</v>
      </c>
      <c r="C170" t="s">
        <v>2020</v>
      </c>
      <c r="D170" t="s">
        <v>2021</v>
      </c>
      <c r="E170" t="s">
        <v>310</v>
      </c>
      <c r="F170" t="s">
        <v>2022</v>
      </c>
      <c r="G170" t="s">
        <v>2023</v>
      </c>
      <c r="H170" t="s">
        <v>322</v>
      </c>
      <c r="I170" t="s">
        <v>755</v>
      </c>
      <c r="J170" t="s">
        <v>205</v>
      </c>
      <c r="K170" t="s">
        <v>205</v>
      </c>
      <c r="L170" t="s">
        <v>326</v>
      </c>
      <c r="M170" t="s">
        <v>341</v>
      </c>
      <c r="N170" t="s">
        <v>465</v>
      </c>
      <c r="O170" t="s">
        <v>340</v>
      </c>
      <c r="P170" t="s">
        <v>1645</v>
      </c>
      <c r="Q170" t="s">
        <v>414</v>
      </c>
      <c r="R170" t="s">
        <v>408</v>
      </c>
      <c r="S170" t="s">
        <v>1213</v>
      </c>
      <c r="T170" s="131">
        <v>4.2300000000000004</v>
      </c>
      <c r="U170" t="s">
        <v>2024</v>
      </c>
      <c r="V170" s="132">
        <v>2.53E-2</v>
      </c>
      <c r="W170" s="132">
        <v>2.7900000000000001E-2</v>
      </c>
      <c r="X170" t="s">
        <v>413</v>
      </c>
      <c r="Y170" t="s">
        <v>340</v>
      </c>
      <c r="Z170" s="131">
        <v>2125000.42</v>
      </c>
      <c r="AA170" s="131">
        <v>1</v>
      </c>
      <c r="AB170" s="131">
        <v>107.28</v>
      </c>
      <c r="AC170" s="109"/>
      <c r="AD170" s="131">
        <v>2279.6999999999998</v>
      </c>
      <c r="AE170" s="109"/>
      <c r="AF170" s="108"/>
      <c r="AG170" s="16"/>
      <c r="AH170" s="132">
        <v>2.7699999999999999E-3</v>
      </c>
      <c r="AI170" s="132">
        <v>4.7999999999999996E-3</v>
      </c>
      <c r="AJ170" s="132">
        <v>1.4E-3</v>
      </c>
    </row>
    <row r="171" spans="1:36">
      <c r="A171" t="s">
        <v>1214</v>
      </c>
      <c r="B171" t="s">
        <v>1218</v>
      </c>
      <c r="C171" t="s">
        <v>1783</v>
      </c>
      <c r="D171" t="s">
        <v>1784</v>
      </c>
      <c r="E171" t="s">
        <v>310</v>
      </c>
      <c r="F171" t="s">
        <v>1785</v>
      </c>
      <c r="G171" t="s">
        <v>1786</v>
      </c>
      <c r="H171" t="s">
        <v>322</v>
      </c>
      <c r="I171" t="s">
        <v>755</v>
      </c>
      <c r="J171" t="s">
        <v>205</v>
      </c>
      <c r="K171" t="s">
        <v>205</v>
      </c>
      <c r="L171" t="s">
        <v>326</v>
      </c>
      <c r="M171" t="s">
        <v>341</v>
      </c>
      <c r="N171" t="s">
        <v>442</v>
      </c>
      <c r="O171" t="s">
        <v>340</v>
      </c>
      <c r="P171"/>
      <c r="Q171" t="s">
        <v>411</v>
      </c>
      <c r="R171" t="s">
        <v>411</v>
      </c>
      <c r="S171" t="s">
        <v>1213</v>
      </c>
      <c r="T171" s="131">
        <v>1.77</v>
      </c>
      <c r="U171" t="s">
        <v>1681</v>
      </c>
      <c r="V171" s="132">
        <v>4.9540000000000001E-2</v>
      </c>
      <c r="W171" s="132">
        <v>2.8799999999999999E-2</v>
      </c>
      <c r="X171" t="s">
        <v>413</v>
      </c>
      <c r="Y171" t="s">
        <v>340</v>
      </c>
      <c r="Z171" s="131">
        <v>1968112</v>
      </c>
      <c r="AA171" s="131">
        <v>1</v>
      </c>
      <c r="AB171" s="131">
        <v>112.49</v>
      </c>
      <c r="AC171" s="109"/>
      <c r="AD171" s="131">
        <v>2213.9290000000001</v>
      </c>
      <c r="AE171" s="109"/>
      <c r="AF171" s="108"/>
      <c r="AG171" s="16"/>
      <c r="AH171" s="132">
        <v>8.0800000000000004E-3</v>
      </c>
      <c r="AI171" s="132">
        <v>4.6600000000000001E-3</v>
      </c>
      <c r="AJ171" s="132">
        <v>1.3600000000000001E-3</v>
      </c>
    </row>
    <row r="172" spans="1:36">
      <c r="A172" t="s">
        <v>1214</v>
      </c>
      <c r="B172" t="s">
        <v>1218</v>
      </c>
      <c r="C172" t="s">
        <v>2025</v>
      </c>
      <c r="D172" t="s">
        <v>2026</v>
      </c>
      <c r="E172" t="s">
        <v>310</v>
      </c>
      <c r="F172" t="s">
        <v>2027</v>
      </c>
      <c r="G172" t="s">
        <v>2028</v>
      </c>
      <c r="H172" t="s">
        <v>322</v>
      </c>
      <c r="I172" t="s">
        <v>952</v>
      </c>
      <c r="J172" t="s">
        <v>205</v>
      </c>
      <c r="K172" t="s">
        <v>205</v>
      </c>
      <c r="L172" t="s">
        <v>326</v>
      </c>
      <c r="M172" t="s">
        <v>341</v>
      </c>
      <c r="N172" t="s">
        <v>466</v>
      </c>
      <c r="O172" t="s">
        <v>340</v>
      </c>
      <c r="P172" t="s">
        <v>1600</v>
      </c>
      <c r="Q172" t="s">
        <v>416</v>
      </c>
      <c r="R172" t="s">
        <v>408</v>
      </c>
      <c r="S172" t="s">
        <v>1213</v>
      </c>
      <c r="T172" s="131">
        <v>2.78</v>
      </c>
      <c r="U172" t="s">
        <v>1561</v>
      </c>
      <c r="V172" s="132">
        <v>6.3339999999999994E-2</v>
      </c>
      <c r="W172" s="132">
        <v>5.0900000000000001E-2</v>
      </c>
      <c r="X172" t="s">
        <v>413</v>
      </c>
      <c r="Y172" t="s">
        <v>340</v>
      </c>
      <c r="Z172" s="131">
        <v>2088000</v>
      </c>
      <c r="AA172" s="131">
        <v>1</v>
      </c>
      <c r="AB172" s="131">
        <v>103.67</v>
      </c>
      <c r="AC172" s="109"/>
      <c r="AD172" s="131">
        <v>2164.63</v>
      </c>
      <c r="AE172" s="109"/>
      <c r="AF172" s="108"/>
      <c r="AG172" s="16"/>
      <c r="AH172" s="132">
        <v>5.0099999999999997E-3</v>
      </c>
      <c r="AI172" s="132">
        <v>4.5599999999999998E-3</v>
      </c>
      <c r="AJ172" s="132">
        <v>1.33E-3</v>
      </c>
    </row>
    <row r="173" spans="1:36">
      <c r="A173" t="s">
        <v>1214</v>
      </c>
      <c r="B173" t="s">
        <v>1218</v>
      </c>
      <c r="C173" t="s">
        <v>1652</v>
      </c>
      <c r="D173" t="s">
        <v>1653</v>
      </c>
      <c r="E173" t="s">
        <v>310</v>
      </c>
      <c r="F173" t="s">
        <v>2029</v>
      </c>
      <c r="G173" t="s">
        <v>2030</v>
      </c>
      <c r="H173" t="s">
        <v>322</v>
      </c>
      <c r="I173" t="s">
        <v>955</v>
      </c>
      <c r="J173" t="s">
        <v>205</v>
      </c>
      <c r="K173" t="s">
        <v>205</v>
      </c>
      <c r="L173" t="s">
        <v>326</v>
      </c>
      <c r="M173" t="s">
        <v>341</v>
      </c>
      <c r="N173" t="s">
        <v>455</v>
      </c>
      <c r="O173" t="s">
        <v>340</v>
      </c>
      <c r="P173"/>
      <c r="Q173" t="s">
        <v>411</v>
      </c>
      <c r="R173" t="s">
        <v>411</v>
      </c>
      <c r="S173" t="s">
        <v>1213</v>
      </c>
      <c r="T173" s="131">
        <v>0.46</v>
      </c>
      <c r="U173" t="s">
        <v>1743</v>
      </c>
      <c r="V173" s="132">
        <v>-0.37219000000000002</v>
      </c>
      <c r="W173" s="132">
        <v>-0.42509999999999998</v>
      </c>
      <c r="X173" t="s">
        <v>413</v>
      </c>
      <c r="Y173" t="s">
        <v>340</v>
      </c>
      <c r="Z173" s="131">
        <v>578664</v>
      </c>
      <c r="AA173" s="131">
        <v>1</v>
      </c>
      <c r="AB173" s="131">
        <v>371</v>
      </c>
      <c r="AC173" s="109"/>
      <c r="AD173" s="131">
        <v>2146.8429999999998</v>
      </c>
      <c r="AE173" s="109"/>
      <c r="AF173" s="108"/>
      <c r="AG173" s="16"/>
      <c r="AH173" s="132">
        <v>4.7999999999999996E-3</v>
      </c>
      <c r="AI173" s="132">
        <v>4.5199999999999997E-3</v>
      </c>
      <c r="AJ173" s="132">
        <v>1.32E-3</v>
      </c>
    </row>
    <row r="174" spans="1:36">
      <c r="A174" t="s">
        <v>1214</v>
      </c>
      <c r="B174" t="s">
        <v>1218</v>
      </c>
      <c r="C174" t="s">
        <v>2031</v>
      </c>
      <c r="D174" t="s">
        <v>2032</v>
      </c>
      <c r="E174" t="s">
        <v>310</v>
      </c>
      <c r="F174" t="s">
        <v>2033</v>
      </c>
      <c r="G174" t="s">
        <v>2034</v>
      </c>
      <c r="H174" t="s">
        <v>322</v>
      </c>
      <c r="I174" t="s">
        <v>755</v>
      </c>
      <c r="J174" t="s">
        <v>205</v>
      </c>
      <c r="K174" t="s">
        <v>205</v>
      </c>
      <c r="L174" t="s">
        <v>326</v>
      </c>
      <c r="M174" t="s">
        <v>341</v>
      </c>
      <c r="N174" t="s">
        <v>444</v>
      </c>
      <c r="O174" t="s">
        <v>340</v>
      </c>
      <c r="P174" t="s">
        <v>1556</v>
      </c>
      <c r="Q174" t="s">
        <v>416</v>
      </c>
      <c r="R174" t="s">
        <v>408</v>
      </c>
      <c r="S174" t="s">
        <v>1213</v>
      </c>
      <c r="T174" s="131">
        <v>1.23</v>
      </c>
      <c r="U174" t="s">
        <v>1775</v>
      </c>
      <c r="V174" s="132">
        <v>5.7439999999999998E-2</v>
      </c>
      <c r="W174" s="132">
        <v>3.7900000000000003E-2</v>
      </c>
      <c r="X174" t="s">
        <v>413</v>
      </c>
      <c r="Y174" t="s">
        <v>340</v>
      </c>
      <c r="Z174" s="131">
        <v>1989921.34</v>
      </c>
      <c r="AA174" s="131">
        <v>1</v>
      </c>
      <c r="AB174" s="131">
        <v>107.48</v>
      </c>
      <c r="AC174" s="109"/>
      <c r="AD174" s="131">
        <v>2138.7669999999998</v>
      </c>
      <c r="AE174" s="109"/>
      <c r="AF174" s="108"/>
      <c r="AG174" s="16"/>
      <c r="AH174" s="132">
        <v>1.6129999999999999E-2</v>
      </c>
      <c r="AI174" s="132">
        <v>4.4999999999999997E-3</v>
      </c>
      <c r="AJ174" s="132">
        <v>1.32E-3</v>
      </c>
    </row>
    <row r="175" spans="1:36">
      <c r="A175" t="s">
        <v>1214</v>
      </c>
      <c r="B175" t="s">
        <v>1218</v>
      </c>
      <c r="C175" t="s">
        <v>1627</v>
      </c>
      <c r="D175" t="s">
        <v>1628</v>
      </c>
      <c r="E175" t="s">
        <v>310</v>
      </c>
      <c r="F175" t="s">
        <v>2035</v>
      </c>
      <c r="G175" t="s">
        <v>2036</v>
      </c>
      <c r="H175" t="s">
        <v>322</v>
      </c>
      <c r="I175" t="s">
        <v>755</v>
      </c>
      <c r="J175" t="s">
        <v>205</v>
      </c>
      <c r="K175" t="s">
        <v>205</v>
      </c>
      <c r="L175" t="s">
        <v>326</v>
      </c>
      <c r="M175" t="s">
        <v>341</v>
      </c>
      <c r="N175" t="s">
        <v>466</v>
      </c>
      <c r="O175" t="s">
        <v>340</v>
      </c>
      <c r="P175" t="s">
        <v>1600</v>
      </c>
      <c r="Q175" t="s">
        <v>416</v>
      </c>
      <c r="R175" t="s">
        <v>408</v>
      </c>
      <c r="S175" t="s">
        <v>1213</v>
      </c>
      <c r="T175" s="131">
        <v>2.63</v>
      </c>
      <c r="U175" t="s">
        <v>1316</v>
      </c>
      <c r="V175" s="132">
        <v>3.3070000000000002E-2</v>
      </c>
      <c r="W175" s="132">
        <v>3.0499999999999999E-2</v>
      </c>
      <c r="X175" t="s">
        <v>413</v>
      </c>
      <c r="Y175" t="s">
        <v>340</v>
      </c>
      <c r="Z175" s="131">
        <v>1843041.46</v>
      </c>
      <c r="AA175" s="131">
        <v>1</v>
      </c>
      <c r="AB175" s="131">
        <v>115.76</v>
      </c>
      <c r="AC175" s="109"/>
      <c r="AD175" s="131">
        <v>2133.5050000000001</v>
      </c>
      <c r="AE175" s="109"/>
      <c r="AF175" s="108"/>
      <c r="AG175" s="16"/>
      <c r="AH175" s="132">
        <v>3.9399999999999999E-3</v>
      </c>
      <c r="AI175" s="132">
        <v>4.4900000000000001E-3</v>
      </c>
      <c r="AJ175" s="132">
        <v>1.31E-3</v>
      </c>
    </row>
    <row r="176" spans="1:36">
      <c r="A176" t="s">
        <v>1214</v>
      </c>
      <c r="B176" t="s">
        <v>1218</v>
      </c>
      <c r="C176" t="s">
        <v>2037</v>
      </c>
      <c r="D176" t="s">
        <v>2038</v>
      </c>
      <c r="E176" t="s">
        <v>310</v>
      </c>
      <c r="F176" t="s">
        <v>2039</v>
      </c>
      <c r="G176" t="s">
        <v>2040</v>
      </c>
      <c r="H176" t="s">
        <v>322</v>
      </c>
      <c r="I176" t="s">
        <v>755</v>
      </c>
      <c r="J176" t="s">
        <v>205</v>
      </c>
      <c r="K176" t="s">
        <v>205</v>
      </c>
      <c r="L176" t="s">
        <v>326</v>
      </c>
      <c r="M176" t="s">
        <v>341</v>
      </c>
      <c r="N176" t="s">
        <v>465</v>
      </c>
      <c r="O176" t="s">
        <v>340</v>
      </c>
      <c r="P176" t="s">
        <v>1600</v>
      </c>
      <c r="Q176" t="s">
        <v>416</v>
      </c>
      <c r="R176" t="s">
        <v>408</v>
      </c>
      <c r="S176" t="s">
        <v>1213</v>
      </c>
      <c r="T176" s="131">
        <v>5.1100000000000003</v>
      </c>
      <c r="U176" t="s">
        <v>2041</v>
      </c>
      <c r="V176" s="132">
        <v>3.0839999999999999E-2</v>
      </c>
      <c r="W176" s="132">
        <v>3.0499999999999999E-2</v>
      </c>
      <c r="X176" t="s">
        <v>413</v>
      </c>
      <c r="Y176" t="s">
        <v>340</v>
      </c>
      <c r="Z176" s="131">
        <v>2051934</v>
      </c>
      <c r="AA176" s="131">
        <v>1</v>
      </c>
      <c r="AB176" s="131">
        <v>102.65</v>
      </c>
      <c r="AC176" s="109"/>
      <c r="AD176" s="131">
        <v>2106.31</v>
      </c>
      <c r="AE176" s="109"/>
      <c r="AF176" s="108"/>
      <c r="AG176" s="16"/>
      <c r="AH176" s="132">
        <v>9.1900000000000003E-3</v>
      </c>
      <c r="AI176" s="132">
        <v>4.4299999999999999E-3</v>
      </c>
      <c r="AJ176" s="132">
        <v>1.2999999999999999E-3</v>
      </c>
    </row>
    <row r="177" spans="1:36">
      <c r="A177" t="s">
        <v>1214</v>
      </c>
      <c r="B177" t="s">
        <v>1218</v>
      </c>
      <c r="C177" t="s">
        <v>1791</v>
      </c>
      <c r="D177" t="s">
        <v>1792</v>
      </c>
      <c r="E177" t="s">
        <v>310</v>
      </c>
      <c r="F177" t="s">
        <v>2042</v>
      </c>
      <c r="G177" t="s">
        <v>2043</v>
      </c>
      <c r="H177" t="s">
        <v>322</v>
      </c>
      <c r="I177" t="s">
        <v>952</v>
      </c>
      <c r="J177" t="s">
        <v>205</v>
      </c>
      <c r="K177" t="s">
        <v>205</v>
      </c>
      <c r="L177" t="s">
        <v>326</v>
      </c>
      <c r="M177" t="s">
        <v>341</v>
      </c>
      <c r="N177" t="s">
        <v>448</v>
      </c>
      <c r="O177" t="s">
        <v>340</v>
      </c>
      <c r="P177" t="s">
        <v>1600</v>
      </c>
      <c r="Q177" t="s">
        <v>416</v>
      </c>
      <c r="R177" t="s">
        <v>408</v>
      </c>
      <c r="S177" t="s">
        <v>1213</v>
      </c>
      <c r="T177" s="131">
        <v>2.91</v>
      </c>
      <c r="U177" t="s">
        <v>1668</v>
      </c>
      <c r="V177" s="132">
        <v>6.1580000000000003E-2</v>
      </c>
      <c r="W177" s="132">
        <v>5.2499999999999998E-2</v>
      </c>
      <c r="X177" t="s">
        <v>413</v>
      </c>
      <c r="Y177" t="s">
        <v>340</v>
      </c>
      <c r="Z177" s="131">
        <v>2000000</v>
      </c>
      <c r="AA177" s="131">
        <v>1</v>
      </c>
      <c r="AB177" s="131">
        <v>102.75</v>
      </c>
      <c r="AC177" s="109"/>
      <c r="AD177" s="131">
        <v>2055</v>
      </c>
      <c r="AE177" s="109"/>
      <c r="AF177" s="108"/>
      <c r="AG177" s="16"/>
      <c r="AH177" s="132">
        <v>6.6699999999999997E-3</v>
      </c>
      <c r="AI177" s="132">
        <v>4.3299999999999996E-3</v>
      </c>
      <c r="AJ177" s="132">
        <v>1.2700000000000001E-3</v>
      </c>
    </row>
    <row r="178" spans="1:36">
      <c r="A178" t="s">
        <v>1214</v>
      </c>
      <c r="B178" t="s">
        <v>1218</v>
      </c>
      <c r="C178" t="s">
        <v>1974</v>
      </c>
      <c r="D178" t="s">
        <v>1975</v>
      </c>
      <c r="E178" t="s">
        <v>310</v>
      </c>
      <c r="F178" t="s">
        <v>2044</v>
      </c>
      <c r="G178" t="s">
        <v>2045</v>
      </c>
      <c r="H178" t="s">
        <v>322</v>
      </c>
      <c r="I178" t="s">
        <v>755</v>
      </c>
      <c r="J178" t="s">
        <v>205</v>
      </c>
      <c r="K178" t="s">
        <v>205</v>
      </c>
      <c r="L178" t="s">
        <v>326</v>
      </c>
      <c r="M178" t="s">
        <v>341</v>
      </c>
      <c r="N178" t="s">
        <v>448</v>
      </c>
      <c r="O178" t="s">
        <v>340</v>
      </c>
      <c r="P178" t="s">
        <v>1530</v>
      </c>
      <c r="Q178" t="s">
        <v>414</v>
      </c>
      <c r="R178" t="s">
        <v>408</v>
      </c>
      <c r="S178" t="s">
        <v>1213</v>
      </c>
      <c r="T178" s="131">
        <v>2.81</v>
      </c>
      <c r="U178" t="s">
        <v>1668</v>
      </c>
      <c r="V178" s="132">
        <v>3.5279999999999999E-2</v>
      </c>
      <c r="W178" s="132">
        <v>3.0200000000000001E-2</v>
      </c>
      <c r="X178" t="s">
        <v>413</v>
      </c>
      <c r="Y178" t="s">
        <v>340</v>
      </c>
      <c r="Z178" s="131">
        <v>1914750</v>
      </c>
      <c r="AA178" s="131">
        <v>1</v>
      </c>
      <c r="AB178" s="131">
        <v>107.32</v>
      </c>
      <c r="AC178" s="109"/>
      <c r="AD178" s="131">
        <v>2054.91</v>
      </c>
      <c r="AE178" s="109"/>
      <c r="AF178" s="108"/>
      <c r="AG178" s="16"/>
      <c r="AH178" s="132">
        <v>1.3500000000000001E-3</v>
      </c>
      <c r="AI178" s="132">
        <v>4.3299999999999996E-3</v>
      </c>
      <c r="AJ178" s="132">
        <v>1.2700000000000001E-3</v>
      </c>
    </row>
    <row r="179" spans="1:36">
      <c r="A179" t="s">
        <v>1214</v>
      </c>
      <c r="B179" t="s">
        <v>1218</v>
      </c>
      <c r="C179" t="s">
        <v>1567</v>
      </c>
      <c r="D179" t="s">
        <v>1568</v>
      </c>
      <c r="E179" t="s">
        <v>312</v>
      </c>
      <c r="F179" t="s">
        <v>1769</v>
      </c>
      <c r="G179" t="s">
        <v>1770</v>
      </c>
      <c r="H179" t="s">
        <v>322</v>
      </c>
      <c r="I179" t="s">
        <v>952</v>
      </c>
      <c r="J179" t="s">
        <v>205</v>
      </c>
      <c r="K179" t="s">
        <v>225</v>
      </c>
      <c r="L179" t="s">
        <v>326</v>
      </c>
      <c r="M179" t="s">
        <v>341</v>
      </c>
      <c r="N179" t="s">
        <v>466</v>
      </c>
      <c r="O179" t="s">
        <v>340</v>
      </c>
      <c r="P179" t="s">
        <v>1530</v>
      </c>
      <c r="Q179" t="s">
        <v>414</v>
      </c>
      <c r="R179" t="s">
        <v>408</v>
      </c>
      <c r="S179" t="s">
        <v>1213</v>
      </c>
      <c r="T179" s="131">
        <v>1.43</v>
      </c>
      <c r="U179" t="s">
        <v>1743</v>
      </c>
      <c r="V179" s="132">
        <v>7.7920000000000003E-2</v>
      </c>
      <c r="W179" s="132">
        <v>5.6500000000000002E-2</v>
      </c>
      <c r="X179" t="s">
        <v>413</v>
      </c>
      <c r="Y179" t="s">
        <v>340</v>
      </c>
      <c r="Z179" s="131">
        <v>1998440</v>
      </c>
      <c r="AA179" s="131">
        <v>1</v>
      </c>
      <c r="AB179" s="131">
        <v>101.71</v>
      </c>
      <c r="AC179" s="109"/>
      <c r="AD179" s="131">
        <v>2032.6130000000001</v>
      </c>
      <c r="AE179" s="109"/>
      <c r="AF179" s="108"/>
      <c r="AG179" s="16"/>
      <c r="AH179" s="132">
        <v>5.8399999999999997E-3</v>
      </c>
      <c r="AI179" s="132">
        <v>4.28E-3</v>
      </c>
      <c r="AJ179" s="132">
        <v>1.25E-3</v>
      </c>
    </row>
    <row r="180" spans="1:36">
      <c r="A180" t="s">
        <v>1214</v>
      </c>
      <c r="B180" t="s">
        <v>1218</v>
      </c>
      <c r="C180" t="s">
        <v>1949</v>
      </c>
      <c r="D180" t="s">
        <v>1950</v>
      </c>
      <c r="E180" t="s">
        <v>310</v>
      </c>
      <c r="F180" t="s">
        <v>2046</v>
      </c>
      <c r="G180" t="s">
        <v>2047</v>
      </c>
      <c r="H180" t="s">
        <v>322</v>
      </c>
      <c r="I180" t="s">
        <v>755</v>
      </c>
      <c r="J180" t="s">
        <v>205</v>
      </c>
      <c r="K180" t="s">
        <v>205</v>
      </c>
      <c r="L180" t="s">
        <v>326</v>
      </c>
      <c r="M180" t="s">
        <v>341</v>
      </c>
      <c r="N180" t="s">
        <v>465</v>
      </c>
      <c r="O180" t="s">
        <v>340</v>
      </c>
      <c r="P180" t="s">
        <v>1530</v>
      </c>
      <c r="Q180" t="s">
        <v>414</v>
      </c>
      <c r="R180" t="s">
        <v>408</v>
      </c>
      <c r="S180" t="s">
        <v>1213</v>
      </c>
      <c r="T180" s="131">
        <v>2.87</v>
      </c>
      <c r="U180" t="s">
        <v>1668</v>
      </c>
      <c r="V180" s="132">
        <v>3.2129999999999999E-2</v>
      </c>
      <c r="W180" s="132">
        <v>2.9100000000000001E-2</v>
      </c>
      <c r="X180" t="s">
        <v>413</v>
      </c>
      <c r="Y180" t="s">
        <v>340</v>
      </c>
      <c r="Z180" s="131">
        <v>1826100</v>
      </c>
      <c r="AA180" s="131">
        <v>1</v>
      </c>
      <c r="AB180" s="131">
        <v>108.07</v>
      </c>
      <c r="AC180" s="109"/>
      <c r="AD180" s="131">
        <v>1973.4659999999999</v>
      </c>
      <c r="AE180" s="109"/>
      <c r="AF180" s="108"/>
      <c r="AG180" s="16"/>
      <c r="AH180" s="132">
        <v>4.64E-3</v>
      </c>
      <c r="AI180" s="132">
        <v>4.15E-3</v>
      </c>
      <c r="AJ180" s="132">
        <v>1.2199999999999999E-3</v>
      </c>
    </row>
    <row r="181" spans="1:36">
      <c r="A181" t="s">
        <v>1214</v>
      </c>
      <c r="B181" t="s">
        <v>1218</v>
      </c>
      <c r="C181" t="s">
        <v>2048</v>
      </c>
      <c r="D181" t="s">
        <v>2049</v>
      </c>
      <c r="E181" t="s">
        <v>310</v>
      </c>
      <c r="F181" t="s">
        <v>2050</v>
      </c>
      <c r="G181" t="s">
        <v>2051</v>
      </c>
      <c r="H181" t="s">
        <v>322</v>
      </c>
      <c r="I181" t="s">
        <v>755</v>
      </c>
      <c r="J181" t="s">
        <v>205</v>
      </c>
      <c r="K181" t="s">
        <v>205</v>
      </c>
      <c r="L181" t="s">
        <v>326</v>
      </c>
      <c r="M181" t="s">
        <v>341</v>
      </c>
      <c r="N181" t="s">
        <v>448</v>
      </c>
      <c r="O181" t="s">
        <v>340</v>
      </c>
      <c r="P181" t="s">
        <v>1600</v>
      </c>
      <c r="Q181" t="s">
        <v>416</v>
      </c>
      <c r="R181" t="s">
        <v>408</v>
      </c>
      <c r="S181" t="s">
        <v>1213</v>
      </c>
      <c r="T181" s="131">
        <v>4.04</v>
      </c>
      <c r="U181" t="s">
        <v>2052</v>
      </c>
      <c r="V181" s="132">
        <v>3.1820000000000001E-2</v>
      </c>
      <c r="W181" s="132">
        <v>3.44E-2</v>
      </c>
      <c r="X181" t="s">
        <v>413</v>
      </c>
      <c r="Y181" t="s">
        <v>340</v>
      </c>
      <c r="Z181" s="131">
        <v>1874000</v>
      </c>
      <c r="AA181" s="131">
        <v>1</v>
      </c>
      <c r="AB181" s="131">
        <v>103.25</v>
      </c>
      <c r="AC181" s="109"/>
      <c r="AD181" s="131">
        <v>1934.905</v>
      </c>
      <c r="AE181" s="109"/>
      <c r="AF181" s="108"/>
      <c r="AG181" s="16"/>
      <c r="AH181" s="132">
        <v>2.068E-2</v>
      </c>
      <c r="AI181" s="132">
        <v>4.0699999999999998E-3</v>
      </c>
      <c r="AJ181" s="132">
        <v>1.1900000000000001E-3</v>
      </c>
    </row>
    <row r="182" spans="1:36">
      <c r="A182" t="s">
        <v>1214</v>
      </c>
      <c r="B182" t="s">
        <v>1218</v>
      </c>
      <c r="C182" t="s">
        <v>1652</v>
      </c>
      <c r="D182" t="s">
        <v>1653</v>
      </c>
      <c r="E182" t="s">
        <v>310</v>
      </c>
      <c r="F182" t="s">
        <v>2053</v>
      </c>
      <c r="G182" t="s">
        <v>2054</v>
      </c>
      <c r="H182" t="s">
        <v>322</v>
      </c>
      <c r="I182" t="s">
        <v>952</v>
      </c>
      <c r="J182" t="s">
        <v>205</v>
      </c>
      <c r="K182" t="s">
        <v>205</v>
      </c>
      <c r="L182" t="s">
        <v>326</v>
      </c>
      <c r="M182" t="s">
        <v>341</v>
      </c>
      <c r="N182" t="s">
        <v>455</v>
      </c>
      <c r="O182" t="s">
        <v>340</v>
      </c>
      <c r="P182" t="s">
        <v>1550</v>
      </c>
      <c r="Q182" t="s">
        <v>414</v>
      </c>
      <c r="R182" t="s">
        <v>408</v>
      </c>
      <c r="S182" t="s">
        <v>1213</v>
      </c>
      <c r="T182" s="131">
        <v>2.56</v>
      </c>
      <c r="U182" t="s">
        <v>1873</v>
      </c>
      <c r="V182" s="132">
        <v>7.5160000000000005E-2</v>
      </c>
      <c r="W182" s="132">
        <v>5.1999999999999998E-2</v>
      </c>
      <c r="X182" t="s">
        <v>413</v>
      </c>
      <c r="Y182" t="s">
        <v>340</v>
      </c>
      <c r="Z182" s="131">
        <v>1850000</v>
      </c>
      <c r="AA182" s="131">
        <v>1</v>
      </c>
      <c r="AB182" s="131">
        <v>103.44</v>
      </c>
      <c r="AC182" s="109"/>
      <c r="AD182" s="131">
        <v>1913.64</v>
      </c>
      <c r="AE182" s="109"/>
      <c r="AF182" s="108"/>
      <c r="AG182" s="16"/>
      <c r="AH182" s="132">
        <v>3.7000000000000002E-3</v>
      </c>
      <c r="AI182" s="132">
        <v>4.0299999999999997E-3</v>
      </c>
      <c r="AJ182" s="132">
        <v>1.1800000000000001E-3</v>
      </c>
    </row>
    <row r="183" spans="1:36">
      <c r="A183" t="s">
        <v>1214</v>
      </c>
      <c r="B183" t="s">
        <v>1218</v>
      </c>
      <c r="C183" t="s">
        <v>1930</v>
      </c>
      <c r="D183" t="s">
        <v>1931</v>
      </c>
      <c r="E183" t="s">
        <v>310</v>
      </c>
      <c r="F183" t="s">
        <v>2055</v>
      </c>
      <c r="G183" t="s">
        <v>2056</v>
      </c>
      <c r="H183" t="s">
        <v>322</v>
      </c>
      <c r="I183" t="s">
        <v>755</v>
      </c>
      <c r="J183" t="s">
        <v>205</v>
      </c>
      <c r="K183" t="s">
        <v>205</v>
      </c>
      <c r="L183" t="s">
        <v>326</v>
      </c>
      <c r="M183" t="s">
        <v>341</v>
      </c>
      <c r="N183" t="s">
        <v>465</v>
      </c>
      <c r="O183" t="s">
        <v>340</v>
      </c>
      <c r="P183" t="s">
        <v>1645</v>
      </c>
      <c r="Q183" t="s">
        <v>414</v>
      </c>
      <c r="R183" t="s">
        <v>408</v>
      </c>
      <c r="S183" t="s">
        <v>1213</v>
      </c>
      <c r="T183" s="131">
        <v>3.75</v>
      </c>
      <c r="U183" t="s">
        <v>1561</v>
      </c>
      <c r="V183" s="132">
        <v>1.217E-2</v>
      </c>
      <c r="W183" s="132">
        <v>2.81E-2</v>
      </c>
      <c r="X183" t="s">
        <v>413</v>
      </c>
      <c r="Y183" t="s">
        <v>340</v>
      </c>
      <c r="Z183" s="131">
        <v>1645161.64</v>
      </c>
      <c r="AA183" s="131">
        <v>1</v>
      </c>
      <c r="AB183" s="131">
        <v>111.28</v>
      </c>
      <c r="AC183" s="109">
        <v>35.314</v>
      </c>
      <c r="AD183" s="131">
        <v>1866.05</v>
      </c>
      <c r="AE183" s="109"/>
      <c r="AF183" s="108"/>
      <c r="AG183" s="16"/>
      <c r="AH183" s="132">
        <v>8.4999999999999995E-4</v>
      </c>
      <c r="AI183" s="132">
        <v>4.0000000000000001E-3</v>
      </c>
      <c r="AJ183" s="132">
        <v>1.17E-3</v>
      </c>
    </row>
    <row r="184" spans="1:36">
      <c r="A184" t="s">
        <v>1214</v>
      </c>
      <c r="B184" t="s">
        <v>1218</v>
      </c>
      <c r="C184" t="s">
        <v>1787</v>
      </c>
      <c r="D184" t="s">
        <v>1788</v>
      </c>
      <c r="E184" t="s">
        <v>310</v>
      </c>
      <c r="F184" t="s">
        <v>1789</v>
      </c>
      <c r="G184" t="s">
        <v>1790</v>
      </c>
      <c r="H184" t="s">
        <v>322</v>
      </c>
      <c r="I184" t="s">
        <v>755</v>
      </c>
      <c r="J184" t="s">
        <v>205</v>
      </c>
      <c r="K184" t="s">
        <v>205</v>
      </c>
      <c r="L184" t="s">
        <v>326</v>
      </c>
      <c r="M184" t="s">
        <v>341</v>
      </c>
      <c r="N184" t="s">
        <v>465</v>
      </c>
      <c r="O184" t="s">
        <v>340</v>
      </c>
      <c r="P184"/>
      <c r="Q184" t="s">
        <v>411</v>
      </c>
      <c r="R184" t="s">
        <v>411</v>
      </c>
      <c r="S184" t="s">
        <v>1213</v>
      </c>
      <c r="T184" s="131">
        <v>3.35</v>
      </c>
      <c r="U184" t="s">
        <v>1764</v>
      </c>
      <c r="V184" s="132">
        <v>2.4830000000000001E-2</v>
      </c>
      <c r="W184" s="132">
        <v>3.9800000000000002E-2</v>
      </c>
      <c r="X184" t="s">
        <v>413</v>
      </c>
      <c r="Y184" t="s">
        <v>340</v>
      </c>
      <c r="Z184" s="131">
        <v>1835000</v>
      </c>
      <c r="AA184" s="131">
        <v>1</v>
      </c>
      <c r="AB184" s="131">
        <v>101.46</v>
      </c>
      <c r="AC184" s="109"/>
      <c r="AD184" s="131">
        <v>1861.7909999999999</v>
      </c>
      <c r="AE184" s="109"/>
      <c r="AF184" s="108"/>
      <c r="AG184" s="16"/>
      <c r="AH184" s="132">
        <v>1.259E-2</v>
      </c>
      <c r="AI184" s="132">
        <v>3.9199999999999999E-3</v>
      </c>
      <c r="AJ184" s="132">
        <v>1.15E-3</v>
      </c>
    </row>
    <row r="185" spans="1:36">
      <c r="A185" t="s">
        <v>1214</v>
      </c>
      <c r="B185" t="s">
        <v>1218</v>
      </c>
      <c r="C185" t="s">
        <v>1567</v>
      </c>
      <c r="D185" t="s">
        <v>1568</v>
      </c>
      <c r="E185" t="s">
        <v>312</v>
      </c>
      <c r="F185" t="s">
        <v>2057</v>
      </c>
      <c r="G185" t="s">
        <v>2058</v>
      </c>
      <c r="H185" t="s">
        <v>322</v>
      </c>
      <c r="I185" t="s">
        <v>952</v>
      </c>
      <c r="J185" t="s">
        <v>205</v>
      </c>
      <c r="K185" t="s">
        <v>225</v>
      </c>
      <c r="L185" t="s">
        <v>326</v>
      </c>
      <c r="M185" t="s">
        <v>341</v>
      </c>
      <c r="N185" t="s">
        <v>466</v>
      </c>
      <c r="O185" t="s">
        <v>340</v>
      </c>
      <c r="P185" t="s">
        <v>1550</v>
      </c>
      <c r="Q185" t="s">
        <v>414</v>
      </c>
      <c r="R185" t="s">
        <v>408</v>
      </c>
      <c r="S185" t="s">
        <v>1213</v>
      </c>
      <c r="T185" s="131">
        <v>1.88</v>
      </c>
      <c r="U185" t="s">
        <v>1686</v>
      </c>
      <c r="V185" s="132">
        <v>8.3519999999999997E-2</v>
      </c>
      <c r="W185" s="132">
        <v>6.3700000000000007E-2</v>
      </c>
      <c r="X185" t="s">
        <v>413</v>
      </c>
      <c r="Y185" t="s">
        <v>340</v>
      </c>
      <c r="Z185" s="131">
        <v>1789875</v>
      </c>
      <c r="AA185" s="131">
        <v>1</v>
      </c>
      <c r="AB185" s="131">
        <v>102.72</v>
      </c>
      <c r="AC185" s="109"/>
      <c r="AD185" s="131">
        <v>1838.56</v>
      </c>
      <c r="AE185" s="109"/>
      <c r="AF185" s="108"/>
      <c r="AG185" s="16"/>
      <c r="AH185" s="132">
        <v>5.5599999999999998E-3</v>
      </c>
      <c r="AI185" s="132">
        <v>3.8700000000000002E-3</v>
      </c>
      <c r="AJ185" s="132">
        <v>1.1299999999999999E-3</v>
      </c>
    </row>
    <row r="186" spans="1:36">
      <c r="A186" t="s">
        <v>1214</v>
      </c>
      <c r="B186" t="s">
        <v>1218</v>
      </c>
      <c r="C186" t="s">
        <v>1806</v>
      </c>
      <c r="D186" t="s">
        <v>1807</v>
      </c>
      <c r="E186" t="s">
        <v>310</v>
      </c>
      <c r="F186" t="s">
        <v>1808</v>
      </c>
      <c r="G186" t="s">
        <v>1809</v>
      </c>
      <c r="H186" t="s">
        <v>322</v>
      </c>
      <c r="I186" t="s">
        <v>952</v>
      </c>
      <c r="J186" t="s">
        <v>205</v>
      </c>
      <c r="K186" t="s">
        <v>205</v>
      </c>
      <c r="L186" t="s">
        <v>326</v>
      </c>
      <c r="M186" t="s">
        <v>341</v>
      </c>
      <c r="N186" t="s">
        <v>448</v>
      </c>
      <c r="O186" t="s">
        <v>340</v>
      </c>
      <c r="P186"/>
      <c r="Q186" t="s">
        <v>411</v>
      </c>
      <c r="R186" t="s">
        <v>411</v>
      </c>
      <c r="S186" t="s">
        <v>1213</v>
      </c>
      <c r="T186" s="131">
        <v>3.25</v>
      </c>
      <c r="U186" t="s">
        <v>1561</v>
      </c>
      <c r="V186" s="132">
        <v>5.8220000000000001E-2</v>
      </c>
      <c r="W186" s="132">
        <v>6.9000000000000006E-2</v>
      </c>
      <c r="X186" t="s">
        <v>413</v>
      </c>
      <c r="Y186" t="s">
        <v>340</v>
      </c>
      <c r="Z186" s="131">
        <v>1808000</v>
      </c>
      <c r="AA186" s="131">
        <v>1</v>
      </c>
      <c r="AB186" s="131">
        <v>101.02</v>
      </c>
      <c r="AC186" s="109"/>
      <c r="AD186" s="131">
        <v>1826.442</v>
      </c>
      <c r="AE186" s="109"/>
      <c r="AF186" s="108"/>
      <c r="AG186" s="16"/>
      <c r="AH186" s="132">
        <v>1.391E-2</v>
      </c>
      <c r="AI186" s="132">
        <v>3.8400000000000001E-3</v>
      </c>
      <c r="AJ186" s="132">
        <v>1.1299999999999999E-3</v>
      </c>
    </row>
    <row r="187" spans="1:36">
      <c r="A187" t="s">
        <v>1214</v>
      </c>
      <c r="B187" t="s">
        <v>1218</v>
      </c>
      <c r="C187" t="s">
        <v>1727</v>
      </c>
      <c r="D187" t="s">
        <v>1728</v>
      </c>
      <c r="E187" t="s">
        <v>312</v>
      </c>
      <c r="F187" t="s">
        <v>1780</v>
      </c>
      <c r="G187" t="s">
        <v>1781</v>
      </c>
      <c r="H187" t="s">
        <v>322</v>
      </c>
      <c r="I187" t="s">
        <v>952</v>
      </c>
      <c r="J187" t="s">
        <v>205</v>
      </c>
      <c r="K187" t="s">
        <v>225</v>
      </c>
      <c r="L187" t="s">
        <v>326</v>
      </c>
      <c r="M187" t="s">
        <v>341</v>
      </c>
      <c r="N187" t="s">
        <v>466</v>
      </c>
      <c r="O187" t="s">
        <v>340</v>
      </c>
      <c r="P187" t="s">
        <v>1645</v>
      </c>
      <c r="Q187" t="s">
        <v>414</v>
      </c>
      <c r="R187" t="s">
        <v>408</v>
      </c>
      <c r="S187" t="s">
        <v>1213</v>
      </c>
      <c r="T187" s="131">
        <v>3.4</v>
      </c>
      <c r="U187" t="s">
        <v>1782</v>
      </c>
      <c r="V187" s="132">
        <v>5.2440000000000001E-2</v>
      </c>
      <c r="W187" s="132">
        <v>5.28E-2</v>
      </c>
      <c r="X187" t="s">
        <v>413</v>
      </c>
      <c r="Y187" t="s">
        <v>340</v>
      </c>
      <c r="Z187" s="131">
        <v>1701000</v>
      </c>
      <c r="AA187" s="131">
        <v>1</v>
      </c>
      <c r="AB187" s="131">
        <v>104.82</v>
      </c>
      <c r="AC187" s="109"/>
      <c r="AD187" s="131">
        <v>1782.9880000000001</v>
      </c>
      <c r="AE187" s="109"/>
      <c r="AF187" s="108"/>
      <c r="AG187" s="16"/>
      <c r="AH187" s="132">
        <v>3.0899999999999999E-3</v>
      </c>
      <c r="AI187" s="132">
        <v>3.7499999999999999E-3</v>
      </c>
      <c r="AJ187" s="132">
        <v>1.1000000000000001E-3</v>
      </c>
    </row>
    <row r="188" spans="1:36">
      <c r="A188" t="s">
        <v>1214</v>
      </c>
      <c r="B188" t="s">
        <v>1218</v>
      </c>
      <c r="C188" t="s">
        <v>1698</v>
      </c>
      <c r="D188" t="s">
        <v>1699</v>
      </c>
      <c r="E188" t="s">
        <v>310</v>
      </c>
      <c r="F188" t="s">
        <v>2059</v>
      </c>
      <c r="G188" t="s">
        <v>2060</v>
      </c>
      <c r="H188" t="s">
        <v>322</v>
      </c>
      <c r="I188" t="s">
        <v>755</v>
      </c>
      <c r="J188" t="s">
        <v>205</v>
      </c>
      <c r="K188" t="s">
        <v>205</v>
      </c>
      <c r="L188" t="s">
        <v>326</v>
      </c>
      <c r="M188" t="s">
        <v>341</v>
      </c>
      <c r="N188" t="s">
        <v>466</v>
      </c>
      <c r="O188" t="s">
        <v>340</v>
      </c>
      <c r="P188" t="s">
        <v>1566</v>
      </c>
      <c r="Q188" t="s">
        <v>414</v>
      </c>
      <c r="R188" t="s">
        <v>408</v>
      </c>
      <c r="S188" t="s">
        <v>1213</v>
      </c>
      <c r="T188" s="131">
        <v>4.46</v>
      </c>
      <c r="U188" t="s">
        <v>2061</v>
      </c>
      <c r="V188" s="132">
        <v>1.37E-2</v>
      </c>
      <c r="W188" s="132">
        <v>3.0800000000000001E-2</v>
      </c>
      <c r="X188" t="s">
        <v>413</v>
      </c>
      <c r="Y188" t="s">
        <v>340</v>
      </c>
      <c r="Z188" s="131">
        <v>1621383</v>
      </c>
      <c r="AA188" s="131">
        <v>1</v>
      </c>
      <c r="AB188" s="131">
        <v>106.78</v>
      </c>
      <c r="AC188" s="109"/>
      <c r="AD188" s="131">
        <v>1731.3130000000001</v>
      </c>
      <c r="AE188" s="109"/>
      <c r="AF188" s="108"/>
      <c r="AG188" s="16"/>
      <c r="AH188" s="132">
        <v>2.7200000000000002E-3</v>
      </c>
      <c r="AI188" s="132">
        <v>3.64E-3</v>
      </c>
      <c r="AJ188" s="132">
        <v>1.07E-3</v>
      </c>
    </row>
    <row r="189" spans="1:36">
      <c r="A189" t="s">
        <v>1214</v>
      </c>
      <c r="B189" t="s">
        <v>1218</v>
      </c>
      <c r="C189" t="s">
        <v>1718</v>
      </c>
      <c r="D189" t="s">
        <v>1719</v>
      </c>
      <c r="E189" t="s">
        <v>310</v>
      </c>
      <c r="F189" t="s">
        <v>1838</v>
      </c>
      <c r="G189" t="s">
        <v>1839</v>
      </c>
      <c r="H189" t="s">
        <v>322</v>
      </c>
      <c r="I189" t="s">
        <v>952</v>
      </c>
      <c r="J189" t="s">
        <v>205</v>
      </c>
      <c r="K189" t="s">
        <v>205</v>
      </c>
      <c r="L189" t="s">
        <v>326</v>
      </c>
      <c r="M189" t="s">
        <v>341</v>
      </c>
      <c r="N189" t="s">
        <v>448</v>
      </c>
      <c r="O189" t="s">
        <v>340</v>
      </c>
      <c r="P189"/>
      <c r="Q189" t="s">
        <v>411</v>
      </c>
      <c r="R189" t="s">
        <v>411</v>
      </c>
      <c r="S189" t="s">
        <v>1213</v>
      </c>
      <c r="T189" s="131">
        <v>2.21</v>
      </c>
      <c r="U189" t="s">
        <v>1840</v>
      </c>
      <c r="V189" s="132">
        <v>7.6869999999999994E-2</v>
      </c>
      <c r="W189" s="132">
        <v>5.8400000000000001E-2</v>
      </c>
      <c r="X189" t="s">
        <v>413</v>
      </c>
      <c r="Y189" t="s">
        <v>340</v>
      </c>
      <c r="Z189" s="131">
        <v>1500000</v>
      </c>
      <c r="AA189" s="131">
        <v>1</v>
      </c>
      <c r="AB189" s="131">
        <v>103.91</v>
      </c>
      <c r="AC189" s="109">
        <v>57</v>
      </c>
      <c r="AD189" s="131">
        <v>1615.65</v>
      </c>
      <c r="AE189" s="109"/>
      <c r="AF189" s="108"/>
      <c r="AG189" s="16"/>
      <c r="AH189" s="132">
        <v>9.7599999999999996E-3</v>
      </c>
      <c r="AI189" s="132">
        <v>3.5200000000000001E-3</v>
      </c>
      <c r="AJ189" s="132">
        <v>1.0300000000000001E-3</v>
      </c>
    </row>
    <row r="190" spans="1:36">
      <c r="A190" t="s">
        <v>1214</v>
      </c>
      <c r="B190" t="s">
        <v>1218</v>
      </c>
      <c r="C190" t="s">
        <v>1727</v>
      </c>
      <c r="D190" t="s">
        <v>1728</v>
      </c>
      <c r="E190" t="s">
        <v>312</v>
      </c>
      <c r="F190" t="s">
        <v>1729</v>
      </c>
      <c r="G190" t="s">
        <v>1730</v>
      </c>
      <c r="H190" t="s">
        <v>322</v>
      </c>
      <c r="I190" t="s">
        <v>952</v>
      </c>
      <c r="J190" t="s">
        <v>205</v>
      </c>
      <c r="K190" t="s">
        <v>225</v>
      </c>
      <c r="L190" t="s">
        <v>326</v>
      </c>
      <c r="M190" t="s">
        <v>341</v>
      </c>
      <c r="N190" t="s">
        <v>466</v>
      </c>
      <c r="O190" t="s">
        <v>340</v>
      </c>
      <c r="P190" t="s">
        <v>1590</v>
      </c>
      <c r="Q190" t="s">
        <v>414</v>
      </c>
      <c r="R190" t="s">
        <v>408</v>
      </c>
      <c r="S190" t="s">
        <v>1213</v>
      </c>
      <c r="T190" s="131">
        <v>3.36</v>
      </c>
      <c r="U190" t="s">
        <v>1731</v>
      </c>
      <c r="V190" s="132">
        <v>6.447E-2</v>
      </c>
      <c r="W190" s="132">
        <v>5.5199999999999999E-2</v>
      </c>
      <c r="X190" t="s">
        <v>413</v>
      </c>
      <c r="Y190" t="s">
        <v>340</v>
      </c>
      <c r="Z190" s="131">
        <v>1624530.36</v>
      </c>
      <c r="AA190" s="131">
        <v>1</v>
      </c>
      <c r="AB190" s="131">
        <v>97.83</v>
      </c>
      <c r="AC190" s="109"/>
      <c r="AD190" s="131">
        <v>1589.278</v>
      </c>
      <c r="AE190" s="109"/>
      <c r="AF190" s="108"/>
      <c r="AG190" s="16"/>
      <c r="AH190" s="132">
        <v>2.0100000000000001E-3</v>
      </c>
      <c r="AI190" s="132">
        <v>3.3500000000000001E-3</v>
      </c>
      <c r="AJ190" s="132">
        <v>9.7999999999999997E-4</v>
      </c>
    </row>
    <row r="191" spans="1:36">
      <c r="A191" t="s">
        <v>1214</v>
      </c>
      <c r="B191" t="s">
        <v>1218</v>
      </c>
      <c r="C191" t="s">
        <v>1829</v>
      </c>
      <c r="D191" t="s">
        <v>1830</v>
      </c>
      <c r="E191" t="s">
        <v>310</v>
      </c>
      <c r="F191" t="s">
        <v>1831</v>
      </c>
      <c r="G191" t="s">
        <v>1832</v>
      </c>
      <c r="H191" t="s">
        <v>322</v>
      </c>
      <c r="I191" t="s">
        <v>953</v>
      </c>
      <c r="J191" t="s">
        <v>205</v>
      </c>
      <c r="K191" t="s">
        <v>205</v>
      </c>
      <c r="L191" t="s">
        <v>326</v>
      </c>
      <c r="M191" t="s">
        <v>341</v>
      </c>
      <c r="N191" t="s">
        <v>485</v>
      </c>
      <c r="O191" t="s">
        <v>340</v>
      </c>
      <c r="P191"/>
      <c r="Q191" t="s">
        <v>411</v>
      </c>
      <c r="R191" t="s">
        <v>411</v>
      </c>
      <c r="S191" t="s">
        <v>1213</v>
      </c>
      <c r="T191" s="131">
        <v>3.83</v>
      </c>
      <c r="U191" t="s">
        <v>1833</v>
      </c>
      <c r="V191" s="132">
        <v>4.836E-2</v>
      </c>
      <c r="W191" s="132">
        <v>1.84E-2</v>
      </c>
      <c r="X191" t="s">
        <v>413</v>
      </c>
      <c r="Y191" t="s">
        <v>340</v>
      </c>
      <c r="Z191" s="131">
        <v>1341000</v>
      </c>
      <c r="AA191" s="131">
        <v>1</v>
      </c>
      <c r="AB191" s="131">
        <v>116.7</v>
      </c>
      <c r="AC191" s="109"/>
      <c r="AD191" s="131">
        <v>1564.9469999999999</v>
      </c>
      <c r="AE191" s="109"/>
      <c r="AF191" s="108"/>
      <c r="AG191" s="16"/>
      <c r="AH191" s="132">
        <v>2.9229999999999999E-2</v>
      </c>
      <c r="AI191" s="132">
        <v>3.29E-3</v>
      </c>
      <c r="AJ191" s="132">
        <v>9.6000000000000002E-4</v>
      </c>
    </row>
    <row r="192" spans="1:36">
      <c r="A192" t="s">
        <v>1214</v>
      </c>
      <c r="B192" t="s">
        <v>1218</v>
      </c>
      <c r="C192" t="s">
        <v>2062</v>
      </c>
      <c r="D192" t="s">
        <v>2063</v>
      </c>
      <c r="E192" t="s">
        <v>310</v>
      </c>
      <c r="F192" t="s">
        <v>2064</v>
      </c>
      <c r="G192" t="s">
        <v>2065</v>
      </c>
      <c r="H192" t="s">
        <v>322</v>
      </c>
      <c r="I192" t="s">
        <v>755</v>
      </c>
      <c r="J192" t="s">
        <v>205</v>
      </c>
      <c r="K192" t="s">
        <v>205</v>
      </c>
      <c r="L192" t="s">
        <v>326</v>
      </c>
      <c r="M192" t="s">
        <v>341</v>
      </c>
      <c r="N192" t="s">
        <v>462</v>
      </c>
      <c r="O192" t="s">
        <v>340</v>
      </c>
      <c r="P192" t="s">
        <v>1600</v>
      </c>
      <c r="Q192" t="s">
        <v>416</v>
      </c>
      <c r="R192" t="s">
        <v>408</v>
      </c>
      <c r="S192" t="s">
        <v>1213</v>
      </c>
      <c r="T192" s="131">
        <v>3.41</v>
      </c>
      <c r="U192" t="s">
        <v>1978</v>
      </c>
      <c r="V192" s="132">
        <v>4.6580000000000003E-2</v>
      </c>
      <c r="W192" s="132">
        <v>3.0800000000000001E-2</v>
      </c>
      <c r="X192" t="s">
        <v>413</v>
      </c>
      <c r="Y192" t="s">
        <v>340</v>
      </c>
      <c r="Z192" s="131">
        <v>1343790</v>
      </c>
      <c r="AA192" s="131">
        <v>1</v>
      </c>
      <c r="AB192" s="131">
        <v>111.12</v>
      </c>
      <c r="AC192" s="109"/>
      <c r="AD192" s="131">
        <v>1493.2190000000001</v>
      </c>
      <c r="AE192" s="109"/>
      <c r="AF192" s="108"/>
      <c r="AG192" s="16"/>
      <c r="AH192" s="132">
        <v>3.7000000000000002E-3</v>
      </c>
      <c r="AI192" s="132">
        <v>3.14E-3</v>
      </c>
      <c r="AJ192" s="132">
        <v>9.2000000000000003E-4</v>
      </c>
    </row>
    <row r="193" spans="1:36">
      <c r="A193" t="s">
        <v>1214</v>
      </c>
      <c r="B193" t="s">
        <v>1218</v>
      </c>
      <c r="C193" t="s">
        <v>1796</v>
      </c>
      <c r="D193" t="s">
        <v>1797</v>
      </c>
      <c r="E193" t="s">
        <v>310</v>
      </c>
      <c r="F193" t="s">
        <v>1798</v>
      </c>
      <c r="G193" t="s">
        <v>1799</v>
      </c>
      <c r="H193" t="s">
        <v>322</v>
      </c>
      <c r="I193" t="s">
        <v>755</v>
      </c>
      <c r="J193" t="s">
        <v>205</v>
      </c>
      <c r="K193" t="s">
        <v>205</v>
      </c>
      <c r="L193" t="s">
        <v>326</v>
      </c>
      <c r="M193" t="s">
        <v>341</v>
      </c>
      <c r="N193" t="s">
        <v>465</v>
      </c>
      <c r="O193" t="s">
        <v>340</v>
      </c>
      <c r="P193"/>
      <c r="Q193" t="s">
        <v>411</v>
      </c>
      <c r="R193" t="s">
        <v>411</v>
      </c>
      <c r="S193" t="s">
        <v>1213</v>
      </c>
      <c r="T193" s="131">
        <v>2.36</v>
      </c>
      <c r="U193" t="s">
        <v>1681</v>
      </c>
      <c r="V193" s="132">
        <v>4.5400000000000003E-2</v>
      </c>
      <c r="W193" s="132">
        <v>3.3300000000000003E-2</v>
      </c>
      <c r="X193" t="s">
        <v>413</v>
      </c>
      <c r="Y193" t="s">
        <v>340</v>
      </c>
      <c r="Z193" s="131">
        <v>1364644</v>
      </c>
      <c r="AA193" s="131">
        <v>1</v>
      </c>
      <c r="AB193" s="131">
        <v>108.49</v>
      </c>
      <c r="AC193" s="109"/>
      <c r="AD193" s="131">
        <v>1480.502</v>
      </c>
      <c r="AE193" s="109"/>
      <c r="AF193" s="108"/>
      <c r="AG193" s="16"/>
      <c r="AH193" s="132">
        <v>1.39E-3</v>
      </c>
      <c r="AI193" s="132">
        <v>3.1199999999999999E-3</v>
      </c>
      <c r="AJ193" s="132">
        <v>9.1E-4</v>
      </c>
    </row>
    <row r="194" spans="1:36">
      <c r="A194" t="s">
        <v>1214</v>
      </c>
      <c r="B194" t="s">
        <v>1218</v>
      </c>
      <c r="C194" t="s">
        <v>1735</v>
      </c>
      <c r="D194" t="s">
        <v>1736</v>
      </c>
      <c r="E194" t="s">
        <v>310</v>
      </c>
      <c r="F194" t="s">
        <v>1800</v>
      </c>
      <c r="G194" t="s">
        <v>1801</v>
      </c>
      <c r="H194" t="s">
        <v>322</v>
      </c>
      <c r="I194" t="s">
        <v>756</v>
      </c>
      <c r="J194" t="s">
        <v>205</v>
      </c>
      <c r="K194" t="s">
        <v>205</v>
      </c>
      <c r="L194" t="s">
        <v>326</v>
      </c>
      <c r="M194" t="s">
        <v>341</v>
      </c>
      <c r="N194" t="s">
        <v>455</v>
      </c>
      <c r="O194" t="s">
        <v>340</v>
      </c>
      <c r="P194"/>
      <c r="Q194" t="s">
        <v>411</v>
      </c>
      <c r="R194" t="s">
        <v>411</v>
      </c>
      <c r="S194" t="s">
        <v>1213</v>
      </c>
      <c r="T194" s="131">
        <v>2.93</v>
      </c>
      <c r="U194" t="s">
        <v>1802</v>
      </c>
      <c r="V194" s="132">
        <v>7.3270000000000002E-2</v>
      </c>
      <c r="W194" s="132">
        <v>5.6500000000000002E-2</v>
      </c>
      <c r="X194" t="s">
        <v>413</v>
      </c>
      <c r="Y194" t="s">
        <v>340</v>
      </c>
      <c r="Z194" s="131">
        <v>1534198</v>
      </c>
      <c r="AA194" s="131">
        <v>1</v>
      </c>
      <c r="AB194" s="131">
        <v>95.8</v>
      </c>
      <c r="AC194" s="109"/>
      <c r="AD194" s="131">
        <v>1469.7619999999999</v>
      </c>
      <c r="AE194" s="109"/>
      <c r="AF194" s="108"/>
      <c r="AG194" s="16"/>
      <c r="AH194" s="132">
        <v>2.9350000000000001E-2</v>
      </c>
      <c r="AI194" s="132">
        <v>3.0899999999999999E-3</v>
      </c>
      <c r="AJ194" s="132">
        <v>9.1E-4</v>
      </c>
    </row>
    <row r="195" spans="1:36">
      <c r="A195" t="s">
        <v>1214</v>
      </c>
      <c r="B195" t="s">
        <v>1218</v>
      </c>
      <c r="C195" t="s">
        <v>1812</v>
      </c>
      <c r="D195" t="s">
        <v>1813</v>
      </c>
      <c r="E195" t="s">
        <v>310</v>
      </c>
      <c r="F195" t="s">
        <v>1814</v>
      </c>
      <c r="G195" t="s">
        <v>1815</v>
      </c>
      <c r="H195" t="s">
        <v>322</v>
      </c>
      <c r="I195" t="s">
        <v>952</v>
      </c>
      <c r="J195" t="s">
        <v>205</v>
      </c>
      <c r="K195" t="s">
        <v>205</v>
      </c>
      <c r="L195" t="s">
        <v>326</v>
      </c>
      <c r="M195" t="s">
        <v>341</v>
      </c>
      <c r="N195" t="s">
        <v>448</v>
      </c>
      <c r="O195" t="s">
        <v>340</v>
      </c>
      <c r="P195"/>
      <c r="Q195" t="s">
        <v>411</v>
      </c>
      <c r="R195" t="s">
        <v>411</v>
      </c>
      <c r="S195" t="s">
        <v>1213</v>
      </c>
      <c r="T195" s="131">
        <v>2.3199999999999998</v>
      </c>
      <c r="U195" t="s">
        <v>1686</v>
      </c>
      <c r="V195" s="132">
        <v>7.7640000000000001E-2</v>
      </c>
      <c r="W195" s="132">
        <v>6.2700000000000006E-2</v>
      </c>
      <c r="X195" t="s">
        <v>413</v>
      </c>
      <c r="Y195" t="s">
        <v>340</v>
      </c>
      <c r="Z195" s="131">
        <v>1379000</v>
      </c>
      <c r="AA195" s="131">
        <v>1</v>
      </c>
      <c r="AB195" s="131">
        <v>103.46</v>
      </c>
      <c r="AC195" s="109"/>
      <c r="AD195" s="131">
        <v>1426.713</v>
      </c>
      <c r="AE195" s="109"/>
      <c r="AF195" s="108"/>
      <c r="AG195" s="16"/>
      <c r="AH195" s="132">
        <v>2.3060000000000001E-2</v>
      </c>
      <c r="AI195" s="132">
        <v>3.0000000000000001E-3</v>
      </c>
      <c r="AJ195" s="132">
        <v>8.8000000000000003E-4</v>
      </c>
    </row>
    <row r="196" spans="1:36">
      <c r="A196" t="s">
        <v>1214</v>
      </c>
      <c r="B196" t="s">
        <v>1218</v>
      </c>
      <c r="C196" t="s">
        <v>2066</v>
      </c>
      <c r="D196" t="s">
        <v>2067</v>
      </c>
      <c r="E196" t="s">
        <v>310</v>
      </c>
      <c r="F196" t="s">
        <v>2068</v>
      </c>
      <c r="G196" t="s">
        <v>2069</v>
      </c>
      <c r="H196" t="s">
        <v>322</v>
      </c>
      <c r="I196" t="s">
        <v>755</v>
      </c>
      <c r="J196" t="s">
        <v>205</v>
      </c>
      <c r="K196" t="s">
        <v>205</v>
      </c>
      <c r="L196" t="s">
        <v>326</v>
      </c>
      <c r="M196" t="s">
        <v>341</v>
      </c>
      <c r="N196" t="s">
        <v>465</v>
      </c>
      <c r="O196" t="s">
        <v>340</v>
      </c>
      <c r="P196" t="s">
        <v>1645</v>
      </c>
      <c r="Q196" t="s">
        <v>414</v>
      </c>
      <c r="R196" t="s">
        <v>408</v>
      </c>
      <c r="S196" t="s">
        <v>1213</v>
      </c>
      <c r="T196" s="131">
        <v>2.58</v>
      </c>
      <c r="U196" t="s">
        <v>1660</v>
      </c>
      <c r="V196" s="132">
        <v>2.1659999999999999E-2</v>
      </c>
      <c r="W196" s="132">
        <v>2.8199999999999999E-2</v>
      </c>
      <c r="X196" t="s">
        <v>413</v>
      </c>
      <c r="Y196" t="s">
        <v>340</v>
      </c>
      <c r="Z196" s="131">
        <v>1270000</v>
      </c>
      <c r="AA196" s="131">
        <v>1</v>
      </c>
      <c r="AB196" s="131">
        <v>111.43</v>
      </c>
      <c r="AC196" s="109"/>
      <c r="AD196" s="131">
        <v>1415.1610000000001</v>
      </c>
      <c r="AE196" s="109"/>
      <c r="AF196" s="108"/>
      <c r="AG196" s="16"/>
      <c r="AH196" s="132">
        <v>5.4000000000000001E-4</v>
      </c>
      <c r="AI196" s="132">
        <v>2.98E-3</v>
      </c>
      <c r="AJ196" s="132">
        <v>8.7000000000000001E-4</v>
      </c>
    </row>
    <row r="197" spans="1:36">
      <c r="A197" t="s">
        <v>1214</v>
      </c>
      <c r="B197" t="s">
        <v>1218</v>
      </c>
      <c r="C197" t="s">
        <v>1834</v>
      </c>
      <c r="D197" t="s">
        <v>1835</v>
      </c>
      <c r="E197" t="s">
        <v>310</v>
      </c>
      <c r="F197" t="s">
        <v>1836</v>
      </c>
      <c r="G197" t="s">
        <v>1837</v>
      </c>
      <c r="H197" t="s">
        <v>322</v>
      </c>
      <c r="I197" t="s">
        <v>952</v>
      </c>
      <c r="J197" t="s">
        <v>205</v>
      </c>
      <c r="K197" t="s">
        <v>205</v>
      </c>
      <c r="L197" t="s">
        <v>326</v>
      </c>
      <c r="M197" t="s">
        <v>341</v>
      </c>
      <c r="N197" t="s">
        <v>444</v>
      </c>
      <c r="O197" t="s">
        <v>340</v>
      </c>
      <c r="P197" t="s">
        <v>1556</v>
      </c>
      <c r="Q197" t="s">
        <v>416</v>
      </c>
      <c r="R197" t="s">
        <v>408</v>
      </c>
      <c r="S197" t="s">
        <v>1213</v>
      </c>
      <c r="T197" s="131">
        <v>2.52</v>
      </c>
      <c r="U197" t="s">
        <v>1617</v>
      </c>
      <c r="V197" s="132">
        <v>5.1369999999999999E-2</v>
      </c>
      <c r="W197" s="132">
        <v>5.9299999999999999E-2</v>
      </c>
      <c r="X197" t="s">
        <v>413</v>
      </c>
      <c r="Y197" t="s">
        <v>340</v>
      </c>
      <c r="Z197" s="131">
        <v>1407000</v>
      </c>
      <c r="AA197" s="131">
        <v>1</v>
      </c>
      <c r="AB197" s="131">
        <v>100</v>
      </c>
      <c r="AC197" s="109"/>
      <c r="AD197" s="131">
        <v>1407</v>
      </c>
      <c r="AE197" s="109"/>
      <c r="AF197" s="108"/>
      <c r="AG197" s="16"/>
      <c r="AH197" s="132">
        <v>1.6959999999999999E-2</v>
      </c>
      <c r="AI197" s="132">
        <v>2.96E-3</v>
      </c>
      <c r="AJ197" s="132">
        <v>8.7000000000000001E-4</v>
      </c>
    </row>
    <row r="198" spans="1:36">
      <c r="A198" t="s">
        <v>1214</v>
      </c>
      <c r="B198" t="s">
        <v>1218</v>
      </c>
      <c r="C198" t="s">
        <v>1816</v>
      </c>
      <c r="D198" t="s">
        <v>1817</v>
      </c>
      <c r="E198" t="s">
        <v>310</v>
      </c>
      <c r="F198" t="s">
        <v>1818</v>
      </c>
      <c r="G198" t="s">
        <v>1819</v>
      </c>
      <c r="H198" t="s">
        <v>322</v>
      </c>
      <c r="I198" t="s">
        <v>953</v>
      </c>
      <c r="J198" t="s">
        <v>205</v>
      </c>
      <c r="K198" t="s">
        <v>205</v>
      </c>
      <c r="L198" t="s">
        <v>326</v>
      </c>
      <c r="M198" t="s">
        <v>341</v>
      </c>
      <c r="N198" t="s">
        <v>462</v>
      </c>
      <c r="O198" t="s">
        <v>340</v>
      </c>
      <c r="P198"/>
      <c r="Q198" t="s">
        <v>411</v>
      </c>
      <c r="R198" t="s">
        <v>411</v>
      </c>
      <c r="S198" t="s">
        <v>1213</v>
      </c>
      <c r="T198" s="131">
        <v>2.84</v>
      </c>
      <c r="U198" t="s">
        <v>1686</v>
      </c>
      <c r="V198" s="132">
        <v>5.7970000000000001E-2</v>
      </c>
      <c r="W198" s="132">
        <v>-1.4E-3</v>
      </c>
      <c r="X198" t="s">
        <v>413</v>
      </c>
      <c r="Y198" t="s">
        <v>340</v>
      </c>
      <c r="Z198" s="131">
        <v>1140000</v>
      </c>
      <c r="AA198" s="131">
        <v>1</v>
      </c>
      <c r="AB198" s="131">
        <v>115</v>
      </c>
      <c r="AC198" s="109"/>
      <c r="AD198" s="131">
        <v>1311</v>
      </c>
      <c r="AE198" s="109"/>
      <c r="AF198" s="108"/>
      <c r="AG198" s="16"/>
      <c r="AH198" s="132">
        <v>3.8E-3</v>
      </c>
      <c r="AI198" s="132">
        <v>2.7599999999999999E-3</v>
      </c>
      <c r="AJ198" s="132">
        <v>8.0999999999999996E-4</v>
      </c>
    </row>
    <row r="199" spans="1:36">
      <c r="A199" t="s">
        <v>1214</v>
      </c>
      <c r="B199" t="s">
        <v>1218</v>
      </c>
      <c r="C199" t="s">
        <v>1637</v>
      </c>
      <c r="D199" t="s">
        <v>1638</v>
      </c>
      <c r="E199" t="s">
        <v>310</v>
      </c>
      <c r="F199" t="s">
        <v>1827</v>
      </c>
      <c r="G199" t="s">
        <v>1828</v>
      </c>
      <c r="H199" t="s">
        <v>322</v>
      </c>
      <c r="I199" t="s">
        <v>952</v>
      </c>
      <c r="J199" t="s">
        <v>205</v>
      </c>
      <c r="K199" t="s">
        <v>205</v>
      </c>
      <c r="L199" t="s">
        <v>326</v>
      </c>
      <c r="M199" t="s">
        <v>341</v>
      </c>
      <c r="N199" t="s">
        <v>448</v>
      </c>
      <c r="O199" t="s">
        <v>340</v>
      </c>
      <c r="P199"/>
      <c r="Q199" t="s">
        <v>411</v>
      </c>
      <c r="R199" t="s">
        <v>411</v>
      </c>
      <c r="S199" t="s">
        <v>1213</v>
      </c>
      <c r="T199" s="131">
        <v>3.41</v>
      </c>
      <c r="U199" t="s">
        <v>1561</v>
      </c>
      <c r="V199" s="132">
        <v>6.676E-2</v>
      </c>
      <c r="W199" s="132">
        <v>6.5000000000000002E-2</v>
      </c>
      <c r="X199" t="s">
        <v>413</v>
      </c>
      <c r="Y199" t="s">
        <v>340</v>
      </c>
      <c r="Z199" s="131">
        <v>1237000</v>
      </c>
      <c r="AA199" s="131">
        <v>1</v>
      </c>
      <c r="AB199" s="131">
        <v>101.9</v>
      </c>
      <c r="AC199" s="109"/>
      <c r="AD199" s="131">
        <v>1260.5029999999999</v>
      </c>
      <c r="AE199" s="109"/>
      <c r="AF199" s="108"/>
      <c r="AG199" s="16"/>
      <c r="AH199" s="132">
        <v>1.546E-2</v>
      </c>
      <c r="AI199" s="132">
        <v>2.65E-3</v>
      </c>
      <c r="AJ199" s="132">
        <v>7.7999999999999999E-4</v>
      </c>
    </row>
    <row r="200" spans="1:36">
      <c r="A200" t="s">
        <v>1214</v>
      </c>
      <c r="B200" t="s">
        <v>1218</v>
      </c>
      <c r="C200" t="s">
        <v>1771</v>
      </c>
      <c r="D200" t="s">
        <v>1772</v>
      </c>
      <c r="E200" t="s">
        <v>310</v>
      </c>
      <c r="F200" t="s">
        <v>1773</v>
      </c>
      <c r="G200" t="s">
        <v>1774</v>
      </c>
      <c r="H200" t="s">
        <v>322</v>
      </c>
      <c r="I200" t="s">
        <v>952</v>
      </c>
      <c r="J200" t="s">
        <v>205</v>
      </c>
      <c r="K200" t="s">
        <v>205</v>
      </c>
      <c r="L200" t="s">
        <v>326</v>
      </c>
      <c r="M200" t="s">
        <v>341</v>
      </c>
      <c r="N200" t="s">
        <v>448</v>
      </c>
      <c r="O200" t="s">
        <v>340</v>
      </c>
      <c r="P200"/>
      <c r="Q200" t="s">
        <v>411</v>
      </c>
      <c r="R200" t="s">
        <v>411</v>
      </c>
      <c r="S200" t="s">
        <v>1213</v>
      </c>
      <c r="T200" s="131">
        <v>1.44</v>
      </c>
      <c r="U200" t="s">
        <v>1775</v>
      </c>
      <c r="V200" s="132">
        <v>6.7040000000000002E-2</v>
      </c>
      <c r="W200" s="132">
        <v>5.4800000000000001E-2</v>
      </c>
      <c r="X200" t="s">
        <v>413</v>
      </c>
      <c r="Y200" t="s">
        <v>340</v>
      </c>
      <c r="Z200" s="131">
        <v>1158900</v>
      </c>
      <c r="AA200" s="131">
        <v>1</v>
      </c>
      <c r="AB200" s="131">
        <v>104.4</v>
      </c>
      <c r="AC200" s="109"/>
      <c r="AD200" s="131">
        <v>1209.8920000000001</v>
      </c>
      <c r="AE200" s="109"/>
      <c r="AF200" s="108"/>
      <c r="AG200" s="16"/>
      <c r="AH200" s="132">
        <v>8.9099999999999995E-3</v>
      </c>
      <c r="AI200" s="132">
        <v>2.5500000000000002E-3</v>
      </c>
      <c r="AJ200" s="132">
        <v>7.5000000000000002E-4</v>
      </c>
    </row>
    <row r="201" spans="1:36">
      <c r="A201" t="s">
        <v>1214</v>
      </c>
      <c r="B201" t="s">
        <v>1218</v>
      </c>
      <c r="C201" t="s">
        <v>1718</v>
      </c>
      <c r="D201" t="s">
        <v>1719</v>
      </c>
      <c r="E201" t="s">
        <v>310</v>
      </c>
      <c r="F201" t="s">
        <v>1820</v>
      </c>
      <c r="G201" t="s">
        <v>1821</v>
      </c>
      <c r="H201" t="s">
        <v>322</v>
      </c>
      <c r="I201" t="s">
        <v>952</v>
      </c>
      <c r="J201" t="s">
        <v>205</v>
      </c>
      <c r="K201" t="s">
        <v>205</v>
      </c>
      <c r="L201" t="s">
        <v>326</v>
      </c>
      <c r="M201" t="s">
        <v>341</v>
      </c>
      <c r="N201" t="s">
        <v>448</v>
      </c>
      <c r="O201" t="s">
        <v>340</v>
      </c>
      <c r="P201"/>
      <c r="Q201" t="s">
        <v>411</v>
      </c>
      <c r="R201" t="s">
        <v>411</v>
      </c>
      <c r="S201" t="s">
        <v>1213</v>
      </c>
      <c r="T201" s="131">
        <v>0.01</v>
      </c>
      <c r="U201" t="s">
        <v>1822</v>
      </c>
      <c r="V201" s="132">
        <v>0</v>
      </c>
      <c r="W201" s="132">
        <v>0.20519999999999999</v>
      </c>
      <c r="X201" t="s">
        <v>413</v>
      </c>
      <c r="Y201" t="s">
        <v>340</v>
      </c>
      <c r="Z201" s="131">
        <v>1177777.77</v>
      </c>
      <c r="AA201" s="131">
        <v>1</v>
      </c>
      <c r="AB201" s="131">
        <v>101.54</v>
      </c>
      <c r="AC201" s="109"/>
      <c r="AD201" s="131">
        <v>1195.9159999999999</v>
      </c>
      <c r="AE201" s="109"/>
      <c r="AF201" s="108"/>
      <c r="AG201" s="16"/>
      <c r="AH201" s="132">
        <v>2.6499999999999999E-2</v>
      </c>
      <c r="AI201" s="132">
        <v>2.5200000000000001E-3</v>
      </c>
      <c r="AJ201" s="132">
        <v>7.3999999999999999E-4</v>
      </c>
    </row>
    <row r="202" spans="1:36">
      <c r="A202" t="s">
        <v>1214</v>
      </c>
      <c r="B202" t="s">
        <v>1218</v>
      </c>
      <c r="C202" t="s">
        <v>1581</v>
      </c>
      <c r="D202" t="s">
        <v>1582</v>
      </c>
      <c r="E202" t="s">
        <v>310</v>
      </c>
      <c r="F202" t="s">
        <v>2070</v>
      </c>
      <c r="G202" t="s">
        <v>2071</v>
      </c>
      <c r="H202" t="s">
        <v>322</v>
      </c>
      <c r="I202" t="s">
        <v>952</v>
      </c>
      <c r="J202" t="s">
        <v>205</v>
      </c>
      <c r="K202" t="s">
        <v>205</v>
      </c>
      <c r="L202" t="s">
        <v>326</v>
      </c>
      <c r="M202" t="s">
        <v>341</v>
      </c>
      <c r="N202" t="s">
        <v>448</v>
      </c>
      <c r="O202" t="s">
        <v>340</v>
      </c>
      <c r="P202"/>
      <c r="Q202" t="s">
        <v>411</v>
      </c>
      <c r="R202" t="s">
        <v>411</v>
      </c>
      <c r="S202" t="s">
        <v>1213</v>
      </c>
      <c r="T202" s="131">
        <v>1.47</v>
      </c>
      <c r="U202" t="s">
        <v>2072</v>
      </c>
      <c r="V202" s="132">
        <v>1.8030000000000001E-2</v>
      </c>
      <c r="W202" s="132">
        <v>5.9700000000000003E-2</v>
      </c>
      <c r="X202" t="s">
        <v>413</v>
      </c>
      <c r="Y202" t="s">
        <v>340</v>
      </c>
      <c r="Z202" s="131">
        <v>877200</v>
      </c>
      <c r="AA202" s="131">
        <v>1</v>
      </c>
      <c r="AB202" s="131">
        <v>95.8</v>
      </c>
      <c r="AC202" s="109">
        <v>309.35899999999998</v>
      </c>
      <c r="AD202" s="131">
        <v>1149.7170000000001</v>
      </c>
      <c r="AE202" s="109"/>
      <c r="AF202" s="108"/>
      <c r="AG202" s="16"/>
      <c r="AH202" s="132">
        <v>4.7000000000000002E-3</v>
      </c>
      <c r="AI202" s="132">
        <v>3.0699999999999998E-3</v>
      </c>
      <c r="AJ202" s="132">
        <v>8.9999999999999998E-4</v>
      </c>
    </row>
    <row r="203" spans="1:36">
      <c r="A203" t="s">
        <v>1214</v>
      </c>
      <c r="B203" t="s">
        <v>1218</v>
      </c>
      <c r="C203" t="s">
        <v>2073</v>
      </c>
      <c r="D203" t="s">
        <v>2074</v>
      </c>
      <c r="E203" t="s">
        <v>310</v>
      </c>
      <c r="F203" t="s">
        <v>2075</v>
      </c>
      <c r="G203" t="s">
        <v>2076</v>
      </c>
      <c r="H203" t="s">
        <v>322</v>
      </c>
      <c r="I203" t="s">
        <v>755</v>
      </c>
      <c r="J203" t="s">
        <v>205</v>
      </c>
      <c r="K203" t="s">
        <v>205</v>
      </c>
      <c r="L203" t="s">
        <v>326</v>
      </c>
      <c r="M203" t="s">
        <v>341</v>
      </c>
      <c r="N203" t="s">
        <v>478</v>
      </c>
      <c r="O203" t="s">
        <v>340</v>
      </c>
      <c r="P203" t="s">
        <v>1566</v>
      </c>
      <c r="Q203" t="s">
        <v>414</v>
      </c>
      <c r="R203" t="s">
        <v>408</v>
      </c>
      <c r="S203" t="s">
        <v>1213</v>
      </c>
      <c r="T203" s="131">
        <v>2.17</v>
      </c>
      <c r="U203" t="s">
        <v>1689</v>
      </c>
      <c r="V203" s="132">
        <v>2.726E-2</v>
      </c>
      <c r="W203" s="132">
        <v>2.9700000000000001E-2</v>
      </c>
      <c r="X203" t="s">
        <v>413</v>
      </c>
      <c r="Y203" t="s">
        <v>340</v>
      </c>
      <c r="Z203" s="131">
        <v>1020588.62</v>
      </c>
      <c r="AA203" s="131">
        <v>1</v>
      </c>
      <c r="AB203" s="131">
        <v>110.07</v>
      </c>
      <c r="AC203" s="109"/>
      <c r="AD203" s="131">
        <v>1123.3620000000001</v>
      </c>
      <c r="AE203" s="109"/>
      <c r="AF203" s="108"/>
      <c r="AG203" s="16"/>
      <c r="AH203" s="132">
        <v>1.98E-3</v>
      </c>
      <c r="AI203" s="132">
        <v>2.3600000000000001E-3</v>
      </c>
      <c r="AJ203" s="132">
        <v>6.8999999999999997E-4</v>
      </c>
    </row>
    <row r="204" spans="1:36">
      <c r="A204" t="s">
        <v>1214</v>
      </c>
      <c r="B204" t="s">
        <v>1218</v>
      </c>
      <c r="C204" t="s">
        <v>2077</v>
      </c>
      <c r="D204" t="s">
        <v>2078</v>
      </c>
      <c r="E204" t="s">
        <v>310</v>
      </c>
      <c r="F204" t="s">
        <v>2079</v>
      </c>
      <c r="G204" t="s">
        <v>2080</v>
      </c>
      <c r="H204" t="s">
        <v>322</v>
      </c>
      <c r="I204" t="s">
        <v>755</v>
      </c>
      <c r="J204" t="s">
        <v>205</v>
      </c>
      <c r="K204" t="s">
        <v>205</v>
      </c>
      <c r="L204" t="s">
        <v>326</v>
      </c>
      <c r="M204" t="s">
        <v>341</v>
      </c>
      <c r="N204" t="s">
        <v>449</v>
      </c>
      <c r="O204" t="s">
        <v>340</v>
      </c>
      <c r="P204" t="s">
        <v>1550</v>
      </c>
      <c r="Q204" t="s">
        <v>414</v>
      </c>
      <c r="R204" t="s">
        <v>408</v>
      </c>
      <c r="S204" t="s">
        <v>1213</v>
      </c>
      <c r="T204" s="131">
        <v>1.9</v>
      </c>
      <c r="U204" t="s">
        <v>1348</v>
      </c>
      <c r="V204" s="132">
        <v>9.9997799999999994</v>
      </c>
      <c r="W204" s="132">
        <v>3.0099999999999998E-2</v>
      </c>
      <c r="X204" t="s">
        <v>412</v>
      </c>
      <c r="Y204" t="s">
        <v>340</v>
      </c>
      <c r="Z204" s="131">
        <v>1000000</v>
      </c>
      <c r="AA204" s="131">
        <v>1</v>
      </c>
      <c r="AB204" s="131">
        <v>112.2</v>
      </c>
      <c r="AC204" s="109"/>
      <c r="AD204" s="131">
        <v>1122</v>
      </c>
      <c r="AE204" s="109"/>
      <c r="AF204" s="108"/>
      <c r="AG204" s="16"/>
      <c r="AH204" s="132">
        <v>7.0200000000000002E-3</v>
      </c>
      <c r="AI204" s="132">
        <v>2.3600000000000001E-3</v>
      </c>
      <c r="AJ204" s="132">
        <v>6.8999999999999997E-4</v>
      </c>
    </row>
    <row r="205" spans="1:36">
      <c r="A205" t="s">
        <v>1214</v>
      </c>
      <c r="B205" t="s">
        <v>1218</v>
      </c>
      <c r="C205" t="s">
        <v>1727</v>
      </c>
      <c r="D205" t="s">
        <v>1728</v>
      </c>
      <c r="E205" t="s">
        <v>312</v>
      </c>
      <c r="F205" t="s">
        <v>2081</v>
      </c>
      <c r="G205" t="s">
        <v>2082</v>
      </c>
      <c r="H205" t="s">
        <v>322</v>
      </c>
      <c r="I205" t="s">
        <v>952</v>
      </c>
      <c r="J205" t="s">
        <v>205</v>
      </c>
      <c r="K205" t="s">
        <v>225</v>
      </c>
      <c r="L205" t="s">
        <v>326</v>
      </c>
      <c r="M205" t="s">
        <v>341</v>
      </c>
      <c r="N205" t="s">
        <v>466</v>
      </c>
      <c r="O205" t="s">
        <v>340</v>
      </c>
      <c r="P205" t="s">
        <v>1645</v>
      </c>
      <c r="Q205" t="s">
        <v>414</v>
      </c>
      <c r="R205" t="s">
        <v>408</v>
      </c>
      <c r="S205" t="s">
        <v>1213</v>
      </c>
      <c r="T205" s="131">
        <v>1.88</v>
      </c>
      <c r="U205" t="s">
        <v>1775</v>
      </c>
      <c r="V205" s="132">
        <v>6.6839999999999997E-2</v>
      </c>
      <c r="W205" s="132">
        <v>5.3199999999999997E-2</v>
      </c>
      <c r="X205" t="s">
        <v>413</v>
      </c>
      <c r="Y205" t="s">
        <v>340</v>
      </c>
      <c r="Z205" s="131">
        <v>1081550</v>
      </c>
      <c r="AA205" s="131">
        <v>1</v>
      </c>
      <c r="AB205" s="131">
        <v>102.04</v>
      </c>
      <c r="AC205" s="109"/>
      <c r="AD205" s="131">
        <v>1103.614</v>
      </c>
      <c r="AE205" s="109"/>
      <c r="AF205" s="108"/>
      <c r="AG205" s="16"/>
      <c r="AH205" s="132">
        <v>2.7200000000000002E-3</v>
      </c>
      <c r="AI205" s="132">
        <v>2.32E-3</v>
      </c>
      <c r="AJ205" s="132">
        <v>6.8000000000000005E-4</v>
      </c>
    </row>
    <row r="206" spans="1:36">
      <c r="A206" t="s">
        <v>1214</v>
      </c>
      <c r="B206" t="s">
        <v>1218</v>
      </c>
      <c r="C206" t="s">
        <v>1552</v>
      </c>
      <c r="D206" t="s">
        <v>1553</v>
      </c>
      <c r="E206" t="s">
        <v>310</v>
      </c>
      <c r="F206" t="s">
        <v>1841</v>
      </c>
      <c r="G206" t="s">
        <v>1842</v>
      </c>
      <c r="H206" t="s">
        <v>322</v>
      </c>
      <c r="I206" t="s">
        <v>952</v>
      </c>
      <c r="J206" t="s">
        <v>205</v>
      </c>
      <c r="K206" t="s">
        <v>205</v>
      </c>
      <c r="L206" t="s">
        <v>326</v>
      </c>
      <c r="M206" t="s">
        <v>341</v>
      </c>
      <c r="N206" t="s">
        <v>444</v>
      </c>
      <c r="O206" t="s">
        <v>340</v>
      </c>
      <c r="P206" t="s">
        <v>1556</v>
      </c>
      <c r="Q206" t="s">
        <v>416</v>
      </c>
      <c r="R206" t="s">
        <v>408</v>
      </c>
      <c r="S206" t="s">
        <v>1213</v>
      </c>
      <c r="T206" s="131">
        <v>0.73</v>
      </c>
      <c r="U206" t="s">
        <v>1676</v>
      </c>
      <c r="V206" s="132">
        <v>3.1099999999999999E-3</v>
      </c>
      <c r="W206" s="132">
        <v>5.8900000000000001E-2</v>
      </c>
      <c r="X206" t="s">
        <v>413</v>
      </c>
      <c r="Y206" t="s">
        <v>340</v>
      </c>
      <c r="Z206" s="131">
        <v>1072000</v>
      </c>
      <c r="AA206" s="131">
        <v>1</v>
      </c>
      <c r="AB206" s="131">
        <v>102.52</v>
      </c>
      <c r="AC206" s="109"/>
      <c r="AD206" s="131">
        <v>1099.0139999999999</v>
      </c>
      <c r="AE206" s="109"/>
      <c r="AF206" s="108"/>
      <c r="AG206" s="16"/>
      <c r="AH206" s="132">
        <v>4.4299999999999999E-3</v>
      </c>
      <c r="AI206" s="132">
        <v>2.31E-3</v>
      </c>
      <c r="AJ206" s="132">
        <v>6.8000000000000005E-4</v>
      </c>
    </row>
    <row r="207" spans="1:36">
      <c r="A207" t="s">
        <v>1214</v>
      </c>
      <c r="B207" t="s">
        <v>1218</v>
      </c>
      <c r="C207" t="s">
        <v>1632</v>
      </c>
      <c r="D207" t="s">
        <v>1633</v>
      </c>
      <c r="E207" t="s">
        <v>310</v>
      </c>
      <c r="F207" t="s">
        <v>2083</v>
      </c>
      <c r="G207" t="s">
        <v>2084</v>
      </c>
      <c r="H207" t="s">
        <v>322</v>
      </c>
      <c r="I207" t="s">
        <v>952</v>
      </c>
      <c r="J207" t="s">
        <v>205</v>
      </c>
      <c r="K207" t="s">
        <v>205</v>
      </c>
      <c r="L207" t="s">
        <v>326</v>
      </c>
      <c r="M207" t="s">
        <v>341</v>
      </c>
      <c r="N207" t="s">
        <v>465</v>
      </c>
      <c r="O207" t="s">
        <v>340</v>
      </c>
      <c r="P207" t="s">
        <v>1566</v>
      </c>
      <c r="Q207" t="s">
        <v>414</v>
      </c>
      <c r="R207" t="s">
        <v>408</v>
      </c>
      <c r="S207" t="s">
        <v>1213</v>
      </c>
      <c r="T207" s="131">
        <v>2.33</v>
      </c>
      <c r="U207" t="s">
        <v>2085</v>
      </c>
      <c r="V207" s="132">
        <v>6.6830000000000001E-2</v>
      </c>
      <c r="W207" s="132">
        <v>5.0999999999999997E-2</v>
      </c>
      <c r="X207" t="s">
        <v>413</v>
      </c>
      <c r="Y207" t="s">
        <v>340</v>
      </c>
      <c r="Z207" s="131">
        <v>1020000</v>
      </c>
      <c r="AA207" s="131">
        <v>1</v>
      </c>
      <c r="AB207" s="131">
        <v>103.8</v>
      </c>
      <c r="AC207" s="109"/>
      <c r="AD207" s="131">
        <v>1058.76</v>
      </c>
      <c r="AE207" s="109"/>
      <c r="AF207" s="108"/>
      <c r="AG207" s="16"/>
      <c r="AH207" s="132">
        <v>7.6999999999999996E-4</v>
      </c>
      <c r="AI207" s="132">
        <v>2.2300000000000002E-3</v>
      </c>
      <c r="AJ207" s="132">
        <v>6.4999999999999997E-4</v>
      </c>
    </row>
    <row r="208" spans="1:36">
      <c r="A208" t="s">
        <v>1214</v>
      </c>
      <c r="B208" t="s">
        <v>1218</v>
      </c>
      <c r="C208" t="s">
        <v>1641</v>
      </c>
      <c r="D208" t="s">
        <v>1642</v>
      </c>
      <c r="E208" t="s">
        <v>310</v>
      </c>
      <c r="F208" t="s">
        <v>2086</v>
      </c>
      <c r="G208" t="s">
        <v>2087</v>
      </c>
      <c r="H208" t="s">
        <v>322</v>
      </c>
      <c r="I208" t="s">
        <v>755</v>
      </c>
      <c r="J208" t="s">
        <v>205</v>
      </c>
      <c r="K208" t="s">
        <v>205</v>
      </c>
      <c r="L208" t="s">
        <v>326</v>
      </c>
      <c r="M208" t="s">
        <v>341</v>
      </c>
      <c r="N208" t="s">
        <v>465</v>
      </c>
      <c r="O208" t="s">
        <v>340</v>
      </c>
      <c r="P208" t="s">
        <v>1645</v>
      </c>
      <c r="Q208" t="s">
        <v>414</v>
      </c>
      <c r="R208" t="s">
        <v>408</v>
      </c>
      <c r="S208" t="s">
        <v>1213</v>
      </c>
      <c r="T208" s="131">
        <v>4.45</v>
      </c>
      <c r="U208" t="s">
        <v>2088</v>
      </c>
      <c r="V208" s="132">
        <v>3.193E-2</v>
      </c>
      <c r="W208" s="132">
        <v>2.87E-2</v>
      </c>
      <c r="X208" t="s">
        <v>413</v>
      </c>
      <c r="Y208" t="s">
        <v>340</v>
      </c>
      <c r="Z208" s="131">
        <v>1000000</v>
      </c>
      <c r="AA208" s="131">
        <v>1</v>
      </c>
      <c r="AB208" s="131">
        <v>102.74</v>
      </c>
      <c r="AC208" s="109"/>
      <c r="AD208" s="131">
        <v>1027.4000000000001</v>
      </c>
      <c r="AE208" s="109"/>
      <c r="AF208" s="108"/>
      <c r="AG208" s="16"/>
      <c r="AH208" s="132">
        <v>7.1000000000000002E-4</v>
      </c>
      <c r="AI208" s="132">
        <v>2.16E-3</v>
      </c>
      <c r="AJ208" s="132">
        <v>6.3000000000000003E-4</v>
      </c>
    </row>
    <row r="209" spans="1:36">
      <c r="A209" t="s">
        <v>1214</v>
      </c>
      <c r="B209" t="s">
        <v>1218</v>
      </c>
      <c r="C209" t="s">
        <v>2089</v>
      </c>
      <c r="D209" t="s">
        <v>2090</v>
      </c>
      <c r="E209" t="s">
        <v>310</v>
      </c>
      <c r="F209" t="s">
        <v>2091</v>
      </c>
      <c r="G209" t="s">
        <v>2092</v>
      </c>
      <c r="H209" t="s">
        <v>322</v>
      </c>
      <c r="I209" t="s">
        <v>755</v>
      </c>
      <c r="J209" t="s">
        <v>205</v>
      </c>
      <c r="K209" t="s">
        <v>205</v>
      </c>
      <c r="L209" t="s">
        <v>326</v>
      </c>
      <c r="M209" t="s">
        <v>341</v>
      </c>
      <c r="N209" t="s">
        <v>465</v>
      </c>
      <c r="O209" t="s">
        <v>340</v>
      </c>
      <c r="P209" t="s">
        <v>2093</v>
      </c>
      <c r="Q209" t="s">
        <v>414</v>
      </c>
      <c r="R209" t="s">
        <v>408</v>
      </c>
      <c r="S209" t="s">
        <v>1213</v>
      </c>
      <c r="T209" s="131">
        <v>6.42</v>
      </c>
      <c r="U209" t="s">
        <v>2094</v>
      </c>
      <c r="V209" s="132">
        <v>2.8369999999999999E-2</v>
      </c>
      <c r="W209" s="132">
        <v>2.8400000000000002E-2</v>
      </c>
      <c r="X209" t="s">
        <v>413</v>
      </c>
      <c r="Y209" t="s">
        <v>340</v>
      </c>
      <c r="Z209" s="131">
        <v>960000</v>
      </c>
      <c r="AA209" s="131">
        <v>1</v>
      </c>
      <c r="AB209" s="131">
        <v>101.93</v>
      </c>
      <c r="AC209" s="109">
        <v>28.146000000000001</v>
      </c>
      <c r="AD209" s="131">
        <v>1006.674</v>
      </c>
      <c r="AE209" s="109"/>
      <c r="AF209" s="108"/>
      <c r="AG209" s="16"/>
      <c r="AH209" s="132">
        <v>3.6000000000000002E-4</v>
      </c>
      <c r="AI209" s="132">
        <v>2.1800000000000001E-3</v>
      </c>
      <c r="AJ209" s="132">
        <v>6.4000000000000005E-4</v>
      </c>
    </row>
    <row r="210" spans="1:36">
      <c r="A210" t="s">
        <v>1214</v>
      </c>
      <c r="B210" t="s">
        <v>1218</v>
      </c>
      <c r="C210" t="s">
        <v>1843</v>
      </c>
      <c r="D210" t="s">
        <v>1844</v>
      </c>
      <c r="E210" t="s">
        <v>310</v>
      </c>
      <c r="F210" t="s">
        <v>1845</v>
      </c>
      <c r="G210" t="s">
        <v>1846</v>
      </c>
      <c r="H210" t="s">
        <v>322</v>
      </c>
      <c r="I210" t="s">
        <v>952</v>
      </c>
      <c r="J210" t="s">
        <v>205</v>
      </c>
      <c r="K210" t="s">
        <v>205</v>
      </c>
      <c r="L210" t="s">
        <v>326</v>
      </c>
      <c r="M210" t="s">
        <v>341</v>
      </c>
      <c r="N210" t="s">
        <v>465</v>
      </c>
      <c r="O210" t="s">
        <v>340</v>
      </c>
      <c r="P210"/>
      <c r="Q210" t="s">
        <v>411</v>
      </c>
      <c r="R210" t="s">
        <v>411</v>
      </c>
      <c r="S210" t="s">
        <v>1213</v>
      </c>
      <c r="T210" s="131">
        <v>0.46</v>
      </c>
      <c r="U210" t="s">
        <v>1847</v>
      </c>
      <c r="V210" s="132">
        <v>8.6879999999999999E-2</v>
      </c>
      <c r="W210" s="132">
        <v>7.2400000000000006E-2</v>
      </c>
      <c r="X210" t="s">
        <v>413</v>
      </c>
      <c r="Y210" t="s">
        <v>340</v>
      </c>
      <c r="Z210" s="131">
        <v>949434</v>
      </c>
      <c r="AA210" s="131">
        <v>1</v>
      </c>
      <c r="AB210" s="131">
        <v>100</v>
      </c>
      <c r="AC210" s="109"/>
      <c r="AD210" s="131">
        <v>949.43399999999997</v>
      </c>
      <c r="AE210" s="109"/>
      <c r="AF210" s="108"/>
      <c r="AG210" s="16"/>
      <c r="AH210" s="132">
        <v>1.728E-2</v>
      </c>
      <c r="AI210" s="132">
        <v>2E-3</v>
      </c>
      <c r="AJ210" s="132">
        <v>5.9000000000000003E-4</v>
      </c>
    </row>
    <row r="211" spans="1:36">
      <c r="A211" t="s">
        <v>1214</v>
      </c>
      <c r="B211" t="s">
        <v>1218</v>
      </c>
      <c r="C211" t="s">
        <v>2095</v>
      </c>
      <c r="D211" t="s">
        <v>2096</v>
      </c>
      <c r="E211" t="s">
        <v>310</v>
      </c>
      <c r="F211" t="s">
        <v>2097</v>
      </c>
      <c r="G211" t="s">
        <v>2098</v>
      </c>
      <c r="H211" t="s">
        <v>322</v>
      </c>
      <c r="I211" t="s">
        <v>755</v>
      </c>
      <c r="J211" t="s">
        <v>205</v>
      </c>
      <c r="K211" t="s">
        <v>205</v>
      </c>
      <c r="L211" t="s">
        <v>326</v>
      </c>
      <c r="M211" t="s">
        <v>341</v>
      </c>
      <c r="N211" t="s">
        <v>485</v>
      </c>
      <c r="O211" t="s">
        <v>340</v>
      </c>
      <c r="P211" t="s">
        <v>1645</v>
      </c>
      <c r="Q211" t="s">
        <v>414</v>
      </c>
      <c r="R211" t="s">
        <v>408</v>
      </c>
      <c r="S211" t="s">
        <v>1213</v>
      </c>
      <c r="T211" s="131">
        <v>7.69</v>
      </c>
      <c r="U211" t="s">
        <v>2099</v>
      </c>
      <c r="V211" s="132">
        <v>6.3E-3</v>
      </c>
      <c r="W211" s="132">
        <v>2.76E-2</v>
      </c>
      <c r="X211" t="s">
        <v>413</v>
      </c>
      <c r="Y211" t="s">
        <v>340</v>
      </c>
      <c r="Z211" s="131">
        <v>938401</v>
      </c>
      <c r="AA211" s="131">
        <v>1</v>
      </c>
      <c r="AB211" s="131">
        <v>96.89</v>
      </c>
      <c r="AC211" s="109"/>
      <c r="AD211" s="131">
        <v>909.21699999999998</v>
      </c>
      <c r="AE211" s="109"/>
      <c r="AF211" s="108"/>
      <c r="AG211" s="16"/>
      <c r="AH211" s="132">
        <v>1.5399999999999999E-3</v>
      </c>
      <c r="AI211" s="132">
        <v>1.91E-3</v>
      </c>
      <c r="AJ211" s="132">
        <v>5.5999999999999995E-4</v>
      </c>
    </row>
    <row r="212" spans="1:36">
      <c r="A212" t="s">
        <v>1214</v>
      </c>
      <c r="B212" t="s">
        <v>1218</v>
      </c>
      <c r="C212" t="s">
        <v>1852</v>
      </c>
      <c r="D212" t="s">
        <v>1853</v>
      </c>
      <c r="E212" t="s">
        <v>310</v>
      </c>
      <c r="F212" t="s">
        <v>1854</v>
      </c>
      <c r="G212" t="s">
        <v>1855</v>
      </c>
      <c r="H212" t="s">
        <v>322</v>
      </c>
      <c r="I212" t="s">
        <v>952</v>
      </c>
      <c r="J212" t="s">
        <v>205</v>
      </c>
      <c r="K212" t="s">
        <v>205</v>
      </c>
      <c r="L212" t="s">
        <v>326</v>
      </c>
      <c r="M212" t="s">
        <v>341</v>
      </c>
      <c r="N212" t="s">
        <v>442</v>
      </c>
      <c r="O212" t="s">
        <v>340</v>
      </c>
      <c r="P212"/>
      <c r="Q212" t="s">
        <v>411</v>
      </c>
      <c r="R212" t="s">
        <v>411</v>
      </c>
      <c r="S212" t="s">
        <v>1213</v>
      </c>
      <c r="T212" s="131">
        <v>2.74</v>
      </c>
      <c r="U212" t="s">
        <v>1316</v>
      </c>
      <c r="V212" s="132">
        <v>5.994E-2</v>
      </c>
      <c r="W212" s="132">
        <v>6.3200000000000006E-2</v>
      </c>
      <c r="X212" t="s">
        <v>413</v>
      </c>
      <c r="Y212" t="s">
        <v>340</v>
      </c>
      <c r="Z212" s="131">
        <v>903000</v>
      </c>
      <c r="AA212" s="131">
        <v>1</v>
      </c>
      <c r="AB212" s="131">
        <v>99.42</v>
      </c>
      <c r="AC212" s="109"/>
      <c r="AD212" s="131">
        <v>897.76300000000003</v>
      </c>
      <c r="AE212" s="109"/>
      <c r="AF212" s="108"/>
      <c r="AG212" s="16"/>
      <c r="AH212" s="132">
        <v>2.7499999999999998E-3</v>
      </c>
      <c r="AI212" s="132">
        <v>1.89E-3</v>
      </c>
      <c r="AJ212" s="132">
        <v>5.5000000000000003E-4</v>
      </c>
    </row>
    <row r="213" spans="1:36">
      <c r="A213" t="s">
        <v>1214</v>
      </c>
      <c r="B213" t="s">
        <v>1218</v>
      </c>
      <c r="C213" t="s">
        <v>1848</v>
      </c>
      <c r="D213" t="s">
        <v>1849</v>
      </c>
      <c r="E213" t="s">
        <v>310</v>
      </c>
      <c r="F213" t="s">
        <v>1850</v>
      </c>
      <c r="G213" t="s">
        <v>1851</v>
      </c>
      <c r="H213" t="s">
        <v>322</v>
      </c>
      <c r="I213" t="s">
        <v>952</v>
      </c>
      <c r="J213" t="s">
        <v>205</v>
      </c>
      <c r="K213" t="s">
        <v>205</v>
      </c>
      <c r="L213" t="s">
        <v>326</v>
      </c>
      <c r="M213" t="s">
        <v>341</v>
      </c>
      <c r="N213" t="s">
        <v>448</v>
      </c>
      <c r="O213" t="s">
        <v>340</v>
      </c>
      <c r="P213"/>
      <c r="Q213" t="s">
        <v>411</v>
      </c>
      <c r="R213" t="s">
        <v>411</v>
      </c>
      <c r="S213" t="s">
        <v>1213</v>
      </c>
      <c r="T213" s="131">
        <v>1.05</v>
      </c>
      <c r="U213" t="s">
        <v>1360</v>
      </c>
      <c r="V213" s="132">
        <v>8.5930000000000006E-2</v>
      </c>
      <c r="W213" s="132">
        <v>6.5299999999999997E-2</v>
      </c>
      <c r="X213" t="s">
        <v>413</v>
      </c>
      <c r="Y213" t="s">
        <v>340</v>
      </c>
      <c r="Z213" s="131">
        <v>845728</v>
      </c>
      <c r="AA213" s="131">
        <v>1</v>
      </c>
      <c r="AB213" s="131">
        <v>101.95</v>
      </c>
      <c r="AC213" s="109"/>
      <c r="AD213" s="131">
        <v>862.22</v>
      </c>
      <c r="AE213" s="109"/>
      <c r="AF213" s="108"/>
      <c r="AG213" s="16"/>
      <c r="AH213" s="132">
        <v>9.0699999999999999E-3</v>
      </c>
      <c r="AI213" s="132">
        <v>1.82E-3</v>
      </c>
      <c r="AJ213" s="132">
        <v>5.2999999999999998E-4</v>
      </c>
    </row>
    <row r="214" spans="1:36">
      <c r="A214" t="s">
        <v>1214</v>
      </c>
      <c r="B214" t="s">
        <v>1218</v>
      </c>
      <c r="C214" t="s">
        <v>1677</v>
      </c>
      <c r="D214" t="s">
        <v>1678</v>
      </c>
      <c r="E214" t="s">
        <v>312</v>
      </c>
      <c r="F214" t="s">
        <v>1856</v>
      </c>
      <c r="G214" t="s">
        <v>1857</v>
      </c>
      <c r="H214" t="s">
        <v>322</v>
      </c>
      <c r="I214" t="s">
        <v>952</v>
      </c>
      <c r="J214" t="s">
        <v>205</v>
      </c>
      <c r="K214" t="s">
        <v>225</v>
      </c>
      <c r="L214" t="s">
        <v>326</v>
      </c>
      <c r="M214" t="s">
        <v>341</v>
      </c>
      <c r="N214" t="s">
        <v>448</v>
      </c>
      <c r="O214" t="s">
        <v>340</v>
      </c>
      <c r="P214" t="s">
        <v>1556</v>
      </c>
      <c r="Q214" t="s">
        <v>416</v>
      </c>
      <c r="R214" t="s">
        <v>408</v>
      </c>
      <c r="S214" t="s">
        <v>1213</v>
      </c>
      <c r="T214" s="131">
        <v>0.73</v>
      </c>
      <c r="U214" t="s">
        <v>1858</v>
      </c>
      <c r="V214" s="132">
        <v>6.8970000000000004E-2</v>
      </c>
      <c r="W214" s="132">
        <v>5.9499999999999997E-2</v>
      </c>
      <c r="X214" t="s">
        <v>413</v>
      </c>
      <c r="Y214" t="s">
        <v>340</v>
      </c>
      <c r="Z214" s="131">
        <v>764463.2</v>
      </c>
      <c r="AA214" s="131">
        <v>1</v>
      </c>
      <c r="AB214" s="131">
        <v>102.57</v>
      </c>
      <c r="AC214" s="109"/>
      <c r="AD214" s="131">
        <v>784.11</v>
      </c>
      <c r="AE214" s="109"/>
      <c r="AF214" s="108"/>
      <c r="AG214" s="16"/>
      <c r="AH214" s="132">
        <v>3.82E-3</v>
      </c>
      <c r="AI214" s="132">
        <v>1.65E-3</v>
      </c>
      <c r="AJ214" s="132">
        <v>4.8000000000000001E-4</v>
      </c>
    </row>
    <row r="215" spans="1:36">
      <c r="A215" t="s">
        <v>1214</v>
      </c>
      <c r="B215" t="s">
        <v>1218</v>
      </c>
      <c r="C215" t="s">
        <v>1930</v>
      </c>
      <c r="D215" t="s">
        <v>1931</v>
      </c>
      <c r="E215" t="s">
        <v>310</v>
      </c>
      <c r="F215" t="s">
        <v>2100</v>
      </c>
      <c r="G215" t="s">
        <v>2101</v>
      </c>
      <c r="H215" t="s">
        <v>322</v>
      </c>
      <c r="I215" t="s">
        <v>755</v>
      </c>
      <c r="J215" t="s">
        <v>205</v>
      </c>
      <c r="K215" t="s">
        <v>205</v>
      </c>
      <c r="L215" t="s">
        <v>326</v>
      </c>
      <c r="M215" t="s">
        <v>341</v>
      </c>
      <c r="N215" t="s">
        <v>465</v>
      </c>
      <c r="O215" t="s">
        <v>340</v>
      </c>
      <c r="P215" t="s">
        <v>1645</v>
      </c>
      <c r="Q215" t="s">
        <v>414</v>
      </c>
      <c r="R215" t="s">
        <v>408</v>
      </c>
      <c r="S215" t="s">
        <v>1213</v>
      </c>
      <c r="T215" s="131">
        <v>0.81</v>
      </c>
      <c r="U215" t="s">
        <v>2102</v>
      </c>
      <c r="V215" s="132">
        <v>1.3100000000000001E-2</v>
      </c>
      <c r="W215" s="132">
        <v>3.1699999999999999E-2</v>
      </c>
      <c r="X215" t="s">
        <v>413</v>
      </c>
      <c r="Y215" t="s">
        <v>340</v>
      </c>
      <c r="Z215" s="131">
        <v>601463.72</v>
      </c>
      <c r="AA215" s="131">
        <v>1</v>
      </c>
      <c r="AB215" s="131">
        <v>118.67</v>
      </c>
      <c r="AC215" s="109"/>
      <c r="AD215" s="131">
        <v>713.75699999999995</v>
      </c>
      <c r="AE215" s="109"/>
      <c r="AF215" s="108"/>
      <c r="AG215" s="16"/>
      <c r="AH215" s="132">
        <v>5.1999999999999995E-4</v>
      </c>
      <c r="AI215" s="132">
        <v>1.5E-3</v>
      </c>
      <c r="AJ215" s="132">
        <v>4.4000000000000002E-4</v>
      </c>
    </row>
    <row r="216" spans="1:36">
      <c r="A216" t="s">
        <v>1214</v>
      </c>
      <c r="B216" t="s">
        <v>1218</v>
      </c>
      <c r="C216" t="s">
        <v>1823</v>
      </c>
      <c r="D216" t="s">
        <v>1824</v>
      </c>
      <c r="E216" t="s">
        <v>310</v>
      </c>
      <c r="F216" t="s">
        <v>1825</v>
      </c>
      <c r="G216" t="s">
        <v>1826</v>
      </c>
      <c r="H216" t="s">
        <v>322</v>
      </c>
      <c r="I216" t="s">
        <v>952</v>
      </c>
      <c r="J216" t="s">
        <v>205</v>
      </c>
      <c r="K216" t="s">
        <v>205</v>
      </c>
      <c r="L216" t="s">
        <v>326</v>
      </c>
      <c r="M216" t="s">
        <v>341</v>
      </c>
      <c r="N216" t="s">
        <v>448</v>
      </c>
      <c r="O216" t="s">
        <v>340</v>
      </c>
      <c r="P216"/>
      <c r="Q216" t="s">
        <v>411</v>
      </c>
      <c r="R216" t="s">
        <v>411</v>
      </c>
      <c r="S216" t="s">
        <v>1213</v>
      </c>
      <c r="T216" s="131">
        <v>2.98</v>
      </c>
      <c r="U216" t="s">
        <v>1802</v>
      </c>
      <c r="V216" s="132">
        <v>6.368E-2</v>
      </c>
      <c r="W216" s="132">
        <v>-4.1000000000000002E-2</v>
      </c>
      <c r="X216" t="s">
        <v>413</v>
      </c>
      <c r="Y216" t="s">
        <v>340</v>
      </c>
      <c r="Z216" s="131">
        <v>461000</v>
      </c>
      <c r="AA216" s="131">
        <v>1</v>
      </c>
      <c r="AB216" s="131">
        <v>141</v>
      </c>
      <c r="AC216" s="109"/>
      <c r="AD216" s="131">
        <v>650.01</v>
      </c>
      <c r="AE216" s="109"/>
      <c r="AF216" s="108"/>
      <c r="AG216" s="16"/>
      <c r="AH216" s="132">
        <v>9.2300000000000004E-3</v>
      </c>
      <c r="AI216" s="132">
        <v>1.3699999999999999E-3</v>
      </c>
      <c r="AJ216" s="132">
        <v>4.0000000000000002E-4</v>
      </c>
    </row>
    <row r="217" spans="1:36">
      <c r="A217" t="s">
        <v>1214</v>
      </c>
      <c r="B217" t="s">
        <v>1218</v>
      </c>
      <c r="C217" t="s">
        <v>1532</v>
      </c>
      <c r="D217" t="s">
        <v>1533</v>
      </c>
      <c r="E217" t="s">
        <v>310</v>
      </c>
      <c r="F217" t="s">
        <v>2103</v>
      </c>
      <c r="G217" t="s">
        <v>2104</v>
      </c>
      <c r="H217" t="s">
        <v>322</v>
      </c>
      <c r="I217" t="s">
        <v>755</v>
      </c>
      <c r="J217" t="s">
        <v>205</v>
      </c>
      <c r="K217" t="s">
        <v>205</v>
      </c>
      <c r="L217" t="s">
        <v>326</v>
      </c>
      <c r="M217" t="s">
        <v>341</v>
      </c>
      <c r="N217" t="s">
        <v>449</v>
      </c>
      <c r="O217" t="s">
        <v>340</v>
      </c>
      <c r="P217" t="s">
        <v>1590</v>
      </c>
      <c r="Q217" t="s">
        <v>414</v>
      </c>
      <c r="R217" t="s">
        <v>408</v>
      </c>
      <c r="S217" t="s">
        <v>1213</v>
      </c>
      <c r="T217" s="131">
        <v>3.24</v>
      </c>
      <c r="U217" t="s">
        <v>2105</v>
      </c>
      <c r="V217" s="132">
        <v>2.3210000000000001E-2</v>
      </c>
      <c r="W217" s="132">
        <v>2.8199999999999999E-2</v>
      </c>
      <c r="X217" t="s">
        <v>412</v>
      </c>
      <c r="Y217" t="s">
        <v>340</v>
      </c>
      <c r="Z217" s="131">
        <v>475169</v>
      </c>
      <c r="AA217" s="131">
        <v>1</v>
      </c>
      <c r="AB217" s="131">
        <v>111.86</v>
      </c>
      <c r="AC217" s="109"/>
      <c r="AD217" s="131">
        <v>531.524</v>
      </c>
      <c r="AE217" s="109"/>
      <c r="AF217" s="108"/>
      <c r="AG217" s="16"/>
      <c r="AH217" s="132">
        <v>5.5999999999999995E-4</v>
      </c>
      <c r="AI217" s="132">
        <v>1.1199999999999999E-3</v>
      </c>
      <c r="AJ217" s="132">
        <v>3.3E-4</v>
      </c>
    </row>
    <row r="218" spans="1:36">
      <c r="A218" t="s">
        <v>1214</v>
      </c>
      <c r="B218" t="s">
        <v>1218</v>
      </c>
      <c r="C218" t="s">
        <v>2048</v>
      </c>
      <c r="D218" t="s">
        <v>2049</v>
      </c>
      <c r="E218" t="s">
        <v>310</v>
      </c>
      <c r="F218" t="s">
        <v>2106</v>
      </c>
      <c r="G218" t="s">
        <v>2107</v>
      </c>
      <c r="H218" t="s">
        <v>322</v>
      </c>
      <c r="I218" t="s">
        <v>952</v>
      </c>
      <c r="J218" t="s">
        <v>205</v>
      </c>
      <c r="K218" t="s">
        <v>205</v>
      </c>
      <c r="L218" t="s">
        <v>326</v>
      </c>
      <c r="M218" t="s">
        <v>341</v>
      </c>
      <c r="N218" t="s">
        <v>448</v>
      </c>
      <c r="O218" t="s">
        <v>340</v>
      </c>
      <c r="P218"/>
      <c r="Q218" t="s">
        <v>411</v>
      </c>
      <c r="R218" t="s">
        <v>411</v>
      </c>
      <c r="S218" t="s">
        <v>1213</v>
      </c>
      <c r="T218" s="131">
        <v>0.04</v>
      </c>
      <c r="U218" t="s">
        <v>2108</v>
      </c>
      <c r="V218" s="132">
        <v>8.4860000000000005E-2</v>
      </c>
      <c r="W218" s="132">
        <v>8.4599999999999995E-2</v>
      </c>
      <c r="X218" t="s">
        <v>413</v>
      </c>
      <c r="Y218" t="s">
        <v>340</v>
      </c>
      <c r="Z218" s="131">
        <v>511000</v>
      </c>
      <c r="AA218" s="131">
        <v>1</v>
      </c>
      <c r="AB218" s="131">
        <v>101.88</v>
      </c>
      <c r="AC218" s="109"/>
      <c r="AD218" s="131">
        <v>520.60699999999997</v>
      </c>
      <c r="AE218" s="109"/>
      <c r="AF218" s="108"/>
      <c r="AG218" s="16"/>
      <c r="AH218" s="132">
        <v>2.129E-2</v>
      </c>
      <c r="AI218" s="132">
        <v>1.1000000000000001E-3</v>
      </c>
      <c r="AJ218" s="132">
        <v>3.2000000000000003E-4</v>
      </c>
    </row>
    <row r="219" spans="1:36">
      <c r="A219" t="s">
        <v>1214</v>
      </c>
      <c r="B219" t="s">
        <v>1218</v>
      </c>
      <c r="C219" t="s">
        <v>1608</v>
      </c>
      <c r="D219" t="s">
        <v>1609</v>
      </c>
      <c r="E219" t="s">
        <v>310</v>
      </c>
      <c r="F219" t="s">
        <v>1874</v>
      </c>
      <c r="G219" t="s">
        <v>1875</v>
      </c>
      <c r="H219" t="s">
        <v>322</v>
      </c>
      <c r="I219" t="s">
        <v>755</v>
      </c>
      <c r="J219" t="s">
        <v>205</v>
      </c>
      <c r="K219" t="s">
        <v>205</v>
      </c>
      <c r="L219" t="s">
        <v>326</v>
      </c>
      <c r="M219" t="s">
        <v>341</v>
      </c>
      <c r="N219" t="s">
        <v>442</v>
      </c>
      <c r="O219" t="s">
        <v>340</v>
      </c>
      <c r="P219"/>
      <c r="Q219" t="s">
        <v>411</v>
      </c>
      <c r="R219" t="s">
        <v>411</v>
      </c>
      <c r="S219" t="s">
        <v>1213</v>
      </c>
      <c r="T219" s="131">
        <v>2.06</v>
      </c>
      <c r="U219" t="s">
        <v>1686</v>
      </c>
      <c r="V219" s="132">
        <v>4.6179999999999999E-2</v>
      </c>
      <c r="W219" s="132">
        <v>3.6799999999999999E-2</v>
      </c>
      <c r="X219" t="s">
        <v>413</v>
      </c>
      <c r="Y219" t="s">
        <v>340</v>
      </c>
      <c r="Z219" s="131">
        <v>449655.11</v>
      </c>
      <c r="AA219" s="131">
        <v>1</v>
      </c>
      <c r="AB219" s="131">
        <v>114.78</v>
      </c>
      <c r="AC219" s="109"/>
      <c r="AD219" s="131">
        <v>516.11400000000003</v>
      </c>
      <c r="AE219" s="109"/>
      <c r="AF219" s="108"/>
      <c r="AG219" s="16"/>
      <c r="AH219" s="132">
        <v>6.9199999999999999E-3</v>
      </c>
      <c r="AI219" s="132">
        <v>1.09E-3</v>
      </c>
      <c r="AJ219" s="132">
        <v>3.2000000000000003E-4</v>
      </c>
    </row>
    <row r="220" spans="1:36">
      <c r="A220" t="s">
        <v>1214</v>
      </c>
      <c r="B220" t="s">
        <v>1218</v>
      </c>
      <c r="C220" t="s">
        <v>1771</v>
      </c>
      <c r="D220" t="s">
        <v>1772</v>
      </c>
      <c r="E220" t="s">
        <v>310</v>
      </c>
      <c r="F220" t="s">
        <v>1871</v>
      </c>
      <c r="G220" t="s">
        <v>1872</v>
      </c>
      <c r="H220" t="s">
        <v>322</v>
      </c>
      <c r="I220" t="s">
        <v>952</v>
      </c>
      <c r="J220" t="s">
        <v>205</v>
      </c>
      <c r="K220" t="s">
        <v>205</v>
      </c>
      <c r="L220" t="s">
        <v>326</v>
      </c>
      <c r="M220" t="s">
        <v>341</v>
      </c>
      <c r="N220" t="s">
        <v>448</v>
      </c>
      <c r="O220" t="s">
        <v>340</v>
      </c>
      <c r="P220"/>
      <c r="Q220" t="s">
        <v>411</v>
      </c>
      <c r="R220" t="s">
        <v>411</v>
      </c>
      <c r="S220" t="s">
        <v>1213</v>
      </c>
      <c r="T220" s="131">
        <v>2.82</v>
      </c>
      <c r="U220" t="s">
        <v>1873</v>
      </c>
      <c r="V220" s="132">
        <v>7.4359999999999996E-2</v>
      </c>
      <c r="W220" s="132">
        <v>5.9700000000000003E-2</v>
      </c>
      <c r="X220" t="s">
        <v>413</v>
      </c>
      <c r="Y220" t="s">
        <v>340</v>
      </c>
      <c r="Z220" s="131">
        <v>462000</v>
      </c>
      <c r="AA220" s="131">
        <v>1</v>
      </c>
      <c r="AB220" s="131">
        <v>103.57</v>
      </c>
      <c r="AC220" s="109"/>
      <c r="AD220" s="131">
        <v>478.49299999999999</v>
      </c>
      <c r="AE220" s="109"/>
      <c r="AF220" s="108"/>
      <c r="AG220" s="16"/>
      <c r="AH220" s="132">
        <v>3.2200000000000002E-3</v>
      </c>
      <c r="AI220" s="132">
        <v>1.01E-3</v>
      </c>
      <c r="AJ220" s="132">
        <v>2.9E-4</v>
      </c>
    </row>
    <row r="221" spans="1:36">
      <c r="A221" t="s">
        <v>1214</v>
      </c>
      <c r="B221" t="s">
        <v>1218</v>
      </c>
      <c r="C221" t="s">
        <v>1744</v>
      </c>
      <c r="D221" t="s">
        <v>1745</v>
      </c>
      <c r="E221" t="s">
        <v>310</v>
      </c>
      <c r="F221" t="s">
        <v>1876</v>
      </c>
      <c r="G221" t="s">
        <v>1877</v>
      </c>
      <c r="H221" t="s">
        <v>322</v>
      </c>
      <c r="I221" t="s">
        <v>952</v>
      </c>
      <c r="J221" t="s">
        <v>205</v>
      </c>
      <c r="K221" t="s">
        <v>205</v>
      </c>
      <c r="L221" t="s">
        <v>326</v>
      </c>
      <c r="M221" t="s">
        <v>341</v>
      </c>
      <c r="N221" t="s">
        <v>448</v>
      </c>
      <c r="O221" t="s">
        <v>340</v>
      </c>
      <c r="P221"/>
      <c r="Q221" t="s">
        <v>411</v>
      </c>
      <c r="R221" t="s">
        <v>411</v>
      </c>
      <c r="S221" t="s">
        <v>1213</v>
      </c>
      <c r="T221" s="131">
        <v>1.46</v>
      </c>
      <c r="U221" t="s">
        <v>1775</v>
      </c>
      <c r="V221" s="132">
        <v>9.5750000000000002E-2</v>
      </c>
      <c r="W221" s="132">
        <v>5.8700000000000002E-2</v>
      </c>
      <c r="X221" t="s">
        <v>413</v>
      </c>
      <c r="Y221" t="s">
        <v>340</v>
      </c>
      <c r="Z221" s="131">
        <v>363188</v>
      </c>
      <c r="AA221" s="131">
        <v>1</v>
      </c>
      <c r="AB221" s="131">
        <v>97.76</v>
      </c>
      <c r="AC221" s="109"/>
      <c r="AD221" s="131">
        <v>355.053</v>
      </c>
      <c r="AE221" s="109"/>
      <c r="AF221" s="108"/>
      <c r="AG221" s="16"/>
      <c r="AH221" s="132">
        <v>6.8100000000000001E-3</v>
      </c>
      <c r="AI221" s="132">
        <v>7.5000000000000002E-4</v>
      </c>
      <c r="AJ221" s="132">
        <v>2.2000000000000001E-4</v>
      </c>
    </row>
    <row r="222" spans="1:36">
      <c r="A222" t="s">
        <v>1214</v>
      </c>
      <c r="B222" t="s">
        <v>1218</v>
      </c>
      <c r="C222" t="s">
        <v>1883</v>
      </c>
      <c r="D222" t="s">
        <v>1884</v>
      </c>
      <c r="E222" t="s">
        <v>310</v>
      </c>
      <c r="F222" t="s">
        <v>2109</v>
      </c>
      <c r="G222" t="s">
        <v>2110</v>
      </c>
      <c r="H222" t="s">
        <v>322</v>
      </c>
      <c r="I222" t="s">
        <v>952</v>
      </c>
      <c r="J222" t="s">
        <v>205</v>
      </c>
      <c r="K222" t="s">
        <v>205</v>
      </c>
      <c r="L222" t="s">
        <v>315</v>
      </c>
      <c r="M222" t="s">
        <v>341</v>
      </c>
      <c r="N222" t="s">
        <v>444</v>
      </c>
      <c r="O222" t="s">
        <v>340</v>
      </c>
      <c r="P222"/>
      <c r="Q222" t="s">
        <v>411</v>
      </c>
      <c r="R222" t="s">
        <v>411</v>
      </c>
      <c r="S222" t="s">
        <v>1213</v>
      </c>
      <c r="T222" s="131">
        <v>0.49</v>
      </c>
      <c r="U222" t="s">
        <v>2111</v>
      </c>
      <c r="V222" s="132">
        <v>3.9350000000000003E-2</v>
      </c>
      <c r="W222" s="132">
        <v>5.3826000000000001</v>
      </c>
      <c r="X222" t="s">
        <v>413</v>
      </c>
      <c r="Y222" t="s">
        <v>339</v>
      </c>
      <c r="Z222" s="131">
        <v>950000</v>
      </c>
      <c r="AA222" s="131">
        <v>1</v>
      </c>
      <c r="AB222" s="131">
        <v>25</v>
      </c>
      <c r="AC222" s="109"/>
      <c r="AD222" s="131">
        <v>237.5</v>
      </c>
      <c r="AE222" s="109"/>
      <c r="AF222" s="108"/>
      <c r="AG222" s="16"/>
      <c r="AH222" s="132">
        <v>7.45E-3</v>
      </c>
      <c r="AI222" s="132">
        <v>5.0000000000000001E-4</v>
      </c>
      <c r="AJ222" s="132">
        <v>1.4999999999999999E-4</v>
      </c>
    </row>
    <row r="223" spans="1:36">
      <c r="A223" t="s">
        <v>1214</v>
      </c>
      <c r="B223" t="s">
        <v>1218</v>
      </c>
      <c r="C223" t="s">
        <v>1883</v>
      </c>
      <c r="D223" t="s">
        <v>1884</v>
      </c>
      <c r="E223" t="s">
        <v>310</v>
      </c>
      <c r="F223" t="s">
        <v>1885</v>
      </c>
      <c r="G223" t="s">
        <v>1886</v>
      </c>
      <c r="H223" t="s">
        <v>322</v>
      </c>
      <c r="I223" t="s">
        <v>952</v>
      </c>
      <c r="J223" t="s">
        <v>205</v>
      </c>
      <c r="K223" t="s">
        <v>205</v>
      </c>
      <c r="L223" t="s">
        <v>315</v>
      </c>
      <c r="M223" t="s">
        <v>341</v>
      </c>
      <c r="N223" t="s">
        <v>444</v>
      </c>
      <c r="O223" t="s">
        <v>340</v>
      </c>
      <c r="P223"/>
      <c r="Q223" t="s">
        <v>411</v>
      </c>
      <c r="R223" t="s">
        <v>411</v>
      </c>
      <c r="S223" t="s">
        <v>1213</v>
      </c>
      <c r="T223" s="131">
        <v>0.01</v>
      </c>
      <c r="U223" t="s">
        <v>1887</v>
      </c>
      <c r="V223" s="132">
        <v>3.5009999999999999E-2</v>
      </c>
      <c r="W223" s="132">
        <v>9.99</v>
      </c>
      <c r="X223" t="s">
        <v>413</v>
      </c>
      <c r="Y223" t="s">
        <v>339</v>
      </c>
      <c r="Z223" s="131">
        <v>825000</v>
      </c>
      <c r="AA223" s="131">
        <v>1</v>
      </c>
      <c r="AB223" s="131">
        <v>25</v>
      </c>
      <c r="AC223" s="109"/>
      <c r="AD223" s="131">
        <v>206.25</v>
      </c>
      <c r="AE223" s="109"/>
      <c r="AF223" s="108"/>
      <c r="AG223" s="16"/>
      <c r="AH223" s="132">
        <v>8.1199999999999994E-2</v>
      </c>
      <c r="AI223" s="132">
        <v>4.2999999999999999E-4</v>
      </c>
      <c r="AJ223" s="132">
        <v>1.2999999999999999E-4</v>
      </c>
    </row>
    <row r="224" spans="1:36">
      <c r="A224" t="s">
        <v>1214</v>
      </c>
      <c r="B224" t="s">
        <v>1218</v>
      </c>
      <c r="C224" t="s">
        <v>1744</v>
      </c>
      <c r="D224" t="s">
        <v>1745</v>
      </c>
      <c r="E224" t="s">
        <v>310</v>
      </c>
      <c r="F224" t="s">
        <v>1881</v>
      </c>
      <c r="G224" t="s">
        <v>1882</v>
      </c>
      <c r="H224" t="s">
        <v>322</v>
      </c>
      <c r="I224" t="s">
        <v>952</v>
      </c>
      <c r="J224" t="s">
        <v>205</v>
      </c>
      <c r="K224" t="s">
        <v>205</v>
      </c>
      <c r="L224" t="s">
        <v>326</v>
      </c>
      <c r="M224" t="s">
        <v>341</v>
      </c>
      <c r="N224" t="s">
        <v>448</v>
      </c>
      <c r="O224" t="s">
        <v>340</v>
      </c>
      <c r="P224"/>
      <c r="Q224" t="s">
        <v>411</v>
      </c>
      <c r="R224" t="s">
        <v>411</v>
      </c>
      <c r="S224" t="s">
        <v>1213</v>
      </c>
      <c r="T224" s="131">
        <v>1.45</v>
      </c>
      <c r="U224" t="s">
        <v>1775</v>
      </c>
      <c r="V224" s="132">
        <v>9.4420000000000004E-2</v>
      </c>
      <c r="W224" s="132">
        <v>4.6199999999999998E-2</v>
      </c>
      <c r="X224" t="s">
        <v>413</v>
      </c>
      <c r="Y224" t="s">
        <v>340</v>
      </c>
      <c r="Z224" s="131">
        <v>185120.5</v>
      </c>
      <c r="AA224" s="131">
        <v>1</v>
      </c>
      <c r="AB224" s="131">
        <v>102.41</v>
      </c>
      <c r="AC224" s="109"/>
      <c r="AD224" s="131">
        <v>189.58199999999999</v>
      </c>
      <c r="AE224" s="109"/>
      <c r="AF224" s="108"/>
      <c r="AG224" s="16"/>
      <c r="AH224" s="132">
        <v>3.7299999999999998E-3</v>
      </c>
      <c r="AI224" s="132">
        <v>4.0000000000000002E-4</v>
      </c>
      <c r="AJ224" s="132">
        <v>1.2E-4</v>
      </c>
    </row>
    <row r="225" spans="1:36">
      <c r="A225" t="s">
        <v>1214</v>
      </c>
      <c r="B225" t="s">
        <v>1218</v>
      </c>
      <c r="C225" t="s">
        <v>1987</v>
      </c>
      <c r="D225" t="s">
        <v>1988</v>
      </c>
      <c r="E225" t="s">
        <v>310</v>
      </c>
      <c r="F225" t="s">
        <v>2112</v>
      </c>
      <c r="G225" t="s">
        <v>2113</v>
      </c>
      <c r="H225" t="s">
        <v>322</v>
      </c>
      <c r="I225" t="s">
        <v>755</v>
      </c>
      <c r="J225" t="s">
        <v>205</v>
      </c>
      <c r="K225" t="s">
        <v>205</v>
      </c>
      <c r="L225" t="s">
        <v>326</v>
      </c>
      <c r="M225" t="s">
        <v>341</v>
      </c>
      <c r="N225" t="s">
        <v>446</v>
      </c>
      <c r="O225" t="s">
        <v>340</v>
      </c>
      <c r="P225" t="s">
        <v>1590</v>
      </c>
      <c r="Q225" t="s">
        <v>414</v>
      </c>
      <c r="R225" t="s">
        <v>408</v>
      </c>
      <c r="S225" t="s">
        <v>1213</v>
      </c>
      <c r="T225" s="131">
        <v>6.14</v>
      </c>
      <c r="U225" t="s">
        <v>2114</v>
      </c>
      <c r="V225" s="132">
        <v>3.6089999999999997E-2</v>
      </c>
      <c r="W225" s="132">
        <v>2.9100000000000001E-2</v>
      </c>
      <c r="X225" t="s">
        <v>412</v>
      </c>
      <c r="Y225" t="s">
        <v>340</v>
      </c>
      <c r="Z225" s="131">
        <v>154466</v>
      </c>
      <c r="AA225" s="131">
        <v>1</v>
      </c>
      <c r="AB225" s="131">
        <v>110.73</v>
      </c>
      <c r="AC225" s="109"/>
      <c r="AD225" s="131">
        <v>171.04</v>
      </c>
      <c r="AE225" s="109"/>
      <c r="AF225" s="108"/>
      <c r="AG225" s="16"/>
      <c r="AH225" s="132">
        <v>1E-4</v>
      </c>
      <c r="AI225" s="132">
        <v>3.6000000000000002E-4</v>
      </c>
      <c r="AJ225" s="132">
        <v>1.1E-4</v>
      </c>
    </row>
    <row r="226" spans="1:36">
      <c r="A226" t="s">
        <v>1214</v>
      </c>
      <c r="B226" t="s">
        <v>1218</v>
      </c>
      <c r="C226" t="s">
        <v>1866</v>
      </c>
      <c r="D226" t="s">
        <v>1867</v>
      </c>
      <c r="E226" t="s">
        <v>310</v>
      </c>
      <c r="F226" t="s">
        <v>1868</v>
      </c>
      <c r="G226" t="s">
        <v>1869</v>
      </c>
      <c r="H226" t="s">
        <v>322</v>
      </c>
      <c r="I226" t="s">
        <v>755</v>
      </c>
      <c r="J226" t="s">
        <v>205</v>
      </c>
      <c r="K226" t="s">
        <v>205</v>
      </c>
      <c r="L226" t="s">
        <v>326</v>
      </c>
      <c r="M226" t="s">
        <v>341</v>
      </c>
      <c r="N226" t="s">
        <v>444</v>
      </c>
      <c r="O226" t="s">
        <v>340</v>
      </c>
      <c r="P226" t="s">
        <v>1579</v>
      </c>
      <c r="Q226" t="s">
        <v>416</v>
      </c>
      <c r="R226" t="s">
        <v>408</v>
      </c>
      <c r="S226" t="s">
        <v>1213</v>
      </c>
      <c r="T226" s="131">
        <v>0.18</v>
      </c>
      <c r="U226" t="s">
        <v>1870</v>
      </c>
      <c r="V226" s="132">
        <v>1.721E-2</v>
      </c>
      <c r="W226" s="132">
        <v>3.5099999999999999E-2</v>
      </c>
      <c r="X226" t="s">
        <v>413</v>
      </c>
      <c r="Y226" t="s">
        <v>340</v>
      </c>
      <c r="Z226" s="131">
        <v>99032</v>
      </c>
      <c r="AA226" s="131">
        <v>1</v>
      </c>
      <c r="AB226" s="131">
        <v>115.84</v>
      </c>
      <c r="AC226" s="109"/>
      <c r="AD226" s="131">
        <v>114.71899999999999</v>
      </c>
      <c r="AE226" s="109"/>
      <c r="AF226" s="108"/>
      <c r="AG226" s="16"/>
      <c r="AH226" s="132">
        <v>5.9000000000000003E-4</v>
      </c>
      <c r="AI226" s="132">
        <v>2.4000000000000001E-4</v>
      </c>
      <c r="AJ226" s="132">
        <v>6.9999999999999994E-5</v>
      </c>
    </row>
    <row r="227" spans="1:36">
      <c r="A227" t="s">
        <v>1214</v>
      </c>
      <c r="B227" t="s">
        <v>1218</v>
      </c>
      <c r="C227" t="s">
        <v>1602</v>
      </c>
      <c r="D227" t="s">
        <v>1603</v>
      </c>
      <c r="E227" t="s">
        <v>310</v>
      </c>
      <c r="F227" t="s">
        <v>2115</v>
      </c>
      <c r="G227" t="s">
        <v>2116</v>
      </c>
      <c r="H227" t="s">
        <v>322</v>
      </c>
      <c r="I227" t="s">
        <v>952</v>
      </c>
      <c r="J227" t="s">
        <v>205</v>
      </c>
      <c r="K227" t="s">
        <v>205</v>
      </c>
      <c r="L227" t="s">
        <v>326</v>
      </c>
      <c r="M227" t="s">
        <v>341</v>
      </c>
      <c r="N227" t="s">
        <v>444</v>
      </c>
      <c r="O227" t="s">
        <v>340</v>
      </c>
      <c r="P227" t="s">
        <v>1606</v>
      </c>
      <c r="Q227" t="s">
        <v>416</v>
      </c>
      <c r="R227" t="s">
        <v>408</v>
      </c>
      <c r="S227" t="s">
        <v>1213</v>
      </c>
      <c r="T227" s="131">
        <v>0.5</v>
      </c>
      <c r="U227" t="s">
        <v>1636</v>
      </c>
      <c r="V227" s="132">
        <v>4.1939999999999998E-2</v>
      </c>
      <c r="W227" s="132">
        <v>5.2999999999999999E-2</v>
      </c>
      <c r="X227" t="s">
        <v>413</v>
      </c>
      <c r="Y227" t="s">
        <v>340</v>
      </c>
      <c r="Z227" s="131">
        <v>112749.54</v>
      </c>
      <c r="AA227" s="131">
        <v>1</v>
      </c>
      <c r="AB227" s="131">
        <v>98.98</v>
      </c>
      <c r="AC227" s="109"/>
      <c r="AD227" s="131">
        <v>111.599</v>
      </c>
      <c r="AE227" s="109"/>
      <c r="AF227" s="108"/>
      <c r="AG227" s="16"/>
      <c r="AH227" s="132">
        <v>2.6099999999999999E-3</v>
      </c>
      <c r="AI227" s="132">
        <v>2.3000000000000001E-4</v>
      </c>
      <c r="AJ227" s="132">
        <v>6.9999999999999994E-5</v>
      </c>
    </row>
    <row r="228" spans="1:36">
      <c r="A228" t="s">
        <v>1214</v>
      </c>
      <c r="B228" t="s">
        <v>1218</v>
      </c>
      <c r="C228" t="s">
        <v>1992</v>
      </c>
      <c r="D228" t="s">
        <v>1993</v>
      </c>
      <c r="E228" t="s">
        <v>310</v>
      </c>
      <c r="F228" t="s">
        <v>2117</v>
      </c>
      <c r="G228" t="s">
        <v>2118</v>
      </c>
      <c r="H228" t="s">
        <v>322</v>
      </c>
      <c r="I228" t="s">
        <v>755</v>
      </c>
      <c r="J228" t="s">
        <v>205</v>
      </c>
      <c r="K228" t="s">
        <v>205</v>
      </c>
      <c r="L228" t="s">
        <v>326</v>
      </c>
      <c r="M228" t="s">
        <v>341</v>
      </c>
      <c r="N228" t="s">
        <v>449</v>
      </c>
      <c r="O228" t="s">
        <v>340</v>
      </c>
      <c r="P228" t="s">
        <v>1590</v>
      </c>
      <c r="Q228" t="s">
        <v>414</v>
      </c>
      <c r="R228" t="s">
        <v>408</v>
      </c>
      <c r="S228" t="s">
        <v>1213</v>
      </c>
      <c r="T228" s="131">
        <v>3.24</v>
      </c>
      <c r="U228" t="s">
        <v>2119</v>
      </c>
      <c r="V228" s="132">
        <v>2.3130000000000001E-2</v>
      </c>
      <c r="W228" s="132">
        <v>2.98E-2</v>
      </c>
      <c r="X228" t="s">
        <v>412</v>
      </c>
      <c r="Y228" t="s">
        <v>340</v>
      </c>
      <c r="Z228" s="131">
        <v>20789</v>
      </c>
      <c r="AA228" s="131">
        <v>1</v>
      </c>
      <c r="AB228" s="131">
        <v>110.98</v>
      </c>
      <c r="AC228" s="109"/>
      <c r="AD228" s="131">
        <v>23.071999999999999</v>
      </c>
      <c r="AE228" s="109"/>
      <c r="AF228" s="108"/>
      <c r="AG228" s="16"/>
      <c r="AH228" s="132">
        <v>2.0000000000000002E-5</v>
      </c>
      <c r="AI228" s="132">
        <v>5.0000000000000002E-5</v>
      </c>
      <c r="AJ228" s="132">
        <v>1.0000000000000001E-5</v>
      </c>
    </row>
    <row r="229" spans="1:36">
      <c r="A229" t="s">
        <v>1214</v>
      </c>
      <c r="B229" t="s">
        <v>1218</v>
      </c>
      <c r="C229" t="s">
        <v>1552</v>
      </c>
      <c r="D229" t="s">
        <v>1553</v>
      </c>
      <c r="E229" t="s">
        <v>310</v>
      </c>
      <c r="F229" t="s">
        <v>1890</v>
      </c>
      <c r="G229" t="s">
        <v>1891</v>
      </c>
      <c r="H229" t="s">
        <v>313</v>
      </c>
      <c r="I229" t="s">
        <v>952</v>
      </c>
      <c r="J229" t="s">
        <v>205</v>
      </c>
      <c r="K229" t="s">
        <v>1209</v>
      </c>
      <c r="L229"/>
      <c r="M229" t="s">
        <v>1209</v>
      </c>
      <c r="N229" t="s">
        <v>444</v>
      </c>
      <c r="O229" t="s">
        <v>340</v>
      </c>
      <c r="P229" t="s">
        <v>1556</v>
      </c>
      <c r="Q229" t="s">
        <v>416</v>
      </c>
      <c r="R229" t="s">
        <v>410</v>
      </c>
      <c r="S229" t="s">
        <v>1213</v>
      </c>
      <c r="T229" s="131"/>
      <c r="U229" t="s">
        <v>1888</v>
      </c>
      <c r="V229" s="132" t="s">
        <v>1889</v>
      </c>
      <c r="W229" s="132"/>
      <c r="X229"/>
      <c r="Y229"/>
      <c r="Z229" s="131">
        <v>-69720</v>
      </c>
      <c r="AA229" s="131">
        <v>1</v>
      </c>
      <c r="AB229" s="131">
        <v>65.027000000000001</v>
      </c>
      <c r="AC229" s="109"/>
      <c r="AD229" s="131">
        <v>-45.337000000000003</v>
      </c>
      <c r="AE229" s="109"/>
      <c r="AF229" s="108"/>
      <c r="AG229" s="16"/>
      <c r="AH229" s="132"/>
      <c r="AI229" s="132">
        <v>-1E-4</v>
      </c>
      <c r="AJ229" s="132">
        <v>-3.0000000000000001E-5</v>
      </c>
    </row>
    <row r="230" spans="1:36">
      <c r="A230" t="s">
        <v>1214</v>
      </c>
      <c r="B230" t="s">
        <v>1218</v>
      </c>
      <c r="C230" t="s">
        <v>1892</v>
      </c>
      <c r="D230" t="s">
        <v>1893</v>
      </c>
      <c r="E230" t="s">
        <v>312</v>
      </c>
      <c r="F230" t="s">
        <v>1894</v>
      </c>
      <c r="G230" t="s">
        <v>1895</v>
      </c>
      <c r="H230" t="s">
        <v>322</v>
      </c>
      <c r="I230" t="s">
        <v>756</v>
      </c>
      <c r="J230" t="s">
        <v>206</v>
      </c>
      <c r="K230" t="s">
        <v>234</v>
      </c>
      <c r="L230" t="s">
        <v>326</v>
      </c>
      <c r="M230" t="s">
        <v>315</v>
      </c>
      <c r="N230" t="s">
        <v>487</v>
      </c>
      <c r="O230" t="s">
        <v>340</v>
      </c>
      <c r="P230" t="s">
        <v>1896</v>
      </c>
      <c r="Q230" t="s">
        <v>434</v>
      </c>
      <c r="R230" t="s">
        <v>408</v>
      </c>
      <c r="S230" t="s">
        <v>1216</v>
      </c>
      <c r="T230" s="131">
        <v>4.1040000000000001</v>
      </c>
      <c r="U230" t="s">
        <v>1897</v>
      </c>
      <c r="V230" s="132">
        <v>8.6330000000000004E-2</v>
      </c>
      <c r="W230" s="132">
        <v>7.8439999999999996E-2</v>
      </c>
      <c r="X230" t="s">
        <v>413</v>
      </c>
      <c r="Y230" t="s">
        <v>340</v>
      </c>
      <c r="Z230" s="131">
        <v>2280000</v>
      </c>
      <c r="AA230" s="131">
        <v>3.3719999999999999</v>
      </c>
      <c r="AB230" s="131">
        <v>104.27800000000001</v>
      </c>
      <c r="AC230" s="109"/>
      <c r="AD230" s="131">
        <v>8017.0590000000002</v>
      </c>
      <c r="AE230" s="109"/>
      <c r="AF230" s="108"/>
      <c r="AG230" s="16"/>
      <c r="AH230" s="132">
        <v>3.0400000000000002E-3</v>
      </c>
      <c r="AI230" s="132">
        <v>1.6879999999999999E-2</v>
      </c>
      <c r="AJ230" s="132">
        <v>4.9399999999999999E-3</v>
      </c>
    </row>
    <row r="231" spans="1:36">
      <c r="A231" t="s">
        <v>1214</v>
      </c>
      <c r="B231" t="s">
        <v>1218</v>
      </c>
      <c r="C231" t="s">
        <v>2120</v>
      </c>
      <c r="D231" t="s">
        <v>2121</v>
      </c>
      <c r="E231" t="s">
        <v>80</v>
      </c>
      <c r="F231" t="s">
        <v>2122</v>
      </c>
      <c r="G231" t="s">
        <v>2123</v>
      </c>
      <c r="H231" t="s">
        <v>322</v>
      </c>
      <c r="I231" t="s">
        <v>756</v>
      </c>
      <c r="J231" t="s">
        <v>206</v>
      </c>
      <c r="K231" t="s">
        <v>234</v>
      </c>
      <c r="L231" t="s">
        <v>326</v>
      </c>
      <c r="M231" t="s">
        <v>315</v>
      </c>
      <c r="N231" t="s">
        <v>487</v>
      </c>
      <c r="O231" t="s">
        <v>340</v>
      </c>
      <c r="P231" t="s">
        <v>2124</v>
      </c>
      <c r="Q231" t="s">
        <v>434</v>
      </c>
      <c r="R231" t="s">
        <v>408</v>
      </c>
      <c r="S231" t="s">
        <v>1216</v>
      </c>
      <c r="T231" s="131">
        <v>1.6719999999999999</v>
      </c>
      <c r="U231" t="s">
        <v>2125</v>
      </c>
      <c r="V231" s="132">
        <v>7.5090000000000004E-2</v>
      </c>
      <c r="W231" s="132">
        <v>7.5319999999999998E-2</v>
      </c>
      <c r="X231" t="s">
        <v>413</v>
      </c>
      <c r="Y231" t="s">
        <v>340</v>
      </c>
      <c r="Z231" s="131">
        <v>2000000</v>
      </c>
      <c r="AA231" s="131">
        <v>3.3719999999999999</v>
      </c>
      <c r="AB231" s="131">
        <v>98.903999999999996</v>
      </c>
      <c r="AC231" s="109"/>
      <c r="AD231" s="131">
        <v>6670.1080000000002</v>
      </c>
      <c r="AE231" s="109"/>
      <c r="AF231" s="108"/>
      <c r="AG231" s="16"/>
      <c r="AH231" s="132">
        <v>4.4400000000000004E-3</v>
      </c>
      <c r="AI231" s="132">
        <v>1.404E-2</v>
      </c>
      <c r="AJ231" s="132">
        <v>4.1099999999999999E-3</v>
      </c>
    </row>
    <row r="232" spans="1:36">
      <c r="A232" t="s">
        <v>1214</v>
      </c>
      <c r="B232" t="s">
        <v>1218</v>
      </c>
      <c r="C232" t="s">
        <v>2126</v>
      </c>
      <c r="D232" t="s">
        <v>2127</v>
      </c>
      <c r="E232" t="s">
        <v>80</v>
      </c>
      <c r="F232" t="s">
        <v>2128</v>
      </c>
      <c r="G232" t="s">
        <v>2129</v>
      </c>
      <c r="H232" t="s">
        <v>322</v>
      </c>
      <c r="I232" t="s">
        <v>756</v>
      </c>
      <c r="J232" t="s">
        <v>206</v>
      </c>
      <c r="K232" t="s">
        <v>225</v>
      </c>
      <c r="L232" t="s">
        <v>326</v>
      </c>
      <c r="M232" t="s">
        <v>315</v>
      </c>
      <c r="N232" t="s">
        <v>538</v>
      </c>
      <c r="O232" t="s">
        <v>340</v>
      </c>
      <c r="P232" t="s">
        <v>2130</v>
      </c>
      <c r="Q232" t="s">
        <v>434</v>
      </c>
      <c r="R232" t="s">
        <v>408</v>
      </c>
      <c r="S232" t="s">
        <v>1216</v>
      </c>
      <c r="T232" s="131">
        <v>1.3</v>
      </c>
      <c r="U232" t="s">
        <v>2131</v>
      </c>
      <c r="V232" s="132">
        <v>3.5290000000000002E-2</v>
      </c>
      <c r="W232" s="132">
        <v>6.8379999999999996E-2</v>
      </c>
      <c r="X232" t="s">
        <v>413</v>
      </c>
      <c r="Y232" t="s">
        <v>340</v>
      </c>
      <c r="Z232" s="131">
        <v>2000000</v>
      </c>
      <c r="AA232" s="131">
        <v>3.3719999999999999</v>
      </c>
      <c r="AB232" s="131">
        <v>95.765000000000001</v>
      </c>
      <c r="AC232" s="109"/>
      <c r="AD232" s="131">
        <v>6458.3580000000002</v>
      </c>
      <c r="AE232" s="109"/>
      <c r="AF232" s="108"/>
      <c r="AG232" s="16"/>
      <c r="AH232" s="132">
        <v>6.6699999999999997E-3</v>
      </c>
      <c r="AI232" s="132">
        <v>1.3599999999999999E-2</v>
      </c>
      <c r="AJ232" s="132">
        <v>3.98E-3</v>
      </c>
    </row>
    <row r="233" spans="1:36">
      <c r="A233" t="s">
        <v>1214</v>
      </c>
      <c r="B233" t="s">
        <v>1218</v>
      </c>
      <c r="C233" t="s">
        <v>1898</v>
      </c>
      <c r="D233" t="s">
        <v>1899</v>
      </c>
      <c r="E233" t="s">
        <v>310</v>
      </c>
      <c r="F233" t="s">
        <v>1900</v>
      </c>
      <c r="G233" t="s">
        <v>1901</v>
      </c>
      <c r="H233" t="s">
        <v>322</v>
      </c>
      <c r="I233" t="s">
        <v>756</v>
      </c>
      <c r="J233" t="s">
        <v>206</v>
      </c>
      <c r="K233" t="s">
        <v>205</v>
      </c>
      <c r="L233" t="s">
        <v>326</v>
      </c>
      <c r="M233" t="s">
        <v>341</v>
      </c>
      <c r="N233" t="s">
        <v>537</v>
      </c>
      <c r="O233" t="s">
        <v>340</v>
      </c>
      <c r="P233" t="s">
        <v>1902</v>
      </c>
      <c r="Q233" t="s">
        <v>434</v>
      </c>
      <c r="R233" t="s">
        <v>408</v>
      </c>
      <c r="S233" t="s">
        <v>1216</v>
      </c>
      <c r="T233" s="131">
        <v>0.73399999999999999</v>
      </c>
      <c r="U233" t="s">
        <v>1903</v>
      </c>
      <c r="V233" s="132">
        <v>4.165E-2</v>
      </c>
      <c r="W233" s="132">
        <v>6.1109999999999998E-2</v>
      </c>
      <c r="X233" t="s">
        <v>413</v>
      </c>
      <c r="Y233" t="s">
        <v>340</v>
      </c>
      <c r="Z233" s="131">
        <v>1841000</v>
      </c>
      <c r="AA233" s="131">
        <v>3.3719999999999999</v>
      </c>
      <c r="AB233" s="131">
        <v>98.054000000000002</v>
      </c>
      <c r="AC233" s="109"/>
      <c r="AD233" s="131">
        <v>6087.0730000000003</v>
      </c>
      <c r="AE233" s="109"/>
      <c r="AF233" s="108"/>
      <c r="AG233" s="16"/>
      <c r="AH233" s="132">
        <v>3.0699999999999998E-3</v>
      </c>
      <c r="AI233" s="132">
        <v>1.281E-2</v>
      </c>
      <c r="AJ233" s="132">
        <v>3.7499999999999999E-3</v>
      </c>
    </row>
    <row r="234" spans="1:36">
      <c r="A234" t="s">
        <v>1214</v>
      </c>
      <c r="B234" t="s">
        <v>1218</v>
      </c>
      <c r="C234" t="s">
        <v>1904</v>
      </c>
      <c r="D234" t="s">
        <v>1905</v>
      </c>
      <c r="E234" t="s">
        <v>313</v>
      </c>
      <c r="F234" t="s">
        <v>1906</v>
      </c>
      <c r="G234" t="s">
        <v>1907</v>
      </c>
      <c r="H234" t="s">
        <v>322</v>
      </c>
      <c r="I234" t="s">
        <v>756</v>
      </c>
      <c r="J234" t="s">
        <v>206</v>
      </c>
      <c r="K234" t="s">
        <v>225</v>
      </c>
      <c r="L234" t="s">
        <v>326</v>
      </c>
      <c r="M234" t="s">
        <v>315</v>
      </c>
      <c r="N234" t="s">
        <v>555</v>
      </c>
      <c r="O234" t="s">
        <v>340</v>
      </c>
      <c r="P234" t="s">
        <v>1908</v>
      </c>
      <c r="Q234" t="s">
        <v>434</v>
      </c>
      <c r="R234" t="s">
        <v>408</v>
      </c>
      <c r="S234" t="s">
        <v>1216</v>
      </c>
      <c r="T234" s="131">
        <v>7.0739999999999998</v>
      </c>
      <c r="U234" t="s">
        <v>1909</v>
      </c>
      <c r="V234" s="132">
        <v>6.268E-2</v>
      </c>
      <c r="W234" s="132">
        <v>6.1150000000000003E-2</v>
      </c>
      <c r="X234" t="s">
        <v>413</v>
      </c>
      <c r="Y234" t="s">
        <v>340</v>
      </c>
      <c r="Z234" s="131">
        <v>1200000</v>
      </c>
      <c r="AA234" s="131">
        <v>3.3719999999999999</v>
      </c>
      <c r="AB234" s="131">
        <v>105.07599999999999</v>
      </c>
      <c r="AC234" s="109"/>
      <c r="AD234" s="131">
        <v>4251.7979999999998</v>
      </c>
      <c r="AE234" s="109"/>
      <c r="AF234" s="108"/>
      <c r="AG234" s="16"/>
      <c r="AH234" s="132">
        <v>1.1999999999999999E-3</v>
      </c>
      <c r="AI234" s="132">
        <v>8.9499999999999996E-3</v>
      </c>
      <c r="AJ234" s="132">
        <v>2.6199999999999999E-3</v>
      </c>
    </row>
    <row r="235" spans="1:36">
      <c r="A235" t="s">
        <v>1214</v>
      </c>
      <c r="B235" t="s">
        <v>1218</v>
      </c>
      <c r="C235" t="s">
        <v>2132</v>
      </c>
      <c r="D235" t="s">
        <v>2133</v>
      </c>
      <c r="E235" t="s">
        <v>313</v>
      </c>
      <c r="F235" t="s">
        <v>2134</v>
      </c>
      <c r="G235" t="s">
        <v>2135</v>
      </c>
      <c r="H235" t="s">
        <v>322</v>
      </c>
      <c r="I235" t="s">
        <v>756</v>
      </c>
      <c r="J235" t="s">
        <v>206</v>
      </c>
      <c r="K235" t="s">
        <v>234</v>
      </c>
      <c r="L235" t="s">
        <v>326</v>
      </c>
      <c r="M235" t="s">
        <v>315</v>
      </c>
      <c r="N235" t="s">
        <v>551</v>
      </c>
      <c r="O235" t="s">
        <v>340</v>
      </c>
      <c r="P235" t="s">
        <v>2130</v>
      </c>
      <c r="Q235" t="s">
        <v>434</v>
      </c>
      <c r="R235" t="s">
        <v>408</v>
      </c>
      <c r="S235" t="s">
        <v>1216</v>
      </c>
      <c r="T235" s="131">
        <v>0.88400000000000001</v>
      </c>
      <c r="U235" t="s">
        <v>2136</v>
      </c>
      <c r="V235" s="132">
        <v>3.9019999999999999E-2</v>
      </c>
      <c r="W235" s="132">
        <v>4.845E-2</v>
      </c>
      <c r="X235" t="s">
        <v>413</v>
      </c>
      <c r="Y235" t="s">
        <v>340</v>
      </c>
      <c r="Z235" s="131">
        <v>1280000</v>
      </c>
      <c r="AA235" s="131">
        <v>3.3719999999999999</v>
      </c>
      <c r="AB235" s="131">
        <v>98.498999999999995</v>
      </c>
      <c r="AC235" s="109"/>
      <c r="AD235" s="131">
        <v>4251.384</v>
      </c>
      <c r="AE235" s="109"/>
      <c r="AF235" s="108"/>
      <c r="AG235" s="16"/>
      <c r="AH235" s="132">
        <v>2.5600000000000002E-3</v>
      </c>
      <c r="AI235" s="132">
        <v>8.9499999999999996E-3</v>
      </c>
      <c r="AJ235" s="132">
        <v>2.6199999999999999E-3</v>
      </c>
    </row>
    <row r="236" spans="1:36">
      <c r="A236" t="s">
        <v>1214</v>
      </c>
      <c r="B236" t="s">
        <v>1218</v>
      </c>
      <c r="C236" t="s">
        <v>2137</v>
      </c>
      <c r="D236" t="s">
        <v>2138</v>
      </c>
      <c r="E236" t="s">
        <v>310</v>
      </c>
      <c r="F236" t="s">
        <v>2139</v>
      </c>
      <c r="G236" t="s">
        <v>2140</v>
      </c>
      <c r="H236" t="s">
        <v>322</v>
      </c>
      <c r="I236" t="s">
        <v>756</v>
      </c>
      <c r="J236" t="s">
        <v>206</v>
      </c>
      <c r="K236" t="s">
        <v>205</v>
      </c>
      <c r="L236" t="s">
        <v>326</v>
      </c>
      <c r="M236" t="s">
        <v>315</v>
      </c>
      <c r="N236" t="s">
        <v>489</v>
      </c>
      <c r="O236" t="s">
        <v>340</v>
      </c>
      <c r="P236" t="s">
        <v>1902</v>
      </c>
      <c r="Q236" t="s">
        <v>434</v>
      </c>
      <c r="R236" t="s">
        <v>408</v>
      </c>
      <c r="S236" t="s">
        <v>1216</v>
      </c>
      <c r="T236" s="131">
        <v>8.48</v>
      </c>
      <c r="U236" t="s">
        <v>2141</v>
      </c>
      <c r="V236" s="132">
        <v>6.3509999999999997E-2</v>
      </c>
      <c r="W236" s="132">
        <v>6.2059999999999997E-2</v>
      </c>
      <c r="X236" t="s">
        <v>413</v>
      </c>
      <c r="Y236" t="s">
        <v>340</v>
      </c>
      <c r="Z236" s="131">
        <v>1225000</v>
      </c>
      <c r="AA236" s="131">
        <v>3.3719999999999999</v>
      </c>
      <c r="AB236" s="131">
        <v>101.2</v>
      </c>
      <c r="AC236" s="109"/>
      <c r="AD236" s="131">
        <v>4180.2790000000005</v>
      </c>
      <c r="AE236" s="109"/>
      <c r="AF236" s="108"/>
      <c r="AG236" s="16"/>
      <c r="AH236" s="132">
        <v>1.7700000000000001E-3</v>
      </c>
      <c r="AI236" s="132">
        <v>8.8000000000000005E-3</v>
      </c>
      <c r="AJ236" s="132">
        <v>2.5799999999999998E-3</v>
      </c>
    </row>
    <row r="237" spans="1:36">
      <c r="A237" t="s">
        <v>1214</v>
      </c>
      <c r="B237" t="s">
        <v>1218</v>
      </c>
      <c r="C237" t="s">
        <v>1910</v>
      </c>
      <c r="D237" t="s">
        <v>1911</v>
      </c>
      <c r="E237" t="s">
        <v>80</v>
      </c>
      <c r="F237" t="s">
        <v>1912</v>
      </c>
      <c r="G237" t="s">
        <v>1913</v>
      </c>
      <c r="H237" t="s">
        <v>322</v>
      </c>
      <c r="I237" t="s">
        <v>756</v>
      </c>
      <c r="J237" t="s">
        <v>206</v>
      </c>
      <c r="K237" t="s">
        <v>234</v>
      </c>
      <c r="L237" t="s">
        <v>326</v>
      </c>
      <c r="M237" t="s">
        <v>315</v>
      </c>
      <c r="N237" t="s">
        <v>487</v>
      </c>
      <c r="O237" t="s">
        <v>340</v>
      </c>
      <c r="P237" t="s">
        <v>1914</v>
      </c>
      <c r="Q237" t="s">
        <v>432</v>
      </c>
      <c r="R237" t="s">
        <v>408</v>
      </c>
      <c r="S237" t="s">
        <v>1216</v>
      </c>
      <c r="T237" s="131">
        <v>2.8090000000000002</v>
      </c>
      <c r="U237" t="s">
        <v>1915</v>
      </c>
      <c r="V237" s="132">
        <v>8.3099999999999993E-2</v>
      </c>
      <c r="W237" s="132">
        <v>7.0569999999999994E-2</v>
      </c>
      <c r="X237" t="s">
        <v>413</v>
      </c>
      <c r="Y237" t="s">
        <v>340</v>
      </c>
      <c r="Z237" s="131">
        <v>1139000</v>
      </c>
      <c r="AA237" s="131">
        <v>3.3719999999999999</v>
      </c>
      <c r="AB237" s="131">
        <v>103.986</v>
      </c>
      <c r="AC237" s="109"/>
      <c r="AD237" s="131">
        <v>3993.7869999999998</v>
      </c>
      <c r="AE237" s="109"/>
      <c r="AF237" s="108"/>
      <c r="AG237" s="16"/>
      <c r="AH237" s="132">
        <v>1.5200000000000001E-3</v>
      </c>
      <c r="AI237" s="132">
        <v>8.4100000000000008E-3</v>
      </c>
      <c r="AJ237" s="132">
        <v>2.4599999999999999E-3</v>
      </c>
    </row>
    <row r="238" spans="1:36">
      <c r="A238" t="s">
        <v>1214</v>
      </c>
      <c r="B238" t="s">
        <v>1218</v>
      </c>
      <c r="C238" t="s">
        <v>1919</v>
      </c>
      <c r="D238" t="s">
        <v>1920</v>
      </c>
      <c r="E238" t="s">
        <v>80</v>
      </c>
      <c r="F238" t="s">
        <v>1921</v>
      </c>
      <c r="G238" t="s">
        <v>1922</v>
      </c>
      <c r="H238" t="s">
        <v>322</v>
      </c>
      <c r="I238" t="s">
        <v>756</v>
      </c>
      <c r="J238" t="s">
        <v>206</v>
      </c>
      <c r="K238" t="s">
        <v>205</v>
      </c>
      <c r="L238" t="s">
        <v>326</v>
      </c>
      <c r="M238" t="s">
        <v>315</v>
      </c>
      <c r="N238" t="s">
        <v>487</v>
      </c>
      <c r="O238" t="s">
        <v>340</v>
      </c>
      <c r="P238" t="s">
        <v>1896</v>
      </c>
      <c r="Q238" t="s">
        <v>434</v>
      </c>
      <c r="R238" t="s">
        <v>408</v>
      </c>
      <c r="S238" t="s">
        <v>1216</v>
      </c>
      <c r="T238" s="131">
        <v>4.1669999999999998</v>
      </c>
      <c r="U238" t="s">
        <v>1617</v>
      </c>
      <c r="V238" s="132">
        <v>7.2620000000000004E-2</v>
      </c>
      <c r="W238" s="132">
        <v>7.0050000000000001E-2</v>
      </c>
      <c r="X238" t="s">
        <v>413</v>
      </c>
      <c r="Y238" t="s">
        <v>340</v>
      </c>
      <c r="Z238" s="131">
        <v>1161000</v>
      </c>
      <c r="AA238" s="131">
        <v>3.3719999999999999</v>
      </c>
      <c r="AB238" s="131">
        <v>98.442999999999998</v>
      </c>
      <c r="AC238" s="109"/>
      <c r="AD238" s="131">
        <v>3853.9369999999999</v>
      </c>
      <c r="AE238" s="109"/>
      <c r="AF238" s="108"/>
      <c r="AG238" s="16"/>
      <c r="AH238" s="132">
        <v>2.1099999999999999E-3</v>
      </c>
      <c r="AI238" s="132">
        <v>8.1099999999999992E-3</v>
      </c>
      <c r="AJ238" s="132">
        <v>2.3800000000000002E-3</v>
      </c>
    </row>
    <row r="239" spans="1:36">
      <c r="A239" t="s">
        <v>1214</v>
      </c>
      <c r="B239" t="s">
        <v>1218</v>
      </c>
      <c r="C239" t="s">
        <v>1536</v>
      </c>
      <c r="D239" t="s">
        <v>1537</v>
      </c>
      <c r="E239" t="s">
        <v>310</v>
      </c>
      <c r="F239" t="s">
        <v>1916</v>
      </c>
      <c r="G239" t="s">
        <v>1917</v>
      </c>
      <c r="H239" t="s">
        <v>322</v>
      </c>
      <c r="I239" t="s">
        <v>756</v>
      </c>
      <c r="J239" t="s">
        <v>206</v>
      </c>
      <c r="K239" t="s">
        <v>205</v>
      </c>
      <c r="L239" t="s">
        <v>326</v>
      </c>
      <c r="M239" t="s">
        <v>341</v>
      </c>
      <c r="N239" t="s">
        <v>537</v>
      </c>
      <c r="O239" t="s">
        <v>340</v>
      </c>
      <c r="P239" t="s">
        <v>1902</v>
      </c>
      <c r="Q239" t="s">
        <v>434</v>
      </c>
      <c r="R239" t="s">
        <v>408</v>
      </c>
      <c r="S239" t="s">
        <v>1216</v>
      </c>
      <c r="T239" s="131">
        <v>0.54600000000000004</v>
      </c>
      <c r="U239" t="s">
        <v>1918</v>
      </c>
      <c r="V239" s="132">
        <v>4.5150000000000003E-2</v>
      </c>
      <c r="W239" s="132">
        <v>6.3850000000000004E-2</v>
      </c>
      <c r="X239" t="s">
        <v>413</v>
      </c>
      <c r="Y239" t="s">
        <v>340</v>
      </c>
      <c r="Z239" s="131">
        <v>1134000</v>
      </c>
      <c r="AA239" s="131">
        <v>3.3719999999999999</v>
      </c>
      <c r="AB239" s="131">
        <v>99.296999999999997</v>
      </c>
      <c r="AC239" s="109"/>
      <c r="AD239" s="131">
        <v>3796.9540000000002</v>
      </c>
      <c r="AE239" s="109"/>
      <c r="AF239" s="108"/>
      <c r="AG239" s="16"/>
      <c r="AH239" s="132">
        <v>1.5100000000000001E-3</v>
      </c>
      <c r="AI239" s="132">
        <v>7.9900000000000006E-3</v>
      </c>
      <c r="AJ239" s="132">
        <v>2.3400000000000001E-3</v>
      </c>
    </row>
    <row r="240" spans="1:36">
      <c r="A240" t="s">
        <v>1214</v>
      </c>
      <c r="B240" t="s">
        <v>1218</v>
      </c>
      <c r="C240" t="s">
        <v>2142</v>
      </c>
      <c r="D240" t="s">
        <v>2143</v>
      </c>
      <c r="E240" t="s">
        <v>313</v>
      </c>
      <c r="F240" t="s">
        <v>2144</v>
      </c>
      <c r="G240" t="s">
        <v>2145</v>
      </c>
      <c r="H240" t="s">
        <v>322</v>
      </c>
      <c r="I240" t="s">
        <v>756</v>
      </c>
      <c r="J240" t="s">
        <v>206</v>
      </c>
      <c r="K240" t="s">
        <v>252</v>
      </c>
      <c r="L240" t="s">
        <v>326</v>
      </c>
      <c r="M240" t="s">
        <v>315</v>
      </c>
      <c r="N240" t="s">
        <v>522</v>
      </c>
      <c r="O240" t="s">
        <v>340</v>
      </c>
      <c r="P240" t="s">
        <v>2146</v>
      </c>
      <c r="Q240" t="s">
        <v>434</v>
      </c>
      <c r="R240" t="s">
        <v>408</v>
      </c>
      <c r="S240" t="s">
        <v>1216</v>
      </c>
      <c r="T240" s="131">
        <v>3.6459999999999999</v>
      </c>
      <c r="U240" t="s">
        <v>2147</v>
      </c>
      <c r="V240" s="132">
        <v>7.1340000000000001E-2</v>
      </c>
      <c r="W240" s="132">
        <v>8.6480000000000001E-2</v>
      </c>
      <c r="X240" t="s">
        <v>413</v>
      </c>
      <c r="Y240" t="s">
        <v>340</v>
      </c>
      <c r="Z240" s="131">
        <v>1012000</v>
      </c>
      <c r="AA240" s="131">
        <v>3.3719999999999999</v>
      </c>
      <c r="AB240" s="131">
        <v>97.989000000000004</v>
      </c>
      <c r="AC240" s="109"/>
      <c r="AD240" s="131">
        <v>3343.8240000000001</v>
      </c>
      <c r="AE240" s="109"/>
      <c r="AF240" s="108"/>
      <c r="AG240" s="16"/>
      <c r="AH240" s="132">
        <v>1.8400000000000001E-3</v>
      </c>
      <c r="AI240" s="132">
        <v>7.0400000000000003E-3</v>
      </c>
      <c r="AJ240" s="132">
        <v>2.0600000000000002E-3</v>
      </c>
    </row>
    <row r="241" spans="1:36">
      <c r="A241" t="s">
        <v>1214</v>
      </c>
      <c r="B241" t="s">
        <v>1218</v>
      </c>
      <c r="C241" t="s">
        <v>2148</v>
      </c>
      <c r="D241">
        <v>5455</v>
      </c>
      <c r="E241" t="s">
        <v>313</v>
      </c>
      <c r="F241" t="s">
        <v>2149</v>
      </c>
      <c r="G241" t="s">
        <v>2150</v>
      </c>
      <c r="H241" t="s">
        <v>322</v>
      </c>
      <c r="I241" t="s">
        <v>756</v>
      </c>
      <c r="J241" t="s">
        <v>206</v>
      </c>
      <c r="K241" t="s">
        <v>225</v>
      </c>
      <c r="L241" t="s">
        <v>326</v>
      </c>
      <c r="M241" t="s">
        <v>315</v>
      </c>
      <c r="N241" t="s">
        <v>537</v>
      </c>
      <c r="O241" t="s">
        <v>340</v>
      </c>
      <c r="P241" t="s">
        <v>1908</v>
      </c>
      <c r="Q241" t="s">
        <v>434</v>
      </c>
      <c r="R241" t="s">
        <v>408</v>
      </c>
      <c r="S241" t="s">
        <v>1216</v>
      </c>
      <c r="T241" s="131">
        <v>3.5430000000000001</v>
      </c>
      <c r="U241" t="s">
        <v>2151</v>
      </c>
      <c r="V241" s="132">
        <v>4.7E-2</v>
      </c>
      <c r="W241" s="132">
        <v>4.6550000000000001E-2</v>
      </c>
      <c r="X241" t="s">
        <v>413</v>
      </c>
      <c r="Y241" t="s">
        <v>340</v>
      </c>
      <c r="Z241" s="131">
        <v>916000</v>
      </c>
      <c r="AA241" s="131">
        <v>3.3719999999999999</v>
      </c>
      <c r="AB241" s="131">
        <v>105.104</v>
      </c>
      <c r="AC241" s="109"/>
      <c r="AD241" s="131">
        <v>3246.4</v>
      </c>
      <c r="AE241" s="109"/>
      <c r="AF241" s="108"/>
      <c r="AG241" s="16"/>
      <c r="AH241" s="132">
        <v>9.2000000000000003E-4</v>
      </c>
      <c r="AI241" s="132">
        <v>6.8300000000000001E-3</v>
      </c>
      <c r="AJ241" s="132">
        <v>2E-3</v>
      </c>
    </row>
    <row r="242" spans="1:36">
      <c r="A242" t="s">
        <v>1214</v>
      </c>
      <c r="B242" t="s">
        <v>1218</v>
      </c>
      <c r="C242" t="s">
        <v>2152</v>
      </c>
      <c r="D242" t="s">
        <v>2153</v>
      </c>
      <c r="E242" t="s">
        <v>80</v>
      </c>
      <c r="F242" t="s">
        <v>2154</v>
      </c>
      <c r="G242" t="s">
        <v>2155</v>
      </c>
      <c r="H242" t="s">
        <v>322</v>
      </c>
      <c r="I242" t="s">
        <v>756</v>
      </c>
      <c r="J242" t="s">
        <v>206</v>
      </c>
      <c r="K242" t="s">
        <v>225</v>
      </c>
      <c r="L242" t="s">
        <v>326</v>
      </c>
      <c r="M242" t="s">
        <v>315</v>
      </c>
      <c r="N242" t="s">
        <v>547</v>
      </c>
      <c r="O242" t="s">
        <v>340</v>
      </c>
      <c r="P242" t="s">
        <v>1902</v>
      </c>
      <c r="Q242" t="s">
        <v>434</v>
      </c>
      <c r="R242" t="s">
        <v>408</v>
      </c>
      <c r="S242" t="s">
        <v>1216</v>
      </c>
      <c r="T242" s="131">
        <v>4.532</v>
      </c>
      <c r="U242" t="s">
        <v>2156</v>
      </c>
      <c r="V242" s="132">
        <v>5.3440000000000001E-2</v>
      </c>
      <c r="W242" s="132">
        <v>4.7849999999999997E-2</v>
      </c>
      <c r="X242" t="s">
        <v>413</v>
      </c>
      <c r="Y242" t="s">
        <v>340</v>
      </c>
      <c r="Z242" s="131">
        <v>920000</v>
      </c>
      <c r="AA242" s="131">
        <v>3.3719999999999999</v>
      </c>
      <c r="AB242" s="131">
        <v>104.5</v>
      </c>
      <c r="AC242" s="109"/>
      <c r="AD242" s="131">
        <v>3241.846</v>
      </c>
      <c r="AE242" s="109"/>
      <c r="AF242" s="108"/>
      <c r="AG242" s="16"/>
      <c r="AH242" s="132">
        <v>9.2000000000000003E-4</v>
      </c>
      <c r="AI242" s="132">
        <v>6.8199999999999997E-3</v>
      </c>
      <c r="AJ242" s="132">
        <v>2E-3</v>
      </c>
    </row>
    <row r="243" spans="1:36">
      <c r="A243" t="s">
        <v>1214</v>
      </c>
      <c r="B243" t="s">
        <v>1218</v>
      </c>
      <c r="C243" t="s">
        <v>2157</v>
      </c>
      <c r="D243" t="s">
        <v>2158</v>
      </c>
      <c r="E243" t="s">
        <v>80</v>
      </c>
      <c r="F243" t="s">
        <v>2159</v>
      </c>
      <c r="G243" t="s">
        <v>2160</v>
      </c>
      <c r="H243" t="s">
        <v>322</v>
      </c>
      <c r="I243" t="s">
        <v>756</v>
      </c>
      <c r="J243" t="s">
        <v>206</v>
      </c>
      <c r="K243" t="s">
        <v>225</v>
      </c>
      <c r="L243" t="s">
        <v>326</v>
      </c>
      <c r="M243" t="s">
        <v>315</v>
      </c>
      <c r="N243" t="s">
        <v>537</v>
      </c>
      <c r="O243" t="s">
        <v>340</v>
      </c>
      <c r="P243" t="s">
        <v>2161</v>
      </c>
      <c r="Q243" t="s">
        <v>432</v>
      </c>
      <c r="R243" t="s">
        <v>408</v>
      </c>
      <c r="S243" t="s">
        <v>1216</v>
      </c>
      <c r="T243" s="131">
        <v>2.6589999999999998</v>
      </c>
      <c r="U243" t="s">
        <v>2162</v>
      </c>
      <c r="V243" s="132">
        <v>5.9110000000000003E-2</v>
      </c>
      <c r="W243" s="132">
        <v>4.7509999999999997E-2</v>
      </c>
      <c r="X243" t="s">
        <v>413</v>
      </c>
      <c r="Y243" t="s">
        <v>340</v>
      </c>
      <c r="Z243" s="131">
        <v>655000</v>
      </c>
      <c r="AA243" s="131">
        <v>3.3719999999999999</v>
      </c>
      <c r="AB243" s="131">
        <v>104.968</v>
      </c>
      <c r="AC243" s="109"/>
      <c r="AD243" s="131">
        <v>2318.3919999999998</v>
      </c>
      <c r="AE243" s="109"/>
      <c r="AF243" s="108"/>
      <c r="AG243" s="16"/>
      <c r="AH243" s="132">
        <v>1.31E-3</v>
      </c>
      <c r="AI243" s="132">
        <v>4.8799999999999998E-3</v>
      </c>
      <c r="AJ243" s="132">
        <v>1.4300000000000001E-3</v>
      </c>
    </row>
    <row r="244" spans="1:36">
      <c r="A244" t="s">
        <v>1214</v>
      </c>
      <c r="B244" t="s">
        <v>1218</v>
      </c>
      <c r="C244" t="s">
        <v>2163</v>
      </c>
      <c r="D244" t="s">
        <v>2164</v>
      </c>
      <c r="E244" t="s">
        <v>80</v>
      </c>
      <c r="F244" t="s">
        <v>2165</v>
      </c>
      <c r="G244" t="s">
        <v>2166</v>
      </c>
      <c r="H244" t="s">
        <v>322</v>
      </c>
      <c r="I244" t="s">
        <v>756</v>
      </c>
      <c r="J244" t="s">
        <v>206</v>
      </c>
      <c r="K244" t="s">
        <v>225</v>
      </c>
      <c r="L244" t="s">
        <v>326</v>
      </c>
      <c r="M244" t="s">
        <v>315</v>
      </c>
      <c r="N244" t="s">
        <v>537</v>
      </c>
      <c r="O244" t="s">
        <v>340</v>
      </c>
      <c r="P244" t="s">
        <v>2167</v>
      </c>
      <c r="Q244" t="s">
        <v>434</v>
      </c>
      <c r="R244" t="s">
        <v>408</v>
      </c>
      <c r="S244" t="s">
        <v>1216</v>
      </c>
      <c r="T244" s="131">
        <v>2.7850000000000001</v>
      </c>
      <c r="U244" t="s">
        <v>2168</v>
      </c>
      <c r="V244" s="132">
        <v>4.5409999999999999E-2</v>
      </c>
      <c r="W244" s="132">
        <v>4.3729999999999998E-2</v>
      </c>
      <c r="X244" t="s">
        <v>413</v>
      </c>
      <c r="Y244" t="s">
        <v>340</v>
      </c>
      <c r="Z244" s="131">
        <v>580000</v>
      </c>
      <c r="AA244" s="131">
        <v>3.3719999999999999</v>
      </c>
      <c r="AB244" s="131">
        <v>101.41800000000001</v>
      </c>
      <c r="AC244" s="109"/>
      <c r="AD244" s="131">
        <v>1983.4849999999999</v>
      </c>
      <c r="AE244" s="109"/>
      <c r="AF244" s="108"/>
      <c r="AG244" s="16"/>
      <c r="AH244" s="132">
        <v>1.9000000000000001E-4</v>
      </c>
      <c r="AI244" s="132">
        <v>4.1799999999999997E-3</v>
      </c>
      <c r="AJ244" s="132">
        <v>1.2199999999999999E-3</v>
      </c>
    </row>
    <row r="245" spans="1:36">
      <c r="A245" t="s">
        <v>1214</v>
      </c>
      <c r="B245" t="s">
        <v>1218</v>
      </c>
      <c r="C245" t="s">
        <v>1919</v>
      </c>
      <c r="D245" t="s">
        <v>1920</v>
      </c>
      <c r="E245" t="s">
        <v>80</v>
      </c>
      <c r="F245" t="s">
        <v>1923</v>
      </c>
      <c r="G245" t="s">
        <v>1924</v>
      </c>
      <c r="H245" t="s">
        <v>322</v>
      </c>
      <c r="I245" t="s">
        <v>756</v>
      </c>
      <c r="J245" t="s">
        <v>206</v>
      </c>
      <c r="K245" t="s">
        <v>205</v>
      </c>
      <c r="L245" t="s">
        <v>326</v>
      </c>
      <c r="M245" t="s">
        <v>315</v>
      </c>
      <c r="N245" t="s">
        <v>487</v>
      </c>
      <c r="O245" t="s">
        <v>340</v>
      </c>
      <c r="P245" t="s">
        <v>1896</v>
      </c>
      <c r="Q245" t="s">
        <v>434</v>
      </c>
      <c r="R245" t="s">
        <v>408</v>
      </c>
      <c r="S245" t="s">
        <v>1216</v>
      </c>
      <c r="T245" s="131">
        <v>1.8360000000000001</v>
      </c>
      <c r="U245" t="s">
        <v>1775</v>
      </c>
      <c r="V245" s="132">
        <v>0.10385</v>
      </c>
      <c r="W245" s="132">
        <v>6.7489999999999994E-2</v>
      </c>
      <c r="X245" t="s">
        <v>413</v>
      </c>
      <c r="Y245" t="s">
        <v>340</v>
      </c>
      <c r="Z245" s="131">
        <v>358000</v>
      </c>
      <c r="AA245" s="131">
        <v>3.3719999999999999</v>
      </c>
      <c r="AB245" s="131">
        <v>99.126000000000005</v>
      </c>
      <c r="AC245" s="109"/>
      <c r="AD245" s="131">
        <v>1196.625</v>
      </c>
      <c r="AE245" s="109"/>
      <c r="AF245" s="108"/>
      <c r="AG245" s="16"/>
      <c r="AH245" s="132">
        <v>5.9999999999999995E-4</v>
      </c>
      <c r="AI245" s="132">
        <v>2.5200000000000001E-3</v>
      </c>
      <c r="AJ245" s="132">
        <v>7.3999999999999999E-4</v>
      </c>
    </row>
    <row r="246" spans="1:36">
      <c r="A246" t="s">
        <v>1214</v>
      </c>
      <c r="B246" t="s">
        <v>1220</v>
      </c>
      <c r="C246" t="s">
        <v>1703</v>
      </c>
      <c r="D246" t="s">
        <v>1704</v>
      </c>
      <c r="E246" t="s">
        <v>312</v>
      </c>
      <c r="F246" t="s">
        <v>1705</v>
      </c>
      <c r="G246" t="s">
        <v>1706</v>
      </c>
      <c r="H246" t="s">
        <v>322</v>
      </c>
      <c r="I246" t="s">
        <v>952</v>
      </c>
      <c r="J246" t="s">
        <v>205</v>
      </c>
      <c r="K246" t="s">
        <v>205</v>
      </c>
      <c r="L246" t="s">
        <v>326</v>
      </c>
      <c r="M246" t="s">
        <v>341</v>
      </c>
      <c r="N246" t="s">
        <v>466</v>
      </c>
      <c r="O246" t="s">
        <v>340</v>
      </c>
      <c r="P246" t="s">
        <v>1707</v>
      </c>
      <c r="Q246" t="s">
        <v>414</v>
      </c>
      <c r="R246" t="s">
        <v>408</v>
      </c>
      <c r="S246" t="s">
        <v>1213</v>
      </c>
      <c r="T246" s="131">
        <v>3.76</v>
      </c>
      <c r="U246" t="s">
        <v>1708</v>
      </c>
      <c r="V246" s="132">
        <v>8.6470000000000005E-2</v>
      </c>
      <c r="W246" s="132">
        <v>0.1181</v>
      </c>
      <c r="X246" t="s">
        <v>413</v>
      </c>
      <c r="Y246" t="s">
        <v>340</v>
      </c>
      <c r="Z246" s="131">
        <v>1661000</v>
      </c>
      <c r="AA246" s="131">
        <v>1</v>
      </c>
      <c r="AB246" s="131">
        <v>92.24</v>
      </c>
      <c r="AC246" s="109"/>
      <c r="AD246" s="131">
        <v>1532.106</v>
      </c>
      <c r="AE246" s="109"/>
      <c r="AF246" s="108"/>
      <c r="AG246" s="16"/>
      <c r="AH246" s="132">
        <v>1.8089999999999998E-2</v>
      </c>
      <c r="AI246" s="132">
        <v>6.2539999999999998E-2</v>
      </c>
      <c r="AJ246" s="132">
        <v>3.9199999999999999E-3</v>
      </c>
    </row>
    <row r="247" spans="1:36">
      <c r="A247" t="s">
        <v>1214</v>
      </c>
      <c r="B247" t="s">
        <v>1220</v>
      </c>
      <c r="C247" t="s">
        <v>1703</v>
      </c>
      <c r="D247" t="s">
        <v>1704</v>
      </c>
      <c r="E247" t="s">
        <v>312</v>
      </c>
      <c r="F247" t="s">
        <v>2169</v>
      </c>
      <c r="G247" t="s">
        <v>2170</v>
      </c>
      <c r="H247" t="s">
        <v>322</v>
      </c>
      <c r="I247" t="s">
        <v>952</v>
      </c>
      <c r="J247" t="s">
        <v>205</v>
      </c>
      <c r="K247" t="s">
        <v>225</v>
      </c>
      <c r="L247" t="s">
        <v>326</v>
      </c>
      <c r="M247" t="s">
        <v>341</v>
      </c>
      <c r="N247" t="s">
        <v>466</v>
      </c>
      <c r="O247" t="s">
        <v>340</v>
      </c>
      <c r="P247" t="s">
        <v>1560</v>
      </c>
      <c r="Q247" t="s">
        <v>414</v>
      </c>
      <c r="R247" t="s">
        <v>408</v>
      </c>
      <c r="S247" t="s">
        <v>1213</v>
      </c>
      <c r="T247" s="131">
        <v>1.36</v>
      </c>
      <c r="U247" t="s">
        <v>2171</v>
      </c>
      <c r="V247" s="132">
        <v>1.8180000000000002E-2</v>
      </c>
      <c r="W247" s="132">
        <v>8.1299999999999997E-2</v>
      </c>
      <c r="X247" t="s">
        <v>413</v>
      </c>
      <c r="Y247" t="s">
        <v>340</v>
      </c>
      <c r="Z247" s="131">
        <v>1261000</v>
      </c>
      <c r="AA247" s="131">
        <v>1</v>
      </c>
      <c r="AB247" s="131">
        <v>115.14</v>
      </c>
      <c r="AC247" s="109"/>
      <c r="AD247" s="131">
        <v>1451.915</v>
      </c>
      <c r="AE247" s="109"/>
      <c r="AF247" s="108"/>
      <c r="AG247" s="16"/>
      <c r="AH247" s="132">
        <v>7.4200000000000004E-3</v>
      </c>
      <c r="AI247" s="132">
        <v>5.9270000000000003E-2</v>
      </c>
      <c r="AJ247" s="132">
        <v>3.7200000000000002E-3</v>
      </c>
    </row>
    <row r="248" spans="1:36">
      <c r="A248" t="s">
        <v>1214</v>
      </c>
      <c r="B248" t="s">
        <v>1220</v>
      </c>
      <c r="C248" t="s">
        <v>1596</v>
      </c>
      <c r="D248" t="s">
        <v>1597</v>
      </c>
      <c r="E248" t="s">
        <v>310</v>
      </c>
      <c r="F248" t="s">
        <v>1598</v>
      </c>
      <c r="G248" t="s">
        <v>1599</v>
      </c>
      <c r="H248" t="s">
        <v>322</v>
      </c>
      <c r="I248" t="s">
        <v>953</v>
      </c>
      <c r="J248" t="s">
        <v>205</v>
      </c>
      <c r="K248" t="s">
        <v>205</v>
      </c>
      <c r="L248" t="s">
        <v>326</v>
      </c>
      <c r="M248" t="s">
        <v>341</v>
      </c>
      <c r="N248" t="s">
        <v>442</v>
      </c>
      <c r="O248" t="s">
        <v>340</v>
      </c>
      <c r="P248" t="s">
        <v>1600</v>
      </c>
      <c r="Q248" t="s">
        <v>416</v>
      </c>
      <c r="R248" t="s">
        <v>408</v>
      </c>
      <c r="S248" t="s">
        <v>1213</v>
      </c>
      <c r="T248" s="131">
        <v>5.88</v>
      </c>
      <c r="U248" t="s">
        <v>1601</v>
      </c>
      <c r="V248" s="132">
        <v>3.669E-2</v>
      </c>
      <c r="W248" s="132">
        <v>2.53E-2</v>
      </c>
      <c r="X248" t="s">
        <v>413</v>
      </c>
      <c r="Y248" t="s">
        <v>340</v>
      </c>
      <c r="Z248" s="131">
        <v>1090000</v>
      </c>
      <c r="AA248" s="131">
        <v>1</v>
      </c>
      <c r="AB248" s="131">
        <v>110.4</v>
      </c>
      <c r="AC248" s="109"/>
      <c r="AD248" s="131">
        <v>1203.3599999999999</v>
      </c>
      <c r="AE248" s="109"/>
      <c r="AF248" s="108"/>
      <c r="AG248" s="16"/>
      <c r="AH248" s="132">
        <v>2.63E-3</v>
      </c>
      <c r="AI248" s="132">
        <v>4.9119999999999997E-2</v>
      </c>
      <c r="AJ248" s="132">
        <v>3.0799999999999998E-3</v>
      </c>
    </row>
    <row r="249" spans="1:36">
      <c r="A249" t="s">
        <v>1214</v>
      </c>
      <c r="B249" t="s">
        <v>1220</v>
      </c>
      <c r="C249" t="s">
        <v>1546</v>
      </c>
      <c r="D249" t="s">
        <v>1547</v>
      </c>
      <c r="E249" t="s">
        <v>310</v>
      </c>
      <c r="F249" t="s">
        <v>1548</v>
      </c>
      <c r="G249" t="s">
        <v>1549</v>
      </c>
      <c r="H249" t="s">
        <v>322</v>
      </c>
      <c r="I249" t="s">
        <v>755</v>
      </c>
      <c r="J249" t="s">
        <v>205</v>
      </c>
      <c r="K249" t="s">
        <v>205</v>
      </c>
      <c r="L249" t="s">
        <v>326</v>
      </c>
      <c r="M249" t="s">
        <v>341</v>
      </c>
      <c r="N249" t="s">
        <v>465</v>
      </c>
      <c r="O249" t="s">
        <v>340</v>
      </c>
      <c r="P249" t="s">
        <v>1550</v>
      </c>
      <c r="Q249" t="s">
        <v>414</v>
      </c>
      <c r="R249" t="s">
        <v>408</v>
      </c>
      <c r="S249" t="s">
        <v>1213</v>
      </c>
      <c r="T249" s="131">
        <v>5.34</v>
      </c>
      <c r="U249" t="s">
        <v>1551</v>
      </c>
      <c r="V249" s="132">
        <v>2.998E-2</v>
      </c>
      <c r="W249" s="132">
        <v>3.4299999999999997E-2</v>
      </c>
      <c r="X249" t="s">
        <v>413</v>
      </c>
      <c r="Y249" t="s">
        <v>340</v>
      </c>
      <c r="Z249" s="131">
        <v>1114000</v>
      </c>
      <c r="AA249" s="131">
        <v>1</v>
      </c>
      <c r="AB249" s="131">
        <v>102.56</v>
      </c>
      <c r="AC249" s="109"/>
      <c r="AD249" s="131">
        <v>1142.518</v>
      </c>
      <c r="AE249" s="109"/>
      <c r="AF249" s="108"/>
      <c r="AG249" s="16"/>
      <c r="AH249" s="132">
        <v>2.2699999999999999E-3</v>
      </c>
      <c r="AI249" s="132">
        <v>4.6640000000000001E-2</v>
      </c>
      <c r="AJ249" s="132">
        <v>2.9299999999999999E-3</v>
      </c>
    </row>
    <row r="250" spans="1:36">
      <c r="A250" t="s">
        <v>1214</v>
      </c>
      <c r="B250" t="s">
        <v>1220</v>
      </c>
      <c r="C250" t="s">
        <v>1637</v>
      </c>
      <c r="D250" t="s">
        <v>1638</v>
      </c>
      <c r="E250" t="s">
        <v>310</v>
      </c>
      <c r="F250" t="s">
        <v>1639</v>
      </c>
      <c r="G250" t="s">
        <v>1640</v>
      </c>
      <c r="H250" t="s">
        <v>322</v>
      </c>
      <c r="I250" t="s">
        <v>952</v>
      </c>
      <c r="J250" t="s">
        <v>205</v>
      </c>
      <c r="K250" t="s">
        <v>205</v>
      </c>
      <c r="L250" t="s">
        <v>326</v>
      </c>
      <c r="M250" t="s">
        <v>341</v>
      </c>
      <c r="N250" t="s">
        <v>448</v>
      </c>
      <c r="O250" t="s">
        <v>340</v>
      </c>
      <c r="P250"/>
      <c r="Q250" t="s">
        <v>411</v>
      </c>
      <c r="R250" t="s">
        <v>411</v>
      </c>
      <c r="S250" t="s">
        <v>1213</v>
      </c>
      <c r="T250" s="131">
        <v>3.45</v>
      </c>
      <c r="U250" t="s">
        <v>1561</v>
      </c>
      <c r="V250" s="132">
        <v>7.6289999999999997E-2</v>
      </c>
      <c r="W250" s="132">
        <v>7.8299999999999995E-2</v>
      </c>
      <c r="X250" t="s">
        <v>413</v>
      </c>
      <c r="Y250" t="s">
        <v>340</v>
      </c>
      <c r="Z250" s="131">
        <v>1128913</v>
      </c>
      <c r="AA250" s="131">
        <v>1</v>
      </c>
      <c r="AB250" s="131">
        <v>99.38</v>
      </c>
      <c r="AC250" s="109"/>
      <c r="AD250" s="131">
        <v>1121.914</v>
      </c>
      <c r="AE250" s="109"/>
      <c r="AF250" s="108"/>
      <c r="AG250" s="16"/>
      <c r="AH250" s="132">
        <v>1.8180000000000002E-2</v>
      </c>
      <c r="AI250" s="132">
        <v>4.58E-2</v>
      </c>
      <c r="AJ250" s="132">
        <v>2.8700000000000002E-3</v>
      </c>
    </row>
    <row r="251" spans="1:36">
      <c r="A251" t="s">
        <v>1214</v>
      </c>
      <c r="B251" t="s">
        <v>1220</v>
      </c>
      <c r="C251" t="s">
        <v>1608</v>
      </c>
      <c r="D251" t="s">
        <v>1609</v>
      </c>
      <c r="E251" t="s">
        <v>310</v>
      </c>
      <c r="F251" t="s">
        <v>1610</v>
      </c>
      <c r="G251" t="s">
        <v>1611</v>
      </c>
      <c r="H251" t="s">
        <v>322</v>
      </c>
      <c r="I251" t="s">
        <v>952</v>
      </c>
      <c r="J251" t="s">
        <v>205</v>
      </c>
      <c r="K251" t="s">
        <v>205</v>
      </c>
      <c r="L251" t="s">
        <v>326</v>
      </c>
      <c r="M251" t="s">
        <v>341</v>
      </c>
      <c r="N251" t="s">
        <v>442</v>
      </c>
      <c r="O251" t="s">
        <v>340</v>
      </c>
      <c r="P251"/>
      <c r="Q251" t="s">
        <v>411</v>
      </c>
      <c r="R251" t="s">
        <v>411</v>
      </c>
      <c r="S251" t="s">
        <v>1213</v>
      </c>
      <c r="T251" s="131">
        <v>3.42</v>
      </c>
      <c r="U251" t="s">
        <v>1612</v>
      </c>
      <c r="V251" s="132">
        <v>7.2459999999999997E-2</v>
      </c>
      <c r="W251" s="132">
        <v>7.0599999999999996E-2</v>
      </c>
      <c r="X251" t="s">
        <v>413</v>
      </c>
      <c r="Y251" t="s">
        <v>340</v>
      </c>
      <c r="Z251" s="131">
        <v>1031000</v>
      </c>
      <c r="AA251" s="131">
        <v>1</v>
      </c>
      <c r="AB251" s="131">
        <v>101.34</v>
      </c>
      <c r="AC251" s="109"/>
      <c r="AD251" s="131">
        <v>1044.8150000000001</v>
      </c>
      <c r="AE251" s="109"/>
      <c r="AF251" s="108"/>
      <c r="AG251" s="16"/>
      <c r="AH251" s="132">
        <v>7.0099999999999997E-3</v>
      </c>
      <c r="AI251" s="132">
        <v>4.265E-2</v>
      </c>
      <c r="AJ251" s="132">
        <v>2.6800000000000001E-3</v>
      </c>
    </row>
    <row r="252" spans="1:36">
      <c r="A252" t="s">
        <v>1214</v>
      </c>
      <c r="B252" t="s">
        <v>1220</v>
      </c>
      <c r="C252" t="s">
        <v>1694</v>
      </c>
      <c r="D252" t="s">
        <v>1695</v>
      </c>
      <c r="E252" t="s">
        <v>310</v>
      </c>
      <c r="F252" t="s">
        <v>1696</v>
      </c>
      <c r="G252" t="s">
        <v>1697</v>
      </c>
      <c r="H252" t="s">
        <v>322</v>
      </c>
      <c r="I252" t="s">
        <v>755</v>
      </c>
      <c r="J252" t="s">
        <v>205</v>
      </c>
      <c r="K252" t="s">
        <v>205</v>
      </c>
      <c r="L252" t="s">
        <v>326</v>
      </c>
      <c r="M252" t="s">
        <v>341</v>
      </c>
      <c r="N252" t="s">
        <v>441</v>
      </c>
      <c r="O252" t="s">
        <v>340</v>
      </c>
      <c r="P252"/>
      <c r="Q252" t="s">
        <v>411</v>
      </c>
      <c r="R252" t="s">
        <v>411</v>
      </c>
      <c r="S252" t="s">
        <v>1213</v>
      </c>
      <c r="T252" s="131">
        <v>3.68</v>
      </c>
      <c r="U252" t="s">
        <v>1612</v>
      </c>
      <c r="V252" s="132">
        <v>4.2779999999999999E-2</v>
      </c>
      <c r="W252" s="132">
        <v>4.1200000000000001E-2</v>
      </c>
      <c r="X252" t="s">
        <v>413</v>
      </c>
      <c r="Y252" t="s">
        <v>340</v>
      </c>
      <c r="Z252" s="131">
        <v>956000</v>
      </c>
      <c r="AA252" s="131">
        <v>1</v>
      </c>
      <c r="AB252" s="131">
        <v>102.2</v>
      </c>
      <c r="AC252" s="109"/>
      <c r="AD252" s="131">
        <v>977.03200000000004</v>
      </c>
      <c r="AE252" s="109"/>
      <c r="AF252" s="108"/>
      <c r="AG252" s="16"/>
      <c r="AH252" s="132">
        <v>2.7399999999999998E-3</v>
      </c>
      <c r="AI252" s="132">
        <v>3.9879999999999999E-2</v>
      </c>
      <c r="AJ252" s="132">
        <v>2.5000000000000001E-3</v>
      </c>
    </row>
    <row r="253" spans="1:36">
      <c r="A253" t="s">
        <v>1214</v>
      </c>
      <c r="B253" t="s">
        <v>1220</v>
      </c>
      <c r="C253" t="s">
        <v>1627</v>
      </c>
      <c r="D253" t="s">
        <v>1628</v>
      </c>
      <c r="E253" t="s">
        <v>310</v>
      </c>
      <c r="F253" t="s">
        <v>1629</v>
      </c>
      <c r="G253" t="s">
        <v>1630</v>
      </c>
      <c r="H253" t="s">
        <v>322</v>
      </c>
      <c r="I253" t="s">
        <v>755</v>
      </c>
      <c r="J253" t="s">
        <v>205</v>
      </c>
      <c r="K253" t="s">
        <v>205</v>
      </c>
      <c r="L253" t="s">
        <v>328</v>
      </c>
      <c r="M253" t="s">
        <v>341</v>
      </c>
      <c r="N253" t="s">
        <v>466</v>
      </c>
      <c r="O253" t="s">
        <v>340</v>
      </c>
      <c r="P253" t="s">
        <v>1600</v>
      </c>
      <c r="Q253" t="s">
        <v>416</v>
      </c>
      <c r="R253" t="s">
        <v>408</v>
      </c>
      <c r="S253" t="s">
        <v>1213</v>
      </c>
      <c r="T253" s="131">
        <v>5.35</v>
      </c>
      <c r="U253" t="s">
        <v>1631</v>
      </c>
      <c r="V253" s="132">
        <v>3.4979999999999997E-2</v>
      </c>
      <c r="W253" s="132">
        <v>3.6700000000000003E-2</v>
      </c>
      <c r="X253" t="s">
        <v>413</v>
      </c>
      <c r="Y253" t="s">
        <v>340</v>
      </c>
      <c r="Z253" s="131">
        <v>859000</v>
      </c>
      <c r="AA253" s="131">
        <v>1</v>
      </c>
      <c r="AB253" s="131">
        <v>110.73693989071036</v>
      </c>
      <c r="AC253" s="109"/>
      <c r="AD253" s="131">
        <v>951.23031366120199</v>
      </c>
      <c r="AE253" s="109"/>
      <c r="AF253" s="108"/>
      <c r="AG253" s="16"/>
      <c r="AH253" s="132">
        <v>2.15E-3</v>
      </c>
      <c r="AI253" s="132">
        <v>3.8879999999999998E-2</v>
      </c>
      <c r="AJ253" s="132">
        <v>2.4399999999999999E-3</v>
      </c>
    </row>
    <row r="254" spans="1:36">
      <c r="A254" t="s">
        <v>1214</v>
      </c>
      <c r="B254" t="s">
        <v>1220</v>
      </c>
      <c r="C254" t="s">
        <v>1690</v>
      </c>
      <c r="D254" t="s">
        <v>1691</v>
      </c>
      <c r="E254" t="s">
        <v>310</v>
      </c>
      <c r="F254" t="s">
        <v>1732</v>
      </c>
      <c r="G254" t="s">
        <v>1733</v>
      </c>
      <c r="H254" t="s">
        <v>322</v>
      </c>
      <c r="I254" t="s">
        <v>952</v>
      </c>
      <c r="J254" t="s">
        <v>205</v>
      </c>
      <c r="K254" t="s">
        <v>205</v>
      </c>
      <c r="L254" t="s">
        <v>328</v>
      </c>
      <c r="M254" t="s">
        <v>341</v>
      </c>
      <c r="N254" t="s">
        <v>448</v>
      </c>
      <c r="O254" t="s">
        <v>340</v>
      </c>
      <c r="P254"/>
      <c r="Q254" t="s">
        <v>411</v>
      </c>
      <c r="R254" t="s">
        <v>411</v>
      </c>
      <c r="S254" t="s">
        <v>1213</v>
      </c>
      <c r="T254" s="131">
        <v>0.98</v>
      </c>
      <c r="U254" t="s">
        <v>1734</v>
      </c>
      <c r="V254" s="132">
        <v>7.1290000000000006E-2</v>
      </c>
      <c r="W254" s="132">
        <v>7.7499999999999999E-2</v>
      </c>
      <c r="X254"/>
      <c r="Y254"/>
      <c r="Z254" s="131">
        <v>727200</v>
      </c>
      <c r="AA254" s="131">
        <v>1</v>
      </c>
      <c r="AB254" s="131">
        <v>100.51801430143014</v>
      </c>
      <c r="AC254" s="109">
        <v>219.251</v>
      </c>
      <c r="AD254" s="131">
        <v>950.21799999999996</v>
      </c>
      <c r="AE254" s="109"/>
      <c r="AF254" s="108"/>
      <c r="AG254" s="16"/>
      <c r="AH254" s="132">
        <v>1.5350000000000001E-2</v>
      </c>
      <c r="AI254" s="132">
        <v>4.777E-2</v>
      </c>
      <c r="AJ254" s="132">
        <v>3.0000000000000001E-3</v>
      </c>
    </row>
    <row r="255" spans="1:36">
      <c r="A255" t="s">
        <v>1214</v>
      </c>
      <c r="B255" t="s">
        <v>1220</v>
      </c>
      <c r="C255" t="s">
        <v>1690</v>
      </c>
      <c r="D255" t="s">
        <v>1691</v>
      </c>
      <c r="E255" t="s">
        <v>310</v>
      </c>
      <c r="F255" t="s">
        <v>1692</v>
      </c>
      <c r="G255" t="s">
        <v>1693</v>
      </c>
      <c r="H255" t="s">
        <v>322</v>
      </c>
      <c r="I255" t="s">
        <v>952</v>
      </c>
      <c r="J255" t="s">
        <v>205</v>
      </c>
      <c r="K255" t="s">
        <v>205</v>
      </c>
      <c r="L255" t="s">
        <v>326</v>
      </c>
      <c r="M255" t="s">
        <v>341</v>
      </c>
      <c r="N255" t="s">
        <v>448</v>
      </c>
      <c r="O255" t="s">
        <v>340</v>
      </c>
      <c r="P255"/>
      <c r="Q255" t="s">
        <v>411</v>
      </c>
      <c r="R255" t="s">
        <v>411</v>
      </c>
      <c r="S255" t="s">
        <v>1213</v>
      </c>
      <c r="T255" s="131">
        <v>3.3</v>
      </c>
      <c r="U255" t="s">
        <v>1561</v>
      </c>
      <c r="V255" s="132">
        <v>6.6689999999999999E-2</v>
      </c>
      <c r="W255" s="132">
        <v>7.2900000000000006E-2</v>
      </c>
      <c r="X255" t="s">
        <v>413</v>
      </c>
      <c r="Y255" t="s">
        <v>340</v>
      </c>
      <c r="Z255" s="131">
        <v>1000000</v>
      </c>
      <c r="AA255" s="131">
        <v>1</v>
      </c>
      <c r="AB255" s="131">
        <v>93.28</v>
      </c>
      <c r="AC255" s="109">
        <v>15.48</v>
      </c>
      <c r="AD255" s="131">
        <v>948.28</v>
      </c>
      <c r="AE255" s="109"/>
      <c r="AF255" s="108"/>
      <c r="AG255" s="16"/>
      <c r="AH255" s="132">
        <v>9.6299999999999997E-3</v>
      </c>
      <c r="AI255" s="132">
        <v>3.934E-2</v>
      </c>
      <c r="AJ255" s="132">
        <v>2.47E-3</v>
      </c>
    </row>
    <row r="256" spans="1:36">
      <c r="A256" t="s">
        <v>1214</v>
      </c>
      <c r="B256" t="s">
        <v>1220</v>
      </c>
      <c r="C256" t="s">
        <v>1652</v>
      </c>
      <c r="D256" t="s">
        <v>1653</v>
      </c>
      <c r="E256" t="s">
        <v>310</v>
      </c>
      <c r="F256" t="s">
        <v>2029</v>
      </c>
      <c r="G256" t="s">
        <v>2030</v>
      </c>
      <c r="H256" t="s">
        <v>322</v>
      </c>
      <c r="I256" t="s">
        <v>955</v>
      </c>
      <c r="J256" t="s">
        <v>205</v>
      </c>
      <c r="K256" t="s">
        <v>205</v>
      </c>
      <c r="L256" t="s">
        <v>326</v>
      </c>
      <c r="M256" t="s">
        <v>341</v>
      </c>
      <c r="N256" t="s">
        <v>455</v>
      </c>
      <c r="O256" t="s">
        <v>340</v>
      </c>
      <c r="P256"/>
      <c r="Q256" t="s">
        <v>411</v>
      </c>
      <c r="R256" t="s">
        <v>411</v>
      </c>
      <c r="S256" t="s">
        <v>1213</v>
      </c>
      <c r="T256" s="131">
        <v>0.46</v>
      </c>
      <c r="U256" t="s">
        <v>1743</v>
      </c>
      <c r="V256" s="132">
        <v>-0.26818999999999998</v>
      </c>
      <c r="W256" s="132">
        <v>-0.42509999999999998</v>
      </c>
      <c r="X256" t="s">
        <v>413</v>
      </c>
      <c r="Y256" t="s">
        <v>340</v>
      </c>
      <c r="Z256" s="131">
        <v>255522</v>
      </c>
      <c r="AA256" s="131">
        <v>1</v>
      </c>
      <c r="AB256" s="131">
        <v>371</v>
      </c>
      <c r="AC256" s="109"/>
      <c r="AD256" s="131">
        <v>947.98699999999997</v>
      </c>
      <c r="AE256" s="109"/>
      <c r="AF256" s="108"/>
      <c r="AG256" s="16"/>
      <c r="AH256" s="132">
        <v>2.1199999999999999E-3</v>
      </c>
      <c r="AI256" s="132">
        <v>3.8699999999999998E-2</v>
      </c>
      <c r="AJ256" s="132">
        <v>2.4299999999999999E-3</v>
      </c>
    </row>
    <row r="257" spans="1:36">
      <c r="A257" t="s">
        <v>1214</v>
      </c>
      <c r="B257" t="s">
        <v>1220</v>
      </c>
      <c r="C257" t="s">
        <v>1575</v>
      </c>
      <c r="D257" t="s">
        <v>1576</v>
      </c>
      <c r="E257" t="s">
        <v>80</v>
      </c>
      <c r="F257" t="s">
        <v>1577</v>
      </c>
      <c r="G257" t="s">
        <v>1578</v>
      </c>
      <c r="H257" t="s">
        <v>322</v>
      </c>
      <c r="I257" t="s">
        <v>756</v>
      </c>
      <c r="J257" t="s">
        <v>205</v>
      </c>
      <c r="K257" t="s">
        <v>225</v>
      </c>
      <c r="L257" t="s">
        <v>326</v>
      </c>
      <c r="M257" t="s">
        <v>341</v>
      </c>
      <c r="N257" t="s">
        <v>444</v>
      </c>
      <c r="O257" t="s">
        <v>340</v>
      </c>
      <c r="P257" t="s">
        <v>1579</v>
      </c>
      <c r="Q257" t="s">
        <v>416</v>
      </c>
      <c r="R257" t="s">
        <v>408</v>
      </c>
      <c r="S257" t="s">
        <v>1213</v>
      </c>
      <c r="T257" s="131">
        <v>1.1200000000000001</v>
      </c>
      <c r="U257" t="s">
        <v>1580</v>
      </c>
      <c r="V257" s="132">
        <v>2.7200000000000002E-3</v>
      </c>
      <c r="W257" s="132">
        <v>5.4300000000000001E-2</v>
      </c>
      <c r="X257" t="s">
        <v>413</v>
      </c>
      <c r="Y257" t="s">
        <v>340</v>
      </c>
      <c r="Z257" s="131">
        <v>948000</v>
      </c>
      <c r="AA257" s="131">
        <v>1</v>
      </c>
      <c r="AB257" s="131">
        <v>95.62</v>
      </c>
      <c r="AC257" s="109"/>
      <c r="AD257" s="131">
        <v>906.47799999999995</v>
      </c>
      <c r="AE257" s="109"/>
      <c r="AF257" s="108"/>
      <c r="AG257" s="16"/>
      <c r="AH257" s="132">
        <v>2.2499999999999998E-3</v>
      </c>
      <c r="AI257" s="132">
        <v>3.6999999999999998E-2</v>
      </c>
      <c r="AJ257" s="132">
        <v>2.32E-3</v>
      </c>
    </row>
    <row r="258" spans="1:36">
      <c r="A258" t="s">
        <v>1214</v>
      </c>
      <c r="B258" t="s">
        <v>1220</v>
      </c>
      <c r="C258" t="s">
        <v>1714</v>
      </c>
      <c r="D258" t="s">
        <v>1715</v>
      </c>
      <c r="E258" t="s">
        <v>310</v>
      </c>
      <c r="F258" t="s">
        <v>1716</v>
      </c>
      <c r="G258" t="s">
        <v>1717</v>
      </c>
      <c r="H258" t="s">
        <v>322</v>
      </c>
      <c r="I258" t="s">
        <v>952</v>
      </c>
      <c r="J258" t="s">
        <v>205</v>
      </c>
      <c r="K258" t="s">
        <v>205</v>
      </c>
      <c r="L258" t="s">
        <v>328</v>
      </c>
      <c r="M258" t="s">
        <v>341</v>
      </c>
      <c r="N258" t="s">
        <v>448</v>
      </c>
      <c r="O258" t="s">
        <v>340</v>
      </c>
      <c r="P258"/>
      <c r="Q258" t="s">
        <v>411</v>
      </c>
      <c r="R258" t="s">
        <v>411</v>
      </c>
      <c r="S258" t="s">
        <v>1213</v>
      </c>
      <c r="T258" s="131">
        <v>3.28</v>
      </c>
      <c r="U258" t="s">
        <v>1612</v>
      </c>
      <c r="V258" s="132">
        <v>7.1540000000000006E-2</v>
      </c>
      <c r="W258" s="132">
        <v>7.1499999999999994E-2</v>
      </c>
      <c r="X258" t="s">
        <v>413</v>
      </c>
      <c r="Y258" t="s">
        <v>340</v>
      </c>
      <c r="Z258" s="131">
        <v>837000</v>
      </c>
      <c r="AA258" s="131">
        <v>1</v>
      </c>
      <c r="AB258" s="131">
        <v>103.43967213114755</v>
      </c>
      <c r="AC258" s="109"/>
      <c r="AD258" s="131">
        <v>865.79005573770496</v>
      </c>
      <c r="AE258" s="109"/>
      <c r="AF258" s="108"/>
      <c r="AG258" s="16"/>
      <c r="AH258" s="132">
        <v>7.28E-3</v>
      </c>
      <c r="AI258" s="132">
        <v>3.5610000000000003E-2</v>
      </c>
      <c r="AJ258" s="132">
        <v>2.2300000000000002E-3</v>
      </c>
    </row>
    <row r="259" spans="1:36">
      <c r="A259" t="s">
        <v>1214</v>
      </c>
      <c r="B259" t="s">
        <v>1220</v>
      </c>
      <c r="C259" t="s">
        <v>1718</v>
      </c>
      <c r="D259" t="s">
        <v>1719</v>
      </c>
      <c r="E259" t="s">
        <v>310</v>
      </c>
      <c r="F259" t="s">
        <v>1720</v>
      </c>
      <c r="G259" t="s">
        <v>1721</v>
      </c>
      <c r="H259" t="s">
        <v>322</v>
      </c>
      <c r="I259" t="s">
        <v>952</v>
      </c>
      <c r="J259" t="s">
        <v>205</v>
      </c>
      <c r="K259" t="s">
        <v>205</v>
      </c>
      <c r="L259" t="s">
        <v>326</v>
      </c>
      <c r="M259" t="s">
        <v>341</v>
      </c>
      <c r="N259" t="s">
        <v>448</v>
      </c>
      <c r="O259" t="s">
        <v>340</v>
      </c>
      <c r="P259"/>
      <c r="Q259" t="s">
        <v>411</v>
      </c>
      <c r="R259" t="s">
        <v>411</v>
      </c>
      <c r="S259" t="s">
        <v>1213</v>
      </c>
      <c r="T259" s="131">
        <v>3.27</v>
      </c>
      <c r="U259" t="s">
        <v>1722</v>
      </c>
      <c r="V259" s="132">
        <v>6.8250000000000005E-2</v>
      </c>
      <c r="W259" s="132">
        <v>7.1900000000000006E-2</v>
      </c>
      <c r="X259" t="s">
        <v>413</v>
      </c>
      <c r="Y259" t="s">
        <v>340</v>
      </c>
      <c r="Z259" s="131">
        <v>831000</v>
      </c>
      <c r="AA259" s="131">
        <v>1</v>
      </c>
      <c r="AB259" s="131">
        <v>99.35</v>
      </c>
      <c r="AC259" s="109">
        <v>25.096</v>
      </c>
      <c r="AD259" s="131">
        <v>850.69500000000005</v>
      </c>
      <c r="AE259" s="109"/>
      <c r="AF259" s="108"/>
      <c r="AG259" s="16"/>
      <c r="AH259" s="132">
        <v>3.47E-3</v>
      </c>
      <c r="AI259" s="132">
        <v>3.5749999999999997E-2</v>
      </c>
      <c r="AJ259" s="132">
        <v>2.2399999999999998E-3</v>
      </c>
    </row>
    <row r="260" spans="1:36">
      <c r="A260" t="s">
        <v>1214</v>
      </c>
      <c r="B260" t="s">
        <v>1220</v>
      </c>
      <c r="C260" t="s">
        <v>1735</v>
      </c>
      <c r="D260" t="s">
        <v>1736</v>
      </c>
      <c r="E260" t="s">
        <v>310</v>
      </c>
      <c r="F260" t="s">
        <v>1737</v>
      </c>
      <c r="G260" t="s">
        <v>1738</v>
      </c>
      <c r="H260" t="s">
        <v>322</v>
      </c>
      <c r="I260" t="s">
        <v>952</v>
      </c>
      <c r="J260" t="s">
        <v>205</v>
      </c>
      <c r="K260" t="s">
        <v>205</v>
      </c>
      <c r="L260" t="s">
        <v>326</v>
      </c>
      <c r="M260" t="s">
        <v>341</v>
      </c>
      <c r="N260" t="s">
        <v>455</v>
      </c>
      <c r="O260" t="s">
        <v>340</v>
      </c>
      <c r="P260"/>
      <c r="Q260" t="s">
        <v>411</v>
      </c>
      <c r="R260" t="s">
        <v>411</v>
      </c>
      <c r="S260" t="s">
        <v>1213</v>
      </c>
      <c r="T260" s="131">
        <v>3.3</v>
      </c>
      <c r="U260" t="s">
        <v>1316</v>
      </c>
      <c r="V260" s="132">
        <v>7.5420000000000001E-2</v>
      </c>
      <c r="W260" s="132">
        <v>7.5499999999999998E-2</v>
      </c>
      <c r="X260" t="s">
        <v>413</v>
      </c>
      <c r="Y260" t="s">
        <v>340</v>
      </c>
      <c r="Z260" s="131">
        <v>800000</v>
      </c>
      <c r="AA260" s="131">
        <v>1</v>
      </c>
      <c r="AB260" s="131">
        <v>103.19</v>
      </c>
      <c r="AC260" s="109"/>
      <c r="AD260" s="131">
        <v>825.52</v>
      </c>
      <c r="AE260" s="109"/>
      <c r="AF260" s="108"/>
      <c r="AG260" s="16"/>
      <c r="AH260" s="132">
        <v>7.62E-3</v>
      </c>
      <c r="AI260" s="132">
        <v>3.3700000000000001E-2</v>
      </c>
      <c r="AJ260" s="132">
        <v>2.1099999999999999E-3</v>
      </c>
    </row>
    <row r="261" spans="1:36">
      <c r="A261" t="s">
        <v>1214</v>
      </c>
      <c r="B261" t="s">
        <v>1220</v>
      </c>
      <c r="C261" t="s">
        <v>1581</v>
      </c>
      <c r="D261" t="s">
        <v>1582</v>
      </c>
      <c r="E261" t="s">
        <v>310</v>
      </c>
      <c r="F261" t="s">
        <v>1583</v>
      </c>
      <c r="G261" t="s">
        <v>1584</v>
      </c>
      <c r="H261" t="s">
        <v>322</v>
      </c>
      <c r="I261" t="s">
        <v>952</v>
      </c>
      <c r="J261" t="s">
        <v>205</v>
      </c>
      <c r="K261" t="s">
        <v>205</v>
      </c>
      <c r="L261" t="s">
        <v>326</v>
      </c>
      <c r="M261" t="s">
        <v>341</v>
      </c>
      <c r="N261" t="s">
        <v>448</v>
      </c>
      <c r="O261" t="s">
        <v>340</v>
      </c>
      <c r="P261"/>
      <c r="Q261" t="s">
        <v>411</v>
      </c>
      <c r="R261" t="s">
        <v>411</v>
      </c>
      <c r="S261" t="s">
        <v>1213</v>
      </c>
      <c r="T261" s="131">
        <v>3.55</v>
      </c>
      <c r="U261" t="s">
        <v>1585</v>
      </c>
      <c r="V261" s="132">
        <v>4.9279999999999997E-2</v>
      </c>
      <c r="W261" s="132">
        <v>7.0099999999999996E-2</v>
      </c>
      <c r="X261" t="s">
        <v>413</v>
      </c>
      <c r="Y261" t="s">
        <v>340</v>
      </c>
      <c r="Z261" s="131">
        <v>851000</v>
      </c>
      <c r="AA261" s="131">
        <v>1</v>
      </c>
      <c r="AB261" s="131">
        <v>92</v>
      </c>
      <c r="AC261" s="109">
        <v>16.052</v>
      </c>
      <c r="AD261" s="131">
        <v>798.97199999999998</v>
      </c>
      <c r="AE261" s="109"/>
      <c r="AF261" s="108"/>
      <c r="AG261" s="16"/>
      <c r="AH261" s="132">
        <v>2.0500000000000002E-3</v>
      </c>
      <c r="AI261" s="132">
        <v>3.3270000000000001E-2</v>
      </c>
      <c r="AJ261" s="132">
        <v>2.0899999999999998E-3</v>
      </c>
    </row>
    <row r="262" spans="1:36">
      <c r="A262" t="s">
        <v>1214</v>
      </c>
      <c r="B262" t="s">
        <v>1220</v>
      </c>
      <c r="C262" t="s">
        <v>1760</v>
      </c>
      <c r="D262" t="s">
        <v>1761</v>
      </c>
      <c r="E262" t="s">
        <v>310</v>
      </c>
      <c r="F262" t="s">
        <v>1762</v>
      </c>
      <c r="G262" t="s">
        <v>1763</v>
      </c>
      <c r="H262" t="s">
        <v>322</v>
      </c>
      <c r="I262" t="s">
        <v>952</v>
      </c>
      <c r="J262" t="s">
        <v>205</v>
      </c>
      <c r="K262" t="s">
        <v>205</v>
      </c>
      <c r="L262" t="s">
        <v>326</v>
      </c>
      <c r="M262" t="s">
        <v>341</v>
      </c>
      <c r="N262" t="s">
        <v>448</v>
      </c>
      <c r="O262" t="s">
        <v>340</v>
      </c>
      <c r="P262"/>
      <c r="Q262" t="s">
        <v>411</v>
      </c>
      <c r="R262" t="s">
        <v>411</v>
      </c>
      <c r="S262" t="s">
        <v>1213</v>
      </c>
      <c r="T262" s="131">
        <v>2.96</v>
      </c>
      <c r="U262" t="s">
        <v>1764</v>
      </c>
      <c r="V262" s="132">
        <v>7.0660000000000001E-2</v>
      </c>
      <c r="W262" s="132">
        <v>8.8300000000000003E-2</v>
      </c>
      <c r="X262" t="s">
        <v>413</v>
      </c>
      <c r="Y262" t="s">
        <v>340</v>
      </c>
      <c r="Z262" s="131">
        <v>676233</v>
      </c>
      <c r="AA262" s="131">
        <v>1</v>
      </c>
      <c r="AB262" s="131">
        <v>97.05</v>
      </c>
      <c r="AC262" s="109"/>
      <c r="AD262" s="131">
        <v>656.28399999999999</v>
      </c>
      <c r="AE262" s="109"/>
      <c r="AF262" s="108"/>
      <c r="AG262" s="16"/>
      <c r="AH262" s="132">
        <v>1.0800000000000001E-2</v>
      </c>
      <c r="AI262" s="132">
        <v>2.6790000000000001E-2</v>
      </c>
      <c r="AJ262" s="132">
        <v>1.6800000000000001E-3</v>
      </c>
    </row>
    <row r="263" spans="1:36">
      <c r="A263" t="s">
        <v>1214</v>
      </c>
      <c r="B263" t="s">
        <v>1220</v>
      </c>
      <c r="C263" t="s">
        <v>1783</v>
      </c>
      <c r="D263" t="s">
        <v>1784</v>
      </c>
      <c r="E263" t="s">
        <v>310</v>
      </c>
      <c r="F263" t="s">
        <v>1785</v>
      </c>
      <c r="G263" t="s">
        <v>1786</v>
      </c>
      <c r="H263" t="s">
        <v>322</v>
      </c>
      <c r="I263" t="s">
        <v>755</v>
      </c>
      <c r="J263" t="s">
        <v>205</v>
      </c>
      <c r="K263" t="s">
        <v>205</v>
      </c>
      <c r="L263" t="s">
        <v>326</v>
      </c>
      <c r="M263" t="s">
        <v>341</v>
      </c>
      <c r="N263" t="s">
        <v>442</v>
      </c>
      <c r="O263" t="s">
        <v>340</v>
      </c>
      <c r="P263"/>
      <c r="Q263" t="s">
        <v>411</v>
      </c>
      <c r="R263" t="s">
        <v>411</v>
      </c>
      <c r="S263" t="s">
        <v>1213</v>
      </c>
      <c r="T263" s="131">
        <v>1.77</v>
      </c>
      <c r="U263" t="s">
        <v>1681</v>
      </c>
      <c r="V263" s="132">
        <v>4.9540000000000001E-2</v>
      </c>
      <c r="W263" s="132">
        <v>2.8799999999999999E-2</v>
      </c>
      <c r="X263" t="s">
        <v>413</v>
      </c>
      <c r="Y263" t="s">
        <v>340</v>
      </c>
      <c r="Z263" s="131">
        <v>463157.89</v>
      </c>
      <c r="AA263" s="131">
        <v>1</v>
      </c>
      <c r="AB263" s="131">
        <v>112.49</v>
      </c>
      <c r="AC263" s="109"/>
      <c r="AD263" s="131">
        <v>521.00599999999997</v>
      </c>
      <c r="AE263" s="109"/>
      <c r="AF263" s="108"/>
      <c r="AG263" s="16"/>
      <c r="AH263" s="132">
        <v>1.9E-3</v>
      </c>
      <c r="AI263" s="132">
        <v>2.1270000000000001E-2</v>
      </c>
      <c r="AJ263" s="132">
        <v>1.33E-3</v>
      </c>
    </row>
    <row r="264" spans="1:36">
      <c r="A264" t="s">
        <v>1214</v>
      </c>
      <c r="B264" t="s">
        <v>1220</v>
      </c>
      <c r="C264" t="s">
        <v>1829</v>
      </c>
      <c r="D264" t="s">
        <v>1830</v>
      </c>
      <c r="E264" t="s">
        <v>310</v>
      </c>
      <c r="F264" t="s">
        <v>1831</v>
      </c>
      <c r="G264" t="s">
        <v>1832</v>
      </c>
      <c r="H264" t="s">
        <v>322</v>
      </c>
      <c r="I264" t="s">
        <v>953</v>
      </c>
      <c r="J264" t="s">
        <v>205</v>
      </c>
      <c r="K264" t="s">
        <v>205</v>
      </c>
      <c r="L264" t="s">
        <v>326</v>
      </c>
      <c r="M264" t="s">
        <v>341</v>
      </c>
      <c r="N264" t="s">
        <v>485</v>
      </c>
      <c r="O264" t="s">
        <v>340</v>
      </c>
      <c r="P264"/>
      <c r="Q264" t="s">
        <v>411</v>
      </c>
      <c r="R264" t="s">
        <v>411</v>
      </c>
      <c r="S264" t="s">
        <v>1213</v>
      </c>
      <c r="T264" s="131">
        <v>3.83</v>
      </c>
      <c r="U264" t="s">
        <v>1833</v>
      </c>
      <c r="V264" s="132">
        <v>4.8370000000000003E-2</v>
      </c>
      <c r="W264" s="132">
        <v>1.84E-2</v>
      </c>
      <c r="X264" t="s">
        <v>413</v>
      </c>
      <c r="Y264" t="s">
        <v>340</v>
      </c>
      <c r="Z264" s="131">
        <v>341000</v>
      </c>
      <c r="AA264" s="131">
        <v>1</v>
      </c>
      <c r="AB264" s="131">
        <v>116.7</v>
      </c>
      <c r="AC264" s="109"/>
      <c r="AD264" s="131">
        <v>397.947</v>
      </c>
      <c r="AE264" s="109"/>
      <c r="AF264" s="108"/>
      <c r="AG264" s="16"/>
      <c r="AH264" s="132">
        <v>7.43E-3</v>
      </c>
      <c r="AI264" s="132">
        <v>1.6250000000000001E-2</v>
      </c>
      <c r="AJ264" s="132">
        <v>1.0200000000000001E-3</v>
      </c>
    </row>
    <row r="265" spans="1:36">
      <c r="A265" t="s">
        <v>1214</v>
      </c>
      <c r="B265" t="s">
        <v>1220</v>
      </c>
      <c r="C265" t="s">
        <v>1735</v>
      </c>
      <c r="D265" t="s">
        <v>1736</v>
      </c>
      <c r="E265" t="s">
        <v>310</v>
      </c>
      <c r="F265" t="s">
        <v>1800</v>
      </c>
      <c r="G265" t="s">
        <v>1801</v>
      </c>
      <c r="H265" t="s">
        <v>322</v>
      </c>
      <c r="I265" t="s">
        <v>756</v>
      </c>
      <c r="J265" t="s">
        <v>205</v>
      </c>
      <c r="K265" t="s">
        <v>205</v>
      </c>
      <c r="L265" t="s">
        <v>326</v>
      </c>
      <c r="M265" t="s">
        <v>341</v>
      </c>
      <c r="N265" t="s">
        <v>455</v>
      </c>
      <c r="O265" t="s">
        <v>340</v>
      </c>
      <c r="P265"/>
      <c r="Q265" t="s">
        <v>411</v>
      </c>
      <c r="R265" t="s">
        <v>411</v>
      </c>
      <c r="S265" t="s">
        <v>1213</v>
      </c>
      <c r="T265" s="131">
        <v>2.93</v>
      </c>
      <c r="U265" t="s">
        <v>1802</v>
      </c>
      <c r="V265" s="132">
        <v>7.3270000000000002E-2</v>
      </c>
      <c r="W265" s="132">
        <v>5.6500000000000002E-2</v>
      </c>
      <c r="X265" t="s">
        <v>413</v>
      </c>
      <c r="Y265" t="s">
        <v>340</v>
      </c>
      <c r="Z265" s="131">
        <v>306842</v>
      </c>
      <c r="AA265" s="131">
        <v>1</v>
      </c>
      <c r="AB265" s="131">
        <v>95.8</v>
      </c>
      <c r="AC265" s="109"/>
      <c r="AD265" s="131">
        <v>293.95499999999998</v>
      </c>
      <c r="AE265" s="109"/>
      <c r="AF265" s="108"/>
      <c r="AG265" s="16"/>
      <c r="AH265" s="132">
        <v>5.8700000000000002E-3</v>
      </c>
      <c r="AI265" s="132">
        <v>1.2E-2</v>
      </c>
      <c r="AJ265" s="132">
        <v>7.5000000000000002E-4</v>
      </c>
    </row>
    <row r="266" spans="1:36">
      <c r="A266" t="s">
        <v>1214</v>
      </c>
      <c r="B266" t="s">
        <v>1220</v>
      </c>
      <c r="C266" t="s">
        <v>1690</v>
      </c>
      <c r="D266" t="s">
        <v>1691</v>
      </c>
      <c r="E266" t="s">
        <v>310</v>
      </c>
      <c r="F266" t="s">
        <v>1803</v>
      </c>
      <c r="G266" t="s">
        <v>1804</v>
      </c>
      <c r="H266" t="s">
        <v>322</v>
      </c>
      <c r="I266" t="s">
        <v>952</v>
      </c>
      <c r="J266" t="s">
        <v>205</v>
      </c>
      <c r="K266" t="s">
        <v>205</v>
      </c>
      <c r="L266" t="s">
        <v>326</v>
      </c>
      <c r="M266" t="s">
        <v>341</v>
      </c>
      <c r="N266" t="s">
        <v>448</v>
      </c>
      <c r="O266" t="s">
        <v>340</v>
      </c>
      <c r="P266"/>
      <c r="Q266" t="s">
        <v>411</v>
      </c>
      <c r="R266" t="s">
        <v>411</v>
      </c>
      <c r="S266" t="s">
        <v>1213</v>
      </c>
      <c r="T266" s="131">
        <v>0.5</v>
      </c>
      <c r="U266" t="s">
        <v>1805</v>
      </c>
      <c r="V266" s="132">
        <v>6.5070000000000003E-2</v>
      </c>
      <c r="W266" s="132">
        <v>3.6700000000000003E-2</v>
      </c>
      <c r="X266" t="s">
        <v>413</v>
      </c>
      <c r="Y266" t="s">
        <v>340</v>
      </c>
      <c r="Z266" s="131">
        <v>284750</v>
      </c>
      <c r="AA266" s="131">
        <v>1</v>
      </c>
      <c r="AB266" s="131">
        <v>99.63</v>
      </c>
      <c r="AC266" s="109">
        <v>4.9829999999999997</v>
      </c>
      <c r="AD266" s="131">
        <v>288.68</v>
      </c>
      <c r="AE266" s="109"/>
      <c r="AF266" s="108"/>
      <c r="AG266" s="16"/>
      <c r="AH266" s="132">
        <v>5.3099999999999996E-3</v>
      </c>
      <c r="AI266" s="132">
        <v>1.1990000000000001E-2</v>
      </c>
      <c r="AJ266" s="132">
        <v>7.5000000000000002E-4</v>
      </c>
    </row>
    <row r="267" spans="1:36">
      <c r="A267" t="s">
        <v>1214</v>
      </c>
      <c r="B267" t="s">
        <v>1220</v>
      </c>
      <c r="C267" t="s">
        <v>1816</v>
      </c>
      <c r="D267" t="s">
        <v>1817</v>
      </c>
      <c r="E267" t="s">
        <v>310</v>
      </c>
      <c r="F267" t="s">
        <v>1818</v>
      </c>
      <c r="G267" t="s">
        <v>1819</v>
      </c>
      <c r="H267" t="s">
        <v>322</v>
      </c>
      <c r="I267" t="s">
        <v>953</v>
      </c>
      <c r="J267" t="s">
        <v>205</v>
      </c>
      <c r="K267" t="s">
        <v>205</v>
      </c>
      <c r="L267" t="s">
        <v>326</v>
      </c>
      <c r="M267" t="s">
        <v>341</v>
      </c>
      <c r="N267" t="s">
        <v>462</v>
      </c>
      <c r="O267" t="s">
        <v>340</v>
      </c>
      <c r="P267"/>
      <c r="Q267" t="s">
        <v>411</v>
      </c>
      <c r="R267" t="s">
        <v>411</v>
      </c>
      <c r="S267" t="s">
        <v>1213</v>
      </c>
      <c r="T267" s="131">
        <v>2.84</v>
      </c>
      <c r="U267" t="s">
        <v>1686</v>
      </c>
      <c r="V267" s="132">
        <v>5.7970000000000001E-2</v>
      </c>
      <c r="W267" s="132">
        <v>-1.4E-3</v>
      </c>
      <c r="X267" t="s">
        <v>413</v>
      </c>
      <c r="Y267" t="s">
        <v>340</v>
      </c>
      <c r="Z267" s="131">
        <v>224000</v>
      </c>
      <c r="AA267" s="131">
        <v>1</v>
      </c>
      <c r="AB267" s="131">
        <v>115</v>
      </c>
      <c r="AC267" s="109"/>
      <c r="AD267" s="131">
        <v>257.60000000000002</v>
      </c>
      <c r="AE267" s="109"/>
      <c r="AF267" s="108"/>
      <c r="AG267" s="16"/>
      <c r="AH267" s="132">
        <v>7.5000000000000002E-4</v>
      </c>
      <c r="AI267" s="132">
        <v>1.052E-2</v>
      </c>
      <c r="AJ267" s="132">
        <v>6.6E-4</v>
      </c>
    </row>
    <row r="268" spans="1:36">
      <c r="A268" t="s">
        <v>1214</v>
      </c>
      <c r="B268" t="s">
        <v>1220</v>
      </c>
      <c r="C268" t="s">
        <v>1718</v>
      </c>
      <c r="D268" t="s">
        <v>1719</v>
      </c>
      <c r="E268" t="s">
        <v>310</v>
      </c>
      <c r="F268" t="s">
        <v>1820</v>
      </c>
      <c r="G268" t="s">
        <v>1821</v>
      </c>
      <c r="H268" t="s">
        <v>322</v>
      </c>
      <c r="I268" t="s">
        <v>952</v>
      </c>
      <c r="J268" t="s">
        <v>205</v>
      </c>
      <c r="K268" t="s">
        <v>205</v>
      </c>
      <c r="L268" t="s">
        <v>326</v>
      </c>
      <c r="M268" t="s">
        <v>341</v>
      </c>
      <c r="N268" t="s">
        <v>448</v>
      </c>
      <c r="O268" t="s">
        <v>340</v>
      </c>
      <c r="P268"/>
      <c r="Q268" t="s">
        <v>411</v>
      </c>
      <c r="R268" t="s">
        <v>411</v>
      </c>
      <c r="S268" t="s">
        <v>1213</v>
      </c>
      <c r="T268" s="131">
        <v>0.01</v>
      </c>
      <c r="U268" t="s">
        <v>1822</v>
      </c>
      <c r="V268" s="132">
        <v>2.1129999999999999E-2</v>
      </c>
      <c r="W268" s="132">
        <v>0.20519999999999999</v>
      </c>
      <c r="X268" t="s">
        <v>413</v>
      </c>
      <c r="Y268" t="s">
        <v>340</v>
      </c>
      <c r="Z268" s="131">
        <v>244444.44</v>
      </c>
      <c r="AA268" s="131">
        <v>1</v>
      </c>
      <c r="AB268" s="131">
        <v>101.54</v>
      </c>
      <c r="AC268" s="109"/>
      <c r="AD268" s="131">
        <v>248.209</v>
      </c>
      <c r="AE268" s="109"/>
      <c r="AF268" s="108"/>
      <c r="AG268" s="16"/>
      <c r="AH268" s="132">
        <v>5.4999999999999997E-3</v>
      </c>
      <c r="AI268" s="132">
        <v>1.013E-2</v>
      </c>
      <c r="AJ268" s="132">
        <v>6.4000000000000005E-4</v>
      </c>
    </row>
    <row r="269" spans="1:36">
      <c r="A269" t="s">
        <v>1214</v>
      </c>
      <c r="B269" t="s">
        <v>1220</v>
      </c>
      <c r="C269" t="s">
        <v>1843</v>
      </c>
      <c r="D269" t="s">
        <v>1844</v>
      </c>
      <c r="E269" t="s">
        <v>310</v>
      </c>
      <c r="F269" t="s">
        <v>1845</v>
      </c>
      <c r="G269" t="s">
        <v>1846</v>
      </c>
      <c r="H269" t="s">
        <v>322</v>
      </c>
      <c r="I269" t="s">
        <v>952</v>
      </c>
      <c r="J269" t="s">
        <v>205</v>
      </c>
      <c r="K269" t="s">
        <v>205</v>
      </c>
      <c r="L269" t="s">
        <v>326</v>
      </c>
      <c r="M269" t="s">
        <v>341</v>
      </c>
      <c r="N269" t="s">
        <v>465</v>
      </c>
      <c r="O269" t="s">
        <v>340</v>
      </c>
      <c r="P269"/>
      <c r="Q269" t="s">
        <v>411</v>
      </c>
      <c r="R269" t="s">
        <v>411</v>
      </c>
      <c r="S269" t="s">
        <v>1213</v>
      </c>
      <c r="T269" s="131">
        <v>0.46</v>
      </c>
      <c r="U269" t="s">
        <v>1847</v>
      </c>
      <c r="V269" s="132">
        <v>8.6809999999999998E-2</v>
      </c>
      <c r="W269" s="132">
        <v>7.2400000000000006E-2</v>
      </c>
      <c r="X269" t="s">
        <v>413</v>
      </c>
      <c r="Y269" t="s">
        <v>340</v>
      </c>
      <c r="Z269" s="131">
        <v>242000</v>
      </c>
      <c r="AA269" s="131">
        <v>1</v>
      </c>
      <c r="AB269" s="131">
        <v>100</v>
      </c>
      <c r="AC269" s="109"/>
      <c r="AD269" s="131">
        <v>242</v>
      </c>
      <c r="AE269" s="109"/>
      <c r="AF269" s="108"/>
      <c r="AG269" s="16"/>
      <c r="AH269" s="132">
        <v>4.4000000000000003E-3</v>
      </c>
      <c r="AI269" s="132">
        <v>9.8799999999999999E-3</v>
      </c>
      <c r="AJ269" s="132">
        <v>6.2E-4</v>
      </c>
    </row>
    <row r="270" spans="1:36">
      <c r="A270" t="s">
        <v>1214</v>
      </c>
      <c r="B270" t="s">
        <v>1220</v>
      </c>
      <c r="C270" t="s">
        <v>1608</v>
      </c>
      <c r="D270" t="s">
        <v>1609</v>
      </c>
      <c r="E270" t="s">
        <v>310</v>
      </c>
      <c r="F270" t="s">
        <v>1874</v>
      </c>
      <c r="G270" t="s">
        <v>1875</v>
      </c>
      <c r="H270" t="s">
        <v>322</v>
      </c>
      <c r="I270" t="s">
        <v>755</v>
      </c>
      <c r="J270" t="s">
        <v>205</v>
      </c>
      <c r="K270" t="s">
        <v>205</v>
      </c>
      <c r="L270" t="s">
        <v>326</v>
      </c>
      <c r="M270" t="s">
        <v>341</v>
      </c>
      <c r="N270" t="s">
        <v>442</v>
      </c>
      <c r="O270" t="s">
        <v>340</v>
      </c>
      <c r="P270"/>
      <c r="Q270" t="s">
        <v>411</v>
      </c>
      <c r="R270" t="s">
        <v>411</v>
      </c>
      <c r="S270" t="s">
        <v>1213</v>
      </c>
      <c r="T270" s="131">
        <v>2.06</v>
      </c>
      <c r="U270" t="s">
        <v>1686</v>
      </c>
      <c r="V270" s="132">
        <v>4.6179999999999999E-2</v>
      </c>
      <c r="W270" s="132">
        <v>3.6799999999999999E-2</v>
      </c>
      <c r="X270" t="s">
        <v>413</v>
      </c>
      <c r="Y270" t="s">
        <v>340</v>
      </c>
      <c r="Z270" s="131">
        <v>129914.56</v>
      </c>
      <c r="AA270" s="131">
        <v>1</v>
      </c>
      <c r="AB270" s="131">
        <v>114.78</v>
      </c>
      <c r="AC270" s="109"/>
      <c r="AD270" s="131">
        <v>149.11600000000001</v>
      </c>
      <c r="AE270" s="109"/>
      <c r="AF270" s="108"/>
      <c r="AG270" s="16"/>
      <c r="AH270" s="132">
        <v>2E-3</v>
      </c>
      <c r="AI270" s="132">
        <v>6.0899999999999999E-3</v>
      </c>
      <c r="AJ270" s="132">
        <v>3.8000000000000002E-4</v>
      </c>
    </row>
    <row r="271" spans="1:36">
      <c r="A271" t="s">
        <v>1214</v>
      </c>
      <c r="B271" t="s">
        <v>1220</v>
      </c>
      <c r="C271" t="s">
        <v>1862</v>
      </c>
      <c r="D271" t="s">
        <v>1863</v>
      </c>
      <c r="E271" t="s">
        <v>310</v>
      </c>
      <c r="F271" t="s">
        <v>1864</v>
      </c>
      <c r="G271" t="s">
        <v>1865</v>
      </c>
      <c r="H271" t="s">
        <v>322</v>
      </c>
      <c r="I271" t="s">
        <v>755</v>
      </c>
      <c r="J271" t="s">
        <v>205</v>
      </c>
      <c r="K271" t="s">
        <v>205</v>
      </c>
      <c r="L271" t="s">
        <v>326</v>
      </c>
      <c r="M271" t="s">
        <v>341</v>
      </c>
      <c r="N271" t="s">
        <v>442</v>
      </c>
      <c r="O271" t="s">
        <v>340</v>
      </c>
      <c r="P271"/>
      <c r="Q271" t="s">
        <v>411</v>
      </c>
      <c r="R271" t="s">
        <v>411</v>
      </c>
      <c r="S271" t="s">
        <v>1213</v>
      </c>
      <c r="T271" s="131">
        <v>1.79</v>
      </c>
      <c r="U271" t="s">
        <v>1681</v>
      </c>
      <c r="V271" s="132">
        <v>4.8619999999999997E-2</v>
      </c>
      <c r="W271" s="132">
        <v>4.0800000000000003E-2</v>
      </c>
      <c r="X271" t="s">
        <v>413</v>
      </c>
      <c r="Y271" t="s">
        <v>340</v>
      </c>
      <c r="Z271" s="131">
        <v>89730</v>
      </c>
      <c r="AA271" s="131">
        <v>1</v>
      </c>
      <c r="AB271" s="131">
        <v>110.5</v>
      </c>
      <c r="AC271" s="109"/>
      <c r="AD271" s="131">
        <v>99.152000000000001</v>
      </c>
      <c r="AE271" s="109"/>
      <c r="AF271" s="108"/>
      <c r="AG271" s="16"/>
      <c r="AH271" s="132">
        <v>1.08E-3</v>
      </c>
      <c r="AI271" s="132">
        <v>4.0499999999999998E-3</v>
      </c>
      <c r="AJ271" s="132">
        <v>2.5000000000000001E-4</v>
      </c>
    </row>
    <row r="272" spans="1:36">
      <c r="A272" t="s">
        <v>1214</v>
      </c>
      <c r="B272" t="s">
        <v>1220</v>
      </c>
      <c r="C272" t="s">
        <v>1892</v>
      </c>
      <c r="D272" t="s">
        <v>1893</v>
      </c>
      <c r="E272" t="s">
        <v>312</v>
      </c>
      <c r="F272" t="s">
        <v>1894</v>
      </c>
      <c r="G272" t="s">
        <v>1895</v>
      </c>
      <c r="H272" t="s">
        <v>322</v>
      </c>
      <c r="I272" t="s">
        <v>756</v>
      </c>
      <c r="J272" t="s">
        <v>206</v>
      </c>
      <c r="K272" t="s">
        <v>234</v>
      </c>
      <c r="L272" t="s">
        <v>326</v>
      </c>
      <c r="M272" t="s">
        <v>315</v>
      </c>
      <c r="N272" t="s">
        <v>487</v>
      </c>
      <c r="O272" t="s">
        <v>340</v>
      </c>
      <c r="P272" t="s">
        <v>1896</v>
      </c>
      <c r="Q272" t="s">
        <v>434</v>
      </c>
      <c r="R272" t="s">
        <v>408</v>
      </c>
      <c r="S272" t="s">
        <v>1216</v>
      </c>
      <c r="T272" s="131">
        <v>4.1040000000000001</v>
      </c>
      <c r="U272" t="s">
        <v>1897</v>
      </c>
      <c r="V272" s="132">
        <v>8.5669999999999996E-2</v>
      </c>
      <c r="W272" s="132">
        <v>7.8439999999999996E-2</v>
      </c>
      <c r="X272" t="s">
        <v>413</v>
      </c>
      <c r="Y272" t="s">
        <v>340</v>
      </c>
      <c r="Z272" s="131">
        <v>545000</v>
      </c>
      <c r="AA272" s="131">
        <v>3.3719999999999999</v>
      </c>
      <c r="AB272" s="131">
        <v>104.27800000000001</v>
      </c>
      <c r="AC272" s="109"/>
      <c r="AD272" s="131">
        <v>1916.3589999999999</v>
      </c>
      <c r="AE272" s="109"/>
      <c r="AF272" s="108"/>
      <c r="AG272" s="16"/>
      <c r="AH272" s="132">
        <v>7.2999999999999996E-4</v>
      </c>
      <c r="AI272" s="132">
        <v>7.8229999999999994E-2</v>
      </c>
      <c r="AJ272" s="132">
        <v>4.9100000000000003E-3</v>
      </c>
    </row>
    <row r="273" spans="1:36">
      <c r="A273" t="s">
        <v>1214</v>
      </c>
      <c r="B273" t="s">
        <v>1220</v>
      </c>
      <c r="C273" t="s">
        <v>1919</v>
      </c>
      <c r="D273" t="s">
        <v>1920</v>
      </c>
      <c r="E273" t="s">
        <v>80</v>
      </c>
      <c r="F273" t="s">
        <v>1921</v>
      </c>
      <c r="G273" t="s">
        <v>1922</v>
      </c>
      <c r="H273" t="s">
        <v>322</v>
      </c>
      <c r="I273" t="s">
        <v>756</v>
      </c>
      <c r="J273" t="s">
        <v>206</v>
      </c>
      <c r="K273" t="s">
        <v>205</v>
      </c>
      <c r="L273" t="s">
        <v>326</v>
      </c>
      <c r="M273" t="s">
        <v>315</v>
      </c>
      <c r="N273" t="s">
        <v>487</v>
      </c>
      <c r="O273" t="s">
        <v>340</v>
      </c>
      <c r="P273" t="s">
        <v>1896</v>
      </c>
      <c r="Q273" t="s">
        <v>434</v>
      </c>
      <c r="R273" t="s">
        <v>408</v>
      </c>
      <c r="S273" t="s">
        <v>1216</v>
      </c>
      <c r="T273" s="131">
        <v>4.1669999999999998</v>
      </c>
      <c r="U273" t="s">
        <v>1617</v>
      </c>
      <c r="V273" s="132">
        <v>7.2620000000000004E-2</v>
      </c>
      <c r="W273" s="132">
        <v>7.0050000000000001E-2</v>
      </c>
      <c r="X273" t="s">
        <v>413</v>
      </c>
      <c r="Y273" t="s">
        <v>340</v>
      </c>
      <c r="Z273" s="131">
        <v>284000</v>
      </c>
      <c r="AA273" s="131">
        <v>3.3719999999999999</v>
      </c>
      <c r="AB273" s="131">
        <v>98.442999999999998</v>
      </c>
      <c r="AC273" s="109"/>
      <c r="AD273" s="131">
        <v>942.73699999999997</v>
      </c>
      <c r="AE273" s="109"/>
      <c r="AF273" s="108"/>
      <c r="AG273" s="16"/>
      <c r="AH273" s="132">
        <v>5.1999999999999995E-4</v>
      </c>
      <c r="AI273" s="132">
        <v>3.848E-2</v>
      </c>
      <c r="AJ273" s="132">
        <v>2.4099999999999998E-3</v>
      </c>
    </row>
    <row r="274" spans="1:36">
      <c r="A274" t="s">
        <v>1214</v>
      </c>
      <c r="B274" t="s">
        <v>1220</v>
      </c>
      <c r="C274" t="s">
        <v>1910</v>
      </c>
      <c r="D274" t="s">
        <v>1911</v>
      </c>
      <c r="E274" t="s">
        <v>80</v>
      </c>
      <c r="F274" t="s">
        <v>1912</v>
      </c>
      <c r="G274" t="s">
        <v>1913</v>
      </c>
      <c r="H274" t="s">
        <v>322</v>
      </c>
      <c r="I274" t="s">
        <v>756</v>
      </c>
      <c r="J274" t="s">
        <v>206</v>
      </c>
      <c r="K274" t="s">
        <v>234</v>
      </c>
      <c r="L274" t="s">
        <v>326</v>
      </c>
      <c r="M274" t="s">
        <v>315</v>
      </c>
      <c r="N274" t="s">
        <v>487</v>
      </c>
      <c r="O274" t="s">
        <v>340</v>
      </c>
      <c r="P274" t="s">
        <v>1914</v>
      </c>
      <c r="Q274" t="s">
        <v>432</v>
      </c>
      <c r="R274" t="s">
        <v>408</v>
      </c>
      <c r="S274" t="s">
        <v>1216</v>
      </c>
      <c r="T274" s="131">
        <v>2.8090000000000002</v>
      </c>
      <c r="U274" t="s">
        <v>1915</v>
      </c>
      <c r="V274" s="132">
        <v>8.3099999999999993E-2</v>
      </c>
      <c r="W274" s="132">
        <v>7.0569999999999994E-2</v>
      </c>
      <c r="X274" t="s">
        <v>413</v>
      </c>
      <c r="Y274" t="s">
        <v>340</v>
      </c>
      <c r="Z274" s="131">
        <v>263000</v>
      </c>
      <c r="AA274" s="131">
        <v>3.3719999999999999</v>
      </c>
      <c r="AB274" s="131">
        <v>103.986</v>
      </c>
      <c r="AC274" s="109"/>
      <c r="AD274" s="131">
        <v>922.18299999999999</v>
      </c>
      <c r="AE274" s="109"/>
      <c r="AF274" s="108"/>
      <c r="AG274" s="16"/>
      <c r="AH274" s="132">
        <v>3.5E-4</v>
      </c>
      <c r="AI274" s="132">
        <v>3.7650000000000003E-2</v>
      </c>
      <c r="AJ274" s="132">
        <v>2.3600000000000001E-3</v>
      </c>
    </row>
    <row r="275" spans="1:36">
      <c r="A275" t="s">
        <v>1214</v>
      </c>
      <c r="B275" t="s">
        <v>1220</v>
      </c>
      <c r="C275" t="s">
        <v>2142</v>
      </c>
      <c r="D275" t="s">
        <v>2143</v>
      </c>
      <c r="E275" t="s">
        <v>313</v>
      </c>
      <c r="F275" t="s">
        <v>2144</v>
      </c>
      <c r="G275" t="s">
        <v>2145</v>
      </c>
      <c r="H275" t="s">
        <v>322</v>
      </c>
      <c r="I275" t="s">
        <v>756</v>
      </c>
      <c r="J275" t="s">
        <v>206</v>
      </c>
      <c r="K275" t="s">
        <v>252</v>
      </c>
      <c r="L275" t="s">
        <v>326</v>
      </c>
      <c r="M275" t="s">
        <v>315</v>
      </c>
      <c r="N275" t="s">
        <v>522</v>
      </c>
      <c r="O275" t="s">
        <v>340</v>
      </c>
      <c r="P275" t="s">
        <v>2146</v>
      </c>
      <c r="Q275" t="s">
        <v>434</v>
      </c>
      <c r="R275" t="s">
        <v>408</v>
      </c>
      <c r="S275" t="s">
        <v>1216</v>
      </c>
      <c r="T275" s="131">
        <v>3.6459999999999999</v>
      </c>
      <c r="U275" t="s">
        <v>2147</v>
      </c>
      <c r="V275" s="132">
        <v>7.1340000000000001E-2</v>
      </c>
      <c r="W275" s="132">
        <v>8.6480000000000001E-2</v>
      </c>
      <c r="X275" t="s">
        <v>413</v>
      </c>
      <c r="Y275" t="s">
        <v>340</v>
      </c>
      <c r="Z275" s="131">
        <v>222000</v>
      </c>
      <c r="AA275" s="131">
        <v>3.3719999999999999</v>
      </c>
      <c r="AB275" s="131">
        <v>97.989000000000004</v>
      </c>
      <c r="AC275" s="109"/>
      <c r="AD275" s="131">
        <v>733.52700000000004</v>
      </c>
      <c r="AE275" s="109"/>
      <c r="AF275" s="108"/>
      <c r="AG275" s="16"/>
      <c r="AH275" s="132">
        <v>4.0000000000000002E-4</v>
      </c>
      <c r="AI275" s="132">
        <v>2.9940000000000001E-2</v>
      </c>
      <c r="AJ275" s="132">
        <v>1.8799999999999999E-3</v>
      </c>
    </row>
    <row r="276" spans="1:36">
      <c r="A276" t="s">
        <v>1214</v>
      </c>
      <c r="B276" t="s">
        <v>1220</v>
      </c>
      <c r="C276" t="s">
        <v>2172</v>
      </c>
      <c r="D276" t="s">
        <v>2173</v>
      </c>
      <c r="E276" t="s">
        <v>310</v>
      </c>
      <c r="F276" t="s">
        <v>2174</v>
      </c>
      <c r="G276" t="s">
        <v>2175</v>
      </c>
      <c r="H276" t="s">
        <v>322</v>
      </c>
      <c r="I276" t="s">
        <v>756</v>
      </c>
      <c r="J276" t="s">
        <v>206</v>
      </c>
      <c r="K276" t="s">
        <v>205</v>
      </c>
      <c r="L276" t="s">
        <v>326</v>
      </c>
      <c r="M276" t="s">
        <v>315</v>
      </c>
      <c r="N276" t="s">
        <v>535</v>
      </c>
      <c r="O276" t="s">
        <v>340</v>
      </c>
      <c r="P276" t="s">
        <v>2176</v>
      </c>
      <c r="Q276" t="s">
        <v>434</v>
      </c>
      <c r="R276" t="s">
        <v>408</v>
      </c>
      <c r="S276" t="s">
        <v>1217</v>
      </c>
      <c r="T276" s="131">
        <v>4.1130000000000004</v>
      </c>
      <c r="U276" t="s">
        <v>2177</v>
      </c>
      <c r="V276" s="132">
        <v>4.1070000000000002E-2</v>
      </c>
      <c r="W276" s="132">
        <v>3.9609999999999999E-2</v>
      </c>
      <c r="X276" t="s">
        <v>413</v>
      </c>
      <c r="Y276" t="s">
        <v>340</v>
      </c>
      <c r="Z276" s="131">
        <v>50000</v>
      </c>
      <c r="AA276" s="131">
        <v>3.9550000000000001</v>
      </c>
      <c r="AB276" s="131">
        <v>102.00700000000001</v>
      </c>
      <c r="AC276" s="109"/>
      <c r="AD276" s="131">
        <v>201.72900000000001</v>
      </c>
      <c r="AE276" s="109"/>
      <c r="AF276" s="108"/>
      <c r="AG276" s="16"/>
      <c r="AH276" s="132">
        <v>3.0000000000000001E-5</v>
      </c>
      <c r="AI276" s="132">
        <v>8.2400000000000008E-3</v>
      </c>
      <c r="AJ276" s="132">
        <v>5.1999999999999995E-4</v>
      </c>
    </row>
    <row r="277" spans="1:36">
      <c r="A277" t="s">
        <v>1214</v>
      </c>
      <c r="B277" t="s">
        <v>1220</v>
      </c>
      <c r="C277" t="s">
        <v>1919</v>
      </c>
      <c r="D277" t="s">
        <v>1920</v>
      </c>
      <c r="E277" t="s">
        <v>80</v>
      </c>
      <c r="F277" t="s">
        <v>1923</v>
      </c>
      <c r="G277" t="s">
        <v>1924</v>
      </c>
      <c r="H277" t="s">
        <v>322</v>
      </c>
      <c r="I277" t="s">
        <v>756</v>
      </c>
      <c r="J277" t="s">
        <v>206</v>
      </c>
      <c r="K277" t="s">
        <v>205</v>
      </c>
      <c r="L277" t="s">
        <v>326</v>
      </c>
      <c r="M277" t="s">
        <v>315</v>
      </c>
      <c r="N277" t="s">
        <v>487</v>
      </c>
      <c r="O277" t="s">
        <v>340</v>
      </c>
      <c r="P277" t="s">
        <v>1896</v>
      </c>
      <c r="Q277" t="s">
        <v>434</v>
      </c>
      <c r="R277" t="s">
        <v>408</v>
      </c>
      <c r="S277" t="s">
        <v>1216</v>
      </c>
      <c r="T277" s="131">
        <v>1.8360000000000001</v>
      </c>
      <c r="U277" t="s">
        <v>1775</v>
      </c>
      <c r="V277" s="132">
        <v>0.10829</v>
      </c>
      <c r="W277" s="132">
        <v>6.7489999999999994E-2</v>
      </c>
      <c r="X277" t="s">
        <v>413</v>
      </c>
      <c r="Y277" t="s">
        <v>340</v>
      </c>
      <c r="Z277" s="131">
        <v>32000</v>
      </c>
      <c r="AA277" s="131">
        <v>3.3719999999999999</v>
      </c>
      <c r="AB277" s="131">
        <v>99.126000000000005</v>
      </c>
      <c r="AC277" s="109"/>
      <c r="AD277" s="131">
        <v>106.961</v>
      </c>
      <c r="AE277" s="109"/>
      <c r="AF277" s="108"/>
      <c r="AG277" s="16"/>
      <c r="AH277" s="132">
        <v>5.0000000000000002E-5</v>
      </c>
      <c r="AI277" s="132">
        <v>4.3699999999999998E-3</v>
      </c>
      <c r="AJ277" s="132">
        <v>2.7E-4</v>
      </c>
    </row>
    <row r="278" spans="1:36">
      <c r="A278" t="s">
        <v>1214</v>
      </c>
      <c r="B278" t="s">
        <v>1221</v>
      </c>
      <c r="C278" t="s">
        <v>1536</v>
      </c>
      <c r="D278" t="s">
        <v>1537</v>
      </c>
      <c r="E278" t="s">
        <v>310</v>
      </c>
      <c r="F278" t="s">
        <v>2178</v>
      </c>
      <c r="G278" t="s">
        <v>2179</v>
      </c>
      <c r="H278" t="s">
        <v>322</v>
      </c>
      <c r="I278" t="s">
        <v>755</v>
      </c>
      <c r="J278" t="s">
        <v>205</v>
      </c>
      <c r="K278" t="s">
        <v>205</v>
      </c>
      <c r="L278" t="s">
        <v>326</v>
      </c>
      <c r="M278" t="s">
        <v>341</v>
      </c>
      <c r="N278" t="s">
        <v>449</v>
      </c>
      <c r="O278" t="s">
        <v>340</v>
      </c>
      <c r="P278" t="s">
        <v>1212</v>
      </c>
      <c r="Q278" t="s">
        <v>414</v>
      </c>
      <c r="R278" t="s">
        <v>408</v>
      </c>
      <c r="S278" t="s">
        <v>1213</v>
      </c>
      <c r="T278" s="131">
        <v>4.3899999999999997</v>
      </c>
      <c r="U278" t="s">
        <v>2180</v>
      </c>
      <c r="V278" s="132">
        <v>1.8460000000000001E-2</v>
      </c>
      <c r="W278" s="132">
        <v>2.63E-2</v>
      </c>
      <c r="X278" t="s">
        <v>413</v>
      </c>
      <c r="Y278" t="s">
        <v>340</v>
      </c>
      <c r="Z278" s="131">
        <v>6950000</v>
      </c>
      <c r="AA278" s="131">
        <v>1</v>
      </c>
      <c r="AB278" s="131">
        <v>102.52</v>
      </c>
      <c r="AC278" s="109"/>
      <c r="AD278" s="131">
        <v>7125.14</v>
      </c>
      <c r="AE278" s="109"/>
      <c r="AF278" s="108"/>
      <c r="AG278" s="16"/>
      <c r="AH278" s="132">
        <v>1.9499999999999999E-3</v>
      </c>
      <c r="AI278" s="132">
        <v>3.3050000000000003E-2</v>
      </c>
      <c r="AJ278" s="132">
        <v>5.7000000000000002E-3</v>
      </c>
    </row>
    <row r="279" spans="1:36">
      <c r="A279" t="s">
        <v>1214</v>
      </c>
      <c r="B279" t="s">
        <v>1221</v>
      </c>
      <c r="C279" t="s">
        <v>1532</v>
      </c>
      <c r="D279" t="s">
        <v>1533</v>
      </c>
      <c r="E279" t="s">
        <v>310</v>
      </c>
      <c r="F279" t="s">
        <v>2181</v>
      </c>
      <c r="G279" t="s">
        <v>2182</v>
      </c>
      <c r="H279" t="s">
        <v>322</v>
      </c>
      <c r="I279" t="s">
        <v>755</v>
      </c>
      <c r="J279" t="s">
        <v>205</v>
      </c>
      <c r="K279" t="s">
        <v>205</v>
      </c>
      <c r="L279" t="s">
        <v>326</v>
      </c>
      <c r="M279" t="s">
        <v>341</v>
      </c>
      <c r="N279" t="s">
        <v>449</v>
      </c>
      <c r="O279" t="s">
        <v>340</v>
      </c>
      <c r="P279" t="s">
        <v>1212</v>
      </c>
      <c r="Q279" t="s">
        <v>414</v>
      </c>
      <c r="R279" t="s">
        <v>408</v>
      </c>
      <c r="S279" t="s">
        <v>1213</v>
      </c>
      <c r="T279" s="131">
        <v>4.82</v>
      </c>
      <c r="U279" t="s">
        <v>2183</v>
      </c>
      <c r="V279" s="132">
        <v>1.6389999999999998E-2</v>
      </c>
      <c r="W279" s="132">
        <v>2.5999999999999999E-2</v>
      </c>
      <c r="X279" t="s">
        <v>413</v>
      </c>
      <c r="Y279" t="s">
        <v>340</v>
      </c>
      <c r="Z279" s="131">
        <v>5820000</v>
      </c>
      <c r="AA279" s="131">
        <v>1</v>
      </c>
      <c r="AB279" s="131">
        <v>101.7</v>
      </c>
      <c r="AC279" s="109"/>
      <c r="AD279" s="131">
        <v>5918.94</v>
      </c>
      <c r="AE279" s="109"/>
      <c r="AF279" s="108"/>
      <c r="AG279" s="16"/>
      <c r="AH279" s="132">
        <v>2.64E-3</v>
      </c>
      <c r="AI279" s="132">
        <v>2.7459999999999998E-2</v>
      </c>
      <c r="AJ279" s="132">
        <v>4.7299999999999998E-3</v>
      </c>
    </row>
    <row r="280" spans="1:36">
      <c r="A280" t="s">
        <v>1214</v>
      </c>
      <c r="B280" t="s">
        <v>1221</v>
      </c>
      <c r="C280" t="s">
        <v>2184</v>
      </c>
      <c r="D280" t="s">
        <v>2185</v>
      </c>
      <c r="E280" t="s">
        <v>310</v>
      </c>
      <c r="F280" t="s">
        <v>2186</v>
      </c>
      <c r="G280" t="s">
        <v>2187</v>
      </c>
      <c r="H280" t="s">
        <v>322</v>
      </c>
      <c r="I280" t="s">
        <v>755</v>
      </c>
      <c r="J280" t="s">
        <v>205</v>
      </c>
      <c r="K280" t="s">
        <v>205</v>
      </c>
      <c r="L280" t="s">
        <v>326</v>
      </c>
      <c r="M280" t="s">
        <v>341</v>
      </c>
      <c r="N280" t="s">
        <v>446</v>
      </c>
      <c r="O280" t="s">
        <v>340</v>
      </c>
      <c r="P280" t="s">
        <v>1645</v>
      </c>
      <c r="Q280" t="s">
        <v>414</v>
      </c>
      <c r="R280" t="s">
        <v>408</v>
      </c>
      <c r="S280" t="s">
        <v>1213</v>
      </c>
      <c r="T280" s="131">
        <v>3.81</v>
      </c>
      <c r="U280" t="s">
        <v>2188</v>
      </c>
      <c r="V280" s="132">
        <v>2.9149999999999999E-2</v>
      </c>
      <c r="W280" s="132">
        <v>2.6499999999999999E-2</v>
      </c>
      <c r="X280" t="s">
        <v>413</v>
      </c>
      <c r="Y280" t="s">
        <v>340</v>
      </c>
      <c r="Z280" s="131">
        <v>4188528.82</v>
      </c>
      <c r="AA280" s="131">
        <v>1</v>
      </c>
      <c r="AB280" s="131">
        <v>107.59</v>
      </c>
      <c r="AC280" s="109"/>
      <c r="AD280" s="131">
        <v>4506.4380000000001</v>
      </c>
      <c r="AE280" s="109"/>
      <c r="AF280" s="108"/>
      <c r="AG280" s="16"/>
      <c r="AH280" s="132">
        <v>4.0800000000000003E-3</v>
      </c>
      <c r="AI280" s="132">
        <v>2.0899999999999998E-2</v>
      </c>
      <c r="AJ280" s="132">
        <v>3.5999999999999999E-3</v>
      </c>
    </row>
    <row r="281" spans="1:36">
      <c r="A281" t="s">
        <v>1214</v>
      </c>
      <c r="B281" t="s">
        <v>1221</v>
      </c>
      <c r="C281" t="s">
        <v>2189</v>
      </c>
      <c r="D281" t="s">
        <v>2190</v>
      </c>
      <c r="E281" t="s">
        <v>310</v>
      </c>
      <c r="F281" t="s">
        <v>2191</v>
      </c>
      <c r="G281" t="s">
        <v>2192</v>
      </c>
      <c r="H281" t="s">
        <v>322</v>
      </c>
      <c r="I281" t="s">
        <v>952</v>
      </c>
      <c r="J281" t="s">
        <v>205</v>
      </c>
      <c r="K281" t="s">
        <v>205</v>
      </c>
      <c r="L281" t="s">
        <v>326</v>
      </c>
      <c r="M281" t="s">
        <v>341</v>
      </c>
      <c r="N281" t="s">
        <v>446</v>
      </c>
      <c r="O281" t="s">
        <v>340</v>
      </c>
      <c r="P281" t="s">
        <v>2193</v>
      </c>
      <c r="Q281" t="s">
        <v>416</v>
      </c>
      <c r="R281" t="s">
        <v>408</v>
      </c>
      <c r="S281" t="s">
        <v>1213</v>
      </c>
      <c r="T281" s="131">
        <v>6.1</v>
      </c>
      <c r="U281" t="s">
        <v>1316</v>
      </c>
      <c r="V281" s="132">
        <v>4.1700000000000001E-2</v>
      </c>
      <c r="W281" s="132">
        <v>4.7899999999999998E-2</v>
      </c>
      <c r="X281" t="s">
        <v>413</v>
      </c>
      <c r="Y281" t="s">
        <v>340</v>
      </c>
      <c r="Z281" s="131">
        <v>4311000</v>
      </c>
      <c r="AA281" s="131">
        <v>1</v>
      </c>
      <c r="AB281" s="131">
        <v>103.09</v>
      </c>
      <c r="AC281" s="109"/>
      <c r="AD281" s="131">
        <v>4444.21</v>
      </c>
      <c r="AE281" s="109"/>
      <c r="AF281" s="108"/>
      <c r="AG281" s="16"/>
      <c r="AH281" s="132">
        <v>1.078E-2</v>
      </c>
      <c r="AI281" s="132">
        <v>2.061E-2</v>
      </c>
      <c r="AJ281" s="132">
        <v>3.5500000000000002E-3</v>
      </c>
    </row>
    <row r="282" spans="1:36">
      <c r="A282" t="s">
        <v>1214</v>
      </c>
      <c r="B282" t="s">
        <v>1221</v>
      </c>
      <c r="C282" t="s">
        <v>2194</v>
      </c>
      <c r="D282" t="s">
        <v>2195</v>
      </c>
      <c r="E282" t="s">
        <v>310</v>
      </c>
      <c r="F282" t="s">
        <v>2196</v>
      </c>
      <c r="G282" t="s">
        <v>2197</v>
      </c>
      <c r="H282" t="s">
        <v>322</v>
      </c>
      <c r="I282" t="s">
        <v>755</v>
      </c>
      <c r="J282" t="s">
        <v>205</v>
      </c>
      <c r="K282" t="s">
        <v>205</v>
      </c>
      <c r="L282" t="s">
        <v>326</v>
      </c>
      <c r="M282" t="s">
        <v>341</v>
      </c>
      <c r="N282" t="s">
        <v>465</v>
      </c>
      <c r="O282" t="s">
        <v>340</v>
      </c>
      <c r="P282" t="s">
        <v>1645</v>
      </c>
      <c r="Q282" t="s">
        <v>414</v>
      </c>
      <c r="R282" t="s">
        <v>408</v>
      </c>
      <c r="S282" t="s">
        <v>1213</v>
      </c>
      <c r="T282" s="131">
        <v>7.2</v>
      </c>
      <c r="U282" t="s">
        <v>2198</v>
      </c>
      <c r="V282" s="132">
        <v>2.7E-2</v>
      </c>
      <c r="W282" s="132">
        <v>3.1699999999999999E-2</v>
      </c>
      <c r="X282" t="s">
        <v>413</v>
      </c>
      <c r="Y282" t="s">
        <v>340</v>
      </c>
      <c r="Z282" s="131">
        <v>4138560</v>
      </c>
      <c r="AA282" s="131">
        <v>1</v>
      </c>
      <c r="AB282" s="131">
        <v>104.37</v>
      </c>
      <c r="AC282" s="109"/>
      <c r="AD282" s="131">
        <v>4319.415</v>
      </c>
      <c r="AE282" s="109"/>
      <c r="AF282" s="108"/>
      <c r="AG282" s="16"/>
      <c r="AH282" s="132">
        <v>9.3699999999999999E-3</v>
      </c>
      <c r="AI282" s="132">
        <v>2.0039999999999999E-2</v>
      </c>
      <c r="AJ282" s="132">
        <v>3.4499999999999999E-3</v>
      </c>
    </row>
    <row r="283" spans="1:36">
      <c r="A283" t="s">
        <v>1214</v>
      </c>
      <c r="B283" t="s">
        <v>1221</v>
      </c>
      <c r="C283" t="s">
        <v>1930</v>
      </c>
      <c r="D283" t="s">
        <v>1931</v>
      </c>
      <c r="E283" t="s">
        <v>310</v>
      </c>
      <c r="F283" t="s">
        <v>2199</v>
      </c>
      <c r="G283" t="s">
        <v>2200</v>
      </c>
      <c r="H283" t="s">
        <v>322</v>
      </c>
      <c r="I283" t="s">
        <v>755</v>
      </c>
      <c r="J283" t="s">
        <v>205</v>
      </c>
      <c r="K283" t="s">
        <v>205</v>
      </c>
      <c r="L283" t="s">
        <v>326</v>
      </c>
      <c r="M283" t="s">
        <v>341</v>
      </c>
      <c r="N283" t="s">
        <v>465</v>
      </c>
      <c r="O283" t="s">
        <v>340</v>
      </c>
      <c r="P283" t="s">
        <v>1645</v>
      </c>
      <c r="Q283" t="s">
        <v>414</v>
      </c>
      <c r="R283" t="s">
        <v>408</v>
      </c>
      <c r="S283" t="s">
        <v>1213</v>
      </c>
      <c r="T283" s="131">
        <v>3.33</v>
      </c>
      <c r="U283" t="s">
        <v>2201</v>
      </c>
      <c r="V283" s="132">
        <v>2.742E-2</v>
      </c>
      <c r="W283" s="132">
        <v>2.86E-2</v>
      </c>
      <c r="X283" t="s">
        <v>413</v>
      </c>
      <c r="Y283" t="s">
        <v>340</v>
      </c>
      <c r="Z283" s="131">
        <v>3538537.5</v>
      </c>
      <c r="AA283" s="131">
        <v>1</v>
      </c>
      <c r="AB283" s="131">
        <v>116.27</v>
      </c>
      <c r="AC283" s="109">
        <v>112.46899999999999</v>
      </c>
      <c r="AD283" s="131">
        <v>4226.7269999999999</v>
      </c>
      <c r="AE283" s="109"/>
      <c r="AF283" s="108"/>
      <c r="AG283" s="16"/>
      <c r="AH283" s="132">
        <v>2.0400000000000001E-3</v>
      </c>
      <c r="AI283" s="132">
        <v>2.0129999999999999E-2</v>
      </c>
      <c r="AJ283" s="132">
        <v>3.47E-3</v>
      </c>
    </row>
    <row r="284" spans="1:36">
      <c r="A284" t="s">
        <v>1214</v>
      </c>
      <c r="B284" t="s">
        <v>1221</v>
      </c>
      <c r="C284" t="s">
        <v>1992</v>
      </c>
      <c r="D284" t="s">
        <v>1993</v>
      </c>
      <c r="E284" t="s">
        <v>310</v>
      </c>
      <c r="F284" t="s">
        <v>1994</v>
      </c>
      <c r="G284" t="s">
        <v>1995</v>
      </c>
      <c r="H284" t="s">
        <v>322</v>
      </c>
      <c r="I284" t="s">
        <v>755</v>
      </c>
      <c r="J284" t="s">
        <v>205</v>
      </c>
      <c r="K284" t="s">
        <v>205</v>
      </c>
      <c r="L284" t="s">
        <v>326</v>
      </c>
      <c r="M284" t="s">
        <v>341</v>
      </c>
      <c r="N284" t="s">
        <v>449</v>
      </c>
      <c r="O284" t="s">
        <v>340</v>
      </c>
      <c r="P284" t="s">
        <v>1590</v>
      </c>
      <c r="Q284" t="s">
        <v>414</v>
      </c>
      <c r="R284" t="s">
        <v>408</v>
      </c>
      <c r="S284" t="s">
        <v>1213</v>
      </c>
      <c r="T284" s="131">
        <v>6.56</v>
      </c>
      <c r="U284" t="s">
        <v>1996</v>
      </c>
      <c r="V284" s="132">
        <v>2.9190000000000001E-2</v>
      </c>
      <c r="W284" s="132">
        <v>2.9000000000000001E-2</v>
      </c>
      <c r="X284" t="s">
        <v>412</v>
      </c>
      <c r="Y284" t="s">
        <v>340</v>
      </c>
      <c r="Z284" s="131">
        <v>3900000</v>
      </c>
      <c r="AA284" s="131">
        <v>1</v>
      </c>
      <c r="AB284" s="131">
        <v>106.85</v>
      </c>
      <c r="AC284" s="109"/>
      <c r="AD284" s="131">
        <v>4167.1499999999996</v>
      </c>
      <c r="AE284" s="109"/>
      <c r="AF284" s="108"/>
      <c r="AG284" s="16"/>
      <c r="AH284" s="132">
        <v>2.65E-3</v>
      </c>
      <c r="AI284" s="132">
        <v>1.933E-2</v>
      </c>
      <c r="AJ284" s="132">
        <v>3.3300000000000001E-3</v>
      </c>
    </row>
    <row r="285" spans="1:36">
      <c r="A285" t="s">
        <v>1214</v>
      </c>
      <c r="B285" t="s">
        <v>1221</v>
      </c>
      <c r="C285" t="s">
        <v>1532</v>
      </c>
      <c r="D285" t="s">
        <v>1533</v>
      </c>
      <c r="E285" t="s">
        <v>310</v>
      </c>
      <c r="F285" t="s">
        <v>2202</v>
      </c>
      <c r="G285" t="s">
        <v>2203</v>
      </c>
      <c r="H285" t="s">
        <v>322</v>
      </c>
      <c r="I285" t="s">
        <v>755</v>
      </c>
      <c r="J285" t="s">
        <v>205</v>
      </c>
      <c r="K285" t="s">
        <v>205</v>
      </c>
      <c r="L285" t="s">
        <v>326</v>
      </c>
      <c r="M285" t="s">
        <v>341</v>
      </c>
      <c r="N285" t="s">
        <v>449</v>
      </c>
      <c r="O285" t="s">
        <v>340</v>
      </c>
      <c r="P285" t="s">
        <v>1212</v>
      </c>
      <c r="Q285" t="s">
        <v>414</v>
      </c>
      <c r="R285" t="s">
        <v>408</v>
      </c>
      <c r="S285" t="s">
        <v>1213</v>
      </c>
      <c r="T285" s="131">
        <v>4.9000000000000004</v>
      </c>
      <c r="U285" t="s">
        <v>2183</v>
      </c>
      <c r="V285" s="132">
        <v>1.452E-2</v>
      </c>
      <c r="W285" s="132">
        <v>2.63E-2</v>
      </c>
      <c r="X285" t="s">
        <v>413</v>
      </c>
      <c r="Y285" t="s">
        <v>340</v>
      </c>
      <c r="Z285" s="131">
        <v>4004000</v>
      </c>
      <c r="AA285" s="131">
        <v>1</v>
      </c>
      <c r="AB285" s="131">
        <v>103.16</v>
      </c>
      <c r="AC285" s="109"/>
      <c r="AD285" s="131">
        <v>4130.5259999999998</v>
      </c>
      <c r="AE285" s="109"/>
      <c r="AF285" s="108"/>
      <c r="AG285" s="16"/>
      <c r="AH285" s="132">
        <v>1.5399999999999999E-3</v>
      </c>
      <c r="AI285" s="132">
        <v>1.916E-2</v>
      </c>
      <c r="AJ285" s="132">
        <v>3.3E-3</v>
      </c>
    </row>
    <row r="286" spans="1:36">
      <c r="A286" t="s">
        <v>1214</v>
      </c>
      <c r="B286" t="s">
        <v>1221</v>
      </c>
      <c r="C286" t="s">
        <v>2066</v>
      </c>
      <c r="D286" t="s">
        <v>2067</v>
      </c>
      <c r="E286" t="s">
        <v>310</v>
      </c>
      <c r="F286" t="s">
        <v>2204</v>
      </c>
      <c r="G286" t="s">
        <v>2205</v>
      </c>
      <c r="H286" t="s">
        <v>322</v>
      </c>
      <c r="I286" t="s">
        <v>952</v>
      </c>
      <c r="J286" t="s">
        <v>205</v>
      </c>
      <c r="K286" t="s">
        <v>205</v>
      </c>
      <c r="L286" t="s">
        <v>326</v>
      </c>
      <c r="M286" t="s">
        <v>341</v>
      </c>
      <c r="N286" t="s">
        <v>465</v>
      </c>
      <c r="O286" t="s">
        <v>340</v>
      </c>
      <c r="P286" t="s">
        <v>1645</v>
      </c>
      <c r="Q286" t="s">
        <v>414</v>
      </c>
      <c r="R286" t="s">
        <v>408</v>
      </c>
      <c r="S286" t="s">
        <v>1213</v>
      </c>
      <c r="T286" s="131">
        <v>7.43</v>
      </c>
      <c r="U286" t="s">
        <v>2206</v>
      </c>
      <c r="V286" s="132">
        <v>4.8669999999999998E-2</v>
      </c>
      <c r="W286" s="132">
        <v>4.9500000000000002E-2</v>
      </c>
      <c r="X286" t="s">
        <v>413</v>
      </c>
      <c r="Y286" t="s">
        <v>340</v>
      </c>
      <c r="Z286" s="131">
        <v>3656000</v>
      </c>
      <c r="AA286" s="131">
        <v>1</v>
      </c>
      <c r="AB286" s="131">
        <v>109</v>
      </c>
      <c r="AC286" s="109"/>
      <c r="AD286" s="131">
        <v>3985.04</v>
      </c>
      <c r="AE286" s="109"/>
      <c r="AF286" s="108"/>
      <c r="AG286" s="16"/>
      <c r="AH286" s="132">
        <v>4.0400000000000002E-3</v>
      </c>
      <c r="AI286" s="132">
        <v>1.848E-2</v>
      </c>
      <c r="AJ286" s="132">
        <v>3.1900000000000001E-3</v>
      </c>
    </row>
    <row r="287" spans="1:36">
      <c r="A287" t="s">
        <v>1214</v>
      </c>
      <c r="B287" t="s">
        <v>1221</v>
      </c>
      <c r="C287" t="s">
        <v>2207</v>
      </c>
      <c r="D287" t="s">
        <v>2208</v>
      </c>
      <c r="E287" t="s">
        <v>310</v>
      </c>
      <c r="F287" t="s">
        <v>2209</v>
      </c>
      <c r="G287" t="s">
        <v>2210</v>
      </c>
      <c r="H287" t="s">
        <v>322</v>
      </c>
      <c r="I287" t="s">
        <v>952</v>
      </c>
      <c r="J287" t="s">
        <v>205</v>
      </c>
      <c r="K287" t="s">
        <v>205</v>
      </c>
      <c r="L287" t="s">
        <v>326</v>
      </c>
      <c r="M287" t="s">
        <v>341</v>
      </c>
      <c r="N287" t="s">
        <v>455</v>
      </c>
      <c r="O287" t="s">
        <v>340</v>
      </c>
      <c r="P287" t="s">
        <v>1550</v>
      </c>
      <c r="Q287" t="s">
        <v>414</v>
      </c>
      <c r="R287" t="s">
        <v>408</v>
      </c>
      <c r="S287" t="s">
        <v>1213</v>
      </c>
      <c r="T287" s="131">
        <v>5.6</v>
      </c>
      <c r="U287" t="s">
        <v>2211</v>
      </c>
      <c r="V287" s="132">
        <v>5.6610000000000001E-2</v>
      </c>
      <c r="W287" s="132">
        <v>5.5100000000000003E-2</v>
      </c>
      <c r="X287" t="s">
        <v>413</v>
      </c>
      <c r="Y287" t="s">
        <v>340</v>
      </c>
      <c r="Z287" s="131">
        <v>3831000</v>
      </c>
      <c r="AA287" s="131">
        <v>1</v>
      </c>
      <c r="AB287" s="131">
        <v>101.37</v>
      </c>
      <c r="AC287" s="109"/>
      <c r="AD287" s="131">
        <v>3883.4850000000001</v>
      </c>
      <c r="AE287" s="109"/>
      <c r="AF287" s="108"/>
      <c r="AG287" s="16"/>
      <c r="AH287" s="132">
        <v>2.4499999999999999E-3</v>
      </c>
      <c r="AI287" s="132">
        <v>1.8010000000000002E-2</v>
      </c>
      <c r="AJ287" s="132">
        <v>3.1099999999999999E-3</v>
      </c>
    </row>
    <row r="288" spans="1:36">
      <c r="A288" t="s">
        <v>1214</v>
      </c>
      <c r="B288" t="s">
        <v>1221</v>
      </c>
      <c r="C288" t="s">
        <v>2212</v>
      </c>
      <c r="D288" t="s">
        <v>2213</v>
      </c>
      <c r="E288" t="s">
        <v>310</v>
      </c>
      <c r="F288" t="s">
        <v>2214</v>
      </c>
      <c r="G288" t="s">
        <v>2215</v>
      </c>
      <c r="H288" t="s">
        <v>322</v>
      </c>
      <c r="I288" t="s">
        <v>952</v>
      </c>
      <c r="J288" t="s">
        <v>205</v>
      </c>
      <c r="K288" t="s">
        <v>205</v>
      </c>
      <c r="L288" t="s">
        <v>326</v>
      </c>
      <c r="M288" t="s">
        <v>341</v>
      </c>
      <c r="N288" t="s">
        <v>466</v>
      </c>
      <c r="O288" t="s">
        <v>340</v>
      </c>
      <c r="P288" t="s">
        <v>2216</v>
      </c>
      <c r="Q288" t="s">
        <v>416</v>
      </c>
      <c r="R288" t="s">
        <v>408</v>
      </c>
      <c r="S288" t="s">
        <v>1213</v>
      </c>
      <c r="T288" s="131">
        <v>5.28</v>
      </c>
      <c r="U288" t="s">
        <v>2217</v>
      </c>
      <c r="V288" s="132">
        <v>4.7660000000000001E-2</v>
      </c>
      <c r="W288" s="132">
        <v>4.9200000000000001E-2</v>
      </c>
      <c r="X288" t="s">
        <v>413</v>
      </c>
      <c r="Y288" t="s">
        <v>340</v>
      </c>
      <c r="Z288" s="131">
        <v>4120631.6</v>
      </c>
      <c r="AA288" s="131">
        <v>1</v>
      </c>
      <c r="AB288" s="131">
        <v>90.43</v>
      </c>
      <c r="AC288" s="109"/>
      <c r="AD288" s="131">
        <v>3726.2869999999998</v>
      </c>
      <c r="AE288" s="109"/>
      <c r="AF288" s="108"/>
      <c r="AG288" s="16"/>
      <c r="AH288" s="132">
        <v>5.0400000000000002E-3</v>
      </c>
      <c r="AI288" s="132">
        <v>1.728E-2</v>
      </c>
      <c r="AJ288" s="132">
        <v>2.98E-3</v>
      </c>
    </row>
    <row r="289" spans="1:36">
      <c r="A289" t="s">
        <v>1214</v>
      </c>
      <c r="B289" t="s">
        <v>1221</v>
      </c>
      <c r="C289" t="s">
        <v>1935</v>
      </c>
      <c r="D289" t="s">
        <v>1936</v>
      </c>
      <c r="E289" t="s">
        <v>310</v>
      </c>
      <c r="F289" t="s">
        <v>1937</v>
      </c>
      <c r="G289" t="s">
        <v>1938</v>
      </c>
      <c r="H289" t="s">
        <v>322</v>
      </c>
      <c r="I289" t="s">
        <v>755</v>
      </c>
      <c r="J289" t="s">
        <v>205</v>
      </c>
      <c r="K289" t="s">
        <v>205</v>
      </c>
      <c r="L289" t="s">
        <v>326</v>
      </c>
      <c r="M289" t="s">
        <v>341</v>
      </c>
      <c r="N289" t="s">
        <v>465</v>
      </c>
      <c r="O289" t="s">
        <v>340</v>
      </c>
      <c r="P289" t="s">
        <v>1645</v>
      </c>
      <c r="Q289" t="s">
        <v>414</v>
      </c>
      <c r="R289" t="s">
        <v>408</v>
      </c>
      <c r="S289" t="s">
        <v>1213</v>
      </c>
      <c r="T289" s="131">
        <v>7.21</v>
      </c>
      <c r="U289" t="s">
        <v>1939</v>
      </c>
      <c r="V289" s="132">
        <v>2.743E-2</v>
      </c>
      <c r="W289" s="132">
        <v>3.0499999999999999E-2</v>
      </c>
      <c r="X289" t="s">
        <v>413</v>
      </c>
      <c r="Y289" t="s">
        <v>340</v>
      </c>
      <c r="Z289" s="131">
        <v>3477000</v>
      </c>
      <c r="AA289" s="131">
        <v>1</v>
      </c>
      <c r="AB289" s="131">
        <v>106.32</v>
      </c>
      <c r="AC289" s="109"/>
      <c r="AD289" s="131">
        <v>3696.7460000000001</v>
      </c>
      <c r="AE289" s="109"/>
      <c r="AF289" s="108"/>
      <c r="AG289" s="16"/>
      <c r="AH289" s="132">
        <v>4.7600000000000003E-3</v>
      </c>
      <c r="AI289" s="132">
        <v>1.7149999999999999E-2</v>
      </c>
      <c r="AJ289" s="132">
        <v>2.96E-3</v>
      </c>
    </row>
    <row r="290" spans="1:36">
      <c r="A290" t="s">
        <v>1214</v>
      </c>
      <c r="B290" t="s">
        <v>1221</v>
      </c>
      <c r="C290" t="s">
        <v>2004</v>
      </c>
      <c r="D290" t="s">
        <v>2005</v>
      </c>
      <c r="E290" t="s">
        <v>310</v>
      </c>
      <c r="F290" t="s">
        <v>2218</v>
      </c>
      <c r="G290" t="s">
        <v>2219</v>
      </c>
      <c r="H290" t="s">
        <v>322</v>
      </c>
      <c r="I290" t="s">
        <v>755</v>
      </c>
      <c r="J290" t="s">
        <v>205</v>
      </c>
      <c r="K290" t="s">
        <v>205</v>
      </c>
      <c r="L290" t="s">
        <v>326</v>
      </c>
      <c r="M290" t="s">
        <v>341</v>
      </c>
      <c r="N290" t="s">
        <v>449</v>
      </c>
      <c r="O290" t="s">
        <v>340</v>
      </c>
      <c r="P290" t="s">
        <v>1212</v>
      </c>
      <c r="Q290" t="s">
        <v>414</v>
      </c>
      <c r="R290" t="s">
        <v>408</v>
      </c>
      <c r="S290" t="s">
        <v>1213</v>
      </c>
      <c r="T290" s="131">
        <v>4.2</v>
      </c>
      <c r="U290" t="s">
        <v>2220</v>
      </c>
      <c r="V290" s="132">
        <v>1.805E-2</v>
      </c>
      <c r="W290" s="132">
        <v>2.58E-2</v>
      </c>
      <c r="X290" t="s">
        <v>413</v>
      </c>
      <c r="Y290" t="s">
        <v>340</v>
      </c>
      <c r="Z290" s="131">
        <v>3332572.7</v>
      </c>
      <c r="AA290" s="131">
        <v>1</v>
      </c>
      <c r="AB290" s="131">
        <v>103.57</v>
      </c>
      <c r="AC290" s="109"/>
      <c r="AD290" s="131">
        <v>3451.5459999999998</v>
      </c>
      <c r="AE290" s="109"/>
      <c r="AF290" s="108"/>
      <c r="AG290" s="16"/>
      <c r="AH290" s="132">
        <v>1.3699999999999999E-3</v>
      </c>
      <c r="AI290" s="132">
        <v>1.601E-2</v>
      </c>
      <c r="AJ290" s="132">
        <v>2.7599999999999999E-3</v>
      </c>
    </row>
    <row r="291" spans="1:36">
      <c r="A291" t="s">
        <v>1214</v>
      </c>
      <c r="B291" t="s">
        <v>1221</v>
      </c>
      <c r="C291" t="s">
        <v>2095</v>
      </c>
      <c r="D291" t="s">
        <v>2096</v>
      </c>
      <c r="E291" t="s">
        <v>310</v>
      </c>
      <c r="F291" t="s">
        <v>2221</v>
      </c>
      <c r="G291" t="s">
        <v>2222</v>
      </c>
      <c r="H291" t="s">
        <v>322</v>
      </c>
      <c r="I291" t="s">
        <v>952</v>
      </c>
      <c r="J291" t="s">
        <v>205</v>
      </c>
      <c r="K291" t="s">
        <v>205</v>
      </c>
      <c r="L291" t="s">
        <v>326</v>
      </c>
      <c r="M291" t="s">
        <v>341</v>
      </c>
      <c r="N291" t="s">
        <v>485</v>
      </c>
      <c r="O291" t="s">
        <v>340</v>
      </c>
      <c r="P291" t="s">
        <v>1645</v>
      </c>
      <c r="Q291" t="s">
        <v>414</v>
      </c>
      <c r="R291" t="s">
        <v>408</v>
      </c>
      <c r="S291" t="s">
        <v>1213</v>
      </c>
      <c r="T291" s="131">
        <v>2.75</v>
      </c>
      <c r="U291" t="s">
        <v>2223</v>
      </c>
      <c r="V291" s="132">
        <v>4.2709999999999998E-2</v>
      </c>
      <c r="W291" s="132">
        <v>4.3700000000000003E-2</v>
      </c>
      <c r="X291" t="s">
        <v>413</v>
      </c>
      <c r="Y291" t="s">
        <v>340</v>
      </c>
      <c r="Z291" s="131">
        <v>3499000</v>
      </c>
      <c r="AA291" s="131">
        <v>1</v>
      </c>
      <c r="AB291" s="131">
        <v>97.24</v>
      </c>
      <c r="AC291" s="109"/>
      <c r="AD291" s="131">
        <v>3402.4279999999999</v>
      </c>
      <c r="AE291" s="109"/>
      <c r="AF291" s="108"/>
      <c r="AG291" s="16"/>
      <c r="AH291" s="132">
        <v>2.49E-3</v>
      </c>
      <c r="AI291" s="132">
        <v>1.5779999999999999E-2</v>
      </c>
      <c r="AJ291" s="132">
        <v>2.7200000000000002E-3</v>
      </c>
    </row>
    <row r="292" spans="1:36">
      <c r="A292" t="s">
        <v>1214</v>
      </c>
      <c r="B292" t="s">
        <v>1221</v>
      </c>
      <c r="C292" t="s">
        <v>2224</v>
      </c>
      <c r="D292" t="s">
        <v>2225</v>
      </c>
      <c r="E292" t="s">
        <v>310</v>
      </c>
      <c r="F292" t="s">
        <v>2226</v>
      </c>
      <c r="G292" t="s">
        <v>2227</v>
      </c>
      <c r="H292" t="s">
        <v>322</v>
      </c>
      <c r="I292" t="s">
        <v>952</v>
      </c>
      <c r="J292" t="s">
        <v>205</v>
      </c>
      <c r="K292" t="s">
        <v>205</v>
      </c>
      <c r="L292" t="s">
        <v>326</v>
      </c>
      <c r="M292" t="s">
        <v>341</v>
      </c>
      <c r="N292" t="s">
        <v>448</v>
      </c>
      <c r="O292" t="s">
        <v>340</v>
      </c>
      <c r="P292" t="s">
        <v>1579</v>
      </c>
      <c r="Q292" t="s">
        <v>416</v>
      </c>
      <c r="R292" t="s">
        <v>408</v>
      </c>
      <c r="S292" t="s">
        <v>1213</v>
      </c>
      <c r="T292" s="131">
        <v>4.3600000000000003</v>
      </c>
      <c r="U292" t="s">
        <v>2041</v>
      </c>
      <c r="V292" s="132">
        <v>5.1499999999999997E-2</v>
      </c>
      <c r="W292" s="132">
        <v>4.82E-2</v>
      </c>
      <c r="X292" t="s">
        <v>413</v>
      </c>
      <c r="Y292" t="s">
        <v>340</v>
      </c>
      <c r="Z292" s="131">
        <v>3108000</v>
      </c>
      <c r="AA292" s="131">
        <v>1</v>
      </c>
      <c r="AB292" s="131">
        <v>105.9</v>
      </c>
      <c r="AC292" s="109"/>
      <c r="AD292" s="131">
        <v>3291.3719999999998</v>
      </c>
      <c r="AE292" s="109"/>
      <c r="AF292" s="108"/>
      <c r="AG292" s="16"/>
      <c r="AH292" s="132">
        <v>1.094E-2</v>
      </c>
      <c r="AI292" s="132">
        <v>1.5270000000000001E-2</v>
      </c>
      <c r="AJ292" s="132">
        <v>2.63E-3</v>
      </c>
    </row>
    <row r="293" spans="1:36">
      <c r="A293" t="s">
        <v>1214</v>
      </c>
      <c r="B293" t="s">
        <v>1221</v>
      </c>
      <c r="C293" t="s">
        <v>1930</v>
      </c>
      <c r="D293" t="s">
        <v>1931</v>
      </c>
      <c r="E293" t="s">
        <v>310</v>
      </c>
      <c r="F293" t="s">
        <v>1932</v>
      </c>
      <c r="G293" t="s">
        <v>1933</v>
      </c>
      <c r="H293" t="s">
        <v>322</v>
      </c>
      <c r="I293" t="s">
        <v>755</v>
      </c>
      <c r="J293" t="s">
        <v>205</v>
      </c>
      <c r="K293" t="s">
        <v>205</v>
      </c>
      <c r="L293" t="s">
        <v>326</v>
      </c>
      <c r="M293" t="s">
        <v>341</v>
      </c>
      <c r="N293" t="s">
        <v>465</v>
      </c>
      <c r="O293" t="s">
        <v>340</v>
      </c>
      <c r="P293" t="s">
        <v>1645</v>
      </c>
      <c r="Q293" t="s">
        <v>414</v>
      </c>
      <c r="R293" t="s">
        <v>408</v>
      </c>
      <c r="S293" t="s">
        <v>1213</v>
      </c>
      <c r="T293" s="131">
        <v>5.6</v>
      </c>
      <c r="U293" t="s">
        <v>1934</v>
      </c>
      <c r="V293" s="132">
        <v>3.1449999999999999E-2</v>
      </c>
      <c r="W293" s="132">
        <v>2.93E-2</v>
      </c>
      <c r="X293" t="s">
        <v>413</v>
      </c>
      <c r="Y293" t="s">
        <v>340</v>
      </c>
      <c r="Z293" s="131">
        <v>2879607.66</v>
      </c>
      <c r="AA293" s="131">
        <v>1</v>
      </c>
      <c r="AB293" s="131">
        <v>111.6</v>
      </c>
      <c r="AC293" s="109">
        <v>63.896000000000001</v>
      </c>
      <c r="AD293" s="131">
        <v>3277.538</v>
      </c>
      <c r="AE293" s="109"/>
      <c r="AF293" s="108"/>
      <c r="AG293" s="16"/>
      <c r="AH293" s="132">
        <v>1.8400000000000001E-3</v>
      </c>
      <c r="AI293" s="132">
        <v>1.55E-2</v>
      </c>
      <c r="AJ293" s="132">
        <v>2.6700000000000001E-3</v>
      </c>
    </row>
    <row r="294" spans="1:36">
      <c r="A294" t="s">
        <v>1214</v>
      </c>
      <c r="B294" t="s">
        <v>1221</v>
      </c>
      <c r="C294" t="s">
        <v>456</v>
      </c>
      <c r="D294" t="s">
        <v>2228</v>
      </c>
      <c r="E294" t="s">
        <v>310</v>
      </c>
      <c r="F294" t="s">
        <v>2229</v>
      </c>
      <c r="G294" t="s">
        <v>2230</v>
      </c>
      <c r="H294" t="s">
        <v>322</v>
      </c>
      <c r="I294" t="s">
        <v>755</v>
      </c>
      <c r="J294" t="s">
        <v>205</v>
      </c>
      <c r="K294" t="s">
        <v>205</v>
      </c>
      <c r="L294" t="s">
        <v>326</v>
      </c>
      <c r="M294" t="s">
        <v>341</v>
      </c>
      <c r="N294" t="s">
        <v>441</v>
      </c>
      <c r="O294" t="s">
        <v>340</v>
      </c>
      <c r="P294" t="s">
        <v>1212</v>
      </c>
      <c r="Q294" t="s">
        <v>414</v>
      </c>
      <c r="R294" t="s">
        <v>408</v>
      </c>
      <c r="S294" t="s">
        <v>1213</v>
      </c>
      <c r="T294" s="131">
        <v>10.06</v>
      </c>
      <c r="U294" t="s">
        <v>2231</v>
      </c>
      <c r="V294" s="132">
        <v>3.0640000000000001E-2</v>
      </c>
      <c r="W294" s="132">
        <v>2.7900000000000001E-2</v>
      </c>
      <c r="X294" t="s">
        <v>413</v>
      </c>
      <c r="Y294" t="s">
        <v>340</v>
      </c>
      <c r="Z294" s="131">
        <v>2925100</v>
      </c>
      <c r="AA294" s="131">
        <v>1</v>
      </c>
      <c r="AB294" s="131">
        <v>110.87</v>
      </c>
      <c r="AC294" s="109"/>
      <c r="AD294" s="131">
        <v>3243.058</v>
      </c>
      <c r="AE294" s="109"/>
      <c r="AF294" s="108"/>
      <c r="AG294" s="16"/>
      <c r="AH294" s="132">
        <v>5.9000000000000003E-4</v>
      </c>
      <c r="AI294" s="132">
        <v>1.504E-2</v>
      </c>
      <c r="AJ294" s="132">
        <v>2.5899999999999999E-3</v>
      </c>
    </row>
    <row r="295" spans="1:36">
      <c r="A295" t="s">
        <v>1214</v>
      </c>
      <c r="B295" t="s">
        <v>1221</v>
      </c>
      <c r="C295" t="s">
        <v>2004</v>
      </c>
      <c r="D295" t="s">
        <v>2005</v>
      </c>
      <c r="E295" t="s">
        <v>310</v>
      </c>
      <c r="F295" t="s">
        <v>2232</v>
      </c>
      <c r="G295" t="s">
        <v>2233</v>
      </c>
      <c r="H295" t="s">
        <v>322</v>
      </c>
      <c r="I295" t="s">
        <v>755</v>
      </c>
      <c r="J295" t="s">
        <v>205</v>
      </c>
      <c r="K295" t="s">
        <v>205</v>
      </c>
      <c r="L295" t="s">
        <v>326</v>
      </c>
      <c r="M295" t="s">
        <v>341</v>
      </c>
      <c r="N295" t="s">
        <v>449</v>
      </c>
      <c r="O295" t="s">
        <v>340</v>
      </c>
      <c r="P295" t="s">
        <v>1212</v>
      </c>
      <c r="Q295" t="s">
        <v>414</v>
      </c>
      <c r="R295" t="s">
        <v>408</v>
      </c>
      <c r="S295" t="s">
        <v>1213</v>
      </c>
      <c r="T295" s="131">
        <v>3.21</v>
      </c>
      <c r="U295" t="s">
        <v>2234</v>
      </c>
      <c r="V295" s="132">
        <v>2.4299999999999999E-2</v>
      </c>
      <c r="W295" s="132">
        <v>2.58E-2</v>
      </c>
      <c r="X295" t="s">
        <v>413</v>
      </c>
      <c r="Y295" t="s">
        <v>340</v>
      </c>
      <c r="Z295" s="131">
        <v>2912217.1</v>
      </c>
      <c r="AA295" s="131">
        <v>1</v>
      </c>
      <c r="AB295" s="131">
        <v>104.36</v>
      </c>
      <c r="AC295" s="109"/>
      <c r="AD295" s="131">
        <v>3039.19</v>
      </c>
      <c r="AE295" s="109"/>
      <c r="AF295" s="108"/>
      <c r="AG295" s="16"/>
      <c r="AH295" s="132">
        <v>1.31E-3</v>
      </c>
      <c r="AI295" s="132">
        <v>1.41E-2</v>
      </c>
      <c r="AJ295" s="132">
        <v>2.4299999999999999E-3</v>
      </c>
    </row>
    <row r="296" spans="1:36">
      <c r="A296" t="s">
        <v>1214</v>
      </c>
      <c r="B296" t="s">
        <v>1221</v>
      </c>
      <c r="C296" t="s">
        <v>1596</v>
      </c>
      <c r="D296" t="s">
        <v>1597</v>
      </c>
      <c r="E296" t="s">
        <v>310</v>
      </c>
      <c r="F296" t="s">
        <v>1598</v>
      </c>
      <c r="G296" t="s">
        <v>1599</v>
      </c>
      <c r="H296" t="s">
        <v>322</v>
      </c>
      <c r="I296" t="s">
        <v>953</v>
      </c>
      <c r="J296" t="s">
        <v>205</v>
      </c>
      <c r="K296" t="s">
        <v>205</v>
      </c>
      <c r="L296" t="s">
        <v>326</v>
      </c>
      <c r="M296" t="s">
        <v>341</v>
      </c>
      <c r="N296" t="s">
        <v>442</v>
      </c>
      <c r="O296" t="s">
        <v>340</v>
      </c>
      <c r="P296" t="s">
        <v>1600</v>
      </c>
      <c r="Q296" t="s">
        <v>416</v>
      </c>
      <c r="R296" t="s">
        <v>408</v>
      </c>
      <c r="S296" t="s">
        <v>1213</v>
      </c>
      <c r="T296" s="131">
        <v>5.88</v>
      </c>
      <c r="U296" t="s">
        <v>1601</v>
      </c>
      <c r="V296" s="132">
        <v>3.669E-2</v>
      </c>
      <c r="W296" s="132">
        <v>2.53E-2</v>
      </c>
      <c r="X296" t="s">
        <v>413</v>
      </c>
      <c r="Y296" t="s">
        <v>340</v>
      </c>
      <c r="Z296" s="131">
        <v>2678000</v>
      </c>
      <c r="AA296" s="131">
        <v>1</v>
      </c>
      <c r="AB296" s="131">
        <v>110.4</v>
      </c>
      <c r="AC296" s="109"/>
      <c r="AD296" s="131">
        <v>2956.5120000000002</v>
      </c>
      <c r="AE296" s="109"/>
      <c r="AF296" s="108"/>
      <c r="AG296" s="16"/>
      <c r="AH296" s="132">
        <v>6.4599999999999996E-3</v>
      </c>
      <c r="AI296" s="132">
        <v>1.371E-2</v>
      </c>
      <c r="AJ296" s="132">
        <v>2.3600000000000001E-3</v>
      </c>
    </row>
    <row r="297" spans="1:36">
      <c r="A297" t="s">
        <v>1214</v>
      </c>
      <c r="B297" t="s">
        <v>1221</v>
      </c>
      <c r="C297" t="s">
        <v>1955</v>
      </c>
      <c r="D297" t="s">
        <v>1956</v>
      </c>
      <c r="E297" t="s">
        <v>310</v>
      </c>
      <c r="F297" t="s">
        <v>1957</v>
      </c>
      <c r="G297" t="s">
        <v>1958</v>
      </c>
      <c r="H297" t="s">
        <v>322</v>
      </c>
      <c r="I297" t="s">
        <v>755</v>
      </c>
      <c r="J297" t="s">
        <v>205</v>
      </c>
      <c r="K297" t="s">
        <v>205</v>
      </c>
      <c r="L297" t="s">
        <v>326</v>
      </c>
      <c r="M297" t="s">
        <v>341</v>
      </c>
      <c r="N297" t="s">
        <v>465</v>
      </c>
      <c r="O297" t="s">
        <v>340</v>
      </c>
      <c r="P297" t="s">
        <v>1645</v>
      </c>
      <c r="Q297" t="s">
        <v>414</v>
      </c>
      <c r="R297" t="s">
        <v>408</v>
      </c>
      <c r="S297" t="s">
        <v>1213</v>
      </c>
      <c r="T297" s="131">
        <v>6</v>
      </c>
      <c r="U297" t="s">
        <v>1959</v>
      </c>
      <c r="V297" s="132">
        <v>2.9770000000000001E-2</v>
      </c>
      <c r="W297" s="132">
        <v>2.9499999999999998E-2</v>
      </c>
      <c r="X297" t="s">
        <v>413</v>
      </c>
      <c r="Y297" t="s">
        <v>340</v>
      </c>
      <c r="Z297" s="131">
        <v>2568714.2799999998</v>
      </c>
      <c r="AA297" s="131">
        <v>1</v>
      </c>
      <c r="AB297" s="131">
        <v>114.89</v>
      </c>
      <c r="AC297" s="109"/>
      <c r="AD297" s="131">
        <v>2951.1959999999999</v>
      </c>
      <c r="AE297" s="109"/>
      <c r="AF297" s="108"/>
      <c r="AG297" s="16"/>
      <c r="AH297" s="132">
        <v>1.9E-3</v>
      </c>
      <c r="AI297" s="132">
        <v>1.3690000000000001E-2</v>
      </c>
      <c r="AJ297" s="132">
        <v>2.3600000000000001E-3</v>
      </c>
    </row>
    <row r="298" spans="1:36">
      <c r="A298" t="s">
        <v>1214</v>
      </c>
      <c r="B298" t="s">
        <v>1221</v>
      </c>
      <c r="C298" t="s">
        <v>2235</v>
      </c>
      <c r="D298" t="s">
        <v>2236</v>
      </c>
      <c r="E298" t="s">
        <v>310</v>
      </c>
      <c r="F298" t="s">
        <v>2237</v>
      </c>
      <c r="G298" t="s">
        <v>2238</v>
      </c>
      <c r="H298" t="s">
        <v>322</v>
      </c>
      <c r="I298" t="s">
        <v>755</v>
      </c>
      <c r="J298" t="s">
        <v>205</v>
      </c>
      <c r="K298" t="s">
        <v>225</v>
      </c>
      <c r="L298" t="s">
        <v>326</v>
      </c>
      <c r="M298" t="s">
        <v>341</v>
      </c>
      <c r="N298" t="s">
        <v>466</v>
      </c>
      <c r="O298" t="s">
        <v>340</v>
      </c>
      <c r="P298" t="s">
        <v>1590</v>
      </c>
      <c r="Q298" t="s">
        <v>414</v>
      </c>
      <c r="R298" t="s">
        <v>408</v>
      </c>
      <c r="S298" t="s">
        <v>1213</v>
      </c>
      <c r="T298" s="131">
        <v>4</v>
      </c>
      <c r="U298" t="s">
        <v>2041</v>
      </c>
      <c r="V298" s="132">
        <v>3.049E-2</v>
      </c>
      <c r="W298" s="132">
        <v>2.9899999999999999E-2</v>
      </c>
      <c r="X298" t="s">
        <v>413</v>
      </c>
      <c r="Y298" t="s">
        <v>340</v>
      </c>
      <c r="Z298" s="131">
        <v>2800000</v>
      </c>
      <c r="AA298" s="131">
        <v>1</v>
      </c>
      <c r="AB298" s="131">
        <v>105.34</v>
      </c>
      <c r="AC298" s="109"/>
      <c r="AD298" s="131">
        <v>2949.52</v>
      </c>
      <c r="AE298" s="109"/>
      <c r="AF298" s="108"/>
      <c r="AG298" s="16"/>
      <c r="AH298" s="132">
        <v>1.644E-2</v>
      </c>
      <c r="AI298" s="132">
        <v>1.3679999999999999E-2</v>
      </c>
      <c r="AJ298" s="132">
        <v>2.3600000000000001E-3</v>
      </c>
    </row>
    <row r="299" spans="1:36">
      <c r="A299" t="s">
        <v>1214</v>
      </c>
      <c r="B299" t="s">
        <v>1221</v>
      </c>
      <c r="C299" t="s">
        <v>2239</v>
      </c>
      <c r="D299" t="s">
        <v>2240</v>
      </c>
      <c r="E299" t="s">
        <v>310</v>
      </c>
      <c r="F299" t="s">
        <v>2241</v>
      </c>
      <c r="G299" t="s">
        <v>2242</v>
      </c>
      <c r="H299" t="s">
        <v>322</v>
      </c>
      <c r="I299" t="s">
        <v>952</v>
      </c>
      <c r="J299" t="s">
        <v>205</v>
      </c>
      <c r="K299" t="s">
        <v>205</v>
      </c>
      <c r="L299" t="s">
        <v>326</v>
      </c>
      <c r="M299" t="s">
        <v>341</v>
      </c>
      <c r="N299" t="s">
        <v>465</v>
      </c>
      <c r="O299" t="s">
        <v>340</v>
      </c>
      <c r="P299" t="s">
        <v>1590</v>
      </c>
      <c r="Q299" t="s">
        <v>414</v>
      </c>
      <c r="R299" t="s">
        <v>408</v>
      </c>
      <c r="S299" t="s">
        <v>1213</v>
      </c>
      <c r="T299" s="131">
        <v>5.94</v>
      </c>
      <c r="U299" t="s">
        <v>2243</v>
      </c>
      <c r="V299" s="132">
        <v>4.7809999999999998E-2</v>
      </c>
      <c r="W299" s="132">
        <v>5.2400000000000002E-2</v>
      </c>
      <c r="X299" t="s">
        <v>413</v>
      </c>
      <c r="Y299" t="s">
        <v>340</v>
      </c>
      <c r="Z299" s="131">
        <v>2882000</v>
      </c>
      <c r="AA299" s="131">
        <v>1</v>
      </c>
      <c r="AB299" s="131">
        <v>99.91</v>
      </c>
      <c r="AC299" s="109"/>
      <c r="AD299" s="131">
        <v>2879.4059999999999</v>
      </c>
      <c r="AE299" s="109"/>
      <c r="AF299" s="108"/>
      <c r="AG299" s="16"/>
      <c r="AH299" s="132">
        <v>1.5499999999999999E-3</v>
      </c>
      <c r="AI299" s="132">
        <v>1.336E-2</v>
      </c>
      <c r="AJ299" s="132">
        <v>2.3E-3</v>
      </c>
    </row>
    <row r="300" spans="1:36">
      <c r="A300" t="s">
        <v>1214</v>
      </c>
      <c r="B300" t="s">
        <v>1221</v>
      </c>
      <c r="C300" t="s">
        <v>2062</v>
      </c>
      <c r="D300" t="s">
        <v>2063</v>
      </c>
      <c r="E300" t="s">
        <v>310</v>
      </c>
      <c r="F300" t="s">
        <v>2244</v>
      </c>
      <c r="G300" t="s">
        <v>2245</v>
      </c>
      <c r="H300" t="s">
        <v>322</v>
      </c>
      <c r="I300" t="s">
        <v>952</v>
      </c>
      <c r="J300" t="s">
        <v>205</v>
      </c>
      <c r="K300" t="s">
        <v>205</v>
      </c>
      <c r="L300" t="s">
        <v>326</v>
      </c>
      <c r="M300" t="s">
        <v>341</v>
      </c>
      <c r="N300" t="s">
        <v>462</v>
      </c>
      <c r="O300" t="s">
        <v>340</v>
      </c>
      <c r="P300" t="s">
        <v>1600</v>
      </c>
      <c r="Q300" t="s">
        <v>416</v>
      </c>
      <c r="R300" t="s">
        <v>408</v>
      </c>
      <c r="S300" t="s">
        <v>1213</v>
      </c>
      <c r="T300" s="131">
        <v>3.89</v>
      </c>
      <c r="U300" t="s">
        <v>2246</v>
      </c>
      <c r="V300" s="132">
        <v>4.3020000000000003E-2</v>
      </c>
      <c r="W300" s="132">
        <v>5.2499999999999998E-2</v>
      </c>
      <c r="X300" t="s">
        <v>413</v>
      </c>
      <c r="Y300" t="s">
        <v>340</v>
      </c>
      <c r="Z300" s="131">
        <v>2636000</v>
      </c>
      <c r="AA300" s="131">
        <v>1</v>
      </c>
      <c r="AB300" s="131">
        <v>106.58</v>
      </c>
      <c r="AC300" s="109"/>
      <c r="AD300" s="131">
        <v>2809.4490000000001</v>
      </c>
      <c r="AE300" s="109"/>
      <c r="AF300" s="108"/>
      <c r="AG300" s="16"/>
      <c r="AH300" s="132">
        <v>5.77E-3</v>
      </c>
      <c r="AI300" s="132">
        <v>1.303E-2</v>
      </c>
      <c r="AJ300" s="132">
        <v>2.2499999999999998E-3</v>
      </c>
    </row>
    <row r="301" spans="1:36">
      <c r="A301" t="s">
        <v>1214</v>
      </c>
      <c r="B301" t="s">
        <v>1221</v>
      </c>
      <c r="C301" t="s">
        <v>2247</v>
      </c>
      <c r="D301" t="s">
        <v>2248</v>
      </c>
      <c r="E301" t="s">
        <v>310</v>
      </c>
      <c r="F301" t="s">
        <v>2249</v>
      </c>
      <c r="G301" t="s">
        <v>2250</v>
      </c>
      <c r="H301" t="s">
        <v>322</v>
      </c>
      <c r="I301" t="s">
        <v>952</v>
      </c>
      <c r="J301" t="s">
        <v>205</v>
      </c>
      <c r="K301" t="s">
        <v>205</v>
      </c>
      <c r="L301" t="s">
        <v>326</v>
      </c>
      <c r="M301" t="s">
        <v>341</v>
      </c>
      <c r="N301" t="s">
        <v>460</v>
      </c>
      <c r="O301" t="s">
        <v>340</v>
      </c>
      <c r="P301" t="s">
        <v>2093</v>
      </c>
      <c r="Q301" t="s">
        <v>414</v>
      </c>
      <c r="R301" t="s">
        <v>408</v>
      </c>
      <c r="S301" t="s">
        <v>1213</v>
      </c>
      <c r="T301" s="131">
        <v>6.06</v>
      </c>
      <c r="U301" t="s">
        <v>2251</v>
      </c>
      <c r="V301" s="132">
        <v>4.6219999999999997E-2</v>
      </c>
      <c r="W301" s="132">
        <v>4.6100000000000002E-2</v>
      </c>
      <c r="X301" t="s">
        <v>413</v>
      </c>
      <c r="Y301" t="s">
        <v>340</v>
      </c>
      <c r="Z301" s="131">
        <v>3295563.92</v>
      </c>
      <c r="AA301" s="131">
        <v>1</v>
      </c>
      <c r="AB301" s="131">
        <v>85</v>
      </c>
      <c r="AC301" s="109"/>
      <c r="AD301" s="131">
        <v>2801.2289999999998</v>
      </c>
      <c r="AE301" s="109"/>
      <c r="AF301" s="108"/>
      <c r="AG301" s="16"/>
      <c r="AH301" s="132">
        <v>2.2200000000000002E-3</v>
      </c>
      <c r="AI301" s="132">
        <v>1.299E-2</v>
      </c>
      <c r="AJ301" s="132">
        <v>2.2399999999999998E-3</v>
      </c>
    </row>
    <row r="302" spans="1:36">
      <c r="A302" t="s">
        <v>1214</v>
      </c>
      <c r="B302" t="s">
        <v>1221</v>
      </c>
      <c r="C302" t="s">
        <v>1526</v>
      </c>
      <c r="D302" t="s">
        <v>1527</v>
      </c>
      <c r="E302" t="s">
        <v>310</v>
      </c>
      <c r="F302" t="s">
        <v>1960</v>
      </c>
      <c r="G302" t="s">
        <v>1961</v>
      </c>
      <c r="H302" t="s">
        <v>322</v>
      </c>
      <c r="I302" t="s">
        <v>755</v>
      </c>
      <c r="J302" t="s">
        <v>205</v>
      </c>
      <c r="K302" t="s">
        <v>205</v>
      </c>
      <c r="L302" t="s">
        <v>326</v>
      </c>
      <c r="M302" t="s">
        <v>341</v>
      </c>
      <c r="N302" t="s">
        <v>465</v>
      </c>
      <c r="O302" t="s">
        <v>340</v>
      </c>
      <c r="P302" t="s">
        <v>1566</v>
      </c>
      <c r="Q302" t="s">
        <v>414</v>
      </c>
      <c r="R302" t="s">
        <v>408</v>
      </c>
      <c r="S302" t="s">
        <v>1213</v>
      </c>
      <c r="T302" s="131">
        <v>5.1100000000000003</v>
      </c>
      <c r="U302" t="s">
        <v>1962</v>
      </c>
      <c r="V302" s="132">
        <v>3.1489999999999997E-2</v>
      </c>
      <c r="W302" s="132">
        <v>3.2000000000000001E-2</v>
      </c>
      <c r="X302" t="s">
        <v>413</v>
      </c>
      <c r="Y302" t="s">
        <v>340</v>
      </c>
      <c r="Z302" s="131">
        <v>2673000</v>
      </c>
      <c r="AA302" s="131">
        <v>1</v>
      </c>
      <c r="AB302" s="131">
        <v>103.36</v>
      </c>
      <c r="AC302" s="109"/>
      <c r="AD302" s="131">
        <v>2762.8130000000001</v>
      </c>
      <c r="AE302" s="109"/>
      <c r="AF302" s="108"/>
      <c r="AG302" s="16"/>
      <c r="AH302" s="132">
        <v>4.4400000000000004E-3</v>
      </c>
      <c r="AI302" s="132">
        <v>1.282E-2</v>
      </c>
      <c r="AJ302" s="132">
        <v>2.2100000000000002E-3</v>
      </c>
    </row>
    <row r="303" spans="1:36">
      <c r="A303" t="s">
        <v>1214</v>
      </c>
      <c r="B303" t="s">
        <v>1221</v>
      </c>
      <c r="C303" t="s">
        <v>2235</v>
      </c>
      <c r="D303" t="s">
        <v>2236</v>
      </c>
      <c r="E303" t="s">
        <v>310</v>
      </c>
      <c r="F303" t="s">
        <v>2252</v>
      </c>
      <c r="G303" t="s">
        <v>2253</v>
      </c>
      <c r="H303" t="s">
        <v>322</v>
      </c>
      <c r="I303" t="s">
        <v>755</v>
      </c>
      <c r="J303" t="s">
        <v>205</v>
      </c>
      <c r="K303" t="s">
        <v>205</v>
      </c>
      <c r="L303" t="s">
        <v>326</v>
      </c>
      <c r="M303" t="s">
        <v>341</v>
      </c>
      <c r="N303" t="s">
        <v>466</v>
      </c>
      <c r="O303" t="s">
        <v>340</v>
      </c>
      <c r="P303" t="s">
        <v>1645</v>
      </c>
      <c r="Q303" t="s">
        <v>414</v>
      </c>
      <c r="R303" t="s">
        <v>408</v>
      </c>
      <c r="S303" t="s">
        <v>1213</v>
      </c>
      <c r="T303" s="131">
        <v>2.21</v>
      </c>
      <c r="U303" t="s">
        <v>2254</v>
      </c>
      <c r="V303" s="132">
        <v>2.7529999999999999E-2</v>
      </c>
      <c r="W303" s="132">
        <v>2.8400000000000002E-2</v>
      </c>
      <c r="X303" t="s">
        <v>413</v>
      </c>
      <c r="Y303" t="s">
        <v>340</v>
      </c>
      <c r="Z303" s="131">
        <v>2376000</v>
      </c>
      <c r="AA303" s="131">
        <v>1</v>
      </c>
      <c r="AB303" s="131">
        <v>108.66</v>
      </c>
      <c r="AC303" s="109"/>
      <c r="AD303" s="131">
        <v>2581.7620000000002</v>
      </c>
      <c r="AE303" s="109"/>
      <c r="AF303" s="108"/>
      <c r="AG303" s="16"/>
      <c r="AH303" s="132">
        <v>3.5000000000000001E-3</v>
      </c>
      <c r="AI303" s="132">
        <v>1.1979999999999999E-2</v>
      </c>
      <c r="AJ303" s="132">
        <v>2.0600000000000002E-3</v>
      </c>
    </row>
    <row r="304" spans="1:36">
      <c r="A304" t="s">
        <v>1214</v>
      </c>
      <c r="B304" t="s">
        <v>1221</v>
      </c>
      <c r="C304" t="s">
        <v>2089</v>
      </c>
      <c r="D304" t="s">
        <v>2090</v>
      </c>
      <c r="E304" t="s">
        <v>310</v>
      </c>
      <c r="F304" t="s">
        <v>2255</v>
      </c>
      <c r="G304" t="s">
        <v>2256</v>
      </c>
      <c r="H304" t="s">
        <v>322</v>
      </c>
      <c r="I304" t="s">
        <v>755</v>
      </c>
      <c r="J304" t="s">
        <v>205</v>
      </c>
      <c r="K304" t="s">
        <v>205</v>
      </c>
      <c r="L304" t="s">
        <v>326</v>
      </c>
      <c r="M304" t="s">
        <v>341</v>
      </c>
      <c r="N304" t="s">
        <v>465</v>
      </c>
      <c r="O304" t="s">
        <v>340</v>
      </c>
      <c r="P304" t="s">
        <v>2257</v>
      </c>
      <c r="Q304" t="s">
        <v>416</v>
      </c>
      <c r="R304" t="s">
        <v>408</v>
      </c>
      <c r="S304" t="s">
        <v>1213</v>
      </c>
      <c r="T304" s="131">
        <v>11.94</v>
      </c>
      <c r="U304" t="s">
        <v>2258</v>
      </c>
      <c r="V304" s="132">
        <v>3.0200000000000001E-2</v>
      </c>
      <c r="W304" s="132">
        <v>3.1600000000000003E-2</v>
      </c>
      <c r="X304" t="s">
        <v>413</v>
      </c>
      <c r="Y304" t="s">
        <v>340</v>
      </c>
      <c r="Z304" s="131">
        <v>2281621</v>
      </c>
      <c r="AA304" s="131">
        <v>1</v>
      </c>
      <c r="AB304" s="131">
        <v>109.54</v>
      </c>
      <c r="AC304" s="109">
        <v>43.12</v>
      </c>
      <c r="AD304" s="131">
        <v>2542.4079999999999</v>
      </c>
      <c r="AE304" s="109"/>
      <c r="AF304" s="108"/>
      <c r="AG304" s="16"/>
      <c r="AH304" s="132">
        <v>6.9999999999999999E-4</v>
      </c>
      <c r="AI304" s="132">
        <v>1.1990000000000001E-2</v>
      </c>
      <c r="AJ304" s="132">
        <v>2.0699999999999998E-3</v>
      </c>
    </row>
    <row r="305" spans="1:36">
      <c r="A305" t="s">
        <v>1214</v>
      </c>
      <c r="B305" t="s">
        <v>1221</v>
      </c>
      <c r="C305" t="s">
        <v>2259</v>
      </c>
      <c r="D305" t="s">
        <v>2260</v>
      </c>
      <c r="E305" t="s">
        <v>310</v>
      </c>
      <c r="F305" t="s">
        <v>2261</v>
      </c>
      <c r="G305" t="s">
        <v>2262</v>
      </c>
      <c r="H305" t="s">
        <v>322</v>
      </c>
      <c r="I305" t="s">
        <v>952</v>
      </c>
      <c r="J305" t="s">
        <v>205</v>
      </c>
      <c r="K305" t="s">
        <v>205</v>
      </c>
      <c r="L305" t="s">
        <v>326</v>
      </c>
      <c r="M305" t="s">
        <v>341</v>
      </c>
      <c r="N305" t="s">
        <v>446</v>
      </c>
      <c r="O305" t="s">
        <v>340</v>
      </c>
      <c r="P305" t="s">
        <v>1590</v>
      </c>
      <c r="Q305" t="s">
        <v>414</v>
      </c>
      <c r="R305" t="s">
        <v>408</v>
      </c>
      <c r="S305" t="s">
        <v>1213</v>
      </c>
      <c r="T305" s="131">
        <v>7.2</v>
      </c>
      <c r="U305" t="s">
        <v>2263</v>
      </c>
      <c r="V305" s="132">
        <v>4.8890000000000003E-2</v>
      </c>
      <c r="W305" s="132">
        <v>4.9399999999999999E-2</v>
      </c>
      <c r="X305" t="s">
        <v>413</v>
      </c>
      <c r="Y305" t="s">
        <v>340</v>
      </c>
      <c r="Z305" s="131">
        <v>2312000</v>
      </c>
      <c r="AA305" s="131">
        <v>1</v>
      </c>
      <c r="AB305" s="131">
        <v>105.3</v>
      </c>
      <c r="AC305" s="109"/>
      <c r="AD305" s="131">
        <v>2434.5360000000001</v>
      </c>
      <c r="AE305" s="109"/>
      <c r="AF305" s="108"/>
      <c r="AG305" s="16"/>
      <c r="AH305" s="132">
        <v>1.82E-3</v>
      </c>
      <c r="AI305" s="132">
        <v>1.129E-2</v>
      </c>
      <c r="AJ305" s="132">
        <v>1.9499999999999999E-3</v>
      </c>
    </row>
    <row r="306" spans="1:36">
      <c r="A306" t="s">
        <v>1214</v>
      </c>
      <c r="B306" t="s">
        <v>1221</v>
      </c>
      <c r="C306" t="s">
        <v>1641</v>
      </c>
      <c r="D306" t="s">
        <v>1642</v>
      </c>
      <c r="E306" t="s">
        <v>310</v>
      </c>
      <c r="F306" t="s">
        <v>1643</v>
      </c>
      <c r="G306" t="s">
        <v>1644</v>
      </c>
      <c r="H306" t="s">
        <v>322</v>
      </c>
      <c r="I306" t="s">
        <v>755</v>
      </c>
      <c r="J306" t="s">
        <v>205</v>
      </c>
      <c r="K306" t="s">
        <v>205</v>
      </c>
      <c r="L306" t="s">
        <v>326</v>
      </c>
      <c r="M306" t="s">
        <v>341</v>
      </c>
      <c r="N306" t="s">
        <v>465</v>
      </c>
      <c r="O306" t="s">
        <v>340</v>
      </c>
      <c r="P306" t="s">
        <v>1645</v>
      </c>
      <c r="Q306" t="s">
        <v>414</v>
      </c>
      <c r="R306" t="s">
        <v>408</v>
      </c>
      <c r="S306" t="s">
        <v>1213</v>
      </c>
      <c r="T306" s="131">
        <v>6.73</v>
      </c>
      <c r="U306" t="s">
        <v>1646</v>
      </c>
      <c r="V306" s="132">
        <v>3.1449999999999999E-2</v>
      </c>
      <c r="W306" s="132">
        <v>3.1E-2</v>
      </c>
      <c r="X306" t="s">
        <v>413</v>
      </c>
      <c r="Y306" t="s">
        <v>340</v>
      </c>
      <c r="Z306" s="131">
        <v>2130000</v>
      </c>
      <c r="AA306" s="131">
        <v>1</v>
      </c>
      <c r="AB306" s="131">
        <v>101.3</v>
      </c>
      <c r="AC306" s="109"/>
      <c r="AD306" s="131">
        <v>2157.69</v>
      </c>
      <c r="AE306" s="109"/>
      <c r="AF306" s="108"/>
      <c r="AG306" s="16"/>
      <c r="AH306" s="132">
        <v>1.4200000000000001E-2</v>
      </c>
      <c r="AI306" s="132">
        <v>1.001E-2</v>
      </c>
      <c r="AJ306" s="132">
        <v>1.73E-3</v>
      </c>
    </row>
    <row r="307" spans="1:36">
      <c r="A307" t="s">
        <v>1214</v>
      </c>
      <c r="B307" t="s">
        <v>1221</v>
      </c>
      <c r="C307" t="s">
        <v>2137</v>
      </c>
      <c r="D307" t="s">
        <v>2138</v>
      </c>
      <c r="E307" t="s">
        <v>310</v>
      </c>
      <c r="F307" t="s">
        <v>2264</v>
      </c>
      <c r="G307" t="s">
        <v>2265</v>
      </c>
      <c r="H307" t="s">
        <v>322</v>
      </c>
      <c r="I307" t="s">
        <v>952</v>
      </c>
      <c r="J307" t="s">
        <v>205</v>
      </c>
      <c r="K307" t="s">
        <v>205</v>
      </c>
      <c r="L307" t="s">
        <v>326</v>
      </c>
      <c r="M307" t="s">
        <v>341</v>
      </c>
      <c r="N307" t="s">
        <v>457</v>
      </c>
      <c r="O307" t="s">
        <v>340</v>
      </c>
      <c r="P307" t="s">
        <v>1645</v>
      </c>
      <c r="Q307" t="s">
        <v>414</v>
      </c>
      <c r="R307" t="s">
        <v>408</v>
      </c>
      <c r="S307" t="s">
        <v>1213</v>
      </c>
      <c r="T307" s="131">
        <v>7.33</v>
      </c>
      <c r="U307" t="s">
        <v>2266</v>
      </c>
      <c r="V307" s="132">
        <v>4.9770000000000002E-2</v>
      </c>
      <c r="W307" s="132">
        <v>4.6899999999999997E-2</v>
      </c>
      <c r="X307" t="s">
        <v>413</v>
      </c>
      <c r="Y307" t="s">
        <v>340</v>
      </c>
      <c r="Z307" s="131">
        <v>2530854.7400000002</v>
      </c>
      <c r="AA307" s="131">
        <v>1</v>
      </c>
      <c r="AB307" s="131">
        <v>84.92</v>
      </c>
      <c r="AC307" s="109"/>
      <c r="AD307" s="131">
        <v>2149.2020000000002</v>
      </c>
      <c r="AE307" s="109"/>
      <c r="AF307" s="108"/>
      <c r="AG307" s="16"/>
      <c r="AH307" s="132">
        <v>1.6100000000000001E-3</v>
      </c>
      <c r="AI307" s="132">
        <v>9.9699999999999997E-3</v>
      </c>
      <c r="AJ307" s="132">
        <v>1.72E-3</v>
      </c>
    </row>
    <row r="308" spans="1:36">
      <c r="A308" t="s">
        <v>1214</v>
      </c>
      <c r="B308" t="s">
        <v>1221</v>
      </c>
      <c r="C308" t="s">
        <v>2267</v>
      </c>
      <c r="D308" t="s">
        <v>2268</v>
      </c>
      <c r="E308" t="s">
        <v>310</v>
      </c>
      <c r="F308" t="s">
        <v>2269</v>
      </c>
      <c r="G308" t="s">
        <v>2270</v>
      </c>
      <c r="H308" t="s">
        <v>322</v>
      </c>
      <c r="I308" t="s">
        <v>952</v>
      </c>
      <c r="J308" t="s">
        <v>205</v>
      </c>
      <c r="K308" t="s">
        <v>205</v>
      </c>
      <c r="L308" t="s">
        <v>326</v>
      </c>
      <c r="M308" t="s">
        <v>341</v>
      </c>
      <c r="N308" t="s">
        <v>441</v>
      </c>
      <c r="O308" t="s">
        <v>340</v>
      </c>
      <c r="P308" t="s">
        <v>1590</v>
      </c>
      <c r="Q308" t="s">
        <v>414</v>
      </c>
      <c r="R308" t="s">
        <v>408</v>
      </c>
      <c r="S308" t="s">
        <v>1213</v>
      </c>
      <c r="T308" s="131">
        <v>6.29</v>
      </c>
      <c r="U308" t="s">
        <v>2271</v>
      </c>
      <c r="V308" s="132">
        <v>4.9689999999999998E-2</v>
      </c>
      <c r="W308" s="132">
        <v>4.8500000000000001E-2</v>
      </c>
      <c r="X308" t="s">
        <v>413</v>
      </c>
      <c r="Y308" t="s">
        <v>340</v>
      </c>
      <c r="Z308" s="131">
        <v>2000000</v>
      </c>
      <c r="AA308" s="131">
        <v>1</v>
      </c>
      <c r="AB308" s="131">
        <v>107.25</v>
      </c>
      <c r="AC308" s="109"/>
      <c r="AD308" s="131">
        <v>2145</v>
      </c>
      <c r="AE308" s="109"/>
      <c r="AF308" s="108"/>
      <c r="AG308" s="16"/>
      <c r="AH308" s="132">
        <v>1.0019999999999999E-2</v>
      </c>
      <c r="AI308" s="132">
        <v>9.9500000000000005E-3</v>
      </c>
      <c r="AJ308" s="132">
        <v>1.72E-3</v>
      </c>
    </row>
    <row r="309" spans="1:36">
      <c r="A309" t="s">
        <v>1214</v>
      </c>
      <c r="B309" t="s">
        <v>1221</v>
      </c>
      <c r="C309" t="s">
        <v>1677</v>
      </c>
      <c r="D309" t="s">
        <v>1678</v>
      </c>
      <c r="E309" t="s">
        <v>312</v>
      </c>
      <c r="F309" t="s">
        <v>2012</v>
      </c>
      <c r="G309" t="s">
        <v>2013</v>
      </c>
      <c r="H309" t="s">
        <v>322</v>
      </c>
      <c r="I309" t="s">
        <v>952</v>
      </c>
      <c r="J309" t="s">
        <v>205</v>
      </c>
      <c r="K309" t="s">
        <v>205</v>
      </c>
      <c r="L309" t="s">
        <v>326</v>
      </c>
      <c r="M309" t="s">
        <v>341</v>
      </c>
      <c r="N309" t="s">
        <v>448</v>
      </c>
      <c r="O309" t="s">
        <v>340</v>
      </c>
      <c r="P309" t="s">
        <v>1600</v>
      </c>
      <c r="Q309" t="s">
        <v>416</v>
      </c>
      <c r="R309" t="s">
        <v>408</v>
      </c>
      <c r="S309" t="s">
        <v>1213</v>
      </c>
      <c r="T309" s="131">
        <v>2.5299999999999998</v>
      </c>
      <c r="U309" t="s">
        <v>1880</v>
      </c>
      <c r="V309" s="132">
        <v>5.2490000000000002E-2</v>
      </c>
      <c r="W309" s="132">
        <v>5.8900000000000001E-2</v>
      </c>
      <c r="X309" t="s">
        <v>413</v>
      </c>
      <c r="Y309" t="s">
        <v>340</v>
      </c>
      <c r="Z309" s="131">
        <v>2079000</v>
      </c>
      <c r="AA309" s="131">
        <v>1</v>
      </c>
      <c r="AB309" s="131">
        <v>102.5</v>
      </c>
      <c r="AC309" s="109"/>
      <c r="AD309" s="131">
        <v>2130.9749999999999</v>
      </c>
      <c r="AE309" s="109"/>
      <c r="AF309" s="108"/>
      <c r="AG309" s="16"/>
      <c r="AH309" s="132">
        <v>2.1099999999999999E-3</v>
      </c>
      <c r="AI309" s="132">
        <v>9.8799999999999999E-3</v>
      </c>
      <c r="AJ309" s="132">
        <v>1.6999999999999999E-3</v>
      </c>
    </row>
    <row r="310" spans="1:36">
      <c r="A310" t="s">
        <v>1214</v>
      </c>
      <c r="B310" t="s">
        <v>1221</v>
      </c>
      <c r="C310" t="s">
        <v>2272</v>
      </c>
      <c r="D310" t="s">
        <v>2273</v>
      </c>
      <c r="E310" t="s">
        <v>310</v>
      </c>
      <c r="F310" t="s">
        <v>2274</v>
      </c>
      <c r="G310" t="s">
        <v>2275</v>
      </c>
      <c r="H310" t="s">
        <v>322</v>
      </c>
      <c r="I310" t="s">
        <v>952</v>
      </c>
      <c r="J310" t="s">
        <v>205</v>
      </c>
      <c r="K310" t="s">
        <v>205</v>
      </c>
      <c r="L310" t="s">
        <v>326</v>
      </c>
      <c r="M310" t="s">
        <v>341</v>
      </c>
      <c r="N310" t="s">
        <v>442</v>
      </c>
      <c r="O310" t="s">
        <v>340</v>
      </c>
      <c r="P310" t="s">
        <v>1530</v>
      </c>
      <c r="Q310" t="s">
        <v>414</v>
      </c>
      <c r="R310" t="s">
        <v>408</v>
      </c>
      <c r="S310" t="s">
        <v>1213</v>
      </c>
      <c r="T310" s="131">
        <v>2.42</v>
      </c>
      <c r="U310" t="s">
        <v>2276</v>
      </c>
      <c r="V310" s="132">
        <v>5.0500000000000003E-2</v>
      </c>
      <c r="W310" s="132">
        <v>5.0099999999999999E-2</v>
      </c>
      <c r="X310" t="s">
        <v>413</v>
      </c>
      <c r="Y310" t="s">
        <v>340</v>
      </c>
      <c r="Z310" s="131">
        <v>2156000</v>
      </c>
      <c r="AA310" s="131">
        <v>1</v>
      </c>
      <c r="AB310" s="131">
        <v>94.03</v>
      </c>
      <c r="AC310" s="109"/>
      <c r="AD310" s="131">
        <v>2027.287</v>
      </c>
      <c r="AE310" s="109"/>
      <c r="AF310" s="108"/>
      <c r="AG310" s="16"/>
      <c r="AH310" s="132">
        <v>2.2499999999999998E-3</v>
      </c>
      <c r="AI310" s="132">
        <v>9.4000000000000004E-3</v>
      </c>
      <c r="AJ310" s="132">
        <v>1.6199999999999999E-3</v>
      </c>
    </row>
    <row r="311" spans="1:36">
      <c r="A311" t="s">
        <v>1214</v>
      </c>
      <c r="B311" t="s">
        <v>1221</v>
      </c>
      <c r="C311" t="s">
        <v>2277</v>
      </c>
      <c r="D311" t="s">
        <v>2278</v>
      </c>
      <c r="E311" t="s">
        <v>310</v>
      </c>
      <c r="F311" t="s">
        <v>2279</v>
      </c>
      <c r="G311" t="s">
        <v>2280</v>
      </c>
      <c r="H311" t="s">
        <v>322</v>
      </c>
      <c r="I311" t="s">
        <v>952</v>
      </c>
      <c r="J311" t="s">
        <v>205</v>
      </c>
      <c r="K311" t="s">
        <v>205</v>
      </c>
      <c r="L311" t="s">
        <v>326</v>
      </c>
      <c r="M311" t="s">
        <v>341</v>
      </c>
      <c r="N311" t="s">
        <v>446</v>
      </c>
      <c r="O311" t="s">
        <v>340</v>
      </c>
      <c r="P311" t="s">
        <v>1590</v>
      </c>
      <c r="Q311" t="s">
        <v>414</v>
      </c>
      <c r="R311" t="s">
        <v>408</v>
      </c>
      <c r="S311" t="s">
        <v>1213</v>
      </c>
      <c r="T311" s="131">
        <v>1.56</v>
      </c>
      <c r="U311" t="s">
        <v>2281</v>
      </c>
      <c r="V311" s="132">
        <v>0.03</v>
      </c>
      <c r="W311" s="132">
        <v>4.3799999999999999E-2</v>
      </c>
      <c r="X311" t="s">
        <v>413</v>
      </c>
      <c r="Y311" t="s">
        <v>340</v>
      </c>
      <c r="Z311" s="131">
        <v>1973000</v>
      </c>
      <c r="AA311" s="131">
        <v>1</v>
      </c>
      <c r="AB311" s="131">
        <v>102.06</v>
      </c>
      <c r="AC311" s="109"/>
      <c r="AD311" s="131">
        <v>2013.644</v>
      </c>
      <c r="AE311" s="109"/>
      <c r="AF311" s="108"/>
      <c r="AG311" s="16"/>
      <c r="AH311" s="132">
        <v>2.1900000000000001E-3</v>
      </c>
      <c r="AI311" s="132">
        <v>9.3399999999999993E-3</v>
      </c>
      <c r="AJ311" s="132">
        <v>1.6100000000000001E-3</v>
      </c>
    </row>
    <row r="312" spans="1:36">
      <c r="A312" t="s">
        <v>1214</v>
      </c>
      <c r="B312" t="s">
        <v>1221</v>
      </c>
      <c r="C312" t="s">
        <v>2282</v>
      </c>
      <c r="D312" t="s">
        <v>2283</v>
      </c>
      <c r="E312" t="s">
        <v>310</v>
      </c>
      <c r="F312" t="s">
        <v>2284</v>
      </c>
      <c r="G312" t="s">
        <v>2285</v>
      </c>
      <c r="H312" t="s">
        <v>322</v>
      </c>
      <c r="I312" t="s">
        <v>952</v>
      </c>
      <c r="J312" t="s">
        <v>205</v>
      </c>
      <c r="K312" t="s">
        <v>205</v>
      </c>
      <c r="L312" t="s">
        <v>326</v>
      </c>
      <c r="M312" t="s">
        <v>341</v>
      </c>
      <c r="N312" t="s">
        <v>459</v>
      </c>
      <c r="O312" t="s">
        <v>340</v>
      </c>
      <c r="P312" t="s">
        <v>411</v>
      </c>
      <c r="Q312" t="s">
        <v>411</v>
      </c>
      <c r="R312" t="s">
        <v>411</v>
      </c>
      <c r="S312" t="s">
        <v>1213</v>
      </c>
      <c r="T312" s="131">
        <v>4.49</v>
      </c>
      <c r="U312" t="s">
        <v>1617</v>
      </c>
      <c r="V312" s="132">
        <v>4.0820000000000002E-2</v>
      </c>
      <c r="W312" s="132">
        <v>0.05</v>
      </c>
      <c r="X312" t="s">
        <v>413</v>
      </c>
      <c r="Y312" t="s">
        <v>340</v>
      </c>
      <c r="Z312" s="131">
        <v>2009000</v>
      </c>
      <c r="AA312" s="131">
        <v>1</v>
      </c>
      <c r="AB312" s="131">
        <v>100</v>
      </c>
      <c r="AC312" s="109"/>
      <c r="AD312" s="131">
        <v>2009</v>
      </c>
      <c r="AE312" s="109"/>
      <c r="AF312" s="108"/>
      <c r="AG312" s="16"/>
      <c r="AH312" s="132"/>
      <c r="AI312" s="132">
        <v>9.3200000000000002E-3</v>
      </c>
      <c r="AJ312" s="132">
        <v>1.6100000000000001E-3</v>
      </c>
    </row>
    <row r="313" spans="1:36">
      <c r="A313" t="s">
        <v>1214</v>
      </c>
      <c r="B313" t="s">
        <v>1221</v>
      </c>
      <c r="C313" t="s">
        <v>1955</v>
      </c>
      <c r="D313" t="s">
        <v>1956</v>
      </c>
      <c r="E313" t="s">
        <v>310</v>
      </c>
      <c r="F313" t="s">
        <v>2286</v>
      </c>
      <c r="G313" t="s">
        <v>2287</v>
      </c>
      <c r="H313" t="s">
        <v>322</v>
      </c>
      <c r="I313" t="s">
        <v>755</v>
      </c>
      <c r="J313" t="s">
        <v>205</v>
      </c>
      <c r="K313" t="s">
        <v>205</v>
      </c>
      <c r="L313" t="s">
        <v>326</v>
      </c>
      <c r="M313" t="s">
        <v>341</v>
      </c>
      <c r="N313" t="s">
        <v>465</v>
      </c>
      <c r="O313" t="s">
        <v>340</v>
      </c>
      <c r="P313" t="s">
        <v>1645</v>
      </c>
      <c r="Q313" t="s">
        <v>414</v>
      </c>
      <c r="R313" t="s">
        <v>408</v>
      </c>
      <c r="S313" t="s">
        <v>1213</v>
      </c>
      <c r="T313" s="131">
        <v>1.66</v>
      </c>
      <c r="U313" t="s">
        <v>2288</v>
      </c>
      <c r="V313" s="132">
        <v>2.8989999999999998E-2</v>
      </c>
      <c r="W313" s="132">
        <v>2.92E-2</v>
      </c>
      <c r="X313" t="s">
        <v>413</v>
      </c>
      <c r="Y313" t="s">
        <v>340</v>
      </c>
      <c r="Z313" s="131">
        <v>1656613.37</v>
      </c>
      <c r="AA313" s="131">
        <v>1</v>
      </c>
      <c r="AB313" s="131">
        <v>121.17</v>
      </c>
      <c r="AC313" s="109"/>
      <c r="AD313" s="131">
        <v>2007.318</v>
      </c>
      <c r="AE313" s="109"/>
      <c r="AF313" s="108"/>
      <c r="AG313" s="16"/>
      <c r="AH313" s="132">
        <v>1.97E-3</v>
      </c>
      <c r="AI313" s="132">
        <v>9.3100000000000006E-3</v>
      </c>
      <c r="AJ313" s="132">
        <v>1.6000000000000001E-3</v>
      </c>
    </row>
    <row r="314" spans="1:36">
      <c r="A314" t="s">
        <v>1214</v>
      </c>
      <c r="B314" t="s">
        <v>1221</v>
      </c>
      <c r="C314" t="s">
        <v>2289</v>
      </c>
      <c r="D314" t="s">
        <v>2290</v>
      </c>
      <c r="E314" t="s">
        <v>310</v>
      </c>
      <c r="F314" t="s">
        <v>2291</v>
      </c>
      <c r="G314" t="s">
        <v>2292</v>
      </c>
      <c r="H314" t="s">
        <v>322</v>
      </c>
      <c r="I314" t="s">
        <v>755</v>
      </c>
      <c r="J314" t="s">
        <v>205</v>
      </c>
      <c r="K314" t="s">
        <v>205</v>
      </c>
      <c r="L314" t="s">
        <v>326</v>
      </c>
      <c r="M314" t="s">
        <v>341</v>
      </c>
      <c r="N314" t="s">
        <v>465</v>
      </c>
      <c r="O314" t="s">
        <v>340</v>
      </c>
      <c r="P314" t="s">
        <v>1645</v>
      </c>
      <c r="Q314" t="s">
        <v>414</v>
      </c>
      <c r="R314" t="s">
        <v>408</v>
      </c>
      <c r="S314" t="s">
        <v>1213</v>
      </c>
      <c r="T314" s="131">
        <v>5.87</v>
      </c>
      <c r="U314" t="s">
        <v>2293</v>
      </c>
      <c r="V314" s="132">
        <v>3.236E-2</v>
      </c>
      <c r="W314" s="132">
        <v>2.9499999999999998E-2</v>
      </c>
      <c r="X314" t="s">
        <v>413</v>
      </c>
      <c r="Y314" t="s">
        <v>340</v>
      </c>
      <c r="Z314" s="131">
        <v>2100000</v>
      </c>
      <c r="AA314" s="131">
        <v>1</v>
      </c>
      <c r="AB314" s="131">
        <v>93.77</v>
      </c>
      <c r="AC314" s="109"/>
      <c r="AD314" s="131">
        <v>1969.17</v>
      </c>
      <c r="AE314" s="109"/>
      <c r="AF314" s="108"/>
      <c r="AG314" s="16"/>
      <c r="AH314" s="132">
        <v>5.1000000000000004E-3</v>
      </c>
      <c r="AI314" s="132">
        <v>9.1299999999999992E-3</v>
      </c>
      <c r="AJ314" s="132">
        <v>1.57E-3</v>
      </c>
    </row>
    <row r="315" spans="1:36">
      <c r="A315" t="s">
        <v>1214</v>
      </c>
      <c r="B315" t="s">
        <v>1221</v>
      </c>
      <c r="C315" t="s">
        <v>2294</v>
      </c>
      <c r="D315" t="s">
        <v>2295</v>
      </c>
      <c r="E315" t="s">
        <v>310</v>
      </c>
      <c r="F315" t="s">
        <v>2296</v>
      </c>
      <c r="G315" t="s">
        <v>2297</v>
      </c>
      <c r="H315" t="s">
        <v>322</v>
      </c>
      <c r="I315" t="s">
        <v>952</v>
      </c>
      <c r="J315" t="s">
        <v>205</v>
      </c>
      <c r="K315" t="s">
        <v>205</v>
      </c>
      <c r="L315" t="s">
        <v>326</v>
      </c>
      <c r="M315" t="s">
        <v>341</v>
      </c>
      <c r="N315" t="s">
        <v>452</v>
      </c>
      <c r="O315" t="s">
        <v>340</v>
      </c>
      <c r="P315" t="s">
        <v>1645</v>
      </c>
      <c r="Q315" t="s">
        <v>414</v>
      </c>
      <c r="R315" t="s">
        <v>408</v>
      </c>
      <c r="S315" t="s">
        <v>1213</v>
      </c>
      <c r="T315" s="131">
        <v>2.19</v>
      </c>
      <c r="U315" t="s">
        <v>2298</v>
      </c>
      <c r="V315" s="132">
        <v>4.829E-2</v>
      </c>
      <c r="W315" s="132">
        <v>4.7800000000000002E-2</v>
      </c>
      <c r="X315" t="s">
        <v>413</v>
      </c>
      <c r="Y315" t="s">
        <v>340</v>
      </c>
      <c r="Z315" s="131">
        <v>2017105.26</v>
      </c>
      <c r="AA315" s="131">
        <v>1</v>
      </c>
      <c r="AB315" s="131">
        <v>93.91</v>
      </c>
      <c r="AC315" s="109"/>
      <c r="AD315" s="131">
        <v>1894.2639999999999</v>
      </c>
      <c r="AE315" s="109"/>
      <c r="AF315" s="108"/>
      <c r="AG315" s="16"/>
      <c r="AH315" s="132">
        <v>6.4400000000000004E-3</v>
      </c>
      <c r="AI315" s="132">
        <v>8.7899999999999992E-3</v>
      </c>
      <c r="AJ315" s="132">
        <v>1.5100000000000001E-3</v>
      </c>
    </row>
    <row r="316" spans="1:36">
      <c r="A316" t="s">
        <v>1214</v>
      </c>
      <c r="B316" t="s">
        <v>1221</v>
      </c>
      <c r="C316" t="s">
        <v>2299</v>
      </c>
      <c r="D316" t="s">
        <v>2300</v>
      </c>
      <c r="E316" t="s">
        <v>310</v>
      </c>
      <c r="F316" t="s">
        <v>2301</v>
      </c>
      <c r="G316" t="s">
        <v>2302</v>
      </c>
      <c r="H316" t="s">
        <v>322</v>
      </c>
      <c r="I316" t="s">
        <v>755</v>
      </c>
      <c r="J316" t="s">
        <v>205</v>
      </c>
      <c r="K316" t="s">
        <v>205</v>
      </c>
      <c r="L316" t="s">
        <v>326</v>
      </c>
      <c r="M316" t="s">
        <v>341</v>
      </c>
      <c r="N316" t="s">
        <v>463</v>
      </c>
      <c r="O316" t="s">
        <v>340</v>
      </c>
      <c r="P316" t="s">
        <v>1590</v>
      </c>
      <c r="Q316" t="s">
        <v>414</v>
      </c>
      <c r="R316" t="s">
        <v>408</v>
      </c>
      <c r="S316" t="s">
        <v>1213</v>
      </c>
      <c r="T316" s="131">
        <v>1.0900000000000001</v>
      </c>
      <c r="U316" t="s">
        <v>2303</v>
      </c>
      <c r="V316" s="132">
        <v>2.6890000000000001E-2</v>
      </c>
      <c r="W316" s="132">
        <v>3.1899999999999998E-2</v>
      </c>
      <c r="X316" t="s">
        <v>413</v>
      </c>
      <c r="Y316" t="s">
        <v>340</v>
      </c>
      <c r="Z316" s="131">
        <v>1664035.71</v>
      </c>
      <c r="AA316" s="131">
        <v>1</v>
      </c>
      <c r="AB316" s="131">
        <v>113.64</v>
      </c>
      <c r="AC316" s="109"/>
      <c r="AD316" s="131">
        <v>1891.01</v>
      </c>
      <c r="AE316" s="109"/>
      <c r="AF316" s="108"/>
      <c r="AG316" s="16"/>
      <c r="AH316" s="132">
        <v>4.0400000000000002E-3</v>
      </c>
      <c r="AI316" s="132">
        <v>8.77E-3</v>
      </c>
      <c r="AJ316" s="132">
        <v>1.5100000000000001E-3</v>
      </c>
    </row>
    <row r="317" spans="1:36">
      <c r="A317" t="s">
        <v>1214</v>
      </c>
      <c r="B317" t="s">
        <v>1221</v>
      </c>
      <c r="C317" t="s">
        <v>1641</v>
      </c>
      <c r="D317" t="s">
        <v>1642</v>
      </c>
      <c r="E317" t="s">
        <v>310</v>
      </c>
      <c r="F317" t="s">
        <v>2002</v>
      </c>
      <c r="G317" t="s">
        <v>2003</v>
      </c>
      <c r="H317" t="s">
        <v>322</v>
      </c>
      <c r="I317" t="s">
        <v>755</v>
      </c>
      <c r="J317" t="s">
        <v>205</v>
      </c>
      <c r="K317" t="s">
        <v>205</v>
      </c>
      <c r="L317" t="s">
        <v>326</v>
      </c>
      <c r="M317" t="s">
        <v>341</v>
      </c>
      <c r="N317" t="s">
        <v>465</v>
      </c>
      <c r="O317" t="s">
        <v>340</v>
      </c>
      <c r="P317" t="s">
        <v>1645</v>
      </c>
      <c r="Q317" t="s">
        <v>414</v>
      </c>
      <c r="R317" t="s">
        <v>408</v>
      </c>
      <c r="S317" t="s">
        <v>1213</v>
      </c>
      <c r="T317" s="131">
        <v>3.07</v>
      </c>
      <c r="U317" t="s">
        <v>1316</v>
      </c>
      <c r="V317" s="132">
        <v>2.7439999999999999E-2</v>
      </c>
      <c r="W317" s="132">
        <v>2.9399999999999999E-2</v>
      </c>
      <c r="X317" t="s">
        <v>413</v>
      </c>
      <c r="Y317" t="s">
        <v>340</v>
      </c>
      <c r="Z317" s="131">
        <v>1720000</v>
      </c>
      <c r="AA317" s="131">
        <v>1</v>
      </c>
      <c r="AB317" s="131">
        <v>105.28</v>
      </c>
      <c r="AC317" s="109"/>
      <c r="AD317" s="131">
        <v>1810.816</v>
      </c>
      <c r="AE317" s="109"/>
      <c r="AF317" s="108"/>
      <c r="AG317" s="16"/>
      <c r="AH317" s="132">
        <v>1.6000000000000001E-3</v>
      </c>
      <c r="AI317" s="132">
        <v>8.3999999999999995E-3</v>
      </c>
      <c r="AJ317" s="132">
        <v>1.4499999999999999E-3</v>
      </c>
    </row>
    <row r="318" spans="1:36">
      <c r="A318" t="s">
        <v>1214</v>
      </c>
      <c r="B318" t="s">
        <v>1221</v>
      </c>
      <c r="C318" t="s">
        <v>2304</v>
      </c>
      <c r="D318" t="s">
        <v>2305</v>
      </c>
      <c r="E318" t="s">
        <v>310</v>
      </c>
      <c r="F318" t="s">
        <v>2306</v>
      </c>
      <c r="G318" t="s">
        <v>2307</v>
      </c>
      <c r="H318" t="s">
        <v>322</v>
      </c>
      <c r="I318" t="s">
        <v>952</v>
      </c>
      <c r="J318" t="s">
        <v>205</v>
      </c>
      <c r="K318" t="s">
        <v>205</v>
      </c>
      <c r="L318" t="s">
        <v>326</v>
      </c>
      <c r="M318" t="s">
        <v>341</v>
      </c>
      <c r="N318" t="s">
        <v>476</v>
      </c>
      <c r="O318" t="s">
        <v>340</v>
      </c>
      <c r="P318" t="s">
        <v>1590</v>
      </c>
      <c r="Q318" t="s">
        <v>414</v>
      </c>
      <c r="R318" t="s">
        <v>408</v>
      </c>
      <c r="S318" t="s">
        <v>1213</v>
      </c>
      <c r="T318" s="131">
        <v>2.6</v>
      </c>
      <c r="U318" t="s">
        <v>1668</v>
      </c>
      <c r="V318" s="132">
        <v>5.2449999999999997E-2</v>
      </c>
      <c r="W318" s="132">
        <v>4.8500000000000001E-2</v>
      </c>
      <c r="X318" t="s">
        <v>413</v>
      </c>
      <c r="Y318" t="s">
        <v>340</v>
      </c>
      <c r="Z318" s="131">
        <v>1899428.57</v>
      </c>
      <c r="AA318" s="131">
        <v>1</v>
      </c>
      <c r="AB318" s="131">
        <v>93.29</v>
      </c>
      <c r="AC318" s="109"/>
      <c r="AD318" s="131">
        <v>1771.9770000000001</v>
      </c>
      <c r="AE318" s="109"/>
      <c r="AF318" s="108"/>
      <c r="AG318" s="16"/>
      <c r="AH318" s="132">
        <v>3.8600000000000001E-3</v>
      </c>
      <c r="AI318" s="132">
        <v>8.2199999999999999E-3</v>
      </c>
      <c r="AJ318" s="132">
        <v>1.42E-3</v>
      </c>
    </row>
    <row r="319" spans="1:36">
      <c r="A319" t="s">
        <v>1214</v>
      </c>
      <c r="B319" t="s">
        <v>1221</v>
      </c>
      <c r="C319" t="s">
        <v>2308</v>
      </c>
      <c r="D319" t="s">
        <v>2309</v>
      </c>
      <c r="E319" t="s">
        <v>310</v>
      </c>
      <c r="F319" t="s">
        <v>2310</v>
      </c>
      <c r="G319" t="s">
        <v>2311</v>
      </c>
      <c r="H319" t="s">
        <v>322</v>
      </c>
      <c r="I319" t="s">
        <v>755</v>
      </c>
      <c r="J319" t="s">
        <v>205</v>
      </c>
      <c r="K319" t="s">
        <v>205</v>
      </c>
      <c r="L319" t="s">
        <v>326</v>
      </c>
      <c r="M319" t="s">
        <v>341</v>
      </c>
      <c r="N319" t="s">
        <v>466</v>
      </c>
      <c r="O319" t="s">
        <v>340</v>
      </c>
      <c r="P319" t="s">
        <v>1550</v>
      </c>
      <c r="Q319" t="s">
        <v>414</v>
      </c>
      <c r="R319" t="s">
        <v>408</v>
      </c>
      <c r="S319" t="s">
        <v>1213</v>
      </c>
      <c r="T319" s="131">
        <v>2.85</v>
      </c>
      <c r="U319" t="s">
        <v>1986</v>
      </c>
      <c r="V319" s="132">
        <v>4.4159999999999998E-2</v>
      </c>
      <c r="W319" s="132">
        <v>4.5699999999999998E-2</v>
      </c>
      <c r="X319" t="s">
        <v>413</v>
      </c>
      <c r="Y319" t="s">
        <v>340</v>
      </c>
      <c r="Z319" s="131">
        <v>1590250</v>
      </c>
      <c r="AA319" s="131">
        <v>1</v>
      </c>
      <c r="AB319" s="131">
        <v>106.7</v>
      </c>
      <c r="AC319" s="109"/>
      <c r="AD319" s="131">
        <v>1696.797</v>
      </c>
      <c r="AE319" s="109"/>
      <c r="AF319" s="108"/>
      <c r="AG319" s="16"/>
      <c r="AH319" s="132">
        <v>9.3000000000000005E-4</v>
      </c>
      <c r="AI319" s="132">
        <v>7.8700000000000003E-3</v>
      </c>
      <c r="AJ319" s="132">
        <v>1.3600000000000001E-3</v>
      </c>
    </row>
    <row r="320" spans="1:36">
      <c r="A320" t="s">
        <v>1214</v>
      </c>
      <c r="B320" t="s">
        <v>1221</v>
      </c>
      <c r="C320" t="s">
        <v>2312</v>
      </c>
      <c r="D320" t="s">
        <v>2313</v>
      </c>
      <c r="E320" t="s">
        <v>310</v>
      </c>
      <c r="F320" t="s">
        <v>2314</v>
      </c>
      <c r="G320" t="s">
        <v>2315</v>
      </c>
      <c r="H320" t="s">
        <v>322</v>
      </c>
      <c r="I320" t="s">
        <v>755</v>
      </c>
      <c r="J320" t="s">
        <v>205</v>
      </c>
      <c r="K320" t="s">
        <v>205</v>
      </c>
      <c r="L320" t="s">
        <v>326</v>
      </c>
      <c r="M320" t="s">
        <v>341</v>
      </c>
      <c r="N320" t="s">
        <v>465</v>
      </c>
      <c r="O320" t="s">
        <v>340</v>
      </c>
      <c r="P320" t="s">
        <v>1645</v>
      </c>
      <c r="Q320" t="s">
        <v>414</v>
      </c>
      <c r="R320" t="s">
        <v>408</v>
      </c>
      <c r="S320" t="s">
        <v>1213</v>
      </c>
      <c r="T320" s="131">
        <v>2.78</v>
      </c>
      <c r="U320" t="s">
        <v>1668</v>
      </c>
      <c r="V320" s="132">
        <v>2.2679999999999999E-2</v>
      </c>
      <c r="W320" s="132">
        <v>2.7099999999999999E-2</v>
      </c>
      <c r="X320" t="s">
        <v>413</v>
      </c>
      <c r="Y320" t="s">
        <v>340</v>
      </c>
      <c r="Z320" s="131">
        <v>1415625</v>
      </c>
      <c r="AA320" s="131">
        <v>1</v>
      </c>
      <c r="AB320" s="131">
        <v>118.81</v>
      </c>
      <c r="AC320" s="109"/>
      <c r="AD320" s="131">
        <v>1681.904</v>
      </c>
      <c r="AE320" s="109"/>
      <c r="AF320" s="108"/>
      <c r="AG320" s="16"/>
      <c r="AH320" s="132">
        <v>1.0300000000000001E-3</v>
      </c>
      <c r="AI320" s="132">
        <v>7.7999999999999996E-3</v>
      </c>
      <c r="AJ320" s="132">
        <v>1.34E-3</v>
      </c>
    </row>
    <row r="321" spans="1:36">
      <c r="A321" t="s">
        <v>1214</v>
      </c>
      <c r="B321" t="s">
        <v>1221</v>
      </c>
      <c r="C321" t="s">
        <v>2259</v>
      </c>
      <c r="D321" t="s">
        <v>2260</v>
      </c>
      <c r="E321" t="s">
        <v>310</v>
      </c>
      <c r="F321" t="s">
        <v>2316</v>
      </c>
      <c r="G321" t="s">
        <v>2317</v>
      </c>
      <c r="H321" t="s">
        <v>322</v>
      </c>
      <c r="I321" t="s">
        <v>952</v>
      </c>
      <c r="J321" t="s">
        <v>205</v>
      </c>
      <c r="K321" t="s">
        <v>205</v>
      </c>
      <c r="L321" t="s">
        <v>326</v>
      </c>
      <c r="M321" t="s">
        <v>341</v>
      </c>
      <c r="N321" t="s">
        <v>446</v>
      </c>
      <c r="O321" t="s">
        <v>340</v>
      </c>
      <c r="P321" t="s">
        <v>1590</v>
      </c>
      <c r="Q321" t="s">
        <v>414</v>
      </c>
      <c r="R321" t="s">
        <v>408</v>
      </c>
      <c r="S321" t="s">
        <v>1213</v>
      </c>
      <c r="T321" s="131">
        <v>8.51</v>
      </c>
      <c r="U321" t="s">
        <v>2293</v>
      </c>
      <c r="V321" s="132">
        <v>5.2609999999999997E-2</v>
      </c>
      <c r="W321" s="132">
        <v>5.1400000000000001E-2</v>
      </c>
      <c r="X321" t="s">
        <v>413</v>
      </c>
      <c r="Y321" t="s">
        <v>340</v>
      </c>
      <c r="Z321" s="131">
        <v>1596000</v>
      </c>
      <c r="AA321" s="131">
        <v>1</v>
      </c>
      <c r="AB321" s="131">
        <v>104.59</v>
      </c>
      <c r="AC321" s="109"/>
      <c r="AD321" s="131">
        <v>1669.2560000000001</v>
      </c>
      <c r="AE321" s="109"/>
      <c r="AF321" s="108"/>
      <c r="AG321" s="16"/>
      <c r="AH321" s="132">
        <v>3.1900000000000001E-3</v>
      </c>
      <c r="AI321" s="132">
        <v>7.7400000000000004E-3</v>
      </c>
      <c r="AJ321" s="132">
        <v>1.33E-3</v>
      </c>
    </row>
    <row r="322" spans="1:36">
      <c r="A322" t="s">
        <v>1214</v>
      </c>
      <c r="B322" t="s">
        <v>1221</v>
      </c>
      <c r="C322" t="s">
        <v>1866</v>
      </c>
      <c r="D322" t="s">
        <v>1867</v>
      </c>
      <c r="E322" t="s">
        <v>310</v>
      </c>
      <c r="F322" t="s">
        <v>2318</v>
      </c>
      <c r="G322" t="s">
        <v>2319</v>
      </c>
      <c r="H322" t="s">
        <v>322</v>
      </c>
      <c r="I322" t="s">
        <v>755</v>
      </c>
      <c r="J322" t="s">
        <v>205</v>
      </c>
      <c r="K322" t="s">
        <v>205</v>
      </c>
      <c r="L322" t="s">
        <v>326</v>
      </c>
      <c r="M322" t="s">
        <v>341</v>
      </c>
      <c r="N322" t="s">
        <v>444</v>
      </c>
      <c r="O322" t="s">
        <v>340</v>
      </c>
      <c r="P322" t="s">
        <v>1579</v>
      </c>
      <c r="Q322" t="s">
        <v>416</v>
      </c>
      <c r="R322" t="s">
        <v>408</v>
      </c>
      <c r="S322" t="s">
        <v>1213</v>
      </c>
      <c r="T322" s="131">
        <v>5.32</v>
      </c>
      <c r="U322" t="s">
        <v>2320</v>
      </c>
      <c r="V322" s="132">
        <v>3.381E-2</v>
      </c>
      <c r="W322" s="132">
        <v>3.3799999999999997E-2</v>
      </c>
      <c r="X322" t="s">
        <v>413</v>
      </c>
      <c r="Y322" t="s">
        <v>340</v>
      </c>
      <c r="Z322" s="131">
        <v>1617000</v>
      </c>
      <c r="AA322" s="131">
        <v>1</v>
      </c>
      <c r="AB322" s="131">
        <v>103</v>
      </c>
      <c r="AC322" s="109"/>
      <c r="AD322" s="131">
        <v>1665.51</v>
      </c>
      <c r="AE322" s="109"/>
      <c r="AF322" s="108"/>
      <c r="AG322" s="16"/>
      <c r="AH322" s="132">
        <v>6.1999999999999998E-3</v>
      </c>
      <c r="AI322" s="132">
        <v>7.7299999999999999E-3</v>
      </c>
      <c r="AJ322" s="132">
        <v>1.33E-3</v>
      </c>
    </row>
    <row r="323" spans="1:36">
      <c r="A323" t="s">
        <v>1214</v>
      </c>
      <c r="B323" t="s">
        <v>1221</v>
      </c>
      <c r="C323" t="s">
        <v>2321</v>
      </c>
      <c r="D323" t="s">
        <v>2322</v>
      </c>
      <c r="E323" t="s">
        <v>310</v>
      </c>
      <c r="F323" t="s">
        <v>2323</v>
      </c>
      <c r="G323" t="s">
        <v>2324</v>
      </c>
      <c r="H323" t="s">
        <v>322</v>
      </c>
      <c r="I323" t="s">
        <v>952</v>
      </c>
      <c r="J323" t="s">
        <v>205</v>
      </c>
      <c r="K323" t="s">
        <v>205</v>
      </c>
      <c r="L323" t="s">
        <v>326</v>
      </c>
      <c r="M323" t="s">
        <v>341</v>
      </c>
      <c r="N323" t="s">
        <v>452</v>
      </c>
      <c r="O323" t="s">
        <v>340</v>
      </c>
      <c r="P323" t="s">
        <v>1566</v>
      </c>
      <c r="Q323" t="s">
        <v>414</v>
      </c>
      <c r="R323" t="s">
        <v>408</v>
      </c>
      <c r="S323" t="s">
        <v>1213</v>
      </c>
      <c r="T323" s="131">
        <v>4.79</v>
      </c>
      <c r="U323" t="s">
        <v>2325</v>
      </c>
      <c r="V323" s="132">
        <v>5.1360000000000003E-2</v>
      </c>
      <c r="W323" s="132">
        <v>4.8399999999999999E-2</v>
      </c>
      <c r="X323" t="s">
        <v>413</v>
      </c>
      <c r="Y323" t="s">
        <v>340</v>
      </c>
      <c r="Z323" s="131">
        <v>1831062.33</v>
      </c>
      <c r="AA323" s="131">
        <v>1</v>
      </c>
      <c r="AB323" s="131">
        <v>87.83</v>
      </c>
      <c r="AC323" s="109"/>
      <c r="AD323" s="131">
        <v>1608.222</v>
      </c>
      <c r="AE323" s="109"/>
      <c r="AF323" s="108"/>
      <c r="AG323" s="16"/>
      <c r="AH323" s="132">
        <v>2.5200000000000001E-3</v>
      </c>
      <c r="AI323" s="132">
        <v>7.4599999999999996E-3</v>
      </c>
      <c r="AJ323" s="132">
        <v>1.2899999999999999E-3</v>
      </c>
    </row>
    <row r="324" spans="1:36">
      <c r="A324" t="s">
        <v>1214</v>
      </c>
      <c r="B324" t="s">
        <v>1221</v>
      </c>
      <c r="C324" t="s">
        <v>2308</v>
      </c>
      <c r="D324" t="s">
        <v>2309</v>
      </c>
      <c r="E324" t="s">
        <v>310</v>
      </c>
      <c r="F324" t="s">
        <v>2326</v>
      </c>
      <c r="G324" t="s">
        <v>2327</v>
      </c>
      <c r="H324" t="s">
        <v>322</v>
      </c>
      <c r="I324" t="s">
        <v>755</v>
      </c>
      <c r="J324" t="s">
        <v>205</v>
      </c>
      <c r="K324" t="s">
        <v>205</v>
      </c>
      <c r="L324" t="s">
        <v>326</v>
      </c>
      <c r="M324" t="s">
        <v>341</v>
      </c>
      <c r="N324" t="s">
        <v>466</v>
      </c>
      <c r="O324" t="s">
        <v>340</v>
      </c>
      <c r="P324" t="s">
        <v>1550</v>
      </c>
      <c r="Q324" t="s">
        <v>414</v>
      </c>
      <c r="R324" t="s">
        <v>408</v>
      </c>
      <c r="S324" t="s">
        <v>1213</v>
      </c>
      <c r="T324" s="131">
        <v>4.91</v>
      </c>
      <c r="U324" t="s">
        <v>2328</v>
      </c>
      <c r="V324" s="132">
        <v>4.5830000000000003E-2</v>
      </c>
      <c r="W324" s="132">
        <v>5.1700000000000003E-2</v>
      </c>
      <c r="X324" t="s">
        <v>413</v>
      </c>
      <c r="Y324" t="s">
        <v>340</v>
      </c>
      <c r="Z324" s="131">
        <v>1600000</v>
      </c>
      <c r="AA324" s="131">
        <v>1</v>
      </c>
      <c r="AB324" s="131">
        <v>99.49</v>
      </c>
      <c r="AC324" s="109"/>
      <c r="AD324" s="131">
        <v>1591.84</v>
      </c>
      <c r="AE324" s="109"/>
      <c r="AF324" s="108"/>
      <c r="AG324" s="16"/>
      <c r="AH324" s="132">
        <v>1.15E-3</v>
      </c>
      <c r="AI324" s="132">
        <v>7.3800000000000003E-3</v>
      </c>
      <c r="AJ324" s="132">
        <v>1.2700000000000001E-3</v>
      </c>
    </row>
    <row r="325" spans="1:36">
      <c r="A325" t="s">
        <v>1214</v>
      </c>
      <c r="B325" t="s">
        <v>1221</v>
      </c>
      <c r="C325" t="s">
        <v>2329</v>
      </c>
      <c r="D325" t="s">
        <v>2330</v>
      </c>
      <c r="E325" t="s">
        <v>310</v>
      </c>
      <c r="F325" t="s">
        <v>2331</v>
      </c>
      <c r="G325" t="s">
        <v>2332</v>
      </c>
      <c r="H325" t="s">
        <v>322</v>
      </c>
      <c r="I325" t="s">
        <v>755</v>
      </c>
      <c r="J325" t="s">
        <v>205</v>
      </c>
      <c r="K325" t="s">
        <v>205</v>
      </c>
      <c r="L325" t="s">
        <v>326</v>
      </c>
      <c r="M325" t="s">
        <v>341</v>
      </c>
      <c r="N325" t="s">
        <v>478</v>
      </c>
      <c r="O325" t="s">
        <v>340</v>
      </c>
      <c r="P325" t="s">
        <v>1645</v>
      </c>
      <c r="Q325" t="s">
        <v>414</v>
      </c>
      <c r="R325" t="s">
        <v>408</v>
      </c>
      <c r="S325" t="s">
        <v>1213</v>
      </c>
      <c r="T325" s="131">
        <v>3.18</v>
      </c>
      <c r="U325" t="s">
        <v>2333</v>
      </c>
      <c r="V325" s="132">
        <v>2.3099999999999999E-2</v>
      </c>
      <c r="W325" s="132">
        <v>2.8199999999999999E-2</v>
      </c>
      <c r="X325" t="s">
        <v>413</v>
      </c>
      <c r="Y325" t="s">
        <v>340</v>
      </c>
      <c r="Z325" s="131">
        <v>1480556.66</v>
      </c>
      <c r="AA325" s="131">
        <v>1</v>
      </c>
      <c r="AB325" s="131">
        <v>106.33</v>
      </c>
      <c r="AC325" s="109"/>
      <c r="AD325" s="131">
        <v>1574.2760000000001</v>
      </c>
      <c r="AE325" s="109"/>
      <c r="AF325" s="108"/>
      <c r="AG325" s="16"/>
      <c r="AH325" s="132">
        <v>2.5699999999999998E-3</v>
      </c>
      <c r="AI325" s="132">
        <v>7.3000000000000001E-3</v>
      </c>
      <c r="AJ325" s="132">
        <v>1.2600000000000001E-3</v>
      </c>
    </row>
    <row r="326" spans="1:36">
      <c r="A326" t="s">
        <v>1214</v>
      </c>
      <c r="B326" t="s">
        <v>1221</v>
      </c>
      <c r="C326" t="s">
        <v>2289</v>
      </c>
      <c r="D326" t="s">
        <v>2290</v>
      </c>
      <c r="E326" t="s">
        <v>310</v>
      </c>
      <c r="F326" t="s">
        <v>2334</v>
      </c>
      <c r="G326" t="s">
        <v>2335</v>
      </c>
      <c r="H326" t="s">
        <v>322</v>
      </c>
      <c r="I326" t="s">
        <v>755</v>
      </c>
      <c r="J326" t="s">
        <v>205</v>
      </c>
      <c r="K326" t="s">
        <v>205</v>
      </c>
      <c r="L326" t="s">
        <v>326</v>
      </c>
      <c r="M326" t="s">
        <v>341</v>
      </c>
      <c r="N326" t="s">
        <v>465</v>
      </c>
      <c r="O326" t="s">
        <v>340</v>
      </c>
      <c r="P326" t="s">
        <v>1590</v>
      </c>
      <c r="Q326" t="s">
        <v>414</v>
      </c>
      <c r="R326" t="s">
        <v>408</v>
      </c>
      <c r="S326" t="s">
        <v>1213</v>
      </c>
      <c r="T326" s="131">
        <v>5.65</v>
      </c>
      <c r="U326" t="s">
        <v>2088</v>
      </c>
      <c r="V326" s="132">
        <v>3.5049999999999998E-2</v>
      </c>
      <c r="W326" s="132">
        <v>3.1399999999999997E-2</v>
      </c>
      <c r="X326" t="s">
        <v>413</v>
      </c>
      <c r="Y326" t="s">
        <v>340</v>
      </c>
      <c r="Z326" s="131">
        <v>1500000</v>
      </c>
      <c r="AA326" s="131">
        <v>1</v>
      </c>
      <c r="AB326" s="131">
        <v>104.61</v>
      </c>
      <c r="AC326" s="109"/>
      <c r="AD326" s="131">
        <v>1569.15</v>
      </c>
      <c r="AE326" s="109"/>
      <c r="AF326" s="108"/>
      <c r="AG326" s="16"/>
      <c r="AH326" s="132">
        <v>1.5E-3</v>
      </c>
      <c r="AI326" s="132">
        <v>7.28E-3</v>
      </c>
      <c r="AJ326" s="132">
        <v>1.25E-3</v>
      </c>
    </row>
    <row r="327" spans="1:36">
      <c r="A327" t="s">
        <v>1214</v>
      </c>
      <c r="B327" t="s">
        <v>1221</v>
      </c>
      <c r="C327" t="s">
        <v>2277</v>
      </c>
      <c r="D327" t="s">
        <v>2278</v>
      </c>
      <c r="E327" t="s">
        <v>310</v>
      </c>
      <c r="F327" t="s">
        <v>2336</v>
      </c>
      <c r="G327" t="s">
        <v>2337</v>
      </c>
      <c r="H327" t="s">
        <v>322</v>
      </c>
      <c r="I327" t="s">
        <v>952</v>
      </c>
      <c r="J327" t="s">
        <v>205</v>
      </c>
      <c r="K327" t="s">
        <v>205</v>
      </c>
      <c r="L327" t="s">
        <v>326</v>
      </c>
      <c r="M327" t="s">
        <v>341</v>
      </c>
      <c r="N327" t="s">
        <v>446</v>
      </c>
      <c r="O327" t="s">
        <v>340</v>
      </c>
      <c r="P327" t="s">
        <v>1590</v>
      </c>
      <c r="Q327" t="s">
        <v>414</v>
      </c>
      <c r="R327" t="s">
        <v>408</v>
      </c>
      <c r="S327" t="s">
        <v>1213</v>
      </c>
      <c r="T327" s="131">
        <v>4.7</v>
      </c>
      <c r="U327" t="s">
        <v>2338</v>
      </c>
      <c r="V327" s="132">
        <v>4.5010000000000001E-2</v>
      </c>
      <c r="W327" s="132">
        <v>4.65E-2</v>
      </c>
      <c r="X327" t="s">
        <v>413</v>
      </c>
      <c r="Y327" t="s">
        <v>340</v>
      </c>
      <c r="Z327" s="131">
        <v>1495000</v>
      </c>
      <c r="AA327" s="131">
        <v>1</v>
      </c>
      <c r="AB327" s="131">
        <v>103.89</v>
      </c>
      <c r="AC327" s="109"/>
      <c r="AD327" s="131">
        <v>1553.1559999999999</v>
      </c>
      <c r="AE327" s="109"/>
      <c r="AF327" s="108"/>
      <c r="AG327" s="16"/>
      <c r="AH327" s="132">
        <v>2.99E-3</v>
      </c>
      <c r="AI327" s="132">
        <v>7.1999999999999998E-3</v>
      </c>
      <c r="AJ327" s="132">
        <v>1.24E-3</v>
      </c>
    </row>
    <row r="328" spans="1:36">
      <c r="A328" t="s">
        <v>1214</v>
      </c>
      <c r="B328" t="s">
        <v>1221</v>
      </c>
      <c r="C328" t="s">
        <v>2339</v>
      </c>
      <c r="D328" t="s">
        <v>2340</v>
      </c>
      <c r="E328" t="s">
        <v>310</v>
      </c>
      <c r="F328" t="s">
        <v>2341</v>
      </c>
      <c r="G328" t="s">
        <v>2342</v>
      </c>
      <c r="H328" t="s">
        <v>322</v>
      </c>
      <c r="I328" t="s">
        <v>755</v>
      </c>
      <c r="J328" t="s">
        <v>205</v>
      </c>
      <c r="K328" t="s">
        <v>205</v>
      </c>
      <c r="L328" t="s">
        <v>326</v>
      </c>
      <c r="M328" t="s">
        <v>341</v>
      </c>
      <c r="N328" t="s">
        <v>465</v>
      </c>
      <c r="O328" t="s">
        <v>340</v>
      </c>
      <c r="P328" t="s">
        <v>2193</v>
      </c>
      <c r="Q328" t="s">
        <v>416</v>
      </c>
      <c r="R328" t="s">
        <v>408</v>
      </c>
      <c r="S328" t="s">
        <v>1213</v>
      </c>
      <c r="T328" s="131">
        <v>2.25</v>
      </c>
      <c r="U328" t="s">
        <v>1681</v>
      </c>
      <c r="V328" s="132">
        <v>3.159E-2</v>
      </c>
      <c r="W328" s="132">
        <v>2.87E-2</v>
      </c>
      <c r="X328" t="s">
        <v>413</v>
      </c>
      <c r="Y328" t="s">
        <v>340</v>
      </c>
      <c r="Z328" s="131">
        <v>1295000</v>
      </c>
      <c r="AA328" s="131">
        <v>1</v>
      </c>
      <c r="AB328" s="131">
        <v>116.1</v>
      </c>
      <c r="AC328" s="109"/>
      <c r="AD328" s="131">
        <v>1503.4949999999999</v>
      </c>
      <c r="AE328" s="109"/>
      <c r="AF328" s="108"/>
      <c r="AG328" s="16"/>
      <c r="AH328" s="132">
        <v>2.31E-3</v>
      </c>
      <c r="AI328" s="132">
        <v>6.9699999999999996E-3</v>
      </c>
      <c r="AJ328" s="132">
        <v>1.1999999999999999E-3</v>
      </c>
    </row>
    <row r="329" spans="1:36">
      <c r="A329" t="s">
        <v>1214</v>
      </c>
      <c r="B329" t="s">
        <v>1221</v>
      </c>
      <c r="C329" t="s">
        <v>2294</v>
      </c>
      <c r="D329" t="s">
        <v>2295</v>
      </c>
      <c r="E329" t="s">
        <v>310</v>
      </c>
      <c r="F329" t="s">
        <v>2343</v>
      </c>
      <c r="G329" t="s">
        <v>2344</v>
      </c>
      <c r="H329" t="s">
        <v>322</v>
      </c>
      <c r="I329" t="s">
        <v>952</v>
      </c>
      <c r="J329" t="s">
        <v>205</v>
      </c>
      <c r="K329" t="s">
        <v>205</v>
      </c>
      <c r="L329" t="s">
        <v>326</v>
      </c>
      <c r="M329" t="s">
        <v>341</v>
      </c>
      <c r="N329" t="s">
        <v>452</v>
      </c>
      <c r="O329" t="s">
        <v>340</v>
      </c>
      <c r="P329" t="s">
        <v>1645</v>
      </c>
      <c r="Q329" t="s">
        <v>414</v>
      </c>
      <c r="R329" t="s">
        <v>408</v>
      </c>
      <c r="S329" t="s">
        <v>1213</v>
      </c>
      <c r="T329" s="131">
        <v>5.83</v>
      </c>
      <c r="U329" t="s">
        <v>2345</v>
      </c>
      <c r="V329" s="132">
        <v>4.8120000000000003E-2</v>
      </c>
      <c r="W329" s="132">
        <v>4.8000000000000001E-2</v>
      </c>
      <c r="X329" t="s">
        <v>413</v>
      </c>
      <c r="Y329" t="s">
        <v>340</v>
      </c>
      <c r="Z329" s="131">
        <v>1419000</v>
      </c>
      <c r="AA329" s="131">
        <v>1</v>
      </c>
      <c r="AB329" s="131">
        <v>105.58</v>
      </c>
      <c r="AC329" s="109"/>
      <c r="AD329" s="131">
        <v>1498.18</v>
      </c>
      <c r="AE329" s="109"/>
      <c r="AF329" s="108"/>
      <c r="AG329" s="16"/>
      <c r="AH329" s="132">
        <v>4.4600000000000004E-3</v>
      </c>
      <c r="AI329" s="132">
        <v>6.9499999999999996E-3</v>
      </c>
      <c r="AJ329" s="132">
        <v>1.1999999999999999E-3</v>
      </c>
    </row>
    <row r="330" spans="1:36">
      <c r="A330" t="s">
        <v>1214</v>
      </c>
      <c r="B330" t="s">
        <v>1221</v>
      </c>
      <c r="C330" t="s">
        <v>2312</v>
      </c>
      <c r="D330" t="s">
        <v>2313</v>
      </c>
      <c r="E330" t="s">
        <v>310</v>
      </c>
      <c r="F330" t="s">
        <v>2346</v>
      </c>
      <c r="G330" t="s">
        <v>2347</v>
      </c>
      <c r="H330" t="s">
        <v>322</v>
      </c>
      <c r="I330" t="s">
        <v>755</v>
      </c>
      <c r="J330" t="s">
        <v>205</v>
      </c>
      <c r="K330" t="s">
        <v>205</v>
      </c>
      <c r="L330" t="s">
        <v>326</v>
      </c>
      <c r="M330" t="s">
        <v>341</v>
      </c>
      <c r="N330" t="s">
        <v>465</v>
      </c>
      <c r="O330" t="s">
        <v>340</v>
      </c>
      <c r="P330" t="s">
        <v>1645</v>
      </c>
      <c r="Q330" t="s">
        <v>414</v>
      </c>
      <c r="R330" t="s">
        <v>408</v>
      </c>
      <c r="S330" t="s">
        <v>1213</v>
      </c>
      <c r="T330" s="131">
        <v>5.12</v>
      </c>
      <c r="U330" t="s">
        <v>1897</v>
      </c>
      <c r="V330" s="132">
        <v>2.7449999999999999E-2</v>
      </c>
      <c r="W330" s="132">
        <v>2.92E-2</v>
      </c>
      <c r="X330" t="s">
        <v>413</v>
      </c>
      <c r="Y330" t="s">
        <v>340</v>
      </c>
      <c r="Z330" s="131">
        <v>1448750</v>
      </c>
      <c r="AA330" s="131">
        <v>1</v>
      </c>
      <c r="AB330" s="131">
        <v>100.33</v>
      </c>
      <c r="AC330" s="109"/>
      <c r="AD330" s="131">
        <v>1453.5309999999999</v>
      </c>
      <c r="AE330" s="109"/>
      <c r="AF330" s="108"/>
      <c r="AG330" s="16"/>
      <c r="AH330" s="132">
        <v>4.2000000000000002E-4</v>
      </c>
      <c r="AI330" s="132">
        <v>6.7400000000000003E-3</v>
      </c>
      <c r="AJ330" s="132">
        <v>1.16E-3</v>
      </c>
    </row>
    <row r="331" spans="1:36">
      <c r="A331" t="s">
        <v>1214</v>
      </c>
      <c r="B331" t="s">
        <v>1221</v>
      </c>
      <c r="C331" t="s">
        <v>1536</v>
      </c>
      <c r="D331" t="s">
        <v>1537</v>
      </c>
      <c r="E331" t="s">
        <v>310</v>
      </c>
      <c r="F331" t="s">
        <v>1963</v>
      </c>
      <c r="G331" t="s">
        <v>1964</v>
      </c>
      <c r="H331" t="s">
        <v>322</v>
      </c>
      <c r="I331" t="s">
        <v>755</v>
      </c>
      <c r="J331" t="s">
        <v>205</v>
      </c>
      <c r="K331" t="s">
        <v>205</v>
      </c>
      <c r="L331" t="s">
        <v>326</v>
      </c>
      <c r="M331" t="s">
        <v>341</v>
      </c>
      <c r="N331" t="s">
        <v>449</v>
      </c>
      <c r="O331" t="s">
        <v>340</v>
      </c>
      <c r="P331" t="s">
        <v>1590</v>
      </c>
      <c r="Q331" t="s">
        <v>414</v>
      </c>
      <c r="R331" t="s">
        <v>408</v>
      </c>
      <c r="S331" t="s">
        <v>1213</v>
      </c>
      <c r="T331" s="131">
        <v>5.23</v>
      </c>
      <c r="U331" t="s">
        <v>1708</v>
      </c>
      <c r="V331" s="132">
        <v>2.6450000000000001E-2</v>
      </c>
      <c r="W331" s="132">
        <v>2.9399999999999999E-2</v>
      </c>
      <c r="X331" t="s">
        <v>412</v>
      </c>
      <c r="Y331" t="s">
        <v>340</v>
      </c>
      <c r="Z331" s="131">
        <v>1400000</v>
      </c>
      <c r="AA331" s="131">
        <v>1</v>
      </c>
      <c r="AB331" s="131">
        <v>103.76</v>
      </c>
      <c r="AC331" s="109"/>
      <c r="AD331" s="131">
        <v>1452.64</v>
      </c>
      <c r="AE331" s="109"/>
      <c r="AF331" s="108"/>
      <c r="AG331" s="16"/>
      <c r="AH331" s="132">
        <v>9.1E-4</v>
      </c>
      <c r="AI331" s="132">
        <v>6.7400000000000003E-3</v>
      </c>
      <c r="AJ331" s="132">
        <v>1.16E-3</v>
      </c>
    </row>
    <row r="332" spans="1:36">
      <c r="A332" t="s">
        <v>1214</v>
      </c>
      <c r="B332" t="s">
        <v>1221</v>
      </c>
      <c r="C332" t="s">
        <v>2066</v>
      </c>
      <c r="D332" t="s">
        <v>2067</v>
      </c>
      <c r="E332" t="s">
        <v>310</v>
      </c>
      <c r="F332" t="s">
        <v>2348</v>
      </c>
      <c r="G332" t="s">
        <v>2349</v>
      </c>
      <c r="H332" t="s">
        <v>322</v>
      </c>
      <c r="I332" t="s">
        <v>755</v>
      </c>
      <c r="J332" t="s">
        <v>205</v>
      </c>
      <c r="K332" t="s">
        <v>205</v>
      </c>
      <c r="L332" t="s">
        <v>326</v>
      </c>
      <c r="M332" t="s">
        <v>341</v>
      </c>
      <c r="N332" t="s">
        <v>465</v>
      </c>
      <c r="O332" t="s">
        <v>340</v>
      </c>
      <c r="P332" t="s">
        <v>1645</v>
      </c>
      <c r="Q332" t="s">
        <v>414</v>
      </c>
      <c r="R332" t="s">
        <v>408</v>
      </c>
      <c r="S332" t="s">
        <v>1213</v>
      </c>
      <c r="T332" s="131">
        <v>4.87</v>
      </c>
      <c r="U332" t="s">
        <v>2350</v>
      </c>
      <c r="V332" s="132">
        <v>2.5270000000000001E-2</v>
      </c>
      <c r="W332" s="132">
        <v>2.8500000000000001E-2</v>
      </c>
      <c r="X332" t="s">
        <v>413</v>
      </c>
      <c r="Y332" t="s">
        <v>340</v>
      </c>
      <c r="Z332" s="131">
        <v>1278380</v>
      </c>
      <c r="AA332" s="131">
        <v>1</v>
      </c>
      <c r="AB332" s="131">
        <v>107.4</v>
      </c>
      <c r="AC332" s="109"/>
      <c r="AD332" s="131">
        <v>1372.98</v>
      </c>
      <c r="AE332" s="109"/>
      <c r="AF332" s="108"/>
      <c r="AG332" s="16"/>
      <c r="AH332" s="132">
        <v>4.8999999999999998E-4</v>
      </c>
      <c r="AI332" s="132">
        <v>6.3699999999999998E-3</v>
      </c>
      <c r="AJ332" s="132">
        <v>1.1000000000000001E-3</v>
      </c>
    </row>
    <row r="333" spans="1:36">
      <c r="A333" t="s">
        <v>1214</v>
      </c>
      <c r="B333" t="s">
        <v>1221</v>
      </c>
      <c r="C333" t="s">
        <v>2351</v>
      </c>
      <c r="D333" t="s">
        <v>2352</v>
      </c>
      <c r="E333" t="s">
        <v>310</v>
      </c>
      <c r="F333" t="s">
        <v>2353</v>
      </c>
      <c r="G333" t="s">
        <v>2354</v>
      </c>
      <c r="H333" t="s">
        <v>322</v>
      </c>
      <c r="I333" t="s">
        <v>755</v>
      </c>
      <c r="J333" t="s">
        <v>205</v>
      </c>
      <c r="K333" t="s">
        <v>205</v>
      </c>
      <c r="L333" t="s">
        <v>326</v>
      </c>
      <c r="M333" t="s">
        <v>341</v>
      </c>
      <c r="N333" t="s">
        <v>452</v>
      </c>
      <c r="O333" t="s">
        <v>340</v>
      </c>
      <c r="P333" t="s">
        <v>1590</v>
      </c>
      <c r="Q333" t="s">
        <v>414</v>
      </c>
      <c r="R333" t="s">
        <v>408</v>
      </c>
      <c r="S333" t="s">
        <v>1213</v>
      </c>
      <c r="T333" s="131">
        <v>3.4</v>
      </c>
      <c r="U333" t="s">
        <v>1617</v>
      </c>
      <c r="V333" s="132">
        <v>3.3989999999999999E-2</v>
      </c>
      <c r="W333" s="132">
        <v>3.1800000000000002E-2</v>
      </c>
      <c r="X333" t="s">
        <v>413</v>
      </c>
      <c r="Y333" t="s">
        <v>340</v>
      </c>
      <c r="Z333" s="131">
        <v>1287000</v>
      </c>
      <c r="AA333" s="131">
        <v>1</v>
      </c>
      <c r="AB333" s="131">
        <v>105.42</v>
      </c>
      <c r="AC333" s="109"/>
      <c r="AD333" s="131">
        <v>1356.7550000000001</v>
      </c>
      <c r="AE333" s="109"/>
      <c r="AF333" s="108"/>
      <c r="AG333" s="16"/>
      <c r="AH333" s="132">
        <v>2.1900000000000001E-3</v>
      </c>
      <c r="AI333" s="132">
        <v>6.2899999999999996E-3</v>
      </c>
      <c r="AJ333" s="132">
        <v>1.08E-3</v>
      </c>
    </row>
    <row r="334" spans="1:36">
      <c r="A334" t="s">
        <v>1214</v>
      </c>
      <c r="B334" t="s">
        <v>1221</v>
      </c>
      <c r="C334" t="s">
        <v>2239</v>
      </c>
      <c r="D334" t="s">
        <v>2240</v>
      </c>
      <c r="E334" t="s">
        <v>310</v>
      </c>
      <c r="F334" t="s">
        <v>2355</v>
      </c>
      <c r="G334" t="s">
        <v>2356</v>
      </c>
      <c r="H334" t="s">
        <v>322</v>
      </c>
      <c r="I334" t="s">
        <v>755</v>
      </c>
      <c r="J334" t="s">
        <v>205</v>
      </c>
      <c r="K334" t="s">
        <v>205</v>
      </c>
      <c r="L334" t="s">
        <v>326</v>
      </c>
      <c r="M334" t="s">
        <v>341</v>
      </c>
      <c r="N334" t="s">
        <v>465</v>
      </c>
      <c r="O334" t="s">
        <v>340</v>
      </c>
      <c r="P334" t="s">
        <v>1590</v>
      </c>
      <c r="Q334" t="s">
        <v>414</v>
      </c>
      <c r="R334" t="s">
        <v>408</v>
      </c>
      <c r="S334" t="s">
        <v>1213</v>
      </c>
      <c r="T334" s="131">
        <v>6.44</v>
      </c>
      <c r="U334" t="s">
        <v>2243</v>
      </c>
      <c r="V334" s="132">
        <v>2.7349999999999999E-2</v>
      </c>
      <c r="W334" s="132">
        <v>3.2099999999999997E-2</v>
      </c>
      <c r="X334" t="s">
        <v>413</v>
      </c>
      <c r="Y334" t="s">
        <v>340</v>
      </c>
      <c r="Z334" s="131">
        <v>1275290</v>
      </c>
      <c r="AA334" s="131">
        <v>1</v>
      </c>
      <c r="AB334" s="131">
        <v>105.66</v>
      </c>
      <c r="AC334" s="109"/>
      <c r="AD334" s="131">
        <v>1347.471</v>
      </c>
      <c r="AE334" s="109"/>
      <c r="AF334" s="108"/>
      <c r="AG334" s="16"/>
      <c r="AH334" s="132">
        <v>1.2099999999999999E-3</v>
      </c>
      <c r="AI334" s="132">
        <v>6.2500000000000003E-3</v>
      </c>
      <c r="AJ334" s="132">
        <v>1.08E-3</v>
      </c>
    </row>
    <row r="335" spans="1:36">
      <c r="A335" t="s">
        <v>1214</v>
      </c>
      <c r="B335" t="s">
        <v>1221</v>
      </c>
      <c r="C335" t="s">
        <v>1992</v>
      </c>
      <c r="D335" t="s">
        <v>1993</v>
      </c>
      <c r="E335" t="s">
        <v>310</v>
      </c>
      <c r="F335" t="s">
        <v>2357</v>
      </c>
      <c r="G335" t="s">
        <v>2358</v>
      </c>
      <c r="H335" t="s">
        <v>322</v>
      </c>
      <c r="I335" t="s">
        <v>755</v>
      </c>
      <c r="J335" t="s">
        <v>205</v>
      </c>
      <c r="K335" t="s">
        <v>205</v>
      </c>
      <c r="L335" t="s">
        <v>326</v>
      </c>
      <c r="M335" t="s">
        <v>341</v>
      </c>
      <c r="N335" t="s">
        <v>449</v>
      </c>
      <c r="O335" t="s">
        <v>340</v>
      </c>
      <c r="P335" t="s">
        <v>1212</v>
      </c>
      <c r="Q335" t="s">
        <v>414</v>
      </c>
      <c r="R335" t="s">
        <v>408</v>
      </c>
      <c r="S335" t="s">
        <v>1213</v>
      </c>
      <c r="T335" s="131">
        <v>3.72</v>
      </c>
      <c r="U335" t="s">
        <v>2359</v>
      </c>
      <c r="V335" s="132">
        <v>1.4069999999999999E-2</v>
      </c>
      <c r="W335" s="132">
        <v>2.5100000000000001E-2</v>
      </c>
      <c r="X335" t="s">
        <v>413</v>
      </c>
      <c r="Y335" t="s">
        <v>340</v>
      </c>
      <c r="Z335" s="131">
        <v>1280000</v>
      </c>
      <c r="AA335" s="131">
        <v>1</v>
      </c>
      <c r="AB335" s="131">
        <v>105.13</v>
      </c>
      <c r="AC335" s="109"/>
      <c r="AD335" s="131">
        <v>1345.664</v>
      </c>
      <c r="AE335" s="109"/>
      <c r="AF335" s="108"/>
      <c r="AG335" s="16"/>
      <c r="AH335" s="132">
        <v>8.0000000000000004E-4</v>
      </c>
      <c r="AI335" s="132">
        <v>6.2399999999999999E-3</v>
      </c>
      <c r="AJ335" s="132">
        <v>1.08E-3</v>
      </c>
    </row>
    <row r="336" spans="1:36">
      <c r="A336" t="s">
        <v>1214</v>
      </c>
      <c r="B336" t="s">
        <v>1221</v>
      </c>
      <c r="C336" t="s">
        <v>1596</v>
      </c>
      <c r="D336" t="s">
        <v>1597</v>
      </c>
      <c r="E336" t="s">
        <v>310</v>
      </c>
      <c r="F336" t="s">
        <v>2014</v>
      </c>
      <c r="G336" t="s">
        <v>2015</v>
      </c>
      <c r="H336" t="s">
        <v>322</v>
      </c>
      <c r="I336" t="s">
        <v>952</v>
      </c>
      <c r="J336" t="s">
        <v>205</v>
      </c>
      <c r="K336" t="s">
        <v>205</v>
      </c>
      <c r="L336" t="s">
        <v>326</v>
      </c>
      <c r="M336" t="s">
        <v>341</v>
      </c>
      <c r="N336" t="s">
        <v>442</v>
      </c>
      <c r="O336" t="s">
        <v>340</v>
      </c>
      <c r="P336" t="s">
        <v>1600</v>
      </c>
      <c r="Q336" t="s">
        <v>416</v>
      </c>
      <c r="R336" t="s">
        <v>408</v>
      </c>
      <c r="S336" t="s">
        <v>1213</v>
      </c>
      <c r="T336" s="131">
        <v>3.05</v>
      </c>
      <c r="U336" t="s">
        <v>2016</v>
      </c>
      <c r="V336" s="132">
        <v>5.9830000000000001E-2</v>
      </c>
      <c r="W336" s="132">
        <v>5.0599999999999999E-2</v>
      </c>
      <c r="X336" t="s">
        <v>413</v>
      </c>
      <c r="Y336" t="s">
        <v>340</v>
      </c>
      <c r="Z336" s="131">
        <v>1400000</v>
      </c>
      <c r="AA336" s="131">
        <v>1</v>
      </c>
      <c r="AB336" s="131">
        <v>90.42</v>
      </c>
      <c r="AC336" s="109"/>
      <c r="AD336" s="131">
        <v>1265.8800000000001</v>
      </c>
      <c r="AE336" s="109"/>
      <c r="AF336" s="108"/>
      <c r="AG336" s="16"/>
      <c r="AH336" s="132">
        <v>1.1900000000000001E-3</v>
      </c>
      <c r="AI336" s="132">
        <v>5.8700000000000002E-3</v>
      </c>
      <c r="AJ336" s="132">
        <v>1.01E-3</v>
      </c>
    </row>
    <row r="337" spans="1:36">
      <c r="A337" t="s">
        <v>1214</v>
      </c>
      <c r="B337" t="s">
        <v>1221</v>
      </c>
      <c r="C337" t="s">
        <v>2004</v>
      </c>
      <c r="D337" t="s">
        <v>2005</v>
      </c>
      <c r="E337" t="s">
        <v>310</v>
      </c>
      <c r="F337" t="s">
        <v>2360</v>
      </c>
      <c r="G337" t="s">
        <v>2361</v>
      </c>
      <c r="H337" t="s">
        <v>322</v>
      </c>
      <c r="I337" t="s">
        <v>755</v>
      </c>
      <c r="J337" t="s">
        <v>205</v>
      </c>
      <c r="K337" t="s">
        <v>205</v>
      </c>
      <c r="L337" t="s">
        <v>326</v>
      </c>
      <c r="M337" t="s">
        <v>341</v>
      </c>
      <c r="N337" t="s">
        <v>449</v>
      </c>
      <c r="O337" t="s">
        <v>340</v>
      </c>
      <c r="P337" t="s">
        <v>1212</v>
      </c>
      <c r="Q337" t="s">
        <v>414</v>
      </c>
      <c r="R337" t="s">
        <v>408</v>
      </c>
      <c r="S337" t="s">
        <v>1213</v>
      </c>
      <c r="T337" s="131">
        <v>0.98</v>
      </c>
      <c r="U337" t="s">
        <v>2362</v>
      </c>
      <c r="V337" s="132">
        <v>1.277E-2</v>
      </c>
      <c r="W337" s="132">
        <v>2.5499999999999998E-2</v>
      </c>
      <c r="X337" t="s">
        <v>413</v>
      </c>
      <c r="Y337" t="s">
        <v>340</v>
      </c>
      <c r="Z337" s="131">
        <v>1081652</v>
      </c>
      <c r="AA337" s="131">
        <v>1</v>
      </c>
      <c r="AB337" s="131">
        <v>112.93</v>
      </c>
      <c r="AC337" s="109"/>
      <c r="AD337" s="131">
        <v>1221.51</v>
      </c>
      <c r="AE337" s="109"/>
      <c r="AF337" s="108"/>
      <c r="AG337" s="16"/>
      <c r="AH337" s="132">
        <v>3.6000000000000002E-4</v>
      </c>
      <c r="AI337" s="132">
        <v>5.6699999999999997E-3</v>
      </c>
      <c r="AJ337" s="132">
        <v>9.7999999999999997E-4</v>
      </c>
    </row>
    <row r="338" spans="1:36">
      <c r="A338" t="s">
        <v>1214</v>
      </c>
      <c r="B338" t="s">
        <v>1221</v>
      </c>
      <c r="C338" t="s">
        <v>1987</v>
      </c>
      <c r="D338" t="s">
        <v>1988</v>
      </c>
      <c r="E338" t="s">
        <v>310</v>
      </c>
      <c r="F338" t="s">
        <v>2363</v>
      </c>
      <c r="G338" t="s">
        <v>2364</v>
      </c>
      <c r="H338" t="s">
        <v>322</v>
      </c>
      <c r="I338" t="s">
        <v>952</v>
      </c>
      <c r="J338" t="s">
        <v>205</v>
      </c>
      <c r="K338" t="s">
        <v>205</v>
      </c>
      <c r="L338" t="s">
        <v>326</v>
      </c>
      <c r="M338" t="s">
        <v>341</v>
      </c>
      <c r="N338" t="s">
        <v>446</v>
      </c>
      <c r="O338" t="s">
        <v>340</v>
      </c>
      <c r="P338" t="s">
        <v>1645</v>
      </c>
      <c r="Q338" t="s">
        <v>414</v>
      </c>
      <c r="R338" t="s">
        <v>408</v>
      </c>
      <c r="S338" t="s">
        <v>1213</v>
      </c>
      <c r="T338" s="131">
        <v>4.49</v>
      </c>
      <c r="U338" t="s">
        <v>1617</v>
      </c>
      <c r="V338" s="132">
        <v>4.1590000000000002E-2</v>
      </c>
      <c r="W338" s="132">
        <v>4.5600000000000002E-2</v>
      </c>
      <c r="X338" t="s">
        <v>413</v>
      </c>
      <c r="Y338" t="s">
        <v>340</v>
      </c>
      <c r="Z338" s="131">
        <v>1200000</v>
      </c>
      <c r="AA338" s="131">
        <v>1</v>
      </c>
      <c r="AB338" s="131">
        <v>100.9</v>
      </c>
      <c r="AC338" s="109"/>
      <c r="AD338" s="131">
        <v>1210.8</v>
      </c>
      <c r="AE338" s="109"/>
      <c r="AF338" s="108"/>
      <c r="AG338" s="16"/>
      <c r="AH338" s="132">
        <v>2.3999999999999998E-3</v>
      </c>
      <c r="AI338" s="132">
        <v>5.62E-3</v>
      </c>
      <c r="AJ338" s="132">
        <v>9.7000000000000005E-4</v>
      </c>
    </row>
    <row r="339" spans="1:36">
      <c r="A339" t="s">
        <v>1214</v>
      </c>
      <c r="B339" t="s">
        <v>1221</v>
      </c>
      <c r="C339" t="s">
        <v>2089</v>
      </c>
      <c r="D339" t="s">
        <v>2090</v>
      </c>
      <c r="E339" t="s">
        <v>310</v>
      </c>
      <c r="F339" t="s">
        <v>2365</v>
      </c>
      <c r="G339" t="s">
        <v>2366</v>
      </c>
      <c r="H339" t="s">
        <v>322</v>
      </c>
      <c r="I339" t="s">
        <v>755</v>
      </c>
      <c r="J339" t="s">
        <v>205</v>
      </c>
      <c r="K339" t="s">
        <v>205</v>
      </c>
      <c r="L339" t="s">
        <v>326</v>
      </c>
      <c r="M339" t="s">
        <v>341</v>
      </c>
      <c r="N339" t="s">
        <v>465</v>
      </c>
      <c r="O339" t="s">
        <v>340</v>
      </c>
      <c r="P339" t="s">
        <v>2093</v>
      </c>
      <c r="Q339" t="s">
        <v>414</v>
      </c>
      <c r="R339" t="s">
        <v>408</v>
      </c>
      <c r="S339" t="s">
        <v>1213</v>
      </c>
      <c r="T339" s="131">
        <v>9.8800000000000008</v>
      </c>
      <c r="U339" t="s">
        <v>2367</v>
      </c>
      <c r="V339" s="132">
        <v>2.971E-2</v>
      </c>
      <c r="W339" s="132">
        <v>2.9499999999999998E-2</v>
      </c>
      <c r="X339" t="s">
        <v>413</v>
      </c>
      <c r="Y339" t="s">
        <v>340</v>
      </c>
      <c r="Z339" s="131">
        <v>1150000</v>
      </c>
      <c r="AA339" s="131">
        <v>1</v>
      </c>
      <c r="AB339" s="131">
        <v>102.05</v>
      </c>
      <c r="AC339" s="109">
        <v>11.205</v>
      </c>
      <c r="AD339" s="131">
        <v>1184.78</v>
      </c>
      <c r="AE339" s="109"/>
      <c r="AF339" s="108"/>
      <c r="AG339" s="16"/>
      <c r="AH339" s="132">
        <v>2.5999999999999998E-4</v>
      </c>
      <c r="AI339" s="132">
        <v>5.5500000000000002E-3</v>
      </c>
      <c r="AJ339" s="132">
        <v>9.6000000000000002E-4</v>
      </c>
    </row>
    <row r="340" spans="1:36">
      <c r="A340" t="s">
        <v>1214</v>
      </c>
      <c r="B340" t="s">
        <v>1221</v>
      </c>
      <c r="C340" t="s">
        <v>1586</v>
      </c>
      <c r="D340" t="s">
        <v>1587</v>
      </c>
      <c r="E340" t="s">
        <v>310</v>
      </c>
      <c r="F340" t="s">
        <v>1588</v>
      </c>
      <c r="G340" t="s">
        <v>1589</v>
      </c>
      <c r="H340" t="s">
        <v>322</v>
      </c>
      <c r="I340" t="s">
        <v>755</v>
      </c>
      <c r="J340" t="s">
        <v>205</v>
      </c>
      <c r="K340" t="s">
        <v>205</v>
      </c>
      <c r="L340" t="s">
        <v>326</v>
      </c>
      <c r="M340" t="s">
        <v>341</v>
      </c>
      <c r="N340" t="s">
        <v>457</v>
      </c>
      <c r="O340" t="s">
        <v>340</v>
      </c>
      <c r="P340" t="s">
        <v>1590</v>
      </c>
      <c r="Q340" t="s">
        <v>414</v>
      </c>
      <c r="R340" t="s">
        <v>408</v>
      </c>
      <c r="S340" t="s">
        <v>1213</v>
      </c>
      <c r="T340" s="131">
        <v>5.04</v>
      </c>
      <c r="U340" t="s">
        <v>1591</v>
      </c>
      <c r="V340" s="132">
        <v>2.777E-2</v>
      </c>
      <c r="W340" s="132">
        <v>4.1700000000000001E-2</v>
      </c>
      <c r="X340" t="s">
        <v>413</v>
      </c>
      <c r="Y340" t="s">
        <v>340</v>
      </c>
      <c r="Z340" s="131">
        <v>779250.74</v>
      </c>
      <c r="AA340" s="131">
        <v>1</v>
      </c>
      <c r="AB340" s="131">
        <v>148.91</v>
      </c>
      <c r="AC340" s="109"/>
      <c r="AD340" s="131">
        <v>1160.3820000000001</v>
      </c>
      <c r="AE340" s="109"/>
      <c r="AF340" s="108"/>
      <c r="AG340" s="16"/>
      <c r="AH340" s="132">
        <v>4.0999999999999999E-4</v>
      </c>
      <c r="AI340" s="132">
        <v>5.3800000000000002E-3</v>
      </c>
      <c r="AJ340" s="132">
        <v>9.3000000000000005E-4</v>
      </c>
    </row>
    <row r="341" spans="1:36">
      <c r="A341" t="s">
        <v>1214</v>
      </c>
      <c r="B341" t="s">
        <v>1221</v>
      </c>
      <c r="C341" t="s">
        <v>2020</v>
      </c>
      <c r="D341" t="s">
        <v>2021</v>
      </c>
      <c r="E341" t="s">
        <v>310</v>
      </c>
      <c r="F341" t="s">
        <v>2368</v>
      </c>
      <c r="G341" t="s">
        <v>2369</v>
      </c>
      <c r="H341" t="s">
        <v>322</v>
      </c>
      <c r="I341" t="s">
        <v>755</v>
      </c>
      <c r="J341" t="s">
        <v>205</v>
      </c>
      <c r="K341" t="s">
        <v>205</v>
      </c>
      <c r="L341" t="s">
        <v>326</v>
      </c>
      <c r="M341" t="s">
        <v>341</v>
      </c>
      <c r="N341" t="s">
        <v>465</v>
      </c>
      <c r="O341" t="s">
        <v>340</v>
      </c>
      <c r="P341" t="s">
        <v>2193</v>
      </c>
      <c r="Q341" t="s">
        <v>416</v>
      </c>
      <c r="R341" t="s">
        <v>408</v>
      </c>
      <c r="S341" t="s">
        <v>1213</v>
      </c>
      <c r="T341" s="131">
        <v>5.56</v>
      </c>
      <c r="U341" t="s">
        <v>1646</v>
      </c>
      <c r="V341" s="132">
        <v>3.27E-2</v>
      </c>
      <c r="W341" s="132">
        <v>3.1199999999999999E-2</v>
      </c>
      <c r="X341" t="s">
        <v>413</v>
      </c>
      <c r="Y341" t="s">
        <v>340</v>
      </c>
      <c r="Z341" s="131">
        <v>1118181.82</v>
      </c>
      <c r="AA341" s="131">
        <v>1</v>
      </c>
      <c r="AB341" s="131">
        <v>103.74</v>
      </c>
      <c r="AC341" s="109"/>
      <c r="AD341" s="131">
        <v>1160.002</v>
      </c>
      <c r="AE341" s="109"/>
      <c r="AF341" s="108"/>
      <c r="AG341" s="16"/>
      <c r="AH341" s="132">
        <v>2.2499999999999998E-3</v>
      </c>
      <c r="AI341" s="132">
        <v>5.3800000000000002E-3</v>
      </c>
      <c r="AJ341" s="132">
        <v>9.3000000000000005E-4</v>
      </c>
    </row>
    <row r="342" spans="1:36">
      <c r="A342" t="s">
        <v>1214</v>
      </c>
      <c r="B342" t="s">
        <v>1221</v>
      </c>
      <c r="C342" t="s">
        <v>2370</v>
      </c>
      <c r="D342" t="s">
        <v>2371</v>
      </c>
      <c r="E342" t="s">
        <v>310</v>
      </c>
      <c r="F342" t="s">
        <v>2372</v>
      </c>
      <c r="G342" t="s">
        <v>2373</v>
      </c>
      <c r="H342" t="s">
        <v>322</v>
      </c>
      <c r="I342" t="s">
        <v>952</v>
      </c>
      <c r="J342" t="s">
        <v>205</v>
      </c>
      <c r="K342" t="s">
        <v>205</v>
      </c>
      <c r="L342" t="s">
        <v>326</v>
      </c>
      <c r="M342" t="s">
        <v>341</v>
      </c>
      <c r="N342" t="s">
        <v>446</v>
      </c>
      <c r="O342" t="s">
        <v>340</v>
      </c>
      <c r="P342" t="s">
        <v>2216</v>
      </c>
      <c r="Q342" t="s">
        <v>416</v>
      </c>
      <c r="R342" t="s">
        <v>408</v>
      </c>
      <c r="S342" t="s">
        <v>1213</v>
      </c>
      <c r="T342" s="131">
        <v>4.9400000000000004</v>
      </c>
      <c r="U342" t="s">
        <v>2374</v>
      </c>
      <c r="V342" s="132">
        <v>4.9849999999999998E-2</v>
      </c>
      <c r="W342" s="132">
        <v>4.5400000000000003E-2</v>
      </c>
      <c r="X342" t="s">
        <v>413</v>
      </c>
      <c r="Y342" t="s">
        <v>340</v>
      </c>
      <c r="Z342" s="131">
        <v>1249841.3999999999</v>
      </c>
      <c r="AA342" s="131">
        <v>1</v>
      </c>
      <c r="AB342" s="131">
        <v>88.13</v>
      </c>
      <c r="AC342" s="109"/>
      <c r="AD342" s="131">
        <v>1101.4849999999999</v>
      </c>
      <c r="AE342" s="109"/>
      <c r="AF342" s="108"/>
      <c r="AG342" s="16"/>
      <c r="AH342" s="132">
        <v>1.2999999999999999E-3</v>
      </c>
      <c r="AI342" s="132">
        <v>5.11E-3</v>
      </c>
      <c r="AJ342" s="132">
        <v>8.8000000000000003E-4</v>
      </c>
    </row>
    <row r="343" spans="1:36">
      <c r="A343" t="s">
        <v>1214</v>
      </c>
      <c r="B343" t="s">
        <v>1221</v>
      </c>
      <c r="C343" t="s">
        <v>1641</v>
      </c>
      <c r="D343" t="s">
        <v>1642</v>
      </c>
      <c r="E343" t="s">
        <v>310</v>
      </c>
      <c r="F343" t="s">
        <v>2375</v>
      </c>
      <c r="G343" t="s">
        <v>2376</v>
      </c>
      <c r="H343" t="s">
        <v>322</v>
      </c>
      <c r="I343" t="s">
        <v>755</v>
      </c>
      <c r="J343" t="s">
        <v>205</v>
      </c>
      <c r="K343" t="s">
        <v>205</v>
      </c>
      <c r="L343" t="s">
        <v>326</v>
      </c>
      <c r="M343" t="s">
        <v>341</v>
      </c>
      <c r="N343" t="s">
        <v>465</v>
      </c>
      <c r="O343" t="s">
        <v>340</v>
      </c>
      <c r="P343" t="s">
        <v>1645</v>
      </c>
      <c r="Q343" t="s">
        <v>414</v>
      </c>
      <c r="R343" t="s">
        <v>408</v>
      </c>
      <c r="S343" t="s">
        <v>1213</v>
      </c>
      <c r="T343" s="131">
        <v>3.99</v>
      </c>
      <c r="U343" t="s">
        <v>2211</v>
      </c>
      <c r="V343" s="132">
        <v>1.813E-2</v>
      </c>
      <c r="W343" s="132">
        <v>2.8799999999999999E-2</v>
      </c>
      <c r="X343" t="s">
        <v>413</v>
      </c>
      <c r="Y343" t="s">
        <v>340</v>
      </c>
      <c r="Z343" s="131">
        <v>1032092.78</v>
      </c>
      <c r="AA343" s="131">
        <v>1</v>
      </c>
      <c r="AB343" s="131">
        <v>106.2</v>
      </c>
      <c r="AC343" s="109"/>
      <c r="AD343" s="131">
        <v>1096.0830000000001</v>
      </c>
      <c r="AE343" s="109"/>
      <c r="AF343" s="108"/>
      <c r="AG343" s="16"/>
      <c r="AH343" s="132">
        <v>7.6999999999999996E-4</v>
      </c>
      <c r="AI343" s="132">
        <v>5.0800000000000003E-3</v>
      </c>
      <c r="AJ343" s="132">
        <v>8.8000000000000003E-4</v>
      </c>
    </row>
    <row r="344" spans="1:36">
      <c r="A344" t="s">
        <v>1214</v>
      </c>
      <c r="B344" t="s">
        <v>1221</v>
      </c>
      <c r="C344" t="s">
        <v>2377</v>
      </c>
      <c r="D344" t="s">
        <v>2378</v>
      </c>
      <c r="E344" t="s">
        <v>310</v>
      </c>
      <c r="F344" t="s">
        <v>2379</v>
      </c>
      <c r="G344" t="s">
        <v>2380</v>
      </c>
      <c r="H344" t="s">
        <v>322</v>
      </c>
      <c r="I344" t="s">
        <v>952</v>
      </c>
      <c r="J344" t="s">
        <v>205</v>
      </c>
      <c r="K344" t="s">
        <v>205</v>
      </c>
      <c r="L344" t="s">
        <v>326</v>
      </c>
      <c r="M344" t="s">
        <v>341</v>
      </c>
      <c r="N344" t="s">
        <v>465</v>
      </c>
      <c r="O344" t="s">
        <v>340</v>
      </c>
      <c r="P344" t="s">
        <v>1600</v>
      </c>
      <c r="Q344" t="s">
        <v>416</v>
      </c>
      <c r="R344" t="s">
        <v>408</v>
      </c>
      <c r="S344" t="s">
        <v>1213</v>
      </c>
      <c r="T344" s="131">
        <v>6.56</v>
      </c>
      <c r="U344" t="s">
        <v>2088</v>
      </c>
      <c r="V344" s="132">
        <v>4.8460000000000003E-2</v>
      </c>
      <c r="W344" s="132">
        <v>5.1700000000000003E-2</v>
      </c>
      <c r="X344" t="s">
        <v>413</v>
      </c>
      <c r="Y344" t="s">
        <v>340</v>
      </c>
      <c r="Z344" s="131">
        <v>1077000</v>
      </c>
      <c r="AA344" s="131">
        <v>1</v>
      </c>
      <c r="AB344" s="131">
        <v>101.2</v>
      </c>
      <c r="AC344" s="109"/>
      <c r="AD344" s="131">
        <v>1089.924</v>
      </c>
      <c r="AE344" s="109"/>
      <c r="AF344" s="108"/>
      <c r="AG344" s="16"/>
      <c r="AH344" s="132">
        <v>1.9599999999999999E-3</v>
      </c>
      <c r="AI344" s="132">
        <v>5.0600000000000003E-3</v>
      </c>
      <c r="AJ344" s="132">
        <v>8.7000000000000001E-4</v>
      </c>
    </row>
    <row r="345" spans="1:36">
      <c r="A345" t="s">
        <v>1214</v>
      </c>
      <c r="B345" t="s">
        <v>1221</v>
      </c>
      <c r="C345" t="s">
        <v>2329</v>
      </c>
      <c r="D345" t="s">
        <v>2330</v>
      </c>
      <c r="E345" t="s">
        <v>310</v>
      </c>
      <c r="F345" t="s">
        <v>2381</v>
      </c>
      <c r="G345" t="s">
        <v>2382</v>
      </c>
      <c r="H345" t="s">
        <v>322</v>
      </c>
      <c r="I345" t="s">
        <v>952</v>
      </c>
      <c r="J345" t="s">
        <v>205</v>
      </c>
      <c r="K345" t="s">
        <v>205</v>
      </c>
      <c r="L345" t="s">
        <v>326</v>
      </c>
      <c r="M345" t="s">
        <v>341</v>
      </c>
      <c r="N345" t="s">
        <v>478</v>
      </c>
      <c r="O345" t="s">
        <v>340</v>
      </c>
      <c r="P345" t="s">
        <v>1645</v>
      </c>
      <c r="Q345" t="s">
        <v>414</v>
      </c>
      <c r="R345" t="s">
        <v>408</v>
      </c>
      <c r="S345" t="s">
        <v>1213</v>
      </c>
      <c r="T345" s="131">
        <v>3.05</v>
      </c>
      <c r="U345" t="s">
        <v>2333</v>
      </c>
      <c r="V345" s="132">
        <v>4.7690000000000003E-2</v>
      </c>
      <c r="W345" s="132">
        <v>4.7E-2</v>
      </c>
      <c r="X345" t="s">
        <v>413</v>
      </c>
      <c r="Y345" t="s">
        <v>340</v>
      </c>
      <c r="Z345" s="131">
        <v>1087273.6499999999</v>
      </c>
      <c r="AA345" s="131">
        <v>1</v>
      </c>
      <c r="AB345" s="131">
        <v>99.94</v>
      </c>
      <c r="AC345" s="109"/>
      <c r="AD345" s="131">
        <v>1086.6210000000001</v>
      </c>
      <c r="AE345" s="109"/>
      <c r="AF345" s="108"/>
      <c r="AG345" s="16"/>
      <c r="AH345" s="132">
        <v>1.7600000000000001E-3</v>
      </c>
      <c r="AI345" s="132">
        <v>5.0400000000000002E-3</v>
      </c>
      <c r="AJ345" s="132">
        <v>8.7000000000000001E-4</v>
      </c>
    </row>
    <row r="346" spans="1:36">
      <c r="A346" t="s">
        <v>1214</v>
      </c>
      <c r="B346" t="s">
        <v>1221</v>
      </c>
      <c r="C346" t="s">
        <v>1526</v>
      </c>
      <c r="D346" t="s">
        <v>1527</v>
      </c>
      <c r="E346" t="s">
        <v>310</v>
      </c>
      <c r="F346" t="s">
        <v>2383</v>
      </c>
      <c r="G346" t="s">
        <v>2384</v>
      </c>
      <c r="H346" t="s">
        <v>322</v>
      </c>
      <c r="I346" t="s">
        <v>755</v>
      </c>
      <c r="J346" t="s">
        <v>205</v>
      </c>
      <c r="K346" t="s">
        <v>205</v>
      </c>
      <c r="L346" t="s">
        <v>326</v>
      </c>
      <c r="M346" t="s">
        <v>341</v>
      </c>
      <c r="N346" t="s">
        <v>465</v>
      </c>
      <c r="O346" t="s">
        <v>340</v>
      </c>
      <c r="P346" t="s">
        <v>1566</v>
      </c>
      <c r="Q346" t="s">
        <v>414</v>
      </c>
      <c r="R346" t="s">
        <v>408</v>
      </c>
      <c r="S346" t="s">
        <v>1213</v>
      </c>
      <c r="T346" s="131">
        <v>3.59</v>
      </c>
      <c r="U346" t="s">
        <v>2385</v>
      </c>
      <c r="V346" s="132">
        <v>3.2250000000000001E-2</v>
      </c>
      <c r="W346" s="132">
        <v>2.9899999999999999E-2</v>
      </c>
      <c r="X346" t="s">
        <v>413</v>
      </c>
      <c r="Y346" t="s">
        <v>340</v>
      </c>
      <c r="Z346" s="131">
        <v>1000000</v>
      </c>
      <c r="AA346" s="131">
        <v>1</v>
      </c>
      <c r="AB346" s="131">
        <v>108.57</v>
      </c>
      <c r="AC346" s="109"/>
      <c r="AD346" s="131">
        <v>1085.7</v>
      </c>
      <c r="AE346" s="109"/>
      <c r="AF346" s="108"/>
      <c r="AG346" s="16"/>
      <c r="AH346" s="132">
        <v>1.2099999999999999E-3</v>
      </c>
      <c r="AI346" s="132">
        <v>5.0400000000000002E-3</v>
      </c>
      <c r="AJ346" s="132">
        <v>8.7000000000000001E-4</v>
      </c>
    </row>
    <row r="347" spans="1:36">
      <c r="A347" t="s">
        <v>1214</v>
      </c>
      <c r="B347" t="s">
        <v>1221</v>
      </c>
      <c r="C347" t="s">
        <v>1647</v>
      </c>
      <c r="D347" t="s">
        <v>1648</v>
      </c>
      <c r="E347" t="s">
        <v>310</v>
      </c>
      <c r="F347" t="s">
        <v>1649</v>
      </c>
      <c r="G347" t="s">
        <v>1650</v>
      </c>
      <c r="H347" t="s">
        <v>322</v>
      </c>
      <c r="I347" t="s">
        <v>952</v>
      </c>
      <c r="J347" t="s">
        <v>205</v>
      </c>
      <c r="K347" t="s">
        <v>205</v>
      </c>
      <c r="L347" t="s">
        <v>326</v>
      </c>
      <c r="M347" t="s">
        <v>341</v>
      </c>
      <c r="N347" t="s">
        <v>448</v>
      </c>
      <c r="O347" t="s">
        <v>340</v>
      </c>
      <c r="P347" t="s">
        <v>1600</v>
      </c>
      <c r="Q347" t="s">
        <v>416</v>
      </c>
      <c r="R347" t="s">
        <v>408</v>
      </c>
      <c r="S347" t="s">
        <v>1213</v>
      </c>
      <c r="T347" s="131">
        <v>4.7699999999999996</v>
      </c>
      <c r="U347" t="s">
        <v>1651</v>
      </c>
      <c r="V347" s="132">
        <v>4.9750000000000003E-2</v>
      </c>
      <c r="W347" s="132">
        <v>5.3900000000000003E-2</v>
      </c>
      <c r="X347" t="s">
        <v>413</v>
      </c>
      <c r="Y347" t="s">
        <v>340</v>
      </c>
      <c r="Z347" s="131">
        <v>1050000</v>
      </c>
      <c r="AA347" s="131">
        <v>1</v>
      </c>
      <c r="AB347" s="131">
        <v>102.87</v>
      </c>
      <c r="AC347" s="109"/>
      <c r="AD347" s="131">
        <v>1080.135</v>
      </c>
      <c r="AE347" s="109"/>
      <c r="AF347" s="108"/>
      <c r="AG347" s="16"/>
      <c r="AH347" s="132">
        <v>3.5000000000000001E-3</v>
      </c>
      <c r="AI347" s="132">
        <v>5.0099999999999997E-3</v>
      </c>
      <c r="AJ347" s="132">
        <v>8.5999999999999998E-4</v>
      </c>
    </row>
    <row r="348" spans="1:36">
      <c r="A348" t="s">
        <v>1214</v>
      </c>
      <c r="B348" t="s">
        <v>1221</v>
      </c>
      <c r="C348" t="s">
        <v>2207</v>
      </c>
      <c r="D348" t="s">
        <v>2208</v>
      </c>
      <c r="E348" t="s">
        <v>310</v>
      </c>
      <c r="F348" t="s">
        <v>2386</v>
      </c>
      <c r="G348" t="s">
        <v>2387</v>
      </c>
      <c r="H348" t="s">
        <v>322</v>
      </c>
      <c r="I348" t="s">
        <v>952</v>
      </c>
      <c r="J348" t="s">
        <v>205</v>
      </c>
      <c r="K348" t="s">
        <v>205</v>
      </c>
      <c r="L348" t="s">
        <v>326</v>
      </c>
      <c r="M348" t="s">
        <v>341</v>
      </c>
      <c r="N348" t="s">
        <v>455</v>
      </c>
      <c r="O348" t="s">
        <v>340</v>
      </c>
      <c r="P348" t="s">
        <v>1550</v>
      </c>
      <c r="Q348" t="s">
        <v>414</v>
      </c>
      <c r="R348" t="s">
        <v>408</v>
      </c>
      <c r="S348" t="s">
        <v>1213</v>
      </c>
      <c r="T348" s="131">
        <v>4.96</v>
      </c>
      <c r="U348" t="s">
        <v>1978</v>
      </c>
      <c r="V348" s="132">
        <v>6.25E-2</v>
      </c>
      <c r="W348" s="132">
        <v>5.1799999999999999E-2</v>
      </c>
      <c r="X348" t="s">
        <v>413</v>
      </c>
      <c r="Y348" t="s">
        <v>340</v>
      </c>
      <c r="Z348" s="131">
        <v>995000</v>
      </c>
      <c r="AA348" s="131">
        <v>1</v>
      </c>
      <c r="AB348" s="131">
        <v>106.21</v>
      </c>
      <c r="AC348" s="109"/>
      <c r="AD348" s="131">
        <v>1056.79</v>
      </c>
      <c r="AE348" s="109"/>
      <c r="AF348" s="108"/>
      <c r="AG348" s="16"/>
      <c r="AH348" s="132">
        <v>1E-3</v>
      </c>
      <c r="AI348" s="132">
        <v>4.8999999999999998E-3</v>
      </c>
      <c r="AJ348" s="132">
        <v>8.4000000000000003E-4</v>
      </c>
    </row>
    <row r="349" spans="1:36">
      <c r="A349" t="s">
        <v>1214</v>
      </c>
      <c r="B349" t="s">
        <v>1221</v>
      </c>
      <c r="C349" t="s">
        <v>1694</v>
      </c>
      <c r="D349" t="s">
        <v>1695</v>
      </c>
      <c r="E349" t="s">
        <v>310</v>
      </c>
      <c r="F349" t="s">
        <v>2388</v>
      </c>
      <c r="G349" t="s">
        <v>2389</v>
      </c>
      <c r="H349" t="s">
        <v>322</v>
      </c>
      <c r="I349" t="s">
        <v>755</v>
      </c>
      <c r="J349" t="s">
        <v>205</v>
      </c>
      <c r="K349" t="s">
        <v>205</v>
      </c>
      <c r="L349" t="s">
        <v>326</v>
      </c>
      <c r="M349" t="s">
        <v>341</v>
      </c>
      <c r="N349" t="s">
        <v>441</v>
      </c>
      <c r="O349" t="s">
        <v>340</v>
      </c>
      <c r="P349"/>
      <c r="Q349" t="s">
        <v>411</v>
      </c>
      <c r="R349" t="s">
        <v>411</v>
      </c>
      <c r="S349" t="s">
        <v>1213</v>
      </c>
      <c r="T349" s="131">
        <v>5.56</v>
      </c>
      <c r="U349" t="s">
        <v>1978</v>
      </c>
      <c r="V349" s="132">
        <v>4.2169999999999999E-2</v>
      </c>
      <c r="W349" s="132">
        <v>4.48E-2</v>
      </c>
      <c r="X349" t="s">
        <v>413</v>
      </c>
      <c r="Y349" t="s">
        <v>340</v>
      </c>
      <c r="Z349" s="131">
        <v>1014000</v>
      </c>
      <c r="AA349" s="131">
        <v>1</v>
      </c>
      <c r="AB349" s="131">
        <v>101.99</v>
      </c>
      <c r="AC349" s="109"/>
      <c r="AD349" s="131">
        <v>1034.1790000000001</v>
      </c>
      <c r="AE349" s="109"/>
      <c r="AF349" s="108"/>
      <c r="AG349" s="16"/>
      <c r="AH349" s="132">
        <v>5.2500000000000003E-3</v>
      </c>
      <c r="AI349" s="132">
        <v>4.7999999999999996E-3</v>
      </c>
      <c r="AJ349" s="132">
        <v>8.3000000000000001E-4</v>
      </c>
    </row>
    <row r="350" spans="1:36">
      <c r="A350" t="s">
        <v>1214</v>
      </c>
      <c r="B350" t="s">
        <v>1221</v>
      </c>
      <c r="C350" t="s">
        <v>2390</v>
      </c>
      <c r="D350" t="s">
        <v>2391</v>
      </c>
      <c r="E350" t="s">
        <v>310</v>
      </c>
      <c r="F350" t="s">
        <v>2392</v>
      </c>
      <c r="G350" t="s">
        <v>2393</v>
      </c>
      <c r="H350" t="s">
        <v>322</v>
      </c>
      <c r="I350" t="s">
        <v>952</v>
      </c>
      <c r="J350" t="s">
        <v>205</v>
      </c>
      <c r="K350" t="s">
        <v>205</v>
      </c>
      <c r="L350" t="s">
        <v>326</v>
      </c>
      <c r="M350" t="s">
        <v>341</v>
      </c>
      <c r="N350" t="s">
        <v>465</v>
      </c>
      <c r="O350" t="s">
        <v>340</v>
      </c>
      <c r="P350" t="s">
        <v>1645</v>
      </c>
      <c r="Q350" t="s">
        <v>414</v>
      </c>
      <c r="R350" t="s">
        <v>408</v>
      </c>
      <c r="S350" t="s">
        <v>1213</v>
      </c>
      <c r="T350" s="131">
        <v>4.07</v>
      </c>
      <c r="U350" t="s">
        <v>1651</v>
      </c>
      <c r="V350" s="132">
        <v>4.5839999999999999E-2</v>
      </c>
      <c r="W350" s="132">
        <v>4.4699999999999997E-2</v>
      </c>
      <c r="X350" t="s">
        <v>413</v>
      </c>
      <c r="Y350" t="s">
        <v>340</v>
      </c>
      <c r="Z350" s="131">
        <v>1000000</v>
      </c>
      <c r="AA350" s="131">
        <v>1</v>
      </c>
      <c r="AB350" s="131">
        <v>101.85</v>
      </c>
      <c r="AC350" s="109"/>
      <c r="AD350" s="131">
        <v>1018.5</v>
      </c>
      <c r="AE350" s="109"/>
      <c r="AF350" s="108"/>
      <c r="AG350" s="16"/>
      <c r="AH350" s="132">
        <v>2.1700000000000001E-3</v>
      </c>
      <c r="AI350" s="132">
        <v>4.7200000000000002E-3</v>
      </c>
      <c r="AJ350" s="132">
        <v>8.0999999999999996E-4</v>
      </c>
    </row>
    <row r="351" spans="1:36">
      <c r="A351" t="s">
        <v>1214</v>
      </c>
      <c r="B351" t="s">
        <v>1221</v>
      </c>
      <c r="C351" t="s">
        <v>2184</v>
      </c>
      <c r="D351" t="s">
        <v>2185</v>
      </c>
      <c r="E351" t="s">
        <v>310</v>
      </c>
      <c r="F351" t="s">
        <v>2394</v>
      </c>
      <c r="G351" t="s">
        <v>2395</v>
      </c>
      <c r="H351" t="s">
        <v>322</v>
      </c>
      <c r="I351" t="s">
        <v>952</v>
      </c>
      <c r="J351" t="s">
        <v>205</v>
      </c>
      <c r="K351" t="s">
        <v>205</v>
      </c>
      <c r="L351" t="s">
        <v>326</v>
      </c>
      <c r="M351" t="s">
        <v>341</v>
      </c>
      <c r="N351" t="s">
        <v>446</v>
      </c>
      <c r="O351" t="s">
        <v>340</v>
      </c>
      <c r="P351" t="s">
        <v>1645</v>
      </c>
      <c r="Q351" t="s">
        <v>414</v>
      </c>
      <c r="R351" t="s">
        <v>408</v>
      </c>
      <c r="S351" t="s">
        <v>1213</v>
      </c>
      <c r="T351" s="131">
        <v>3.82</v>
      </c>
      <c r="U351" t="s">
        <v>1978</v>
      </c>
      <c r="V351" s="132">
        <v>4.4609999999999997E-2</v>
      </c>
      <c r="W351" s="132">
        <v>4.5900000000000003E-2</v>
      </c>
      <c r="X351" t="s">
        <v>413</v>
      </c>
      <c r="Y351" t="s">
        <v>340</v>
      </c>
      <c r="Z351" s="131">
        <v>1111731.8400000001</v>
      </c>
      <c r="AA351" s="131">
        <v>1</v>
      </c>
      <c r="AB351" s="131">
        <v>90.53</v>
      </c>
      <c r="AC351" s="109"/>
      <c r="AD351" s="131">
        <v>1006.451</v>
      </c>
      <c r="AE351" s="109"/>
      <c r="AF351" s="108"/>
      <c r="AG351" s="16"/>
      <c r="AH351" s="132">
        <v>1.0499999999999999E-3</v>
      </c>
      <c r="AI351" s="132">
        <v>4.6699999999999997E-3</v>
      </c>
      <c r="AJ351" s="132">
        <v>8.0000000000000004E-4</v>
      </c>
    </row>
    <row r="352" spans="1:36">
      <c r="A352" t="s">
        <v>1214</v>
      </c>
      <c r="B352" t="s">
        <v>1221</v>
      </c>
      <c r="C352" t="s">
        <v>2396</v>
      </c>
      <c r="D352" t="s">
        <v>2397</v>
      </c>
      <c r="E352" t="s">
        <v>310</v>
      </c>
      <c r="F352" t="s">
        <v>2398</v>
      </c>
      <c r="G352" t="s">
        <v>2399</v>
      </c>
      <c r="H352" t="s">
        <v>322</v>
      </c>
      <c r="I352" t="s">
        <v>755</v>
      </c>
      <c r="J352" t="s">
        <v>205</v>
      </c>
      <c r="K352" t="s">
        <v>205</v>
      </c>
      <c r="L352" t="s">
        <v>326</v>
      </c>
      <c r="M352" t="s">
        <v>341</v>
      </c>
      <c r="N352" t="s">
        <v>441</v>
      </c>
      <c r="O352" t="s">
        <v>340</v>
      </c>
      <c r="P352" t="s">
        <v>1600</v>
      </c>
      <c r="Q352" t="s">
        <v>416</v>
      </c>
      <c r="R352" t="s">
        <v>408</v>
      </c>
      <c r="S352" t="s">
        <v>1213</v>
      </c>
      <c r="T352" s="131">
        <v>3.98</v>
      </c>
      <c r="U352" t="s">
        <v>1978</v>
      </c>
      <c r="V352" s="132">
        <v>2.7539999999999999E-2</v>
      </c>
      <c r="W352" s="132">
        <v>0.03</v>
      </c>
      <c r="X352" t="s">
        <v>413</v>
      </c>
      <c r="Y352" t="s">
        <v>340</v>
      </c>
      <c r="Z352" s="131">
        <v>918000</v>
      </c>
      <c r="AA352" s="131">
        <v>1</v>
      </c>
      <c r="AB352" s="131">
        <v>105.61</v>
      </c>
      <c r="AC352" s="109"/>
      <c r="AD352" s="131">
        <v>969.5</v>
      </c>
      <c r="AE352" s="109"/>
      <c r="AF352" s="108"/>
      <c r="AG352" s="16"/>
      <c r="AH352" s="132">
        <v>2.2799999999999999E-3</v>
      </c>
      <c r="AI352" s="132">
        <v>4.4999999999999997E-3</v>
      </c>
      <c r="AJ352" s="132">
        <v>7.7999999999999999E-4</v>
      </c>
    </row>
    <row r="353" spans="1:36">
      <c r="A353" t="s">
        <v>1214</v>
      </c>
      <c r="B353" t="s">
        <v>1221</v>
      </c>
      <c r="C353" t="s">
        <v>1552</v>
      </c>
      <c r="D353" t="s">
        <v>1553</v>
      </c>
      <c r="E353" t="s">
        <v>310</v>
      </c>
      <c r="F353" t="s">
        <v>1554</v>
      </c>
      <c r="G353" t="s">
        <v>1555</v>
      </c>
      <c r="H353" t="s">
        <v>322</v>
      </c>
      <c r="I353" t="s">
        <v>952</v>
      </c>
      <c r="J353" t="s">
        <v>205</v>
      </c>
      <c r="K353" t="s">
        <v>205</v>
      </c>
      <c r="L353" t="s">
        <v>326</v>
      </c>
      <c r="M353" t="s">
        <v>341</v>
      </c>
      <c r="N353" t="s">
        <v>444</v>
      </c>
      <c r="O353" t="s">
        <v>340</v>
      </c>
      <c r="P353" t="s">
        <v>1556</v>
      </c>
      <c r="Q353" t="s">
        <v>416</v>
      </c>
      <c r="R353" t="s">
        <v>408</v>
      </c>
      <c r="S353" t="s">
        <v>1213</v>
      </c>
      <c r="T353" s="131">
        <v>3.11</v>
      </c>
      <c r="U353" t="s">
        <v>1557</v>
      </c>
      <c r="V353" s="132">
        <v>6.0789999999999997E-2</v>
      </c>
      <c r="W353" s="132">
        <v>5.5599999999999997E-2</v>
      </c>
      <c r="X353" t="s">
        <v>413</v>
      </c>
      <c r="Y353" t="s">
        <v>340</v>
      </c>
      <c r="Z353" s="131">
        <v>934000</v>
      </c>
      <c r="AA353" s="131">
        <v>1</v>
      </c>
      <c r="AB353" s="131">
        <v>103.33</v>
      </c>
      <c r="AC353" s="109"/>
      <c r="AD353" s="131">
        <v>965.10199999999998</v>
      </c>
      <c r="AE353" s="109"/>
      <c r="AF353" s="108"/>
      <c r="AG353" s="16"/>
      <c r="AH353" s="132">
        <v>2.7000000000000001E-3</v>
      </c>
      <c r="AI353" s="132">
        <v>4.4799999999999996E-3</v>
      </c>
      <c r="AJ353" s="132">
        <v>7.6999999999999996E-4</v>
      </c>
    </row>
    <row r="354" spans="1:36">
      <c r="A354" t="s">
        <v>1214</v>
      </c>
      <c r="B354" t="s">
        <v>1221</v>
      </c>
      <c r="C354" t="s">
        <v>1632</v>
      </c>
      <c r="D354" t="s">
        <v>1633</v>
      </c>
      <c r="E354" t="s">
        <v>310</v>
      </c>
      <c r="F354" t="s">
        <v>1942</v>
      </c>
      <c r="G354" t="s">
        <v>1943</v>
      </c>
      <c r="H354" t="s">
        <v>322</v>
      </c>
      <c r="I354" t="s">
        <v>755</v>
      </c>
      <c r="J354" t="s">
        <v>205</v>
      </c>
      <c r="K354" t="s">
        <v>205</v>
      </c>
      <c r="L354" t="s">
        <v>326</v>
      </c>
      <c r="M354" t="s">
        <v>341</v>
      </c>
      <c r="N354" t="s">
        <v>465</v>
      </c>
      <c r="O354" t="s">
        <v>340</v>
      </c>
      <c r="P354" t="s">
        <v>1530</v>
      </c>
      <c r="Q354" t="s">
        <v>414</v>
      </c>
      <c r="R354" t="s">
        <v>408</v>
      </c>
      <c r="S354" t="s">
        <v>1213</v>
      </c>
      <c r="T354" s="131">
        <v>3.56</v>
      </c>
      <c r="U354" t="s">
        <v>1561</v>
      </c>
      <c r="V354" s="132">
        <v>3.5839999999999997E-2</v>
      </c>
      <c r="W354" s="132">
        <v>0.03</v>
      </c>
      <c r="X354" t="s">
        <v>413</v>
      </c>
      <c r="Y354" t="s">
        <v>340</v>
      </c>
      <c r="Z354" s="131">
        <v>872237.22</v>
      </c>
      <c r="AA354" s="131">
        <v>1</v>
      </c>
      <c r="AB354" s="131">
        <v>110.37</v>
      </c>
      <c r="AC354" s="109"/>
      <c r="AD354" s="131">
        <v>962.68799999999999</v>
      </c>
      <c r="AE354" s="109"/>
      <c r="AF354" s="108"/>
      <c r="AG354" s="16"/>
      <c r="AH354" s="132">
        <v>4.8000000000000001E-4</v>
      </c>
      <c r="AI354" s="132">
        <v>4.47E-3</v>
      </c>
      <c r="AJ354" s="132">
        <v>7.6999999999999996E-4</v>
      </c>
    </row>
    <row r="355" spans="1:36">
      <c r="A355" t="s">
        <v>1214</v>
      </c>
      <c r="B355" t="s">
        <v>1221</v>
      </c>
      <c r="C355" t="s">
        <v>1727</v>
      </c>
      <c r="D355" t="s">
        <v>1728</v>
      </c>
      <c r="E355" t="s">
        <v>312</v>
      </c>
      <c r="F355" t="s">
        <v>1729</v>
      </c>
      <c r="G355" t="s">
        <v>1730</v>
      </c>
      <c r="H355" t="s">
        <v>322</v>
      </c>
      <c r="I355" t="s">
        <v>952</v>
      </c>
      <c r="J355" t="s">
        <v>205</v>
      </c>
      <c r="K355" t="s">
        <v>225</v>
      </c>
      <c r="L355" t="s">
        <v>326</v>
      </c>
      <c r="M355" t="s">
        <v>341</v>
      </c>
      <c r="N355" t="s">
        <v>466</v>
      </c>
      <c r="O355" t="s">
        <v>340</v>
      </c>
      <c r="P355" t="s">
        <v>1590</v>
      </c>
      <c r="Q355" t="s">
        <v>414</v>
      </c>
      <c r="R355" t="s">
        <v>408</v>
      </c>
      <c r="S355" t="s">
        <v>1213</v>
      </c>
      <c r="T355" s="131">
        <v>3.36</v>
      </c>
      <c r="U355" t="s">
        <v>1731</v>
      </c>
      <c r="V355" s="132">
        <v>6.447E-2</v>
      </c>
      <c r="W355" s="132">
        <v>5.5199999999999999E-2</v>
      </c>
      <c r="X355" t="s">
        <v>413</v>
      </c>
      <c r="Y355" t="s">
        <v>340</v>
      </c>
      <c r="Z355" s="131">
        <v>969719.65</v>
      </c>
      <c r="AA355" s="131">
        <v>1</v>
      </c>
      <c r="AB355" s="131">
        <v>97.83</v>
      </c>
      <c r="AC355" s="109"/>
      <c r="AD355" s="131">
        <v>948.67700000000002</v>
      </c>
      <c r="AE355" s="109"/>
      <c r="AF355" s="108"/>
      <c r="AG355" s="16"/>
      <c r="AH355" s="132">
        <v>1.1999999999999999E-3</v>
      </c>
      <c r="AI355" s="132">
        <v>4.4000000000000003E-3</v>
      </c>
      <c r="AJ355" s="132">
        <v>7.6000000000000004E-4</v>
      </c>
    </row>
    <row r="356" spans="1:36">
      <c r="A356" t="s">
        <v>1214</v>
      </c>
      <c r="B356" t="s">
        <v>1221</v>
      </c>
      <c r="C356" t="s">
        <v>456</v>
      </c>
      <c r="D356" t="s">
        <v>2228</v>
      </c>
      <c r="E356" t="s">
        <v>310</v>
      </c>
      <c r="F356" t="s">
        <v>2400</v>
      </c>
      <c r="G356" t="s">
        <v>2401</v>
      </c>
      <c r="H356" t="s">
        <v>322</v>
      </c>
      <c r="I356" t="s">
        <v>755</v>
      </c>
      <c r="J356" t="s">
        <v>205</v>
      </c>
      <c r="K356" t="s">
        <v>205</v>
      </c>
      <c r="L356" t="s">
        <v>326</v>
      </c>
      <c r="M356" t="s">
        <v>341</v>
      </c>
      <c r="N356" t="s">
        <v>441</v>
      </c>
      <c r="O356" t="s">
        <v>340</v>
      </c>
      <c r="P356" t="s">
        <v>1212</v>
      </c>
      <c r="Q356" t="s">
        <v>414</v>
      </c>
      <c r="R356" t="s">
        <v>408</v>
      </c>
      <c r="S356" t="s">
        <v>1213</v>
      </c>
      <c r="T356" s="131">
        <v>2.0299999999999998</v>
      </c>
      <c r="U356" t="s">
        <v>2402</v>
      </c>
      <c r="V356" s="132">
        <v>1.7170000000000001E-2</v>
      </c>
      <c r="W356" s="132">
        <v>2.3E-2</v>
      </c>
      <c r="X356" t="s">
        <v>413</v>
      </c>
      <c r="Y356" t="s">
        <v>340</v>
      </c>
      <c r="Z356" s="131">
        <v>820000</v>
      </c>
      <c r="AA356" s="131">
        <v>1</v>
      </c>
      <c r="AB356" s="131">
        <v>113.41</v>
      </c>
      <c r="AC356" s="109"/>
      <c r="AD356" s="131">
        <v>929.96199999999999</v>
      </c>
      <c r="AE356" s="109"/>
      <c r="AF356" s="108"/>
      <c r="AG356" s="16"/>
      <c r="AH356" s="132">
        <v>6.8000000000000005E-4</v>
      </c>
      <c r="AI356" s="132">
        <v>4.3099999999999996E-3</v>
      </c>
      <c r="AJ356" s="132">
        <v>7.3999999999999999E-4</v>
      </c>
    </row>
    <row r="357" spans="1:36">
      <c r="A357" t="s">
        <v>1214</v>
      </c>
      <c r="B357" t="s">
        <v>1221</v>
      </c>
      <c r="C357" t="s">
        <v>1596</v>
      </c>
      <c r="D357" t="s">
        <v>1597</v>
      </c>
      <c r="E357" t="s">
        <v>310</v>
      </c>
      <c r="F357" t="s">
        <v>2403</v>
      </c>
      <c r="G357" t="s">
        <v>2404</v>
      </c>
      <c r="H357" t="s">
        <v>322</v>
      </c>
      <c r="I357" t="s">
        <v>952</v>
      </c>
      <c r="J357" t="s">
        <v>205</v>
      </c>
      <c r="K357" t="s">
        <v>205</v>
      </c>
      <c r="L357" t="s">
        <v>326</v>
      </c>
      <c r="M357" t="s">
        <v>341</v>
      </c>
      <c r="N357" t="s">
        <v>442</v>
      </c>
      <c r="O357" t="s">
        <v>340</v>
      </c>
      <c r="P357" t="s">
        <v>1600</v>
      </c>
      <c r="Q357" t="s">
        <v>416</v>
      </c>
      <c r="R357" t="s">
        <v>408</v>
      </c>
      <c r="S357" t="s">
        <v>1213</v>
      </c>
      <c r="T357" s="131">
        <v>1.01</v>
      </c>
      <c r="U357" t="s">
        <v>2405</v>
      </c>
      <c r="V357" s="132">
        <v>4.0090000000000001E-2</v>
      </c>
      <c r="W357" s="132">
        <v>4.7500000000000001E-2</v>
      </c>
      <c r="X357" t="s">
        <v>413</v>
      </c>
      <c r="Y357" t="s">
        <v>340</v>
      </c>
      <c r="Z357" s="131">
        <v>924705.88</v>
      </c>
      <c r="AA357" s="131">
        <v>1</v>
      </c>
      <c r="AB357" s="131">
        <v>99.89</v>
      </c>
      <c r="AC357" s="109"/>
      <c r="AD357" s="131">
        <v>923.68899999999996</v>
      </c>
      <c r="AE357" s="109"/>
      <c r="AF357" s="108"/>
      <c r="AG357" s="16"/>
      <c r="AH357" s="132">
        <v>1.4400000000000001E-3</v>
      </c>
      <c r="AI357" s="132">
        <v>4.28E-3</v>
      </c>
      <c r="AJ357" s="132">
        <v>7.3999999999999999E-4</v>
      </c>
    </row>
    <row r="358" spans="1:36">
      <c r="A358" t="s">
        <v>1214</v>
      </c>
      <c r="B358" t="s">
        <v>1221</v>
      </c>
      <c r="C358" t="s">
        <v>1848</v>
      </c>
      <c r="D358" t="s">
        <v>1849</v>
      </c>
      <c r="E358" t="s">
        <v>310</v>
      </c>
      <c r="F358" t="s">
        <v>2406</v>
      </c>
      <c r="G358" t="s">
        <v>2407</v>
      </c>
      <c r="H358" t="s">
        <v>322</v>
      </c>
      <c r="I358" t="s">
        <v>952</v>
      </c>
      <c r="J358" t="s">
        <v>205</v>
      </c>
      <c r="K358" t="s">
        <v>205</v>
      </c>
      <c r="L358" t="s">
        <v>326</v>
      </c>
      <c r="M358" t="s">
        <v>341</v>
      </c>
      <c r="N358" t="s">
        <v>448</v>
      </c>
      <c r="O358" t="s">
        <v>340</v>
      </c>
      <c r="P358"/>
      <c r="Q358" t="s">
        <v>411</v>
      </c>
      <c r="R358" t="s">
        <v>411</v>
      </c>
      <c r="S358" t="s">
        <v>1213</v>
      </c>
      <c r="T358" s="131">
        <v>3.53</v>
      </c>
      <c r="U358" t="s">
        <v>1551</v>
      </c>
      <c r="V358" s="132">
        <v>6.4219999999999999E-2</v>
      </c>
      <c r="W358" s="132">
        <v>6.6000000000000003E-2</v>
      </c>
      <c r="X358" t="s">
        <v>413</v>
      </c>
      <c r="Y358" t="s">
        <v>340</v>
      </c>
      <c r="Z358" s="131">
        <v>916000</v>
      </c>
      <c r="AA358" s="131">
        <v>1</v>
      </c>
      <c r="AB358" s="131">
        <v>100.33</v>
      </c>
      <c r="AC358" s="109"/>
      <c r="AD358" s="131">
        <v>919.02300000000002</v>
      </c>
      <c r="AE358" s="109"/>
      <c r="AF358" s="108"/>
      <c r="AG358" s="16"/>
      <c r="AH358" s="132">
        <v>3.8E-3</v>
      </c>
      <c r="AI358" s="132">
        <v>4.2599999999999999E-3</v>
      </c>
      <c r="AJ358" s="132">
        <v>7.2999999999999996E-4</v>
      </c>
    </row>
    <row r="359" spans="1:36">
      <c r="A359" t="s">
        <v>1214</v>
      </c>
      <c r="B359" t="s">
        <v>1221</v>
      </c>
      <c r="C359" t="s">
        <v>1791</v>
      </c>
      <c r="D359" t="s">
        <v>1792</v>
      </c>
      <c r="E359" t="s">
        <v>310</v>
      </c>
      <c r="F359" t="s">
        <v>2042</v>
      </c>
      <c r="G359" t="s">
        <v>2043</v>
      </c>
      <c r="H359" t="s">
        <v>322</v>
      </c>
      <c r="I359" t="s">
        <v>952</v>
      </c>
      <c r="J359" t="s">
        <v>205</v>
      </c>
      <c r="K359" t="s">
        <v>205</v>
      </c>
      <c r="L359" t="s">
        <v>326</v>
      </c>
      <c r="M359" t="s">
        <v>341</v>
      </c>
      <c r="N359" t="s">
        <v>448</v>
      </c>
      <c r="O359" t="s">
        <v>340</v>
      </c>
      <c r="P359" t="s">
        <v>1600</v>
      </c>
      <c r="Q359" t="s">
        <v>416</v>
      </c>
      <c r="R359" t="s">
        <v>408</v>
      </c>
      <c r="S359" t="s">
        <v>1213</v>
      </c>
      <c r="T359" s="131">
        <v>2.91</v>
      </c>
      <c r="U359" t="s">
        <v>1668</v>
      </c>
      <c r="V359" s="132">
        <v>6.1949999999999998E-2</v>
      </c>
      <c r="W359" s="132">
        <v>5.2499999999999998E-2</v>
      </c>
      <c r="X359" t="s">
        <v>413</v>
      </c>
      <c r="Y359" t="s">
        <v>340</v>
      </c>
      <c r="Z359" s="131">
        <v>800000</v>
      </c>
      <c r="AA359" s="131">
        <v>1</v>
      </c>
      <c r="AB359" s="131">
        <v>102.75</v>
      </c>
      <c r="AC359" s="109"/>
      <c r="AD359" s="131">
        <v>822</v>
      </c>
      <c r="AE359" s="109"/>
      <c r="AF359" s="108"/>
      <c r="AG359" s="16"/>
      <c r="AH359" s="132">
        <v>2.6700000000000001E-3</v>
      </c>
      <c r="AI359" s="132">
        <v>3.81E-3</v>
      </c>
      <c r="AJ359" s="132">
        <v>6.6E-4</v>
      </c>
    </row>
    <row r="360" spans="1:36">
      <c r="A360" t="s">
        <v>1214</v>
      </c>
      <c r="B360" t="s">
        <v>1221</v>
      </c>
      <c r="C360" t="s">
        <v>2408</v>
      </c>
      <c r="D360" t="s">
        <v>2409</v>
      </c>
      <c r="E360" t="s">
        <v>310</v>
      </c>
      <c r="F360" t="s">
        <v>2410</v>
      </c>
      <c r="G360" t="s">
        <v>2411</v>
      </c>
      <c r="H360" t="s">
        <v>322</v>
      </c>
      <c r="I360" t="s">
        <v>952</v>
      </c>
      <c r="J360" t="s">
        <v>205</v>
      </c>
      <c r="K360" t="s">
        <v>205</v>
      </c>
      <c r="L360" t="s">
        <v>326</v>
      </c>
      <c r="M360" t="s">
        <v>341</v>
      </c>
      <c r="N360" t="s">
        <v>442</v>
      </c>
      <c r="O360" t="s">
        <v>340</v>
      </c>
      <c r="P360" t="s">
        <v>1556</v>
      </c>
      <c r="Q360" t="s">
        <v>416</v>
      </c>
      <c r="R360" t="s">
        <v>408</v>
      </c>
      <c r="S360" t="s">
        <v>1213</v>
      </c>
      <c r="T360" s="131">
        <v>5.77</v>
      </c>
      <c r="U360" t="s">
        <v>1713</v>
      </c>
      <c r="V360" s="132">
        <v>6.4500000000000002E-2</v>
      </c>
      <c r="W360" s="132">
        <v>5.5599999999999997E-2</v>
      </c>
      <c r="X360" t="s">
        <v>413</v>
      </c>
      <c r="Y360" t="s">
        <v>340</v>
      </c>
      <c r="Z360" s="131">
        <v>766000</v>
      </c>
      <c r="AA360" s="131">
        <v>1</v>
      </c>
      <c r="AB360" s="131">
        <v>106.94</v>
      </c>
      <c r="AC360" s="109"/>
      <c r="AD360" s="131">
        <v>819.16</v>
      </c>
      <c r="AE360" s="109"/>
      <c r="AF360" s="108"/>
      <c r="AG360" s="16"/>
      <c r="AH360" s="132">
        <v>1.01E-3</v>
      </c>
      <c r="AI360" s="132">
        <v>3.8E-3</v>
      </c>
      <c r="AJ360" s="132">
        <v>6.4999999999999997E-4</v>
      </c>
    </row>
    <row r="361" spans="1:36">
      <c r="A361" t="s">
        <v>1214</v>
      </c>
      <c r="B361" t="s">
        <v>1221</v>
      </c>
      <c r="C361" t="s">
        <v>2066</v>
      </c>
      <c r="D361" t="s">
        <v>2067</v>
      </c>
      <c r="E361" t="s">
        <v>310</v>
      </c>
      <c r="F361" t="s">
        <v>2068</v>
      </c>
      <c r="G361" t="s">
        <v>2069</v>
      </c>
      <c r="H361" t="s">
        <v>322</v>
      </c>
      <c r="I361" t="s">
        <v>755</v>
      </c>
      <c r="J361" t="s">
        <v>205</v>
      </c>
      <c r="K361" t="s">
        <v>205</v>
      </c>
      <c r="L361" t="s">
        <v>326</v>
      </c>
      <c r="M361" t="s">
        <v>341</v>
      </c>
      <c r="N361" t="s">
        <v>465</v>
      </c>
      <c r="O361" t="s">
        <v>340</v>
      </c>
      <c r="P361" t="s">
        <v>1645</v>
      </c>
      <c r="Q361" t="s">
        <v>414</v>
      </c>
      <c r="R361" t="s">
        <v>408</v>
      </c>
      <c r="S361" t="s">
        <v>1213</v>
      </c>
      <c r="T361" s="131">
        <v>2.58</v>
      </c>
      <c r="U361" t="s">
        <v>1660</v>
      </c>
      <c r="V361" s="132">
        <v>1.721E-2</v>
      </c>
      <c r="W361" s="132">
        <v>2.8199999999999999E-2</v>
      </c>
      <c r="X361" t="s">
        <v>413</v>
      </c>
      <c r="Y361" t="s">
        <v>340</v>
      </c>
      <c r="Z361" s="131">
        <v>720000</v>
      </c>
      <c r="AA361" s="131">
        <v>1</v>
      </c>
      <c r="AB361" s="131">
        <v>111.43</v>
      </c>
      <c r="AC361" s="109"/>
      <c r="AD361" s="131">
        <v>802.29600000000005</v>
      </c>
      <c r="AE361" s="109"/>
      <c r="AF361" s="108"/>
      <c r="AG361" s="16"/>
      <c r="AH361" s="132">
        <v>2.9999999999999997E-4</v>
      </c>
      <c r="AI361" s="132">
        <v>3.7200000000000002E-3</v>
      </c>
      <c r="AJ361" s="132">
        <v>6.4000000000000005E-4</v>
      </c>
    </row>
    <row r="362" spans="1:36">
      <c r="A362" t="s">
        <v>1214</v>
      </c>
      <c r="B362" t="s">
        <v>1221</v>
      </c>
      <c r="C362" t="s">
        <v>1652</v>
      </c>
      <c r="D362" t="s">
        <v>1653</v>
      </c>
      <c r="E362" t="s">
        <v>310</v>
      </c>
      <c r="F362" t="s">
        <v>2412</v>
      </c>
      <c r="G362" t="s">
        <v>2413</v>
      </c>
      <c r="H362" t="s">
        <v>322</v>
      </c>
      <c r="I362" t="s">
        <v>952</v>
      </c>
      <c r="J362" t="s">
        <v>205</v>
      </c>
      <c r="K362" t="s">
        <v>205</v>
      </c>
      <c r="L362" t="s">
        <v>326</v>
      </c>
      <c r="M362" t="s">
        <v>341</v>
      </c>
      <c r="N362" t="s">
        <v>455</v>
      </c>
      <c r="O362" t="s">
        <v>340</v>
      </c>
      <c r="P362" t="s">
        <v>1550</v>
      </c>
      <c r="Q362" t="s">
        <v>414</v>
      </c>
      <c r="R362" t="s">
        <v>408</v>
      </c>
      <c r="S362" t="s">
        <v>1213</v>
      </c>
      <c r="T362" s="131">
        <v>3.13</v>
      </c>
      <c r="U362" t="s">
        <v>1689</v>
      </c>
      <c r="V362" s="132">
        <v>5.228E-2</v>
      </c>
      <c r="W362" s="132">
        <v>5.11E-2</v>
      </c>
      <c r="X362" t="s">
        <v>413</v>
      </c>
      <c r="Y362" t="s">
        <v>340</v>
      </c>
      <c r="Z362" s="131">
        <v>750000</v>
      </c>
      <c r="AA362" s="131">
        <v>1</v>
      </c>
      <c r="AB362" s="131">
        <v>106.88</v>
      </c>
      <c r="AC362" s="109"/>
      <c r="AD362" s="131">
        <v>801.6</v>
      </c>
      <c r="AE362" s="109"/>
      <c r="AF362" s="108"/>
      <c r="AG362" s="16"/>
      <c r="AH362" s="132">
        <v>8.1999999999999998E-4</v>
      </c>
      <c r="AI362" s="132">
        <v>3.7200000000000002E-3</v>
      </c>
      <c r="AJ362" s="132">
        <v>6.4000000000000005E-4</v>
      </c>
    </row>
    <row r="363" spans="1:36">
      <c r="A363" t="s">
        <v>1214</v>
      </c>
      <c r="B363" t="s">
        <v>1221</v>
      </c>
      <c r="C363" t="s">
        <v>2414</v>
      </c>
      <c r="D363" t="s">
        <v>2415</v>
      </c>
      <c r="E363" t="s">
        <v>310</v>
      </c>
      <c r="F363" t="s">
        <v>2416</v>
      </c>
      <c r="G363" t="s">
        <v>2417</v>
      </c>
      <c r="H363" t="s">
        <v>322</v>
      </c>
      <c r="I363" t="s">
        <v>755</v>
      </c>
      <c r="J363" t="s">
        <v>205</v>
      </c>
      <c r="K363" t="s">
        <v>205</v>
      </c>
      <c r="L363" t="s">
        <v>326</v>
      </c>
      <c r="M363" t="s">
        <v>341</v>
      </c>
      <c r="N363" t="s">
        <v>449</v>
      </c>
      <c r="O363" t="s">
        <v>340</v>
      </c>
      <c r="P363" t="s">
        <v>1212</v>
      </c>
      <c r="Q363" t="s">
        <v>414</v>
      </c>
      <c r="R363" t="s">
        <v>408</v>
      </c>
      <c r="S363" t="s">
        <v>1213</v>
      </c>
      <c r="T363" s="131">
        <v>0.19</v>
      </c>
      <c r="U363" t="s">
        <v>2418</v>
      </c>
      <c r="V363" s="132">
        <v>1.2710000000000001E-2</v>
      </c>
      <c r="W363" s="132">
        <v>2.23E-2</v>
      </c>
      <c r="X363" t="s">
        <v>413</v>
      </c>
      <c r="Y363" t="s">
        <v>340</v>
      </c>
      <c r="Z363" s="131">
        <v>675000</v>
      </c>
      <c r="AA363" s="131">
        <v>1</v>
      </c>
      <c r="AB363" s="131">
        <v>115.96</v>
      </c>
      <c r="AC363" s="109"/>
      <c r="AD363" s="131">
        <v>782.73</v>
      </c>
      <c r="AE363" s="109"/>
      <c r="AF363" s="108"/>
      <c r="AG363" s="16"/>
      <c r="AH363" s="132">
        <v>4.4999999999999999E-4</v>
      </c>
      <c r="AI363" s="132">
        <v>3.63E-3</v>
      </c>
      <c r="AJ363" s="132">
        <v>6.3000000000000003E-4</v>
      </c>
    </row>
    <row r="364" spans="1:36">
      <c r="A364" t="s">
        <v>1214</v>
      </c>
      <c r="B364" t="s">
        <v>1221</v>
      </c>
      <c r="C364" t="s">
        <v>456</v>
      </c>
      <c r="D364" t="s">
        <v>2228</v>
      </c>
      <c r="E364" t="s">
        <v>310</v>
      </c>
      <c r="F364" t="s">
        <v>2419</v>
      </c>
      <c r="G364" t="s">
        <v>2420</v>
      </c>
      <c r="H364" t="s">
        <v>322</v>
      </c>
      <c r="I364" t="s">
        <v>755</v>
      </c>
      <c r="J364" t="s">
        <v>205</v>
      </c>
      <c r="K364" t="s">
        <v>205</v>
      </c>
      <c r="L364" t="s">
        <v>326</v>
      </c>
      <c r="M364" t="s">
        <v>341</v>
      </c>
      <c r="N364" t="s">
        <v>441</v>
      </c>
      <c r="O364" t="s">
        <v>340</v>
      </c>
      <c r="P364" t="s">
        <v>1212</v>
      </c>
      <c r="Q364" t="s">
        <v>414</v>
      </c>
      <c r="R364" t="s">
        <v>408</v>
      </c>
      <c r="S364" t="s">
        <v>1213</v>
      </c>
      <c r="T364" s="131">
        <v>0.65</v>
      </c>
      <c r="U364" t="s">
        <v>2421</v>
      </c>
      <c r="V364" s="132">
        <v>5.2599999999999999E-3</v>
      </c>
      <c r="W364" s="132">
        <v>2.9600000000000001E-2</v>
      </c>
      <c r="X364" t="s">
        <v>413</v>
      </c>
      <c r="Y364" t="s">
        <v>340</v>
      </c>
      <c r="Z364" s="131">
        <v>642625</v>
      </c>
      <c r="AA364" s="131">
        <v>1</v>
      </c>
      <c r="AB364" s="131">
        <v>121.68</v>
      </c>
      <c r="AC364" s="109"/>
      <c r="AD364" s="131">
        <v>781.94600000000003</v>
      </c>
      <c r="AE364" s="109"/>
      <c r="AF364" s="108"/>
      <c r="AG364" s="16"/>
      <c r="AH364" s="132">
        <v>4.2999999999999999E-4</v>
      </c>
      <c r="AI364" s="132">
        <v>3.63E-3</v>
      </c>
      <c r="AJ364" s="132">
        <v>6.3000000000000003E-4</v>
      </c>
    </row>
    <row r="365" spans="1:36">
      <c r="A365" t="s">
        <v>1214</v>
      </c>
      <c r="B365" t="s">
        <v>1221</v>
      </c>
      <c r="C365" t="s">
        <v>1944</v>
      </c>
      <c r="D365" t="s">
        <v>1945</v>
      </c>
      <c r="E365" t="s">
        <v>310</v>
      </c>
      <c r="F365" t="s">
        <v>2422</v>
      </c>
      <c r="G365" t="s">
        <v>2423</v>
      </c>
      <c r="H365" t="s">
        <v>322</v>
      </c>
      <c r="I365" t="s">
        <v>755</v>
      </c>
      <c r="J365" t="s">
        <v>205</v>
      </c>
      <c r="K365" t="s">
        <v>205</v>
      </c>
      <c r="L365" t="s">
        <v>326</v>
      </c>
      <c r="M365" t="s">
        <v>341</v>
      </c>
      <c r="N365" t="s">
        <v>465</v>
      </c>
      <c r="O365" t="s">
        <v>340</v>
      </c>
      <c r="P365" t="s">
        <v>2193</v>
      </c>
      <c r="Q365" t="s">
        <v>416</v>
      </c>
      <c r="R365" t="s">
        <v>408</v>
      </c>
      <c r="S365" t="s">
        <v>1213</v>
      </c>
      <c r="T365" s="131">
        <v>3.77</v>
      </c>
      <c r="U365" t="s">
        <v>2061</v>
      </c>
      <c r="V365" s="132">
        <v>2.4459999999999999E-2</v>
      </c>
      <c r="W365" s="132">
        <v>2.8500000000000001E-2</v>
      </c>
      <c r="X365" t="s">
        <v>413</v>
      </c>
      <c r="Y365" t="s">
        <v>340</v>
      </c>
      <c r="Z365" s="131">
        <v>691578.95</v>
      </c>
      <c r="AA365" s="131">
        <v>1</v>
      </c>
      <c r="AB365" s="131">
        <v>110.9</v>
      </c>
      <c r="AC365" s="109"/>
      <c r="AD365" s="131">
        <v>766.96100000000001</v>
      </c>
      <c r="AE365" s="109"/>
      <c r="AF365" s="108"/>
      <c r="AG365" s="16"/>
      <c r="AH365" s="132">
        <v>6.0999999999999997E-4</v>
      </c>
      <c r="AI365" s="132">
        <v>3.5599999999999998E-3</v>
      </c>
      <c r="AJ365" s="132">
        <v>6.0999999999999997E-4</v>
      </c>
    </row>
    <row r="366" spans="1:36">
      <c r="A366" t="s">
        <v>1214</v>
      </c>
      <c r="B366" t="s">
        <v>1221</v>
      </c>
      <c r="C366" t="s">
        <v>1536</v>
      </c>
      <c r="D366" t="s">
        <v>1537</v>
      </c>
      <c r="E366" t="s">
        <v>310</v>
      </c>
      <c r="F366" t="s">
        <v>2424</v>
      </c>
      <c r="G366" t="s">
        <v>2425</v>
      </c>
      <c r="H366" t="s">
        <v>322</v>
      </c>
      <c r="I366" t="s">
        <v>755</v>
      </c>
      <c r="J366" t="s">
        <v>205</v>
      </c>
      <c r="K366" t="s">
        <v>205</v>
      </c>
      <c r="L366" t="s">
        <v>326</v>
      </c>
      <c r="M366" t="s">
        <v>341</v>
      </c>
      <c r="N366" t="s">
        <v>449</v>
      </c>
      <c r="O366" t="s">
        <v>340</v>
      </c>
      <c r="P366" t="s">
        <v>1212</v>
      </c>
      <c r="Q366" t="s">
        <v>414</v>
      </c>
      <c r="R366" t="s">
        <v>408</v>
      </c>
      <c r="S366" t="s">
        <v>1213</v>
      </c>
      <c r="T366" s="131">
        <v>2.4</v>
      </c>
      <c r="U366" t="s">
        <v>2426</v>
      </c>
      <c r="V366" s="132">
        <v>2.2859999999999998E-2</v>
      </c>
      <c r="W366" s="132">
        <v>2.4899999999999999E-2</v>
      </c>
      <c r="X366" t="s">
        <v>413</v>
      </c>
      <c r="Y366" t="s">
        <v>340</v>
      </c>
      <c r="Z366" s="131">
        <v>710000</v>
      </c>
      <c r="AA366" s="131">
        <v>1</v>
      </c>
      <c r="AB366" s="131">
        <v>107.95</v>
      </c>
      <c r="AC366" s="109"/>
      <c r="AD366" s="131">
        <v>766.44500000000005</v>
      </c>
      <c r="AE366" s="109"/>
      <c r="AF366" s="108"/>
      <c r="AG366" s="16"/>
      <c r="AH366" s="132">
        <v>2.3000000000000001E-4</v>
      </c>
      <c r="AI366" s="132">
        <v>3.5599999999999998E-3</v>
      </c>
      <c r="AJ366" s="132">
        <v>6.0999999999999997E-4</v>
      </c>
    </row>
    <row r="367" spans="1:36">
      <c r="A367" t="s">
        <v>1214</v>
      </c>
      <c r="B367" t="s">
        <v>1221</v>
      </c>
      <c r="C367" t="s">
        <v>2408</v>
      </c>
      <c r="D367" t="s">
        <v>2409</v>
      </c>
      <c r="E367" t="s">
        <v>310</v>
      </c>
      <c r="F367" t="s">
        <v>2427</v>
      </c>
      <c r="G367" t="s">
        <v>2428</v>
      </c>
      <c r="H367" t="s">
        <v>322</v>
      </c>
      <c r="I367" t="s">
        <v>953</v>
      </c>
      <c r="J367" t="s">
        <v>205</v>
      </c>
      <c r="K367" t="s">
        <v>205</v>
      </c>
      <c r="L367" t="s">
        <v>326</v>
      </c>
      <c r="M367" t="s">
        <v>341</v>
      </c>
      <c r="N367" t="s">
        <v>442</v>
      </c>
      <c r="O367" t="s">
        <v>340</v>
      </c>
      <c r="P367"/>
      <c r="Q367" t="s">
        <v>411</v>
      </c>
      <c r="R367" t="s">
        <v>411</v>
      </c>
      <c r="S367" t="s">
        <v>1213</v>
      </c>
      <c r="T367" s="131">
        <v>3.26</v>
      </c>
      <c r="U367" t="s">
        <v>1561</v>
      </c>
      <c r="V367" s="132">
        <v>5.2839999999999998E-2</v>
      </c>
      <c r="W367" s="132">
        <v>3.0499999999999999E-2</v>
      </c>
      <c r="X367" t="s">
        <v>413</v>
      </c>
      <c r="Y367" t="s">
        <v>340</v>
      </c>
      <c r="Z367" s="131">
        <v>719000</v>
      </c>
      <c r="AA367" s="131">
        <v>1</v>
      </c>
      <c r="AB367" s="131">
        <v>106.5</v>
      </c>
      <c r="AC367" s="109"/>
      <c r="AD367" s="131">
        <v>765.73500000000001</v>
      </c>
      <c r="AE367" s="109"/>
      <c r="AF367" s="108"/>
      <c r="AG367" s="16"/>
      <c r="AH367" s="132">
        <v>1.4400000000000001E-3</v>
      </c>
      <c r="AI367" s="132">
        <v>3.5500000000000002E-3</v>
      </c>
      <c r="AJ367" s="132">
        <v>6.0999999999999997E-4</v>
      </c>
    </row>
    <row r="368" spans="1:36">
      <c r="A368" t="s">
        <v>1214</v>
      </c>
      <c r="B368" t="s">
        <v>1221</v>
      </c>
      <c r="C368" t="s">
        <v>2239</v>
      </c>
      <c r="D368" t="s">
        <v>2240</v>
      </c>
      <c r="E368" t="s">
        <v>310</v>
      </c>
      <c r="F368" t="s">
        <v>2429</v>
      </c>
      <c r="G368" t="s">
        <v>2430</v>
      </c>
      <c r="H368" t="s">
        <v>322</v>
      </c>
      <c r="I368" t="s">
        <v>952</v>
      </c>
      <c r="J368" t="s">
        <v>205</v>
      </c>
      <c r="K368" t="s">
        <v>205</v>
      </c>
      <c r="L368" t="s">
        <v>326</v>
      </c>
      <c r="M368" t="s">
        <v>341</v>
      </c>
      <c r="N368" t="s">
        <v>465</v>
      </c>
      <c r="O368" t="s">
        <v>340</v>
      </c>
      <c r="P368" t="s">
        <v>1590</v>
      </c>
      <c r="Q368" t="s">
        <v>414</v>
      </c>
      <c r="R368" t="s">
        <v>408</v>
      </c>
      <c r="S368" t="s">
        <v>1213</v>
      </c>
      <c r="T368" s="131">
        <v>3.71</v>
      </c>
      <c r="U368" t="s">
        <v>1708</v>
      </c>
      <c r="V368" s="132">
        <v>4.6109999999999998E-2</v>
      </c>
      <c r="W368" s="132">
        <v>4.8500000000000001E-2</v>
      </c>
      <c r="X368" t="s">
        <v>413</v>
      </c>
      <c r="Y368" t="s">
        <v>340</v>
      </c>
      <c r="Z368" s="131">
        <v>823641.78</v>
      </c>
      <c r="AA368" s="131">
        <v>1</v>
      </c>
      <c r="AB368" s="131">
        <v>92.33</v>
      </c>
      <c r="AC368" s="109"/>
      <c r="AD368" s="131">
        <v>760.46799999999996</v>
      </c>
      <c r="AE368" s="109"/>
      <c r="AF368" s="108"/>
      <c r="AG368" s="16"/>
      <c r="AH368" s="132">
        <v>4.0000000000000002E-4</v>
      </c>
      <c r="AI368" s="132">
        <v>3.5300000000000002E-3</v>
      </c>
      <c r="AJ368" s="132">
        <v>6.0999999999999997E-4</v>
      </c>
    </row>
    <row r="369" spans="1:36">
      <c r="A369" t="s">
        <v>1214</v>
      </c>
      <c r="B369" t="s">
        <v>1221</v>
      </c>
      <c r="C369" t="s">
        <v>456</v>
      </c>
      <c r="D369" t="s">
        <v>2228</v>
      </c>
      <c r="E369" t="s">
        <v>310</v>
      </c>
      <c r="F369" t="s">
        <v>2431</v>
      </c>
      <c r="G369" t="s">
        <v>2432</v>
      </c>
      <c r="H369" t="s">
        <v>322</v>
      </c>
      <c r="I369" t="s">
        <v>755</v>
      </c>
      <c r="J369" t="s">
        <v>205</v>
      </c>
      <c r="K369" t="s">
        <v>205</v>
      </c>
      <c r="L369" t="s">
        <v>326</v>
      </c>
      <c r="M369" t="s">
        <v>341</v>
      </c>
      <c r="N369" t="s">
        <v>441</v>
      </c>
      <c r="O369" t="s">
        <v>340</v>
      </c>
      <c r="P369" t="s">
        <v>1212</v>
      </c>
      <c r="Q369" t="s">
        <v>414</v>
      </c>
      <c r="R369" t="s">
        <v>408</v>
      </c>
      <c r="S369" t="s">
        <v>1213</v>
      </c>
      <c r="T369" s="131">
        <v>5.12</v>
      </c>
      <c r="U369" t="s">
        <v>2433</v>
      </c>
      <c r="V369" s="132">
        <v>6.0099999999999997E-3</v>
      </c>
      <c r="W369" s="132">
        <v>2.6200000000000001E-2</v>
      </c>
      <c r="X369" t="s">
        <v>413</v>
      </c>
      <c r="Y369" t="s">
        <v>340</v>
      </c>
      <c r="Z369" s="131">
        <v>653290</v>
      </c>
      <c r="AA369" s="131">
        <v>1</v>
      </c>
      <c r="AB369" s="131">
        <v>116.21</v>
      </c>
      <c r="AC369" s="109"/>
      <c r="AD369" s="131">
        <v>759.18799999999999</v>
      </c>
      <c r="AE369" s="109"/>
      <c r="AF369" s="108"/>
      <c r="AG369" s="16"/>
      <c r="AH369" s="132">
        <v>1.7000000000000001E-4</v>
      </c>
      <c r="AI369" s="132">
        <v>3.5200000000000001E-3</v>
      </c>
      <c r="AJ369" s="132">
        <v>6.0999999999999997E-4</v>
      </c>
    </row>
    <row r="370" spans="1:36">
      <c r="A370" t="s">
        <v>1214</v>
      </c>
      <c r="B370" t="s">
        <v>1221</v>
      </c>
      <c r="C370" t="s">
        <v>1652</v>
      </c>
      <c r="D370" t="s">
        <v>1653</v>
      </c>
      <c r="E370" t="s">
        <v>310</v>
      </c>
      <c r="F370" t="s">
        <v>1654</v>
      </c>
      <c r="G370" t="s">
        <v>1655</v>
      </c>
      <c r="H370" t="s">
        <v>322</v>
      </c>
      <c r="I370" t="s">
        <v>952</v>
      </c>
      <c r="J370" t="s">
        <v>205</v>
      </c>
      <c r="K370" t="s">
        <v>205</v>
      </c>
      <c r="L370" t="s">
        <v>326</v>
      </c>
      <c r="M370" t="s">
        <v>341</v>
      </c>
      <c r="N370" t="s">
        <v>455</v>
      </c>
      <c r="O370" t="s">
        <v>340</v>
      </c>
      <c r="P370" t="s">
        <v>1560</v>
      </c>
      <c r="Q370" t="s">
        <v>414</v>
      </c>
      <c r="R370" t="s">
        <v>408</v>
      </c>
      <c r="S370" t="s">
        <v>1213</v>
      </c>
      <c r="T370" s="131">
        <v>4.01</v>
      </c>
      <c r="U370" t="s">
        <v>1617</v>
      </c>
      <c r="V370" s="132">
        <v>5.6710000000000003E-2</v>
      </c>
      <c r="W370" s="132">
        <v>5.8299999999999998E-2</v>
      </c>
      <c r="X370" t="s">
        <v>413</v>
      </c>
      <c r="Y370" t="s">
        <v>340</v>
      </c>
      <c r="Z370" s="131">
        <v>740000</v>
      </c>
      <c r="AA370" s="131">
        <v>1</v>
      </c>
      <c r="AB370" s="131">
        <v>100.97</v>
      </c>
      <c r="AC370" s="109"/>
      <c r="AD370" s="131">
        <v>747.178</v>
      </c>
      <c r="AE370" s="109"/>
      <c r="AF370" s="108"/>
      <c r="AG370" s="16"/>
      <c r="AH370" s="132">
        <v>9.2000000000000003E-4</v>
      </c>
      <c r="AI370" s="132">
        <v>3.47E-3</v>
      </c>
      <c r="AJ370" s="132">
        <v>5.9999999999999995E-4</v>
      </c>
    </row>
    <row r="371" spans="1:36">
      <c r="A371" t="s">
        <v>1214</v>
      </c>
      <c r="B371" t="s">
        <v>1221</v>
      </c>
      <c r="C371" t="s">
        <v>2089</v>
      </c>
      <c r="D371" t="s">
        <v>2090</v>
      </c>
      <c r="E371" t="s">
        <v>310</v>
      </c>
      <c r="F371" t="s">
        <v>2091</v>
      </c>
      <c r="G371" t="s">
        <v>2092</v>
      </c>
      <c r="H371" t="s">
        <v>322</v>
      </c>
      <c r="I371" t="s">
        <v>755</v>
      </c>
      <c r="J371" t="s">
        <v>205</v>
      </c>
      <c r="K371" t="s">
        <v>205</v>
      </c>
      <c r="L371" t="s">
        <v>326</v>
      </c>
      <c r="M371" t="s">
        <v>341</v>
      </c>
      <c r="N371" t="s">
        <v>465</v>
      </c>
      <c r="O371" t="s">
        <v>340</v>
      </c>
      <c r="P371" t="s">
        <v>2093</v>
      </c>
      <c r="Q371" t="s">
        <v>414</v>
      </c>
      <c r="R371" t="s">
        <v>408</v>
      </c>
      <c r="S371" t="s">
        <v>1213</v>
      </c>
      <c r="T371" s="131">
        <v>6.42</v>
      </c>
      <c r="U371" t="s">
        <v>2094</v>
      </c>
      <c r="V371" s="132">
        <v>2.6249999999999999E-2</v>
      </c>
      <c r="W371" s="132">
        <v>2.8400000000000002E-2</v>
      </c>
      <c r="X371" t="s">
        <v>413</v>
      </c>
      <c r="Y371" t="s">
        <v>340</v>
      </c>
      <c r="Z371" s="131">
        <v>699918.37</v>
      </c>
      <c r="AA371" s="131">
        <v>1</v>
      </c>
      <c r="AB371" s="131">
        <v>101.93</v>
      </c>
      <c r="AC371" s="109">
        <v>20.521000000000001</v>
      </c>
      <c r="AD371" s="131">
        <v>733.94799999999998</v>
      </c>
      <c r="AE371" s="109"/>
      <c r="AF371" s="108"/>
      <c r="AG371" s="16"/>
      <c r="AH371" s="132">
        <v>2.5999999999999998E-4</v>
      </c>
      <c r="AI371" s="132">
        <v>3.5000000000000001E-3</v>
      </c>
      <c r="AJ371" s="132">
        <v>5.9999999999999995E-4</v>
      </c>
    </row>
    <row r="372" spans="1:36">
      <c r="A372" t="s">
        <v>1214</v>
      </c>
      <c r="B372" t="s">
        <v>1221</v>
      </c>
      <c r="C372" t="s">
        <v>456</v>
      </c>
      <c r="D372" t="s">
        <v>2228</v>
      </c>
      <c r="E372" t="s">
        <v>310</v>
      </c>
      <c r="F372" t="s">
        <v>2434</v>
      </c>
      <c r="G372" t="s">
        <v>2435</v>
      </c>
      <c r="H372" t="s">
        <v>322</v>
      </c>
      <c r="I372" t="s">
        <v>755</v>
      </c>
      <c r="J372" t="s">
        <v>205</v>
      </c>
      <c r="K372" t="s">
        <v>205</v>
      </c>
      <c r="L372" t="s">
        <v>326</v>
      </c>
      <c r="M372" t="s">
        <v>341</v>
      </c>
      <c r="N372" t="s">
        <v>441</v>
      </c>
      <c r="O372" t="s">
        <v>340</v>
      </c>
      <c r="P372" t="s">
        <v>1212</v>
      </c>
      <c r="Q372" t="s">
        <v>414</v>
      </c>
      <c r="R372" t="s">
        <v>408</v>
      </c>
      <c r="S372" t="s">
        <v>1213</v>
      </c>
      <c r="T372" s="131">
        <v>10.199999999999999</v>
      </c>
      <c r="U372" t="s">
        <v>1375</v>
      </c>
      <c r="V372" s="132">
        <v>2.7050000000000001E-2</v>
      </c>
      <c r="W372" s="132">
        <v>2.7900000000000001E-2</v>
      </c>
      <c r="X372" t="s">
        <v>413</v>
      </c>
      <c r="Y372" t="s">
        <v>340</v>
      </c>
      <c r="Z372" s="131">
        <v>720000</v>
      </c>
      <c r="AA372" s="131">
        <v>1</v>
      </c>
      <c r="AB372" s="131">
        <v>98.88</v>
      </c>
      <c r="AC372" s="109"/>
      <c r="AD372" s="131">
        <v>711.93600000000004</v>
      </c>
      <c r="AE372" s="109"/>
      <c r="AF372" s="108"/>
      <c r="AG372" s="16"/>
      <c r="AH372" s="132">
        <v>1.7000000000000001E-4</v>
      </c>
      <c r="AI372" s="132">
        <v>3.3E-3</v>
      </c>
      <c r="AJ372" s="132">
        <v>5.6999999999999998E-4</v>
      </c>
    </row>
    <row r="373" spans="1:36">
      <c r="A373" t="s">
        <v>1214</v>
      </c>
      <c r="B373" t="s">
        <v>1221</v>
      </c>
      <c r="C373" t="s">
        <v>2436</v>
      </c>
      <c r="D373" t="s">
        <v>2437</v>
      </c>
      <c r="E373" t="s">
        <v>312</v>
      </c>
      <c r="F373" t="s">
        <v>2438</v>
      </c>
      <c r="G373" t="s">
        <v>2439</v>
      </c>
      <c r="H373" t="s">
        <v>322</v>
      </c>
      <c r="I373" t="s">
        <v>952</v>
      </c>
      <c r="J373" t="s">
        <v>205</v>
      </c>
      <c r="K373" t="s">
        <v>225</v>
      </c>
      <c r="L373" t="s">
        <v>326</v>
      </c>
      <c r="M373" t="s">
        <v>341</v>
      </c>
      <c r="N373" t="s">
        <v>466</v>
      </c>
      <c r="O373" t="s">
        <v>340</v>
      </c>
      <c r="P373" t="s">
        <v>1645</v>
      </c>
      <c r="Q373" t="s">
        <v>414</v>
      </c>
      <c r="R373" t="s">
        <v>408</v>
      </c>
      <c r="S373" t="s">
        <v>1213</v>
      </c>
      <c r="T373" s="131">
        <v>1.45</v>
      </c>
      <c r="U373" t="s">
        <v>1681</v>
      </c>
      <c r="V373" s="132">
        <v>5.1610000000000003E-2</v>
      </c>
      <c r="W373" s="132">
        <v>5.45E-2</v>
      </c>
      <c r="X373" t="s">
        <v>413</v>
      </c>
      <c r="Y373" t="s">
        <v>340</v>
      </c>
      <c r="Z373" s="131">
        <v>700000</v>
      </c>
      <c r="AA373" s="131">
        <v>1</v>
      </c>
      <c r="AB373" s="131">
        <v>97.34</v>
      </c>
      <c r="AC373" s="109"/>
      <c r="AD373" s="131">
        <v>681.38</v>
      </c>
      <c r="AE373" s="109"/>
      <c r="AF373" s="108"/>
      <c r="AG373" s="16"/>
      <c r="AH373" s="132">
        <v>7.3999999999999999E-4</v>
      </c>
      <c r="AI373" s="132">
        <v>3.16E-3</v>
      </c>
      <c r="AJ373" s="132">
        <v>5.4000000000000001E-4</v>
      </c>
    </row>
    <row r="374" spans="1:36">
      <c r="A374" t="s">
        <v>1214</v>
      </c>
      <c r="B374" t="s">
        <v>1221</v>
      </c>
      <c r="C374" t="s">
        <v>1992</v>
      </c>
      <c r="D374" t="s">
        <v>1993</v>
      </c>
      <c r="E374" t="s">
        <v>310</v>
      </c>
      <c r="F374" t="s">
        <v>2440</v>
      </c>
      <c r="G374" t="s">
        <v>2441</v>
      </c>
      <c r="H374" t="s">
        <v>322</v>
      </c>
      <c r="I374" t="s">
        <v>755</v>
      </c>
      <c r="J374" t="s">
        <v>205</v>
      </c>
      <c r="K374" t="s">
        <v>205</v>
      </c>
      <c r="L374" t="s">
        <v>326</v>
      </c>
      <c r="M374" t="s">
        <v>341</v>
      </c>
      <c r="N374" t="s">
        <v>449</v>
      </c>
      <c r="O374" t="s">
        <v>340</v>
      </c>
      <c r="P374" t="s">
        <v>1212</v>
      </c>
      <c r="Q374" t="s">
        <v>414</v>
      </c>
      <c r="R374" t="s">
        <v>408</v>
      </c>
      <c r="S374" t="s">
        <v>1213</v>
      </c>
      <c r="T374" s="131">
        <v>2.81</v>
      </c>
      <c r="U374" t="s">
        <v>2442</v>
      </c>
      <c r="V374" s="132">
        <v>7.1448200000000002</v>
      </c>
      <c r="W374" s="132">
        <v>2.4400000000000002E-2</v>
      </c>
      <c r="X374" t="s">
        <v>413</v>
      </c>
      <c r="Y374" t="s">
        <v>340</v>
      </c>
      <c r="Z374" s="131">
        <v>565823.82999999996</v>
      </c>
      <c r="AA374" s="131">
        <v>1</v>
      </c>
      <c r="AB374" s="131">
        <v>115.29</v>
      </c>
      <c r="AC374" s="109"/>
      <c r="AD374" s="131">
        <v>652.33799999999997</v>
      </c>
      <c r="AE374" s="109"/>
      <c r="AF374" s="108"/>
      <c r="AG374" s="16"/>
      <c r="AH374" s="132">
        <v>2.5000000000000001E-4</v>
      </c>
      <c r="AI374" s="132">
        <v>3.0300000000000001E-3</v>
      </c>
      <c r="AJ374" s="132">
        <v>5.1999999999999995E-4</v>
      </c>
    </row>
    <row r="375" spans="1:36">
      <c r="A375" t="s">
        <v>1214</v>
      </c>
      <c r="B375" t="s">
        <v>1221</v>
      </c>
      <c r="C375" t="s">
        <v>2089</v>
      </c>
      <c r="D375" t="s">
        <v>2090</v>
      </c>
      <c r="E375" t="s">
        <v>310</v>
      </c>
      <c r="F375" t="s">
        <v>2443</v>
      </c>
      <c r="G375" t="s">
        <v>2444</v>
      </c>
      <c r="H375" t="s">
        <v>322</v>
      </c>
      <c r="I375" t="s">
        <v>755</v>
      </c>
      <c r="J375" t="s">
        <v>205</v>
      </c>
      <c r="K375" t="s">
        <v>205</v>
      </c>
      <c r="L375" t="s">
        <v>326</v>
      </c>
      <c r="M375" t="s">
        <v>341</v>
      </c>
      <c r="N375" t="s">
        <v>465</v>
      </c>
      <c r="O375" t="s">
        <v>340</v>
      </c>
      <c r="P375" t="s">
        <v>2257</v>
      </c>
      <c r="Q375" t="s">
        <v>416</v>
      </c>
      <c r="R375" t="s">
        <v>408</v>
      </c>
      <c r="S375" t="s">
        <v>1213</v>
      </c>
      <c r="T375" s="131">
        <v>4.8600000000000003</v>
      </c>
      <c r="U375" t="s">
        <v>1978</v>
      </c>
      <c r="V375" s="132">
        <v>2.1860000000000001E-2</v>
      </c>
      <c r="W375" s="132">
        <v>2.7699999999999999E-2</v>
      </c>
      <c r="X375" t="s">
        <v>413</v>
      </c>
      <c r="Y375" t="s">
        <v>340</v>
      </c>
      <c r="Z375" s="131">
        <v>550000</v>
      </c>
      <c r="AA375" s="131">
        <v>1</v>
      </c>
      <c r="AB375" s="131">
        <v>115.49</v>
      </c>
      <c r="AC375" s="109"/>
      <c r="AD375" s="131">
        <v>635.19500000000005</v>
      </c>
      <c r="AE375" s="109"/>
      <c r="AF375" s="108"/>
      <c r="AG375" s="16"/>
      <c r="AH375" s="132">
        <v>1.7000000000000001E-4</v>
      </c>
      <c r="AI375" s="132">
        <v>2.9499999999999999E-3</v>
      </c>
      <c r="AJ375" s="132">
        <v>5.1000000000000004E-4</v>
      </c>
    </row>
    <row r="376" spans="1:36">
      <c r="A376" t="s">
        <v>1214</v>
      </c>
      <c r="B376" t="s">
        <v>1221</v>
      </c>
      <c r="C376" t="s">
        <v>2207</v>
      </c>
      <c r="D376" t="s">
        <v>2208</v>
      </c>
      <c r="E376" t="s">
        <v>310</v>
      </c>
      <c r="F376" t="s">
        <v>2445</v>
      </c>
      <c r="G376" t="s">
        <v>2446</v>
      </c>
      <c r="H376" t="s">
        <v>322</v>
      </c>
      <c r="I376" t="s">
        <v>952</v>
      </c>
      <c r="J376" t="s">
        <v>205</v>
      </c>
      <c r="K376" t="s">
        <v>205</v>
      </c>
      <c r="L376" t="s">
        <v>326</v>
      </c>
      <c r="M376" t="s">
        <v>341</v>
      </c>
      <c r="N376" t="s">
        <v>455</v>
      </c>
      <c r="O376" t="s">
        <v>340</v>
      </c>
      <c r="P376" t="s">
        <v>1550</v>
      </c>
      <c r="Q376" t="s">
        <v>414</v>
      </c>
      <c r="R376" t="s">
        <v>408</v>
      </c>
      <c r="S376" t="s">
        <v>1213</v>
      </c>
      <c r="T376" s="131">
        <v>3.36</v>
      </c>
      <c r="U376" t="s">
        <v>2447</v>
      </c>
      <c r="V376" s="132">
        <v>5.1189999999999999E-2</v>
      </c>
      <c r="W376" s="132">
        <v>5.1400000000000001E-2</v>
      </c>
      <c r="X376" t="s">
        <v>413</v>
      </c>
      <c r="Y376" t="s">
        <v>340</v>
      </c>
      <c r="Z376" s="131">
        <v>598853.9</v>
      </c>
      <c r="AA376" s="131">
        <v>1</v>
      </c>
      <c r="AB376" s="131">
        <v>105.89</v>
      </c>
      <c r="AC376" s="109"/>
      <c r="AD376" s="131">
        <v>634.12599999999998</v>
      </c>
      <c r="AE376" s="109"/>
      <c r="AF376" s="108"/>
      <c r="AG376" s="16"/>
      <c r="AH376" s="132">
        <v>7.5000000000000002E-4</v>
      </c>
      <c r="AI376" s="132">
        <v>2.9399999999999999E-3</v>
      </c>
      <c r="AJ376" s="132">
        <v>5.1000000000000004E-4</v>
      </c>
    </row>
    <row r="377" spans="1:36">
      <c r="A377" t="s">
        <v>1214</v>
      </c>
      <c r="B377" t="s">
        <v>1221</v>
      </c>
      <c r="C377" t="s">
        <v>2066</v>
      </c>
      <c r="D377" t="s">
        <v>2067</v>
      </c>
      <c r="E377" t="s">
        <v>310</v>
      </c>
      <c r="F377" t="s">
        <v>2448</v>
      </c>
      <c r="G377" t="s">
        <v>2449</v>
      </c>
      <c r="H377" t="s">
        <v>322</v>
      </c>
      <c r="I377" t="s">
        <v>755</v>
      </c>
      <c r="J377" t="s">
        <v>205</v>
      </c>
      <c r="K377" t="s">
        <v>205</v>
      </c>
      <c r="L377" t="s">
        <v>326</v>
      </c>
      <c r="M377" t="s">
        <v>341</v>
      </c>
      <c r="N377" t="s">
        <v>465</v>
      </c>
      <c r="O377" t="s">
        <v>340</v>
      </c>
      <c r="P377" t="s">
        <v>1645</v>
      </c>
      <c r="Q377" t="s">
        <v>414</v>
      </c>
      <c r="R377" t="s">
        <v>408</v>
      </c>
      <c r="S377" t="s">
        <v>1213</v>
      </c>
      <c r="T377" s="131">
        <v>8.23</v>
      </c>
      <c r="U377" t="s">
        <v>2206</v>
      </c>
      <c r="V377" s="132">
        <v>10</v>
      </c>
      <c r="W377" s="132">
        <v>2.9899999999999999E-2</v>
      </c>
      <c r="X377" t="s">
        <v>413</v>
      </c>
      <c r="Y377" t="s">
        <v>340</v>
      </c>
      <c r="Z377" s="131">
        <v>575531.43000000005</v>
      </c>
      <c r="AA377" s="131">
        <v>1</v>
      </c>
      <c r="AB377" s="131">
        <v>108.16</v>
      </c>
      <c r="AC377" s="109"/>
      <c r="AD377" s="131">
        <v>622.495</v>
      </c>
      <c r="AE377" s="109"/>
      <c r="AF377" s="108"/>
      <c r="AG377" s="16"/>
      <c r="AH377" s="132">
        <v>6.9999999999999999E-4</v>
      </c>
      <c r="AI377" s="132">
        <v>2.8900000000000002E-3</v>
      </c>
      <c r="AJ377" s="132">
        <v>5.0000000000000001E-4</v>
      </c>
    </row>
    <row r="378" spans="1:36">
      <c r="A378" t="s">
        <v>1214</v>
      </c>
      <c r="B378" t="s">
        <v>1221</v>
      </c>
      <c r="C378" t="s">
        <v>1944</v>
      </c>
      <c r="D378" t="s">
        <v>1945</v>
      </c>
      <c r="E378" t="s">
        <v>310</v>
      </c>
      <c r="F378" t="s">
        <v>2450</v>
      </c>
      <c r="G378" t="s">
        <v>2451</v>
      </c>
      <c r="H378" t="s">
        <v>322</v>
      </c>
      <c r="I378" t="s">
        <v>755</v>
      </c>
      <c r="J378" t="s">
        <v>205</v>
      </c>
      <c r="K378" t="s">
        <v>205</v>
      </c>
      <c r="L378" t="s">
        <v>326</v>
      </c>
      <c r="M378" t="s">
        <v>341</v>
      </c>
      <c r="N378" t="s">
        <v>465</v>
      </c>
      <c r="O378" t="s">
        <v>340</v>
      </c>
      <c r="P378" t="s">
        <v>1645</v>
      </c>
      <c r="Q378" t="s">
        <v>414</v>
      </c>
      <c r="R378" t="s">
        <v>408</v>
      </c>
      <c r="S378" t="s">
        <v>1213</v>
      </c>
      <c r="T378" s="131">
        <v>2.19</v>
      </c>
      <c r="U378" t="s">
        <v>2452</v>
      </c>
      <c r="V378" s="132">
        <v>2.4760000000000001E-2</v>
      </c>
      <c r="W378" s="132">
        <v>2.7099999999999999E-2</v>
      </c>
      <c r="X378" t="s">
        <v>413</v>
      </c>
      <c r="Y378" t="s">
        <v>340</v>
      </c>
      <c r="Z378" s="131">
        <v>538655.06000000006</v>
      </c>
      <c r="AA378" s="131">
        <v>1</v>
      </c>
      <c r="AB378" s="131">
        <v>115.13</v>
      </c>
      <c r="AC378" s="109"/>
      <c r="AD378" s="131">
        <v>620.154</v>
      </c>
      <c r="AE378" s="109"/>
      <c r="AF378" s="108"/>
      <c r="AG378" s="16"/>
      <c r="AH378" s="132">
        <v>1.08E-3</v>
      </c>
      <c r="AI378" s="132">
        <v>2.8800000000000002E-3</v>
      </c>
      <c r="AJ378" s="132">
        <v>5.0000000000000001E-4</v>
      </c>
    </row>
    <row r="379" spans="1:36">
      <c r="A379" t="s">
        <v>1214</v>
      </c>
      <c r="B379" t="s">
        <v>1221</v>
      </c>
      <c r="C379" t="s">
        <v>2259</v>
      </c>
      <c r="D379" t="s">
        <v>2260</v>
      </c>
      <c r="E379" t="s">
        <v>310</v>
      </c>
      <c r="F379" t="s">
        <v>2453</v>
      </c>
      <c r="G379" t="s">
        <v>2454</v>
      </c>
      <c r="H379" t="s">
        <v>322</v>
      </c>
      <c r="I379" t="s">
        <v>952</v>
      </c>
      <c r="J379" t="s">
        <v>205</v>
      </c>
      <c r="K379" t="s">
        <v>205</v>
      </c>
      <c r="L379" t="s">
        <v>326</v>
      </c>
      <c r="M379" t="s">
        <v>341</v>
      </c>
      <c r="N379" t="s">
        <v>446</v>
      </c>
      <c r="O379" t="s">
        <v>340</v>
      </c>
      <c r="P379" t="s">
        <v>1590</v>
      </c>
      <c r="Q379" t="s">
        <v>414</v>
      </c>
      <c r="R379" t="s">
        <v>408</v>
      </c>
      <c r="S379" t="s">
        <v>1213</v>
      </c>
      <c r="T379" s="131">
        <v>6.17</v>
      </c>
      <c r="U379" t="s">
        <v>1962</v>
      </c>
      <c r="V379" s="132">
        <v>4.684E-2</v>
      </c>
      <c r="W379" s="132">
        <v>4.8500000000000001E-2</v>
      </c>
      <c r="X379" t="s">
        <v>413</v>
      </c>
      <c r="Y379" t="s">
        <v>340</v>
      </c>
      <c r="Z379" s="131">
        <v>700000</v>
      </c>
      <c r="AA379" s="131">
        <v>1</v>
      </c>
      <c r="AB379" s="131">
        <v>87.5</v>
      </c>
      <c r="AC379" s="109"/>
      <c r="AD379" s="131">
        <v>612.5</v>
      </c>
      <c r="AE379" s="109"/>
      <c r="AF379" s="108"/>
      <c r="AG379" s="16"/>
      <c r="AH379" s="132">
        <v>5.1999999999999995E-4</v>
      </c>
      <c r="AI379" s="132">
        <v>2.8400000000000001E-3</v>
      </c>
      <c r="AJ379" s="132">
        <v>4.8999999999999998E-4</v>
      </c>
    </row>
    <row r="380" spans="1:36">
      <c r="A380" t="s">
        <v>1214</v>
      </c>
      <c r="B380" t="s">
        <v>1221</v>
      </c>
      <c r="C380" t="s">
        <v>2455</v>
      </c>
      <c r="D380" t="s">
        <v>2456</v>
      </c>
      <c r="E380" t="s">
        <v>310</v>
      </c>
      <c r="F380" t="s">
        <v>2457</v>
      </c>
      <c r="G380" t="s">
        <v>2458</v>
      </c>
      <c r="H380" t="s">
        <v>322</v>
      </c>
      <c r="I380" t="s">
        <v>755</v>
      </c>
      <c r="J380" t="s">
        <v>205</v>
      </c>
      <c r="K380" t="s">
        <v>205</v>
      </c>
      <c r="L380" t="s">
        <v>326</v>
      </c>
      <c r="M380" t="s">
        <v>341</v>
      </c>
      <c r="N380" t="s">
        <v>437</v>
      </c>
      <c r="O380" t="s">
        <v>340</v>
      </c>
      <c r="P380" t="s">
        <v>1212</v>
      </c>
      <c r="Q380" t="s">
        <v>414</v>
      </c>
      <c r="R380" t="s">
        <v>408</v>
      </c>
      <c r="S380" t="s">
        <v>1213</v>
      </c>
      <c r="T380" s="131">
        <v>3.04</v>
      </c>
      <c r="U380" t="s">
        <v>2459</v>
      </c>
      <c r="V380" s="132">
        <v>10</v>
      </c>
      <c r="W380" s="132">
        <v>2.5899999999999999E-2</v>
      </c>
      <c r="X380" t="s">
        <v>413</v>
      </c>
      <c r="Y380" t="s">
        <v>340</v>
      </c>
      <c r="Z380" s="131">
        <v>543900</v>
      </c>
      <c r="AA380" s="131">
        <v>1</v>
      </c>
      <c r="AB380" s="131">
        <v>107.74</v>
      </c>
      <c r="AC380" s="109"/>
      <c r="AD380" s="131">
        <v>585.99800000000005</v>
      </c>
      <c r="AE380" s="109"/>
      <c r="AF380" s="108"/>
      <c r="AG380" s="16"/>
      <c r="AH380" s="132">
        <v>6.0999999999999997E-4</v>
      </c>
      <c r="AI380" s="132">
        <v>2.7200000000000002E-3</v>
      </c>
      <c r="AJ380" s="132">
        <v>4.6999999999999999E-4</v>
      </c>
    </row>
    <row r="381" spans="1:36">
      <c r="A381" t="s">
        <v>1214</v>
      </c>
      <c r="B381" t="s">
        <v>1221</v>
      </c>
      <c r="C381" t="s">
        <v>456</v>
      </c>
      <c r="D381" t="s">
        <v>2228</v>
      </c>
      <c r="E381" t="s">
        <v>310</v>
      </c>
      <c r="F381" t="s">
        <v>2460</v>
      </c>
      <c r="G381" t="s">
        <v>2461</v>
      </c>
      <c r="H381" t="s">
        <v>322</v>
      </c>
      <c r="I381" t="s">
        <v>755</v>
      </c>
      <c r="J381" t="s">
        <v>205</v>
      </c>
      <c r="K381" t="s">
        <v>205</v>
      </c>
      <c r="L381" t="s">
        <v>326</v>
      </c>
      <c r="M381" t="s">
        <v>341</v>
      </c>
      <c r="N381" t="s">
        <v>441</v>
      </c>
      <c r="O381" t="s">
        <v>340</v>
      </c>
      <c r="P381" t="s">
        <v>1212</v>
      </c>
      <c r="Q381" t="s">
        <v>414</v>
      </c>
      <c r="R381" t="s">
        <v>408</v>
      </c>
      <c r="S381" t="s">
        <v>1213</v>
      </c>
      <c r="T381" s="131">
        <v>2.77</v>
      </c>
      <c r="U381" t="s">
        <v>2462</v>
      </c>
      <c r="V381" s="132">
        <v>1.538E-2</v>
      </c>
      <c r="W381" s="132">
        <v>2.46E-2</v>
      </c>
      <c r="X381" t="s">
        <v>413</v>
      </c>
      <c r="Y381" t="s">
        <v>340</v>
      </c>
      <c r="Z381" s="131">
        <v>469047.18</v>
      </c>
      <c r="AA381" s="131">
        <v>1</v>
      </c>
      <c r="AB381" s="131">
        <v>123.46</v>
      </c>
      <c r="AC381" s="109"/>
      <c r="AD381" s="131">
        <v>579.08600000000001</v>
      </c>
      <c r="AE381" s="109"/>
      <c r="AF381" s="108"/>
      <c r="AG381" s="16"/>
      <c r="AH381" s="132">
        <v>1.9000000000000001E-4</v>
      </c>
      <c r="AI381" s="132">
        <v>2.6900000000000001E-3</v>
      </c>
      <c r="AJ381" s="132">
        <v>4.6000000000000001E-4</v>
      </c>
    </row>
    <row r="382" spans="1:36">
      <c r="A382" t="s">
        <v>1214</v>
      </c>
      <c r="B382" t="s">
        <v>1221</v>
      </c>
      <c r="C382" t="s">
        <v>1532</v>
      </c>
      <c r="D382" t="s">
        <v>1533</v>
      </c>
      <c r="E382" t="s">
        <v>310</v>
      </c>
      <c r="F382" t="s">
        <v>2463</v>
      </c>
      <c r="G382" t="s">
        <v>2464</v>
      </c>
      <c r="H382" t="s">
        <v>322</v>
      </c>
      <c r="I382" t="s">
        <v>952</v>
      </c>
      <c r="J382" t="s">
        <v>205</v>
      </c>
      <c r="K382" t="s">
        <v>205</v>
      </c>
      <c r="L382" t="s">
        <v>326</v>
      </c>
      <c r="M382" t="s">
        <v>341</v>
      </c>
      <c r="N382" t="s">
        <v>449</v>
      </c>
      <c r="O382" t="s">
        <v>340</v>
      </c>
      <c r="P382" t="s">
        <v>1212</v>
      </c>
      <c r="Q382" t="s">
        <v>414</v>
      </c>
      <c r="R382" t="s">
        <v>408</v>
      </c>
      <c r="S382" t="s">
        <v>1213</v>
      </c>
      <c r="T382" s="131">
        <v>2.74</v>
      </c>
      <c r="U382" t="s">
        <v>2465</v>
      </c>
      <c r="V382" s="132">
        <v>2.7179999999999999E-2</v>
      </c>
      <c r="W382" s="132">
        <v>4.3099999999999999E-2</v>
      </c>
      <c r="X382" t="s">
        <v>413</v>
      </c>
      <c r="Y382" t="s">
        <v>340</v>
      </c>
      <c r="Z382" s="131">
        <v>584288.1</v>
      </c>
      <c r="AA382" s="131">
        <v>1</v>
      </c>
      <c r="AB382" s="131">
        <v>97.18</v>
      </c>
      <c r="AC382" s="109"/>
      <c r="AD382" s="131">
        <v>567.81100000000004</v>
      </c>
      <c r="AE382" s="109"/>
      <c r="AF382" s="108"/>
      <c r="AG382" s="16"/>
      <c r="AH382" s="132">
        <v>2.9999999999999997E-4</v>
      </c>
      <c r="AI382" s="132">
        <v>2.63E-3</v>
      </c>
      <c r="AJ382" s="132">
        <v>4.4999999999999999E-4</v>
      </c>
    </row>
    <row r="383" spans="1:36">
      <c r="A383" t="s">
        <v>1214</v>
      </c>
      <c r="B383" t="s">
        <v>1221</v>
      </c>
      <c r="C383" t="s">
        <v>2466</v>
      </c>
      <c r="D383" t="s">
        <v>2467</v>
      </c>
      <c r="E383" t="s">
        <v>310</v>
      </c>
      <c r="F383" t="s">
        <v>2468</v>
      </c>
      <c r="G383" t="s">
        <v>2469</v>
      </c>
      <c r="H383" t="s">
        <v>322</v>
      </c>
      <c r="I383" t="s">
        <v>952</v>
      </c>
      <c r="J383" t="s">
        <v>205</v>
      </c>
      <c r="K383" t="s">
        <v>205</v>
      </c>
      <c r="L383" t="s">
        <v>326</v>
      </c>
      <c r="M383" t="s">
        <v>341</v>
      </c>
      <c r="N383" t="s">
        <v>465</v>
      </c>
      <c r="O383" t="s">
        <v>340</v>
      </c>
      <c r="P383" t="s">
        <v>2193</v>
      </c>
      <c r="Q383" t="s">
        <v>416</v>
      </c>
      <c r="R383" t="s">
        <v>408</v>
      </c>
      <c r="S383" t="s">
        <v>1213</v>
      </c>
      <c r="T383" s="131">
        <v>2.76</v>
      </c>
      <c r="U383" t="s">
        <v>1873</v>
      </c>
      <c r="V383" s="132">
        <v>4.4450000000000003E-2</v>
      </c>
      <c r="W383" s="132">
        <v>4.7600000000000003E-2</v>
      </c>
      <c r="X383" t="s">
        <v>413</v>
      </c>
      <c r="Y383" t="s">
        <v>340</v>
      </c>
      <c r="Z383" s="131">
        <v>539000</v>
      </c>
      <c r="AA383" s="131">
        <v>1</v>
      </c>
      <c r="AB383" s="131">
        <v>101.8</v>
      </c>
      <c r="AC383" s="109"/>
      <c r="AD383" s="131">
        <v>548.702</v>
      </c>
      <c r="AE383" s="109"/>
      <c r="AF383" s="108"/>
      <c r="AG383" s="16"/>
      <c r="AH383" s="132">
        <v>2.7499999999999998E-3</v>
      </c>
      <c r="AI383" s="132">
        <v>2.5500000000000002E-3</v>
      </c>
      <c r="AJ383" s="132">
        <v>4.4000000000000002E-4</v>
      </c>
    </row>
    <row r="384" spans="1:36">
      <c r="A384" t="s">
        <v>1214</v>
      </c>
      <c r="B384" t="s">
        <v>1221</v>
      </c>
      <c r="C384" t="s">
        <v>2089</v>
      </c>
      <c r="D384" t="s">
        <v>2090</v>
      </c>
      <c r="E384" t="s">
        <v>310</v>
      </c>
      <c r="F384" t="s">
        <v>2470</v>
      </c>
      <c r="G384" t="s">
        <v>2471</v>
      </c>
      <c r="H384" t="s">
        <v>322</v>
      </c>
      <c r="I384" t="s">
        <v>755</v>
      </c>
      <c r="J384" t="s">
        <v>205</v>
      </c>
      <c r="K384" t="s">
        <v>205</v>
      </c>
      <c r="L384" t="s">
        <v>326</v>
      </c>
      <c r="M384" t="s">
        <v>341</v>
      </c>
      <c r="N384" t="s">
        <v>465</v>
      </c>
      <c r="O384" t="s">
        <v>340</v>
      </c>
      <c r="P384" t="s">
        <v>2257</v>
      </c>
      <c r="Q384" t="s">
        <v>416</v>
      </c>
      <c r="R384" t="s">
        <v>408</v>
      </c>
      <c r="S384" t="s">
        <v>1213</v>
      </c>
      <c r="T384" s="131">
        <v>1.96</v>
      </c>
      <c r="U384" t="s">
        <v>1686</v>
      </c>
      <c r="V384" s="132">
        <v>1.456E-2</v>
      </c>
      <c r="W384" s="132">
        <v>2.8199999999999999E-2</v>
      </c>
      <c r="X384" t="s">
        <v>413</v>
      </c>
      <c r="Y384" t="s">
        <v>340</v>
      </c>
      <c r="Z384" s="131">
        <v>469550.77</v>
      </c>
      <c r="AA384" s="131">
        <v>1</v>
      </c>
      <c r="AB384" s="131">
        <v>114.73</v>
      </c>
      <c r="AC384" s="109"/>
      <c r="AD384" s="131">
        <v>538.71600000000001</v>
      </c>
      <c r="AE384" s="109"/>
      <c r="AF384" s="108"/>
      <c r="AG384" s="16"/>
      <c r="AH384" s="132">
        <v>1.9000000000000001E-4</v>
      </c>
      <c r="AI384" s="132">
        <v>2.5000000000000001E-3</v>
      </c>
      <c r="AJ384" s="132">
        <v>4.2999999999999999E-4</v>
      </c>
    </row>
    <row r="385" spans="1:36">
      <c r="A385" t="s">
        <v>1214</v>
      </c>
      <c r="B385" t="s">
        <v>1221</v>
      </c>
      <c r="C385" t="s">
        <v>2472</v>
      </c>
      <c r="D385" t="s">
        <v>2473</v>
      </c>
      <c r="E385" t="s">
        <v>310</v>
      </c>
      <c r="F385" t="s">
        <v>2474</v>
      </c>
      <c r="G385" t="s">
        <v>2475</v>
      </c>
      <c r="H385" t="s">
        <v>322</v>
      </c>
      <c r="I385" t="s">
        <v>952</v>
      </c>
      <c r="J385" t="s">
        <v>205</v>
      </c>
      <c r="K385" t="s">
        <v>205</v>
      </c>
      <c r="L385" t="s">
        <v>326</v>
      </c>
      <c r="M385" t="s">
        <v>341</v>
      </c>
      <c r="N385" t="s">
        <v>463</v>
      </c>
      <c r="O385" t="s">
        <v>340</v>
      </c>
      <c r="P385" t="s">
        <v>1590</v>
      </c>
      <c r="Q385" t="s">
        <v>414</v>
      </c>
      <c r="R385" t="s">
        <v>408</v>
      </c>
      <c r="S385" t="s">
        <v>1213</v>
      </c>
      <c r="T385" s="131">
        <v>1.27</v>
      </c>
      <c r="U385" t="s">
        <v>2476</v>
      </c>
      <c r="V385" s="132">
        <v>3.023E-2</v>
      </c>
      <c r="W385" s="132">
        <v>4.9200000000000001E-2</v>
      </c>
      <c r="X385" t="s">
        <v>413</v>
      </c>
      <c r="Y385" t="s">
        <v>340</v>
      </c>
      <c r="Z385" s="131">
        <v>539330.03</v>
      </c>
      <c r="AA385" s="131">
        <v>1</v>
      </c>
      <c r="AB385" s="131">
        <v>97.57</v>
      </c>
      <c r="AC385" s="109"/>
      <c r="AD385" s="131">
        <v>526.22400000000005</v>
      </c>
      <c r="AE385" s="109"/>
      <c r="AF385" s="108"/>
      <c r="AG385" s="16"/>
      <c r="AH385" s="132">
        <v>5.0000000000000001E-4</v>
      </c>
      <c r="AI385" s="132">
        <v>2.4399999999999999E-3</v>
      </c>
      <c r="AJ385" s="132">
        <v>4.2000000000000002E-4</v>
      </c>
    </row>
    <row r="386" spans="1:36">
      <c r="A386" t="s">
        <v>1214</v>
      </c>
      <c r="B386" t="s">
        <v>1221</v>
      </c>
      <c r="C386" t="s">
        <v>2089</v>
      </c>
      <c r="D386" t="s">
        <v>2090</v>
      </c>
      <c r="E386" t="s">
        <v>310</v>
      </c>
      <c r="F386" t="s">
        <v>2477</v>
      </c>
      <c r="G386" t="s">
        <v>2478</v>
      </c>
      <c r="H386" t="s">
        <v>322</v>
      </c>
      <c r="I386" t="s">
        <v>755</v>
      </c>
      <c r="J386" t="s">
        <v>205</v>
      </c>
      <c r="K386" t="s">
        <v>205</v>
      </c>
      <c r="L386" t="s">
        <v>326</v>
      </c>
      <c r="M386" t="s">
        <v>341</v>
      </c>
      <c r="N386" t="s">
        <v>465</v>
      </c>
      <c r="O386" t="s">
        <v>340</v>
      </c>
      <c r="P386" t="s">
        <v>2257</v>
      </c>
      <c r="Q386" t="s">
        <v>416</v>
      </c>
      <c r="R386" t="s">
        <v>408</v>
      </c>
      <c r="S386" t="s">
        <v>1213</v>
      </c>
      <c r="T386" s="131">
        <v>2.68</v>
      </c>
      <c r="U386" t="s">
        <v>2479</v>
      </c>
      <c r="V386" s="132">
        <v>1.1979999999999999E-2</v>
      </c>
      <c r="W386" s="132">
        <v>2.8000000000000001E-2</v>
      </c>
      <c r="X386" t="s">
        <v>413</v>
      </c>
      <c r="Y386" t="s">
        <v>340</v>
      </c>
      <c r="Z386" s="131">
        <v>404017.9</v>
      </c>
      <c r="AA386" s="131">
        <v>1</v>
      </c>
      <c r="AB386" s="131">
        <v>114.07</v>
      </c>
      <c r="AC386" s="109">
        <v>51.433</v>
      </c>
      <c r="AD386" s="131">
        <v>512.29600000000005</v>
      </c>
      <c r="AE386" s="109"/>
      <c r="AF386" s="108"/>
      <c r="AG386" s="16"/>
      <c r="AH386" s="132">
        <v>1.8000000000000001E-4</v>
      </c>
      <c r="AI386" s="132">
        <v>2.6099999999999999E-3</v>
      </c>
      <c r="AJ386" s="132">
        <v>4.4999999999999999E-4</v>
      </c>
    </row>
    <row r="387" spans="1:36">
      <c r="A387" t="s">
        <v>1214</v>
      </c>
      <c r="B387" t="s">
        <v>1221</v>
      </c>
      <c r="C387" t="s">
        <v>2480</v>
      </c>
      <c r="D387" t="s">
        <v>2481</v>
      </c>
      <c r="E387" t="s">
        <v>310</v>
      </c>
      <c r="F387" t="s">
        <v>2482</v>
      </c>
      <c r="G387" t="s">
        <v>2483</v>
      </c>
      <c r="H387" t="s">
        <v>322</v>
      </c>
      <c r="I387" t="s">
        <v>755</v>
      </c>
      <c r="J387" t="s">
        <v>205</v>
      </c>
      <c r="K387" t="s">
        <v>205</v>
      </c>
      <c r="L387" t="s">
        <v>326</v>
      </c>
      <c r="M387" t="s">
        <v>341</v>
      </c>
      <c r="N387" t="s">
        <v>478</v>
      </c>
      <c r="O387" t="s">
        <v>340</v>
      </c>
      <c r="P387" t="s">
        <v>1212</v>
      </c>
      <c r="Q387" t="s">
        <v>414</v>
      </c>
      <c r="R387" t="s">
        <v>408</v>
      </c>
      <c r="S387" t="s">
        <v>1213</v>
      </c>
      <c r="T387" s="131">
        <v>11.73</v>
      </c>
      <c r="U387" t="s">
        <v>2484</v>
      </c>
      <c r="V387" s="132">
        <v>2.2159999999999999E-2</v>
      </c>
      <c r="W387" s="132">
        <v>2.7699999999999999E-2</v>
      </c>
      <c r="X387" t="s">
        <v>413</v>
      </c>
      <c r="Y387" t="s">
        <v>340</v>
      </c>
      <c r="Z387" s="131">
        <v>479129.23</v>
      </c>
      <c r="AA387" s="131">
        <v>1</v>
      </c>
      <c r="AB387" s="131">
        <v>106.32</v>
      </c>
      <c r="AC387" s="109"/>
      <c r="AD387" s="131">
        <v>509.41</v>
      </c>
      <c r="AE387" s="109"/>
      <c r="AF387" s="108"/>
      <c r="AG387" s="16"/>
      <c r="AH387" s="132">
        <v>9.0000000000000006E-5</v>
      </c>
      <c r="AI387" s="132">
        <v>2.3600000000000001E-3</v>
      </c>
      <c r="AJ387" s="132">
        <v>4.0999999999999999E-4</v>
      </c>
    </row>
    <row r="388" spans="1:36">
      <c r="A388" t="s">
        <v>1214</v>
      </c>
      <c r="B388" t="s">
        <v>1221</v>
      </c>
      <c r="C388" t="s">
        <v>1532</v>
      </c>
      <c r="D388" t="s">
        <v>1533</v>
      </c>
      <c r="E388" t="s">
        <v>310</v>
      </c>
      <c r="F388" t="s">
        <v>2485</v>
      </c>
      <c r="G388" t="s">
        <v>2486</v>
      </c>
      <c r="H388" t="s">
        <v>322</v>
      </c>
      <c r="I388" t="s">
        <v>755</v>
      </c>
      <c r="J388" t="s">
        <v>205</v>
      </c>
      <c r="K388" t="s">
        <v>205</v>
      </c>
      <c r="L388" t="s">
        <v>326</v>
      </c>
      <c r="M388" t="s">
        <v>341</v>
      </c>
      <c r="N388" t="s">
        <v>449</v>
      </c>
      <c r="O388" t="s">
        <v>340</v>
      </c>
      <c r="P388" t="s">
        <v>1212</v>
      </c>
      <c r="Q388" t="s">
        <v>414</v>
      </c>
      <c r="R388" t="s">
        <v>408</v>
      </c>
      <c r="S388" t="s">
        <v>1213</v>
      </c>
      <c r="T388" s="131">
        <v>3.5</v>
      </c>
      <c r="U388" t="s">
        <v>2487</v>
      </c>
      <c r="V388" s="132">
        <v>2.0840000000000001E-2</v>
      </c>
      <c r="W388" s="132">
        <v>2.5999999999999999E-2</v>
      </c>
      <c r="X388" t="s">
        <v>413</v>
      </c>
      <c r="Y388" t="s">
        <v>340</v>
      </c>
      <c r="Z388" s="131">
        <v>458964.99</v>
      </c>
      <c r="AA388" s="131">
        <v>1</v>
      </c>
      <c r="AB388" s="131">
        <v>105.05</v>
      </c>
      <c r="AC388" s="109"/>
      <c r="AD388" s="131">
        <v>482.14299999999997</v>
      </c>
      <c r="AE388" s="109"/>
      <c r="AF388" s="108"/>
      <c r="AG388" s="16"/>
      <c r="AH388" s="132">
        <v>1.2999999999999999E-4</v>
      </c>
      <c r="AI388" s="132">
        <v>2.2399999999999998E-3</v>
      </c>
      <c r="AJ388" s="132">
        <v>3.8999999999999999E-4</v>
      </c>
    </row>
    <row r="389" spans="1:36">
      <c r="A389" t="s">
        <v>1214</v>
      </c>
      <c r="B389" t="s">
        <v>1221</v>
      </c>
      <c r="C389" t="s">
        <v>2480</v>
      </c>
      <c r="D389" t="s">
        <v>2481</v>
      </c>
      <c r="E389" t="s">
        <v>310</v>
      </c>
      <c r="F389" t="s">
        <v>2488</v>
      </c>
      <c r="G389" t="s">
        <v>2489</v>
      </c>
      <c r="H389" t="s">
        <v>322</v>
      </c>
      <c r="I389" t="s">
        <v>755</v>
      </c>
      <c r="J389" t="s">
        <v>205</v>
      </c>
      <c r="K389" t="s">
        <v>205</v>
      </c>
      <c r="L389" t="s">
        <v>326</v>
      </c>
      <c r="M389" t="s">
        <v>341</v>
      </c>
      <c r="N389" t="s">
        <v>478</v>
      </c>
      <c r="O389" t="s">
        <v>340</v>
      </c>
      <c r="P389" t="s">
        <v>1212</v>
      </c>
      <c r="Q389" t="s">
        <v>414</v>
      </c>
      <c r="R389" t="s">
        <v>408</v>
      </c>
      <c r="S389" t="s">
        <v>1213</v>
      </c>
      <c r="T389" s="131">
        <v>1.48</v>
      </c>
      <c r="U389" t="s">
        <v>1681</v>
      </c>
      <c r="V389" s="132">
        <v>1.307E-2</v>
      </c>
      <c r="W389" s="132">
        <v>2.5999999999999999E-2</v>
      </c>
      <c r="X389" t="s">
        <v>413</v>
      </c>
      <c r="Y389" t="s">
        <v>340</v>
      </c>
      <c r="Z389" s="131">
        <v>431898</v>
      </c>
      <c r="AA389" s="131">
        <v>1</v>
      </c>
      <c r="AB389" s="131">
        <v>111.15</v>
      </c>
      <c r="AC389" s="109"/>
      <c r="AD389" s="131">
        <v>480.05500000000001</v>
      </c>
      <c r="AE389" s="109"/>
      <c r="AF389" s="108"/>
      <c r="AG389" s="16"/>
      <c r="AH389" s="132">
        <v>6.7000000000000002E-4</v>
      </c>
      <c r="AI389" s="132">
        <v>2.2300000000000002E-3</v>
      </c>
      <c r="AJ389" s="132">
        <v>3.8000000000000002E-4</v>
      </c>
    </row>
    <row r="390" spans="1:36">
      <c r="A390" t="s">
        <v>1214</v>
      </c>
      <c r="B390" t="s">
        <v>1221</v>
      </c>
      <c r="C390" t="s">
        <v>2490</v>
      </c>
      <c r="D390" t="s">
        <v>2491</v>
      </c>
      <c r="E390" t="s">
        <v>310</v>
      </c>
      <c r="F390" t="s">
        <v>2492</v>
      </c>
      <c r="G390" t="s">
        <v>2493</v>
      </c>
      <c r="H390" t="s">
        <v>322</v>
      </c>
      <c r="I390" t="s">
        <v>952</v>
      </c>
      <c r="J390" t="s">
        <v>205</v>
      </c>
      <c r="K390" t="s">
        <v>205</v>
      </c>
      <c r="L390" t="s">
        <v>326</v>
      </c>
      <c r="M390" t="s">
        <v>341</v>
      </c>
      <c r="N390" t="s">
        <v>446</v>
      </c>
      <c r="O390" t="s">
        <v>340</v>
      </c>
      <c r="P390" t="s">
        <v>1579</v>
      </c>
      <c r="Q390" t="s">
        <v>416</v>
      </c>
      <c r="R390" t="s">
        <v>408</v>
      </c>
      <c r="S390" t="s">
        <v>1213</v>
      </c>
      <c r="T390" s="131">
        <v>2.65</v>
      </c>
      <c r="U390" t="s">
        <v>1880</v>
      </c>
      <c r="V390" s="132">
        <v>4.3389999999999998E-2</v>
      </c>
      <c r="W390" s="132">
        <v>4.6899999999999997E-2</v>
      </c>
      <c r="X390" t="s">
        <v>413</v>
      </c>
      <c r="Y390" t="s">
        <v>340</v>
      </c>
      <c r="Z390" s="131">
        <v>476890</v>
      </c>
      <c r="AA390" s="131">
        <v>1</v>
      </c>
      <c r="AB390" s="131">
        <v>97.19</v>
      </c>
      <c r="AC390" s="109"/>
      <c r="AD390" s="131">
        <v>463.48899999999998</v>
      </c>
      <c r="AE390" s="109"/>
      <c r="AF390" s="108"/>
      <c r="AG390" s="16"/>
      <c r="AH390" s="132">
        <v>4.8000000000000001E-4</v>
      </c>
      <c r="AI390" s="132">
        <v>2.15E-3</v>
      </c>
      <c r="AJ390" s="132">
        <v>3.6999999999999999E-4</v>
      </c>
    </row>
    <row r="391" spans="1:36">
      <c r="A391" t="s">
        <v>1214</v>
      </c>
      <c r="B391" t="s">
        <v>1221</v>
      </c>
      <c r="C391" t="s">
        <v>2494</v>
      </c>
      <c r="D391" t="s">
        <v>2495</v>
      </c>
      <c r="E391" t="s">
        <v>310</v>
      </c>
      <c r="F391" t="s">
        <v>2496</v>
      </c>
      <c r="G391" t="s">
        <v>2497</v>
      </c>
      <c r="H391" t="s">
        <v>322</v>
      </c>
      <c r="I391" t="s">
        <v>952</v>
      </c>
      <c r="J391" t="s">
        <v>205</v>
      </c>
      <c r="K391" t="s">
        <v>205</v>
      </c>
      <c r="L391" t="s">
        <v>326</v>
      </c>
      <c r="M391" t="s">
        <v>341</v>
      </c>
      <c r="N391" t="s">
        <v>485</v>
      </c>
      <c r="O391" t="s">
        <v>340</v>
      </c>
      <c r="P391" t="s">
        <v>1600</v>
      </c>
      <c r="Q391" t="s">
        <v>416</v>
      </c>
      <c r="R391" t="s">
        <v>408</v>
      </c>
      <c r="S391" t="s">
        <v>1213</v>
      </c>
      <c r="T391" s="131">
        <v>3.98</v>
      </c>
      <c r="U391" t="s">
        <v>1557</v>
      </c>
      <c r="V391" s="132">
        <v>5.2859999999999997E-2</v>
      </c>
      <c r="W391" s="132">
        <v>4.65E-2</v>
      </c>
      <c r="X391" t="s">
        <v>413</v>
      </c>
      <c r="Y391" t="s">
        <v>340</v>
      </c>
      <c r="Z391" s="131">
        <v>436831.06</v>
      </c>
      <c r="AA391" s="131">
        <v>1</v>
      </c>
      <c r="AB391" s="131">
        <v>104.02</v>
      </c>
      <c r="AC391" s="109"/>
      <c r="AD391" s="131">
        <v>454.392</v>
      </c>
      <c r="AE391" s="109"/>
      <c r="AF391" s="108"/>
      <c r="AG391" s="16"/>
      <c r="AH391" s="132">
        <v>4.2999999999999999E-4</v>
      </c>
      <c r="AI391" s="132">
        <v>2.1099999999999999E-3</v>
      </c>
      <c r="AJ391" s="132">
        <v>3.6000000000000002E-4</v>
      </c>
    </row>
    <row r="392" spans="1:36">
      <c r="A392" t="s">
        <v>1214</v>
      </c>
      <c r="B392" t="s">
        <v>1221</v>
      </c>
      <c r="C392" t="s">
        <v>1536</v>
      </c>
      <c r="D392" t="s">
        <v>1537</v>
      </c>
      <c r="E392" t="s">
        <v>310</v>
      </c>
      <c r="F392" t="s">
        <v>2498</v>
      </c>
      <c r="G392" t="s">
        <v>2499</v>
      </c>
      <c r="H392" t="s">
        <v>322</v>
      </c>
      <c r="I392" t="s">
        <v>755</v>
      </c>
      <c r="J392" t="s">
        <v>205</v>
      </c>
      <c r="K392" t="s">
        <v>205</v>
      </c>
      <c r="L392" t="s">
        <v>326</v>
      </c>
      <c r="M392" t="s">
        <v>341</v>
      </c>
      <c r="N392" t="s">
        <v>449</v>
      </c>
      <c r="O392" t="s">
        <v>340</v>
      </c>
      <c r="P392" t="s">
        <v>1212</v>
      </c>
      <c r="Q392" t="s">
        <v>414</v>
      </c>
      <c r="R392" t="s">
        <v>408</v>
      </c>
      <c r="S392" t="s">
        <v>1213</v>
      </c>
      <c r="T392" s="131">
        <v>1</v>
      </c>
      <c r="U392" t="s">
        <v>1861</v>
      </c>
      <c r="V392" s="132">
        <v>7.3800000000000003E-3</v>
      </c>
      <c r="W392" s="132">
        <v>2.4799999999999999E-2</v>
      </c>
      <c r="X392" t="s">
        <v>413</v>
      </c>
      <c r="Y392" t="s">
        <v>340</v>
      </c>
      <c r="Z392" s="131">
        <v>390636.5</v>
      </c>
      <c r="AA392" s="131">
        <v>1</v>
      </c>
      <c r="AB392" s="131">
        <v>115.16</v>
      </c>
      <c r="AC392" s="109"/>
      <c r="AD392" s="131">
        <v>449.85700000000003</v>
      </c>
      <c r="AE392" s="109"/>
      <c r="AF392" s="108"/>
      <c r="AG392" s="16"/>
      <c r="AH392" s="132">
        <v>2.5999999999999998E-4</v>
      </c>
      <c r="AI392" s="132">
        <v>2.0899999999999998E-3</v>
      </c>
      <c r="AJ392" s="132">
        <v>3.6000000000000002E-4</v>
      </c>
    </row>
    <row r="393" spans="1:36">
      <c r="A393" t="s">
        <v>1214</v>
      </c>
      <c r="B393" t="s">
        <v>1221</v>
      </c>
      <c r="C393" t="s">
        <v>2500</v>
      </c>
      <c r="D393" t="s">
        <v>2501</v>
      </c>
      <c r="E393" t="s">
        <v>310</v>
      </c>
      <c r="F393" t="s">
        <v>2502</v>
      </c>
      <c r="G393" t="s">
        <v>2503</v>
      </c>
      <c r="H393" t="s">
        <v>322</v>
      </c>
      <c r="I393" t="s">
        <v>952</v>
      </c>
      <c r="J393" t="s">
        <v>205</v>
      </c>
      <c r="K393" t="s">
        <v>205</v>
      </c>
      <c r="L393" t="s">
        <v>326</v>
      </c>
      <c r="M393" t="s">
        <v>341</v>
      </c>
      <c r="N393" t="s">
        <v>448</v>
      </c>
      <c r="O393" t="s">
        <v>340</v>
      </c>
      <c r="P393" t="s">
        <v>1556</v>
      </c>
      <c r="Q393" t="s">
        <v>416</v>
      </c>
      <c r="R393" t="s">
        <v>408</v>
      </c>
      <c r="S393" t="s">
        <v>1213</v>
      </c>
      <c r="T393" s="131">
        <v>2.78</v>
      </c>
      <c r="U393" t="s">
        <v>1668</v>
      </c>
      <c r="V393" s="132">
        <v>5.7439999999999998E-2</v>
      </c>
      <c r="W393" s="132">
        <v>5.4899999999999997E-2</v>
      </c>
      <c r="X393" t="s">
        <v>413</v>
      </c>
      <c r="Y393" t="s">
        <v>340</v>
      </c>
      <c r="Z393" s="131">
        <v>428000</v>
      </c>
      <c r="AA393" s="131">
        <v>1</v>
      </c>
      <c r="AB393" s="131">
        <v>100.74</v>
      </c>
      <c r="AC393" s="109"/>
      <c r="AD393" s="131">
        <v>431.16699999999997</v>
      </c>
      <c r="AE393" s="109"/>
      <c r="AF393" s="108"/>
      <c r="AG393" s="16"/>
      <c r="AH393" s="132">
        <v>1.7099999999999999E-3</v>
      </c>
      <c r="AI393" s="132">
        <v>2E-3</v>
      </c>
      <c r="AJ393" s="132">
        <v>3.4000000000000002E-4</v>
      </c>
    </row>
    <row r="394" spans="1:36">
      <c r="A394" t="s">
        <v>1214</v>
      </c>
      <c r="B394" t="s">
        <v>1221</v>
      </c>
      <c r="C394" t="s">
        <v>1987</v>
      </c>
      <c r="D394" t="s">
        <v>1988</v>
      </c>
      <c r="E394" t="s">
        <v>310</v>
      </c>
      <c r="F394" t="s">
        <v>2504</v>
      </c>
      <c r="G394" t="s">
        <v>2505</v>
      </c>
      <c r="H394" t="s">
        <v>322</v>
      </c>
      <c r="I394" t="s">
        <v>952</v>
      </c>
      <c r="J394" t="s">
        <v>205</v>
      </c>
      <c r="K394" t="s">
        <v>205</v>
      </c>
      <c r="L394" t="s">
        <v>326</v>
      </c>
      <c r="M394" t="s">
        <v>341</v>
      </c>
      <c r="N394" t="s">
        <v>446</v>
      </c>
      <c r="O394" t="s">
        <v>340</v>
      </c>
      <c r="P394" t="s">
        <v>1645</v>
      </c>
      <c r="Q394" t="s">
        <v>414</v>
      </c>
      <c r="R394" t="s">
        <v>408</v>
      </c>
      <c r="S394" t="s">
        <v>1213</v>
      </c>
      <c r="T394" s="131">
        <v>3.65</v>
      </c>
      <c r="U394" t="s">
        <v>2506</v>
      </c>
      <c r="V394" s="132">
        <v>4.3729999999999998E-2</v>
      </c>
      <c r="W394" s="132">
        <v>4.4999999999999998E-2</v>
      </c>
      <c r="X394" t="s">
        <v>413</v>
      </c>
      <c r="Y394" t="s">
        <v>340</v>
      </c>
      <c r="Z394" s="131">
        <v>450000</v>
      </c>
      <c r="AA394" s="131">
        <v>1</v>
      </c>
      <c r="AB394" s="131">
        <v>94.04</v>
      </c>
      <c r="AC394" s="109"/>
      <c r="AD394" s="131">
        <v>423.18</v>
      </c>
      <c r="AE394" s="109"/>
      <c r="AF394" s="108"/>
      <c r="AG394" s="16"/>
      <c r="AH394" s="132">
        <v>3.5E-4</v>
      </c>
      <c r="AI394" s="132">
        <v>1.9599999999999999E-3</v>
      </c>
      <c r="AJ394" s="132">
        <v>3.4000000000000002E-4</v>
      </c>
    </row>
    <row r="395" spans="1:36">
      <c r="A395" t="s">
        <v>1214</v>
      </c>
      <c r="B395" t="s">
        <v>1221</v>
      </c>
      <c r="C395" t="s">
        <v>2004</v>
      </c>
      <c r="D395" t="s">
        <v>2005</v>
      </c>
      <c r="E395" t="s">
        <v>310</v>
      </c>
      <c r="F395" t="s">
        <v>2507</v>
      </c>
      <c r="G395" t="s">
        <v>2508</v>
      </c>
      <c r="H395" t="s">
        <v>322</v>
      </c>
      <c r="I395" t="s">
        <v>755</v>
      </c>
      <c r="J395" t="s">
        <v>205</v>
      </c>
      <c r="K395" t="s">
        <v>205</v>
      </c>
      <c r="L395" t="s">
        <v>326</v>
      </c>
      <c r="M395" t="s">
        <v>341</v>
      </c>
      <c r="N395" t="s">
        <v>449</v>
      </c>
      <c r="O395" t="s">
        <v>340</v>
      </c>
      <c r="P395" t="s">
        <v>1212</v>
      </c>
      <c r="Q395" t="s">
        <v>414</v>
      </c>
      <c r="R395" t="s">
        <v>408</v>
      </c>
      <c r="S395" t="s">
        <v>1213</v>
      </c>
      <c r="T395" s="131">
        <v>3.31</v>
      </c>
      <c r="U395" t="s">
        <v>2509</v>
      </c>
      <c r="V395" s="132">
        <v>1.8149999999999999E-2</v>
      </c>
      <c r="W395" s="132">
        <v>2.58E-2</v>
      </c>
      <c r="X395" t="s">
        <v>413</v>
      </c>
      <c r="Y395" t="s">
        <v>340</v>
      </c>
      <c r="Z395" s="131">
        <v>369120</v>
      </c>
      <c r="AA395" s="131">
        <v>1</v>
      </c>
      <c r="AB395" s="131">
        <v>105.48</v>
      </c>
      <c r="AC395" s="109"/>
      <c r="AD395" s="131">
        <v>389.34800000000001</v>
      </c>
      <c r="AE395" s="109"/>
      <c r="AF395" s="108"/>
      <c r="AG395" s="16"/>
      <c r="AH395" s="132">
        <v>1.1E-4</v>
      </c>
      <c r="AI395" s="132">
        <v>1.81E-3</v>
      </c>
      <c r="AJ395" s="132">
        <v>3.1E-4</v>
      </c>
    </row>
    <row r="396" spans="1:36">
      <c r="A396" t="s">
        <v>1214</v>
      </c>
      <c r="B396" t="s">
        <v>1221</v>
      </c>
      <c r="C396" t="s">
        <v>1944</v>
      </c>
      <c r="D396" t="s">
        <v>1945</v>
      </c>
      <c r="E396" t="s">
        <v>310</v>
      </c>
      <c r="F396" t="s">
        <v>2510</v>
      </c>
      <c r="G396" t="s">
        <v>2511</v>
      </c>
      <c r="H396" t="s">
        <v>322</v>
      </c>
      <c r="I396" t="s">
        <v>755</v>
      </c>
      <c r="J396" t="s">
        <v>205</v>
      </c>
      <c r="K396" t="s">
        <v>205</v>
      </c>
      <c r="L396" t="s">
        <v>326</v>
      </c>
      <c r="M396" t="s">
        <v>341</v>
      </c>
      <c r="N396" t="s">
        <v>465</v>
      </c>
      <c r="O396" t="s">
        <v>340</v>
      </c>
      <c r="P396" t="s">
        <v>1645</v>
      </c>
      <c r="Q396" t="s">
        <v>414</v>
      </c>
      <c r="R396" t="s">
        <v>408</v>
      </c>
      <c r="S396" t="s">
        <v>1213</v>
      </c>
      <c r="T396" s="131">
        <v>0.78</v>
      </c>
      <c r="U396" t="s">
        <v>2512</v>
      </c>
      <c r="V396" s="132">
        <v>1.2540000000000001E-2</v>
      </c>
      <c r="W396" s="132">
        <v>3.2099999999999997E-2</v>
      </c>
      <c r="X396" t="s">
        <v>413</v>
      </c>
      <c r="Y396" t="s">
        <v>340</v>
      </c>
      <c r="Z396" s="131">
        <v>330094.28999999998</v>
      </c>
      <c r="AA396" s="131">
        <v>1</v>
      </c>
      <c r="AB396" s="131">
        <v>116.88</v>
      </c>
      <c r="AC396" s="109"/>
      <c r="AD396" s="131">
        <v>385.81400000000002</v>
      </c>
      <c r="AE396" s="109"/>
      <c r="AF396" s="108"/>
      <c r="AG396" s="16"/>
      <c r="AH396" s="132">
        <v>7.2999999999999996E-4</v>
      </c>
      <c r="AI396" s="132">
        <v>1.7899999999999999E-3</v>
      </c>
      <c r="AJ396" s="132">
        <v>3.1E-4</v>
      </c>
    </row>
    <row r="397" spans="1:36">
      <c r="A397" t="s">
        <v>1214</v>
      </c>
      <c r="B397" t="s">
        <v>1221</v>
      </c>
      <c r="C397" t="s">
        <v>2004</v>
      </c>
      <c r="D397" t="s">
        <v>2005</v>
      </c>
      <c r="E397" t="s">
        <v>310</v>
      </c>
      <c r="F397" t="s">
        <v>2513</v>
      </c>
      <c r="G397" t="s">
        <v>2514</v>
      </c>
      <c r="H397" t="s">
        <v>322</v>
      </c>
      <c r="I397" t="s">
        <v>755</v>
      </c>
      <c r="J397" t="s">
        <v>205</v>
      </c>
      <c r="K397" t="s">
        <v>205</v>
      </c>
      <c r="L397" t="s">
        <v>326</v>
      </c>
      <c r="M397" t="s">
        <v>341</v>
      </c>
      <c r="N397" t="s">
        <v>449</v>
      </c>
      <c r="O397" t="s">
        <v>340</v>
      </c>
      <c r="P397" t="s">
        <v>1212</v>
      </c>
      <c r="Q397" t="s">
        <v>414</v>
      </c>
      <c r="R397" t="s">
        <v>408</v>
      </c>
      <c r="S397" t="s">
        <v>1213</v>
      </c>
      <c r="T397" s="131">
        <v>4.9800000000000004</v>
      </c>
      <c r="U397" t="s">
        <v>2515</v>
      </c>
      <c r="V397" s="132">
        <v>2.366E-2</v>
      </c>
      <c r="W397" s="132">
        <v>2.6100000000000002E-2</v>
      </c>
      <c r="X397" t="s">
        <v>413</v>
      </c>
      <c r="Y397" t="s">
        <v>340</v>
      </c>
      <c r="Z397" s="131">
        <v>367735</v>
      </c>
      <c r="AA397" s="131">
        <v>1</v>
      </c>
      <c r="AB397" s="131">
        <v>104.05</v>
      </c>
      <c r="AC397" s="109">
        <v>0.86199999999999999</v>
      </c>
      <c r="AD397" s="131">
        <v>383.49</v>
      </c>
      <c r="AE397" s="109"/>
      <c r="AF397" s="108"/>
      <c r="AG397" s="16"/>
      <c r="AH397" s="132">
        <v>1.1E-4</v>
      </c>
      <c r="AI397" s="132">
        <v>1.7799999999999999E-3</v>
      </c>
      <c r="AJ397" s="132">
        <v>3.1E-4</v>
      </c>
    </row>
    <row r="398" spans="1:36">
      <c r="A398" t="s">
        <v>1214</v>
      </c>
      <c r="B398" t="s">
        <v>1221</v>
      </c>
      <c r="C398" t="s">
        <v>1930</v>
      </c>
      <c r="D398" t="s">
        <v>1931</v>
      </c>
      <c r="E398" t="s">
        <v>310</v>
      </c>
      <c r="F398" t="s">
        <v>2055</v>
      </c>
      <c r="G398" t="s">
        <v>2056</v>
      </c>
      <c r="H398" t="s">
        <v>322</v>
      </c>
      <c r="I398" t="s">
        <v>755</v>
      </c>
      <c r="J398" t="s">
        <v>205</v>
      </c>
      <c r="K398" t="s">
        <v>205</v>
      </c>
      <c r="L398" t="s">
        <v>326</v>
      </c>
      <c r="M398" t="s">
        <v>341</v>
      </c>
      <c r="N398" t="s">
        <v>465</v>
      </c>
      <c r="O398" t="s">
        <v>340</v>
      </c>
      <c r="P398" t="s">
        <v>1645</v>
      </c>
      <c r="Q398" t="s">
        <v>414</v>
      </c>
      <c r="R398" t="s">
        <v>408</v>
      </c>
      <c r="S398" t="s">
        <v>1213</v>
      </c>
      <c r="T398" s="131">
        <v>3.75</v>
      </c>
      <c r="U398" t="s">
        <v>1561</v>
      </c>
      <c r="V398" s="132">
        <v>3.59674</v>
      </c>
      <c r="W398" s="132">
        <v>2.81E-2</v>
      </c>
      <c r="X398" t="s">
        <v>413</v>
      </c>
      <c r="Y398" t="s">
        <v>340</v>
      </c>
      <c r="Z398" s="131">
        <v>322594.28000000003</v>
      </c>
      <c r="AA398" s="131">
        <v>1</v>
      </c>
      <c r="AB398" s="131">
        <v>111.28</v>
      </c>
      <c r="AC398" s="109">
        <v>6.9249999999999998</v>
      </c>
      <c r="AD398" s="131">
        <v>365.90800000000002</v>
      </c>
      <c r="AE398" s="109"/>
      <c r="AF398" s="108"/>
      <c r="AG398" s="16"/>
      <c r="AH398" s="132">
        <v>1.7000000000000001E-4</v>
      </c>
      <c r="AI398" s="132">
        <v>1.73E-3</v>
      </c>
      <c r="AJ398" s="132">
        <v>2.9999999999999997E-4</v>
      </c>
    </row>
    <row r="399" spans="1:36">
      <c r="A399" t="s">
        <v>1214</v>
      </c>
      <c r="B399" t="s">
        <v>1221</v>
      </c>
      <c r="C399" t="s">
        <v>1641</v>
      </c>
      <c r="D399" t="s">
        <v>1642</v>
      </c>
      <c r="E399" t="s">
        <v>310</v>
      </c>
      <c r="F399" t="s">
        <v>2516</v>
      </c>
      <c r="G399" t="s">
        <v>2517</v>
      </c>
      <c r="H399" t="s">
        <v>322</v>
      </c>
      <c r="I399" t="s">
        <v>755</v>
      </c>
      <c r="J399" t="s">
        <v>205</v>
      </c>
      <c r="K399" t="s">
        <v>205</v>
      </c>
      <c r="L399" t="s">
        <v>326</v>
      </c>
      <c r="M399" t="s">
        <v>341</v>
      </c>
      <c r="N399" t="s">
        <v>465</v>
      </c>
      <c r="O399" t="s">
        <v>340</v>
      </c>
      <c r="P399" t="s">
        <v>1645</v>
      </c>
      <c r="Q399" t="s">
        <v>414</v>
      </c>
      <c r="R399" t="s">
        <v>408</v>
      </c>
      <c r="S399" t="s">
        <v>1213</v>
      </c>
      <c r="T399" s="131">
        <v>0.74</v>
      </c>
      <c r="U399" t="s">
        <v>1858</v>
      </c>
      <c r="V399" s="132">
        <v>7.6800000000000002E-3</v>
      </c>
      <c r="W399" s="132">
        <v>2.9600000000000001E-2</v>
      </c>
      <c r="X399" t="s">
        <v>413</v>
      </c>
      <c r="Y399" t="s">
        <v>340</v>
      </c>
      <c r="Z399" s="131">
        <v>239064.9</v>
      </c>
      <c r="AA399" s="131">
        <v>1</v>
      </c>
      <c r="AB399" s="131">
        <v>145.6</v>
      </c>
      <c r="AC399" s="109"/>
      <c r="AD399" s="131">
        <v>348.07799999999997</v>
      </c>
      <c r="AE399" s="109"/>
      <c r="AF399" s="108"/>
      <c r="AG399" s="16"/>
      <c r="AH399" s="132">
        <v>5.0000000000000001E-4</v>
      </c>
      <c r="AI399" s="132">
        <v>1.6100000000000001E-3</v>
      </c>
      <c r="AJ399" s="132">
        <v>2.7999999999999998E-4</v>
      </c>
    </row>
    <row r="400" spans="1:36">
      <c r="A400" t="s">
        <v>1214</v>
      </c>
      <c r="B400" t="s">
        <v>1221</v>
      </c>
      <c r="C400" t="s">
        <v>2518</v>
      </c>
      <c r="D400" t="s">
        <v>2519</v>
      </c>
      <c r="E400" t="s">
        <v>310</v>
      </c>
      <c r="F400" t="s">
        <v>2520</v>
      </c>
      <c r="G400" t="s">
        <v>2521</v>
      </c>
      <c r="H400" t="s">
        <v>322</v>
      </c>
      <c r="I400" t="s">
        <v>952</v>
      </c>
      <c r="J400" t="s">
        <v>205</v>
      </c>
      <c r="K400" t="s">
        <v>205</v>
      </c>
      <c r="L400" t="s">
        <v>326</v>
      </c>
      <c r="M400" t="s">
        <v>341</v>
      </c>
      <c r="N400" t="s">
        <v>477</v>
      </c>
      <c r="O400" t="s">
        <v>340</v>
      </c>
      <c r="P400" t="s">
        <v>1590</v>
      </c>
      <c r="Q400" t="s">
        <v>414</v>
      </c>
      <c r="R400" t="s">
        <v>408</v>
      </c>
      <c r="S400" t="s">
        <v>1213</v>
      </c>
      <c r="T400" s="131">
        <v>5.15</v>
      </c>
      <c r="U400" t="s">
        <v>2522</v>
      </c>
      <c r="V400" s="132">
        <v>5.552E-2</v>
      </c>
      <c r="W400" s="132">
        <v>4.6699999999999998E-2</v>
      </c>
      <c r="X400" t="s">
        <v>413</v>
      </c>
      <c r="Y400" t="s">
        <v>340</v>
      </c>
      <c r="Z400" s="131">
        <v>319000</v>
      </c>
      <c r="AA400" s="131">
        <v>1</v>
      </c>
      <c r="AB400" s="131">
        <v>105.89</v>
      </c>
      <c r="AC400" s="109"/>
      <c r="AD400" s="131">
        <v>337.78899999999999</v>
      </c>
      <c r="AE400" s="109"/>
      <c r="AF400" s="108"/>
      <c r="AG400" s="16"/>
      <c r="AH400" s="132">
        <v>2.1299999999999999E-3</v>
      </c>
      <c r="AI400" s="132">
        <v>1.57E-3</v>
      </c>
      <c r="AJ400" s="132">
        <v>2.7E-4</v>
      </c>
    </row>
    <row r="401" spans="1:36">
      <c r="A401" t="s">
        <v>1214</v>
      </c>
      <c r="B401" t="s">
        <v>1221</v>
      </c>
      <c r="C401" t="s">
        <v>2523</v>
      </c>
      <c r="D401" t="s">
        <v>2524</v>
      </c>
      <c r="E401" t="s">
        <v>310</v>
      </c>
      <c r="F401" t="s">
        <v>2525</v>
      </c>
      <c r="G401" t="s">
        <v>2526</v>
      </c>
      <c r="H401" t="s">
        <v>322</v>
      </c>
      <c r="I401" t="s">
        <v>755</v>
      </c>
      <c r="J401" t="s">
        <v>205</v>
      </c>
      <c r="K401" t="s">
        <v>205</v>
      </c>
      <c r="L401" t="s">
        <v>326</v>
      </c>
      <c r="M401" t="s">
        <v>341</v>
      </c>
      <c r="N401" t="s">
        <v>449</v>
      </c>
      <c r="O401" t="s">
        <v>340</v>
      </c>
      <c r="P401" t="s">
        <v>1212</v>
      </c>
      <c r="Q401" t="s">
        <v>414</v>
      </c>
      <c r="R401" t="s">
        <v>408</v>
      </c>
      <c r="S401" t="s">
        <v>1213</v>
      </c>
      <c r="T401" s="131">
        <v>2.5099999999999998</v>
      </c>
      <c r="U401" t="s">
        <v>2527</v>
      </c>
      <c r="V401" s="132">
        <v>9.6299999999999997E-3</v>
      </c>
      <c r="W401" s="132">
        <v>2.5399999999999999E-2</v>
      </c>
      <c r="X401" t="s">
        <v>413</v>
      </c>
      <c r="Y401" t="s">
        <v>340</v>
      </c>
      <c r="Z401" s="131">
        <v>286604.37</v>
      </c>
      <c r="AA401" s="131">
        <v>1</v>
      </c>
      <c r="AB401" s="131">
        <v>114.77</v>
      </c>
      <c r="AC401" s="109"/>
      <c r="AD401" s="131">
        <v>328.93599999999998</v>
      </c>
      <c r="AE401" s="109"/>
      <c r="AF401" s="108"/>
      <c r="AG401" s="16"/>
      <c r="AH401" s="132">
        <v>1.23E-3</v>
      </c>
      <c r="AI401" s="132">
        <v>1.5299999999999999E-3</v>
      </c>
      <c r="AJ401" s="132">
        <v>2.5999999999999998E-4</v>
      </c>
    </row>
    <row r="402" spans="1:36">
      <c r="A402" t="s">
        <v>1214</v>
      </c>
      <c r="B402" t="s">
        <v>1221</v>
      </c>
      <c r="C402" t="s">
        <v>1935</v>
      </c>
      <c r="D402" t="s">
        <v>1936</v>
      </c>
      <c r="E402" t="s">
        <v>310</v>
      </c>
      <c r="F402" t="s">
        <v>2528</v>
      </c>
      <c r="G402" t="s">
        <v>2529</v>
      </c>
      <c r="H402" t="s">
        <v>322</v>
      </c>
      <c r="I402" t="s">
        <v>755</v>
      </c>
      <c r="J402" t="s">
        <v>205</v>
      </c>
      <c r="K402" t="s">
        <v>205</v>
      </c>
      <c r="L402" t="s">
        <v>326</v>
      </c>
      <c r="M402" t="s">
        <v>341</v>
      </c>
      <c r="N402" t="s">
        <v>465</v>
      </c>
      <c r="O402" t="s">
        <v>340</v>
      </c>
      <c r="P402" t="s">
        <v>1645</v>
      </c>
      <c r="Q402" t="s">
        <v>414</v>
      </c>
      <c r="R402" t="s">
        <v>408</v>
      </c>
      <c r="S402" t="s">
        <v>1213</v>
      </c>
      <c r="T402" s="131">
        <v>2.02</v>
      </c>
      <c r="U402" t="s">
        <v>1351</v>
      </c>
      <c r="V402" s="132">
        <v>1.9720000000000001E-2</v>
      </c>
      <c r="W402" s="132">
        <v>2.87E-2</v>
      </c>
      <c r="X402" t="s">
        <v>413</v>
      </c>
      <c r="Y402" t="s">
        <v>340</v>
      </c>
      <c r="Z402" s="131">
        <v>281450.51</v>
      </c>
      <c r="AA402" s="131">
        <v>1</v>
      </c>
      <c r="AB402" s="131">
        <v>116.49</v>
      </c>
      <c r="AC402" s="109"/>
      <c r="AD402" s="131">
        <v>327.86200000000002</v>
      </c>
      <c r="AE402" s="109"/>
      <c r="AF402" s="108"/>
      <c r="AG402" s="16"/>
      <c r="AH402" s="132">
        <v>1.7000000000000001E-4</v>
      </c>
      <c r="AI402" s="132">
        <v>1.5200000000000001E-3</v>
      </c>
      <c r="AJ402" s="132">
        <v>2.5999999999999998E-4</v>
      </c>
    </row>
    <row r="403" spans="1:36">
      <c r="A403" t="s">
        <v>1214</v>
      </c>
      <c r="B403" t="s">
        <v>1221</v>
      </c>
      <c r="C403" t="s">
        <v>1992</v>
      </c>
      <c r="D403" t="s">
        <v>1993</v>
      </c>
      <c r="E403" t="s">
        <v>310</v>
      </c>
      <c r="F403" t="s">
        <v>2530</v>
      </c>
      <c r="G403" t="s">
        <v>2531</v>
      </c>
      <c r="H403" t="s">
        <v>322</v>
      </c>
      <c r="I403" t="s">
        <v>755</v>
      </c>
      <c r="J403" t="s">
        <v>205</v>
      </c>
      <c r="K403" t="s">
        <v>205</v>
      </c>
      <c r="L403" t="s">
        <v>326</v>
      </c>
      <c r="M403" t="s">
        <v>341</v>
      </c>
      <c r="N403" t="s">
        <v>449</v>
      </c>
      <c r="O403" t="s">
        <v>340</v>
      </c>
      <c r="P403" t="s">
        <v>1212</v>
      </c>
      <c r="Q403" t="s">
        <v>414</v>
      </c>
      <c r="R403" t="s">
        <v>408</v>
      </c>
      <c r="S403" t="s">
        <v>1213</v>
      </c>
      <c r="T403" s="131">
        <v>3.34</v>
      </c>
      <c r="U403" t="s">
        <v>2532</v>
      </c>
      <c r="V403" s="132">
        <v>1.619E-2</v>
      </c>
      <c r="W403" s="132">
        <v>2.5700000000000001E-2</v>
      </c>
      <c r="X403" t="s">
        <v>413</v>
      </c>
      <c r="Y403" t="s">
        <v>340</v>
      </c>
      <c r="Z403" s="131">
        <v>309166.65999999997</v>
      </c>
      <c r="AA403" s="131">
        <v>1</v>
      </c>
      <c r="AB403" s="131">
        <v>105.19</v>
      </c>
      <c r="AC403" s="109"/>
      <c r="AD403" s="131">
        <v>325.21199999999999</v>
      </c>
      <c r="AE403" s="109"/>
      <c r="AF403" s="108"/>
      <c r="AG403" s="16"/>
      <c r="AH403" s="132">
        <v>3.1E-4</v>
      </c>
      <c r="AI403" s="132">
        <v>1.5100000000000001E-3</v>
      </c>
      <c r="AJ403" s="132">
        <v>2.5999999999999998E-4</v>
      </c>
    </row>
    <row r="404" spans="1:36">
      <c r="A404" t="s">
        <v>1214</v>
      </c>
      <c r="B404" t="s">
        <v>1221</v>
      </c>
      <c r="C404" t="s">
        <v>2194</v>
      </c>
      <c r="D404" t="s">
        <v>2195</v>
      </c>
      <c r="E404" t="s">
        <v>310</v>
      </c>
      <c r="F404" t="s">
        <v>2533</v>
      </c>
      <c r="G404" t="s">
        <v>2534</v>
      </c>
      <c r="H404" t="s">
        <v>322</v>
      </c>
      <c r="I404" t="s">
        <v>755</v>
      </c>
      <c r="J404" t="s">
        <v>205</v>
      </c>
      <c r="K404" t="s">
        <v>205</v>
      </c>
      <c r="L404" t="s">
        <v>326</v>
      </c>
      <c r="M404" t="s">
        <v>341</v>
      </c>
      <c r="N404" t="s">
        <v>465</v>
      </c>
      <c r="O404" t="s">
        <v>340</v>
      </c>
      <c r="P404" t="s">
        <v>2193</v>
      </c>
      <c r="Q404" t="s">
        <v>416</v>
      </c>
      <c r="R404" t="s">
        <v>408</v>
      </c>
      <c r="S404" t="s">
        <v>1213</v>
      </c>
      <c r="T404" s="131">
        <v>5.9</v>
      </c>
      <c r="U404" t="s">
        <v>2535</v>
      </c>
      <c r="V404" s="132">
        <v>2.8150000000000001E-2</v>
      </c>
      <c r="W404" s="132">
        <v>3.0099999999999998E-2</v>
      </c>
      <c r="X404" t="s">
        <v>413</v>
      </c>
      <c r="Y404" t="s">
        <v>340</v>
      </c>
      <c r="Z404" s="131">
        <v>297808.28999999998</v>
      </c>
      <c r="AA404" s="131">
        <v>1</v>
      </c>
      <c r="AB404" s="131">
        <v>108.34</v>
      </c>
      <c r="AC404" s="109"/>
      <c r="AD404" s="131">
        <v>322.64600000000002</v>
      </c>
      <c r="AE404" s="109"/>
      <c r="AF404" s="108"/>
      <c r="AG404" s="16"/>
      <c r="AH404" s="132">
        <v>2.7E-4</v>
      </c>
      <c r="AI404" s="132">
        <v>1.5E-3</v>
      </c>
      <c r="AJ404" s="132">
        <v>2.5999999999999998E-4</v>
      </c>
    </row>
    <row r="405" spans="1:36">
      <c r="A405" t="s">
        <v>1214</v>
      </c>
      <c r="B405" t="s">
        <v>1221</v>
      </c>
      <c r="C405" t="s">
        <v>2020</v>
      </c>
      <c r="D405" t="s">
        <v>2021</v>
      </c>
      <c r="E405" t="s">
        <v>310</v>
      </c>
      <c r="F405" t="s">
        <v>2022</v>
      </c>
      <c r="G405" t="s">
        <v>2023</v>
      </c>
      <c r="H405" t="s">
        <v>322</v>
      </c>
      <c r="I405" t="s">
        <v>755</v>
      </c>
      <c r="J405" t="s">
        <v>205</v>
      </c>
      <c r="K405" t="s">
        <v>205</v>
      </c>
      <c r="L405" t="s">
        <v>326</v>
      </c>
      <c r="M405" t="s">
        <v>341</v>
      </c>
      <c r="N405" t="s">
        <v>465</v>
      </c>
      <c r="O405" t="s">
        <v>340</v>
      </c>
      <c r="P405" t="s">
        <v>1645</v>
      </c>
      <c r="Q405" t="s">
        <v>414</v>
      </c>
      <c r="R405" t="s">
        <v>408</v>
      </c>
      <c r="S405" t="s">
        <v>1213</v>
      </c>
      <c r="T405" s="131">
        <v>4.2300000000000004</v>
      </c>
      <c r="U405" t="s">
        <v>2024</v>
      </c>
      <c r="V405" s="132">
        <v>2.6589999999999999E-2</v>
      </c>
      <c r="W405" s="132">
        <v>2.7900000000000001E-2</v>
      </c>
      <c r="X405" t="s">
        <v>413</v>
      </c>
      <c r="Y405" t="s">
        <v>340</v>
      </c>
      <c r="Z405" s="131">
        <v>295060.14</v>
      </c>
      <c r="AA405" s="131">
        <v>1</v>
      </c>
      <c r="AB405" s="131">
        <v>107.28</v>
      </c>
      <c r="AC405" s="109"/>
      <c r="AD405" s="131">
        <v>316.541</v>
      </c>
      <c r="AE405" s="109"/>
      <c r="AF405" s="108"/>
      <c r="AG405" s="16"/>
      <c r="AH405" s="132">
        <v>3.8000000000000002E-4</v>
      </c>
      <c r="AI405" s="132">
        <v>1.47E-3</v>
      </c>
      <c r="AJ405" s="132">
        <v>2.5000000000000001E-4</v>
      </c>
    </row>
    <row r="406" spans="1:36">
      <c r="A406" t="s">
        <v>1214</v>
      </c>
      <c r="B406" t="s">
        <v>1221</v>
      </c>
      <c r="C406" t="s">
        <v>1623</v>
      </c>
      <c r="D406" t="s">
        <v>1624</v>
      </c>
      <c r="E406" t="s">
        <v>312</v>
      </c>
      <c r="F406" t="s">
        <v>2536</v>
      </c>
      <c r="G406" t="s">
        <v>2537</v>
      </c>
      <c r="H406" t="s">
        <v>322</v>
      </c>
      <c r="I406" t="s">
        <v>952</v>
      </c>
      <c r="J406" t="s">
        <v>205</v>
      </c>
      <c r="K406" t="s">
        <v>225</v>
      </c>
      <c r="L406" t="s">
        <v>326</v>
      </c>
      <c r="M406" t="s">
        <v>341</v>
      </c>
      <c r="N406" t="s">
        <v>466</v>
      </c>
      <c r="O406" t="s">
        <v>340</v>
      </c>
      <c r="P406" t="s">
        <v>1566</v>
      </c>
      <c r="Q406" t="s">
        <v>414</v>
      </c>
      <c r="R406" t="s">
        <v>408</v>
      </c>
      <c r="S406" t="s">
        <v>1213</v>
      </c>
      <c r="T406" s="131">
        <v>0.42</v>
      </c>
      <c r="U406" t="s">
        <v>1405</v>
      </c>
      <c r="V406" s="132">
        <v>5.5530000000000003E-2</v>
      </c>
      <c r="W406" s="132">
        <v>5.1400000000000001E-2</v>
      </c>
      <c r="X406" t="s">
        <v>413</v>
      </c>
      <c r="Y406" t="s">
        <v>340</v>
      </c>
      <c r="Z406" s="131">
        <v>276925</v>
      </c>
      <c r="AA406" s="131">
        <v>1</v>
      </c>
      <c r="AB406" s="131">
        <v>99.87</v>
      </c>
      <c r="AC406" s="109"/>
      <c r="AD406" s="131">
        <v>276.565</v>
      </c>
      <c r="AE406" s="109"/>
      <c r="AF406" s="108"/>
      <c r="AG406" s="16"/>
      <c r="AH406" s="132">
        <v>8.8000000000000003E-4</v>
      </c>
      <c r="AI406" s="132">
        <v>1.2800000000000001E-3</v>
      </c>
      <c r="AJ406" s="132">
        <v>2.2000000000000001E-4</v>
      </c>
    </row>
    <row r="407" spans="1:36">
      <c r="A407" t="s">
        <v>1214</v>
      </c>
      <c r="B407" t="s">
        <v>1221</v>
      </c>
      <c r="C407" t="s">
        <v>2066</v>
      </c>
      <c r="D407" t="s">
        <v>2067</v>
      </c>
      <c r="E407" t="s">
        <v>310</v>
      </c>
      <c r="F407" t="s">
        <v>2538</v>
      </c>
      <c r="G407" t="s">
        <v>2539</v>
      </c>
      <c r="H407" t="s">
        <v>322</v>
      </c>
      <c r="I407" t="s">
        <v>952</v>
      </c>
      <c r="J407" t="s">
        <v>205</v>
      </c>
      <c r="K407" t="s">
        <v>205</v>
      </c>
      <c r="L407" t="s">
        <v>326</v>
      </c>
      <c r="M407" t="s">
        <v>341</v>
      </c>
      <c r="N407" t="s">
        <v>465</v>
      </c>
      <c r="O407" t="s">
        <v>340</v>
      </c>
      <c r="P407" t="s">
        <v>1645</v>
      </c>
      <c r="Q407" t="s">
        <v>414</v>
      </c>
      <c r="R407" t="s">
        <v>408</v>
      </c>
      <c r="S407" t="s">
        <v>1213</v>
      </c>
      <c r="T407" s="131">
        <v>4.67</v>
      </c>
      <c r="U407" t="s">
        <v>2350</v>
      </c>
      <c r="V407" s="132">
        <v>4.5350000000000001E-2</v>
      </c>
      <c r="W407" s="132">
        <v>4.7E-2</v>
      </c>
      <c r="X407" t="s">
        <v>413</v>
      </c>
      <c r="Y407" t="s">
        <v>340</v>
      </c>
      <c r="Z407" s="131">
        <v>300000</v>
      </c>
      <c r="AA407" s="131">
        <v>1</v>
      </c>
      <c r="AB407" s="131">
        <v>91.3</v>
      </c>
      <c r="AC407" s="109"/>
      <c r="AD407" s="131">
        <v>273.89999999999998</v>
      </c>
      <c r="AE407" s="109"/>
      <c r="AF407" s="108"/>
      <c r="AG407" s="16"/>
      <c r="AH407" s="132">
        <v>2.5000000000000001E-4</v>
      </c>
      <c r="AI407" s="132">
        <v>1.2700000000000001E-3</v>
      </c>
      <c r="AJ407" s="132">
        <v>2.2000000000000001E-4</v>
      </c>
    </row>
    <row r="408" spans="1:36">
      <c r="A408" t="s">
        <v>1214</v>
      </c>
      <c r="B408" t="s">
        <v>1221</v>
      </c>
      <c r="C408" t="s">
        <v>2540</v>
      </c>
      <c r="D408" t="s">
        <v>2541</v>
      </c>
      <c r="E408" t="s">
        <v>310</v>
      </c>
      <c r="F408" t="s">
        <v>2542</v>
      </c>
      <c r="G408" t="s">
        <v>2543</v>
      </c>
      <c r="H408" t="s">
        <v>322</v>
      </c>
      <c r="I408" t="s">
        <v>755</v>
      </c>
      <c r="J408" t="s">
        <v>205</v>
      </c>
      <c r="K408" t="s">
        <v>205</v>
      </c>
      <c r="L408" t="s">
        <v>326</v>
      </c>
      <c r="M408" t="s">
        <v>341</v>
      </c>
      <c r="N408" t="s">
        <v>448</v>
      </c>
      <c r="O408" t="s">
        <v>340</v>
      </c>
      <c r="P408" t="s">
        <v>1530</v>
      </c>
      <c r="Q408" t="s">
        <v>414</v>
      </c>
      <c r="R408" t="s">
        <v>408</v>
      </c>
      <c r="S408" t="s">
        <v>1213</v>
      </c>
      <c r="T408" s="131">
        <v>2.23</v>
      </c>
      <c r="U408" t="s">
        <v>2544</v>
      </c>
      <c r="V408" s="132">
        <v>1.5570000000000001E-2</v>
      </c>
      <c r="W408" s="132">
        <v>3.1699999999999999E-2</v>
      </c>
      <c r="X408" t="s">
        <v>413</v>
      </c>
      <c r="Y408" t="s">
        <v>340</v>
      </c>
      <c r="Z408" s="131">
        <v>227272.72</v>
      </c>
      <c r="AA408" s="131">
        <v>1</v>
      </c>
      <c r="AB408" s="131">
        <v>120.32</v>
      </c>
      <c r="AC408" s="109"/>
      <c r="AD408" s="131">
        <v>273.45499999999998</v>
      </c>
      <c r="AE408" s="109"/>
      <c r="AF408" s="108"/>
      <c r="AG408" s="16"/>
      <c r="AH408" s="132">
        <v>1.6000000000000001E-4</v>
      </c>
      <c r="AI408" s="132">
        <v>1.2700000000000001E-3</v>
      </c>
      <c r="AJ408" s="132">
        <v>2.2000000000000001E-4</v>
      </c>
    </row>
    <row r="409" spans="1:36">
      <c r="A409" t="s">
        <v>1214</v>
      </c>
      <c r="B409" t="s">
        <v>1221</v>
      </c>
      <c r="C409" t="s">
        <v>2077</v>
      </c>
      <c r="D409" t="s">
        <v>2078</v>
      </c>
      <c r="E409" t="s">
        <v>310</v>
      </c>
      <c r="F409" t="s">
        <v>2545</v>
      </c>
      <c r="G409" t="s">
        <v>2546</v>
      </c>
      <c r="H409" t="s">
        <v>322</v>
      </c>
      <c r="I409" t="s">
        <v>755</v>
      </c>
      <c r="J409" t="s">
        <v>205</v>
      </c>
      <c r="K409" t="s">
        <v>205</v>
      </c>
      <c r="L409" t="s">
        <v>326</v>
      </c>
      <c r="M409" t="s">
        <v>341</v>
      </c>
      <c r="N409" t="s">
        <v>449</v>
      </c>
      <c r="O409" t="s">
        <v>340</v>
      </c>
      <c r="P409" t="s">
        <v>1590</v>
      </c>
      <c r="Q409" t="s">
        <v>414</v>
      </c>
      <c r="R409" t="s">
        <v>408</v>
      </c>
      <c r="S409" t="s">
        <v>1213</v>
      </c>
      <c r="T409" s="131">
        <v>1.98</v>
      </c>
      <c r="U409" t="s">
        <v>1686</v>
      </c>
      <c r="V409" s="132">
        <v>9.1199999999999996E-3</v>
      </c>
      <c r="W409" s="132">
        <v>2.6100000000000002E-2</v>
      </c>
      <c r="X409" t="s">
        <v>413</v>
      </c>
      <c r="Y409" t="s">
        <v>340</v>
      </c>
      <c r="Z409" s="131">
        <v>225000</v>
      </c>
      <c r="AA409" s="131">
        <v>1</v>
      </c>
      <c r="AB409" s="131">
        <v>111.76</v>
      </c>
      <c r="AC409" s="109"/>
      <c r="AD409" s="131">
        <v>251.46</v>
      </c>
      <c r="AE409" s="109"/>
      <c r="AF409" s="108"/>
      <c r="AG409" s="16"/>
      <c r="AH409" s="132">
        <v>3.6000000000000002E-4</v>
      </c>
      <c r="AI409" s="132">
        <v>1.17E-3</v>
      </c>
      <c r="AJ409" s="132">
        <v>2.0000000000000001E-4</v>
      </c>
    </row>
    <row r="410" spans="1:36">
      <c r="A410" t="s">
        <v>1214</v>
      </c>
      <c r="B410" t="s">
        <v>1221</v>
      </c>
      <c r="C410" t="s">
        <v>2547</v>
      </c>
      <c r="D410" t="s">
        <v>2548</v>
      </c>
      <c r="E410" t="s">
        <v>310</v>
      </c>
      <c r="F410" t="s">
        <v>2549</v>
      </c>
      <c r="G410" t="s">
        <v>2550</v>
      </c>
      <c r="H410" t="s">
        <v>322</v>
      </c>
      <c r="I410" t="s">
        <v>756</v>
      </c>
      <c r="J410" t="s">
        <v>205</v>
      </c>
      <c r="K410" t="s">
        <v>205</v>
      </c>
      <c r="L410" t="s">
        <v>326</v>
      </c>
      <c r="M410" t="s">
        <v>341</v>
      </c>
      <c r="N410" t="s">
        <v>455</v>
      </c>
      <c r="O410" t="s">
        <v>340</v>
      </c>
      <c r="P410" t="s">
        <v>1579</v>
      </c>
      <c r="Q410" t="s">
        <v>416</v>
      </c>
      <c r="R410" t="s">
        <v>408</v>
      </c>
      <c r="S410" t="s">
        <v>1213</v>
      </c>
      <c r="T410" s="131">
        <v>2.4300000000000002</v>
      </c>
      <c r="U410" t="s">
        <v>2551</v>
      </c>
      <c r="V410" s="132">
        <v>7.0879999999999999E-2</v>
      </c>
      <c r="W410" s="132">
        <v>6.2100000000000002E-2</v>
      </c>
      <c r="X410" t="s">
        <v>413</v>
      </c>
      <c r="Y410" t="s">
        <v>340</v>
      </c>
      <c r="Z410" s="131">
        <v>255161.06</v>
      </c>
      <c r="AA410" s="131">
        <v>1</v>
      </c>
      <c r="AB410" s="131">
        <v>94.12</v>
      </c>
      <c r="AC410" s="109"/>
      <c r="AD410" s="131">
        <v>240.15799999999999</v>
      </c>
      <c r="AE410" s="109"/>
      <c r="AF410" s="108"/>
      <c r="AG410" s="16"/>
      <c r="AH410" s="132">
        <v>2.0000000000000001E-4</v>
      </c>
      <c r="AI410" s="132">
        <v>1.1100000000000001E-3</v>
      </c>
      <c r="AJ410" s="132">
        <v>1.9000000000000001E-4</v>
      </c>
    </row>
    <row r="411" spans="1:36">
      <c r="A411" t="s">
        <v>1214</v>
      </c>
      <c r="B411" t="s">
        <v>1221</v>
      </c>
      <c r="C411" t="s">
        <v>2552</v>
      </c>
      <c r="D411" t="s">
        <v>2553</v>
      </c>
      <c r="E411" t="s">
        <v>310</v>
      </c>
      <c r="F411" t="s">
        <v>2554</v>
      </c>
      <c r="G411" t="s">
        <v>2555</v>
      </c>
      <c r="H411" t="s">
        <v>322</v>
      </c>
      <c r="I411" t="s">
        <v>755</v>
      </c>
      <c r="J411" t="s">
        <v>205</v>
      </c>
      <c r="K411" t="s">
        <v>205</v>
      </c>
      <c r="L411" t="s">
        <v>326</v>
      </c>
      <c r="M411" t="s">
        <v>341</v>
      </c>
      <c r="N411" t="s">
        <v>452</v>
      </c>
      <c r="O411" t="s">
        <v>340</v>
      </c>
      <c r="P411" t="s">
        <v>1566</v>
      </c>
      <c r="Q411" t="s">
        <v>414</v>
      </c>
      <c r="R411" t="s">
        <v>408</v>
      </c>
      <c r="S411" t="s">
        <v>1213</v>
      </c>
      <c r="T411" s="131">
        <v>4.01</v>
      </c>
      <c r="U411" t="s">
        <v>1897</v>
      </c>
      <c r="V411" s="132">
        <v>2.7640000000000001E-2</v>
      </c>
      <c r="W411" s="132">
        <v>3.1E-2</v>
      </c>
      <c r="X411" t="s">
        <v>413</v>
      </c>
      <c r="Y411" t="s">
        <v>340</v>
      </c>
      <c r="Z411" s="131">
        <v>225000</v>
      </c>
      <c r="AA411" s="131">
        <v>1</v>
      </c>
      <c r="AB411" s="131">
        <v>103.72</v>
      </c>
      <c r="AC411" s="109"/>
      <c r="AD411" s="131">
        <v>233.37</v>
      </c>
      <c r="AE411" s="109"/>
      <c r="AF411" s="108"/>
      <c r="AG411" s="16"/>
      <c r="AH411" s="132">
        <v>2.4000000000000001E-4</v>
      </c>
      <c r="AI411" s="132">
        <v>1.08E-3</v>
      </c>
      <c r="AJ411" s="132">
        <v>1.9000000000000001E-4</v>
      </c>
    </row>
    <row r="412" spans="1:36">
      <c r="A412" t="s">
        <v>1214</v>
      </c>
      <c r="B412" t="s">
        <v>1221</v>
      </c>
      <c r="C412" t="s">
        <v>2556</v>
      </c>
      <c r="D412" t="s">
        <v>2557</v>
      </c>
      <c r="E412" t="s">
        <v>310</v>
      </c>
      <c r="F412" t="s">
        <v>2558</v>
      </c>
      <c r="G412" t="s">
        <v>2559</v>
      </c>
      <c r="H412" t="s">
        <v>322</v>
      </c>
      <c r="I412" t="s">
        <v>952</v>
      </c>
      <c r="J412" t="s">
        <v>205</v>
      </c>
      <c r="K412" t="s">
        <v>205</v>
      </c>
      <c r="L412" t="s">
        <v>326</v>
      </c>
      <c r="M412" t="s">
        <v>341</v>
      </c>
      <c r="N412" t="s">
        <v>447</v>
      </c>
      <c r="O412" t="s">
        <v>340</v>
      </c>
      <c r="P412" t="s">
        <v>2093</v>
      </c>
      <c r="Q412" t="s">
        <v>414</v>
      </c>
      <c r="R412" t="s">
        <v>408</v>
      </c>
      <c r="S412" t="s">
        <v>1213</v>
      </c>
      <c r="T412" s="131">
        <v>2.4300000000000002</v>
      </c>
      <c r="U412" t="s">
        <v>1561</v>
      </c>
      <c r="V412" s="132">
        <v>4.1029999999999997E-2</v>
      </c>
      <c r="W412" s="132">
        <v>4.3900000000000002E-2</v>
      </c>
      <c r="X412" t="s">
        <v>413</v>
      </c>
      <c r="Y412" t="s">
        <v>340</v>
      </c>
      <c r="Z412" s="131">
        <v>244637.83</v>
      </c>
      <c r="AA412" s="131">
        <v>1</v>
      </c>
      <c r="AB412" s="131">
        <v>92.42</v>
      </c>
      <c r="AC412" s="109"/>
      <c r="AD412" s="131">
        <v>226.09399999999999</v>
      </c>
      <c r="AE412" s="109"/>
      <c r="AF412" s="108"/>
      <c r="AG412" s="16"/>
      <c r="AH412" s="132">
        <v>3.3E-4</v>
      </c>
      <c r="AI412" s="132">
        <v>1.0499999999999999E-3</v>
      </c>
      <c r="AJ412" s="132">
        <v>1.8000000000000001E-4</v>
      </c>
    </row>
    <row r="413" spans="1:36">
      <c r="A413" t="s">
        <v>1214</v>
      </c>
      <c r="B413" t="s">
        <v>1221</v>
      </c>
      <c r="C413" t="s">
        <v>1727</v>
      </c>
      <c r="D413" t="s">
        <v>1728</v>
      </c>
      <c r="E413" t="s">
        <v>312</v>
      </c>
      <c r="F413" t="s">
        <v>2081</v>
      </c>
      <c r="G413" t="s">
        <v>2082</v>
      </c>
      <c r="H413" t="s">
        <v>322</v>
      </c>
      <c r="I413" t="s">
        <v>952</v>
      </c>
      <c r="J413" t="s">
        <v>205</v>
      </c>
      <c r="K413" t="s">
        <v>225</v>
      </c>
      <c r="L413" t="s">
        <v>326</v>
      </c>
      <c r="M413" t="s">
        <v>341</v>
      </c>
      <c r="N413" t="s">
        <v>466</v>
      </c>
      <c r="O413" t="s">
        <v>340</v>
      </c>
      <c r="P413" t="s">
        <v>1645</v>
      </c>
      <c r="Q413" t="s">
        <v>414</v>
      </c>
      <c r="R413" t="s">
        <v>408</v>
      </c>
      <c r="S413" t="s">
        <v>1213</v>
      </c>
      <c r="T413" s="131">
        <v>1.88</v>
      </c>
      <c r="U413" t="s">
        <v>1775</v>
      </c>
      <c r="V413" s="132">
        <v>6.6320000000000004E-2</v>
      </c>
      <c r="W413" s="132">
        <v>5.3199999999999997E-2</v>
      </c>
      <c r="X413" t="s">
        <v>413</v>
      </c>
      <c r="Y413" t="s">
        <v>340</v>
      </c>
      <c r="Z413" s="131">
        <v>220982.49</v>
      </c>
      <c r="AA413" s="131">
        <v>1</v>
      </c>
      <c r="AB413" s="131">
        <v>102.04</v>
      </c>
      <c r="AC413" s="109"/>
      <c r="AD413" s="131">
        <v>225.49100000000001</v>
      </c>
      <c r="AE413" s="109"/>
      <c r="AF413" s="108"/>
      <c r="AG413" s="16"/>
      <c r="AH413" s="132">
        <v>5.5999999999999995E-4</v>
      </c>
      <c r="AI413" s="132">
        <v>1.0499999999999999E-3</v>
      </c>
      <c r="AJ413" s="132">
        <v>1.8000000000000001E-4</v>
      </c>
    </row>
    <row r="414" spans="1:36">
      <c r="A414" t="s">
        <v>1214</v>
      </c>
      <c r="B414" t="s">
        <v>1221</v>
      </c>
      <c r="C414" t="s">
        <v>2560</v>
      </c>
      <c r="D414" t="s">
        <v>2561</v>
      </c>
      <c r="E414" t="s">
        <v>310</v>
      </c>
      <c r="F414" t="s">
        <v>2562</v>
      </c>
      <c r="G414" t="s">
        <v>2563</v>
      </c>
      <c r="H414" t="s">
        <v>322</v>
      </c>
      <c r="I414" t="s">
        <v>755</v>
      </c>
      <c r="J414" t="s">
        <v>205</v>
      </c>
      <c r="K414" t="s">
        <v>205</v>
      </c>
      <c r="L414" t="s">
        <v>326</v>
      </c>
      <c r="M414" t="s">
        <v>341</v>
      </c>
      <c r="N414" t="s">
        <v>465</v>
      </c>
      <c r="O414" t="s">
        <v>340</v>
      </c>
      <c r="P414" t="s">
        <v>1212</v>
      </c>
      <c r="Q414" t="s">
        <v>414</v>
      </c>
      <c r="R414" t="s">
        <v>408</v>
      </c>
      <c r="S414" t="s">
        <v>1213</v>
      </c>
      <c r="T414" s="131">
        <v>4.32</v>
      </c>
      <c r="U414" t="s">
        <v>1651</v>
      </c>
      <c r="V414" s="132">
        <v>1.601E-2</v>
      </c>
      <c r="W414" s="132">
        <v>2.5100000000000001E-2</v>
      </c>
      <c r="X414" t="s">
        <v>413</v>
      </c>
      <c r="Y414" t="s">
        <v>340</v>
      </c>
      <c r="Z414" s="131">
        <v>195364</v>
      </c>
      <c r="AA414" s="131">
        <v>1</v>
      </c>
      <c r="AB414" s="131">
        <v>113.88</v>
      </c>
      <c r="AC414" s="109"/>
      <c r="AD414" s="131">
        <v>222.48099999999999</v>
      </c>
      <c r="AE414" s="109"/>
      <c r="AF414" s="108"/>
      <c r="AG414" s="16"/>
      <c r="AH414" s="132">
        <v>9.0000000000000006E-5</v>
      </c>
      <c r="AI414" s="132">
        <v>1.0300000000000001E-3</v>
      </c>
      <c r="AJ414" s="132">
        <v>1.8000000000000001E-4</v>
      </c>
    </row>
    <row r="415" spans="1:36">
      <c r="A415" t="s">
        <v>1214</v>
      </c>
      <c r="B415" t="s">
        <v>1221</v>
      </c>
      <c r="C415" t="s">
        <v>1992</v>
      </c>
      <c r="D415" t="s">
        <v>1993</v>
      </c>
      <c r="E415" t="s">
        <v>310</v>
      </c>
      <c r="F415" t="s">
        <v>2564</v>
      </c>
      <c r="G415" t="s">
        <v>2565</v>
      </c>
      <c r="H415" t="s">
        <v>322</v>
      </c>
      <c r="I415" t="s">
        <v>755</v>
      </c>
      <c r="J415" t="s">
        <v>205</v>
      </c>
      <c r="K415" t="s">
        <v>205</v>
      </c>
      <c r="L415" t="s">
        <v>326</v>
      </c>
      <c r="M415" t="s">
        <v>341</v>
      </c>
      <c r="N415" t="s">
        <v>449</v>
      </c>
      <c r="O415" t="s">
        <v>340</v>
      </c>
      <c r="P415" t="s">
        <v>1212</v>
      </c>
      <c r="Q415" t="s">
        <v>414</v>
      </c>
      <c r="R415" t="s">
        <v>408</v>
      </c>
      <c r="S415" t="s">
        <v>1213</v>
      </c>
      <c r="T415" s="131">
        <v>1.81</v>
      </c>
      <c r="U415" t="s">
        <v>2566</v>
      </c>
      <c r="V415" s="132">
        <v>5.1850800000000001</v>
      </c>
      <c r="W415" s="132">
        <v>2.47E-2</v>
      </c>
      <c r="X415" t="s">
        <v>413</v>
      </c>
      <c r="Y415" t="s">
        <v>340</v>
      </c>
      <c r="Z415" s="131">
        <v>193145.2</v>
      </c>
      <c r="AA415" s="131">
        <v>1</v>
      </c>
      <c r="AB415" s="131">
        <v>114.32</v>
      </c>
      <c r="AC415" s="109"/>
      <c r="AD415" s="131">
        <v>220.804</v>
      </c>
      <c r="AE415" s="109"/>
      <c r="AF415" s="108"/>
      <c r="AG415" s="16"/>
      <c r="AH415" s="132">
        <v>2.9E-4</v>
      </c>
      <c r="AI415" s="132">
        <v>1.0200000000000001E-3</v>
      </c>
      <c r="AJ415" s="132">
        <v>1.8000000000000001E-4</v>
      </c>
    </row>
    <row r="416" spans="1:36">
      <c r="A416" t="s">
        <v>1214</v>
      </c>
      <c r="B416" t="s">
        <v>1221</v>
      </c>
      <c r="C416" t="s">
        <v>2267</v>
      </c>
      <c r="D416" t="s">
        <v>2268</v>
      </c>
      <c r="E416" t="s">
        <v>310</v>
      </c>
      <c r="F416" t="s">
        <v>2567</v>
      </c>
      <c r="G416" t="s">
        <v>2568</v>
      </c>
      <c r="H416" t="s">
        <v>322</v>
      </c>
      <c r="I416" t="s">
        <v>952</v>
      </c>
      <c r="J416" t="s">
        <v>205</v>
      </c>
      <c r="K416" t="s">
        <v>205</v>
      </c>
      <c r="L416" t="s">
        <v>326</v>
      </c>
      <c r="M416" t="s">
        <v>341</v>
      </c>
      <c r="N416" t="s">
        <v>441</v>
      </c>
      <c r="O416" t="s">
        <v>340</v>
      </c>
      <c r="P416" t="s">
        <v>1590</v>
      </c>
      <c r="Q416" t="s">
        <v>414</v>
      </c>
      <c r="R416" t="s">
        <v>408</v>
      </c>
      <c r="S416" t="s">
        <v>1213</v>
      </c>
      <c r="T416" s="131">
        <v>3.16</v>
      </c>
      <c r="U416" t="s">
        <v>1310</v>
      </c>
      <c r="V416" s="132">
        <v>4.3929999999999997E-2</v>
      </c>
      <c r="W416" s="132">
        <v>4.6600000000000003E-2</v>
      </c>
      <c r="X416" t="s">
        <v>413</v>
      </c>
      <c r="Y416" t="s">
        <v>340</v>
      </c>
      <c r="Z416" s="131">
        <v>225000</v>
      </c>
      <c r="AA416" s="131">
        <v>1</v>
      </c>
      <c r="AB416" s="131">
        <v>93.56</v>
      </c>
      <c r="AC416" s="109"/>
      <c r="AD416" s="131">
        <v>210.51</v>
      </c>
      <c r="AE416" s="109"/>
      <c r="AF416" s="108"/>
      <c r="AG416" s="16"/>
      <c r="AH416" s="132">
        <v>1.4999999999999999E-4</v>
      </c>
      <c r="AI416" s="132">
        <v>9.7999999999999997E-4</v>
      </c>
      <c r="AJ416" s="132">
        <v>1.7000000000000001E-4</v>
      </c>
    </row>
    <row r="417" spans="1:36">
      <c r="A417" t="s">
        <v>1214</v>
      </c>
      <c r="B417" t="s">
        <v>1221</v>
      </c>
      <c r="C417" t="s">
        <v>1727</v>
      </c>
      <c r="D417" t="s">
        <v>1728</v>
      </c>
      <c r="E417" t="s">
        <v>312</v>
      </c>
      <c r="F417" t="s">
        <v>1780</v>
      </c>
      <c r="G417" t="s">
        <v>1781</v>
      </c>
      <c r="H417" t="s">
        <v>322</v>
      </c>
      <c r="I417" t="s">
        <v>952</v>
      </c>
      <c r="J417" t="s">
        <v>205</v>
      </c>
      <c r="K417" t="s">
        <v>225</v>
      </c>
      <c r="L417" t="s">
        <v>326</v>
      </c>
      <c r="M417" t="s">
        <v>341</v>
      </c>
      <c r="N417" t="s">
        <v>466</v>
      </c>
      <c r="O417" t="s">
        <v>340</v>
      </c>
      <c r="P417" t="s">
        <v>1645</v>
      </c>
      <c r="Q417" t="s">
        <v>414</v>
      </c>
      <c r="R417" t="s">
        <v>408</v>
      </c>
      <c r="S417" t="s">
        <v>1213</v>
      </c>
      <c r="T417" s="131">
        <v>3.4</v>
      </c>
      <c r="U417" t="s">
        <v>1782</v>
      </c>
      <c r="V417" s="132">
        <v>5.2449999999999997E-2</v>
      </c>
      <c r="W417" s="132">
        <v>5.28E-2</v>
      </c>
      <c r="X417" t="s">
        <v>413</v>
      </c>
      <c r="Y417" t="s">
        <v>340</v>
      </c>
      <c r="Z417" s="131">
        <v>191000</v>
      </c>
      <c r="AA417" s="131">
        <v>1</v>
      </c>
      <c r="AB417" s="131">
        <v>104.82</v>
      </c>
      <c r="AC417" s="109"/>
      <c r="AD417" s="131">
        <v>200.20599999999999</v>
      </c>
      <c r="AE417" s="109"/>
      <c r="AF417" s="108"/>
      <c r="AG417" s="16"/>
      <c r="AH417" s="132">
        <v>3.5E-4</v>
      </c>
      <c r="AI417" s="132">
        <v>9.3000000000000005E-4</v>
      </c>
      <c r="AJ417" s="132">
        <v>1.6000000000000001E-4</v>
      </c>
    </row>
    <row r="418" spans="1:36">
      <c r="A418" t="s">
        <v>1214</v>
      </c>
      <c r="B418" t="s">
        <v>1221</v>
      </c>
      <c r="C418" t="s">
        <v>2351</v>
      </c>
      <c r="D418" t="s">
        <v>2352</v>
      </c>
      <c r="E418" t="s">
        <v>310</v>
      </c>
      <c r="F418" t="s">
        <v>2569</v>
      </c>
      <c r="G418" t="s">
        <v>2570</v>
      </c>
      <c r="H418" t="s">
        <v>322</v>
      </c>
      <c r="I418" t="s">
        <v>952</v>
      </c>
      <c r="J418" t="s">
        <v>205</v>
      </c>
      <c r="K418" t="s">
        <v>205</v>
      </c>
      <c r="L418" t="s">
        <v>326</v>
      </c>
      <c r="M418" t="s">
        <v>341</v>
      </c>
      <c r="N418" t="s">
        <v>452</v>
      </c>
      <c r="O418" t="s">
        <v>340</v>
      </c>
      <c r="P418" t="s">
        <v>1590</v>
      </c>
      <c r="Q418" t="s">
        <v>414</v>
      </c>
      <c r="R418" t="s">
        <v>408</v>
      </c>
      <c r="S418" t="s">
        <v>1213</v>
      </c>
      <c r="T418" s="131">
        <v>0.73</v>
      </c>
      <c r="U418" t="s">
        <v>1676</v>
      </c>
      <c r="V418" s="132">
        <v>3.9E-2</v>
      </c>
      <c r="W418" s="132">
        <v>4.9500000000000002E-2</v>
      </c>
      <c r="X418" t="s">
        <v>413</v>
      </c>
      <c r="Y418" t="s">
        <v>340</v>
      </c>
      <c r="Z418" s="131">
        <v>195000</v>
      </c>
      <c r="AA418" s="131">
        <v>1</v>
      </c>
      <c r="AB418" s="131">
        <v>100.26</v>
      </c>
      <c r="AC418" s="109"/>
      <c r="AD418" s="131">
        <v>195.50700000000001</v>
      </c>
      <c r="AE418" s="109"/>
      <c r="AF418" s="108"/>
      <c r="AG418" s="16"/>
      <c r="AH418" s="132">
        <v>3.4000000000000002E-4</v>
      </c>
      <c r="AI418" s="132">
        <v>9.1E-4</v>
      </c>
      <c r="AJ418" s="132">
        <v>1.6000000000000001E-4</v>
      </c>
    </row>
    <row r="419" spans="1:36">
      <c r="A419" t="s">
        <v>1214</v>
      </c>
      <c r="B419" t="s">
        <v>1221</v>
      </c>
      <c r="C419" t="s">
        <v>2571</v>
      </c>
      <c r="D419" t="s">
        <v>2572</v>
      </c>
      <c r="E419" t="s">
        <v>310</v>
      </c>
      <c r="F419" t="s">
        <v>2573</v>
      </c>
      <c r="G419" t="s">
        <v>2574</v>
      </c>
      <c r="H419" t="s">
        <v>322</v>
      </c>
      <c r="I419" t="s">
        <v>755</v>
      </c>
      <c r="J419" t="s">
        <v>205</v>
      </c>
      <c r="K419" t="s">
        <v>205</v>
      </c>
      <c r="L419" t="s">
        <v>326</v>
      </c>
      <c r="M419" t="s">
        <v>341</v>
      </c>
      <c r="N419" t="s">
        <v>441</v>
      </c>
      <c r="O419" t="s">
        <v>340</v>
      </c>
      <c r="P419" t="s">
        <v>1566</v>
      </c>
      <c r="Q419" t="s">
        <v>414</v>
      </c>
      <c r="R419" t="s">
        <v>408</v>
      </c>
      <c r="S419" t="s">
        <v>1213</v>
      </c>
      <c r="T419" s="131">
        <v>2.48</v>
      </c>
      <c r="U419" t="s">
        <v>1802</v>
      </c>
      <c r="V419" s="132">
        <v>1.8380000000000001E-2</v>
      </c>
      <c r="W419" s="132">
        <v>3.0800000000000001E-2</v>
      </c>
      <c r="X419" t="s">
        <v>413</v>
      </c>
      <c r="Y419" t="s">
        <v>340</v>
      </c>
      <c r="Z419" s="131">
        <v>160824.74</v>
      </c>
      <c r="AA419" s="131">
        <v>1</v>
      </c>
      <c r="AB419" s="131">
        <v>116.37</v>
      </c>
      <c r="AC419" s="109"/>
      <c r="AD419" s="131">
        <v>187.15199999999999</v>
      </c>
      <c r="AE419" s="109"/>
      <c r="AF419" s="108"/>
      <c r="AG419" s="16"/>
      <c r="AH419" s="132">
        <v>2.2000000000000001E-4</v>
      </c>
      <c r="AI419" s="132">
        <v>8.7000000000000001E-4</v>
      </c>
      <c r="AJ419" s="132">
        <v>1.4999999999999999E-4</v>
      </c>
    </row>
    <row r="420" spans="1:36">
      <c r="A420" t="s">
        <v>1214</v>
      </c>
      <c r="B420" t="s">
        <v>1221</v>
      </c>
      <c r="C420" t="s">
        <v>456</v>
      </c>
      <c r="D420" t="s">
        <v>2228</v>
      </c>
      <c r="E420" t="s">
        <v>310</v>
      </c>
      <c r="F420" t="s">
        <v>2575</v>
      </c>
      <c r="G420" t="s">
        <v>2576</v>
      </c>
      <c r="H420" t="s">
        <v>322</v>
      </c>
      <c r="I420" t="s">
        <v>755</v>
      </c>
      <c r="J420" t="s">
        <v>205</v>
      </c>
      <c r="K420" t="s">
        <v>205</v>
      </c>
      <c r="L420" t="s">
        <v>326</v>
      </c>
      <c r="M420" t="s">
        <v>341</v>
      </c>
      <c r="N420" t="s">
        <v>441</v>
      </c>
      <c r="O420" t="s">
        <v>340</v>
      </c>
      <c r="P420" t="s">
        <v>1212</v>
      </c>
      <c r="Q420" t="s">
        <v>414</v>
      </c>
      <c r="R420" t="s">
        <v>408</v>
      </c>
      <c r="S420" t="s">
        <v>1213</v>
      </c>
      <c r="T420" s="131">
        <v>7.14</v>
      </c>
      <c r="U420" t="s">
        <v>2577</v>
      </c>
      <c r="V420" s="132">
        <v>2.2939999999999999E-2</v>
      </c>
      <c r="W420" s="132">
        <v>2.5999999999999999E-2</v>
      </c>
      <c r="X420" t="s">
        <v>413</v>
      </c>
      <c r="Y420" t="s">
        <v>340</v>
      </c>
      <c r="Z420" s="131">
        <v>168744</v>
      </c>
      <c r="AA420" s="131">
        <v>1</v>
      </c>
      <c r="AB420" s="131">
        <v>109.5</v>
      </c>
      <c r="AC420" s="109"/>
      <c r="AD420" s="131">
        <v>184.77500000000001</v>
      </c>
      <c r="AE420" s="109"/>
      <c r="AF420" s="108"/>
      <c r="AG420" s="16"/>
      <c r="AH420" s="132">
        <v>4.0000000000000003E-5</v>
      </c>
      <c r="AI420" s="132">
        <v>8.5999999999999998E-4</v>
      </c>
      <c r="AJ420" s="132">
        <v>1.4999999999999999E-4</v>
      </c>
    </row>
    <row r="421" spans="1:36">
      <c r="A421" t="s">
        <v>1214</v>
      </c>
      <c r="B421" t="s">
        <v>1221</v>
      </c>
      <c r="C421" t="s">
        <v>2289</v>
      </c>
      <c r="D421" t="s">
        <v>2290</v>
      </c>
      <c r="E421" t="s">
        <v>310</v>
      </c>
      <c r="F421" t="s">
        <v>2578</v>
      </c>
      <c r="G421" t="s">
        <v>2579</v>
      </c>
      <c r="H421" t="s">
        <v>322</v>
      </c>
      <c r="I421" t="s">
        <v>755</v>
      </c>
      <c r="J421" t="s">
        <v>205</v>
      </c>
      <c r="K421" t="s">
        <v>205</v>
      </c>
      <c r="L421" t="s">
        <v>326</v>
      </c>
      <c r="M421" t="s">
        <v>341</v>
      </c>
      <c r="N421" t="s">
        <v>465</v>
      </c>
      <c r="O421" t="s">
        <v>340</v>
      </c>
      <c r="P421" t="s">
        <v>1645</v>
      </c>
      <c r="Q421" t="s">
        <v>414</v>
      </c>
      <c r="R421" t="s">
        <v>408</v>
      </c>
      <c r="S421" t="s">
        <v>1213</v>
      </c>
      <c r="T421" s="131">
        <v>2.06</v>
      </c>
      <c r="U421" t="s">
        <v>2580</v>
      </c>
      <c r="V421" s="132">
        <v>2.2689999999999998E-2</v>
      </c>
      <c r="W421" s="132">
        <v>2.8400000000000002E-2</v>
      </c>
      <c r="X421" t="s">
        <v>413</v>
      </c>
      <c r="Y421" t="s">
        <v>340</v>
      </c>
      <c r="Z421" s="131">
        <v>159153.04999999999</v>
      </c>
      <c r="AA421" s="131">
        <v>1</v>
      </c>
      <c r="AB421" s="131">
        <v>114.01</v>
      </c>
      <c r="AC421" s="109"/>
      <c r="AD421" s="131">
        <v>181.45</v>
      </c>
      <c r="AE421" s="109"/>
      <c r="AF421" s="108"/>
      <c r="AG421" s="16"/>
      <c r="AH421" s="132">
        <v>1.6000000000000001E-4</v>
      </c>
      <c r="AI421" s="132">
        <v>8.4000000000000003E-4</v>
      </c>
      <c r="AJ421" s="132">
        <v>1.4999999999999999E-4</v>
      </c>
    </row>
    <row r="422" spans="1:36">
      <c r="A422" t="s">
        <v>1214</v>
      </c>
      <c r="B422" t="s">
        <v>1221</v>
      </c>
      <c r="C422" t="s">
        <v>2581</v>
      </c>
      <c r="D422" t="s">
        <v>2582</v>
      </c>
      <c r="E422" t="s">
        <v>310</v>
      </c>
      <c r="F422" t="s">
        <v>2583</v>
      </c>
      <c r="G422" t="s">
        <v>2584</v>
      </c>
      <c r="H422" t="s">
        <v>322</v>
      </c>
      <c r="I422" t="s">
        <v>755</v>
      </c>
      <c r="J422" t="s">
        <v>205</v>
      </c>
      <c r="K422" t="s">
        <v>205</v>
      </c>
      <c r="L422" t="s">
        <v>326</v>
      </c>
      <c r="M422" t="s">
        <v>341</v>
      </c>
      <c r="N422" t="s">
        <v>446</v>
      </c>
      <c r="O422" t="s">
        <v>340</v>
      </c>
      <c r="P422" t="s">
        <v>1590</v>
      </c>
      <c r="Q422" t="s">
        <v>414</v>
      </c>
      <c r="R422" t="s">
        <v>408</v>
      </c>
      <c r="S422" t="s">
        <v>1213</v>
      </c>
      <c r="T422" s="131">
        <v>0.5</v>
      </c>
      <c r="U422" t="s">
        <v>1636</v>
      </c>
      <c r="V422" s="132">
        <v>1.321E-2</v>
      </c>
      <c r="W422" s="132">
        <v>2.8799999999999999E-2</v>
      </c>
      <c r="X422" t="s">
        <v>413</v>
      </c>
      <c r="Y422" t="s">
        <v>340</v>
      </c>
      <c r="Z422" s="131">
        <v>154616</v>
      </c>
      <c r="AA422" s="131">
        <v>1</v>
      </c>
      <c r="AB422" s="131">
        <v>116.76</v>
      </c>
      <c r="AC422" s="109"/>
      <c r="AD422" s="131">
        <v>180.53</v>
      </c>
      <c r="AE422" s="109"/>
      <c r="AF422" s="108"/>
      <c r="AG422" s="16"/>
      <c r="AH422" s="132">
        <v>5.1999999999999995E-4</v>
      </c>
      <c r="AI422" s="132">
        <v>8.4000000000000003E-4</v>
      </c>
      <c r="AJ422" s="132">
        <v>1.3999999999999999E-4</v>
      </c>
    </row>
    <row r="423" spans="1:36">
      <c r="A423" t="s">
        <v>1214</v>
      </c>
      <c r="B423" t="s">
        <v>1221</v>
      </c>
      <c r="C423" t="s">
        <v>2585</v>
      </c>
      <c r="D423" t="s">
        <v>2586</v>
      </c>
      <c r="E423" t="s">
        <v>310</v>
      </c>
      <c r="F423" t="s">
        <v>2587</v>
      </c>
      <c r="G423" t="s">
        <v>2588</v>
      </c>
      <c r="H423" t="s">
        <v>322</v>
      </c>
      <c r="I423" t="s">
        <v>755</v>
      </c>
      <c r="J423" t="s">
        <v>205</v>
      </c>
      <c r="K423" t="s">
        <v>205</v>
      </c>
      <c r="L423" t="s">
        <v>326</v>
      </c>
      <c r="M423" t="s">
        <v>341</v>
      </c>
      <c r="N423" t="s">
        <v>478</v>
      </c>
      <c r="O423" t="s">
        <v>340</v>
      </c>
      <c r="P423" t="s">
        <v>2257</v>
      </c>
      <c r="Q423" t="s">
        <v>416</v>
      </c>
      <c r="R423" t="s">
        <v>408</v>
      </c>
      <c r="S423" t="s">
        <v>1213</v>
      </c>
      <c r="T423" s="131">
        <v>5.05</v>
      </c>
      <c r="U423" t="s">
        <v>2211</v>
      </c>
      <c r="V423" s="132">
        <v>2.2519999999999998E-2</v>
      </c>
      <c r="W423" s="132">
        <v>2.52E-2</v>
      </c>
      <c r="X423" t="s">
        <v>413</v>
      </c>
      <c r="Y423" t="s">
        <v>340</v>
      </c>
      <c r="Z423" s="131">
        <v>148523.48000000001</v>
      </c>
      <c r="AA423" s="131">
        <v>1</v>
      </c>
      <c r="AB423" s="131">
        <v>118.55</v>
      </c>
      <c r="AC423" s="109"/>
      <c r="AD423" s="131">
        <v>176.07499999999999</v>
      </c>
      <c r="AE423" s="109"/>
      <c r="AF423" s="108"/>
      <c r="AG423" s="16"/>
      <c r="AH423" s="132">
        <v>1E-4</v>
      </c>
      <c r="AI423" s="132">
        <v>8.1999999999999998E-4</v>
      </c>
      <c r="AJ423" s="132">
        <v>1.3999999999999999E-4</v>
      </c>
    </row>
    <row r="424" spans="1:36">
      <c r="A424" t="s">
        <v>1214</v>
      </c>
      <c r="B424" t="s">
        <v>1221</v>
      </c>
      <c r="C424" t="s">
        <v>1596</v>
      </c>
      <c r="D424" t="s">
        <v>1597</v>
      </c>
      <c r="E424" t="s">
        <v>310</v>
      </c>
      <c r="F424" t="s">
        <v>2589</v>
      </c>
      <c r="G424" t="s">
        <v>2590</v>
      </c>
      <c r="H424" t="s">
        <v>322</v>
      </c>
      <c r="I424" t="s">
        <v>953</v>
      </c>
      <c r="J424" t="s">
        <v>205</v>
      </c>
      <c r="K424" t="s">
        <v>205</v>
      </c>
      <c r="L424" t="s">
        <v>326</v>
      </c>
      <c r="M424" t="s">
        <v>341</v>
      </c>
      <c r="N424" t="s">
        <v>442</v>
      </c>
      <c r="O424" t="s">
        <v>340</v>
      </c>
      <c r="P424" t="s">
        <v>1600</v>
      </c>
      <c r="Q424" t="s">
        <v>416</v>
      </c>
      <c r="R424" t="s">
        <v>408</v>
      </c>
      <c r="S424" t="s">
        <v>1213</v>
      </c>
      <c r="T424" s="131">
        <v>3.13</v>
      </c>
      <c r="U424" t="s">
        <v>2591</v>
      </c>
      <c r="V424" s="132">
        <v>5.6989999999999999E-2</v>
      </c>
      <c r="W424" s="132">
        <v>5.11E-2</v>
      </c>
      <c r="X424" t="s">
        <v>413</v>
      </c>
      <c r="Y424" t="s">
        <v>340</v>
      </c>
      <c r="Z424" s="131">
        <v>200000</v>
      </c>
      <c r="AA424" s="131">
        <v>1</v>
      </c>
      <c r="AB424" s="131">
        <v>87.8</v>
      </c>
      <c r="AC424" s="109"/>
      <c r="AD424" s="131">
        <v>175.6</v>
      </c>
      <c r="AE424" s="109"/>
      <c r="AF424" s="108"/>
      <c r="AG424" s="16"/>
      <c r="AH424" s="132">
        <v>3.8000000000000002E-4</v>
      </c>
      <c r="AI424" s="132">
        <v>8.0999999999999996E-4</v>
      </c>
      <c r="AJ424" s="132">
        <v>1.3999999999999999E-4</v>
      </c>
    </row>
    <row r="425" spans="1:36">
      <c r="A425" t="s">
        <v>1214</v>
      </c>
      <c r="B425" t="s">
        <v>1221</v>
      </c>
      <c r="C425" t="s">
        <v>2396</v>
      </c>
      <c r="D425" t="s">
        <v>2397</v>
      </c>
      <c r="E425" t="s">
        <v>310</v>
      </c>
      <c r="F425" t="s">
        <v>2592</v>
      </c>
      <c r="G425" t="s">
        <v>2593</v>
      </c>
      <c r="H425" t="s">
        <v>322</v>
      </c>
      <c r="I425" t="s">
        <v>952</v>
      </c>
      <c r="J425" t="s">
        <v>205</v>
      </c>
      <c r="K425" t="s">
        <v>205</v>
      </c>
      <c r="L425" t="s">
        <v>326</v>
      </c>
      <c r="M425" t="s">
        <v>341</v>
      </c>
      <c r="N425" t="s">
        <v>441</v>
      </c>
      <c r="O425" t="s">
        <v>340</v>
      </c>
      <c r="P425" t="s">
        <v>1600</v>
      </c>
      <c r="Q425" t="s">
        <v>416</v>
      </c>
      <c r="R425" t="s">
        <v>408</v>
      </c>
      <c r="S425" t="s">
        <v>1213</v>
      </c>
      <c r="T425" s="131">
        <v>1.2</v>
      </c>
      <c r="U425" t="s">
        <v>1378</v>
      </c>
      <c r="V425" s="132">
        <v>4.1959999999999997E-2</v>
      </c>
      <c r="W425" s="132">
        <v>4.9399999999999999E-2</v>
      </c>
      <c r="X425" t="s">
        <v>413</v>
      </c>
      <c r="Y425" t="s">
        <v>340</v>
      </c>
      <c r="Z425" s="131">
        <v>175000</v>
      </c>
      <c r="AA425" s="131">
        <v>1</v>
      </c>
      <c r="AB425" s="131">
        <v>98.94</v>
      </c>
      <c r="AC425" s="109"/>
      <c r="AD425" s="131">
        <v>173.14500000000001</v>
      </c>
      <c r="AE425" s="109"/>
      <c r="AF425" s="108"/>
      <c r="AG425" s="16"/>
      <c r="AH425" s="132">
        <v>2.4000000000000001E-4</v>
      </c>
      <c r="AI425" s="132">
        <v>8.0000000000000004E-4</v>
      </c>
      <c r="AJ425" s="132">
        <v>1.3999999999999999E-4</v>
      </c>
    </row>
    <row r="426" spans="1:36">
      <c r="A426" t="s">
        <v>1214</v>
      </c>
      <c r="B426" t="s">
        <v>1221</v>
      </c>
      <c r="C426" t="s">
        <v>2077</v>
      </c>
      <c r="D426" t="s">
        <v>2078</v>
      </c>
      <c r="E426" t="s">
        <v>310</v>
      </c>
      <c r="F426" t="s">
        <v>2594</v>
      </c>
      <c r="G426" t="s">
        <v>2595</v>
      </c>
      <c r="H426" t="s">
        <v>322</v>
      </c>
      <c r="I426" t="s">
        <v>755</v>
      </c>
      <c r="J426" t="s">
        <v>205</v>
      </c>
      <c r="K426" t="s">
        <v>205</v>
      </c>
      <c r="L426" t="s">
        <v>326</v>
      </c>
      <c r="M426" t="s">
        <v>341</v>
      </c>
      <c r="N426" t="s">
        <v>449</v>
      </c>
      <c r="O426" t="s">
        <v>340</v>
      </c>
      <c r="P426" t="s">
        <v>1590</v>
      </c>
      <c r="Q426" t="s">
        <v>414</v>
      </c>
      <c r="R426" t="s">
        <v>408</v>
      </c>
      <c r="S426" t="s">
        <v>1213</v>
      </c>
      <c r="T426" s="131">
        <v>0.99</v>
      </c>
      <c r="U426" t="s">
        <v>1743</v>
      </c>
      <c r="V426" s="132">
        <v>3.32E-3</v>
      </c>
      <c r="W426" s="132">
        <v>2.46E-2</v>
      </c>
      <c r="X426" t="s">
        <v>413</v>
      </c>
      <c r="Y426" t="s">
        <v>340</v>
      </c>
      <c r="Z426" s="131">
        <v>150000</v>
      </c>
      <c r="AA426" s="131">
        <v>1</v>
      </c>
      <c r="AB426" s="131">
        <v>113.44</v>
      </c>
      <c r="AC426" s="109"/>
      <c r="AD426" s="131">
        <v>170.16</v>
      </c>
      <c r="AE426" s="109"/>
      <c r="AF426" s="108"/>
      <c r="AG426" s="16"/>
      <c r="AH426" s="132">
        <v>5.4000000000000001E-4</v>
      </c>
      <c r="AI426" s="132">
        <v>7.9000000000000001E-4</v>
      </c>
      <c r="AJ426" s="132">
        <v>1.3999999999999999E-4</v>
      </c>
    </row>
    <row r="427" spans="1:36">
      <c r="A427" t="s">
        <v>1214</v>
      </c>
      <c r="B427" t="s">
        <v>1221</v>
      </c>
      <c r="C427" t="s">
        <v>1992</v>
      </c>
      <c r="D427" t="s">
        <v>1993</v>
      </c>
      <c r="E427" t="s">
        <v>310</v>
      </c>
      <c r="F427" t="s">
        <v>2596</v>
      </c>
      <c r="G427" t="s">
        <v>2597</v>
      </c>
      <c r="H427" t="s">
        <v>322</v>
      </c>
      <c r="I427" t="s">
        <v>952</v>
      </c>
      <c r="J427" t="s">
        <v>205</v>
      </c>
      <c r="K427" t="s">
        <v>205</v>
      </c>
      <c r="L427" t="s">
        <v>326</v>
      </c>
      <c r="M427" t="s">
        <v>341</v>
      </c>
      <c r="N427" t="s">
        <v>449</v>
      </c>
      <c r="O427" t="s">
        <v>340</v>
      </c>
      <c r="P427" t="s">
        <v>1212</v>
      </c>
      <c r="Q427" t="s">
        <v>414</v>
      </c>
      <c r="R427" t="s">
        <v>408</v>
      </c>
      <c r="S427" t="s">
        <v>1213</v>
      </c>
      <c r="T427" s="131">
        <v>3.18</v>
      </c>
      <c r="U427" t="s">
        <v>2532</v>
      </c>
      <c r="V427" s="132">
        <v>4.7449999999999999E-2</v>
      </c>
      <c r="W427" s="132">
        <v>4.2999999999999997E-2</v>
      </c>
      <c r="X427" t="s">
        <v>413</v>
      </c>
      <c r="Y427" t="s">
        <v>340</v>
      </c>
      <c r="Z427" s="131">
        <v>175000</v>
      </c>
      <c r="AA427" s="131">
        <v>1</v>
      </c>
      <c r="AB427" s="131">
        <v>95.85</v>
      </c>
      <c r="AC427" s="109"/>
      <c r="AD427" s="131">
        <v>167.738</v>
      </c>
      <c r="AE427" s="109"/>
      <c r="AF427" s="108"/>
      <c r="AG427" s="16"/>
      <c r="AH427" s="132">
        <v>9.0000000000000006E-5</v>
      </c>
      <c r="AI427" s="132">
        <v>7.7999999999999999E-4</v>
      </c>
      <c r="AJ427" s="132">
        <v>1.2999999999999999E-4</v>
      </c>
    </row>
    <row r="428" spans="1:36">
      <c r="A428" t="s">
        <v>1214</v>
      </c>
      <c r="B428" t="s">
        <v>1221</v>
      </c>
      <c r="C428" t="s">
        <v>1930</v>
      </c>
      <c r="D428" t="s">
        <v>1931</v>
      </c>
      <c r="E428" t="s">
        <v>310</v>
      </c>
      <c r="F428" t="s">
        <v>2598</v>
      </c>
      <c r="G428" t="s">
        <v>2599</v>
      </c>
      <c r="H428" t="s">
        <v>322</v>
      </c>
      <c r="I428" t="s">
        <v>755</v>
      </c>
      <c r="J428" t="s">
        <v>205</v>
      </c>
      <c r="K428" t="s">
        <v>205</v>
      </c>
      <c r="L428" t="s">
        <v>326</v>
      </c>
      <c r="M428" t="s">
        <v>341</v>
      </c>
      <c r="N428" t="s">
        <v>465</v>
      </c>
      <c r="O428" t="s">
        <v>340</v>
      </c>
      <c r="P428" t="s">
        <v>1645</v>
      </c>
      <c r="Q428" t="s">
        <v>414</v>
      </c>
      <c r="R428" t="s">
        <v>408</v>
      </c>
      <c r="S428" t="s">
        <v>1213</v>
      </c>
      <c r="T428" s="131">
        <v>4.6900000000000004</v>
      </c>
      <c r="U428" t="s">
        <v>2515</v>
      </c>
      <c r="V428" s="132">
        <v>2.613E-2</v>
      </c>
      <c r="W428" s="132">
        <v>2.7E-2</v>
      </c>
      <c r="X428" t="s">
        <v>413</v>
      </c>
      <c r="Y428" t="s">
        <v>340</v>
      </c>
      <c r="Z428" s="131">
        <v>160828.79999999999</v>
      </c>
      <c r="AA428" s="131">
        <v>1</v>
      </c>
      <c r="AB428" s="131">
        <v>102.52</v>
      </c>
      <c r="AC428" s="109">
        <v>2.3809999999999998</v>
      </c>
      <c r="AD428" s="131">
        <v>167.26300000000001</v>
      </c>
      <c r="AE428" s="109"/>
      <c r="AF428" s="108"/>
      <c r="AG428" s="16"/>
      <c r="AH428" s="132">
        <v>1.2E-4</v>
      </c>
      <c r="AI428" s="132">
        <v>7.9000000000000001E-4</v>
      </c>
      <c r="AJ428" s="132">
        <v>1.3999999999999999E-4</v>
      </c>
    </row>
    <row r="429" spans="1:36">
      <c r="A429" t="s">
        <v>1214</v>
      </c>
      <c r="B429" t="s">
        <v>1221</v>
      </c>
      <c r="C429" t="s">
        <v>2299</v>
      </c>
      <c r="D429" t="s">
        <v>2300</v>
      </c>
      <c r="E429" t="s">
        <v>310</v>
      </c>
      <c r="F429" t="s">
        <v>2600</v>
      </c>
      <c r="G429" t="s">
        <v>2601</v>
      </c>
      <c r="H429" t="s">
        <v>322</v>
      </c>
      <c r="I429" t="s">
        <v>755</v>
      </c>
      <c r="J429" t="s">
        <v>205</v>
      </c>
      <c r="K429" t="s">
        <v>205</v>
      </c>
      <c r="L429" t="s">
        <v>326</v>
      </c>
      <c r="M429" t="s">
        <v>341</v>
      </c>
      <c r="N429" t="s">
        <v>463</v>
      </c>
      <c r="O429" t="s">
        <v>340</v>
      </c>
      <c r="P429" t="s">
        <v>1590</v>
      </c>
      <c r="Q429" t="s">
        <v>414</v>
      </c>
      <c r="R429" t="s">
        <v>408</v>
      </c>
      <c r="S429" t="s">
        <v>1213</v>
      </c>
      <c r="T429" s="131">
        <v>2.73</v>
      </c>
      <c r="U429" t="s">
        <v>2459</v>
      </c>
      <c r="V429" s="132">
        <v>2.2169999999999999E-2</v>
      </c>
      <c r="W429" s="132">
        <v>2.9600000000000001E-2</v>
      </c>
      <c r="X429" t="s">
        <v>413</v>
      </c>
      <c r="Y429" t="s">
        <v>340</v>
      </c>
      <c r="Z429" s="131">
        <v>145798.85</v>
      </c>
      <c r="AA429" s="131">
        <v>1</v>
      </c>
      <c r="AB429" s="131">
        <v>106.76</v>
      </c>
      <c r="AC429" s="109"/>
      <c r="AD429" s="131">
        <v>155.655</v>
      </c>
      <c r="AE429" s="109"/>
      <c r="AF429" s="108"/>
      <c r="AG429" s="16"/>
      <c r="AH429" s="132">
        <v>4.8999999999999998E-4</v>
      </c>
      <c r="AI429" s="132">
        <v>7.2000000000000005E-4</v>
      </c>
      <c r="AJ429" s="132">
        <v>1.2E-4</v>
      </c>
    </row>
    <row r="430" spans="1:36">
      <c r="A430" t="s">
        <v>1214</v>
      </c>
      <c r="B430" t="s">
        <v>1221</v>
      </c>
      <c r="C430" t="s">
        <v>2207</v>
      </c>
      <c r="D430" t="s">
        <v>2208</v>
      </c>
      <c r="E430" t="s">
        <v>310</v>
      </c>
      <c r="F430" t="s">
        <v>2602</v>
      </c>
      <c r="G430" t="s">
        <v>2603</v>
      </c>
      <c r="H430" t="s">
        <v>322</v>
      </c>
      <c r="I430" t="s">
        <v>952</v>
      </c>
      <c r="J430" t="s">
        <v>205</v>
      </c>
      <c r="K430" t="s">
        <v>205</v>
      </c>
      <c r="L430" t="s">
        <v>326</v>
      </c>
      <c r="M430" t="s">
        <v>341</v>
      </c>
      <c r="N430" t="s">
        <v>455</v>
      </c>
      <c r="O430" t="s">
        <v>340</v>
      </c>
      <c r="P430" t="s">
        <v>1550</v>
      </c>
      <c r="Q430" t="s">
        <v>414</v>
      </c>
      <c r="R430" t="s">
        <v>408</v>
      </c>
      <c r="S430" t="s">
        <v>1213</v>
      </c>
      <c r="T430" s="131">
        <v>2.34</v>
      </c>
      <c r="U430" t="s">
        <v>1795</v>
      </c>
      <c r="V430" s="132">
        <v>5.6090000000000001E-2</v>
      </c>
      <c r="W430" s="132">
        <v>5.0500000000000003E-2</v>
      </c>
      <c r="X430" t="s">
        <v>413</v>
      </c>
      <c r="Y430" t="s">
        <v>340</v>
      </c>
      <c r="Z430" s="131">
        <v>144652</v>
      </c>
      <c r="AA430" s="131">
        <v>1</v>
      </c>
      <c r="AB430" s="131">
        <v>106.95</v>
      </c>
      <c r="AC430" s="109"/>
      <c r="AD430" s="131">
        <v>154.70500000000001</v>
      </c>
      <c r="AE430" s="109"/>
      <c r="AF430" s="108"/>
      <c r="AG430" s="16"/>
      <c r="AH430" s="132">
        <v>1.2999999999999999E-4</v>
      </c>
      <c r="AI430" s="132">
        <v>7.2000000000000005E-4</v>
      </c>
      <c r="AJ430" s="132">
        <v>1.2E-4</v>
      </c>
    </row>
    <row r="431" spans="1:36">
      <c r="A431" t="s">
        <v>1214</v>
      </c>
      <c r="B431" t="s">
        <v>1221</v>
      </c>
      <c r="C431" t="s">
        <v>2408</v>
      </c>
      <c r="D431" t="s">
        <v>2409</v>
      </c>
      <c r="E431" t="s">
        <v>310</v>
      </c>
      <c r="F431" t="s">
        <v>2604</v>
      </c>
      <c r="G431" t="s">
        <v>2605</v>
      </c>
      <c r="H431" t="s">
        <v>322</v>
      </c>
      <c r="I431" t="s">
        <v>755</v>
      </c>
      <c r="J431" t="s">
        <v>205</v>
      </c>
      <c r="K431" t="s">
        <v>205</v>
      </c>
      <c r="L431" t="s">
        <v>326</v>
      </c>
      <c r="M431" t="s">
        <v>341</v>
      </c>
      <c r="N431" t="s">
        <v>442</v>
      </c>
      <c r="O431" t="s">
        <v>340</v>
      </c>
      <c r="P431" t="s">
        <v>1556</v>
      </c>
      <c r="Q431" t="s">
        <v>416</v>
      </c>
      <c r="R431" t="s">
        <v>408</v>
      </c>
      <c r="S431" t="s">
        <v>1213</v>
      </c>
      <c r="T431" s="131">
        <v>2.16</v>
      </c>
      <c r="U431" t="s">
        <v>1681</v>
      </c>
      <c r="V431" s="132">
        <v>3.024E-2</v>
      </c>
      <c r="W431" s="132">
        <v>2.98E-2</v>
      </c>
      <c r="X431" t="s">
        <v>413</v>
      </c>
      <c r="Y431" t="s">
        <v>340</v>
      </c>
      <c r="Z431" s="131">
        <v>137500</v>
      </c>
      <c r="AA431" s="131">
        <v>1</v>
      </c>
      <c r="AB431" s="131">
        <v>111.27</v>
      </c>
      <c r="AC431" s="109"/>
      <c r="AD431" s="131">
        <v>152.99600000000001</v>
      </c>
      <c r="AE431" s="109"/>
      <c r="AF431" s="108"/>
      <c r="AG431" s="16"/>
      <c r="AH431" s="132">
        <v>4.6999999999999999E-4</v>
      </c>
      <c r="AI431" s="132">
        <v>7.1000000000000002E-4</v>
      </c>
      <c r="AJ431" s="132">
        <v>1.2E-4</v>
      </c>
    </row>
    <row r="432" spans="1:36">
      <c r="A432" t="s">
        <v>1214</v>
      </c>
      <c r="B432" t="s">
        <v>1221</v>
      </c>
      <c r="C432" t="s">
        <v>2606</v>
      </c>
      <c r="D432" t="s">
        <v>2607</v>
      </c>
      <c r="E432" t="s">
        <v>310</v>
      </c>
      <c r="F432" t="s">
        <v>2608</v>
      </c>
      <c r="G432" t="s">
        <v>2609</v>
      </c>
      <c r="H432" t="s">
        <v>322</v>
      </c>
      <c r="I432" t="s">
        <v>952</v>
      </c>
      <c r="J432" t="s">
        <v>205</v>
      </c>
      <c r="K432" t="s">
        <v>205</v>
      </c>
      <c r="L432" t="s">
        <v>326</v>
      </c>
      <c r="M432" t="s">
        <v>341</v>
      </c>
      <c r="N432" t="s">
        <v>479</v>
      </c>
      <c r="O432" t="s">
        <v>340</v>
      </c>
      <c r="P432" t="s">
        <v>2216</v>
      </c>
      <c r="Q432" t="s">
        <v>416</v>
      </c>
      <c r="R432" t="s">
        <v>408</v>
      </c>
      <c r="S432" t="s">
        <v>1213</v>
      </c>
      <c r="T432" s="131">
        <v>1.86</v>
      </c>
      <c r="U432" t="s">
        <v>1880</v>
      </c>
      <c r="V432" s="132">
        <v>3.8870000000000002E-2</v>
      </c>
      <c r="W432" s="132">
        <v>4.4600000000000001E-2</v>
      </c>
      <c r="X432" t="s">
        <v>413</v>
      </c>
      <c r="Y432" t="s">
        <v>340</v>
      </c>
      <c r="Z432" s="131">
        <v>150000</v>
      </c>
      <c r="AA432" s="131">
        <v>1</v>
      </c>
      <c r="AB432" s="131">
        <v>101.23</v>
      </c>
      <c r="AC432" s="109"/>
      <c r="AD432" s="131">
        <v>151.845</v>
      </c>
      <c r="AE432" s="109"/>
      <c r="AF432" s="108"/>
      <c r="AG432" s="16"/>
      <c r="AH432" s="132">
        <v>5.2999999999999998E-4</v>
      </c>
      <c r="AI432" s="132">
        <v>6.9999999999999999E-4</v>
      </c>
      <c r="AJ432" s="132">
        <v>1.2E-4</v>
      </c>
    </row>
    <row r="433" spans="1:36">
      <c r="A433" t="s">
        <v>1214</v>
      </c>
      <c r="B433" t="s">
        <v>1221</v>
      </c>
      <c r="C433" t="s">
        <v>2552</v>
      </c>
      <c r="D433" t="s">
        <v>2553</v>
      </c>
      <c r="E433" t="s">
        <v>310</v>
      </c>
      <c r="F433" t="s">
        <v>2610</v>
      </c>
      <c r="G433" t="s">
        <v>2611</v>
      </c>
      <c r="H433" t="s">
        <v>322</v>
      </c>
      <c r="I433" t="s">
        <v>755</v>
      </c>
      <c r="J433" t="s">
        <v>205</v>
      </c>
      <c r="K433" t="s">
        <v>205</v>
      </c>
      <c r="L433" t="s">
        <v>326</v>
      </c>
      <c r="M433" t="s">
        <v>341</v>
      </c>
      <c r="N433" t="s">
        <v>452</v>
      </c>
      <c r="O433" t="s">
        <v>340</v>
      </c>
      <c r="P433" t="s">
        <v>1566</v>
      </c>
      <c r="Q433" t="s">
        <v>414</v>
      </c>
      <c r="R433" t="s">
        <v>408</v>
      </c>
      <c r="S433" t="s">
        <v>1213</v>
      </c>
      <c r="T433" s="131">
        <v>3.41</v>
      </c>
      <c r="U433" t="s">
        <v>1551</v>
      </c>
      <c r="V433" s="132">
        <v>2.563E-2</v>
      </c>
      <c r="W433" s="132">
        <v>3.0300000000000001E-2</v>
      </c>
      <c r="X433" t="s">
        <v>413</v>
      </c>
      <c r="Y433" t="s">
        <v>340</v>
      </c>
      <c r="Z433" s="131">
        <v>138250</v>
      </c>
      <c r="AA433" s="131">
        <v>1</v>
      </c>
      <c r="AB433" s="131">
        <v>106.88</v>
      </c>
      <c r="AC433" s="109"/>
      <c r="AD433" s="131">
        <v>147.762</v>
      </c>
      <c r="AE433" s="109"/>
      <c r="AF433" s="108"/>
      <c r="AG433" s="16"/>
      <c r="AH433" s="132">
        <v>3.3E-4</v>
      </c>
      <c r="AI433" s="132">
        <v>6.8999999999999997E-4</v>
      </c>
      <c r="AJ433" s="132">
        <v>1.2E-4</v>
      </c>
    </row>
    <row r="434" spans="1:36">
      <c r="A434" t="s">
        <v>1214</v>
      </c>
      <c r="B434" t="s">
        <v>1221</v>
      </c>
      <c r="C434" t="s">
        <v>2612</v>
      </c>
      <c r="D434" t="s">
        <v>2613</v>
      </c>
      <c r="E434" t="s">
        <v>310</v>
      </c>
      <c r="F434" t="s">
        <v>2614</v>
      </c>
      <c r="G434" t="s">
        <v>2615</v>
      </c>
      <c r="H434" t="s">
        <v>322</v>
      </c>
      <c r="I434" t="s">
        <v>755</v>
      </c>
      <c r="J434" t="s">
        <v>205</v>
      </c>
      <c r="K434" t="s">
        <v>205</v>
      </c>
      <c r="L434" t="s">
        <v>326</v>
      </c>
      <c r="M434" t="s">
        <v>341</v>
      </c>
      <c r="N434" t="s">
        <v>476</v>
      </c>
      <c r="O434" t="s">
        <v>340</v>
      </c>
      <c r="P434" t="s">
        <v>1645</v>
      </c>
      <c r="Q434" t="s">
        <v>414</v>
      </c>
      <c r="R434" t="s">
        <v>408</v>
      </c>
      <c r="S434" t="s">
        <v>1213</v>
      </c>
      <c r="T434" s="131">
        <v>1.69</v>
      </c>
      <c r="U434" t="s">
        <v>2616</v>
      </c>
      <c r="V434" s="132">
        <v>3.8300000000000001E-3</v>
      </c>
      <c r="W434" s="132">
        <v>2.7400000000000001E-2</v>
      </c>
      <c r="X434" t="s">
        <v>413</v>
      </c>
      <c r="Y434" t="s">
        <v>340</v>
      </c>
      <c r="Z434" s="131">
        <v>111211.06</v>
      </c>
      <c r="AA434" s="131">
        <v>1</v>
      </c>
      <c r="AB434" s="131">
        <v>123.76</v>
      </c>
      <c r="AC434" s="109"/>
      <c r="AD434" s="131">
        <v>137.63499999999999</v>
      </c>
      <c r="AE434" s="109"/>
      <c r="AF434" s="108"/>
      <c r="AG434" s="16"/>
      <c r="AH434" s="132">
        <v>2.7E-4</v>
      </c>
      <c r="AI434" s="132">
        <v>6.4000000000000005E-4</v>
      </c>
      <c r="AJ434" s="132">
        <v>1.1E-4</v>
      </c>
    </row>
    <row r="435" spans="1:36">
      <c r="A435" t="s">
        <v>1214</v>
      </c>
      <c r="B435" t="s">
        <v>1221</v>
      </c>
      <c r="C435" t="s">
        <v>2095</v>
      </c>
      <c r="D435" t="s">
        <v>2096</v>
      </c>
      <c r="E435" t="s">
        <v>310</v>
      </c>
      <c r="F435" t="s">
        <v>2617</v>
      </c>
      <c r="G435" t="s">
        <v>2618</v>
      </c>
      <c r="H435" t="s">
        <v>322</v>
      </c>
      <c r="I435" t="s">
        <v>755</v>
      </c>
      <c r="J435" t="s">
        <v>205</v>
      </c>
      <c r="K435" t="s">
        <v>205</v>
      </c>
      <c r="L435" t="s">
        <v>326</v>
      </c>
      <c r="M435" t="s">
        <v>341</v>
      </c>
      <c r="N435" t="s">
        <v>485</v>
      </c>
      <c r="O435" t="s">
        <v>340</v>
      </c>
      <c r="P435" t="s">
        <v>1645</v>
      </c>
      <c r="Q435" t="s">
        <v>414</v>
      </c>
      <c r="R435" t="s">
        <v>408</v>
      </c>
      <c r="S435" t="s">
        <v>1213</v>
      </c>
      <c r="T435" s="131">
        <v>0.42</v>
      </c>
      <c r="U435" t="s">
        <v>2619</v>
      </c>
      <c r="V435" s="132">
        <v>2.3470000000000001E-2</v>
      </c>
      <c r="W435" s="132">
        <v>1.9400000000000001E-2</v>
      </c>
      <c r="X435" t="s">
        <v>413</v>
      </c>
      <c r="Y435" t="s">
        <v>340</v>
      </c>
      <c r="Z435" s="131">
        <v>113193.43</v>
      </c>
      <c r="AA435" s="131">
        <v>1</v>
      </c>
      <c r="AB435" s="131">
        <v>117.6</v>
      </c>
      <c r="AC435" s="109"/>
      <c r="AD435" s="131">
        <v>133.11500000000001</v>
      </c>
      <c r="AE435" s="109"/>
      <c r="AF435" s="108"/>
      <c r="AG435" s="16"/>
      <c r="AH435" s="132">
        <v>4.2999999999999999E-4</v>
      </c>
      <c r="AI435" s="132">
        <v>6.2E-4</v>
      </c>
      <c r="AJ435" s="132">
        <v>1.1E-4</v>
      </c>
    </row>
    <row r="436" spans="1:36">
      <c r="A436" t="s">
        <v>1214</v>
      </c>
      <c r="B436" t="s">
        <v>1221</v>
      </c>
      <c r="C436" t="s">
        <v>2004</v>
      </c>
      <c r="D436" t="s">
        <v>2005</v>
      </c>
      <c r="E436" t="s">
        <v>310</v>
      </c>
      <c r="F436" t="s">
        <v>2620</v>
      </c>
      <c r="G436" t="s">
        <v>2621</v>
      </c>
      <c r="H436" t="s">
        <v>322</v>
      </c>
      <c r="I436" t="s">
        <v>755</v>
      </c>
      <c r="J436" t="s">
        <v>205</v>
      </c>
      <c r="K436" t="s">
        <v>205</v>
      </c>
      <c r="L436" t="s">
        <v>326</v>
      </c>
      <c r="M436" t="s">
        <v>341</v>
      </c>
      <c r="N436" t="s">
        <v>449</v>
      </c>
      <c r="O436" t="s">
        <v>340</v>
      </c>
      <c r="P436" t="s">
        <v>1212</v>
      </c>
      <c r="Q436" t="s">
        <v>414</v>
      </c>
      <c r="R436" t="s">
        <v>408</v>
      </c>
      <c r="S436" t="s">
        <v>1213</v>
      </c>
      <c r="T436" s="131">
        <v>3.28</v>
      </c>
      <c r="U436" t="s">
        <v>2622</v>
      </c>
      <c r="V436" s="132">
        <v>2.0879999999999999E-2</v>
      </c>
      <c r="W436" s="132">
        <v>2.6200000000000001E-2</v>
      </c>
      <c r="X436" t="s">
        <v>413</v>
      </c>
      <c r="Y436" t="s">
        <v>340</v>
      </c>
      <c r="Z436" s="131">
        <v>113213.02</v>
      </c>
      <c r="AA436" s="131">
        <v>1</v>
      </c>
      <c r="AB436" s="131">
        <v>106.26</v>
      </c>
      <c r="AC436" s="109"/>
      <c r="AD436" s="131">
        <v>120.3</v>
      </c>
      <c r="AE436" s="109"/>
      <c r="AF436" s="108"/>
      <c r="AG436" s="16"/>
      <c r="AH436" s="132">
        <v>1.2E-4</v>
      </c>
      <c r="AI436" s="132">
        <v>5.5999999999999995E-4</v>
      </c>
      <c r="AJ436" s="132">
        <v>1E-4</v>
      </c>
    </row>
    <row r="437" spans="1:36">
      <c r="A437" t="s">
        <v>1214</v>
      </c>
      <c r="B437" t="s">
        <v>1221</v>
      </c>
      <c r="C437" t="s">
        <v>2004</v>
      </c>
      <c r="D437" t="s">
        <v>2005</v>
      </c>
      <c r="E437" t="s">
        <v>310</v>
      </c>
      <c r="F437" t="s">
        <v>2623</v>
      </c>
      <c r="G437" t="s">
        <v>2624</v>
      </c>
      <c r="H437" t="s">
        <v>322</v>
      </c>
      <c r="I437" t="s">
        <v>755</v>
      </c>
      <c r="J437" t="s">
        <v>205</v>
      </c>
      <c r="K437" t="s">
        <v>205</v>
      </c>
      <c r="L437" t="s">
        <v>326</v>
      </c>
      <c r="M437" t="s">
        <v>341</v>
      </c>
      <c r="N437" t="s">
        <v>449</v>
      </c>
      <c r="O437" t="s">
        <v>340</v>
      </c>
      <c r="P437" t="s">
        <v>1212</v>
      </c>
      <c r="Q437" t="s">
        <v>414</v>
      </c>
      <c r="R437" t="s">
        <v>408</v>
      </c>
      <c r="S437" t="s">
        <v>1213</v>
      </c>
      <c r="T437" s="131">
        <v>2.21</v>
      </c>
      <c r="U437" t="s">
        <v>2625</v>
      </c>
      <c r="V437" s="132">
        <v>2.044E-2</v>
      </c>
      <c r="W437" s="132">
        <v>2.5100000000000001E-2</v>
      </c>
      <c r="X437" t="s">
        <v>413</v>
      </c>
      <c r="Y437" t="s">
        <v>340</v>
      </c>
      <c r="Z437" s="131">
        <v>100000</v>
      </c>
      <c r="AA437" s="131">
        <v>1</v>
      </c>
      <c r="AB437" s="131">
        <v>116.02</v>
      </c>
      <c r="AC437" s="109"/>
      <c r="AD437" s="131">
        <v>116.02</v>
      </c>
      <c r="AE437" s="109"/>
      <c r="AF437" s="108"/>
      <c r="AG437" s="16"/>
      <c r="AH437" s="132">
        <v>3.0000000000000001E-5</v>
      </c>
      <c r="AI437" s="132">
        <v>5.4000000000000001E-4</v>
      </c>
      <c r="AJ437" s="132">
        <v>9.0000000000000006E-5</v>
      </c>
    </row>
    <row r="438" spans="1:36">
      <c r="A438" t="s">
        <v>1214</v>
      </c>
      <c r="B438" t="s">
        <v>1221</v>
      </c>
      <c r="C438" t="s">
        <v>2267</v>
      </c>
      <c r="D438" t="s">
        <v>2268</v>
      </c>
      <c r="E438" t="s">
        <v>310</v>
      </c>
      <c r="F438" t="s">
        <v>2626</v>
      </c>
      <c r="G438" t="s">
        <v>2627</v>
      </c>
      <c r="H438" t="s">
        <v>322</v>
      </c>
      <c r="I438" t="s">
        <v>755</v>
      </c>
      <c r="J438" t="s">
        <v>205</v>
      </c>
      <c r="K438" t="s">
        <v>205</v>
      </c>
      <c r="L438" t="s">
        <v>326</v>
      </c>
      <c r="M438" t="s">
        <v>341</v>
      </c>
      <c r="N438" t="s">
        <v>441</v>
      </c>
      <c r="O438" t="s">
        <v>340</v>
      </c>
      <c r="P438" t="s">
        <v>1590</v>
      </c>
      <c r="Q438" t="s">
        <v>414</v>
      </c>
      <c r="R438" t="s">
        <v>408</v>
      </c>
      <c r="S438" t="s">
        <v>1213</v>
      </c>
      <c r="T438" s="131">
        <v>1.87</v>
      </c>
      <c r="U438" t="s">
        <v>2105</v>
      </c>
      <c r="V438" s="132">
        <v>9.3299999999999998E-3</v>
      </c>
      <c r="W438" s="132">
        <v>2.63E-2</v>
      </c>
      <c r="X438" t="s">
        <v>413</v>
      </c>
      <c r="Y438" t="s">
        <v>340</v>
      </c>
      <c r="Z438" s="131">
        <v>96217.71</v>
      </c>
      <c r="AA438" s="131">
        <v>1</v>
      </c>
      <c r="AB438" s="131">
        <v>116.7</v>
      </c>
      <c r="AC438" s="109"/>
      <c r="AD438" s="131">
        <v>112.286</v>
      </c>
      <c r="AE438" s="109"/>
      <c r="AF438" s="108"/>
      <c r="AG438" s="16"/>
      <c r="AH438" s="132">
        <v>4.0000000000000002E-4</v>
      </c>
      <c r="AI438" s="132">
        <v>5.1999999999999995E-4</v>
      </c>
      <c r="AJ438" s="132">
        <v>9.0000000000000006E-5</v>
      </c>
    </row>
    <row r="439" spans="1:36">
      <c r="A439" t="s">
        <v>1214</v>
      </c>
      <c r="B439" t="s">
        <v>1221</v>
      </c>
      <c r="C439" t="s">
        <v>1944</v>
      </c>
      <c r="D439" t="s">
        <v>1945</v>
      </c>
      <c r="E439" t="s">
        <v>310</v>
      </c>
      <c r="F439" t="s">
        <v>2628</v>
      </c>
      <c r="G439" t="s">
        <v>2629</v>
      </c>
      <c r="H439" t="s">
        <v>322</v>
      </c>
      <c r="I439" t="s">
        <v>755</v>
      </c>
      <c r="J439" t="s">
        <v>205</v>
      </c>
      <c r="K439" t="s">
        <v>205</v>
      </c>
      <c r="L439" t="s">
        <v>326</v>
      </c>
      <c r="M439" t="s">
        <v>341</v>
      </c>
      <c r="N439" t="s">
        <v>465</v>
      </c>
      <c r="O439" t="s">
        <v>340</v>
      </c>
      <c r="P439" t="s">
        <v>1645</v>
      </c>
      <c r="Q439" t="s">
        <v>414</v>
      </c>
      <c r="R439" t="s">
        <v>408</v>
      </c>
      <c r="S439" t="s">
        <v>1213</v>
      </c>
      <c r="T439" s="131">
        <v>0.42</v>
      </c>
      <c r="U439" t="s">
        <v>1405</v>
      </c>
      <c r="V439" s="132">
        <v>1.9619999999999999E-2</v>
      </c>
      <c r="W439" s="132">
        <v>1.9E-2</v>
      </c>
      <c r="X439" t="s">
        <v>413</v>
      </c>
      <c r="Y439" t="s">
        <v>340</v>
      </c>
      <c r="Z439" s="131">
        <v>95238.1</v>
      </c>
      <c r="AA439" s="131">
        <v>1</v>
      </c>
      <c r="AB439" s="131">
        <v>115.09</v>
      </c>
      <c r="AC439" s="109"/>
      <c r="AD439" s="131">
        <v>109.61</v>
      </c>
      <c r="AE439" s="109"/>
      <c r="AF439" s="108"/>
      <c r="AG439" s="16"/>
      <c r="AH439" s="132">
        <v>3.2000000000000003E-4</v>
      </c>
      <c r="AI439" s="132">
        <v>5.1000000000000004E-4</v>
      </c>
      <c r="AJ439" s="132">
        <v>9.0000000000000006E-5</v>
      </c>
    </row>
    <row r="440" spans="1:36">
      <c r="A440" t="s">
        <v>1214</v>
      </c>
      <c r="B440" t="s">
        <v>1221</v>
      </c>
      <c r="C440" t="s">
        <v>1641</v>
      </c>
      <c r="D440" t="s">
        <v>1642</v>
      </c>
      <c r="E440" t="s">
        <v>310</v>
      </c>
      <c r="F440" t="s">
        <v>2630</v>
      </c>
      <c r="G440" t="s">
        <v>2631</v>
      </c>
      <c r="H440" t="s">
        <v>322</v>
      </c>
      <c r="I440" t="s">
        <v>952</v>
      </c>
      <c r="J440" t="s">
        <v>205</v>
      </c>
      <c r="K440" t="s">
        <v>205</v>
      </c>
      <c r="L440" t="s">
        <v>326</v>
      </c>
      <c r="M440" t="s">
        <v>341</v>
      </c>
      <c r="N440" t="s">
        <v>465</v>
      </c>
      <c r="O440" t="s">
        <v>340</v>
      </c>
      <c r="P440" t="s">
        <v>1645</v>
      </c>
      <c r="Q440" t="s">
        <v>414</v>
      </c>
      <c r="R440" t="s">
        <v>408</v>
      </c>
      <c r="S440" t="s">
        <v>1213</v>
      </c>
      <c r="T440" s="131">
        <v>4.8099999999999996</v>
      </c>
      <c r="U440" t="s">
        <v>2632</v>
      </c>
      <c r="V440" s="132">
        <v>4.4690000000000001E-2</v>
      </c>
      <c r="W440" s="132">
        <v>4.9200000000000001E-2</v>
      </c>
      <c r="X440" t="s">
        <v>413</v>
      </c>
      <c r="Y440" t="s">
        <v>340</v>
      </c>
      <c r="Z440" s="131">
        <v>121535.71</v>
      </c>
      <c r="AA440" s="131">
        <v>1</v>
      </c>
      <c r="AB440" s="131">
        <v>89.51</v>
      </c>
      <c r="AC440" s="109"/>
      <c r="AD440" s="131">
        <v>108.78700000000001</v>
      </c>
      <c r="AE440" s="109"/>
      <c r="AF440" s="108"/>
      <c r="AG440" s="16"/>
      <c r="AH440" s="132">
        <v>4.0000000000000003E-5</v>
      </c>
      <c r="AI440" s="132">
        <v>5.0000000000000001E-4</v>
      </c>
      <c r="AJ440" s="132">
        <v>9.0000000000000006E-5</v>
      </c>
    </row>
    <row r="441" spans="1:36">
      <c r="A441" t="s">
        <v>1214</v>
      </c>
      <c r="B441" t="s">
        <v>1221</v>
      </c>
      <c r="C441" t="s">
        <v>2184</v>
      </c>
      <c r="D441" t="s">
        <v>2185</v>
      </c>
      <c r="E441" t="s">
        <v>310</v>
      </c>
      <c r="F441" t="s">
        <v>2633</v>
      </c>
      <c r="G441" t="s">
        <v>2634</v>
      </c>
      <c r="H441" t="s">
        <v>322</v>
      </c>
      <c r="I441" t="s">
        <v>952</v>
      </c>
      <c r="J441" t="s">
        <v>205</v>
      </c>
      <c r="K441" t="s">
        <v>205</v>
      </c>
      <c r="L441" t="s">
        <v>326</v>
      </c>
      <c r="M441" t="s">
        <v>341</v>
      </c>
      <c r="N441" t="s">
        <v>446</v>
      </c>
      <c r="O441" t="s">
        <v>340</v>
      </c>
      <c r="P441" t="s">
        <v>1645</v>
      </c>
      <c r="Q441" t="s">
        <v>414</v>
      </c>
      <c r="R441" t="s">
        <v>408</v>
      </c>
      <c r="S441" t="s">
        <v>1213</v>
      </c>
      <c r="T441" s="131">
        <v>1.49</v>
      </c>
      <c r="U441" t="s">
        <v>1389</v>
      </c>
      <c r="V441" s="132">
        <v>6.4000000000000005E-4</v>
      </c>
      <c r="W441" s="132">
        <v>5.11E-2</v>
      </c>
      <c r="X441" t="s">
        <v>413</v>
      </c>
      <c r="Y441" t="s">
        <v>340</v>
      </c>
      <c r="Z441" s="131">
        <v>100000</v>
      </c>
      <c r="AA441" s="131">
        <v>1</v>
      </c>
      <c r="AB441" s="131">
        <v>102.11</v>
      </c>
      <c r="AC441" s="109"/>
      <c r="AD441" s="131">
        <v>102.11</v>
      </c>
      <c r="AE441" s="109"/>
      <c r="AF441" s="108"/>
      <c r="AG441" s="16"/>
      <c r="AH441" s="132">
        <v>2.5000000000000001E-4</v>
      </c>
      <c r="AI441" s="132">
        <v>4.6999999999999999E-4</v>
      </c>
      <c r="AJ441" s="132">
        <v>8.0000000000000007E-5</v>
      </c>
    </row>
    <row r="442" spans="1:36">
      <c r="A442" t="s">
        <v>1214</v>
      </c>
      <c r="B442" t="s">
        <v>1221</v>
      </c>
      <c r="C442" t="s">
        <v>2581</v>
      </c>
      <c r="D442" t="s">
        <v>2582</v>
      </c>
      <c r="E442" t="s">
        <v>310</v>
      </c>
      <c r="F442" t="s">
        <v>2635</v>
      </c>
      <c r="G442" t="s">
        <v>2636</v>
      </c>
      <c r="H442" t="s">
        <v>322</v>
      </c>
      <c r="I442" t="s">
        <v>952</v>
      </c>
      <c r="J442" t="s">
        <v>205</v>
      </c>
      <c r="K442" t="s">
        <v>205</v>
      </c>
      <c r="L442" t="s">
        <v>326</v>
      </c>
      <c r="M442" t="s">
        <v>341</v>
      </c>
      <c r="N442" t="s">
        <v>446</v>
      </c>
      <c r="O442" t="s">
        <v>340</v>
      </c>
      <c r="P442" t="s">
        <v>1590</v>
      </c>
      <c r="Q442" t="s">
        <v>414</v>
      </c>
      <c r="R442" t="s">
        <v>408</v>
      </c>
      <c r="S442" t="s">
        <v>1213</v>
      </c>
      <c r="T442" s="131">
        <v>4.13</v>
      </c>
      <c r="U442" t="s">
        <v>1668</v>
      </c>
      <c r="V442" s="132">
        <v>4.3029999999999999E-2</v>
      </c>
      <c r="W442" s="132">
        <v>4.6399999999999997E-2</v>
      </c>
      <c r="X442" t="s">
        <v>413</v>
      </c>
      <c r="Y442" t="s">
        <v>340</v>
      </c>
      <c r="Z442" s="131">
        <v>100000</v>
      </c>
      <c r="AA442" s="131">
        <v>1</v>
      </c>
      <c r="AB442" s="131">
        <v>99.13</v>
      </c>
      <c r="AC442" s="109"/>
      <c r="AD442" s="131">
        <v>99.13</v>
      </c>
      <c r="AE442" s="109"/>
      <c r="AF442" s="108"/>
      <c r="AG442" s="16"/>
      <c r="AH442" s="132">
        <v>2.0000000000000001E-4</v>
      </c>
      <c r="AI442" s="132">
        <v>4.6000000000000001E-4</v>
      </c>
      <c r="AJ442" s="132">
        <v>8.0000000000000007E-5</v>
      </c>
    </row>
    <row r="443" spans="1:36">
      <c r="A443" t="s">
        <v>1214</v>
      </c>
      <c r="B443" t="s">
        <v>1221</v>
      </c>
      <c r="C443" t="s">
        <v>1536</v>
      </c>
      <c r="D443" t="s">
        <v>1537</v>
      </c>
      <c r="E443" t="s">
        <v>310</v>
      </c>
      <c r="F443" t="s">
        <v>2637</v>
      </c>
      <c r="G443" t="s">
        <v>2638</v>
      </c>
      <c r="H443" t="s">
        <v>322</v>
      </c>
      <c r="I443" t="s">
        <v>952</v>
      </c>
      <c r="J443" t="s">
        <v>205</v>
      </c>
      <c r="K443" t="s">
        <v>205</v>
      </c>
      <c r="L443" t="s">
        <v>326</v>
      </c>
      <c r="M443" t="s">
        <v>341</v>
      </c>
      <c r="N443" t="s">
        <v>449</v>
      </c>
      <c r="O443" t="s">
        <v>340</v>
      </c>
      <c r="P443" t="s">
        <v>1212</v>
      </c>
      <c r="Q443" t="s">
        <v>414</v>
      </c>
      <c r="R443" t="s">
        <v>408</v>
      </c>
      <c r="S443" t="s">
        <v>1213</v>
      </c>
      <c r="T443" s="131">
        <v>2.46</v>
      </c>
      <c r="U443" t="s">
        <v>2639</v>
      </c>
      <c r="V443" s="132">
        <v>4.3589999999999997E-2</v>
      </c>
      <c r="W443" s="132">
        <v>4.3799999999999999E-2</v>
      </c>
      <c r="X443" t="s">
        <v>413</v>
      </c>
      <c r="Y443" t="s">
        <v>340</v>
      </c>
      <c r="Z443" s="131">
        <v>100000</v>
      </c>
      <c r="AA443" s="131">
        <v>1</v>
      </c>
      <c r="AB443" s="131">
        <v>96.65</v>
      </c>
      <c r="AC443" s="109"/>
      <c r="AD443" s="131">
        <v>96.65</v>
      </c>
      <c r="AE443" s="109"/>
      <c r="AF443" s="108"/>
      <c r="AG443" s="16"/>
      <c r="AH443" s="132">
        <v>5.0000000000000002E-5</v>
      </c>
      <c r="AI443" s="132">
        <v>4.4999999999999999E-4</v>
      </c>
      <c r="AJ443" s="132">
        <v>8.0000000000000007E-5</v>
      </c>
    </row>
    <row r="444" spans="1:36">
      <c r="A444" t="s">
        <v>1214</v>
      </c>
      <c r="B444" t="s">
        <v>1221</v>
      </c>
      <c r="C444" t="s">
        <v>1866</v>
      </c>
      <c r="D444" t="s">
        <v>1867</v>
      </c>
      <c r="E444" t="s">
        <v>310</v>
      </c>
      <c r="F444" t="s">
        <v>1953</v>
      </c>
      <c r="G444" t="s">
        <v>1954</v>
      </c>
      <c r="H444" t="s">
        <v>322</v>
      </c>
      <c r="I444" t="s">
        <v>755</v>
      </c>
      <c r="J444" t="s">
        <v>205</v>
      </c>
      <c r="K444" t="s">
        <v>205</v>
      </c>
      <c r="L444" t="s">
        <v>326</v>
      </c>
      <c r="M444" t="s">
        <v>341</v>
      </c>
      <c r="N444" t="s">
        <v>444</v>
      </c>
      <c r="O444" t="s">
        <v>340</v>
      </c>
      <c r="P444" t="s">
        <v>1579</v>
      </c>
      <c r="Q444" t="s">
        <v>416</v>
      </c>
      <c r="R444" t="s">
        <v>408</v>
      </c>
      <c r="S444" t="s">
        <v>1213</v>
      </c>
      <c r="T444" s="131">
        <v>1.06</v>
      </c>
      <c r="U444" t="s">
        <v>1360</v>
      </c>
      <c r="V444" s="132">
        <v>3.2340000000000001E-2</v>
      </c>
      <c r="W444" s="132">
        <v>3.4200000000000001E-2</v>
      </c>
      <c r="X444" t="s">
        <v>413</v>
      </c>
      <c r="Y444" t="s">
        <v>340</v>
      </c>
      <c r="Z444" s="131">
        <v>86929.2</v>
      </c>
      <c r="AA444" s="131">
        <v>1</v>
      </c>
      <c r="AB444" s="131">
        <v>109.8</v>
      </c>
      <c r="AC444" s="109"/>
      <c r="AD444" s="131">
        <v>95.447999999999993</v>
      </c>
      <c r="AE444" s="109"/>
      <c r="AF444" s="108"/>
      <c r="AG444" s="16"/>
      <c r="AH444" s="132">
        <v>9.0000000000000006E-5</v>
      </c>
      <c r="AI444" s="132">
        <v>4.4000000000000002E-4</v>
      </c>
      <c r="AJ444" s="132">
        <v>8.0000000000000007E-5</v>
      </c>
    </row>
    <row r="445" spans="1:36">
      <c r="A445" t="s">
        <v>1214</v>
      </c>
      <c r="B445" t="s">
        <v>1221</v>
      </c>
      <c r="C445" t="s">
        <v>1866</v>
      </c>
      <c r="D445" t="s">
        <v>1867</v>
      </c>
      <c r="E445" t="s">
        <v>310</v>
      </c>
      <c r="F445" t="s">
        <v>1997</v>
      </c>
      <c r="G445" t="s">
        <v>1998</v>
      </c>
      <c r="H445" t="s">
        <v>322</v>
      </c>
      <c r="I445" t="s">
        <v>755</v>
      </c>
      <c r="J445" t="s">
        <v>205</v>
      </c>
      <c r="K445" t="s">
        <v>205</v>
      </c>
      <c r="L445" t="s">
        <v>326</v>
      </c>
      <c r="M445" t="s">
        <v>341</v>
      </c>
      <c r="N445" t="s">
        <v>444</v>
      </c>
      <c r="O445" t="s">
        <v>340</v>
      </c>
      <c r="P445" t="s">
        <v>1579</v>
      </c>
      <c r="Q445" t="s">
        <v>416</v>
      </c>
      <c r="R445" t="s">
        <v>408</v>
      </c>
      <c r="S445" t="s">
        <v>1213</v>
      </c>
      <c r="T445" s="131">
        <v>2.79</v>
      </c>
      <c r="U445" t="s">
        <v>1999</v>
      </c>
      <c r="V445" s="132">
        <v>3.0360000000000002E-2</v>
      </c>
      <c r="W445" s="132">
        <v>3.1E-2</v>
      </c>
      <c r="X445" t="s">
        <v>413</v>
      </c>
      <c r="Y445" t="s">
        <v>340</v>
      </c>
      <c r="Z445" s="131">
        <v>82448.2</v>
      </c>
      <c r="AA445" s="131">
        <v>1</v>
      </c>
      <c r="AB445" s="131">
        <v>108.19</v>
      </c>
      <c r="AC445" s="109"/>
      <c r="AD445" s="131">
        <v>89.200999999999993</v>
      </c>
      <c r="AE445" s="109"/>
      <c r="AF445" s="108"/>
      <c r="AG445" s="16"/>
      <c r="AH445" s="132">
        <v>5.0000000000000002E-5</v>
      </c>
      <c r="AI445" s="132">
        <v>4.0999999999999999E-4</v>
      </c>
      <c r="AJ445" s="132">
        <v>6.9999999999999994E-5</v>
      </c>
    </row>
    <row r="446" spans="1:36">
      <c r="A446" t="s">
        <v>1214</v>
      </c>
      <c r="B446" t="s">
        <v>1221</v>
      </c>
      <c r="C446" t="s">
        <v>1930</v>
      </c>
      <c r="D446" t="s">
        <v>1931</v>
      </c>
      <c r="E446" t="s">
        <v>310</v>
      </c>
      <c r="F446" t="s">
        <v>2640</v>
      </c>
      <c r="G446" t="s">
        <v>2641</v>
      </c>
      <c r="H446" t="s">
        <v>322</v>
      </c>
      <c r="I446" t="s">
        <v>755</v>
      </c>
      <c r="J446" t="s">
        <v>205</v>
      </c>
      <c r="K446" t="s">
        <v>205</v>
      </c>
      <c r="L446" t="s">
        <v>326</v>
      </c>
      <c r="M446" t="s">
        <v>341</v>
      </c>
      <c r="N446" t="s">
        <v>465</v>
      </c>
      <c r="O446" t="s">
        <v>340</v>
      </c>
      <c r="P446" t="s">
        <v>1645</v>
      </c>
      <c r="Q446" t="s">
        <v>414</v>
      </c>
      <c r="R446" t="s">
        <v>408</v>
      </c>
      <c r="S446" t="s">
        <v>1213</v>
      </c>
      <c r="T446" s="131">
        <v>2.89</v>
      </c>
      <c r="U446" t="s">
        <v>2642</v>
      </c>
      <c r="V446" s="132">
        <v>1.6429499999999999</v>
      </c>
      <c r="W446" s="132">
        <v>2.5600000000000001E-2</v>
      </c>
      <c r="X446" t="s">
        <v>413</v>
      </c>
      <c r="Y446" t="s">
        <v>340</v>
      </c>
      <c r="Z446" s="131">
        <v>78932.62</v>
      </c>
      <c r="AA446" s="131">
        <v>1</v>
      </c>
      <c r="AB446" s="131">
        <v>110.61</v>
      </c>
      <c r="AC446" s="109">
        <v>1.339</v>
      </c>
      <c r="AD446" s="131">
        <v>88.646000000000001</v>
      </c>
      <c r="AE446" s="109"/>
      <c r="AF446" s="108"/>
      <c r="AG446" s="16"/>
      <c r="AH446" s="132">
        <v>1.4999999999999999E-4</v>
      </c>
      <c r="AI446" s="132">
        <v>4.2000000000000002E-4</v>
      </c>
      <c r="AJ446" s="132">
        <v>6.9999999999999994E-5</v>
      </c>
    </row>
    <row r="447" spans="1:36">
      <c r="A447" t="s">
        <v>1214</v>
      </c>
      <c r="B447" t="s">
        <v>1221</v>
      </c>
      <c r="C447" t="s">
        <v>2490</v>
      </c>
      <c r="D447" t="s">
        <v>2491</v>
      </c>
      <c r="E447" t="s">
        <v>310</v>
      </c>
      <c r="F447" t="s">
        <v>2643</v>
      </c>
      <c r="G447" t="s">
        <v>2644</v>
      </c>
      <c r="H447" t="s">
        <v>322</v>
      </c>
      <c r="I447" t="s">
        <v>952</v>
      </c>
      <c r="J447" t="s">
        <v>205</v>
      </c>
      <c r="K447" t="s">
        <v>205</v>
      </c>
      <c r="L447" t="s">
        <v>326</v>
      </c>
      <c r="M447" t="s">
        <v>341</v>
      </c>
      <c r="N447" t="s">
        <v>446</v>
      </c>
      <c r="O447" t="s">
        <v>340</v>
      </c>
      <c r="P447" t="s">
        <v>1579</v>
      </c>
      <c r="Q447" t="s">
        <v>416</v>
      </c>
      <c r="R447" t="s">
        <v>408</v>
      </c>
      <c r="S447" t="s">
        <v>1213</v>
      </c>
      <c r="T447" s="131">
        <v>1.46</v>
      </c>
      <c r="U447" t="s">
        <v>1743</v>
      </c>
      <c r="V447" s="132">
        <v>4.3790000000000003E-2</v>
      </c>
      <c r="W447" s="132">
        <v>4.87E-2</v>
      </c>
      <c r="X447" t="s">
        <v>413</v>
      </c>
      <c r="Y447" t="s">
        <v>340</v>
      </c>
      <c r="Z447" s="131">
        <v>75777</v>
      </c>
      <c r="AA447" s="131">
        <v>1</v>
      </c>
      <c r="AB447" s="131">
        <v>100.93</v>
      </c>
      <c r="AC447" s="109"/>
      <c r="AD447" s="131">
        <v>76.481999999999999</v>
      </c>
      <c r="AE447" s="109"/>
      <c r="AF447" s="108"/>
      <c r="AG447" s="16"/>
      <c r="AH447" s="132">
        <v>1.1E-4</v>
      </c>
      <c r="AI447" s="132">
        <v>3.5E-4</v>
      </c>
      <c r="AJ447" s="132">
        <v>6.0000000000000002E-5</v>
      </c>
    </row>
    <row r="448" spans="1:36">
      <c r="A448" t="s">
        <v>1214</v>
      </c>
      <c r="B448" t="s">
        <v>1221</v>
      </c>
      <c r="C448" t="s">
        <v>2308</v>
      </c>
      <c r="D448" t="s">
        <v>2309</v>
      </c>
      <c r="E448" t="s">
        <v>310</v>
      </c>
      <c r="F448" t="s">
        <v>2645</v>
      </c>
      <c r="G448" t="s">
        <v>2646</v>
      </c>
      <c r="H448" t="s">
        <v>322</v>
      </c>
      <c r="I448" t="s">
        <v>755</v>
      </c>
      <c r="J448" t="s">
        <v>205</v>
      </c>
      <c r="K448" t="s">
        <v>205</v>
      </c>
      <c r="L448" t="s">
        <v>326</v>
      </c>
      <c r="M448" t="s">
        <v>341</v>
      </c>
      <c r="N448" t="s">
        <v>466</v>
      </c>
      <c r="O448" t="s">
        <v>340</v>
      </c>
      <c r="P448" t="s">
        <v>1550</v>
      </c>
      <c r="Q448" t="s">
        <v>414</v>
      </c>
      <c r="R448" t="s">
        <v>408</v>
      </c>
      <c r="S448" t="s">
        <v>1213</v>
      </c>
      <c r="T448" s="131">
        <v>2.5</v>
      </c>
      <c r="U448" t="s">
        <v>1686</v>
      </c>
      <c r="V448" s="132">
        <v>5.1540000000000002E-2</v>
      </c>
      <c r="W448" s="132">
        <v>4.3700000000000003E-2</v>
      </c>
      <c r="X448" t="s">
        <v>413</v>
      </c>
      <c r="Y448" t="s">
        <v>340</v>
      </c>
      <c r="Z448" s="131">
        <v>64705.88</v>
      </c>
      <c r="AA448" s="131">
        <v>1</v>
      </c>
      <c r="AB448" s="131">
        <v>115.58</v>
      </c>
      <c r="AC448" s="109"/>
      <c r="AD448" s="131">
        <v>74.787000000000006</v>
      </c>
      <c r="AE448" s="109"/>
      <c r="AF448" s="108"/>
      <c r="AG448" s="16"/>
      <c r="AH448" s="132">
        <v>6.0000000000000002E-5</v>
      </c>
      <c r="AI448" s="132">
        <v>3.5E-4</v>
      </c>
      <c r="AJ448" s="132">
        <v>6.0000000000000002E-5</v>
      </c>
    </row>
    <row r="449" spans="1:36">
      <c r="A449" t="s">
        <v>1214</v>
      </c>
      <c r="B449" t="s">
        <v>1221</v>
      </c>
      <c r="C449" t="s">
        <v>1698</v>
      </c>
      <c r="D449" t="s">
        <v>1699</v>
      </c>
      <c r="E449" t="s">
        <v>310</v>
      </c>
      <c r="F449" t="s">
        <v>2647</v>
      </c>
      <c r="G449" t="s">
        <v>2648</v>
      </c>
      <c r="H449" t="s">
        <v>322</v>
      </c>
      <c r="I449" t="s">
        <v>755</v>
      </c>
      <c r="J449" t="s">
        <v>205</v>
      </c>
      <c r="K449" t="s">
        <v>205</v>
      </c>
      <c r="L449" t="s">
        <v>326</v>
      </c>
      <c r="M449" t="s">
        <v>341</v>
      </c>
      <c r="N449" t="s">
        <v>466</v>
      </c>
      <c r="O449" t="s">
        <v>340</v>
      </c>
      <c r="P449" t="s">
        <v>1566</v>
      </c>
      <c r="Q449" t="s">
        <v>414</v>
      </c>
      <c r="R449" t="s">
        <v>408</v>
      </c>
      <c r="S449" t="s">
        <v>1213</v>
      </c>
      <c r="T449" s="131">
        <v>1.06</v>
      </c>
      <c r="U449" t="s">
        <v>2649</v>
      </c>
      <c r="V449" s="132">
        <v>2.452E-2</v>
      </c>
      <c r="W449" s="132">
        <v>3.1699999999999999E-2</v>
      </c>
      <c r="X449" t="s">
        <v>413</v>
      </c>
      <c r="Y449" t="s">
        <v>340</v>
      </c>
      <c r="Z449" s="131">
        <v>61764.71</v>
      </c>
      <c r="AA449" s="131">
        <v>1</v>
      </c>
      <c r="AB449" s="131">
        <v>118.01</v>
      </c>
      <c r="AC449" s="109"/>
      <c r="AD449" s="131">
        <v>72.888999999999996</v>
      </c>
      <c r="AE449" s="109"/>
      <c r="AF449" s="108"/>
      <c r="AG449" s="16"/>
      <c r="AH449" s="132">
        <v>6.0000000000000002E-5</v>
      </c>
      <c r="AI449" s="132">
        <v>3.4000000000000002E-4</v>
      </c>
      <c r="AJ449" s="132">
        <v>6.0000000000000002E-5</v>
      </c>
    </row>
    <row r="450" spans="1:36">
      <c r="A450" t="s">
        <v>1214</v>
      </c>
      <c r="B450" t="s">
        <v>1221</v>
      </c>
      <c r="C450" t="s">
        <v>2329</v>
      </c>
      <c r="D450" t="s">
        <v>2330</v>
      </c>
      <c r="E450" t="s">
        <v>310</v>
      </c>
      <c r="F450" t="s">
        <v>2650</v>
      </c>
      <c r="G450" t="s">
        <v>2651</v>
      </c>
      <c r="H450" t="s">
        <v>322</v>
      </c>
      <c r="I450" t="s">
        <v>755</v>
      </c>
      <c r="J450" t="s">
        <v>205</v>
      </c>
      <c r="K450" t="s">
        <v>205</v>
      </c>
      <c r="L450" t="s">
        <v>326</v>
      </c>
      <c r="M450" t="s">
        <v>341</v>
      </c>
      <c r="N450" t="s">
        <v>478</v>
      </c>
      <c r="O450" t="s">
        <v>340</v>
      </c>
      <c r="P450" t="s">
        <v>1645</v>
      </c>
      <c r="Q450" t="s">
        <v>414</v>
      </c>
      <c r="R450" t="s">
        <v>408</v>
      </c>
      <c r="S450" t="s">
        <v>1213</v>
      </c>
      <c r="T450" s="131">
        <v>0.59</v>
      </c>
      <c r="U450" t="s">
        <v>2652</v>
      </c>
      <c r="V450" s="132">
        <v>6.79E-3</v>
      </c>
      <c r="W450" s="132">
        <v>2.9399999999999999E-2</v>
      </c>
      <c r="X450" t="s">
        <v>413</v>
      </c>
      <c r="Y450" t="s">
        <v>340</v>
      </c>
      <c r="Z450" s="131">
        <v>60028.28</v>
      </c>
      <c r="AA450" s="131">
        <v>1</v>
      </c>
      <c r="AB450" s="131">
        <v>116.91</v>
      </c>
      <c r="AC450" s="109"/>
      <c r="AD450" s="131">
        <v>70.179000000000002</v>
      </c>
      <c r="AE450" s="109"/>
      <c r="AF450" s="108"/>
      <c r="AG450" s="16"/>
      <c r="AH450" s="132">
        <v>1.8000000000000001E-4</v>
      </c>
      <c r="AI450" s="132">
        <v>3.3E-4</v>
      </c>
      <c r="AJ450" s="132">
        <v>6.0000000000000002E-5</v>
      </c>
    </row>
    <row r="451" spans="1:36">
      <c r="A451" t="s">
        <v>1214</v>
      </c>
      <c r="B451" t="s">
        <v>1221</v>
      </c>
      <c r="C451" t="s">
        <v>2308</v>
      </c>
      <c r="D451" t="s">
        <v>2309</v>
      </c>
      <c r="E451" t="s">
        <v>310</v>
      </c>
      <c r="F451" t="s">
        <v>2653</v>
      </c>
      <c r="G451" t="s">
        <v>2654</v>
      </c>
      <c r="H451" t="s">
        <v>322</v>
      </c>
      <c r="I451" t="s">
        <v>755</v>
      </c>
      <c r="J451" t="s">
        <v>205</v>
      </c>
      <c r="K451" t="s">
        <v>205</v>
      </c>
      <c r="L451" t="s">
        <v>326</v>
      </c>
      <c r="M451" t="s">
        <v>341</v>
      </c>
      <c r="N451" t="s">
        <v>466</v>
      </c>
      <c r="O451" t="s">
        <v>340</v>
      </c>
      <c r="P451" t="s">
        <v>1550</v>
      </c>
      <c r="Q451" t="s">
        <v>414</v>
      </c>
      <c r="R451" t="s">
        <v>408</v>
      </c>
      <c r="S451" t="s">
        <v>1213</v>
      </c>
      <c r="T451" s="131">
        <v>1.46</v>
      </c>
      <c r="U451" t="s">
        <v>1775</v>
      </c>
      <c r="V451" s="132">
        <v>5.6509999999999998E-2</v>
      </c>
      <c r="W451" s="132">
        <v>4.2500000000000003E-2</v>
      </c>
      <c r="X451" t="s">
        <v>413</v>
      </c>
      <c r="Y451" t="s">
        <v>340</v>
      </c>
      <c r="Z451" s="131">
        <v>59419.08</v>
      </c>
      <c r="AA451" s="131">
        <v>1</v>
      </c>
      <c r="AB451" s="131">
        <v>116.46</v>
      </c>
      <c r="AC451" s="109"/>
      <c r="AD451" s="131">
        <v>69.198999999999998</v>
      </c>
      <c r="AE451" s="109"/>
      <c r="AF451" s="108"/>
      <c r="AG451" s="16"/>
      <c r="AH451" s="132">
        <v>4.0000000000000003E-5</v>
      </c>
      <c r="AI451" s="132">
        <v>3.2000000000000003E-4</v>
      </c>
      <c r="AJ451" s="132">
        <v>6.0000000000000002E-5</v>
      </c>
    </row>
    <row r="452" spans="1:36">
      <c r="A452" t="s">
        <v>1214</v>
      </c>
      <c r="B452" t="s">
        <v>1221</v>
      </c>
      <c r="C452" t="s">
        <v>2004</v>
      </c>
      <c r="D452" t="s">
        <v>2005</v>
      </c>
      <c r="E452" t="s">
        <v>310</v>
      </c>
      <c r="F452" t="s">
        <v>2655</v>
      </c>
      <c r="G452" t="s">
        <v>2656</v>
      </c>
      <c r="H452" t="s">
        <v>322</v>
      </c>
      <c r="I452" t="s">
        <v>952</v>
      </c>
      <c r="J452" t="s">
        <v>205</v>
      </c>
      <c r="K452" t="s">
        <v>205</v>
      </c>
      <c r="L452" t="s">
        <v>326</v>
      </c>
      <c r="M452" t="s">
        <v>341</v>
      </c>
      <c r="N452" t="s">
        <v>449</v>
      </c>
      <c r="O452" t="s">
        <v>340</v>
      </c>
      <c r="P452" t="s">
        <v>1212</v>
      </c>
      <c r="Q452" t="s">
        <v>414</v>
      </c>
      <c r="R452" t="s">
        <v>408</v>
      </c>
      <c r="S452" t="s">
        <v>1213</v>
      </c>
      <c r="T452" s="131">
        <v>3.09</v>
      </c>
      <c r="U452" t="s">
        <v>2234</v>
      </c>
      <c r="V452" s="132">
        <v>2.8320000000000001E-2</v>
      </c>
      <c r="W452" s="132">
        <v>4.3299999999999998E-2</v>
      </c>
      <c r="X452" t="s">
        <v>413</v>
      </c>
      <c r="Y452" t="s">
        <v>340</v>
      </c>
      <c r="Z452" s="131">
        <v>66670</v>
      </c>
      <c r="AA452" s="131">
        <v>1</v>
      </c>
      <c r="AB452" s="131">
        <v>95.89</v>
      </c>
      <c r="AC452" s="109"/>
      <c r="AD452" s="131">
        <v>63.93</v>
      </c>
      <c r="AE452" s="109"/>
      <c r="AF452" s="108"/>
      <c r="AG452" s="16"/>
      <c r="AH452" s="132">
        <v>5.0000000000000002E-5</v>
      </c>
      <c r="AI452" s="132">
        <v>2.9999999999999997E-4</v>
      </c>
      <c r="AJ452" s="132">
        <v>5.0000000000000002E-5</v>
      </c>
    </row>
    <row r="453" spans="1:36">
      <c r="A453" t="s">
        <v>1214</v>
      </c>
      <c r="B453" t="s">
        <v>1221</v>
      </c>
      <c r="C453" t="s">
        <v>2581</v>
      </c>
      <c r="D453" t="s">
        <v>2582</v>
      </c>
      <c r="E453" t="s">
        <v>310</v>
      </c>
      <c r="F453" t="s">
        <v>2657</v>
      </c>
      <c r="G453" t="s">
        <v>2658</v>
      </c>
      <c r="H453" t="s">
        <v>322</v>
      </c>
      <c r="I453" t="s">
        <v>952</v>
      </c>
      <c r="J453" t="s">
        <v>205</v>
      </c>
      <c r="K453" t="s">
        <v>205</v>
      </c>
      <c r="L453" t="s">
        <v>326</v>
      </c>
      <c r="M453" t="s">
        <v>341</v>
      </c>
      <c r="N453" t="s">
        <v>446</v>
      </c>
      <c r="O453" t="s">
        <v>340</v>
      </c>
      <c r="P453" t="s">
        <v>1590</v>
      </c>
      <c r="Q453" t="s">
        <v>414</v>
      </c>
      <c r="R453" t="s">
        <v>408</v>
      </c>
      <c r="S453" t="s">
        <v>1213</v>
      </c>
      <c r="T453" s="131">
        <v>6.87</v>
      </c>
      <c r="U453" t="s">
        <v>1713</v>
      </c>
      <c r="V453" s="132">
        <v>4.8869999999999997E-2</v>
      </c>
      <c r="W453" s="132">
        <v>4.7699999999999999E-2</v>
      </c>
      <c r="X453" t="s">
        <v>413</v>
      </c>
      <c r="Y453" t="s">
        <v>340</v>
      </c>
      <c r="Z453" s="131">
        <v>54467</v>
      </c>
      <c r="AA453" s="131">
        <v>1</v>
      </c>
      <c r="AB453" s="131">
        <v>109.04</v>
      </c>
      <c r="AC453" s="109"/>
      <c r="AD453" s="131">
        <v>59.390999999999998</v>
      </c>
      <c r="AE453" s="109"/>
      <c r="AF453" s="108"/>
      <c r="AG453" s="16"/>
      <c r="AH453" s="132">
        <v>1.1E-4</v>
      </c>
      <c r="AI453" s="132">
        <v>2.7999999999999998E-4</v>
      </c>
      <c r="AJ453" s="132">
        <v>5.0000000000000002E-5</v>
      </c>
    </row>
    <row r="454" spans="1:36">
      <c r="A454" t="s">
        <v>1214</v>
      </c>
      <c r="B454" t="s">
        <v>1221</v>
      </c>
      <c r="C454" t="s">
        <v>2095</v>
      </c>
      <c r="D454" t="s">
        <v>2096</v>
      </c>
      <c r="E454" t="s">
        <v>310</v>
      </c>
      <c r="F454" t="s">
        <v>2659</v>
      </c>
      <c r="G454" t="s">
        <v>2660</v>
      </c>
      <c r="H454" t="s">
        <v>322</v>
      </c>
      <c r="I454" t="s">
        <v>755</v>
      </c>
      <c r="J454" t="s">
        <v>205</v>
      </c>
      <c r="K454" t="s">
        <v>205</v>
      </c>
      <c r="L454" t="s">
        <v>326</v>
      </c>
      <c r="M454" t="s">
        <v>341</v>
      </c>
      <c r="N454" t="s">
        <v>485</v>
      </c>
      <c r="O454" t="s">
        <v>340</v>
      </c>
      <c r="P454" t="s">
        <v>1645</v>
      </c>
      <c r="Q454" t="s">
        <v>414</v>
      </c>
      <c r="R454" t="s">
        <v>408</v>
      </c>
      <c r="S454" t="s">
        <v>1213</v>
      </c>
      <c r="T454" s="131">
        <v>2.82</v>
      </c>
      <c r="U454" t="s">
        <v>2223</v>
      </c>
      <c r="V454" s="132">
        <v>2.3980000000000001E-2</v>
      </c>
      <c r="W454" s="132">
        <v>2.53E-2</v>
      </c>
      <c r="X454" t="s">
        <v>413</v>
      </c>
      <c r="Y454" t="s">
        <v>340</v>
      </c>
      <c r="Z454" s="131">
        <v>50000</v>
      </c>
      <c r="AA454" s="131">
        <v>1</v>
      </c>
      <c r="AB454" s="131">
        <v>112.86</v>
      </c>
      <c r="AC454" s="109"/>
      <c r="AD454" s="131">
        <v>56.43</v>
      </c>
      <c r="AE454" s="109"/>
      <c r="AF454" s="108"/>
      <c r="AG454" s="16"/>
      <c r="AH454" s="132">
        <v>4.0000000000000003E-5</v>
      </c>
      <c r="AI454" s="132">
        <v>2.5999999999999998E-4</v>
      </c>
      <c r="AJ454" s="132">
        <v>5.0000000000000002E-5</v>
      </c>
    </row>
    <row r="455" spans="1:36">
      <c r="A455" t="s">
        <v>1214</v>
      </c>
      <c r="B455" t="s">
        <v>1221</v>
      </c>
      <c r="C455" t="s">
        <v>2661</v>
      </c>
      <c r="D455" t="s">
        <v>2662</v>
      </c>
      <c r="E455" t="s">
        <v>310</v>
      </c>
      <c r="F455" t="s">
        <v>2663</v>
      </c>
      <c r="G455" t="s">
        <v>2664</v>
      </c>
      <c r="H455" t="s">
        <v>322</v>
      </c>
      <c r="I455" t="s">
        <v>756</v>
      </c>
      <c r="J455" t="s">
        <v>205</v>
      </c>
      <c r="K455" t="s">
        <v>205</v>
      </c>
      <c r="L455" t="s">
        <v>326</v>
      </c>
      <c r="M455" t="s">
        <v>341</v>
      </c>
      <c r="N455" t="s">
        <v>455</v>
      </c>
      <c r="O455" t="s">
        <v>340</v>
      </c>
      <c r="P455" t="s">
        <v>1645</v>
      </c>
      <c r="Q455" t="s">
        <v>414</v>
      </c>
      <c r="R455" t="s">
        <v>408</v>
      </c>
      <c r="S455" t="s">
        <v>1213</v>
      </c>
      <c r="T455" s="131">
        <v>0.28000000000000003</v>
      </c>
      <c r="U455" t="s">
        <v>2665</v>
      </c>
      <c r="V455" s="132">
        <v>5.6059999999999999E-2</v>
      </c>
      <c r="W455" s="132">
        <v>2.5399999999999999E-2</v>
      </c>
      <c r="X455" t="s">
        <v>413</v>
      </c>
      <c r="Y455" t="s">
        <v>340</v>
      </c>
      <c r="Z455" s="131">
        <v>58190.47</v>
      </c>
      <c r="AA455" s="131">
        <v>1</v>
      </c>
      <c r="AB455" s="131">
        <v>94.47</v>
      </c>
      <c r="AC455" s="109"/>
      <c r="AD455" s="131">
        <v>54.972999999999999</v>
      </c>
      <c r="AE455" s="109"/>
      <c r="AF455" s="108"/>
      <c r="AG455" s="16"/>
      <c r="AH455" s="132">
        <v>3.5E-4</v>
      </c>
      <c r="AI455" s="132">
        <v>2.5000000000000001E-4</v>
      </c>
      <c r="AJ455" s="132">
        <v>4.0000000000000003E-5</v>
      </c>
    </row>
    <row r="456" spans="1:36">
      <c r="A456" t="s">
        <v>1214</v>
      </c>
      <c r="B456" t="s">
        <v>1221</v>
      </c>
      <c r="C456" t="s">
        <v>2077</v>
      </c>
      <c r="D456" t="s">
        <v>2078</v>
      </c>
      <c r="E456" t="s">
        <v>310</v>
      </c>
      <c r="F456" t="s">
        <v>2666</v>
      </c>
      <c r="G456" t="s">
        <v>2667</v>
      </c>
      <c r="H456" t="s">
        <v>322</v>
      </c>
      <c r="I456" t="s">
        <v>755</v>
      </c>
      <c r="J456" t="s">
        <v>205</v>
      </c>
      <c r="K456" t="s">
        <v>205</v>
      </c>
      <c r="L456" t="s">
        <v>326</v>
      </c>
      <c r="M456" t="s">
        <v>341</v>
      </c>
      <c r="N456" t="s">
        <v>449</v>
      </c>
      <c r="O456" t="s">
        <v>340</v>
      </c>
      <c r="P456" t="s">
        <v>1590</v>
      </c>
      <c r="Q456" t="s">
        <v>414</v>
      </c>
      <c r="R456" t="s">
        <v>408</v>
      </c>
      <c r="S456" t="s">
        <v>1213</v>
      </c>
      <c r="T456" s="131">
        <v>3.88</v>
      </c>
      <c r="U456" t="s">
        <v>2668</v>
      </c>
      <c r="V456" s="132">
        <v>1.5820000000000001E-2</v>
      </c>
      <c r="W456" s="132">
        <v>2.75E-2</v>
      </c>
      <c r="X456" t="s">
        <v>413</v>
      </c>
      <c r="Y456" t="s">
        <v>340</v>
      </c>
      <c r="Z456" s="131">
        <v>50000</v>
      </c>
      <c r="AA456" s="131">
        <v>1</v>
      </c>
      <c r="AB456" s="131">
        <v>105.24</v>
      </c>
      <c r="AC456" s="109"/>
      <c r="AD456" s="131">
        <v>52.62</v>
      </c>
      <c r="AE456" s="109"/>
      <c r="AF456" s="108"/>
      <c r="AG456" s="16"/>
      <c r="AH456" s="132">
        <v>6.9999999999999994E-5</v>
      </c>
      <c r="AI456" s="132">
        <v>2.4000000000000001E-4</v>
      </c>
      <c r="AJ456" s="132">
        <v>4.0000000000000003E-5</v>
      </c>
    </row>
    <row r="457" spans="1:36">
      <c r="A457" t="s">
        <v>1214</v>
      </c>
      <c r="B457" t="s">
        <v>1221</v>
      </c>
      <c r="C457" t="s">
        <v>2669</v>
      </c>
      <c r="D457" t="s">
        <v>2670</v>
      </c>
      <c r="E457" t="s">
        <v>310</v>
      </c>
      <c r="F457" t="s">
        <v>2671</v>
      </c>
      <c r="G457" t="s">
        <v>2672</v>
      </c>
      <c r="H457" t="s">
        <v>322</v>
      </c>
      <c r="I457" t="s">
        <v>952</v>
      </c>
      <c r="J457" t="s">
        <v>205</v>
      </c>
      <c r="K457" t="s">
        <v>205</v>
      </c>
      <c r="L457" t="s">
        <v>326</v>
      </c>
      <c r="M457" t="s">
        <v>341</v>
      </c>
      <c r="N457" t="s">
        <v>465</v>
      </c>
      <c r="O457" t="s">
        <v>340</v>
      </c>
      <c r="P457" t="s">
        <v>1212</v>
      </c>
      <c r="Q457" t="s">
        <v>414</v>
      </c>
      <c r="R457" t="s">
        <v>408</v>
      </c>
      <c r="S457" t="s">
        <v>1213</v>
      </c>
      <c r="T457" s="131">
        <v>1.46</v>
      </c>
      <c r="U457" t="s">
        <v>2673</v>
      </c>
      <c r="V457" s="132">
        <v>3.968E-2</v>
      </c>
      <c r="W457" s="132">
        <v>4.3099999999999999E-2</v>
      </c>
      <c r="X457" t="s">
        <v>413</v>
      </c>
      <c r="Y457" t="s">
        <v>340</v>
      </c>
      <c r="Z457" s="131">
        <v>54545.45</v>
      </c>
      <c r="AA457" s="131">
        <v>1</v>
      </c>
      <c r="AB457" s="131">
        <v>96.34</v>
      </c>
      <c r="AC457" s="109"/>
      <c r="AD457" s="131">
        <v>52.548999999999999</v>
      </c>
      <c r="AE457" s="109"/>
      <c r="AF457" s="108"/>
      <c r="AG457" s="16"/>
      <c r="AH457" s="132">
        <v>1.8000000000000001E-4</v>
      </c>
      <c r="AI457" s="132">
        <v>2.4000000000000001E-4</v>
      </c>
      <c r="AJ457" s="132">
        <v>4.0000000000000003E-5</v>
      </c>
    </row>
    <row r="458" spans="1:36">
      <c r="A458" t="s">
        <v>1214</v>
      </c>
      <c r="B458" t="s">
        <v>1221</v>
      </c>
      <c r="C458" t="s">
        <v>1536</v>
      </c>
      <c r="D458" t="s">
        <v>1537</v>
      </c>
      <c r="E458" t="s">
        <v>310</v>
      </c>
      <c r="F458" t="s">
        <v>2674</v>
      </c>
      <c r="G458" t="s">
        <v>2675</v>
      </c>
      <c r="H458" t="s">
        <v>322</v>
      </c>
      <c r="I458" t="s">
        <v>755</v>
      </c>
      <c r="J458" t="s">
        <v>205</v>
      </c>
      <c r="K458" t="s">
        <v>205</v>
      </c>
      <c r="L458" t="s">
        <v>326</v>
      </c>
      <c r="M458" t="s">
        <v>341</v>
      </c>
      <c r="N458" t="s">
        <v>449</v>
      </c>
      <c r="O458" t="s">
        <v>340</v>
      </c>
      <c r="P458" t="s">
        <v>1212</v>
      </c>
      <c r="Q458" t="s">
        <v>414</v>
      </c>
      <c r="R458" t="s">
        <v>408</v>
      </c>
      <c r="S458" t="s">
        <v>1213</v>
      </c>
      <c r="T458" s="131">
        <v>4.3899999999999997</v>
      </c>
      <c r="U458" t="s">
        <v>2676</v>
      </c>
      <c r="V458" s="132">
        <v>2.521E-2</v>
      </c>
      <c r="W458" s="132">
        <v>2.58E-2</v>
      </c>
      <c r="X458" t="s">
        <v>413</v>
      </c>
      <c r="Y458" t="s">
        <v>340</v>
      </c>
      <c r="Z458" s="131">
        <v>50000</v>
      </c>
      <c r="AA458" s="131">
        <v>1</v>
      </c>
      <c r="AB458" s="131">
        <v>102.6</v>
      </c>
      <c r="AC458" s="109"/>
      <c r="AD458" s="131">
        <v>51.3</v>
      </c>
      <c r="AE458" s="109"/>
      <c r="AF458" s="108"/>
      <c r="AG458" s="16"/>
      <c r="AH458" s="132">
        <v>1.0000000000000001E-5</v>
      </c>
      <c r="AI458" s="132">
        <v>2.4000000000000001E-4</v>
      </c>
      <c r="AJ458" s="132">
        <v>4.0000000000000003E-5</v>
      </c>
    </row>
    <row r="459" spans="1:36">
      <c r="A459" t="s">
        <v>1214</v>
      </c>
      <c r="B459" t="s">
        <v>1221</v>
      </c>
      <c r="C459" t="s">
        <v>2308</v>
      </c>
      <c r="D459" t="s">
        <v>2309</v>
      </c>
      <c r="E459" t="s">
        <v>310</v>
      </c>
      <c r="F459" t="s">
        <v>2677</v>
      </c>
      <c r="G459" t="s">
        <v>2678</v>
      </c>
      <c r="H459" t="s">
        <v>322</v>
      </c>
      <c r="I459" t="s">
        <v>755</v>
      </c>
      <c r="J459" t="s">
        <v>205</v>
      </c>
      <c r="K459" t="s">
        <v>205</v>
      </c>
      <c r="L459" t="s">
        <v>326</v>
      </c>
      <c r="M459" t="s">
        <v>341</v>
      </c>
      <c r="N459" t="s">
        <v>466</v>
      </c>
      <c r="O459" t="s">
        <v>340</v>
      </c>
      <c r="P459" t="s">
        <v>1550</v>
      </c>
      <c r="Q459" t="s">
        <v>414</v>
      </c>
      <c r="R459" t="s">
        <v>408</v>
      </c>
      <c r="S459" t="s">
        <v>1213</v>
      </c>
      <c r="T459" s="131">
        <v>4</v>
      </c>
      <c r="U459" t="s">
        <v>2019</v>
      </c>
      <c r="V459" s="132">
        <v>4.5769999999999998E-2</v>
      </c>
      <c r="W459" s="132">
        <v>4.3799999999999999E-2</v>
      </c>
      <c r="X459" t="s">
        <v>413</v>
      </c>
      <c r="Y459" t="s">
        <v>340</v>
      </c>
      <c r="Z459" s="131">
        <v>46253.64</v>
      </c>
      <c r="AA459" s="131">
        <v>1</v>
      </c>
      <c r="AB459" s="131">
        <v>101.34</v>
      </c>
      <c r="AC459" s="109"/>
      <c r="AD459" s="131">
        <v>46.872999999999998</v>
      </c>
      <c r="AE459" s="109"/>
      <c r="AF459" s="108"/>
      <c r="AG459" s="16"/>
      <c r="AH459" s="132">
        <v>6.0000000000000002E-5</v>
      </c>
      <c r="AI459" s="132">
        <v>2.2000000000000001E-4</v>
      </c>
      <c r="AJ459" s="132">
        <v>4.0000000000000003E-5</v>
      </c>
    </row>
    <row r="460" spans="1:36">
      <c r="A460" t="s">
        <v>1214</v>
      </c>
      <c r="B460" t="s">
        <v>1221</v>
      </c>
      <c r="C460" t="s">
        <v>2095</v>
      </c>
      <c r="D460" t="s">
        <v>2096</v>
      </c>
      <c r="E460" t="s">
        <v>310</v>
      </c>
      <c r="F460" t="s">
        <v>2679</v>
      </c>
      <c r="G460" t="s">
        <v>2680</v>
      </c>
      <c r="H460" t="s">
        <v>322</v>
      </c>
      <c r="I460" t="s">
        <v>952</v>
      </c>
      <c r="J460" t="s">
        <v>205</v>
      </c>
      <c r="K460" t="s">
        <v>205</v>
      </c>
      <c r="L460" t="s">
        <v>326</v>
      </c>
      <c r="M460" t="s">
        <v>341</v>
      </c>
      <c r="N460" t="s">
        <v>485</v>
      </c>
      <c r="O460" t="s">
        <v>340</v>
      </c>
      <c r="P460" t="s">
        <v>1645</v>
      </c>
      <c r="Q460" t="s">
        <v>414</v>
      </c>
      <c r="R460" t="s">
        <v>408</v>
      </c>
      <c r="S460" t="s">
        <v>1213</v>
      </c>
      <c r="T460" s="131">
        <v>0.42</v>
      </c>
      <c r="U460" t="s">
        <v>2619</v>
      </c>
      <c r="V460" s="132">
        <v>4.403E-2</v>
      </c>
      <c r="W460" s="132">
        <v>4.48E-2</v>
      </c>
      <c r="X460" t="s">
        <v>413</v>
      </c>
      <c r="Y460" t="s">
        <v>340</v>
      </c>
      <c r="Z460" s="131">
        <v>46666.66</v>
      </c>
      <c r="AA460" s="131">
        <v>1</v>
      </c>
      <c r="AB460" s="131">
        <v>99.97</v>
      </c>
      <c r="AC460" s="109"/>
      <c r="AD460" s="131">
        <v>46.652999999999999</v>
      </c>
      <c r="AE460" s="109"/>
      <c r="AF460" s="108"/>
      <c r="AG460" s="16"/>
      <c r="AH460" s="132">
        <v>9.0000000000000006E-5</v>
      </c>
      <c r="AI460" s="132">
        <v>2.2000000000000001E-4</v>
      </c>
      <c r="AJ460" s="132">
        <v>4.0000000000000003E-5</v>
      </c>
    </row>
    <row r="461" spans="1:36">
      <c r="A461" t="s">
        <v>1214</v>
      </c>
      <c r="B461" t="s">
        <v>1221</v>
      </c>
      <c r="C461" t="s">
        <v>2556</v>
      </c>
      <c r="D461" t="s">
        <v>2557</v>
      </c>
      <c r="E461" t="s">
        <v>310</v>
      </c>
      <c r="F461" t="s">
        <v>2681</v>
      </c>
      <c r="G461" t="s">
        <v>2682</v>
      </c>
      <c r="H461" t="s">
        <v>322</v>
      </c>
      <c r="I461" t="s">
        <v>756</v>
      </c>
      <c r="J461" t="s">
        <v>205</v>
      </c>
      <c r="K461" t="s">
        <v>205</v>
      </c>
      <c r="L461" t="s">
        <v>326</v>
      </c>
      <c r="M461" t="s">
        <v>341</v>
      </c>
      <c r="N461" t="s">
        <v>447</v>
      </c>
      <c r="O461" t="s">
        <v>340</v>
      </c>
      <c r="P461" t="s">
        <v>2093</v>
      </c>
      <c r="Q461" t="s">
        <v>414</v>
      </c>
      <c r="R461" t="s">
        <v>408</v>
      </c>
      <c r="S461" t="s">
        <v>1213</v>
      </c>
      <c r="T461" s="131">
        <v>2.4</v>
      </c>
      <c r="U461" t="s">
        <v>1561</v>
      </c>
      <c r="V461" s="132">
        <v>5.3600000000000002E-2</v>
      </c>
      <c r="W461" s="132">
        <v>4.9200000000000001E-2</v>
      </c>
      <c r="X461" t="s">
        <v>413</v>
      </c>
      <c r="Y461" t="s">
        <v>340</v>
      </c>
      <c r="Z461" s="131">
        <v>43756.58</v>
      </c>
      <c r="AA461" s="131">
        <v>1</v>
      </c>
      <c r="AB461" s="131">
        <v>96.61</v>
      </c>
      <c r="AC461" s="109"/>
      <c r="AD461" s="131">
        <v>42.273000000000003</v>
      </c>
      <c r="AE461" s="109"/>
      <c r="AF461" s="108"/>
      <c r="AG461" s="16"/>
      <c r="AH461" s="132">
        <v>4.4000000000000002E-4</v>
      </c>
      <c r="AI461" s="132">
        <v>2.0000000000000001E-4</v>
      </c>
      <c r="AJ461" s="132">
        <v>3.0000000000000001E-5</v>
      </c>
    </row>
    <row r="462" spans="1:36">
      <c r="A462" t="s">
        <v>1214</v>
      </c>
      <c r="B462" t="s">
        <v>1221</v>
      </c>
      <c r="C462" t="s">
        <v>1944</v>
      </c>
      <c r="D462" t="s">
        <v>1945</v>
      </c>
      <c r="E462" t="s">
        <v>310</v>
      </c>
      <c r="F462" t="s">
        <v>2683</v>
      </c>
      <c r="G462" t="s">
        <v>2684</v>
      </c>
      <c r="H462" t="s">
        <v>322</v>
      </c>
      <c r="I462" t="s">
        <v>755</v>
      </c>
      <c r="J462" t="s">
        <v>205</v>
      </c>
      <c r="K462" t="s">
        <v>205</v>
      </c>
      <c r="L462" t="s">
        <v>326</v>
      </c>
      <c r="M462" t="s">
        <v>341</v>
      </c>
      <c r="N462" t="s">
        <v>465</v>
      </c>
      <c r="O462" t="s">
        <v>340</v>
      </c>
      <c r="P462" t="s">
        <v>1590</v>
      </c>
      <c r="Q462" t="s">
        <v>414</v>
      </c>
      <c r="R462" t="s">
        <v>408</v>
      </c>
      <c r="S462" t="s">
        <v>1213</v>
      </c>
      <c r="T462" s="131">
        <v>2.17</v>
      </c>
      <c r="U462" t="s">
        <v>2685</v>
      </c>
      <c r="V462" s="132">
        <v>2.554E-2</v>
      </c>
      <c r="W462" s="132">
        <v>2.87E-2</v>
      </c>
      <c r="X462" t="s">
        <v>413</v>
      </c>
      <c r="Y462" t="s">
        <v>340</v>
      </c>
      <c r="Z462" s="131">
        <v>34545.46</v>
      </c>
      <c r="AA462" s="131">
        <v>1</v>
      </c>
      <c r="AB462" s="131">
        <v>119.31</v>
      </c>
      <c r="AC462" s="109"/>
      <c r="AD462" s="131">
        <v>41.216000000000001</v>
      </c>
      <c r="AE462" s="109"/>
      <c r="AF462" s="108"/>
      <c r="AG462" s="16"/>
      <c r="AH462" s="132">
        <v>6.0000000000000002E-5</v>
      </c>
      <c r="AI462" s="132">
        <v>1.9000000000000001E-4</v>
      </c>
      <c r="AJ462" s="132">
        <v>3.0000000000000001E-5</v>
      </c>
    </row>
    <row r="463" spans="1:36">
      <c r="A463" t="s">
        <v>1214</v>
      </c>
      <c r="B463" t="s">
        <v>1221</v>
      </c>
      <c r="C463" t="s">
        <v>1866</v>
      </c>
      <c r="D463" t="s">
        <v>1867</v>
      </c>
      <c r="E463" t="s">
        <v>310</v>
      </c>
      <c r="F463" t="s">
        <v>2686</v>
      </c>
      <c r="G463" t="s">
        <v>2687</v>
      </c>
      <c r="H463" t="s">
        <v>322</v>
      </c>
      <c r="I463" t="s">
        <v>755</v>
      </c>
      <c r="J463" t="s">
        <v>205</v>
      </c>
      <c r="K463" t="s">
        <v>205</v>
      </c>
      <c r="L463" t="s">
        <v>326</v>
      </c>
      <c r="M463" t="s">
        <v>341</v>
      </c>
      <c r="N463" t="s">
        <v>444</v>
      </c>
      <c r="O463" t="s">
        <v>340</v>
      </c>
      <c r="P463" t="s">
        <v>1579</v>
      </c>
      <c r="Q463" t="s">
        <v>416</v>
      </c>
      <c r="R463" t="s">
        <v>408</v>
      </c>
      <c r="S463" t="s">
        <v>1213</v>
      </c>
      <c r="T463" s="131">
        <v>0.5</v>
      </c>
      <c r="U463" t="s">
        <v>1636</v>
      </c>
      <c r="V463" s="132">
        <v>1.512E-2</v>
      </c>
      <c r="W463" s="132">
        <v>2.7799999999999998E-2</v>
      </c>
      <c r="X463" t="s">
        <v>413</v>
      </c>
      <c r="Y463" t="s">
        <v>340</v>
      </c>
      <c r="Z463" s="131">
        <v>35189.050000000003</v>
      </c>
      <c r="AA463" s="131">
        <v>1</v>
      </c>
      <c r="AB463" s="131">
        <v>116.51</v>
      </c>
      <c r="AC463" s="109"/>
      <c r="AD463" s="131">
        <v>40.999000000000002</v>
      </c>
      <c r="AE463" s="109"/>
      <c r="AF463" s="108"/>
      <c r="AG463" s="16"/>
      <c r="AH463" s="132">
        <v>2.4000000000000001E-4</v>
      </c>
      <c r="AI463" s="132">
        <v>1.9000000000000001E-4</v>
      </c>
      <c r="AJ463" s="132">
        <v>3.0000000000000001E-5</v>
      </c>
    </row>
    <row r="464" spans="1:36">
      <c r="A464" t="s">
        <v>1214</v>
      </c>
      <c r="B464" t="s">
        <v>1221</v>
      </c>
      <c r="C464" t="s">
        <v>2312</v>
      </c>
      <c r="D464" t="s">
        <v>2313</v>
      </c>
      <c r="E464" t="s">
        <v>310</v>
      </c>
      <c r="F464" t="s">
        <v>2688</v>
      </c>
      <c r="G464" t="s">
        <v>2689</v>
      </c>
      <c r="H464" t="s">
        <v>322</v>
      </c>
      <c r="I464" t="s">
        <v>952</v>
      </c>
      <c r="J464" t="s">
        <v>205</v>
      </c>
      <c r="K464" t="s">
        <v>205</v>
      </c>
      <c r="L464" t="s">
        <v>326</v>
      </c>
      <c r="M464" t="s">
        <v>341</v>
      </c>
      <c r="N464" t="s">
        <v>465</v>
      </c>
      <c r="O464" t="s">
        <v>340</v>
      </c>
      <c r="P464" t="s">
        <v>1645</v>
      </c>
      <c r="Q464" t="s">
        <v>414</v>
      </c>
      <c r="R464" t="s">
        <v>408</v>
      </c>
      <c r="S464" t="s">
        <v>1213</v>
      </c>
      <c r="T464" s="131">
        <v>1.91</v>
      </c>
      <c r="U464" t="s">
        <v>1686</v>
      </c>
      <c r="V464" s="132">
        <v>3.2390000000000002E-2</v>
      </c>
      <c r="W464" s="132">
        <v>4.7399999999999998E-2</v>
      </c>
      <c r="X464" t="s">
        <v>413</v>
      </c>
      <c r="Y464" t="s">
        <v>340</v>
      </c>
      <c r="Z464" s="131">
        <v>40000</v>
      </c>
      <c r="AA464" s="131">
        <v>1</v>
      </c>
      <c r="AB464" s="131">
        <v>101.82</v>
      </c>
      <c r="AC464" s="109"/>
      <c r="AD464" s="131">
        <v>40.728000000000002</v>
      </c>
      <c r="AE464" s="109"/>
      <c r="AF464" s="108"/>
      <c r="AG464" s="16"/>
      <c r="AH464" s="132">
        <v>3.4000000000000002E-4</v>
      </c>
      <c r="AI464" s="132">
        <v>1.9000000000000001E-4</v>
      </c>
      <c r="AJ464" s="132">
        <v>3.0000000000000001E-5</v>
      </c>
    </row>
    <row r="465" spans="1:36">
      <c r="A465" t="s">
        <v>1214</v>
      </c>
      <c r="B465" t="s">
        <v>1221</v>
      </c>
      <c r="C465" t="s">
        <v>2661</v>
      </c>
      <c r="D465" t="s">
        <v>2662</v>
      </c>
      <c r="E465" t="s">
        <v>310</v>
      </c>
      <c r="F465" t="s">
        <v>2690</v>
      </c>
      <c r="G465" t="s">
        <v>2691</v>
      </c>
      <c r="H465" t="s">
        <v>322</v>
      </c>
      <c r="I465" t="s">
        <v>952</v>
      </c>
      <c r="J465" t="s">
        <v>205</v>
      </c>
      <c r="K465" t="s">
        <v>205</v>
      </c>
      <c r="L465" t="s">
        <v>326</v>
      </c>
      <c r="M465" t="s">
        <v>341</v>
      </c>
      <c r="N465" t="s">
        <v>455</v>
      </c>
      <c r="O465" t="s">
        <v>340</v>
      </c>
      <c r="P465" t="s">
        <v>1645</v>
      </c>
      <c r="Q465" t="s">
        <v>414</v>
      </c>
      <c r="R465" t="s">
        <v>408</v>
      </c>
      <c r="S465" t="s">
        <v>1213</v>
      </c>
      <c r="T465" s="131">
        <v>2.93</v>
      </c>
      <c r="U465" t="s">
        <v>2692</v>
      </c>
      <c r="V465" s="132">
        <v>4.5629999999999997E-2</v>
      </c>
      <c r="W465" s="132">
        <v>4.58E-2</v>
      </c>
      <c r="X465" t="s">
        <v>413</v>
      </c>
      <c r="Y465" t="s">
        <v>340</v>
      </c>
      <c r="Z465" s="131">
        <v>41515.160000000003</v>
      </c>
      <c r="AA465" s="131">
        <v>1</v>
      </c>
      <c r="AB465" s="131">
        <v>94.01</v>
      </c>
      <c r="AC465" s="109"/>
      <c r="AD465" s="131">
        <v>39.027999999999999</v>
      </c>
      <c r="AE465" s="109"/>
      <c r="AF465" s="108"/>
      <c r="AG465" s="16"/>
      <c r="AH465" s="132">
        <v>8.0000000000000007E-5</v>
      </c>
      <c r="AI465" s="132">
        <v>1.8000000000000001E-4</v>
      </c>
      <c r="AJ465" s="132">
        <v>3.0000000000000001E-5</v>
      </c>
    </row>
    <row r="466" spans="1:36">
      <c r="A466" t="s">
        <v>1214</v>
      </c>
      <c r="B466" t="s">
        <v>1221</v>
      </c>
      <c r="C466" t="s">
        <v>2289</v>
      </c>
      <c r="D466" t="s">
        <v>2290</v>
      </c>
      <c r="E466" t="s">
        <v>310</v>
      </c>
      <c r="F466" t="s">
        <v>2693</v>
      </c>
      <c r="G466" t="s">
        <v>2694</v>
      </c>
      <c r="H466" t="s">
        <v>322</v>
      </c>
      <c r="I466" t="s">
        <v>755</v>
      </c>
      <c r="J466" t="s">
        <v>205</v>
      </c>
      <c r="K466" t="s">
        <v>205</v>
      </c>
      <c r="L466" t="s">
        <v>326</v>
      </c>
      <c r="M466" t="s">
        <v>341</v>
      </c>
      <c r="N466" t="s">
        <v>465</v>
      </c>
      <c r="O466" t="s">
        <v>340</v>
      </c>
      <c r="P466" t="s">
        <v>1590</v>
      </c>
      <c r="Q466" t="s">
        <v>414</v>
      </c>
      <c r="R466" t="s">
        <v>408</v>
      </c>
      <c r="S466" t="s">
        <v>1213</v>
      </c>
      <c r="T466" s="131">
        <v>0.91</v>
      </c>
      <c r="U466" t="s">
        <v>2695</v>
      </c>
      <c r="V466" s="132">
        <v>1.044E-2</v>
      </c>
      <c r="W466" s="132">
        <v>2.8400000000000002E-2</v>
      </c>
      <c r="X466" t="s">
        <v>413</v>
      </c>
      <c r="Y466" t="s">
        <v>340</v>
      </c>
      <c r="Z466" s="131">
        <v>32628.57</v>
      </c>
      <c r="AA466" s="131">
        <v>1</v>
      </c>
      <c r="AB466" s="131">
        <v>118.18</v>
      </c>
      <c r="AC466" s="109"/>
      <c r="AD466" s="131">
        <v>38.56</v>
      </c>
      <c r="AE466" s="109"/>
      <c r="AF466" s="108"/>
      <c r="AG466" s="16"/>
      <c r="AH466" s="132">
        <v>2.0000000000000002E-5</v>
      </c>
      <c r="AI466" s="132">
        <v>1.8000000000000001E-4</v>
      </c>
      <c r="AJ466" s="132">
        <v>3.0000000000000001E-5</v>
      </c>
    </row>
    <row r="467" spans="1:36">
      <c r="A467" t="s">
        <v>1214</v>
      </c>
      <c r="B467" t="s">
        <v>1221</v>
      </c>
      <c r="C467" t="s">
        <v>2377</v>
      </c>
      <c r="D467" t="s">
        <v>2378</v>
      </c>
      <c r="E467" t="s">
        <v>310</v>
      </c>
      <c r="F467" t="s">
        <v>2696</v>
      </c>
      <c r="G467" t="s">
        <v>2697</v>
      </c>
      <c r="H467" t="s">
        <v>322</v>
      </c>
      <c r="I467" t="s">
        <v>952</v>
      </c>
      <c r="J467" t="s">
        <v>205</v>
      </c>
      <c r="K467" t="s">
        <v>205</v>
      </c>
      <c r="L467" t="s">
        <v>326</v>
      </c>
      <c r="M467" t="s">
        <v>341</v>
      </c>
      <c r="N467" t="s">
        <v>465</v>
      </c>
      <c r="O467" t="s">
        <v>340</v>
      </c>
      <c r="P467" t="s">
        <v>1600</v>
      </c>
      <c r="Q467" t="s">
        <v>416</v>
      </c>
      <c r="R467" t="s">
        <v>408</v>
      </c>
      <c r="S467" t="s">
        <v>1213</v>
      </c>
      <c r="T467" s="131">
        <v>4.88</v>
      </c>
      <c r="U467" t="s">
        <v>2041</v>
      </c>
      <c r="V467" s="132">
        <v>5.5530000000000003E-2</v>
      </c>
      <c r="W467" s="132">
        <v>4.82E-2</v>
      </c>
      <c r="X467" t="s">
        <v>413</v>
      </c>
      <c r="Y467" t="s">
        <v>340</v>
      </c>
      <c r="Z467" s="131">
        <v>36115</v>
      </c>
      <c r="AA467" s="131">
        <v>1</v>
      </c>
      <c r="AB467" s="131">
        <v>103.44</v>
      </c>
      <c r="AC467" s="109"/>
      <c r="AD467" s="131">
        <v>37.356999999999999</v>
      </c>
      <c r="AE467" s="109"/>
      <c r="AF467" s="108"/>
      <c r="AG467" s="16"/>
      <c r="AH467" s="132">
        <v>1.2E-4</v>
      </c>
      <c r="AI467" s="132">
        <v>1.7000000000000001E-4</v>
      </c>
      <c r="AJ467" s="132">
        <v>3.0000000000000001E-5</v>
      </c>
    </row>
    <row r="468" spans="1:36">
      <c r="A468" t="s">
        <v>1214</v>
      </c>
      <c r="B468" t="s">
        <v>1221</v>
      </c>
      <c r="C468" t="s">
        <v>1930</v>
      </c>
      <c r="D468" t="s">
        <v>1931</v>
      </c>
      <c r="E468" t="s">
        <v>310</v>
      </c>
      <c r="F468" t="s">
        <v>2698</v>
      </c>
      <c r="G468" t="s">
        <v>2699</v>
      </c>
      <c r="H468" t="s">
        <v>322</v>
      </c>
      <c r="I468" t="s">
        <v>755</v>
      </c>
      <c r="J468" t="s">
        <v>205</v>
      </c>
      <c r="K468" t="s">
        <v>205</v>
      </c>
      <c r="L468" t="s">
        <v>326</v>
      </c>
      <c r="M468" t="s">
        <v>341</v>
      </c>
      <c r="N468" t="s">
        <v>465</v>
      </c>
      <c r="O468" t="s">
        <v>340</v>
      </c>
      <c r="P468" t="s">
        <v>1645</v>
      </c>
      <c r="Q468" t="s">
        <v>414</v>
      </c>
      <c r="R468" t="s">
        <v>408</v>
      </c>
      <c r="S468" t="s">
        <v>1213</v>
      </c>
      <c r="T468" s="131">
        <v>0.02</v>
      </c>
      <c r="U468" t="s">
        <v>2700</v>
      </c>
      <c r="V468" s="132">
        <v>1.4239999999999999E-2</v>
      </c>
      <c r="W468" s="132">
        <v>4.2500000000000003E-2</v>
      </c>
      <c r="X468" t="s">
        <v>413</v>
      </c>
      <c r="Y468" t="s">
        <v>340</v>
      </c>
      <c r="Z468" s="131">
        <v>27443.79</v>
      </c>
      <c r="AA468" s="131">
        <v>1</v>
      </c>
      <c r="AB468" s="131">
        <v>120.17</v>
      </c>
      <c r="AC468" s="109"/>
      <c r="AD468" s="131">
        <v>32.978999999999999</v>
      </c>
      <c r="AE468" s="109"/>
      <c r="AF468" s="108"/>
      <c r="AG468" s="16"/>
      <c r="AH468" s="132">
        <v>3.0000000000000001E-5</v>
      </c>
      <c r="AI468" s="132">
        <v>1.4999999999999999E-4</v>
      </c>
      <c r="AJ468" s="132">
        <v>3.0000000000000001E-5</v>
      </c>
    </row>
    <row r="469" spans="1:36">
      <c r="A469" t="s">
        <v>1214</v>
      </c>
      <c r="B469" t="s">
        <v>1221</v>
      </c>
      <c r="C469" t="s">
        <v>1930</v>
      </c>
      <c r="D469" t="s">
        <v>1931</v>
      </c>
      <c r="E469" t="s">
        <v>310</v>
      </c>
      <c r="F469" t="s">
        <v>2100</v>
      </c>
      <c r="G469" t="s">
        <v>2101</v>
      </c>
      <c r="H469" t="s">
        <v>322</v>
      </c>
      <c r="I469" t="s">
        <v>755</v>
      </c>
      <c r="J469" t="s">
        <v>205</v>
      </c>
      <c r="K469" t="s">
        <v>205</v>
      </c>
      <c r="L469" t="s">
        <v>326</v>
      </c>
      <c r="M469" t="s">
        <v>341</v>
      </c>
      <c r="N469" t="s">
        <v>465</v>
      </c>
      <c r="O469" t="s">
        <v>340</v>
      </c>
      <c r="P469" t="s">
        <v>1645</v>
      </c>
      <c r="Q469" t="s">
        <v>414</v>
      </c>
      <c r="R469" t="s">
        <v>408</v>
      </c>
      <c r="S469" t="s">
        <v>1213</v>
      </c>
      <c r="T469" s="131">
        <v>0.81</v>
      </c>
      <c r="U469" t="s">
        <v>2102</v>
      </c>
      <c r="V469" s="132">
        <v>2.775E-2</v>
      </c>
      <c r="W469" s="132">
        <v>3.1699999999999999E-2</v>
      </c>
      <c r="X469" t="s">
        <v>413</v>
      </c>
      <c r="Y469" t="s">
        <v>340</v>
      </c>
      <c r="Z469" s="131">
        <v>25757.64</v>
      </c>
      <c r="AA469" s="131">
        <v>1</v>
      </c>
      <c r="AB469" s="131">
        <v>118.67</v>
      </c>
      <c r="AC469" s="109"/>
      <c r="AD469" s="131">
        <v>30.567</v>
      </c>
      <c r="AE469" s="109"/>
      <c r="AF469" s="108"/>
      <c r="AG469" s="16"/>
      <c r="AH469" s="132">
        <v>2.0000000000000002E-5</v>
      </c>
      <c r="AI469" s="132">
        <v>1.3999999999999999E-4</v>
      </c>
      <c r="AJ469" s="132">
        <v>2.0000000000000002E-5</v>
      </c>
    </row>
    <row r="470" spans="1:36">
      <c r="A470" t="s">
        <v>1214</v>
      </c>
      <c r="B470" t="s">
        <v>1221</v>
      </c>
      <c r="C470" t="s">
        <v>2701</v>
      </c>
      <c r="D470" t="s">
        <v>2702</v>
      </c>
      <c r="E470" t="s">
        <v>310</v>
      </c>
      <c r="F470" t="s">
        <v>2703</v>
      </c>
      <c r="G470" t="s">
        <v>2704</v>
      </c>
      <c r="H470" t="s">
        <v>322</v>
      </c>
      <c r="I470" t="s">
        <v>952</v>
      </c>
      <c r="J470" t="s">
        <v>205</v>
      </c>
      <c r="K470" t="s">
        <v>205</v>
      </c>
      <c r="L470" t="s">
        <v>326</v>
      </c>
      <c r="M470" t="s">
        <v>341</v>
      </c>
      <c r="N470" t="s">
        <v>465</v>
      </c>
      <c r="O470" t="s">
        <v>340</v>
      </c>
      <c r="P470" t="s">
        <v>1707</v>
      </c>
      <c r="Q470" t="s">
        <v>414</v>
      </c>
      <c r="R470" t="s">
        <v>408</v>
      </c>
      <c r="S470" t="s">
        <v>1213</v>
      </c>
      <c r="T470" s="131">
        <v>0.98</v>
      </c>
      <c r="U470" t="s">
        <v>2705</v>
      </c>
      <c r="V470" s="132">
        <v>0.10002</v>
      </c>
      <c r="W470" s="132">
        <v>5.9299999999999999E-2</v>
      </c>
      <c r="X470" t="s">
        <v>413</v>
      </c>
      <c r="Y470" t="s">
        <v>340</v>
      </c>
      <c r="Z470" s="131">
        <v>30021.599999999999</v>
      </c>
      <c r="AA470" s="131">
        <v>1</v>
      </c>
      <c r="AB470" s="131">
        <v>99.25</v>
      </c>
      <c r="AC470" s="109"/>
      <c r="AD470" s="131">
        <v>29.795999999999999</v>
      </c>
      <c r="AE470" s="109"/>
      <c r="AF470" s="108"/>
      <c r="AG470" s="16"/>
      <c r="AH470" s="132">
        <v>5.0000000000000002E-5</v>
      </c>
      <c r="AI470" s="132">
        <v>1.3999999999999999E-4</v>
      </c>
      <c r="AJ470" s="132">
        <v>2.0000000000000002E-5</v>
      </c>
    </row>
    <row r="471" spans="1:36">
      <c r="A471" t="s">
        <v>1214</v>
      </c>
      <c r="B471" t="s">
        <v>1221</v>
      </c>
      <c r="C471" t="s">
        <v>2706</v>
      </c>
      <c r="D471" t="s">
        <v>2707</v>
      </c>
      <c r="E471" t="s">
        <v>310</v>
      </c>
      <c r="F471" t="s">
        <v>2708</v>
      </c>
      <c r="G471" t="s">
        <v>2709</v>
      </c>
      <c r="H471" t="s">
        <v>322</v>
      </c>
      <c r="I471" t="s">
        <v>952</v>
      </c>
      <c r="J471" t="s">
        <v>205</v>
      </c>
      <c r="K471" t="s">
        <v>205</v>
      </c>
      <c r="L471" t="s">
        <v>326</v>
      </c>
      <c r="M471" t="s">
        <v>341</v>
      </c>
      <c r="N471" t="s">
        <v>477</v>
      </c>
      <c r="O471" t="s">
        <v>340</v>
      </c>
      <c r="P471" t="s">
        <v>2193</v>
      </c>
      <c r="Q471" t="s">
        <v>416</v>
      </c>
      <c r="R471" t="s">
        <v>408</v>
      </c>
      <c r="S471" t="s">
        <v>1213</v>
      </c>
      <c r="T471" s="131">
        <v>2.17</v>
      </c>
      <c r="U471" t="s">
        <v>2710</v>
      </c>
      <c r="V471" s="132">
        <v>3.2289999999999999E-2</v>
      </c>
      <c r="W471" s="132">
        <v>4.6399999999999997E-2</v>
      </c>
      <c r="X471" t="s">
        <v>413</v>
      </c>
      <c r="Y471" t="s">
        <v>340</v>
      </c>
      <c r="Z471" s="131">
        <v>28576</v>
      </c>
      <c r="AA471" s="131">
        <v>1</v>
      </c>
      <c r="AB471" s="131">
        <v>100.64</v>
      </c>
      <c r="AC471" s="109"/>
      <c r="AD471" s="131">
        <v>28.759</v>
      </c>
      <c r="AE471" s="109"/>
      <c r="AF471" s="108"/>
      <c r="AG471" s="16"/>
      <c r="AH471" s="132">
        <v>8.0000000000000007E-5</v>
      </c>
      <c r="AI471" s="132">
        <v>1.2999999999999999E-4</v>
      </c>
      <c r="AJ471" s="132">
        <v>2.0000000000000002E-5</v>
      </c>
    </row>
    <row r="472" spans="1:36">
      <c r="A472" t="s">
        <v>1214</v>
      </c>
      <c r="B472" t="s">
        <v>1221</v>
      </c>
      <c r="C472" t="s">
        <v>2472</v>
      </c>
      <c r="D472" t="s">
        <v>2473</v>
      </c>
      <c r="E472" t="s">
        <v>310</v>
      </c>
      <c r="F472" t="s">
        <v>2711</v>
      </c>
      <c r="G472" t="s">
        <v>2712</v>
      </c>
      <c r="H472" t="s">
        <v>322</v>
      </c>
      <c r="I472" t="s">
        <v>952</v>
      </c>
      <c r="J472" t="s">
        <v>205</v>
      </c>
      <c r="K472" t="s">
        <v>205</v>
      </c>
      <c r="L472" t="s">
        <v>326</v>
      </c>
      <c r="M472" t="s">
        <v>341</v>
      </c>
      <c r="N472" t="s">
        <v>463</v>
      </c>
      <c r="O472" t="s">
        <v>340</v>
      </c>
      <c r="P472" t="s">
        <v>1590</v>
      </c>
      <c r="Q472" t="s">
        <v>414</v>
      </c>
      <c r="R472" t="s">
        <v>408</v>
      </c>
      <c r="S472" t="s">
        <v>1213</v>
      </c>
      <c r="T472" s="131">
        <v>0.66</v>
      </c>
      <c r="U472" t="s">
        <v>2405</v>
      </c>
      <c r="V472" s="132">
        <v>1.504E-2</v>
      </c>
      <c r="W472" s="132">
        <v>5.04E-2</v>
      </c>
      <c r="X472" t="s">
        <v>413</v>
      </c>
      <c r="Y472" t="s">
        <v>340</v>
      </c>
      <c r="Z472" s="131">
        <v>25843.26</v>
      </c>
      <c r="AA472" s="131">
        <v>1</v>
      </c>
      <c r="AB472" s="131">
        <v>99.46</v>
      </c>
      <c r="AC472" s="109"/>
      <c r="AD472" s="131">
        <v>25.704000000000001</v>
      </c>
      <c r="AE472" s="109"/>
      <c r="AF472" s="108"/>
      <c r="AG472" s="16"/>
      <c r="AH472" s="132">
        <v>1.9000000000000001E-4</v>
      </c>
      <c r="AI472" s="132">
        <v>1.2E-4</v>
      </c>
      <c r="AJ472" s="132">
        <v>2.0000000000000002E-5</v>
      </c>
    </row>
    <row r="473" spans="1:36">
      <c r="A473" t="s">
        <v>1214</v>
      </c>
      <c r="B473" t="s">
        <v>1221</v>
      </c>
      <c r="C473" t="s">
        <v>1866</v>
      </c>
      <c r="D473" t="s">
        <v>1867</v>
      </c>
      <c r="E473" t="s">
        <v>310</v>
      </c>
      <c r="F473" t="s">
        <v>1868</v>
      </c>
      <c r="G473" t="s">
        <v>1869</v>
      </c>
      <c r="H473" t="s">
        <v>322</v>
      </c>
      <c r="I473" t="s">
        <v>755</v>
      </c>
      <c r="J473" t="s">
        <v>205</v>
      </c>
      <c r="K473" t="s">
        <v>205</v>
      </c>
      <c r="L473" t="s">
        <v>326</v>
      </c>
      <c r="M473" t="s">
        <v>341</v>
      </c>
      <c r="N473" t="s">
        <v>444</v>
      </c>
      <c r="O473" t="s">
        <v>340</v>
      </c>
      <c r="P473" t="s">
        <v>1579</v>
      </c>
      <c r="Q473" t="s">
        <v>416</v>
      </c>
      <c r="R473" t="s">
        <v>408</v>
      </c>
      <c r="S473" t="s">
        <v>1213</v>
      </c>
      <c r="T473" s="131">
        <v>0.18</v>
      </c>
      <c r="U473" t="s">
        <v>1870</v>
      </c>
      <c r="V473" s="132">
        <v>1.223E-2</v>
      </c>
      <c r="W473" s="132">
        <v>3.5099999999999999E-2</v>
      </c>
      <c r="X473" t="s">
        <v>413</v>
      </c>
      <c r="Y473" t="s">
        <v>340</v>
      </c>
      <c r="Z473" s="131">
        <v>20000</v>
      </c>
      <c r="AA473" s="131">
        <v>1</v>
      </c>
      <c r="AB473" s="131">
        <v>115.84</v>
      </c>
      <c r="AC473" s="109"/>
      <c r="AD473" s="131">
        <v>23.167999999999999</v>
      </c>
      <c r="AE473" s="109"/>
      <c r="AF473" s="108"/>
      <c r="AG473" s="16"/>
      <c r="AH473" s="132">
        <v>1.2E-4</v>
      </c>
      <c r="AI473" s="132">
        <v>1.1E-4</v>
      </c>
      <c r="AJ473" s="132">
        <v>2.0000000000000002E-5</v>
      </c>
    </row>
    <row r="474" spans="1:36">
      <c r="A474" t="s">
        <v>1214</v>
      </c>
      <c r="B474" t="s">
        <v>1221</v>
      </c>
      <c r="C474" t="s">
        <v>2571</v>
      </c>
      <c r="D474" t="s">
        <v>2572</v>
      </c>
      <c r="E474" t="s">
        <v>310</v>
      </c>
      <c r="F474" t="s">
        <v>2713</v>
      </c>
      <c r="G474" t="s">
        <v>2714</v>
      </c>
      <c r="H474" t="s">
        <v>322</v>
      </c>
      <c r="I474" t="s">
        <v>952</v>
      </c>
      <c r="J474" t="s">
        <v>205</v>
      </c>
      <c r="K474" t="s">
        <v>205</v>
      </c>
      <c r="L474" t="s">
        <v>326</v>
      </c>
      <c r="M474" t="s">
        <v>341</v>
      </c>
      <c r="N474" t="s">
        <v>441</v>
      </c>
      <c r="O474" t="s">
        <v>340</v>
      </c>
      <c r="P474" t="s">
        <v>1566</v>
      </c>
      <c r="Q474" t="s">
        <v>414</v>
      </c>
      <c r="R474" t="s">
        <v>408</v>
      </c>
      <c r="S474" t="s">
        <v>1213</v>
      </c>
      <c r="T474" s="131">
        <v>2.8</v>
      </c>
      <c r="U474" t="s">
        <v>2715</v>
      </c>
      <c r="V474" s="132">
        <v>3.8899999999999997E-2</v>
      </c>
      <c r="W474" s="132">
        <v>5.04E-2</v>
      </c>
      <c r="X474" t="s">
        <v>413</v>
      </c>
      <c r="Y474" t="s">
        <v>340</v>
      </c>
      <c r="Z474" s="131">
        <v>21000</v>
      </c>
      <c r="AA474" s="131">
        <v>1</v>
      </c>
      <c r="AB474" s="131">
        <v>94.1</v>
      </c>
      <c r="AC474" s="109"/>
      <c r="AD474" s="131">
        <v>19.760999999999999</v>
      </c>
      <c r="AE474" s="109"/>
      <c r="AF474" s="108"/>
      <c r="AG474" s="16"/>
      <c r="AH474" s="132">
        <v>3.0000000000000001E-5</v>
      </c>
      <c r="AI474" s="132">
        <v>9.0000000000000006E-5</v>
      </c>
      <c r="AJ474" s="132">
        <v>2.0000000000000002E-5</v>
      </c>
    </row>
    <row r="475" spans="1:36">
      <c r="A475" t="s">
        <v>1214</v>
      </c>
      <c r="B475" t="s">
        <v>1221</v>
      </c>
      <c r="C475" t="s">
        <v>2581</v>
      </c>
      <c r="D475" t="s">
        <v>2582</v>
      </c>
      <c r="E475" t="s">
        <v>310</v>
      </c>
      <c r="F475" t="s">
        <v>2716</v>
      </c>
      <c r="G475" t="s">
        <v>2717</v>
      </c>
      <c r="H475" t="s">
        <v>322</v>
      </c>
      <c r="I475" t="s">
        <v>952</v>
      </c>
      <c r="J475" t="s">
        <v>205</v>
      </c>
      <c r="K475" t="s">
        <v>205</v>
      </c>
      <c r="L475" t="s">
        <v>326</v>
      </c>
      <c r="M475" t="s">
        <v>341</v>
      </c>
      <c r="N475" t="s">
        <v>446</v>
      </c>
      <c r="O475" t="s">
        <v>340</v>
      </c>
      <c r="P475" t="s">
        <v>1590</v>
      </c>
      <c r="Q475" t="s">
        <v>414</v>
      </c>
      <c r="R475" t="s">
        <v>408</v>
      </c>
      <c r="S475" t="s">
        <v>1213</v>
      </c>
      <c r="T475" s="131">
        <v>0.99</v>
      </c>
      <c r="U475" t="s">
        <v>1861</v>
      </c>
      <c r="V475" s="132">
        <v>5.5590000000000001E-2</v>
      </c>
      <c r="W475" s="132">
        <v>4.8500000000000001E-2</v>
      </c>
      <c r="X475" t="s">
        <v>413</v>
      </c>
      <c r="Y475" t="s">
        <v>340</v>
      </c>
      <c r="Z475" s="131">
        <v>20000</v>
      </c>
      <c r="AA475" s="131">
        <v>1</v>
      </c>
      <c r="AB475" s="131">
        <v>98.2</v>
      </c>
      <c r="AC475" s="109"/>
      <c r="AD475" s="131">
        <v>19.64</v>
      </c>
      <c r="AE475" s="109"/>
      <c r="AF475" s="108"/>
      <c r="AG475" s="16"/>
      <c r="AH475" s="132">
        <v>3.0000000000000001E-5</v>
      </c>
      <c r="AI475" s="132">
        <v>9.0000000000000006E-5</v>
      </c>
      <c r="AJ475" s="132">
        <v>2.0000000000000002E-5</v>
      </c>
    </row>
    <row r="476" spans="1:36">
      <c r="A476" t="s">
        <v>1214</v>
      </c>
      <c r="B476" t="s">
        <v>1221</v>
      </c>
      <c r="C476" t="s">
        <v>2701</v>
      </c>
      <c r="D476" t="s">
        <v>2702</v>
      </c>
      <c r="E476" t="s">
        <v>310</v>
      </c>
      <c r="F476" t="s">
        <v>2718</v>
      </c>
      <c r="G476" t="s">
        <v>2719</v>
      </c>
      <c r="H476" t="s">
        <v>322</v>
      </c>
      <c r="I476" t="s">
        <v>755</v>
      </c>
      <c r="J476" t="s">
        <v>205</v>
      </c>
      <c r="K476" t="s">
        <v>205</v>
      </c>
      <c r="L476" t="s">
        <v>326</v>
      </c>
      <c r="M476" t="s">
        <v>341</v>
      </c>
      <c r="N476" t="s">
        <v>465</v>
      </c>
      <c r="O476" t="s">
        <v>340</v>
      </c>
      <c r="P476" t="s">
        <v>1707</v>
      </c>
      <c r="Q476" t="s">
        <v>414</v>
      </c>
      <c r="R476" t="s">
        <v>408</v>
      </c>
      <c r="S476" t="s">
        <v>1213</v>
      </c>
      <c r="T476" s="131">
        <v>0.5</v>
      </c>
      <c r="U476" t="s">
        <v>1636</v>
      </c>
      <c r="V476" s="132">
        <v>7.2040000000000007E-2</v>
      </c>
      <c r="W476" s="132">
        <v>3.3099999999999997E-2</v>
      </c>
      <c r="X476" t="s">
        <v>413</v>
      </c>
      <c r="Y476" t="s">
        <v>340</v>
      </c>
      <c r="Z476" s="131">
        <v>13333.34</v>
      </c>
      <c r="AA476" s="131">
        <v>1</v>
      </c>
      <c r="AB476" s="131">
        <v>145.99</v>
      </c>
      <c r="AC476" s="109"/>
      <c r="AD476" s="131">
        <v>19.465</v>
      </c>
      <c r="AE476" s="109"/>
      <c r="AF476" s="108"/>
      <c r="AG476" s="16"/>
      <c r="AH476" s="132">
        <v>6.9999999999999994E-5</v>
      </c>
      <c r="AI476" s="132">
        <v>9.0000000000000006E-5</v>
      </c>
      <c r="AJ476" s="132">
        <v>2.0000000000000002E-5</v>
      </c>
    </row>
    <row r="477" spans="1:36">
      <c r="A477" t="s">
        <v>1214</v>
      </c>
      <c r="B477" t="s">
        <v>1221</v>
      </c>
      <c r="C477" t="s">
        <v>1526</v>
      </c>
      <c r="D477" t="s">
        <v>1527</v>
      </c>
      <c r="E477" t="s">
        <v>310</v>
      </c>
      <c r="F477" t="s">
        <v>2720</v>
      </c>
      <c r="G477" t="s">
        <v>2721</v>
      </c>
      <c r="H477" t="s">
        <v>322</v>
      </c>
      <c r="I477" t="s">
        <v>755</v>
      </c>
      <c r="J477" t="s">
        <v>205</v>
      </c>
      <c r="K477" t="s">
        <v>205</v>
      </c>
      <c r="L477" t="s">
        <v>326</v>
      </c>
      <c r="M477" t="s">
        <v>341</v>
      </c>
      <c r="N477" t="s">
        <v>465</v>
      </c>
      <c r="O477" t="s">
        <v>340</v>
      </c>
      <c r="P477" t="s">
        <v>2722</v>
      </c>
      <c r="Q477" t="s">
        <v>434</v>
      </c>
      <c r="R477" t="s">
        <v>408</v>
      </c>
      <c r="S477" t="s">
        <v>1213</v>
      </c>
      <c r="T477" s="131">
        <v>1.1399999999999999</v>
      </c>
      <c r="U477" t="s">
        <v>2723</v>
      </c>
      <c r="V477" s="132">
        <v>6.4900000000000001E-3</v>
      </c>
      <c r="W477" s="132">
        <v>3.2300000000000002E-2</v>
      </c>
      <c r="X477" t="s">
        <v>413</v>
      </c>
      <c r="Y477" t="s">
        <v>340</v>
      </c>
      <c r="Z477" s="131">
        <v>16020.67</v>
      </c>
      <c r="AA477" s="131">
        <v>1</v>
      </c>
      <c r="AB477" s="131">
        <v>117.83</v>
      </c>
      <c r="AC477" s="109"/>
      <c r="AD477" s="131">
        <v>18.876999999999999</v>
      </c>
      <c r="AE477" s="109"/>
      <c r="AF477" s="108"/>
      <c r="AG477" s="16"/>
      <c r="AH477" s="132">
        <v>2.0000000000000002E-5</v>
      </c>
      <c r="AI477" s="132">
        <v>9.0000000000000006E-5</v>
      </c>
      <c r="AJ477" s="132">
        <v>2.0000000000000002E-5</v>
      </c>
    </row>
    <row r="478" spans="1:36">
      <c r="A478" t="s">
        <v>1214</v>
      </c>
      <c r="B478" t="s">
        <v>1221</v>
      </c>
      <c r="C478" t="s">
        <v>2724</v>
      </c>
      <c r="D478" t="s">
        <v>2725</v>
      </c>
      <c r="E478" t="s">
        <v>310</v>
      </c>
      <c r="F478" t="s">
        <v>2726</v>
      </c>
      <c r="G478" t="s">
        <v>2727</v>
      </c>
      <c r="H478" t="s">
        <v>322</v>
      </c>
      <c r="I478" t="s">
        <v>756</v>
      </c>
      <c r="J478" t="s">
        <v>205</v>
      </c>
      <c r="K478" t="s">
        <v>205</v>
      </c>
      <c r="L478" t="s">
        <v>326</v>
      </c>
      <c r="M478" t="s">
        <v>341</v>
      </c>
      <c r="N478" t="s">
        <v>452</v>
      </c>
      <c r="O478" t="s">
        <v>340</v>
      </c>
      <c r="P478" t="s">
        <v>1566</v>
      </c>
      <c r="Q478" t="s">
        <v>414</v>
      </c>
      <c r="R478" t="s">
        <v>408</v>
      </c>
      <c r="S478" t="s">
        <v>1213</v>
      </c>
      <c r="T478" s="131">
        <v>0.76</v>
      </c>
      <c r="U478" t="s">
        <v>1676</v>
      </c>
      <c r="V478" s="132">
        <v>4.6179999999999999E-2</v>
      </c>
      <c r="W478" s="132">
        <v>5.4100000000000002E-2</v>
      </c>
      <c r="X478" t="s">
        <v>413</v>
      </c>
      <c r="Y478" t="s">
        <v>340</v>
      </c>
      <c r="Z478" s="131">
        <v>17968.34</v>
      </c>
      <c r="AA478" s="131">
        <v>1</v>
      </c>
      <c r="AB478" s="131">
        <v>98.46</v>
      </c>
      <c r="AC478" s="109"/>
      <c r="AD478" s="131">
        <v>17.692</v>
      </c>
      <c r="AE478" s="109"/>
      <c r="AF478" s="108"/>
      <c r="AG478" s="16"/>
      <c r="AH478" s="132">
        <v>1.7000000000000001E-4</v>
      </c>
      <c r="AI478" s="132">
        <v>8.0000000000000007E-5</v>
      </c>
      <c r="AJ478" s="132">
        <v>1.0000000000000001E-5</v>
      </c>
    </row>
    <row r="479" spans="1:36">
      <c r="A479" t="s">
        <v>1214</v>
      </c>
      <c r="B479" t="s">
        <v>1221</v>
      </c>
      <c r="C479" t="s">
        <v>2724</v>
      </c>
      <c r="D479" t="s">
        <v>2725</v>
      </c>
      <c r="E479" t="s">
        <v>310</v>
      </c>
      <c r="F479" t="s">
        <v>2728</v>
      </c>
      <c r="G479" t="s">
        <v>2729</v>
      </c>
      <c r="H479" t="s">
        <v>322</v>
      </c>
      <c r="I479" t="s">
        <v>952</v>
      </c>
      <c r="J479" t="s">
        <v>205</v>
      </c>
      <c r="K479" t="s">
        <v>205</v>
      </c>
      <c r="L479" t="s">
        <v>326</v>
      </c>
      <c r="M479" t="s">
        <v>341</v>
      </c>
      <c r="N479" t="s">
        <v>452</v>
      </c>
      <c r="O479" t="s">
        <v>340</v>
      </c>
      <c r="P479" t="s">
        <v>1566</v>
      </c>
      <c r="Q479" t="s">
        <v>414</v>
      </c>
      <c r="R479" t="s">
        <v>408</v>
      </c>
      <c r="S479" t="s">
        <v>1213</v>
      </c>
      <c r="T479" s="131">
        <v>0.77</v>
      </c>
      <c r="U479" t="s">
        <v>1676</v>
      </c>
      <c r="V479" s="132">
        <v>2.7380000000000002E-2</v>
      </c>
      <c r="W479" s="132">
        <v>4.9000000000000002E-2</v>
      </c>
      <c r="X479" t="s">
        <v>413</v>
      </c>
      <c r="Y479" t="s">
        <v>340</v>
      </c>
      <c r="Z479" s="131">
        <v>16666.66</v>
      </c>
      <c r="AA479" s="131">
        <v>1</v>
      </c>
      <c r="AB479" s="131">
        <v>99.96</v>
      </c>
      <c r="AC479" s="109"/>
      <c r="AD479" s="131">
        <v>16.66</v>
      </c>
      <c r="AE479" s="109"/>
      <c r="AF479" s="108"/>
      <c r="AG479" s="16"/>
      <c r="AH479" s="132">
        <v>8.0000000000000007E-5</v>
      </c>
      <c r="AI479" s="132">
        <v>8.0000000000000007E-5</v>
      </c>
      <c r="AJ479" s="132">
        <v>1.0000000000000001E-5</v>
      </c>
    </row>
    <row r="480" spans="1:36">
      <c r="A480" t="s">
        <v>1214</v>
      </c>
      <c r="B480" t="s">
        <v>1221</v>
      </c>
      <c r="C480" t="s">
        <v>2189</v>
      </c>
      <c r="D480" t="s">
        <v>2190</v>
      </c>
      <c r="E480" t="s">
        <v>310</v>
      </c>
      <c r="F480" t="s">
        <v>2730</v>
      </c>
      <c r="G480" t="s">
        <v>2731</v>
      </c>
      <c r="H480" t="s">
        <v>322</v>
      </c>
      <c r="I480" t="s">
        <v>952</v>
      </c>
      <c r="J480" t="s">
        <v>205</v>
      </c>
      <c r="K480" t="s">
        <v>205</v>
      </c>
      <c r="L480" t="s">
        <v>326</v>
      </c>
      <c r="M480" t="s">
        <v>341</v>
      </c>
      <c r="N480" t="s">
        <v>446</v>
      </c>
      <c r="O480" t="s">
        <v>340</v>
      </c>
      <c r="P480" t="s">
        <v>2193</v>
      </c>
      <c r="Q480" t="s">
        <v>416</v>
      </c>
      <c r="R480" t="s">
        <v>408</v>
      </c>
      <c r="S480" t="s">
        <v>1213</v>
      </c>
      <c r="T480" s="131">
        <v>1.24</v>
      </c>
      <c r="U480" t="s">
        <v>1676</v>
      </c>
      <c r="V480" s="132">
        <v>3.7949999999999998E-2</v>
      </c>
      <c r="W480" s="132">
        <v>4.65E-2</v>
      </c>
      <c r="X480" t="s">
        <v>413</v>
      </c>
      <c r="Y480" t="s">
        <v>340</v>
      </c>
      <c r="Z480" s="131">
        <v>14115</v>
      </c>
      <c r="AA480" s="131">
        <v>1</v>
      </c>
      <c r="AB480" s="131">
        <v>97.15</v>
      </c>
      <c r="AC480" s="109"/>
      <c r="AD480" s="131">
        <v>13.712999999999999</v>
      </c>
      <c r="AE480" s="109"/>
      <c r="AF480" s="108"/>
      <c r="AG480" s="16"/>
      <c r="AH480" s="132">
        <v>5.0000000000000002E-5</v>
      </c>
      <c r="AI480" s="132">
        <v>6.0000000000000002E-5</v>
      </c>
      <c r="AJ480" s="132">
        <v>1.0000000000000001E-5</v>
      </c>
    </row>
    <row r="481" spans="1:36">
      <c r="A481" t="s">
        <v>1214</v>
      </c>
      <c r="B481" t="s">
        <v>1221</v>
      </c>
      <c r="C481" t="s">
        <v>2612</v>
      </c>
      <c r="D481" t="s">
        <v>2613</v>
      </c>
      <c r="E481" t="s">
        <v>310</v>
      </c>
      <c r="F481" t="s">
        <v>2732</v>
      </c>
      <c r="G481" t="s">
        <v>2733</v>
      </c>
      <c r="H481" t="s">
        <v>322</v>
      </c>
      <c r="I481" t="s">
        <v>952</v>
      </c>
      <c r="J481" t="s">
        <v>205</v>
      </c>
      <c r="K481" t="s">
        <v>205</v>
      </c>
      <c r="L481" t="s">
        <v>326</v>
      </c>
      <c r="M481" t="s">
        <v>341</v>
      </c>
      <c r="N481" t="s">
        <v>476</v>
      </c>
      <c r="O481" t="s">
        <v>340</v>
      </c>
      <c r="P481" t="s">
        <v>1645</v>
      </c>
      <c r="Q481" t="s">
        <v>414</v>
      </c>
      <c r="R481" t="s">
        <v>408</v>
      </c>
      <c r="S481" t="s">
        <v>1213</v>
      </c>
      <c r="T481" s="131">
        <v>2.1</v>
      </c>
      <c r="U481" t="s">
        <v>2734</v>
      </c>
      <c r="V481" s="132">
        <v>1.2880000000000001E-2</v>
      </c>
      <c r="W481" s="132">
        <v>4.5100000000000001E-2</v>
      </c>
      <c r="X481" t="s">
        <v>413</v>
      </c>
      <c r="Y481" t="s">
        <v>340</v>
      </c>
      <c r="Z481" s="131">
        <v>9375</v>
      </c>
      <c r="AA481" s="131">
        <v>1</v>
      </c>
      <c r="AB481" s="131">
        <v>104.89</v>
      </c>
      <c r="AC481" s="109"/>
      <c r="AD481" s="131">
        <v>9.8330000000000002</v>
      </c>
      <c r="AE481" s="109"/>
      <c r="AF481" s="108"/>
      <c r="AG481" s="16"/>
      <c r="AH481" s="132">
        <v>2.0000000000000002E-5</v>
      </c>
      <c r="AI481" s="132">
        <v>5.0000000000000002E-5</v>
      </c>
      <c r="AJ481" s="132">
        <v>1.0000000000000001E-5</v>
      </c>
    </row>
    <row r="482" spans="1:36">
      <c r="A482" t="s">
        <v>1214</v>
      </c>
      <c r="B482" t="s">
        <v>1221</v>
      </c>
      <c r="C482" t="s">
        <v>2735</v>
      </c>
      <c r="D482" t="s">
        <v>2736</v>
      </c>
      <c r="E482" t="s">
        <v>310</v>
      </c>
      <c r="F482" t="s">
        <v>2737</v>
      </c>
      <c r="G482" t="s">
        <v>2738</v>
      </c>
      <c r="H482" t="s">
        <v>322</v>
      </c>
      <c r="I482" t="s">
        <v>952</v>
      </c>
      <c r="J482" t="s">
        <v>205</v>
      </c>
      <c r="K482" t="s">
        <v>205</v>
      </c>
      <c r="L482" t="s">
        <v>326</v>
      </c>
      <c r="M482" t="s">
        <v>341</v>
      </c>
      <c r="N482" t="s">
        <v>485</v>
      </c>
      <c r="O482" t="s">
        <v>340</v>
      </c>
      <c r="P482" t="s">
        <v>1590</v>
      </c>
      <c r="Q482" t="s">
        <v>414</v>
      </c>
      <c r="R482" t="s">
        <v>408</v>
      </c>
      <c r="S482" t="s">
        <v>1213</v>
      </c>
      <c r="T482" s="131">
        <v>1.62</v>
      </c>
      <c r="U482" t="s">
        <v>2739</v>
      </c>
      <c r="V482" s="132">
        <v>2.4989999999999998E-2</v>
      </c>
      <c r="W482" s="132">
        <v>4.6600000000000003E-2</v>
      </c>
      <c r="X482" t="s">
        <v>413</v>
      </c>
      <c r="Y482" t="s">
        <v>340</v>
      </c>
      <c r="Z482" s="131">
        <v>5700</v>
      </c>
      <c r="AA482" s="131">
        <v>1</v>
      </c>
      <c r="AB482" s="131">
        <v>99.04</v>
      </c>
      <c r="AC482" s="109"/>
      <c r="AD482" s="131">
        <v>5.6449999999999996</v>
      </c>
      <c r="AE482" s="109"/>
      <c r="AF482" s="108"/>
      <c r="AG482" s="16"/>
      <c r="AH482" s="132">
        <v>1.0000000000000001E-5</v>
      </c>
      <c r="AI482" s="132">
        <v>3.0000000000000001E-5</v>
      </c>
      <c r="AJ482" s="132">
        <v>0</v>
      </c>
    </row>
    <row r="483" spans="1:36">
      <c r="A483" t="s">
        <v>1214</v>
      </c>
      <c r="B483" t="s">
        <v>1221</v>
      </c>
      <c r="C483" t="s">
        <v>2321</v>
      </c>
      <c r="D483" t="s">
        <v>2322</v>
      </c>
      <c r="E483" t="s">
        <v>310</v>
      </c>
      <c r="F483" t="s">
        <v>2740</v>
      </c>
      <c r="G483" t="s">
        <v>2741</v>
      </c>
      <c r="H483" t="s">
        <v>322</v>
      </c>
      <c r="I483" t="s">
        <v>952</v>
      </c>
      <c r="J483" t="s">
        <v>205</v>
      </c>
      <c r="K483" t="s">
        <v>205</v>
      </c>
      <c r="L483" t="s">
        <v>326</v>
      </c>
      <c r="M483" t="s">
        <v>341</v>
      </c>
      <c r="N483" t="s">
        <v>452</v>
      </c>
      <c r="O483" t="s">
        <v>340</v>
      </c>
      <c r="P483" t="s">
        <v>1566</v>
      </c>
      <c r="Q483" t="s">
        <v>414</v>
      </c>
      <c r="R483" t="s">
        <v>408</v>
      </c>
      <c r="S483" t="s">
        <v>1213</v>
      </c>
      <c r="T483" s="131">
        <v>0.99</v>
      </c>
      <c r="U483" t="s">
        <v>1861</v>
      </c>
      <c r="V483" s="132">
        <v>2.214E-2</v>
      </c>
      <c r="W483" s="132">
        <v>4.9099999999999998E-2</v>
      </c>
      <c r="X483" t="s">
        <v>413</v>
      </c>
      <c r="Y483" t="s">
        <v>340</v>
      </c>
      <c r="Z483" s="131">
        <v>4000.01</v>
      </c>
      <c r="AA483" s="131">
        <v>1</v>
      </c>
      <c r="AB483" s="131">
        <v>99.19</v>
      </c>
      <c r="AC483" s="109"/>
      <c r="AD483" s="131">
        <v>3.968</v>
      </c>
      <c r="AE483" s="109"/>
      <c r="AF483" s="108"/>
      <c r="AG483" s="16"/>
      <c r="AH483" s="132">
        <v>6.0000000000000002E-5</v>
      </c>
      <c r="AI483" s="132">
        <v>2.0000000000000002E-5</v>
      </c>
      <c r="AJ483" s="132">
        <v>0</v>
      </c>
    </row>
    <row r="484" spans="1:36">
      <c r="A484" t="s">
        <v>1214</v>
      </c>
      <c r="B484" t="s">
        <v>1221</v>
      </c>
      <c r="C484" t="s">
        <v>2259</v>
      </c>
      <c r="D484" t="s">
        <v>2260</v>
      </c>
      <c r="E484" t="s">
        <v>310</v>
      </c>
      <c r="F484" t="s">
        <v>2742</v>
      </c>
      <c r="G484" t="s">
        <v>2743</v>
      </c>
      <c r="H484" t="s">
        <v>322</v>
      </c>
      <c r="I484" t="s">
        <v>755</v>
      </c>
      <c r="J484" t="s">
        <v>205</v>
      </c>
      <c r="K484" t="s">
        <v>205</v>
      </c>
      <c r="L484" t="s">
        <v>326</v>
      </c>
      <c r="M484" t="s">
        <v>341</v>
      </c>
      <c r="N484" t="s">
        <v>446</v>
      </c>
      <c r="O484" t="s">
        <v>340</v>
      </c>
      <c r="P484" t="s">
        <v>1590</v>
      </c>
      <c r="Q484" t="s">
        <v>414</v>
      </c>
      <c r="R484" t="s">
        <v>408</v>
      </c>
      <c r="S484" t="s">
        <v>1213</v>
      </c>
      <c r="T484" s="131">
        <v>0.08</v>
      </c>
      <c r="U484" t="s">
        <v>2744</v>
      </c>
      <c r="V484" s="132">
        <v>4.79E-3</v>
      </c>
      <c r="W484" s="132">
        <v>4.9799999999999997E-2</v>
      </c>
      <c r="X484" t="s">
        <v>413</v>
      </c>
      <c r="Y484" t="s">
        <v>340</v>
      </c>
      <c r="Z484" s="131">
        <v>2691</v>
      </c>
      <c r="AA484" s="131">
        <v>1</v>
      </c>
      <c r="AB484" s="131">
        <v>118.24</v>
      </c>
      <c r="AC484" s="109"/>
      <c r="AD484" s="131">
        <v>3.1819999999999999</v>
      </c>
      <c r="AE484" s="109"/>
      <c r="AF484" s="108"/>
      <c r="AG484" s="16"/>
      <c r="AH484" s="132">
        <v>1.0000000000000001E-5</v>
      </c>
      <c r="AI484" s="132">
        <v>1.0000000000000001E-5</v>
      </c>
      <c r="AJ484" s="132">
        <v>0</v>
      </c>
    </row>
    <row r="485" spans="1:36">
      <c r="A485" t="s">
        <v>1214</v>
      </c>
      <c r="B485" t="s">
        <v>1221</v>
      </c>
      <c r="C485" t="s">
        <v>2745</v>
      </c>
      <c r="D485" t="s">
        <v>2746</v>
      </c>
      <c r="E485" t="s">
        <v>80</v>
      </c>
      <c r="F485" t="s">
        <v>2747</v>
      </c>
      <c r="G485" t="s">
        <v>2748</v>
      </c>
      <c r="H485" t="s">
        <v>322</v>
      </c>
      <c r="I485" t="s">
        <v>756</v>
      </c>
      <c r="J485" t="s">
        <v>206</v>
      </c>
      <c r="K485" t="s">
        <v>225</v>
      </c>
      <c r="L485" t="s">
        <v>326</v>
      </c>
      <c r="M485" t="s">
        <v>315</v>
      </c>
      <c r="N485" t="s">
        <v>522</v>
      </c>
      <c r="O485" t="s">
        <v>340</v>
      </c>
      <c r="P485" t="s">
        <v>2749</v>
      </c>
      <c r="Q485" t="s">
        <v>432</v>
      </c>
      <c r="R485" t="s">
        <v>408</v>
      </c>
      <c r="S485" t="s">
        <v>1216</v>
      </c>
      <c r="T485" s="131">
        <v>4.5199999999999996</v>
      </c>
      <c r="U485" t="s">
        <v>2750</v>
      </c>
      <c r="V485" s="132">
        <v>4.02E-2</v>
      </c>
      <c r="W485" s="132">
        <v>4.1009999999999998E-2</v>
      </c>
      <c r="X485" t="s">
        <v>413</v>
      </c>
      <c r="Y485" t="s">
        <v>340</v>
      </c>
      <c r="Z485" s="131">
        <v>290000</v>
      </c>
      <c r="AA485" s="131">
        <v>3.3719999999999999</v>
      </c>
      <c r="AB485" s="131">
        <v>89.387</v>
      </c>
      <c r="AC485" s="109"/>
      <c r="AD485" s="131">
        <v>874.09900000000005</v>
      </c>
      <c r="AE485" s="109"/>
      <c r="AF485" s="108"/>
      <c r="AG485" s="16"/>
      <c r="AH485" s="132">
        <v>1.7000000000000001E-4</v>
      </c>
      <c r="AI485" s="132">
        <v>4.0499999999999998E-3</v>
      </c>
      <c r="AJ485" s="132">
        <v>6.9999999999999999E-4</v>
      </c>
    </row>
    <row r="486" spans="1:36">
      <c r="A486" t="s">
        <v>1214</v>
      </c>
      <c r="B486" t="s">
        <v>1221</v>
      </c>
      <c r="C486" t="s">
        <v>2751</v>
      </c>
      <c r="D486" t="s">
        <v>2752</v>
      </c>
      <c r="E486" t="s">
        <v>80</v>
      </c>
      <c r="F486" t="s">
        <v>2753</v>
      </c>
      <c r="G486" t="s">
        <v>2754</v>
      </c>
      <c r="H486" t="s">
        <v>322</v>
      </c>
      <c r="I486" t="s">
        <v>756</v>
      </c>
      <c r="J486" t="s">
        <v>206</v>
      </c>
      <c r="K486" t="s">
        <v>225</v>
      </c>
      <c r="L486" t="s">
        <v>326</v>
      </c>
      <c r="M486" t="s">
        <v>315</v>
      </c>
      <c r="N486" t="s">
        <v>538</v>
      </c>
      <c r="O486" t="s">
        <v>340</v>
      </c>
      <c r="P486" t="s">
        <v>2755</v>
      </c>
      <c r="Q486" t="s">
        <v>434</v>
      </c>
      <c r="R486" t="s">
        <v>408</v>
      </c>
      <c r="S486" t="s">
        <v>1216</v>
      </c>
      <c r="T486" s="131">
        <v>2.0950000000000002</v>
      </c>
      <c r="U486" t="s">
        <v>2756</v>
      </c>
      <c r="V486" s="132">
        <v>3.8780000000000002E-2</v>
      </c>
      <c r="W486" s="132">
        <v>3.8490000000000003E-2</v>
      </c>
      <c r="X486" t="s">
        <v>413</v>
      </c>
      <c r="Y486" t="s">
        <v>340</v>
      </c>
      <c r="Z486" s="131">
        <v>260000</v>
      </c>
      <c r="AA486" s="131">
        <v>3.3719999999999999</v>
      </c>
      <c r="AB486" s="131">
        <v>98.299000000000007</v>
      </c>
      <c r="AC486" s="109"/>
      <c r="AD486" s="131">
        <v>861.80799999999999</v>
      </c>
      <c r="AE486" s="109"/>
      <c r="AF486" s="108"/>
      <c r="AG486" s="16"/>
      <c r="AH486" s="132">
        <v>3.5E-4</v>
      </c>
      <c r="AI486" s="132">
        <v>4.0000000000000001E-3</v>
      </c>
      <c r="AJ486" s="132">
        <v>6.8999999999999997E-4</v>
      </c>
    </row>
    <row r="487" spans="1:36">
      <c r="A487" t="s">
        <v>1214</v>
      </c>
      <c r="B487" t="s">
        <v>1221</v>
      </c>
      <c r="C487" t="s">
        <v>2757</v>
      </c>
      <c r="D487" t="s">
        <v>2758</v>
      </c>
      <c r="E487" t="s">
        <v>80</v>
      </c>
      <c r="F487" t="s">
        <v>2759</v>
      </c>
      <c r="G487" t="s">
        <v>2760</v>
      </c>
      <c r="H487" t="s">
        <v>322</v>
      </c>
      <c r="I487" t="s">
        <v>756</v>
      </c>
      <c r="J487" t="s">
        <v>206</v>
      </c>
      <c r="K487" t="s">
        <v>225</v>
      </c>
      <c r="L487" t="s">
        <v>326</v>
      </c>
      <c r="M487" t="s">
        <v>315</v>
      </c>
      <c r="N487" t="s">
        <v>535</v>
      </c>
      <c r="O487" t="s">
        <v>340</v>
      </c>
      <c r="P487" t="s">
        <v>2722</v>
      </c>
      <c r="Q487" t="s">
        <v>434</v>
      </c>
      <c r="R487" t="s">
        <v>408</v>
      </c>
      <c r="S487" t="s">
        <v>1216</v>
      </c>
      <c r="T487" s="131">
        <v>3.4009999999999998</v>
      </c>
      <c r="U487" t="s">
        <v>2761</v>
      </c>
      <c r="V487" s="132">
        <v>4.0059999999999998E-2</v>
      </c>
      <c r="W487" s="132">
        <v>4.0620000000000003E-2</v>
      </c>
      <c r="X487" t="s">
        <v>413</v>
      </c>
      <c r="Y487" t="s">
        <v>340</v>
      </c>
      <c r="Z487" s="131">
        <v>255000</v>
      </c>
      <c r="AA487" s="131">
        <v>3.3719999999999999</v>
      </c>
      <c r="AB487" s="131">
        <v>98.775999999999996</v>
      </c>
      <c r="AC487" s="109"/>
      <c r="AD487" s="131">
        <v>849.33699999999999</v>
      </c>
      <c r="AE487" s="109"/>
      <c r="AF487" s="108"/>
      <c r="AG487" s="16"/>
      <c r="AH487" s="132">
        <v>1.4999999999999999E-4</v>
      </c>
      <c r="AI487" s="132">
        <v>3.9399999999999999E-3</v>
      </c>
      <c r="AJ487" s="132">
        <v>6.8000000000000005E-4</v>
      </c>
    </row>
    <row r="488" spans="1:36">
      <c r="A488" t="s">
        <v>1214</v>
      </c>
      <c r="B488" t="s">
        <v>1222</v>
      </c>
      <c r="C488" t="s">
        <v>1536</v>
      </c>
      <c r="D488" t="s">
        <v>1537</v>
      </c>
      <c r="E488" t="s">
        <v>310</v>
      </c>
      <c r="F488" t="s">
        <v>2178</v>
      </c>
      <c r="G488" t="s">
        <v>2179</v>
      </c>
      <c r="H488" t="s">
        <v>322</v>
      </c>
      <c r="I488" t="s">
        <v>755</v>
      </c>
      <c r="J488" t="s">
        <v>205</v>
      </c>
      <c r="K488" t="s">
        <v>205</v>
      </c>
      <c r="L488" t="s">
        <v>326</v>
      </c>
      <c r="M488" t="s">
        <v>341</v>
      </c>
      <c r="N488" t="s">
        <v>449</v>
      </c>
      <c r="O488" t="s">
        <v>340</v>
      </c>
      <c r="P488" t="s">
        <v>1212</v>
      </c>
      <c r="Q488" t="s">
        <v>414</v>
      </c>
      <c r="R488" t="s">
        <v>408</v>
      </c>
      <c r="S488" t="s">
        <v>1213</v>
      </c>
      <c r="T488" s="131">
        <v>4.3899999999999997</v>
      </c>
      <c r="U488" t="s">
        <v>2180</v>
      </c>
      <c r="V488" s="132">
        <v>2.0959999999999999E-2</v>
      </c>
      <c r="W488" s="132">
        <v>2.63E-2</v>
      </c>
      <c r="X488" t="s">
        <v>413</v>
      </c>
      <c r="Y488" t="s">
        <v>340</v>
      </c>
      <c r="Z488" s="131">
        <v>250000</v>
      </c>
      <c r="AA488" s="131">
        <v>1</v>
      </c>
      <c r="AB488" s="131">
        <v>102.52</v>
      </c>
      <c r="AC488" s="109"/>
      <c r="AD488" s="131">
        <v>256.3</v>
      </c>
      <c r="AE488" s="109"/>
      <c r="AF488" s="108"/>
      <c r="AG488" s="16"/>
      <c r="AH488" s="132">
        <v>6.9999999999999994E-5</v>
      </c>
      <c r="AI488" s="132">
        <v>4.0910000000000002E-2</v>
      </c>
      <c r="AJ488" s="132">
        <v>5.5700000000000003E-3</v>
      </c>
    </row>
    <row r="489" spans="1:36">
      <c r="A489" t="s">
        <v>1214</v>
      </c>
      <c r="B489" t="s">
        <v>1222</v>
      </c>
      <c r="C489" t="s">
        <v>1532</v>
      </c>
      <c r="D489" t="s">
        <v>1533</v>
      </c>
      <c r="E489" t="s">
        <v>310</v>
      </c>
      <c r="F489" t="s">
        <v>2181</v>
      </c>
      <c r="G489" t="s">
        <v>2182</v>
      </c>
      <c r="H489" t="s">
        <v>322</v>
      </c>
      <c r="I489" t="s">
        <v>755</v>
      </c>
      <c r="J489" t="s">
        <v>205</v>
      </c>
      <c r="K489" t="s">
        <v>205</v>
      </c>
      <c r="L489" t="s">
        <v>326</v>
      </c>
      <c r="M489" t="s">
        <v>341</v>
      </c>
      <c r="N489" t="s">
        <v>449</v>
      </c>
      <c r="O489" t="s">
        <v>340</v>
      </c>
      <c r="P489" t="s">
        <v>1212</v>
      </c>
      <c r="Q489" t="s">
        <v>414</v>
      </c>
      <c r="R489" t="s">
        <v>408</v>
      </c>
      <c r="S489" t="s">
        <v>1213</v>
      </c>
      <c r="T489" s="131">
        <v>4.82</v>
      </c>
      <c r="U489" t="s">
        <v>2183</v>
      </c>
      <c r="V489" s="132">
        <v>1.6820000000000002E-2</v>
      </c>
      <c r="W489" s="132">
        <v>2.5999999999999999E-2</v>
      </c>
      <c r="X489" t="s">
        <v>413</v>
      </c>
      <c r="Y489" t="s">
        <v>340</v>
      </c>
      <c r="Z489" s="131">
        <v>251000</v>
      </c>
      <c r="AA489" s="131">
        <v>1</v>
      </c>
      <c r="AB489" s="131">
        <v>101.7</v>
      </c>
      <c r="AC489" s="109"/>
      <c r="AD489" s="131">
        <v>255.267</v>
      </c>
      <c r="AE489" s="109"/>
      <c r="AF489" s="108"/>
      <c r="AG489" s="16"/>
      <c r="AH489" s="132">
        <v>1.1E-4</v>
      </c>
      <c r="AI489" s="132">
        <v>4.0739999999999998E-2</v>
      </c>
      <c r="AJ489" s="132">
        <v>5.5500000000000002E-3</v>
      </c>
    </row>
    <row r="490" spans="1:36">
      <c r="A490" t="s">
        <v>1214</v>
      </c>
      <c r="B490" t="s">
        <v>1222</v>
      </c>
      <c r="C490" t="s">
        <v>2189</v>
      </c>
      <c r="D490" t="s">
        <v>2190</v>
      </c>
      <c r="E490" t="s">
        <v>310</v>
      </c>
      <c r="F490" t="s">
        <v>2191</v>
      </c>
      <c r="G490" t="s">
        <v>2192</v>
      </c>
      <c r="H490" t="s">
        <v>322</v>
      </c>
      <c r="I490" t="s">
        <v>952</v>
      </c>
      <c r="J490" t="s">
        <v>205</v>
      </c>
      <c r="K490" t="s">
        <v>205</v>
      </c>
      <c r="L490" t="s">
        <v>326</v>
      </c>
      <c r="M490" t="s">
        <v>341</v>
      </c>
      <c r="N490" t="s">
        <v>446</v>
      </c>
      <c r="O490" t="s">
        <v>340</v>
      </c>
      <c r="P490" t="s">
        <v>2193</v>
      </c>
      <c r="Q490" t="s">
        <v>416</v>
      </c>
      <c r="R490" t="s">
        <v>408</v>
      </c>
      <c r="S490" t="s">
        <v>1213</v>
      </c>
      <c r="T490" s="131">
        <v>6.1</v>
      </c>
      <c r="U490" t="s">
        <v>1316</v>
      </c>
      <c r="V490" s="132">
        <v>4.1700000000000001E-2</v>
      </c>
      <c r="W490" s="132">
        <v>4.7899999999999998E-2</v>
      </c>
      <c r="X490" t="s">
        <v>413</v>
      </c>
      <c r="Y490" t="s">
        <v>340</v>
      </c>
      <c r="Z490" s="131">
        <v>204000</v>
      </c>
      <c r="AA490" s="131">
        <v>1</v>
      </c>
      <c r="AB490" s="131">
        <v>103.09</v>
      </c>
      <c r="AC490" s="109"/>
      <c r="AD490" s="131">
        <v>210.304</v>
      </c>
      <c r="AE490" s="109"/>
      <c r="AF490" s="108"/>
      <c r="AG490" s="16"/>
      <c r="AH490" s="132">
        <v>5.1000000000000004E-4</v>
      </c>
      <c r="AI490" s="132">
        <v>3.356E-2</v>
      </c>
      <c r="AJ490" s="132">
        <v>4.5700000000000003E-3</v>
      </c>
    </row>
    <row r="491" spans="1:36">
      <c r="A491" t="s">
        <v>1214</v>
      </c>
      <c r="B491" t="s">
        <v>1222</v>
      </c>
      <c r="C491" t="s">
        <v>2239</v>
      </c>
      <c r="D491" t="s">
        <v>2240</v>
      </c>
      <c r="E491" t="s">
        <v>310</v>
      </c>
      <c r="F491" t="s">
        <v>2241</v>
      </c>
      <c r="G491" t="s">
        <v>2242</v>
      </c>
      <c r="H491" t="s">
        <v>322</v>
      </c>
      <c r="I491" t="s">
        <v>952</v>
      </c>
      <c r="J491" t="s">
        <v>205</v>
      </c>
      <c r="K491" t="s">
        <v>205</v>
      </c>
      <c r="L491" t="s">
        <v>326</v>
      </c>
      <c r="M491" t="s">
        <v>341</v>
      </c>
      <c r="N491" t="s">
        <v>465</v>
      </c>
      <c r="O491" t="s">
        <v>340</v>
      </c>
      <c r="P491" t="s">
        <v>1590</v>
      </c>
      <c r="Q491" t="s">
        <v>414</v>
      </c>
      <c r="R491" t="s">
        <v>408</v>
      </c>
      <c r="S491" t="s">
        <v>1213</v>
      </c>
      <c r="T491" s="131">
        <v>5.94</v>
      </c>
      <c r="U491" t="s">
        <v>2243</v>
      </c>
      <c r="V491" s="132">
        <v>5.4649999999999997E-2</v>
      </c>
      <c r="W491" s="132">
        <v>5.2400000000000002E-2</v>
      </c>
      <c r="X491" t="s">
        <v>413</v>
      </c>
      <c r="Y491" t="s">
        <v>340</v>
      </c>
      <c r="Z491" s="131">
        <v>203019</v>
      </c>
      <c r="AA491" s="131">
        <v>1</v>
      </c>
      <c r="AB491" s="131">
        <v>99.91</v>
      </c>
      <c r="AC491" s="109"/>
      <c r="AD491" s="131">
        <v>202.83600000000001</v>
      </c>
      <c r="AE491" s="109"/>
      <c r="AF491" s="108"/>
      <c r="AG491" s="16"/>
      <c r="AH491" s="132">
        <v>1.1E-4</v>
      </c>
      <c r="AI491" s="132">
        <v>3.2370000000000003E-2</v>
      </c>
      <c r="AJ491" s="132">
        <v>4.4099999999999999E-3</v>
      </c>
    </row>
    <row r="492" spans="1:36">
      <c r="A492" t="s">
        <v>1214</v>
      </c>
      <c r="B492" t="s">
        <v>1222</v>
      </c>
      <c r="C492" t="s">
        <v>2472</v>
      </c>
      <c r="D492" t="s">
        <v>2473</v>
      </c>
      <c r="E492" t="s">
        <v>310</v>
      </c>
      <c r="F492" t="s">
        <v>2474</v>
      </c>
      <c r="G492" t="s">
        <v>2475</v>
      </c>
      <c r="H492" t="s">
        <v>322</v>
      </c>
      <c r="I492" t="s">
        <v>952</v>
      </c>
      <c r="J492" t="s">
        <v>205</v>
      </c>
      <c r="K492" t="s">
        <v>205</v>
      </c>
      <c r="L492" t="s">
        <v>326</v>
      </c>
      <c r="M492" t="s">
        <v>341</v>
      </c>
      <c r="N492" t="s">
        <v>463</v>
      </c>
      <c r="O492" t="s">
        <v>340</v>
      </c>
      <c r="P492" t="s">
        <v>1590</v>
      </c>
      <c r="Q492" t="s">
        <v>414</v>
      </c>
      <c r="R492" t="s">
        <v>408</v>
      </c>
      <c r="S492" t="s">
        <v>1213</v>
      </c>
      <c r="T492" s="131">
        <v>1.27</v>
      </c>
      <c r="U492" t="s">
        <v>2476</v>
      </c>
      <c r="V492" s="132">
        <v>3.0470000000000001E-2</v>
      </c>
      <c r="W492" s="132">
        <v>4.9200000000000001E-2</v>
      </c>
      <c r="X492" t="s">
        <v>413</v>
      </c>
      <c r="Y492" t="s">
        <v>340</v>
      </c>
      <c r="Z492" s="131">
        <v>197884.62</v>
      </c>
      <c r="AA492" s="131">
        <v>1</v>
      </c>
      <c r="AB492" s="131">
        <v>97.57</v>
      </c>
      <c r="AC492" s="109"/>
      <c r="AD492" s="131">
        <v>193.07599999999999</v>
      </c>
      <c r="AE492" s="109"/>
      <c r="AF492" s="108"/>
      <c r="AG492" s="16"/>
      <c r="AH492" s="132">
        <v>1.8000000000000001E-4</v>
      </c>
      <c r="AI492" s="132">
        <v>3.082E-2</v>
      </c>
      <c r="AJ492" s="132">
        <v>4.1900000000000001E-3</v>
      </c>
    </row>
    <row r="493" spans="1:36">
      <c r="A493" t="s">
        <v>1214</v>
      </c>
      <c r="B493" t="s">
        <v>1222</v>
      </c>
      <c r="C493" t="s">
        <v>2004</v>
      </c>
      <c r="D493" t="s">
        <v>2005</v>
      </c>
      <c r="E493" t="s">
        <v>310</v>
      </c>
      <c r="F493" t="s">
        <v>2218</v>
      </c>
      <c r="G493" t="s">
        <v>2219</v>
      </c>
      <c r="H493" t="s">
        <v>322</v>
      </c>
      <c r="I493" t="s">
        <v>755</v>
      </c>
      <c r="J493" t="s">
        <v>205</v>
      </c>
      <c r="K493" t="s">
        <v>205</v>
      </c>
      <c r="L493" t="s">
        <v>326</v>
      </c>
      <c r="M493" t="s">
        <v>341</v>
      </c>
      <c r="N493" t="s">
        <v>449</v>
      </c>
      <c r="O493" t="s">
        <v>340</v>
      </c>
      <c r="P493" t="s">
        <v>1212</v>
      </c>
      <c r="Q493" t="s">
        <v>414</v>
      </c>
      <c r="R493" t="s">
        <v>408</v>
      </c>
      <c r="S493" t="s">
        <v>1213</v>
      </c>
      <c r="T493" s="131">
        <v>4.2</v>
      </c>
      <c r="U493" t="s">
        <v>2220</v>
      </c>
      <c r="V493" s="132">
        <v>1.7569999999999999E-2</v>
      </c>
      <c r="W493" s="132">
        <v>2.58E-2</v>
      </c>
      <c r="X493" t="s">
        <v>413</v>
      </c>
      <c r="Y493" t="s">
        <v>340</v>
      </c>
      <c r="Z493" s="131">
        <v>162000</v>
      </c>
      <c r="AA493" s="131">
        <v>1</v>
      </c>
      <c r="AB493" s="131">
        <v>103.57</v>
      </c>
      <c r="AC493" s="109"/>
      <c r="AD493" s="131">
        <v>167.78299999999999</v>
      </c>
      <c r="AE493" s="109"/>
      <c r="AF493" s="108"/>
      <c r="AG493" s="16"/>
      <c r="AH493" s="132">
        <v>6.9999999999999994E-5</v>
      </c>
      <c r="AI493" s="132">
        <v>2.6780000000000002E-2</v>
      </c>
      <c r="AJ493" s="132">
        <v>3.65E-3</v>
      </c>
    </row>
    <row r="494" spans="1:36">
      <c r="A494" t="s">
        <v>1214</v>
      </c>
      <c r="B494" t="s">
        <v>1222</v>
      </c>
      <c r="C494" t="s">
        <v>2194</v>
      </c>
      <c r="D494" t="s">
        <v>2195</v>
      </c>
      <c r="E494" t="s">
        <v>310</v>
      </c>
      <c r="F494" t="s">
        <v>2196</v>
      </c>
      <c r="G494" t="s">
        <v>2197</v>
      </c>
      <c r="H494" t="s">
        <v>322</v>
      </c>
      <c r="I494" t="s">
        <v>755</v>
      </c>
      <c r="J494" t="s">
        <v>205</v>
      </c>
      <c r="K494" t="s">
        <v>205</v>
      </c>
      <c r="L494" t="s">
        <v>326</v>
      </c>
      <c r="M494" t="s">
        <v>341</v>
      </c>
      <c r="N494" t="s">
        <v>465</v>
      </c>
      <c r="O494" t="s">
        <v>340</v>
      </c>
      <c r="P494" t="s">
        <v>1645</v>
      </c>
      <c r="Q494" t="s">
        <v>414</v>
      </c>
      <c r="R494" t="s">
        <v>408</v>
      </c>
      <c r="S494" t="s">
        <v>1213</v>
      </c>
      <c r="T494" s="131">
        <v>7.2</v>
      </c>
      <c r="U494" t="s">
        <v>2198</v>
      </c>
      <c r="V494" s="132">
        <v>2.7E-2</v>
      </c>
      <c r="W494" s="132">
        <v>3.1699999999999999E-2</v>
      </c>
      <c r="X494" t="s">
        <v>413</v>
      </c>
      <c r="Y494" t="s">
        <v>340</v>
      </c>
      <c r="Z494" s="131">
        <v>156480</v>
      </c>
      <c r="AA494" s="131">
        <v>1</v>
      </c>
      <c r="AB494" s="131">
        <v>104.37</v>
      </c>
      <c r="AC494" s="109"/>
      <c r="AD494" s="131">
        <v>163.31800000000001</v>
      </c>
      <c r="AE494" s="109"/>
      <c r="AF494" s="108"/>
      <c r="AG494" s="16"/>
      <c r="AH494" s="132">
        <v>3.5E-4</v>
      </c>
      <c r="AI494" s="132">
        <v>2.6069999999999999E-2</v>
      </c>
      <c r="AJ494" s="132">
        <v>3.5500000000000002E-3</v>
      </c>
    </row>
    <row r="495" spans="1:36">
      <c r="A495" t="s">
        <v>1214</v>
      </c>
      <c r="B495" t="s">
        <v>1222</v>
      </c>
      <c r="C495" t="s">
        <v>2267</v>
      </c>
      <c r="D495" t="s">
        <v>2268</v>
      </c>
      <c r="E495" t="s">
        <v>310</v>
      </c>
      <c r="F495" t="s">
        <v>2269</v>
      </c>
      <c r="G495" t="s">
        <v>2270</v>
      </c>
      <c r="H495" t="s">
        <v>322</v>
      </c>
      <c r="I495" t="s">
        <v>952</v>
      </c>
      <c r="J495" t="s">
        <v>205</v>
      </c>
      <c r="K495" t="s">
        <v>205</v>
      </c>
      <c r="L495" t="s">
        <v>326</v>
      </c>
      <c r="M495" t="s">
        <v>341</v>
      </c>
      <c r="N495" t="s">
        <v>441</v>
      </c>
      <c r="O495" t="s">
        <v>340</v>
      </c>
      <c r="P495" t="s">
        <v>1590</v>
      </c>
      <c r="Q495" t="s">
        <v>414</v>
      </c>
      <c r="R495" t="s">
        <v>408</v>
      </c>
      <c r="S495" t="s">
        <v>1213</v>
      </c>
      <c r="T495" s="131">
        <v>6.29</v>
      </c>
      <c r="U495" t="s">
        <v>2271</v>
      </c>
      <c r="V495" s="132">
        <v>4.9689999999999998E-2</v>
      </c>
      <c r="W495" s="132">
        <v>4.8500000000000001E-2</v>
      </c>
      <c r="X495" t="s">
        <v>413</v>
      </c>
      <c r="Y495" t="s">
        <v>340</v>
      </c>
      <c r="Z495" s="131">
        <v>150000</v>
      </c>
      <c r="AA495" s="131">
        <v>1</v>
      </c>
      <c r="AB495" s="131">
        <v>107.25</v>
      </c>
      <c r="AC495" s="109"/>
      <c r="AD495" s="131">
        <v>160.875</v>
      </c>
      <c r="AE495" s="109"/>
      <c r="AF495" s="108"/>
      <c r="AG495" s="16"/>
      <c r="AH495" s="132">
        <v>7.5000000000000002E-4</v>
      </c>
      <c r="AI495" s="132">
        <v>2.5680000000000001E-2</v>
      </c>
      <c r="AJ495" s="132">
        <v>3.49E-3</v>
      </c>
    </row>
    <row r="496" spans="1:36">
      <c r="A496" t="s">
        <v>1214</v>
      </c>
      <c r="B496" t="s">
        <v>1222</v>
      </c>
      <c r="C496" t="s">
        <v>1677</v>
      </c>
      <c r="D496" t="s">
        <v>1678</v>
      </c>
      <c r="E496" t="s">
        <v>312</v>
      </c>
      <c r="F496" t="s">
        <v>2012</v>
      </c>
      <c r="G496" t="s">
        <v>2013</v>
      </c>
      <c r="H496" t="s">
        <v>322</v>
      </c>
      <c r="I496" t="s">
        <v>952</v>
      </c>
      <c r="J496" t="s">
        <v>205</v>
      </c>
      <c r="K496" t="s">
        <v>205</v>
      </c>
      <c r="L496" t="s">
        <v>326</v>
      </c>
      <c r="M496" t="s">
        <v>341</v>
      </c>
      <c r="N496" t="s">
        <v>448</v>
      </c>
      <c r="O496" t="s">
        <v>340</v>
      </c>
      <c r="P496" t="s">
        <v>1600</v>
      </c>
      <c r="Q496" t="s">
        <v>416</v>
      </c>
      <c r="R496" t="s">
        <v>408</v>
      </c>
      <c r="S496" t="s">
        <v>1213</v>
      </c>
      <c r="T496" s="131">
        <v>2.5299999999999998</v>
      </c>
      <c r="U496" t="s">
        <v>1880</v>
      </c>
      <c r="V496" s="132">
        <v>5.2490000000000002E-2</v>
      </c>
      <c r="W496" s="132">
        <v>5.8900000000000001E-2</v>
      </c>
      <c r="X496" t="s">
        <v>413</v>
      </c>
      <c r="Y496" t="s">
        <v>340</v>
      </c>
      <c r="Z496" s="131">
        <v>152000</v>
      </c>
      <c r="AA496" s="131">
        <v>1</v>
      </c>
      <c r="AB496" s="131">
        <v>102.5</v>
      </c>
      <c r="AC496" s="109"/>
      <c r="AD496" s="131">
        <v>155.80000000000001</v>
      </c>
      <c r="AE496" s="109"/>
      <c r="AF496" s="108"/>
      <c r="AG496" s="16"/>
      <c r="AH496" s="132">
        <v>1.4999999999999999E-4</v>
      </c>
      <c r="AI496" s="132">
        <v>2.487E-2</v>
      </c>
      <c r="AJ496" s="132">
        <v>3.3800000000000002E-3</v>
      </c>
    </row>
    <row r="497" spans="1:36">
      <c r="A497" t="s">
        <v>1214</v>
      </c>
      <c r="B497" t="s">
        <v>1222</v>
      </c>
      <c r="C497" t="s">
        <v>2390</v>
      </c>
      <c r="D497" t="s">
        <v>2391</v>
      </c>
      <c r="E497" t="s">
        <v>310</v>
      </c>
      <c r="F497" t="s">
        <v>2392</v>
      </c>
      <c r="G497" t="s">
        <v>2393</v>
      </c>
      <c r="H497" t="s">
        <v>322</v>
      </c>
      <c r="I497" t="s">
        <v>952</v>
      </c>
      <c r="J497" t="s">
        <v>205</v>
      </c>
      <c r="K497" t="s">
        <v>205</v>
      </c>
      <c r="L497" t="s">
        <v>326</v>
      </c>
      <c r="M497" t="s">
        <v>341</v>
      </c>
      <c r="N497" t="s">
        <v>465</v>
      </c>
      <c r="O497" t="s">
        <v>340</v>
      </c>
      <c r="P497" t="s">
        <v>1645</v>
      </c>
      <c r="Q497" t="s">
        <v>414</v>
      </c>
      <c r="R497" t="s">
        <v>408</v>
      </c>
      <c r="S497" t="s">
        <v>1213</v>
      </c>
      <c r="T497" s="131">
        <v>4.07</v>
      </c>
      <c r="U497" t="s">
        <v>1651</v>
      </c>
      <c r="V497" s="132">
        <v>4.5839999999999999E-2</v>
      </c>
      <c r="W497" s="132">
        <v>4.4699999999999997E-2</v>
      </c>
      <c r="X497" t="s">
        <v>413</v>
      </c>
      <c r="Y497" t="s">
        <v>340</v>
      </c>
      <c r="Z497" s="131">
        <v>150000</v>
      </c>
      <c r="AA497" s="131">
        <v>1</v>
      </c>
      <c r="AB497" s="131">
        <v>101.85</v>
      </c>
      <c r="AC497" s="109"/>
      <c r="AD497" s="131">
        <v>152.77500000000001</v>
      </c>
      <c r="AE497" s="109"/>
      <c r="AF497" s="108"/>
      <c r="AG497" s="16"/>
      <c r="AH497" s="132">
        <v>3.3E-4</v>
      </c>
      <c r="AI497" s="132">
        <v>2.4379999999999999E-2</v>
      </c>
      <c r="AJ497" s="132">
        <v>3.32E-3</v>
      </c>
    </row>
    <row r="498" spans="1:36">
      <c r="A498" t="s">
        <v>1214</v>
      </c>
      <c r="B498" t="s">
        <v>1222</v>
      </c>
      <c r="C498" t="s">
        <v>1987</v>
      </c>
      <c r="D498" t="s">
        <v>1988</v>
      </c>
      <c r="E498" t="s">
        <v>310</v>
      </c>
      <c r="F498" t="s">
        <v>2363</v>
      </c>
      <c r="G498" t="s">
        <v>2364</v>
      </c>
      <c r="H498" t="s">
        <v>322</v>
      </c>
      <c r="I498" t="s">
        <v>952</v>
      </c>
      <c r="J498" t="s">
        <v>205</v>
      </c>
      <c r="K498" t="s">
        <v>205</v>
      </c>
      <c r="L498" t="s">
        <v>326</v>
      </c>
      <c r="M498" t="s">
        <v>341</v>
      </c>
      <c r="N498" t="s">
        <v>446</v>
      </c>
      <c r="O498" t="s">
        <v>340</v>
      </c>
      <c r="P498" t="s">
        <v>1645</v>
      </c>
      <c r="Q498" t="s">
        <v>414</v>
      </c>
      <c r="R498" t="s">
        <v>408</v>
      </c>
      <c r="S498" t="s">
        <v>1213</v>
      </c>
      <c r="T498" s="131">
        <v>4.49</v>
      </c>
      <c r="U498" t="s">
        <v>1617</v>
      </c>
      <c r="V498" s="132">
        <v>4.1590000000000002E-2</v>
      </c>
      <c r="W498" s="132">
        <v>4.5600000000000002E-2</v>
      </c>
      <c r="X498" t="s">
        <v>413</v>
      </c>
      <c r="Y498" t="s">
        <v>340</v>
      </c>
      <c r="Z498" s="131">
        <v>150000</v>
      </c>
      <c r="AA498" s="131">
        <v>1</v>
      </c>
      <c r="AB498" s="131">
        <v>100.9</v>
      </c>
      <c r="AC498" s="109"/>
      <c r="AD498" s="131">
        <v>151.35</v>
      </c>
      <c r="AE498" s="109"/>
      <c r="AF498" s="108"/>
      <c r="AG498" s="16"/>
      <c r="AH498" s="132">
        <v>2.9999999999999997E-4</v>
      </c>
      <c r="AI498" s="132">
        <v>2.4160000000000001E-2</v>
      </c>
      <c r="AJ498" s="132">
        <v>3.29E-3</v>
      </c>
    </row>
    <row r="499" spans="1:36">
      <c r="A499" t="s">
        <v>1214</v>
      </c>
      <c r="B499" t="s">
        <v>1222</v>
      </c>
      <c r="C499" t="s">
        <v>2289</v>
      </c>
      <c r="D499" t="s">
        <v>2290</v>
      </c>
      <c r="E499" t="s">
        <v>310</v>
      </c>
      <c r="F499" t="s">
        <v>2334</v>
      </c>
      <c r="G499" t="s">
        <v>2335</v>
      </c>
      <c r="H499" t="s">
        <v>322</v>
      </c>
      <c r="I499" t="s">
        <v>755</v>
      </c>
      <c r="J499" t="s">
        <v>205</v>
      </c>
      <c r="K499" t="s">
        <v>205</v>
      </c>
      <c r="L499" t="s">
        <v>326</v>
      </c>
      <c r="M499" t="s">
        <v>341</v>
      </c>
      <c r="N499" t="s">
        <v>465</v>
      </c>
      <c r="O499" t="s">
        <v>340</v>
      </c>
      <c r="P499" t="s">
        <v>1590</v>
      </c>
      <c r="Q499" t="s">
        <v>414</v>
      </c>
      <c r="R499" t="s">
        <v>408</v>
      </c>
      <c r="S499" t="s">
        <v>1213</v>
      </c>
      <c r="T499" s="131">
        <v>5.65</v>
      </c>
      <c r="U499" t="s">
        <v>2088</v>
      </c>
      <c r="V499" s="132">
        <v>3.483E-2</v>
      </c>
      <c r="W499" s="132">
        <v>3.1399999999999997E-2</v>
      </c>
      <c r="X499" t="s">
        <v>413</v>
      </c>
      <c r="Y499" t="s">
        <v>340</v>
      </c>
      <c r="Z499" s="131">
        <v>142620</v>
      </c>
      <c r="AA499" s="131">
        <v>1</v>
      </c>
      <c r="AB499" s="131">
        <v>104.61</v>
      </c>
      <c r="AC499" s="109"/>
      <c r="AD499" s="131">
        <v>149.19499999999999</v>
      </c>
      <c r="AE499" s="109"/>
      <c r="AF499" s="108"/>
      <c r="AG499" s="16"/>
      <c r="AH499" s="132">
        <v>1.3999999999999999E-4</v>
      </c>
      <c r="AI499" s="132">
        <v>2.3810000000000001E-2</v>
      </c>
      <c r="AJ499" s="132">
        <v>3.2399999999999998E-3</v>
      </c>
    </row>
    <row r="500" spans="1:36">
      <c r="A500" t="s">
        <v>1214</v>
      </c>
      <c r="B500" t="s">
        <v>1222</v>
      </c>
      <c r="C500" t="s">
        <v>1596</v>
      </c>
      <c r="D500" t="s">
        <v>1597</v>
      </c>
      <c r="E500" t="s">
        <v>310</v>
      </c>
      <c r="F500" t="s">
        <v>2403</v>
      </c>
      <c r="G500" t="s">
        <v>2404</v>
      </c>
      <c r="H500" t="s">
        <v>322</v>
      </c>
      <c r="I500" t="s">
        <v>952</v>
      </c>
      <c r="J500" t="s">
        <v>205</v>
      </c>
      <c r="K500" t="s">
        <v>205</v>
      </c>
      <c r="L500" t="s">
        <v>326</v>
      </c>
      <c r="M500" t="s">
        <v>341</v>
      </c>
      <c r="N500" t="s">
        <v>442</v>
      </c>
      <c r="O500" t="s">
        <v>340</v>
      </c>
      <c r="P500" t="s">
        <v>1600</v>
      </c>
      <c r="Q500" t="s">
        <v>416</v>
      </c>
      <c r="R500" t="s">
        <v>408</v>
      </c>
      <c r="S500" t="s">
        <v>1213</v>
      </c>
      <c r="T500" s="131">
        <v>1.01</v>
      </c>
      <c r="U500" t="s">
        <v>2405</v>
      </c>
      <c r="V500" s="132">
        <v>4.0090000000000001E-2</v>
      </c>
      <c r="W500" s="132">
        <v>4.7500000000000001E-2</v>
      </c>
      <c r="X500" t="s">
        <v>413</v>
      </c>
      <c r="Y500" t="s">
        <v>340</v>
      </c>
      <c r="Z500" s="131">
        <v>138529.41</v>
      </c>
      <c r="AA500" s="131">
        <v>1</v>
      </c>
      <c r="AB500" s="131">
        <v>99.89</v>
      </c>
      <c r="AC500" s="109"/>
      <c r="AD500" s="131">
        <v>138.37700000000001</v>
      </c>
      <c r="AE500" s="109"/>
      <c r="AF500" s="108"/>
      <c r="AG500" s="16"/>
      <c r="AH500" s="132">
        <v>2.2000000000000001E-4</v>
      </c>
      <c r="AI500" s="132">
        <v>2.2089999999999999E-2</v>
      </c>
      <c r="AJ500" s="132">
        <v>3.0100000000000001E-3</v>
      </c>
    </row>
    <row r="501" spans="1:36">
      <c r="A501" t="s">
        <v>1214</v>
      </c>
      <c r="B501" t="s">
        <v>1222</v>
      </c>
      <c r="C501" t="s">
        <v>2247</v>
      </c>
      <c r="D501" t="s">
        <v>2248</v>
      </c>
      <c r="E501" t="s">
        <v>310</v>
      </c>
      <c r="F501" t="s">
        <v>2249</v>
      </c>
      <c r="G501" t="s">
        <v>2250</v>
      </c>
      <c r="H501" t="s">
        <v>322</v>
      </c>
      <c r="I501" t="s">
        <v>952</v>
      </c>
      <c r="J501" t="s">
        <v>205</v>
      </c>
      <c r="K501" t="s">
        <v>205</v>
      </c>
      <c r="L501" t="s">
        <v>326</v>
      </c>
      <c r="M501" t="s">
        <v>341</v>
      </c>
      <c r="N501" t="s">
        <v>460</v>
      </c>
      <c r="O501" t="s">
        <v>340</v>
      </c>
      <c r="P501" t="s">
        <v>2093</v>
      </c>
      <c r="Q501" t="s">
        <v>414</v>
      </c>
      <c r="R501" t="s">
        <v>408</v>
      </c>
      <c r="S501" t="s">
        <v>1213</v>
      </c>
      <c r="T501" s="131">
        <v>6.06</v>
      </c>
      <c r="U501" t="s">
        <v>2251</v>
      </c>
      <c r="V501" s="132">
        <v>4.4729999999999999E-2</v>
      </c>
      <c r="W501" s="132">
        <v>4.6100000000000002E-2</v>
      </c>
      <c r="X501" t="s">
        <v>413</v>
      </c>
      <c r="Y501" t="s">
        <v>340</v>
      </c>
      <c r="Z501" s="131">
        <v>152526.32</v>
      </c>
      <c r="AA501" s="131">
        <v>1</v>
      </c>
      <c r="AB501" s="131">
        <v>85</v>
      </c>
      <c r="AC501" s="109"/>
      <c r="AD501" s="131">
        <v>129.64699999999999</v>
      </c>
      <c r="AE501" s="109"/>
      <c r="AF501" s="108"/>
      <c r="AG501" s="16"/>
      <c r="AH501" s="132">
        <v>1E-4</v>
      </c>
      <c r="AI501" s="132">
        <v>2.069E-2</v>
      </c>
      <c r="AJ501" s="132">
        <v>2.82E-3</v>
      </c>
    </row>
    <row r="502" spans="1:36">
      <c r="A502" t="s">
        <v>1214</v>
      </c>
      <c r="B502" t="s">
        <v>1222</v>
      </c>
      <c r="C502" t="s">
        <v>2212</v>
      </c>
      <c r="D502" t="s">
        <v>2213</v>
      </c>
      <c r="E502" t="s">
        <v>310</v>
      </c>
      <c r="F502" t="s">
        <v>2214</v>
      </c>
      <c r="G502" t="s">
        <v>2215</v>
      </c>
      <c r="H502" t="s">
        <v>322</v>
      </c>
      <c r="I502" t="s">
        <v>952</v>
      </c>
      <c r="J502" t="s">
        <v>205</v>
      </c>
      <c r="K502" t="s">
        <v>205</v>
      </c>
      <c r="L502" t="s">
        <v>326</v>
      </c>
      <c r="M502" t="s">
        <v>341</v>
      </c>
      <c r="N502" t="s">
        <v>466</v>
      </c>
      <c r="O502" t="s">
        <v>340</v>
      </c>
      <c r="P502" t="s">
        <v>2216</v>
      </c>
      <c r="Q502" t="s">
        <v>416</v>
      </c>
      <c r="R502" t="s">
        <v>408</v>
      </c>
      <c r="S502" t="s">
        <v>1213</v>
      </c>
      <c r="T502" s="131">
        <v>5.28</v>
      </c>
      <c r="U502" t="s">
        <v>2217</v>
      </c>
      <c r="V502" s="132">
        <v>4.761E-2</v>
      </c>
      <c r="W502" s="132">
        <v>4.9200000000000001E-2</v>
      </c>
      <c r="X502" t="s">
        <v>413</v>
      </c>
      <c r="Y502" t="s">
        <v>340</v>
      </c>
      <c r="Z502" s="131">
        <v>140000</v>
      </c>
      <c r="AA502" s="131">
        <v>1</v>
      </c>
      <c r="AB502" s="131">
        <v>90.43</v>
      </c>
      <c r="AC502" s="109"/>
      <c r="AD502" s="131">
        <v>126.602</v>
      </c>
      <c r="AE502" s="109"/>
      <c r="AF502" s="108"/>
      <c r="AG502" s="16"/>
      <c r="AH502" s="132">
        <v>1.7000000000000001E-4</v>
      </c>
      <c r="AI502" s="132">
        <v>2.0209999999999999E-2</v>
      </c>
      <c r="AJ502" s="132">
        <v>2.7499999999999998E-3</v>
      </c>
    </row>
    <row r="503" spans="1:36">
      <c r="A503" t="s">
        <v>1214</v>
      </c>
      <c r="B503" t="s">
        <v>1222</v>
      </c>
      <c r="C503" t="s">
        <v>1866</v>
      </c>
      <c r="D503" t="s">
        <v>1867</v>
      </c>
      <c r="E503" t="s">
        <v>310</v>
      </c>
      <c r="F503" t="s">
        <v>2318</v>
      </c>
      <c r="G503" t="s">
        <v>2319</v>
      </c>
      <c r="H503" t="s">
        <v>322</v>
      </c>
      <c r="I503" t="s">
        <v>755</v>
      </c>
      <c r="J503" t="s">
        <v>205</v>
      </c>
      <c r="K503" t="s">
        <v>205</v>
      </c>
      <c r="L503" t="s">
        <v>326</v>
      </c>
      <c r="M503" t="s">
        <v>341</v>
      </c>
      <c r="N503" t="s">
        <v>444</v>
      </c>
      <c r="O503" t="s">
        <v>340</v>
      </c>
      <c r="P503" t="s">
        <v>1579</v>
      </c>
      <c r="Q503" t="s">
        <v>416</v>
      </c>
      <c r="R503" t="s">
        <v>408</v>
      </c>
      <c r="S503" t="s">
        <v>1213</v>
      </c>
      <c r="T503" s="131">
        <v>5.32</v>
      </c>
      <c r="U503" t="s">
        <v>2320</v>
      </c>
      <c r="V503" s="132">
        <v>3.381E-2</v>
      </c>
      <c r="W503" s="132">
        <v>3.3799999999999997E-2</v>
      </c>
      <c r="X503" t="s">
        <v>413</v>
      </c>
      <c r="Y503" t="s">
        <v>340</v>
      </c>
      <c r="Z503" s="131">
        <v>122000</v>
      </c>
      <c r="AA503" s="131">
        <v>1</v>
      </c>
      <c r="AB503" s="131">
        <v>103</v>
      </c>
      <c r="AC503" s="109"/>
      <c r="AD503" s="131">
        <v>125.66</v>
      </c>
      <c r="AE503" s="109"/>
      <c r="AF503" s="108"/>
      <c r="AG503" s="16"/>
      <c r="AH503" s="132">
        <v>4.6999999999999999E-4</v>
      </c>
      <c r="AI503" s="132">
        <v>2.0060000000000001E-2</v>
      </c>
      <c r="AJ503" s="132">
        <v>2.7299999999999998E-3</v>
      </c>
    </row>
    <row r="504" spans="1:36">
      <c r="A504" t="s">
        <v>1214</v>
      </c>
      <c r="B504" t="s">
        <v>1222</v>
      </c>
      <c r="C504" t="s">
        <v>2277</v>
      </c>
      <c r="D504" t="s">
        <v>2278</v>
      </c>
      <c r="E504" t="s">
        <v>310</v>
      </c>
      <c r="F504" t="s">
        <v>2279</v>
      </c>
      <c r="G504" t="s">
        <v>2280</v>
      </c>
      <c r="H504" t="s">
        <v>322</v>
      </c>
      <c r="I504" t="s">
        <v>952</v>
      </c>
      <c r="J504" t="s">
        <v>205</v>
      </c>
      <c r="K504" t="s">
        <v>205</v>
      </c>
      <c r="L504" t="s">
        <v>326</v>
      </c>
      <c r="M504" t="s">
        <v>341</v>
      </c>
      <c r="N504" t="s">
        <v>446</v>
      </c>
      <c r="O504" t="s">
        <v>340</v>
      </c>
      <c r="P504" t="s">
        <v>1590</v>
      </c>
      <c r="Q504" t="s">
        <v>414</v>
      </c>
      <c r="R504" t="s">
        <v>408</v>
      </c>
      <c r="S504" t="s">
        <v>1213</v>
      </c>
      <c r="T504" s="131">
        <v>1.56</v>
      </c>
      <c r="U504" t="s">
        <v>2281</v>
      </c>
      <c r="V504" s="132">
        <v>0.03</v>
      </c>
      <c r="W504" s="132">
        <v>4.3799999999999999E-2</v>
      </c>
      <c r="X504" t="s">
        <v>413</v>
      </c>
      <c r="Y504" t="s">
        <v>340</v>
      </c>
      <c r="Z504" s="131">
        <v>120000</v>
      </c>
      <c r="AA504" s="131">
        <v>1</v>
      </c>
      <c r="AB504" s="131">
        <v>102.06</v>
      </c>
      <c r="AC504" s="109"/>
      <c r="AD504" s="131">
        <v>122.47199999999999</v>
      </c>
      <c r="AE504" s="109"/>
      <c r="AF504" s="108"/>
      <c r="AG504" s="16"/>
      <c r="AH504" s="132">
        <v>1.2999999999999999E-4</v>
      </c>
      <c r="AI504" s="132">
        <v>1.9550000000000001E-2</v>
      </c>
      <c r="AJ504" s="132">
        <v>2.66E-3</v>
      </c>
    </row>
    <row r="505" spans="1:36">
      <c r="A505" t="s">
        <v>1214</v>
      </c>
      <c r="B505" t="s">
        <v>1222</v>
      </c>
      <c r="C505" t="s">
        <v>1930</v>
      </c>
      <c r="D505" t="s">
        <v>1931</v>
      </c>
      <c r="E505" t="s">
        <v>310</v>
      </c>
      <c r="F505" t="s">
        <v>2199</v>
      </c>
      <c r="G505" t="s">
        <v>2200</v>
      </c>
      <c r="H505" t="s">
        <v>322</v>
      </c>
      <c r="I505" t="s">
        <v>755</v>
      </c>
      <c r="J505" t="s">
        <v>205</v>
      </c>
      <c r="K505" t="s">
        <v>205</v>
      </c>
      <c r="L505" t="s">
        <v>326</v>
      </c>
      <c r="M505" t="s">
        <v>341</v>
      </c>
      <c r="N505" t="s">
        <v>465</v>
      </c>
      <c r="O505" t="s">
        <v>340</v>
      </c>
      <c r="P505" t="s">
        <v>1645</v>
      </c>
      <c r="Q505" t="s">
        <v>414</v>
      </c>
      <c r="R505" t="s">
        <v>408</v>
      </c>
      <c r="S505" t="s">
        <v>1213</v>
      </c>
      <c r="T505" s="131">
        <v>3.33</v>
      </c>
      <c r="U505" t="s">
        <v>2201</v>
      </c>
      <c r="V505" s="132">
        <v>2.496E-2</v>
      </c>
      <c r="W505" s="132">
        <v>2.86E-2</v>
      </c>
      <c r="X505" t="s">
        <v>413</v>
      </c>
      <c r="Y505" t="s">
        <v>340</v>
      </c>
      <c r="Z505" s="131">
        <v>97797.13</v>
      </c>
      <c r="AA505" s="131">
        <v>1</v>
      </c>
      <c r="AB505" s="131">
        <v>116.27</v>
      </c>
      <c r="AC505" s="109">
        <v>3.1080000000000001</v>
      </c>
      <c r="AD505" s="131">
        <v>116.81699999999999</v>
      </c>
      <c r="AE505" s="109"/>
      <c r="AF505" s="108"/>
      <c r="AG505" s="16"/>
      <c r="AH505" s="132">
        <v>6.0000000000000002E-5</v>
      </c>
      <c r="AI505" s="132">
        <v>1.9140000000000001E-2</v>
      </c>
      <c r="AJ505" s="132">
        <v>2.6099999999999999E-3</v>
      </c>
    </row>
    <row r="506" spans="1:36">
      <c r="A506" t="s">
        <v>1214</v>
      </c>
      <c r="B506" t="s">
        <v>1222</v>
      </c>
      <c r="C506" t="s">
        <v>1526</v>
      </c>
      <c r="D506" t="s">
        <v>1527</v>
      </c>
      <c r="E506" t="s">
        <v>310</v>
      </c>
      <c r="F506" t="s">
        <v>2762</v>
      </c>
      <c r="G506" t="s">
        <v>2763</v>
      </c>
      <c r="H506" t="s">
        <v>322</v>
      </c>
      <c r="I506" t="s">
        <v>755</v>
      </c>
      <c r="J506" t="s">
        <v>205</v>
      </c>
      <c r="K506" t="s">
        <v>205</v>
      </c>
      <c r="L506" t="s">
        <v>326</v>
      </c>
      <c r="M506" t="s">
        <v>341</v>
      </c>
      <c r="N506" t="s">
        <v>465</v>
      </c>
      <c r="O506" t="s">
        <v>340</v>
      </c>
      <c r="P506" t="s">
        <v>1590</v>
      </c>
      <c r="Q506" t="s">
        <v>414</v>
      </c>
      <c r="R506" t="s">
        <v>408</v>
      </c>
      <c r="S506" t="s">
        <v>1213</v>
      </c>
      <c r="T506" s="131">
        <v>1.4</v>
      </c>
      <c r="U506" t="s">
        <v>1360</v>
      </c>
      <c r="V506" s="132">
        <v>2.46E-2</v>
      </c>
      <c r="W506" s="132">
        <v>2.8799999999999999E-2</v>
      </c>
      <c r="X506" t="s">
        <v>413</v>
      </c>
      <c r="Y506" t="s">
        <v>340</v>
      </c>
      <c r="Z506" s="131">
        <v>93875.25</v>
      </c>
      <c r="AA506" s="131">
        <v>1</v>
      </c>
      <c r="AB506" s="131">
        <v>115.68</v>
      </c>
      <c r="AC506" s="109"/>
      <c r="AD506" s="131">
        <v>108.595</v>
      </c>
      <c r="AE506" s="109"/>
      <c r="AF506" s="108"/>
      <c r="AG506" s="16"/>
      <c r="AH506" s="132">
        <v>1.6000000000000001E-4</v>
      </c>
      <c r="AI506" s="132">
        <v>1.7330000000000002E-2</v>
      </c>
      <c r="AJ506" s="132">
        <v>2.3600000000000001E-3</v>
      </c>
    </row>
    <row r="507" spans="1:36">
      <c r="A507" t="s">
        <v>1214</v>
      </c>
      <c r="B507" t="s">
        <v>1222</v>
      </c>
      <c r="C507" t="s">
        <v>2137</v>
      </c>
      <c r="D507" t="s">
        <v>2138</v>
      </c>
      <c r="E507" t="s">
        <v>310</v>
      </c>
      <c r="F507" t="s">
        <v>2264</v>
      </c>
      <c r="G507" t="s">
        <v>2265</v>
      </c>
      <c r="H507" t="s">
        <v>322</v>
      </c>
      <c r="I507" t="s">
        <v>952</v>
      </c>
      <c r="J507" t="s">
        <v>205</v>
      </c>
      <c r="K507" t="s">
        <v>205</v>
      </c>
      <c r="L507" t="s">
        <v>326</v>
      </c>
      <c r="M507" t="s">
        <v>341</v>
      </c>
      <c r="N507" t="s">
        <v>457</v>
      </c>
      <c r="O507" t="s">
        <v>340</v>
      </c>
      <c r="P507" t="s">
        <v>1645</v>
      </c>
      <c r="Q507" t="s">
        <v>414</v>
      </c>
      <c r="R507" t="s">
        <v>408</v>
      </c>
      <c r="S507" t="s">
        <v>1213</v>
      </c>
      <c r="T507" s="131">
        <v>7.33</v>
      </c>
      <c r="U507" t="s">
        <v>2266</v>
      </c>
      <c r="V507" s="132">
        <v>5.0430000000000003E-2</v>
      </c>
      <c r="W507" s="132">
        <v>4.6899999999999997E-2</v>
      </c>
      <c r="X507" t="s">
        <v>413</v>
      </c>
      <c r="Y507" t="s">
        <v>340</v>
      </c>
      <c r="Z507" s="131">
        <v>122000</v>
      </c>
      <c r="AA507" s="131">
        <v>1</v>
      </c>
      <c r="AB507" s="131">
        <v>84.92</v>
      </c>
      <c r="AC507" s="109"/>
      <c r="AD507" s="131">
        <v>103.602</v>
      </c>
      <c r="AE507" s="109"/>
      <c r="AF507" s="108"/>
      <c r="AG507" s="16"/>
      <c r="AH507" s="132">
        <v>8.0000000000000007E-5</v>
      </c>
      <c r="AI507" s="132">
        <v>1.6539999999999999E-2</v>
      </c>
      <c r="AJ507" s="132">
        <v>2.2499999999999998E-3</v>
      </c>
    </row>
    <row r="508" spans="1:36">
      <c r="A508" t="s">
        <v>1214</v>
      </c>
      <c r="B508" t="s">
        <v>1222</v>
      </c>
      <c r="C508" t="s">
        <v>2235</v>
      </c>
      <c r="D508" t="s">
        <v>2236</v>
      </c>
      <c r="E508" t="s">
        <v>310</v>
      </c>
      <c r="F508" t="s">
        <v>2252</v>
      </c>
      <c r="G508" t="s">
        <v>2253</v>
      </c>
      <c r="H508" t="s">
        <v>322</v>
      </c>
      <c r="I508" t="s">
        <v>755</v>
      </c>
      <c r="J508" t="s">
        <v>205</v>
      </c>
      <c r="K508" t="s">
        <v>205</v>
      </c>
      <c r="L508" t="s">
        <v>326</v>
      </c>
      <c r="M508" t="s">
        <v>341</v>
      </c>
      <c r="N508" t="s">
        <v>466</v>
      </c>
      <c r="O508" t="s">
        <v>340</v>
      </c>
      <c r="P508" t="s">
        <v>1645</v>
      </c>
      <c r="Q508" t="s">
        <v>414</v>
      </c>
      <c r="R508" t="s">
        <v>408</v>
      </c>
      <c r="S508" t="s">
        <v>1213</v>
      </c>
      <c r="T508" s="131">
        <v>2.21</v>
      </c>
      <c r="U508" t="s">
        <v>2254</v>
      </c>
      <c r="V508" s="132">
        <v>2.7730000000000001E-2</v>
      </c>
      <c r="W508" s="132">
        <v>2.8400000000000002E-2</v>
      </c>
      <c r="X508" t="s">
        <v>413</v>
      </c>
      <c r="Y508" t="s">
        <v>340</v>
      </c>
      <c r="Z508" s="131">
        <v>93642.12</v>
      </c>
      <c r="AA508" s="131">
        <v>1</v>
      </c>
      <c r="AB508" s="131">
        <v>108.66</v>
      </c>
      <c r="AC508" s="109"/>
      <c r="AD508" s="131">
        <v>101.752</v>
      </c>
      <c r="AE508" s="109"/>
      <c r="AF508" s="108"/>
      <c r="AG508" s="16"/>
      <c r="AH508" s="132">
        <v>1.3999999999999999E-4</v>
      </c>
      <c r="AI508" s="132">
        <v>1.6240000000000001E-2</v>
      </c>
      <c r="AJ508" s="132">
        <v>2.2100000000000002E-3</v>
      </c>
    </row>
    <row r="509" spans="1:36">
      <c r="A509" t="s">
        <v>1214</v>
      </c>
      <c r="B509" t="s">
        <v>1222</v>
      </c>
      <c r="C509" t="s">
        <v>2207</v>
      </c>
      <c r="D509" t="s">
        <v>2208</v>
      </c>
      <c r="E509" t="s">
        <v>310</v>
      </c>
      <c r="F509" t="s">
        <v>2209</v>
      </c>
      <c r="G509" t="s">
        <v>2210</v>
      </c>
      <c r="H509" t="s">
        <v>322</v>
      </c>
      <c r="I509" t="s">
        <v>952</v>
      </c>
      <c r="J509" t="s">
        <v>205</v>
      </c>
      <c r="K509" t="s">
        <v>205</v>
      </c>
      <c r="L509" t="s">
        <v>326</v>
      </c>
      <c r="M509" t="s">
        <v>341</v>
      </c>
      <c r="N509" t="s">
        <v>455</v>
      </c>
      <c r="O509" t="s">
        <v>340</v>
      </c>
      <c r="P509" t="s">
        <v>1550</v>
      </c>
      <c r="Q509" t="s">
        <v>414</v>
      </c>
      <c r="R509" t="s">
        <v>408</v>
      </c>
      <c r="S509" t="s">
        <v>1213</v>
      </c>
      <c r="T509" s="131">
        <v>5.6</v>
      </c>
      <c r="U509" t="s">
        <v>2211</v>
      </c>
      <c r="V509" s="132">
        <v>5.5169999999999997E-2</v>
      </c>
      <c r="W509" s="132">
        <v>5.5100000000000003E-2</v>
      </c>
      <c r="X509" t="s">
        <v>413</v>
      </c>
      <c r="Y509" t="s">
        <v>340</v>
      </c>
      <c r="Z509" s="131">
        <v>97000</v>
      </c>
      <c r="AA509" s="131">
        <v>1</v>
      </c>
      <c r="AB509" s="131">
        <v>101.37</v>
      </c>
      <c r="AC509" s="109"/>
      <c r="AD509" s="131">
        <v>98.328999999999994</v>
      </c>
      <c r="AE509" s="109"/>
      <c r="AF509" s="108"/>
      <c r="AG509" s="16"/>
      <c r="AH509" s="132">
        <v>6.0000000000000002E-5</v>
      </c>
      <c r="AI509" s="132">
        <v>1.5689999999999999E-2</v>
      </c>
      <c r="AJ509" s="132">
        <v>2.14E-3</v>
      </c>
    </row>
    <row r="510" spans="1:36">
      <c r="A510" t="s">
        <v>1214</v>
      </c>
      <c r="B510" t="s">
        <v>1222</v>
      </c>
      <c r="C510" t="s">
        <v>2239</v>
      </c>
      <c r="D510" t="s">
        <v>2240</v>
      </c>
      <c r="E510" t="s">
        <v>310</v>
      </c>
      <c r="F510" t="s">
        <v>2355</v>
      </c>
      <c r="G510" t="s">
        <v>2356</v>
      </c>
      <c r="H510" t="s">
        <v>322</v>
      </c>
      <c r="I510" t="s">
        <v>755</v>
      </c>
      <c r="J510" t="s">
        <v>205</v>
      </c>
      <c r="K510" t="s">
        <v>205</v>
      </c>
      <c r="L510" t="s">
        <v>326</v>
      </c>
      <c r="M510" t="s">
        <v>341</v>
      </c>
      <c r="N510" t="s">
        <v>465</v>
      </c>
      <c r="O510" t="s">
        <v>340</v>
      </c>
      <c r="P510" t="s">
        <v>1590</v>
      </c>
      <c r="Q510" t="s">
        <v>414</v>
      </c>
      <c r="R510" t="s">
        <v>408</v>
      </c>
      <c r="S510" t="s">
        <v>1213</v>
      </c>
      <c r="T510" s="131">
        <v>6.44</v>
      </c>
      <c r="U510" t="s">
        <v>2243</v>
      </c>
      <c r="V510" s="132">
        <v>2.307E-2</v>
      </c>
      <c r="W510" s="132">
        <v>3.2099999999999997E-2</v>
      </c>
      <c r="X510" t="s">
        <v>413</v>
      </c>
      <c r="Y510" t="s">
        <v>340</v>
      </c>
      <c r="Z510" s="131">
        <v>90000</v>
      </c>
      <c r="AA510" s="131">
        <v>1</v>
      </c>
      <c r="AB510" s="131">
        <v>105.66</v>
      </c>
      <c r="AC510" s="109"/>
      <c r="AD510" s="131">
        <v>95.093999999999994</v>
      </c>
      <c r="AE510" s="109"/>
      <c r="AF510" s="108"/>
      <c r="AG510" s="16"/>
      <c r="AH510" s="132">
        <v>9.0000000000000006E-5</v>
      </c>
      <c r="AI510" s="132">
        <v>1.5180000000000001E-2</v>
      </c>
      <c r="AJ510" s="132">
        <v>2.0699999999999998E-3</v>
      </c>
    </row>
    <row r="511" spans="1:36">
      <c r="A511" t="s">
        <v>1214</v>
      </c>
      <c r="B511" t="s">
        <v>1222</v>
      </c>
      <c r="C511" t="s">
        <v>2224</v>
      </c>
      <c r="D511" t="s">
        <v>2225</v>
      </c>
      <c r="E511" t="s">
        <v>310</v>
      </c>
      <c r="F511" t="s">
        <v>2226</v>
      </c>
      <c r="G511" t="s">
        <v>2227</v>
      </c>
      <c r="H511" t="s">
        <v>322</v>
      </c>
      <c r="I511" t="s">
        <v>952</v>
      </c>
      <c r="J511" t="s">
        <v>205</v>
      </c>
      <c r="K511" t="s">
        <v>205</v>
      </c>
      <c r="L511" t="s">
        <v>326</v>
      </c>
      <c r="M511" t="s">
        <v>341</v>
      </c>
      <c r="N511" t="s">
        <v>448</v>
      </c>
      <c r="O511" t="s">
        <v>340</v>
      </c>
      <c r="P511" t="s">
        <v>1579</v>
      </c>
      <c r="Q511" t="s">
        <v>416</v>
      </c>
      <c r="R511" t="s">
        <v>408</v>
      </c>
      <c r="S511" t="s">
        <v>1213</v>
      </c>
      <c r="T511" s="131">
        <v>4.3600000000000003</v>
      </c>
      <c r="U511" t="s">
        <v>2041</v>
      </c>
      <c r="V511" s="132">
        <v>4.888E-2</v>
      </c>
      <c r="W511" s="132">
        <v>4.82E-2</v>
      </c>
      <c r="X511" t="s">
        <v>413</v>
      </c>
      <c r="Y511" t="s">
        <v>340</v>
      </c>
      <c r="Z511" s="131">
        <v>87000</v>
      </c>
      <c r="AA511" s="131">
        <v>1</v>
      </c>
      <c r="AB511" s="131">
        <v>105.9</v>
      </c>
      <c r="AC511" s="109"/>
      <c r="AD511" s="131">
        <v>92.132999999999996</v>
      </c>
      <c r="AE511" s="109"/>
      <c r="AF511" s="108"/>
      <c r="AG511" s="16"/>
      <c r="AH511" s="132">
        <v>3.1E-4</v>
      </c>
      <c r="AI511" s="132">
        <v>1.47E-2</v>
      </c>
      <c r="AJ511" s="132">
        <v>2E-3</v>
      </c>
    </row>
    <row r="512" spans="1:36">
      <c r="A512" t="s">
        <v>1214</v>
      </c>
      <c r="B512" t="s">
        <v>1222</v>
      </c>
      <c r="C512" t="s">
        <v>2004</v>
      </c>
      <c r="D512" t="s">
        <v>2005</v>
      </c>
      <c r="E512" t="s">
        <v>310</v>
      </c>
      <c r="F512" t="s">
        <v>2232</v>
      </c>
      <c r="G512" t="s">
        <v>2233</v>
      </c>
      <c r="H512" t="s">
        <v>322</v>
      </c>
      <c r="I512" t="s">
        <v>755</v>
      </c>
      <c r="J512" t="s">
        <v>205</v>
      </c>
      <c r="K512" t="s">
        <v>205</v>
      </c>
      <c r="L512" t="s">
        <v>326</v>
      </c>
      <c r="M512" t="s">
        <v>341</v>
      </c>
      <c r="N512" t="s">
        <v>449</v>
      </c>
      <c r="O512" t="s">
        <v>340</v>
      </c>
      <c r="P512" t="s">
        <v>1212</v>
      </c>
      <c r="Q512" t="s">
        <v>414</v>
      </c>
      <c r="R512" t="s">
        <v>408</v>
      </c>
      <c r="S512" t="s">
        <v>1213</v>
      </c>
      <c r="T512" s="131">
        <v>3.21</v>
      </c>
      <c r="U512" t="s">
        <v>2234</v>
      </c>
      <c r="V512" s="132">
        <v>2.4049999999999998E-2</v>
      </c>
      <c r="W512" s="132">
        <v>2.58E-2</v>
      </c>
      <c r="X512" t="s">
        <v>413</v>
      </c>
      <c r="Y512" t="s">
        <v>340</v>
      </c>
      <c r="Z512" s="131">
        <v>85716.12</v>
      </c>
      <c r="AA512" s="131">
        <v>1</v>
      </c>
      <c r="AB512" s="131">
        <v>104.36</v>
      </c>
      <c r="AC512" s="109"/>
      <c r="AD512" s="131">
        <v>89.453000000000003</v>
      </c>
      <c r="AE512" s="109"/>
      <c r="AF512" s="108"/>
      <c r="AG512" s="16"/>
      <c r="AH512" s="132">
        <v>4.0000000000000003E-5</v>
      </c>
      <c r="AI512" s="132">
        <v>1.4279999999999999E-2</v>
      </c>
      <c r="AJ512" s="132">
        <v>1.9400000000000001E-3</v>
      </c>
    </row>
    <row r="513" spans="1:36">
      <c r="A513" t="s">
        <v>1214</v>
      </c>
      <c r="B513" t="s">
        <v>1222</v>
      </c>
      <c r="C513" t="s">
        <v>2304</v>
      </c>
      <c r="D513" t="s">
        <v>2305</v>
      </c>
      <c r="E513" t="s">
        <v>310</v>
      </c>
      <c r="F513" t="s">
        <v>2306</v>
      </c>
      <c r="G513" t="s">
        <v>2307</v>
      </c>
      <c r="H513" t="s">
        <v>322</v>
      </c>
      <c r="I513" t="s">
        <v>952</v>
      </c>
      <c r="J513" t="s">
        <v>205</v>
      </c>
      <c r="K513" t="s">
        <v>205</v>
      </c>
      <c r="L513" t="s">
        <v>326</v>
      </c>
      <c r="M513" t="s">
        <v>341</v>
      </c>
      <c r="N513" t="s">
        <v>476</v>
      </c>
      <c r="O513" t="s">
        <v>340</v>
      </c>
      <c r="P513" t="s">
        <v>1590</v>
      </c>
      <c r="Q513" t="s">
        <v>414</v>
      </c>
      <c r="R513" t="s">
        <v>408</v>
      </c>
      <c r="S513" t="s">
        <v>1213</v>
      </c>
      <c r="T513" s="131">
        <v>2.6</v>
      </c>
      <c r="U513" t="s">
        <v>1668</v>
      </c>
      <c r="V513" s="132">
        <v>5.2449999999999997E-2</v>
      </c>
      <c r="W513" s="132">
        <v>4.8500000000000001E-2</v>
      </c>
      <c r="X513" t="s">
        <v>413</v>
      </c>
      <c r="Y513" t="s">
        <v>340</v>
      </c>
      <c r="Z513" s="131">
        <v>95142.86</v>
      </c>
      <c r="AA513" s="131">
        <v>1</v>
      </c>
      <c r="AB513" s="131">
        <v>93.29</v>
      </c>
      <c r="AC513" s="109"/>
      <c r="AD513" s="131">
        <v>88.759</v>
      </c>
      <c r="AE513" s="109"/>
      <c r="AF513" s="108"/>
      <c r="AG513" s="16"/>
      <c r="AH513" s="132">
        <v>1.9000000000000001E-4</v>
      </c>
      <c r="AI513" s="132">
        <v>1.417E-2</v>
      </c>
      <c r="AJ513" s="132">
        <v>1.9300000000000001E-3</v>
      </c>
    </row>
    <row r="514" spans="1:36">
      <c r="A514" t="s">
        <v>1214</v>
      </c>
      <c r="B514" t="s">
        <v>1222</v>
      </c>
      <c r="C514" t="s">
        <v>2066</v>
      </c>
      <c r="D514" t="s">
        <v>2067</v>
      </c>
      <c r="E514" t="s">
        <v>310</v>
      </c>
      <c r="F514" t="s">
        <v>2204</v>
      </c>
      <c r="G514" t="s">
        <v>2205</v>
      </c>
      <c r="H514" t="s">
        <v>322</v>
      </c>
      <c r="I514" t="s">
        <v>952</v>
      </c>
      <c r="J514" t="s">
        <v>205</v>
      </c>
      <c r="K514" t="s">
        <v>205</v>
      </c>
      <c r="L514" t="s">
        <v>326</v>
      </c>
      <c r="M514" t="s">
        <v>341</v>
      </c>
      <c r="N514" t="s">
        <v>465</v>
      </c>
      <c r="O514" t="s">
        <v>340</v>
      </c>
      <c r="P514" t="s">
        <v>1645</v>
      </c>
      <c r="Q514" t="s">
        <v>414</v>
      </c>
      <c r="R514" t="s">
        <v>408</v>
      </c>
      <c r="S514" t="s">
        <v>1213</v>
      </c>
      <c r="T514" s="131">
        <v>7.43</v>
      </c>
      <c r="U514" t="s">
        <v>2206</v>
      </c>
      <c r="V514" s="132">
        <v>4.6429999999999999E-2</v>
      </c>
      <c r="W514" s="132">
        <v>4.9500000000000002E-2</v>
      </c>
      <c r="X514" t="s">
        <v>413</v>
      </c>
      <c r="Y514" t="s">
        <v>340</v>
      </c>
      <c r="Z514" s="131">
        <v>81000</v>
      </c>
      <c r="AA514" s="131">
        <v>1</v>
      </c>
      <c r="AB514" s="131">
        <v>109</v>
      </c>
      <c r="AC514" s="109"/>
      <c r="AD514" s="131">
        <v>88.29</v>
      </c>
      <c r="AE514" s="109"/>
      <c r="AF514" s="108"/>
      <c r="AG514" s="16"/>
      <c r="AH514" s="132">
        <v>9.0000000000000006E-5</v>
      </c>
      <c r="AI514" s="132">
        <v>1.409E-2</v>
      </c>
      <c r="AJ514" s="132">
        <v>1.92E-3</v>
      </c>
    </row>
    <row r="515" spans="1:36">
      <c r="A515" t="s">
        <v>1214</v>
      </c>
      <c r="B515" t="s">
        <v>1222</v>
      </c>
      <c r="C515" t="s">
        <v>1536</v>
      </c>
      <c r="D515" t="s">
        <v>1537</v>
      </c>
      <c r="E515" t="s">
        <v>310</v>
      </c>
      <c r="F515" t="s">
        <v>2424</v>
      </c>
      <c r="G515" t="s">
        <v>2425</v>
      </c>
      <c r="H515" t="s">
        <v>322</v>
      </c>
      <c r="I515" t="s">
        <v>755</v>
      </c>
      <c r="J515" t="s">
        <v>205</v>
      </c>
      <c r="K515" t="s">
        <v>205</v>
      </c>
      <c r="L515" t="s">
        <v>326</v>
      </c>
      <c r="M515" t="s">
        <v>341</v>
      </c>
      <c r="N515" t="s">
        <v>449</v>
      </c>
      <c r="O515" t="s">
        <v>340</v>
      </c>
      <c r="P515" t="s">
        <v>1212</v>
      </c>
      <c r="Q515" t="s">
        <v>414</v>
      </c>
      <c r="R515" t="s">
        <v>408</v>
      </c>
      <c r="S515" t="s">
        <v>1213</v>
      </c>
      <c r="T515" s="131">
        <v>2.4</v>
      </c>
      <c r="U515" t="s">
        <v>2426</v>
      </c>
      <c r="V515" s="132">
        <v>2.2630000000000001E-2</v>
      </c>
      <c r="W515" s="132">
        <v>2.4899999999999999E-2</v>
      </c>
      <c r="X515" t="s">
        <v>413</v>
      </c>
      <c r="Y515" t="s">
        <v>340</v>
      </c>
      <c r="Z515" s="131">
        <v>80000</v>
      </c>
      <c r="AA515" s="131">
        <v>1</v>
      </c>
      <c r="AB515" s="131">
        <v>107.95</v>
      </c>
      <c r="AC515" s="109"/>
      <c r="AD515" s="131">
        <v>86.36</v>
      </c>
      <c r="AE515" s="109"/>
      <c r="AF515" s="108"/>
      <c r="AG515" s="16"/>
      <c r="AH515" s="132">
        <v>3.0000000000000001E-5</v>
      </c>
      <c r="AI515" s="132">
        <v>1.3780000000000001E-2</v>
      </c>
      <c r="AJ515" s="132">
        <v>1.8799999999999999E-3</v>
      </c>
    </row>
    <row r="516" spans="1:36">
      <c r="A516" t="s">
        <v>1214</v>
      </c>
      <c r="B516" t="s">
        <v>1222</v>
      </c>
      <c r="C516" t="s">
        <v>1935</v>
      </c>
      <c r="D516" t="s">
        <v>1936</v>
      </c>
      <c r="E516" t="s">
        <v>310</v>
      </c>
      <c r="F516" t="s">
        <v>1937</v>
      </c>
      <c r="G516" t="s">
        <v>1938</v>
      </c>
      <c r="H516" t="s">
        <v>322</v>
      </c>
      <c r="I516" t="s">
        <v>755</v>
      </c>
      <c r="J516" t="s">
        <v>205</v>
      </c>
      <c r="K516" t="s">
        <v>205</v>
      </c>
      <c r="L516" t="s">
        <v>326</v>
      </c>
      <c r="M516" t="s">
        <v>341</v>
      </c>
      <c r="N516" t="s">
        <v>465</v>
      </c>
      <c r="O516" t="s">
        <v>340</v>
      </c>
      <c r="P516" t="s">
        <v>1645</v>
      </c>
      <c r="Q516" t="s">
        <v>414</v>
      </c>
      <c r="R516" t="s">
        <v>408</v>
      </c>
      <c r="S516" t="s">
        <v>1213</v>
      </c>
      <c r="T516" s="131">
        <v>7.21</v>
      </c>
      <c r="U516" t="s">
        <v>1939</v>
      </c>
      <c r="V516" s="132">
        <v>2.521E-2</v>
      </c>
      <c r="W516" s="132">
        <v>3.0499999999999999E-2</v>
      </c>
      <c r="X516" t="s">
        <v>413</v>
      </c>
      <c r="Y516" t="s">
        <v>340</v>
      </c>
      <c r="Z516" s="131">
        <v>80000</v>
      </c>
      <c r="AA516" s="131">
        <v>1</v>
      </c>
      <c r="AB516" s="131">
        <v>106.32</v>
      </c>
      <c r="AC516" s="109"/>
      <c r="AD516" s="131">
        <v>85.055999999999997</v>
      </c>
      <c r="AE516" s="109"/>
      <c r="AF516" s="108"/>
      <c r="AG516" s="16"/>
      <c r="AH516" s="132">
        <v>1.1E-4</v>
      </c>
      <c r="AI516" s="132">
        <v>1.358E-2</v>
      </c>
      <c r="AJ516" s="132">
        <v>1.8500000000000001E-3</v>
      </c>
    </row>
    <row r="517" spans="1:36">
      <c r="A517" t="s">
        <v>1214</v>
      </c>
      <c r="B517" t="s">
        <v>1222</v>
      </c>
      <c r="C517" t="s">
        <v>2184</v>
      </c>
      <c r="D517" t="s">
        <v>2185</v>
      </c>
      <c r="E517" t="s">
        <v>310</v>
      </c>
      <c r="F517" t="s">
        <v>2186</v>
      </c>
      <c r="G517" t="s">
        <v>2187</v>
      </c>
      <c r="H517" t="s">
        <v>322</v>
      </c>
      <c r="I517" t="s">
        <v>755</v>
      </c>
      <c r="J517" t="s">
        <v>205</v>
      </c>
      <c r="K517" t="s">
        <v>205</v>
      </c>
      <c r="L517" t="s">
        <v>326</v>
      </c>
      <c r="M517" t="s">
        <v>341</v>
      </c>
      <c r="N517" t="s">
        <v>446</v>
      </c>
      <c r="O517" t="s">
        <v>340</v>
      </c>
      <c r="P517" t="s">
        <v>1645</v>
      </c>
      <c r="Q517" t="s">
        <v>414</v>
      </c>
      <c r="R517" t="s">
        <v>408</v>
      </c>
      <c r="S517" t="s">
        <v>1213</v>
      </c>
      <c r="T517" s="131">
        <v>3.81</v>
      </c>
      <c r="U517" t="s">
        <v>2188</v>
      </c>
      <c r="V517" s="132">
        <v>2.4989999999999998E-2</v>
      </c>
      <c r="W517" s="132">
        <v>2.6499999999999999E-2</v>
      </c>
      <c r="X517" t="s">
        <v>413</v>
      </c>
      <c r="Y517" t="s">
        <v>340</v>
      </c>
      <c r="Z517" s="131">
        <v>77000</v>
      </c>
      <c r="AA517" s="131">
        <v>1</v>
      </c>
      <c r="AB517" s="131">
        <v>107.59</v>
      </c>
      <c r="AC517" s="109"/>
      <c r="AD517" s="131">
        <v>82.843999999999994</v>
      </c>
      <c r="AE517" s="109"/>
      <c r="AF517" s="108"/>
      <c r="AG517" s="16"/>
      <c r="AH517" s="132">
        <v>6.9999999999999994E-5</v>
      </c>
      <c r="AI517" s="132">
        <v>1.3220000000000001E-2</v>
      </c>
      <c r="AJ517" s="132">
        <v>1.8E-3</v>
      </c>
    </row>
    <row r="518" spans="1:36">
      <c r="A518" t="s">
        <v>1214</v>
      </c>
      <c r="B518" t="s">
        <v>1222</v>
      </c>
      <c r="C518" t="s">
        <v>1647</v>
      </c>
      <c r="D518" t="s">
        <v>1648</v>
      </c>
      <c r="E518" t="s">
        <v>310</v>
      </c>
      <c r="F518" t="s">
        <v>1649</v>
      </c>
      <c r="G518" t="s">
        <v>1650</v>
      </c>
      <c r="H518" t="s">
        <v>322</v>
      </c>
      <c r="I518" t="s">
        <v>952</v>
      </c>
      <c r="J518" t="s">
        <v>205</v>
      </c>
      <c r="K518" t="s">
        <v>205</v>
      </c>
      <c r="L518" t="s">
        <v>326</v>
      </c>
      <c r="M518" t="s">
        <v>341</v>
      </c>
      <c r="N518" t="s">
        <v>448</v>
      </c>
      <c r="O518" t="s">
        <v>340</v>
      </c>
      <c r="P518" t="s">
        <v>1600</v>
      </c>
      <c r="Q518" t="s">
        <v>416</v>
      </c>
      <c r="R518" t="s">
        <v>408</v>
      </c>
      <c r="S518" t="s">
        <v>1213</v>
      </c>
      <c r="T518" s="131">
        <v>4.7699999999999996</v>
      </c>
      <c r="U518" t="s">
        <v>1651</v>
      </c>
      <c r="V518" s="132">
        <v>4.9750000000000003E-2</v>
      </c>
      <c r="W518" s="132">
        <v>5.3900000000000003E-2</v>
      </c>
      <c r="X518" t="s">
        <v>413</v>
      </c>
      <c r="Y518" t="s">
        <v>340</v>
      </c>
      <c r="Z518" s="131">
        <v>79000</v>
      </c>
      <c r="AA518" s="131">
        <v>1</v>
      </c>
      <c r="AB518" s="131">
        <v>102.87</v>
      </c>
      <c r="AC518" s="109"/>
      <c r="AD518" s="131">
        <v>81.266999999999996</v>
      </c>
      <c r="AE518" s="109"/>
      <c r="AF518" s="108"/>
      <c r="AG518" s="16"/>
      <c r="AH518" s="132">
        <v>2.5999999999999998E-4</v>
      </c>
      <c r="AI518" s="132">
        <v>1.2970000000000001E-2</v>
      </c>
      <c r="AJ518" s="132">
        <v>1.7700000000000001E-3</v>
      </c>
    </row>
    <row r="519" spans="1:36">
      <c r="A519" t="s">
        <v>1214</v>
      </c>
      <c r="B519" t="s">
        <v>1222</v>
      </c>
      <c r="C519" t="s">
        <v>1641</v>
      </c>
      <c r="D519" t="s">
        <v>1642</v>
      </c>
      <c r="E519" t="s">
        <v>310</v>
      </c>
      <c r="F519" t="s">
        <v>1643</v>
      </c>
      <c r="G519" t="s">
        <v>1644</v>
      </c>
      <c r="H519" t="s">
        <v>322</v>
      </c>
      <c r="I519" t="s">
        <v>755</v>
      </c>
      <c r="J519" t="s">
        <v>205</v>
      </c>
      <c r="K519" t="s">
        <v>205</v>
      </c>
      <c r="L519" t="s">
        <v>326</v>
      </c>
      <c r="M519" t="s">
        <v>341</v>
      </c>
      <c r="N519" t="s">
        <v>465</v>
      </c>
      <c r="O519" t="s">
        <v>340</v>
      </c>
      <c r="P519" t="s">
        <v>1645</v>
      </c>
      <c r="Q519" t="s">
        <v>414</v>
      </c>
      <c r="R519" t="s">
        <v>408</v>
      </c>
      <c r="S519" t="s">
        <v>1213</v>
      </c>
      <c r="T519" s="131">
        <v>6.73</v>
      </c>
      <c r="U519" t="s">
        <v>1646</v>
      </c>
      <c r="V519" s="132">
        <v>3.1449999999999999E-2</v>
      </c>
      <c r="W519" s="132">
        <v>3.1E-2</v>
      </c>
      <c r="X519" t="s">
        <v>413</v>
      </c>
      <c r="Y519" t="s">
        <v>340</v>
      </c>
      <c r="Z519" s="131">
        <v>80000</v>
      </c>
      <c r="AA519" s="131">
        <v>1</v>
      </c>
      <c r="AB519" s="131">
        <v>101.3</v>
      </c>
      <c r="AC519" s="109"/>
      <c r="AD519" s="131">
        <v>81.040000000000006</v>
      </c>
      <c r="AE519" s="109"/>
      <c r="AF519" s="108"/>
      <c r="AG519" s="16"/>
      <c r="AH519" s="132">
        <v>5.2999999999999998E-4</v>
      </c>
      <c r="AI519" s="132">
        <v>1.2930000000000001E-2</v>
      </c>
      <c r="AJ519" s="132">
        <v>1.7600000000000001E-3</v>
      </c>
    </row>
    <row r="520" spans="1:36">
      <c r="A520" t="s">
        <v>1214</v>
      </c>
      <c r="B520" t="s">
        <v>1222</v>
      </c>
      <c r="C520" t="s">
        <v>2312</v>
      </c>
      <c r="D520" t="s">
        <v>2313</v>
      </c>
      <c r="E520" t="s">
        <v>310</v>
      </c>
      <c r="F520" t="s">
        <v>2346</v>
      </c>
      <c r="G520" t="s">
        <v>2347</v>
      </c>
      <c r="H520" t="s">
        <v>322</v>
      </c>
      <c r="I520" t="s">
        <v>755</v>
      </c>
      <c r="J520" t="s">
        <v>205</v>
      </c>
      <c r="K520" t="s">
        <v>205</v>
      </c>
      <c r="L520" t="s">
        <v>326</v>
      </c>
      <c r="M520" t="s">
        <v>341</v>
      </c>
      <c r="N520" t="s">
        <v>465</v>
      </c>
      <c r="O520" t="s">
        <v>340</v>
      </c>
      <c r="P520" t="s">
        <v>1645</v>
      </c>
      <c r="Q520" t="s">
        <v>414</v>
      </c>
      <c r="R520" t="s">
        <v>408</v>
      </c>
      <c r="S520" t="s">
        <v>1213</v>
      </c>
      <c r="T520" s="131">
        <v>5.12</v>
      </c>
      <c r="U520" t="s">
        <v>1897</v>
      </c>
      <c r="V520" s="132">
        <v>2.6540000000000001E-2</v>
      </c>
      <c r="W520" s="132">
        <v>2.92E-2</v>
      </c>
      <c r="X520" t="s">
        <v>413</v>
      </c>
      <c r="Y520" t="s">
        <v>340</v>
      </c>
      <c r="Z520" s="131">
        <v>80000.899999999994</v>
      </c>
      <c r="AA520" s="131">
        <v>1</v>
      </c>
      <c r="AB520" s="131">
        <v>100.33</v>
      </c>
      <c r="AC520" s="109"/>
      <c r="AD520" s="131">
        <v>80.265000000000001</v>
      </c>
      <c r="AE520" s="109"/>
      <c r="AF520" s="108"/>
      <c r="AG520" s="16"/>
      <c r="AH520" s="132">
        <v>2.0000000000000002E-5</v>
      </c>
      <c r="AI520" s="132">
        <v>1.281E-2</v>
      </c>
      <c r="AJ520" s="132">
        <v>1.74E-3</v>
      </c>
    </row>
    <row r="521" spans="1:36">
      <c r="A521" t="s">
        <v>1214</v>
      </c>
      <c r="B521" t="s">
        <v>1222</v>
      </c>
      <c r="C521" t="s">
        <v>2329</v>
      </c>
      <c r="D521" t="s">
        <v>2330</v>
      </c>
      <c r="E521" t="s">
        <v>310</v>
      </c>
      <c r="F521" t="s">
        <v>2381</v>
      </c>
      <c r="G521" t="s">
        <v>2382</v>
      </c>
      <c r="H521" t="s">
        <v>322</v>
      </c>
      <c r="I521" t="s">
        <v>952</v>
      </c>
      <c r="J521" t="s">
        <v>205</v>
      </c>
      <c r="K521" t="s">
        <v>205</v>
      </c>
      <c r="L521" t="s">
        <v>326</v>
      </c>
      <c r="M521" t="s">
        <v>341</v>
      </c>
      <c r="N521" t="s">
        <v>478</v>
      </c>
      <c r="O521" t="s">
        <v>340</v>
      </c>
      <c r="P521" t="s">
        <v>1645</v>
      </c>
      <c r="Q521" t="s">
        <v>414</v>
      </c>
      <c r="R521" t="s">
        <v>408</v>
      </c>
      <c r="S521" t="s">
        <v>1213</v>
      </c>
      <c r="T521" s="131">
        <v>3.05</v>
      </c>
      <c r="U521" t="s">
        <v>2333</v>
      </c>
      <c r="V521" s="132">
        <v>4.7690000000000003E-2</v>
      </c>
      <c r="W521" s="132">
        <v>4.7E-2</v>
      </c>
      <c r="X521" t="s">
        <v>413</v>
      </c>
      <c r="Y521" t="s">
        <v>340</v>
      </c>
      <c r="Z521" s="131">
        <v>79575.8</v>
      </c>
      <c r="AA521" s="131">
        <v>1</v>
      </c>
      <c r="AB521" s="131">
        <v>99.94</v>
      </c>
      <c r="AC521" s="109"/>
      <c r="AD521" s="131">
        <v>79.528000000000006</v>
      </c>
      <c r="AE521" s="109"/>
      <c r="AF521" s="108"/>
      <c r="AG521" s="16"/>
      <c r="AH521" s="132">
        <v>1.2999999999999999E-4</v>
      </c>
      <c r="AI521" s="132">
        <v>1.269E-2</v>
      </c>
      <c r="AJ521" s="132">
        <v>1.73E-3</v>
      </c>
    </row>
    <row r="522" spans="1:36">
      <c r="A522" t="s">
        <v>1214</v>
      </c>
      <c r="B522" t="s">
        <v>1222</v>
      </c>
      <c r="C522" t="s">
        <v>2272</v>
      </c>
      <c r="D522" t="s">
        <v>2273</v>
      </c>
      <c r="E522" t="s">
        <v>310</v>
      </c>
      <c r="F522" t="s">
        <v>2274</v>
      </c>
      <c r="G522" t="s">
        <v>2275</v>
      </c>
      <c r="H522" t="s">
        <v>322</v>
      </c>
      <c r="I522" t="s">
        <v>952</v>
      </c>
      <c r="J522" t="s">
        <v>205</v>
      </c>
      <c r="K522" t="s">
        <v>205</v>
      </c>
      <c r="L522" t="s">
        <v>326</v>
      </c>
      <c r="M522" t="s">
        <v>341</v>
      </c>
      <c r="N522" t="s">
        <v>442</v>
      </c>
      <c r="O522" t="s">
        <v>340</v>
      </c>
      <c r="P522" t="s">
        <v>1530</v>
      </c>
      <c r="Q522" t="s">
        <v>414</v>
      </c>
      <c r="R522" t="s">
        <v>408</v>
      </c>
      <c r="S522" t="s">
        <v>1213</v>
      </c>
      <c r="T522" s="131">
        <v>2.42</v>
      </c>
      <c r="U522" t="s">
        <v>2276</v>
      </c>
      <c r="V522" s="132">
        <v>5.0500000000000003E-2</v>
      </c>
      <c r="W522" s="132">
        <v>5.0099999999999999E-2</v>
      </c>
      <c r="X522" t="s">
        <v>413</v>
      </c>
      <c r="Y522" t="s">
        <v>340</v>
      </c>
      <c r="Z522" s="131">
        <v>81000</v>
      </c>
      <c r="AA522" s="131">
        <v>1</v>
      </c>
      <c r="AB522" s="131">
        <v>94.03</v>
      </c>
      <c r="AC522" s="109"/>
      <c r="AD522" s="131">
        <v>76.164000000000001</v>
      </c>
      <c r="AE522" s="109"/>
      <c r="AF522" s="108"/>
      <c r="AG522" s="16"/>
      <c r="AH522" s="132">
        <v>8.0000000000000007E-5</v>
      </c>
      <c r="AI522" s="132">
        <v>1.2160000000000001E-2</v>
      </c>
      <c r="AJ522" s="132">
        <v>1.65E-3</v>
      </c>
    </row>
    <row r="523" spans="1:36">
      <c r="A523" t="s">
        <v>1214</v>
      </c>
      <c r="B523" t="s">
        <v>1222</v>
      </c>
      <c r="C523" t="s">
        <v>1727</v>
      </c>
      <c r="D523" t="s">
        <v>1728</v>
      </c>
      <c r="E523" t="s">
        <v>312</v>
      </c>
      <c r="F523" t="s">
        <v>2081</v>
      </c>
      <c r="G523" t="s">
        <v>2082</v>
      </c>
      <c r="H523" t="s">
        <v>322</v>
      </c>
      <c r="I523" t="s">
        <v>952</v>
      </c>
      <c r="J523" t="s">
        <v>205</v>
      </c>
      <c r="K523" t="s">
        <v>225</v>
      </c>
      <c r="L523" t="s">
        <v>326</v>
      </c>
      <c r="M523" t="s">
        <v>341</v>
      </c>
      <c r="N523" t="s">
        <v>466</v>
      </c>
      <c r="O523" t="s">
        <v>340</v>
      </c>
      <c r="P523" t="s">
        <v>1645</v>
      </c>
      <c r="Q523" t="s">
        <v>414</v>
      </c>
      <c r="R523" t="s">
        <v>408</v>
      </c>
      <c r="S523" t="s">
        <v>1213</v>
      </c>
      <c r="T523" s="131">
        <v>1.88</v>
      </c>
      <c r="U523" t="s">
        <v>1775</v>
      </c>
      <c r="V523" s="132">
        <v>6.6470000000000001E-2</v>
      </c>
      <c r="W523" s="132">
        <v>5.3199999999999997E-2</v>
      </c>
      <c r="X523" t="s">
        <v>413</v>
      </c>
      <c r="Y523" t="s">
        <v>340</v>
      </c>
      <c r="Z523" s="131">
        <v>70654.8</v>
      </c>
      <c r="AA523" s="131">
        <v>1</v>
      </c>
      <c r="AB523" s="131">
        <v>102.04</v>
      </c>
      <c r="AC523" s="109"/>
      <c r="AD523" s="131">
        <v>72.096000000000004</v>
      </c>
      <c r="AE523" s="109"/>
      <c r="AF523" s="108"/>
      <c r="AG523" s="16"/>
      <c r="AH523" s="132">
        <v>1.8000000000000001E-4</v>
      </c>
      <c r="AI523" s="132">
        <v>1.1509999999999999E-2</v>
      </c>
      <c r="AJ523" s="132">
        <v>1.57E-3</v>
      </c>
    </row>
    <row r="524" spans="1:36">
      <c r="A524" t="s">
        <v>1214</v>
      </c>
      <c r="B524" t="s">
        <v>1222</v>
      </c>
      <c r="C524" t="s">
        <v>2556</v>
      </c>
      <c r="D524" t="s">
        <v>2557</v>
      </c>
      <c r="E524" t="s">
        <v>310</v>
      </c>
      <c r="F524" t="s">
        <v>2681</v>
      </c>
      <c r="G524" t="s">
        <v>2682</v>
      </c>
      <c r="H524" t="s">
        <v>322</v>
      </c>
      <c r="I524" t="s">
        <v>756</v>
      </c>
      <c r="J524" t="s">
        <v>205</v>
      </c>
      <c r="K524" t="s">
        <v>205</v>
      </c>
      <c r="L524" t="s">
        <v>326</v>
      </c>
      <c r="M524" t="s">
        <v>341</v>
      </c>
      <c r="N524" t="s">
        <v>447</v>
      </c>
      <c r="O524" t="s">
        <v>340</v>
      </c>
      <c r="P524" t="s">
        <v>2093</v>
      </c>
      <c r="Q524" t="s">
        <v>414</v>
      </c>
      <c r="R524" t="s">
        <v>408</v>
      </c>
      <c r="S524" t="s">
        <v>1213</v>
      </c>
      <c r="T524" s="131">
        <v>2.4</v>
      </c>
      <c r="U524" t="s">
        <v>1561</v>
      </c>
      <c r="V524" s="132">
        <v>5.4800000000000001E-2</v>
      </c>
      <c r="W524" s="132">
        <v>4.9200000000000001E-2</v>
      </c>
      <c r="X524" t="s">
        <v>413</v>
      </c>
      <c r="Y524" t="s">
        <v>340</v>
      </c>
      <c r="Z524" s="131">
        <v>74556.58</v>
      </c>
      <c r="AA524" s="131">
        <v>1</v>
      </c>
      <c r="AB524" s="131">
        <v>96.61</v>
      </c>
      <c r="AC524" s="109"/>
      <c r="AD524" s="131">
        <v>72.028999999999996</v>
      </c>
      <c r="AE524" s="109"/>
      <c r="AF524" s="108"/>
      <c r="AG524" s="16"/>
      <c r="AH524" s="132">
        <v>7.5000000000000002E-4</v>
      </c>
      <c r="AI524" s="132">
        <v>1.15E-2</v>
      </c>
      <c r="AJ524" s="132">
        <v>1.56E-3</v>
      </c>
    </row>
    <row r="525" spans="1:36">
      <c r="A525" t="s">
        <v>1214</v>
      </c>
      <c r="B525" t="s">
        <v>1222</v>
      </c>
      <c r="C525" t="s">
        <v>1596</v>
      </c>
      <c r="D525" t="s">
        <v>1597</v>
      </c>
      <c r="E525" t="s">
        <v>310</v>
      </c>
      <c r="F525" t="s">
        <v>1598</v>
      </c>
      <c r="G525" t="s">
        <v>1599</v>
      </c>
      <c r="H525" t="s">
        <v>322</v>
      </c>
      <c r="I525" t="s">
        <v>953</v>
      </c>
      <c r="J525" t="s">
        <v>205</v>
      </c>
      <c r="K525" t="s">
        <v>205</v>
      </c>
      <c r="L525" t="s">
        <v>326</v>
      </c>
      <c r="M525" t="s">
        <v>341</v>
      </c>
      <c r="N525" t="s">
        <v>442</v>
      </c>
      <c r="O525" t="s">
        <v>340</v>
      </c>
      <c r="P525" t="s">
        <v>1600</v>
      </c>
      <c r="Q525" t="s">
        <v>416</v>
      </c>
      <c r="R525" t="s">
        <v>408</v>
      </c>
      <c r="S525" t="s">
        <v>1213</v>
      </c>
      <c r="T525" s="131">
        <v>5.88</v>
      </c>
      <c r="U525" t="s">
        <v>1601</v>
      </c>
      <c r="V525" s="132">
        <v>3.6700000000000003E-2</v>
      </c>
      <c r="W525" s="132">
        <v>2.53E-2</v>
      </c>
      <c r="X525" t="s">
        <v>413</v>
      </c>
      <c r="Y525" t="s">
        <v>340</v>
      </c>
      <c r="Z525" s="131">
        <v>64000</v>
      </c>
      <c r="AA525" s="131">
        <v>1</v>
      </c>
      <c r="AB525" s="131">
        <v>110.4</v>
      </c>
      <c r="AC525" s="109"/>
      <c r="AD525" s="131">
        <v>70.656000000000006</v>
      </c>
      <c r="AE525" s="109"/>
      <c r="AF525" s="108"/>
      <c r="AG525" s="16"/>
      <c r="AH525" s="132">
        <v>1.4999999999999999E-4</v>
      </c>
      <c r="AI525" s="132">
        <v>1.128E-2</v>
      </c>
      <c r="AJ525" s="132">
        <v>1.5299999999999999E-3</v>
      </c>
    </row>
    <row r="526" spans="1:36">
      <c r="A526" t="s">
        <v>1214</v>
      </c>
      <c r="B526" t="s">
        <v>1222</v>
      </c>
      <c r="C526" t="s">
        <v>1955</v>
      </c>
      <c r="D526" t="s">
        <v>1956</v>
      </c>
      <c r="E526" t="s">
        <v>310</v>
      </c>
      <c r="F526" t="s">
        <v>1957</v>
      </c>
      <c r="G526" t="s">
        <v>1958</v>
      </c>
      <c r="H526" t="s">
        <v>322</v>
      </c>
      <c r="I526" t="s">
        <v>755</v>
      </c>
      <c r="J526" t="s">
        <v>205</v>
      </c>
      <c r="K526" t="s">
        <v>205</v>
      </c>
      <c r="L526" t="s">
        <v>326</v>
      </c>
      <c r="M526" t="s">
        <v>341</v>
      </c>
      <c r="N526" t="s">
        <v>465</v>
      </c>
      <c r="O526" t="s">
        <v>340</v>
      </c>
      <c r="P526" t="s">
        <v>1645</v>
      </c>
      <c r="Q526" t="s">
        <v>414</v>
      </c>
      <c r="R526" t="s">
        <v>408</v>
      </c>
      <c r="S526" t="s">
        <v>1213</v>
      </c>
      <c r="T526" s="131">
        <v>6</v>
      </c>
      <c r="U526" t="s">
        <v>1959</v>
      </c>
      <c r="V526" s="132">
        <v>2.673E-2</v>
      </c>
      <c r="W526" s="132">
        <v>2.9499999999999998E-2</v>
      </c>
      <c r="X526" t="s">
        <v>413</v>
      </c>
      <c r="Y526" t="s">
        <v>340</v>
      </c>
      <c r="Z526" s="131">
        <v>61000</v>
      </c>
      <c r="AA526" s="131">
        <v>1</v>
      </c>
      <c r="AB526" s="131">
        <v>114.89</v>
      </c>
      <c r="AC526" s="109"/>
      <c r="AD526" s="131">
        <v>70.082999999999998</v>
      </c>
      <c r="AE526" s="109"/>
      <c r="AF526" s="108"/>
      <c r="AG526" s="16"/>
      <c r="AH526" s="132">
        <v>5.0000000000000002E-5</v>
      </c>
      <c r="AI526" s="132">
        <v>1.119E-2</v>
      </c>
      <c r="AJ526" s="132">
        <v>1.5200000000000001E-3</v>
      </c>
    </row>
    <row r="527" spans="1:36">
      <c r="A527" t="s">
        <v>1214</v>
      </c>
      <c r="B527" t="s">
        <v>1222</v>
      </c>
      <c r="C527" t="s">
        <v>2661</v>
      </c>
      <c r="D527" t="s">
        <v>2662</v>
      </c>
      <c r="E527" t="s">
        <v>310</v>
      </c>
      <c r="F527" t="s">
        <v>2690</v>
      </c>
      <c r="G527" t="s">
        <v>2691</v>
      </c>
      <c r="H527" t="s">
        <v>322</v>
      </c>
      <c r="I527" t="s">
        <v>952</v>
      </c>
      <c r="J527" t="s">
        <v>205</v>
      </c>
      <c r="K527" t="s">
        <v>205</v>
      </c>
      <c r="L527" t="s">
        <v>326</v>
      </c>
      <c r="M527" t="s">
        <v>341</v>
      </c>
      <c r="N527" t="s">
        <v>455</v>
      </c>
      <c r="O527" t="s">
        <v>340</v>
      </c>
      <c r="P527" t="s">
        <v>1645</v>
      </c>
      <c r="Q527" t="s">
        <v>414</v>
      </c>
      <c r="R527" t="s">
        <v>408</v>
      </c>
      <c r="S527" t="s">
        <v>1213</v>
      </c>
      <c r="T527" s="131">
        <v>2.93</v>
      </c>
      <c r="U527" t="s">
        <v>2692</v>
      </c>
      <c r="V527" s="132">
        <v>4.5569999999999999E-2</v>
      </c>
      <c r="W527" s="132">
        <v>4.58E-2</v>
      </c>
      <c r="X527" t="s">
        <v>413</v>
      </c>
      <c r="Y527" t="s">
        <v>340</v>
      </c>
      <c r="Z527" s="131">
        <v>73977.52</v>
      </c>
      <c r="AA527" s="131">
        <v>1</v>
      </c>
      <c r="AB527" s="131">
        <v>94.01</v>
      </c>
      <c r="AC527" s="109"/>
      <c r="AD527" s="131">
        <v>69.546000000000006</v>
      </c>
      <c r="AE527" s="109"/>
      <c r="AF527" s="108"/>
      <c r="AG527" s="16"/>
      <c r="AH527" s="132">
        <v>1.3999999999999999E-4</v>
      </c>
      <c r="AI527" s="132">
        <v>1.11E-2</v>
      </c>
      <c r="AJ527" s="132">
        <v>1.5100000000000001E-3</v>
      </c>
    </row>
    <row r="528" spans="1:36">
      <c r="A528" t="s">
        <v>1214</v>
      </c>
      <c r="B528" t="s">
        <v>1222</v>
      </c>
      <c r="C528" t="s">
        <v>2062</v>
      </c>
      <c r="D528" t="s">
        <v>2063</v>
      </c>
      <c r="E528" t="s">
        <v>310</v>
      </c>
      <c r="F528" t="s">
        <v>2244</v>
      </c>
      <c r="G528" t="s">
        <v>2245</v>
      </c>
      <c r="H528" t="s">
        <v>322</v>
      </c>
      <c r="I528" t="s">
        <v>952</v>
      </c>
      <c r="J528" t="s">
        <v>205</v>
      </c>
      <c r="K528" t="s">
        <v>205</v>
      </c>
      <c r="L528" t="s">
        <v>326</v>
      </c>
      <c r="M528" t="s">
        <v>341</v>
      </c>
      <c r="N528" t="s">
        <v>462</v>
      </c>
      <c r="O528" t="s">
        <v>340</v>
      </c>
      <c r="P528" t="s">
        <v>1600</v>
      </c>
      <c r="Q528" t="s">
        <v>416</v>
      </c>
      <c r="R528" t="s">
        <v>408</v>
      </c>
      <c r="S528" t="s">
        <v>1213</v>
      </c>
      <c r="T528" s="131">
        <v>3.89</v>
      </c>
      <c r="U528" t="s">
        <v>2246</v>
      </c>
      <c r="V528" s="132">
        <v>4.1209999999999997E-2</v>
      </c>
      <c r="W528" s="132">
        <v>5.2499999999999998E-2</v>
      </c>
      <c r="X528" t="s">
        <v>413</v>
      </c>
      <c r="Y528" t="s">
        <v>340</v>
      </c>
      <c r="Z528" s="131">
        <v>65000</v>
      </c>
      <c r="AA528" s="131">
        <v>1</v>
      </c>
      <c r="AB528" s="131">
        <v>106.58</v>
      </c>
      <c r="AC528" s="109"/>
      <c r="AD528" s="131">
        <v>69.277000000000001</v>
      </c>
      <c r="AE528" s="109"/>
      <c r="AF528" s="108"/>
      <c r="AG528" s="16"/>
      <c r="AH528" s="132">
        <v>1.3999999999999999E-4</v>
      </c>
      <c r="AI528" s="132">
        <v>1.106E-2</v>
      </c>
      <c r="AJ528" s="132">
        <v>1.5100000000000001E-3</v>
      </c>
    </row>
    <row r="529" spans="1:36">
      <c r="A529" t="s">
        <v>1214</v>
      </c>
      <c r="B529" t="s">
        <v>1222</v>
      </c>
      <c r="C529" t="s">
        <v>2436</v>
      </c>
      <c r="D529" t="s">
        <v>2437</v>
      </c>
      <c r="E529" t="s">
        <v>312</v>
      </c>
      <c r="F529" t="s">
        <v>2438</v>
      </c>
      <c r="G529" t="s">
        <v>2439</v>
      </c>
      <c r="H529" t="s">
        <v>322</v>
      </c>
      <c r="I529" t="s">
        <v>952</v>
      </c>
      <c r="J529" t="s">
        <v>205</v>
      </c>
      <c r="K529" t="s">
        <v>225</v>
      </c>
      <c r="L529" t="s">
        <v>326</v>
      </c>
      <c r="M529" t="s">
        <v>341</v>
      </c>
      <c r="N529" t="s">
        <v>466</v>
      </c>
      <c r="O529" t="s">
        <v>340</v>
      </c>
      <c r="P529" t="s">
        <v>1645</v>
      </c>
      <c r="Q529" t="s">
        <v>414</v>
      </c>
      <c r="R529" t="s">
        <v>408</v>
      </c>
      <c r="S529" t="s">
        <v>1213</v>
      </c>
      <c r="T529" s="131">
        <v>1.45</v>
      </c>
      <c r="U529" t="s">
        <v>1681</v>
      </c>
      <c r="V529" s="132">
        <v>5.0700000000000002E-2</v>
      </c>
      <c r="W529" s="132">
        <v>5.45E-2</v>
      </c>
      <c r="X529" t="s">
        <v>413</v>
      </c>
      <c r="Y529" t="s">
        <v>340</v>
      </c>
      <c r="Z529" s="131">
        <v>70000</v>
      </c>
      <c r="AA529" s="131">
        <v>1</v>
      </c>
      <c r="AB529" s="131">
        <v>97.34</v>
      </c>
      <c r="AC529" s="109"/>
      <c r="AD529" s="131">
        <v>68.138000000000005</v>
      </c>
      <c r="AE529" s="109"/>
      <c r="AF529" s="108"/>
      <c r="AG529" s="16"/>
      <c r="AH529" s="132">
        <v>6.9999999999999994E-5</v>
      </c>
      <c r="AI529" s="132">
        <v>1.0869999999999999E-2</v>
      </c>
      <c r="AJ529" s="132">
        <v>1.48E-3</v>
      </c>
    </row>
    <row r="530" spans="1:36">
      <c r="A530" t="s">
        <v>1214</v>
      </c>
      <c r="B530" t="s">
        <v>1222</v>
      </c>
      <c r="C530" t="s">
        <v>1526</v>
      </c>
      <c r="D530" t="s">
        <v>1527</v>
      </c>
      <c r="E530" t="s">
        <v>310</v>
      </c>
      <c r="F530" t="s">
        <v>1960</v>
      </c>
      <c r="G530" t="s">
        <v>1961</v>
      </c>
      <c r="H530" t="s">
        <v>322</v>
      </c>
      <c r="I530" t="s">
        <v>755</v>
      </c>
      <c r="J530" t="s">
        <v>205</v>
      </c>
      <c r="K530" t="s">
        <v>205</v>
      </c>
      <c r="L530" t="s">
        <v>326</v>
      </c>
      <c r="M530" t="s">
        <v>341</v>
      </c>
      <c r="N530" t="s">
        <v>465</v>
      </c>
      <c r="O530" t="s">
        <v>340</v>
      </c>
      <c r="P530" t="s">
        <v>1566</v>
      </c>
      <c r="Q530" t="s">
        <v>414</v>
      </c>
      <c r="R530" t="s">
        <v>408</v>
      </c>
      <c r="S530" t="s">
        <v>1213</v>
      </c>
      <c r="T530" s="131">
        <v>5.1100000000000003</v>
      </c>
      <c r="U530" t="s">
        <v>1962</v>
      </c>
      <c r="V530" s="132">
        <v>3.1489999999999997E-2</v>
      </c>
      <c r="W530" s="132">
        <v>3.2000000000000001E-2</v>
      </c>
      <c r="X530" t="s">
        <v>413</v>
      </c>
      <c r="Y530" t="s">
        <v>340</v>
      </c>
      <c r="Z530" s="131">
        <v>63088.24</v>
      </c>
      <c r="AA530" s="131">
        <v>1</v>
      </c>
      <c r="AB530" s="131">
        <v>103.36</v>
      </c>
      <c r="AC530" s="109"/>
      <c r="AD530" s="131">
        <v>65.207999999999998</v>
      </c>
      <c r="AE530" s="109"/>
      <c r="AF530" s="108"/>
      <c r="AG530" s="16"/>
      <c r="AH530" s="132">
        <v>1E-4</v>
      </c>
      <c r="AI530" s="132">
        <v>1.0410000000000001E-2</v>
      </c>
      <c r="AJ530" s="132">
        <v>1.42E-3</v>
      </c>
    </row>
    <row r="531" spans="1:36">
      <c r="A531" t="s">
        <v>1214</v>
      </c>
      <c r="B531" t="s">
        <v>1222</v>
      </c>
      <c r="C531" t="s">
        <v>1596</v>
      </c>
      <c r="D531" t="s">
        <v>1597</v>
      </c>
      <c r="E531" t="s">
        <v>310</v>
      </c>
      <c r="F531" t="s">
        <v>2014</v>
      </c>
      <c r="G531" t="s">
        <v>2015</v>
      </c>
      <c r="H531" t="s">
        <v>322</v>
      </c>
      <c r="I531" t="s">
        <v>952</v>
      </c>
      <c r="J531" t="s">
        <v>205</v>
      </c>
      <c r="K531" t="s">
        <v>205</v>
      </c>
      <c r="L531" t="s">
        <v>326</v>
      </c>
      <c r="M531" t="s">
        <v>341</v>
      </c>
      <c r="N531" t="s">
        <v>442</v>
      </c>
      <c r="O531" t="s">
        <v>340</v>
      </c>
      <c r="P531" t="s">
        <v>1600</v>
      </c>
      <c r="Q531" t="s">
        <v>416</v>
      </c>
      <c r="R531" t="s">
        <v>408</v>
      </c>
      <c r="S531" t="s">
        <v>1213</v>
      </c>
      <c r="T531" s="131">
        <v>3.05</v>
      </c>
      <c r="U531" t="s">
        <v>2016</v>
      </c>
      <c r="V531" s="132">
        <v>5.765E-2</v>
      </c>
      <c r="W531" s="132">
        <v>5.0599999999999999E-2</v>
      </c>
      <c r="X531" t="s">
        <v>413</v>
      </c>
      <c r="Y531" t="s">
        <v>340</v>
      </c>
      <c r="Z531" s="131">
        <v>70000</v>
      </c>
      <c r="AA531" s="131">
        <v>1</v>
      </c>
      <c r="AB531" s="131">
        <v>90.42</v>
      </c>
      <c r="AC531" s="109"/>
      <c r="AD531" s="131">
        <v>63.293999999999997</v>
      </c>
      <c r="AE531" s="109"/>
      <c r="AF531" s="108"/>
      <c r="AG531" s="16"/>
      <c r="AH531" s="132">
        <v>6.0000000000000002E-5</v>
      </c>
      <c r="AI531" s="132">
        <v>1.01E-2</v>
      </c>
      <c r="AJ531" s="132">
        <v>1.3799999999999999E-3</v>
      </c>
    </row>
    <row r="532" spans="1:36">
      <c r="A532" t="s">
        <v>1214</v>
      </c>
      <c r="B532" t="s">
        <v>1222</v>
      </c>
      <c r="C532" t="s">
        <v>2455</v>
      </c>
      <c r="D532" t="s">
        <v>2456</v>
      </c>
      <c r="E532" t="s">
        <v>310</v>
      </c>
      <c r="F532" t="s">
        <v>2457</v>
      </c>
      <c r="G532" t="s">
        <v>2458</v>
      </c>
      <c r="H532" t="s">
        <v>322</v>
      </c>
      <c r="I532" t="s">
        <v>755</v>
      </c>
      <c r="J532" t="s">
        <v>205</v>
      </c>
      <c r="K532" t="s">
        <v>205</v>
      </c>
      <c r="L532" t="s">
        <v>326</v>
      </c>
      <c r="M532" t="s">
        <v>341</v>
      </c>
      <c r="N532" t="s">
        <v>437</v>
      </c>
      <c r="O532" t="s">
        <v>340</v>
      </c>
      <c r="P532" t="s">
        <v>1212</v>
      </c>
      <c r="Q532" t="s">
        <v>414</v>
      </c>
      <c r="R532" t="s">
        <v>408</v>
      </c>
      <c r="S532" t="s">
        <v>1213</v>
      </c>
      <c r="T532" s="131">
        <v>3.04</v>
      </c>
      <c r="U532" t="s">
        <v>2459</v>
      </c>
      <c r="V532" s="132">
        <v>10</v>
      </c>
      <c r="W532" s="132">
        <v>2.5899999999999999E-2</v>
      </c>
      <c r="X532" t="s">
        <v>413</v>
      </c>
      <c r="Y532" t="s">
        <v>340</v>
      </c>
      <c r="Z532" s="131">
        <v>54390</v>
      </c>
      <c r="AA532" s="131">
        <v>1</v>
      </c>
      <c r="AB532" s="131">
        <v>107.74</v>
      </c>
      <c r="AC532" s="109"/>
      <c r="AD532" s="131">
        <v>58.6</v>
      </c>
      <c r="AE532" s="109"/>
      <c r="AF532" s="108"/>
      <c r="AG532" s="16"/>
      <c r="AH532" s="132">
        <v>6.0000000000000002E-5</v>
      </c>
      <c r="AI532" s="132">
        <v>9.3500000000000007E-3</v>
      </c>
      <c r="AJ532" s="132">
        <v>1.2700000000000001E-3</v>
      </c>
    </row>
    <row r="533" spans="1:36">
      <c r="A533" t="s">
        <v>1214</v>
      </c>
      <c r="B533" t="s">
        <v>1222</v>
      </c>
      <c r="C533" t="s">
        <v>2339</v>
      </c>
      <c r="D533" t="s">
        <v>2340</v>
      </c>
      <c r="E533" t="s">
        <v>310</v>
      </c>
      <c r="F533" t="s">
        <v>2341</v>
      </c>
      <c r="G533" t="s">
        <v>2342</v>
      </c>
      <c r="H533" t="s">
        <v>322</v>
      </c>
      <c r="I533" t="s">
        <v>755</v>
      </c>
      <c r="J533" t="s">
        <v>205</v>
      </c>
      <c r="K533" t="s">
        <v>205</v>
      </c>
      <c r="L533" t="s">
        <v>326</v>
      </c>
      <c r="M533" t="s">
        <v>341</v>
      </c>
      <c r="N533" t="s">
        <v>465</v>
      </c>
      <c r="O533" t="s">
        <v>340</v>
      </c>
      <c r="P533" t="s">
        <v>2193</v>
      </c>
      <c r="Q533" t="s">
        <v>416</v>
      </c>
      <c r="R533" t="s">
        <v>408</v>
      </c>
      <c r="S533" t="s">
        <v>1213</v>
      </c>
      <c r="T533" s="131">
        <v>2.25</v>
      </c>
      <c r="U533" t="s">
        <v>1681</v>
      </c>
      <c r="V533" s="132">
        <v>3.159E-2</v>
      </c>
      <c r="W533" s="132">
        <v>2.87E-2</v>
      </c>
      <c r="X533" t="s">
        <v>413</v>
      </c>
      <c r="Y533" t="s">
        <v>340</v>
      </c>
      <c r="Z533" s="131">
        <v>49000</v>
      </c>
      <c r="AA533" s="131">
        <v>1</v>
      </c>
      <c r="AB533" s="131">
        <v>116.1</v>
      </c>
      <c r="AC533" s="109"/>
      <c r="AD533" s="131">
        <v>56.889000000000003</v>
      </c>
      <c r="AE533" s="109"/>
      <c r="AF533" s="108"/>
      <c r="AG533" s="16"/>
      <c r="AH533" s="132">
        <v>9.0000000000000006E-5</v>
      </c>
      <c r="AI533" s="132">
        <v>9.0799999999999995E-3</v>
      </c>
      <c r="AJ533" s="132">
        <v>1.24E-3</v>
      </c>
    </row>
    <row r="534" spans="1:36">
      <c r="A534" t="s">
        <v>1214</v>
      </c>
      <c r="B534" t="s">
        <v>1222</v>
      </c>
      <c r="C534" t="s">
        <v>2267</v>
      </c>
      <c r="D534" t="s">
        <v>2268</v>
      </c>
      <c r="E534" t="s">
        <v>310</v>
      </c>
      <c r="F534" t="s">
        <v>2567</v>
      </c>
      <c r="G534" t="s">
        <v>2568</v>
      </c>
      <c r="H534" t="s">
        <v>322</v>
      </c>
      <c r="I534" t="s">
        <v>952</v>
      </c>
      <c r="J534" t="s">
        <v>205</v>
      </c>
      <c r="K534" t="s">
        <v>205</v>
      </c>
      <c r="L534" t="s">
        <v>326</v>
      </c>
      <c r="M534" t="s">
        <v>341</v>
      </c>
      <c r="N534" t="s">
        <v>441</v>
      </c>
      <c r="O534" t="s">
        <v>340</v>
      </c>
      <c r="P534" t="s">
        <v>1590</v>
      </c>
      <c r="Q534" t="s">
        <v>414</v>
      </c>
      <c r="R534" t="s">
        <v>408</v>
      </c>
      <c r="S534" t="s">
        <v>1213</v>
      </c>
      <c r="T534" s="131">
        <v>3.16</v>
      </c>
      <c r="U534" t="s">
        <v>1310</v>
      </c>
      <c r="V534" s="132">
        <v>4.2840000000000003E-2</v>
      </c>
      <c r="W534" s="132">
        <v>4.6600000000000003E-2</v>
      </c>
      <c r="X534" t="s">
        <v>413</v>
      </c>
      <c r="Y534" t="s">
        <v>340</v>
      </c>
      <c r="Z534" s="131">
        <v>58000</v>
      </c>
      <c r="AA534" s="131">
        <v>1</v>
      </c>
      <c r="AB534" s="131">
        <v>93.56</v>
      </c>
      <c r="AC534" s="109"/>
      <c r="AD534" s="131">
        <v>54.265000000000001</v>
      </c>
      <c r="AE534" s="109"/>
      <c r="AF534" s="108"/>
      <c r="AG534" s="16"/>
      <c r="AH534" s="132">
        <v>4.0000000000000003E-5</v>
      </c>
      <c r="AI534" s="132">
        <v>8.6599999999999993E-3</v>
      </c>
      <c r="AJ534" s="132">
        <v>1.1800000000000001E-3</v>
      </c>
    </row>
    <row r="535" spans="1:36">
      <c r="A535" t="s">
        <v>1214</v>
      </c>
      <c r="B535" t="s">
        <v>1222</v>
      </c>
      <c r="C535" t="s">
        <v>2184</v>
      </c>
      <c r="D535" t="s">
        <v>2185</v>
      </c>
      <c r="E535" t="s">
        <v>310</v>
      </c>
      <c r="F535" t="s">
        <v>2394</v>
      </c>
      <c r="G535" t="s">
        <v>2395</v>
      </c>
      <c r="H535" t="s">
        <v>322</v>
      </c>
      <c r="I535" t="s">
        <v>952</v>
      </c>
      <c r="J535" t="s">
        <v>205</v>
      </c>
      <c r="K535" t="s">
        <v>205</v>
      </c>
      <c r="L535" t="s">
        <v>326</v>
      </c>
      <c r="M535" t="s">
        <v>341</v>
      </c>
      <c r="N535" t="s">
        <v>446</v>
      </c>
      <c r="O535" t="s">
        <v>340</v>
      </c>
      <c r="P535" t="s">
        <v>1645</v>
      </c>
      <c r="Q535" t="s">
        <v>414</v>
      </c>
      <c r="R535" t="s">
        <v>408</v>
      </c>
      <c r="S535" t="s">
        <v>1213</v>
      </c>
      <c r="T535" s="131">
        <v>3.82</v>
      </c>
      <c r="U535" t="s">
        <v>1978</v>
      </c>
      <c r="V535" s="132">
        <v>4.3430000000000003E-2</v>
      </c>
      <c r="W535" s="132">
        <v>4.5900000000000003E-2</v>
      </c>
      <c r="X535" t="s">
        <v>413</v>
      </c>
      <c r="Y535" t="s">
        <v>340</v>
      </c>
      <c r="Z535" s="131">
        <v>59585.279999999999</v>
      </c>
      <c r="AA535" s="131">
        <v>1</v>
      </c>
      <c r="AB535" s="131">
        <v>90.53</v>
      </c>
      <c r="AC535" s="109"/>
      <c r="AD535" s="131">
        <v>53.942999999999998</v>
      </c>
      <c r="AE535" s="109"/>
      <c r="AF535" s="108"/>
      <c r="AG535" s="16"/>
      <c r="AH535" s="132">
        <v>6.0000000000000002E-5</v>
      </c>
      <c r="AI535" s="132">
        <v>8.6099999999999996E-3</v>
      </c>
      <c r="AJ535" s="132">
        <v>1.17E-3</v>
      </c>
    </row>
    <row r="536" spans="1:36">
      <c r="A536" t="s">
        <v>1214</v>
      </c>
      <c r="B536" t="s">
        <v>1222</v>
      </c>
      <c r="C536" t="s">
        <v>1586</v>
      </c>
      <c r="D536" t="s">
        <v>1587</v>
      </c>
      <c r="E536" t="s">
        <v>310</v>
      </c>
      <c r="F536" t="s">
        <v>1588</v>
      </c>
      <c r="G536" t="s">
        <v>1589</v>
      </c>
      <c r="H536" t="s">
        <v>322</v>
      </c>
      <c r="I536" t="s">
        <v>755</v>
      </c>
      <c r="J536" t="s">
        <v>205</v>
      </c>
      <c r="K536" t="s">
        <v>205</v>
      </c>
      <c r="L536" t="s">
        <v>326</v>
      </c>
      <c r="M536" t="s">
        <v>341</v>
      </c>
      <c r="N536" t="s">
        <v>457</v>
      </c>
      <c r="O536" t="s">
        <v>340</v>
      </c>
      <c r="P536" t="s">
        <v>1590</v>
      </c>
      <c r="Q536" t="s">
        <v>414</v>
      </c>
      <c r="R536" t="s">
        <v>408</v>
      </c>
      <c r="S536" t="s">
        <v>1213</v>
      </c>
      <c r="T536" s="131">
        <v>5.04</v>
      </c>
      <c r="U536" t="s">
        <v>1591</v>
      </c>
      <c r="V536" s="132">
        <v>3.3450000000000001E-2</v>
      </c>
      <c r="W536" s="132">
        <v>4.1700000000000001E-2</v>
      </c>
      <c r="X536" t="s">
        <v>413</v>
      </c>
      <c r="Y536" t="s">
        <v>340</v>
      </c>
      <c r="Z536" s="131">
        <v>33692.31</v>
      </c>
      <c r="AA536" s="131">
        <v>1</v>
      </c>
      <c r="AB536" s="131">
        <v>148.91</v>
      </c>
      <c r="AC536" s="109"/>
      <c r="AD536" s="131">
        <v>50.170999999999999</v>
      </c>
      <c r="AE536" s="109"/>
      <c r="AF536" s="108"/>
      <c r="AG536" s="16"/>
      <c r="AH536" s="132">
        <v>2.0000000000000002E-5</v>
      </c>
      <c r="AI536" s="132">
        <v>8.0099999999999998E-3</v>
      </c>
      <c r="AJ536" s="132">
        <v>1.09E-3</v>
      </c>
    </row>
    <row r="537" spans="1:36">
      <c r="A537" t="s">
        <v>1214</v>
      </c>
      <c r="B537" t="s">
        <v>1222</v>
      </c>
      <c r="C537" t="s">
        <v>2066</v>
      </c>
      <c r="D537" t="s">
        <v>2067</v>
      </c>
      <c r="E537" t="s">
        <v>310</v>
      </c>
      <c r="F537" t="s">
        <v>2068</v>
      </c>
      <c r="G537" t="s">
        <v>2069</v>
      </c>
      <c r="H537" t="s">
        <v>322</v>
      </c>
      <c r="I537" t="s">
        <v>755</v>
      </c>
      <c r="J537" t="s">
        <v>205</v>
      </c>
      <c r="K537" t="s">
        <v>205</v>
      </c>
      <c r="L537" t="s">
        <v>326</v>
      </c>
      <c r="M537" t="s">
        <v>341</v>
      </c>
      <c r="N537" t="s">
        <v>465</v>
      </c>
      <c r="O537" t="s">
        <v>340</v>
      </c>
      <c r="P537" t="s">
        <v>1645</v>
      </c>
      <c r="Q537" t="s">
        <v>414</v>
      </c>
      <c r="R537" t="s">
        <v>408</v>
      </c>
      <c r="S537" t="s">
        <v>1213</v>
      </c>
      <c r="T537" s="131">
        <v>2.58</v>
      </c>
      <c r="U537" t="s">
        <v>1660</v>
      </c>
      <c r="V537" s="132">
        <v>1.3509999999999999E-2</v>
      </c>
      <c r="W537" s="132">
        <v>2.8199999999999999E-2</v>
      </c>
      <c r="X537" t="s">
        <v>413</v>
      </c>
      <c r="Y537" t="s">
        <v>340</v>
      </c>
      <c r="Z537" s="131">
        <v>40000</v>
      </c>
      <c r="AA537" s="131">
        <v>1</v>
      </c>
      <c r="AB537" s="131">
        <v>111.43</v>
      </c>
      <c r="AC537" s="109"/>
      <c r="AD537" s="131">
        <v>44.572000000000003</v>
      </c>
      <c r="AE537" s="109"/>
      <c r="AF537" s="108"/>
      <c r="AG537" s="16"/>
      <c r="AH537" s="132">
        <v>2.0000000000000002E-5</v>
      </c>
      <c r="AI537" s="132">
        <v>7.11E-3</v>
      </c>
      <c r="AJ537" s="132">
        <v>9.7000000000000005E-4</v>
      </c>
    </row>
    <row r="538" spans="1:36">
      <c r="A538" t="s">
        <v>1214</v>
      </c>
      <c r="B538" t="s">
        <v>1222</v>
      </c>
      <c r="C538" t="s">
        <v>2299</v>
      </c>
      <c r="D538" t="s">
        <v>2300</v>
      </c>
      <c r="E538" t="s">
        <v>310</v>
      </c>
      <c r="F538" t="s">
        <v>2301</v>
      </c>
      <c r="G538" t="s">
        <v>2302</v>
      </c>
      <c r="H538" t="s">
        <v>322</v>
      </c>
      <c r="I538" t="s">
        <v>755</v>
      </c>
      <c r="J538" t="s">
        <v>205</v>
      </c>
      <c r="K538" t="s">
        <v>205</v>
      </c>
      <c r="L538" t="s">
        <v>326</v>
      </c>
      <c r="M538" t="s">
        <v>341</v>
      </c>
      <c r="N538" t="s">
        <v>463</v>
      </c>
      <c r="O538" t="s">
        <v>340</v>
      </c>
      <c r="P538" t="s">
        <v>1590</v>
      </c>
      <c r="Q538" t="s">
        <v>414</v>
      </c>
      <c r="R538" t="s">
        <v>408</v>
      </c>
      <c r="S538" t="s">
        <v>1213</v>
      </c>
      <c r="T538" s="131">
        <v>1.0900000000000001</v>
      </c>
      <c r="U538" t="s">
        <v>2303</v>
      </c>
      <c r="V538" s="132">
        <v>2.409E-2</v>
      </c>
      <c r="W538" s="132">
        <v>3.1899999999999998E-2</v>
      </c>
      <c r="X538" t="s">
        <v>413</v>
      </c>
      <c r="Y538" t="s">
        <v>340</v>
      </c>
      <c r="Z538" s="131">
        <v>37499.99</v>
      </c>
      <c r="AA538" s="131">
        <v>1</v>
      </c>
      <c r="AB538" s="131">
        <v>113.64</v>
      </c>
      <c r="AC538" s="109"/>
      <c r="AD538" s="131">
        <v>42.615000000000002</v>
      </c>
      <c r="AE538" s="109"/>
      <c r="AF538" s="108"/>
      <c r="AG538" s="16"/>
      <c r="AH538" s="132">
        <v>9.0000000000000006E-5</v>
      </c>
      <c r="AI538" s="132">
        <v>6.7999999999999996E-3</v>
      </c>
      <c r="AJ538" s="132">
        <v>9.3000000000000005E-4</v>
      </c>
    </row>
    <row r="539" spans="1:36">
      <c r="A539" t="s">
        <v>1214</v>
      </c>
      <c r="B539" t="s">
        <v>1222</v>
      </c>
      <c r="C539" t="s">
        <v>1987</v>
      </c>
      <c r="D539" t="s">
        <v>1988</v>
      </c>
      <c r="E539" t="s">
        <v>310</v>
      </c>
      <c r="F539" t="s">
        <v>2504</v>
      </c>
      <c r="G539" t="s">
        <v>2505</v>
      </c>
      <c r="H539" t="s">
        <v>322</v>
      </c>
      <c r="I539" t="s">
        <v>952</v>
      </c>
      <c r="J539" t="s">
        <v>205</v>
      </c>
      <c r="K539" t="s">
        <v>205</v>
      </c>
      <c r="L539" t="s">
        <v>326</v>
      </c>
      <c r="M539" t="s">
        <v>341</v>
      </c>
      <c r="N539" t="s">
        <v>446</v>
      </c>
      <c r="O539" t="s">
        <v>340</v>
      </c>
      <c r="P539" t="s">
        <v>1645</v>
      </c>
      <c r="Q539" t="s">
        <v>414</v>
      </c>
      <c r="R539" t="s">
        <v>408</v>
      </c>
      <c r="S539" t="s">
        <v>1213</v>
      </c>
      <c r="T539" s="131">
        <v>3.65</v>
      </c>
      <c r="U539" t="s">
        <v>2506</v>
      </c>
      <c r="V539" s="132">
        <v>4.317E-2</v>
      </c>
      <c r="W539" s="132">
        <v>4.4999999999999998E-2</v>
      </c>
      <c r="X539" t="s">
        <v>413</v>
      </c>
      <c r="Y539" t="s">
        <v>340</v>
      </c>
      <c r="Z539" s="131">
        <v>45000</v>
      </c>
      <c r="AA539" s="131">
        <v>1</v>
      </c>
      <c r="AB539" s="131">
        <v>94.04</v>
      </c>
      <c r="AC539" s="109"/>
      <c r="AD539" s="131">
        <v>42.317999999999998</v>
      </c>
      <c r="AE539" s="109"/>
      <c r="AF539" s="108"/>
      <c r="AG539" s="16"/>
      <c r="AH539" s="132">
        <v>3.0000000000000001E-5</v>
      </c>
      <c r="AI539" s="132">
        <v>6.7499999999999999E-3</v>
      </c>
      <c r="AJ539" s="132">
        <v>9.2000000000000003E-4</v>
      </c>
    </row>
    <row r="540" spans="1:36">
      <c r="A540" t="s">
        <v>1214</v>
      </c>
      <c r="B540" t="s">
        <v>1222</v>
      </c>
      <c r="C540" t="s">
        <v>1532</v>
      </c>
      <c r="D540" t="s">
        <v>1533</v>
      </c>
      <c r="E540" t="s">
        <v>310</v>
      </c>
      <c r="F540" t="s">
        <v>2463</v>
      </c>
      <c r="G540" t="s">
        <v>2464</v>
      </c>
      <c r="H540" t="s">
        <v>322</v>
      </c>
      <c r="I540" t="s">
        <v>952</v>
      </c>
      <c r="J540" t="s">
        <v>205</v>
      </c>
      <c r="K540" t="s">
        <v>205</v>
      </c>
      <c r="L540" t="s">
        <v>326</v>
      </c>
      <c r="M540" t="s">
        <v>341</v>
      </c>
      <c r="N540" t="s">
        <v>449</v>
      </c>
      <c r="O540" t="s">
        <v>340</v>
      </c>
      <c r="P540" t="s">
        <v>1212</v>
      </c>
      <c r="Q540" t="s">
        <v>414</v>
      </c>
      <c r="R540" t="s">
        <v>408</v>
      </c>
      <c r="S540" t="s">
        <v>1213</v>
      </c>
      <c r="T540" s="131">
        <v>2.74</v>
      </c>
      <c r="U540" t="s">
        <v>2465</v>
      </c>
      <c r="V540" s="132">
        <v>2.6689999999999998E-2</v>
      </c>
      <c r="W540" s="132">
        <v>4.3099999999999999E-2</v>
      </c>
      <c r="X540" t="s">
        <v>413</v>
      </c>
      <c r="Y540" t="s">
        <v>340</v>
      </c>
      <c r="Z540" s="131">
        <v>43344.89</v>
      </c>
      <c r="AA540" s="131">
        <v>1</v>
      </c>
      <c r="AB540" s="131">
        <v>97.18</v>
      </c>
      <c r="AC540" s="109"/>
      <c r="AD540" s="131">
        <v>42.122999999999998</v>
      </c>
      <c r="AE540" s="109"/>
      <c r="AF540" s="108"/>
      <c r="AG540" s="16"/>
      <c r="AH540" s="132">
        <v>2.0000000000000002E-5</v>
      </c>
      <c r="AI540" s="132">
        <v>6.7200000000000003E-3</v>
      </c>
      <c r="AJ540" s="132">
        <v>9.2000000000000003E-4</v>
      </c>
    </row>
    <row r="541" spans="1:36">
      <c r="A541" t="s">
        <v>1214</v>
      </c>
      <c r="B541" t="s">
        <v>1222</v>
      </c>
      <c r="C541" t="s">
        <v>2308</v>
      </c>
      <c r="D541" t="s">
        <v>2309</v>
      </c>
      <c r="E541" t="s">
        <v>310</v>
      </c>
      <c r="F541" t="s">
        <v>2645</v>
      </c>
      <c r="G541" t="s">
        <v>2646</v>
      </c>
      <c r="H541" t="s">
        <v>322</v>
      </c>
      <c r="I541" t="s">
        <v>755</v>
      </c>
      <c r="J541" t="s">
        <v>205</v>
      </c>
      <c r="K541" t="s">
        <v>205</v>
      </c>
      <c r="L541" t="s">
        <v>326</v>
      </c>
      <c r="M541" t="s">
        <v>341</v>
      </c>
      <c r="N541" t="s">
        <v>466</v>
      </c>
      <c r="O541" t="s">
        <v>340</v>
      </c>
      <c r="P541" t="s">
        <v>1550</v>
      </c>
      <c r="Q541" t="s">
        <v>414</v>
      </c>
      <c r="R541" t="s">
        <v>408</v>
      </c>
      <c r="S541" t="s">
        <v>1213</v>
      </c>
      <c r="T541" s="131">
        <v>2.5</v>
      </c>
      <c r="U541" t="s">
        <v>1686</v>
      </c>
      <c r="V541" s="132">
        <v>5.1540000000000002E-2</v>
      </c>
      <c r="W541" s="132">
        <v>4.3700000000000003E-2</v>
      </c>
      <c r="X541" t="s">
        <v>413</v>
      </c>
      <c r="Y541" t="s">
        <v>340</v>
      </c>
      <c r="Z541" s="131">
        <v>35843.75</v>
      </c>
      <c r="AA541" s="131">
        <v>1</v>
      </c>
      <c r="AB541" s="131">
        <v>115.58</v>
      </c>
      <c r="AC541" s="109"/>
      <c r="AD541" s="131">
        <v>41.427999999999997</v>
      </c>
      <c r="AE541" s="109"/>
      <c r="AF541" s="108"/>
      <c r="AG541" s="16"/>
      <c r="AH541" s="132">
        <v>3.0000000000000001E-5</v>
      </c>
      <c r="AI541" s="132">
        <v>6.6100000000000004E-3</v>
      </c>
      <c r="AJ541" s="132">
        <v>8.9999999999999998E-4</v>
      </c>
    </row>
    <row r="542" spans="1:36">
      <c r="A542" t="s">
        <v>1214</v>
      </c>
      <c r="B542" t="s">
        <v>1222</v>
      </c>
      <c r="C542" t="s">
        <v>2239</v>
      </c>
      <c r="D542" t="s">
        <v>2240</v>
      </c>
      <c r="E542" t="s">
        <v>310</v>
      </c>
      <c r="F542" t="s">
        <v>2429</v>
      </c>
      <c r="G542" t="s">
        <v>2430</v>
      </c>
      <c r="H542" t="s">
        <v>322</v>
      </c>
      <c r="I542" t="s">
        <v>952</v>
      </c>
      <c r="J542" t="s">
        <v>205</v>
      </c>
      <c r="K542" t="s">
        <v>205</v>
      </c>
      <c r="L542" t="s">
        <v>326</v>
      </c>
      <c r="M542" t="s">
        <v>341</v>
      </c>
      <c r="N542" t="s">
        <v>465</v>
      </c>
      <c r="O542" t="s">
        <v>340</v>
      </c>
      <c r="P542" t="s">
        <v>1590</v>
      </c>
      <c r="Q542" t="s">
        <v>414</v>
      </c>
      <c r="R542" t="s">
        <v>408</v>
      </c>
      <c r="S542" t="s">
        <v>1213</v>
      </c>
      <c r="T542" s="131">
        <v>3.71</v>
      </c>
      <c r="U542" t="s">
        <v>1708</v>
      </c>
      <c r="V542" s="132">
        <v>4.3249999999999997E-2</v>
      </c>
      <c r="W542" s="132">
        <v>4.8500000000000001E-2</v>
      </c>
      <c r="X542" t="s">
        <v>413</v>
      </c>
      <c r="Y542" t="s">
        <v>340</v>
      </c>
      <c r="Z542" s="131">
        <v>44444.44</v>
      </c>
      <c r="AA542" s="131">
        <v>1</v>
      </c>
      <c r="AB542" s="131">
        <v>92.33</v>
      </c>
      <c r="AC542" s="109"/>
      <c r="AD542" s="131">
        <v>41.036000000000001</v>
      </c>
      <c r="AE542" s="109"/>
      <c r="AF542" s="108"/>
      <c r="AG542" s="16"/>
      <c r="AH542" s="132">
        <v>2.0000000000000002E-5</v>
      </c>
      <c r="AI542" s="132">
        <v>6.5500000000000003E-3</v>
      </c>
      <c r="AJ542" s="132">
        <v>8.8999999999999995E-4</v>
      </c>
    </row>
    <row r="543" spans="1:36">
      <c r="A543" t="s">
        <v>1214</v>
      </c>
      <c r="B543" t="s">
        <v>1222</v>
      </c>
      <c r="C543" t="s">
        <v>1944</v>
      </c>
      <c r="D543" t="s">
        <v>1945</v>
      </c>
      <c r="E543" t="s">
        <v>310</v>
      </c>
      <c r="F543" t="s">
        <v>2510</v>
      </c>
      <c r="G543" t="s">
        <v>2511</v>
      </c>
      <c r="H543" t="s">
        <v>322</v>
      </c>
      <c r="I543" t="s">
        <v>755</v>
      </c>
      <c r="J543" t="s">
        <v>205</v>
      </c>
      <c r="K543" t="s">
        <v>205</v>
      </c>
      <c r="L543" t="s">
        <v>326</v>
      </c>
      <c r="M543" t="s">
        <v>341</v>
      </c>
      <c r="N543" t="s">
        <v>465</v>
      </c>
      <c r="O543" t="s">
        <v>340</v>
      </c>
      <c r="P543" t="s">
        <v>1645</v>
      </c>
      <c r="Q543" t="s">
        <v>414</v>
      </c>
      <c r="R543" t="s">
        <v>408</v>
      </c>
      <c r="S543" t="s">
        <v>1213</v>
      </c>
      <c r="T543" s="131">
        <v>0.78</v>
      </c>
      <c r="U543" t="s">
        <v>2512</v>
      </c>
      <c r="V543" s="132">
        <v>1.208E-2</v>
      </c>
      <c r="W543" s="132">
        <v>3.2099999999999997E-2</v>
      </c>
      <c r="X543" t="s">
        <v>413</v>
      </c>
      <c r="Y543" t="s">
        <v>340</v>
      </c>
      <c r="Z543" s="131">
        <v>33846.51</v>
      </c>
      <c r="AA543" s="131">
        <v>1</v>
      </c>
      <c r="AB543" s="131">
        <v>116.88</v>
      </c>
      <c r="AC543" s="109"/>
      <c r="AD543" s="131">
        <v>39.56</v>
      </c>
      <c r="AE543" s="109"/>
      <c r="AF543" s="108"/>
      <c r="AG543" s="16"/>
      <c r="AH543" s="132">
        <v>8.0000000000000007E-5</v>
      </c>
      <c r="AI543" s="132">
        <v>6.3099999999999996E-3</v>
      </c>
      <c r="AJ543" s="132">
        <v>8.5999999999999998E-4</v>
      </c>
    </row>
    <row r="544" spans="1:36">
      <c r="A544" t="s">
        <v>1214</v>
      </c>
      <c r="B544" t="s">
        <v>1222</v>
      </c>
      <c r="C544" t="s">
        <v>2494</v>
      </c>
      <c r="D544" t="s">
        <v>2495</v>
      </c>
      <c r="E544" t="s">
        <v>310</v>
      </c>
      <c r="F544" t="s">
        <v>2496</v>
      </c>
      <c r="G544" t="s">
        <v>2497</v>
      </c>
      <c r="H544" t="s">
        <v>322</v>
      </c>
      <c r="I544" t="s">
        <v>952</v>
      </c>
      <c r="J544" t="s">
        <v>205</v>
      </c>
      <c r="K544" t="s">
        <v>205</v>
      </c>
      <c r="L544" t="s">
        <v>326</v>
      </c>
      <c r="M544" t="s">
        <v>341</v>
      </c>
      <c r="N544" t="s">
        <v>485</v>
      </c>
      <c r="O544" t="s">
        <v>340</v>
      </c>
      <c r="P544" t="s">
        <v>1600</v>
      </c>
      <c r="Q544" t="s">
        <v>416</v>
      </c>
      <c r="R544" t="s">
        <v>408</v>
      </c>
      <c r="S544" t="s">
        <v>1213</v>
      </c>
      <c r="T544" s="131">
        <v>3.98</v>
      </c>
      <c r="U544" t="s">
        <v>1557</v>
      </c>
      <c r="V544" s="132">
        <v>5.2859999999999997E-2</v>
      </c>
      <c r="W544" s="132">
        <v>4.65E-2</v>
      </c>
      <c r="X544" t="s">
        <v>413</v>
      </c>
      <c r="Y544" t="s">
        <v>340</v>
      </c>
      <c r="Z544" s="131">
        <v>37370</v>
      </c>
      <c r="AA544" s="131">
        <v>1</v>
      </c>
      <c r="AB544" s="131">
        <v>104.02</v>
      </c>
      <c r="AC544" s="109"/>
      <c r="AD544" s="131">
        <v>38.872</v>
      </c>
      <c r="AE544" s="109"/>
      <c r="AF544" s="108"/>
      <c r="AG544" s="16"/>
      <c r="AH544" s="132">
        <v>4.0000000000000003E-5</v>
      </c>
      <c r="AI544" s="132">
        <v>6.1999999999999998E-3</v>
      </c>
      <c r="AJ544" s="132">
        <v>8.4000000000000003E-4</v>
      </c>
    </row>
    <row r="545" spans="1:36">
      <c r="A545" t="s">
        <v>1214</v>
      </c>
      <c r="B545" t="s">
        <v>1222</v>
      </c>
      <c r="C545" t="s">
        <v>1930</v>
      </c>
      <c r="D545" t="s">
        <v>1931</v>
      </c>
      <c r="E545" t="s">
        <v>310</v>
      </c>
      <c r="F545" t="s">
        <v>2055</v>
      </c>
      <c r="G545" t="s">
        <v>2056</v>
      </c>
      <c r="H545" t="s">
        <v>322</v>
      </c>
      <c r="I545" t="s">
        <v>755</v>
      </c>
      <c r="J545" t="s">
        <v>205</v>
      </c>
      <c r="K545" t="s">
        <v>205</v>
      </c>
      <c r="L545" t="s">
        <v>326</v>
      </c>
      <c r="M545" t="s">
        <v>341</v>
      </c>
      <c r="N545" t="s">
        <v>465</v>
      </c>
      <c r="O545" t="s">
        <v>340</v>
      </c>
      <c r="P545" t="s">
        <v>1645</v>
      </c>
      <c r="Q545" t="s">
        <v>414</v>
      </c>
      <c r="R545" t="s">
        <v>408</v>
      </c>
      <c r="S545" t="s">
        <v>1213</v>
      </c>
      <c r="T545" s="131">
        <v>3.75</v>
      </c>
      <c r="U545" t="s">
        <v>1561</v>
      </c>
      <c r="V545" s="132">
        <v>9.78261</v>
      </c>
      <c r="W545" s="132">
        <v>2.81E-2</v>
      </c>
      <c r="X545" t="s">
        <v>413</v>
      </c>
      <c r="Y545" t="s">
        <v>340</v>
      </c>
      <c r="Z545" s="131">
        <v>33296.6</v>
      </c>
      <c r="AA545" s="131">
        <v>1</v>
      </c>
      <c r="AB545" s="131">
        <v>111.28</v>
      </c>
      <c r="AC545" s="109">
        <v>0.71499999999999997</v>
      </c>
      <c r="AD545" s="131">
        <v>37.767000000000003</v>
      </c>
      <c r="AE545" s="109"/>
      <c r="AF545" s="108"/>
      <c r="AG545" s="16"/>
      <c r="AH545" s="132">
        <v>2.0000000000000002E-5</v>
      </c>
      <c r="AI545" s="132">
        <v>6.1399999999999996E-3</v>
      </c>
      <c r="AJ545" s="132">
        <v>8.4000000000000003E-4</v>
      </c>
    </row>
    <row r="546" spans="1:36">
      <c r="A546" t="s">
        <v>1214</v>
      </c>
      <c r="B546" t="s">
        <v>1222</v>
      </c>
      <c r="C546" t="s">
        <v>2089</v>
      </c>
      <c r="D546" t="s">
        <v>2090</v>
      </c>
      <c r="E546" t="s">
        <v>310</v>
      </c>
      <c r="F546" t="s">
        <v>2443</v>
      </c>
      <c r="G546" t="s">
        <v>2444</v>
      </c>
      <c r="H546" t="s">
        <v>322</v>
      </c>
      <c r="I546" t="s">
        <v>755</v>
      </c>
      <c r="J546" t="s">
        <v>205</v>
      </c>
      <c r="K546" t="s">
        <v>205</v>
      </c>
      <c r="L546" t="s">
        <v>326</v>
      </c>
      <c r="M546" t="s">
        <v>341</v>
      </c>
      <c r="N546" t="s">
        <v>465</v>
      </c>
      <c r="O546" t="s">
        <v>340</v>
      </c>
      <c r="P546" t="s">
        <v>2257</v>
      </c>
      <c r="Q546" t="s">
        <v>416</v>
      </c>
      <c r="R546" t="s">
        <v>408</v>
      </c>
      <c r="S546" t="s">
        <v>1213</v>
      </c>
      <c r="T546" s="131">
        <v>4.8600000000000003</v>
      </c>
      <c r="U546" t="s">
        <v>1978</v>
      </c>
      <c r="V546" s="132">
        <v>1.7569999999999999E-2</v>
      </c>
      <c r="W546" s="132">
        <v>2.7699999999999999E-2</v>
      </c>
      <c r="X546" t="s">
        <v>413</v>
      </c>
      <c r="Y546" t="s">
        <v>340</v>
      </c>
      <c r="Z546" s="131">
        <v>30000</v>
      </c>
      <c r="AA546" s="131">
        <v>1</v>
      </c>
      <c r="AB546" s="131">
        <v>115.49</v>
      </c>
      <c r="AC546" s="109"/>
      <c r="AD546" s="131">
        <v>34.646999999999998</v>
      </c>
      <c r="AE546" s="109"/>
      <c r="AF546" s="108"/>
      <c r="AG546" s="16"/>
      <c r="AH546" s="132">
        <v>1.0000000000000001E-5</v>
      </c>
      <c r="AI546" s="132">
        <v>5.5300000000000002E-3</v>
      </c>
      <c r="AJ546" s="132">
        <v>7.5000000000000002E-4</v>
      </c>
    </row>
    <row r="547" spans="1:36">
      <c r="A547" t="s">
        <v>1214</v>
      </c>
      <c r="B547" t="s">
        <v>1222</v>
      </c>
      <c r="C547" t="s">
        <v>1641</v>
      </c>
      <c r="D547" t="s">
        <v>1642</v>
      </c>
      <c r="E547" t="s">
        <v>310</v>
      </c>
      <c r="F547" t="s">
        <v>2375</v>
      </c>
      <c r="G547" t="s">
        <v>2376</v>
      </c>
      <c r="H547" t="s">
        <v>322</v>
      </c>
      <c r="I547" t="s">
        <v>755</v>
      </c>
      <c r="J547" t="s">
        <v>205</v>
      </c>
      <c r="K547" t="s">
        <v>205</v>
      </c>
      <c r="L547" t="s">
        <v>326</v>
      </c>
      <c r="M547" t="s">
        <v>341</v>
      </c>
      <c r="N547" t="s">
        <v>465</v>
      </c>
      <c r="O547" t="s">
        <v>340</v>
      </c>
      <c r="P547" t="s">
        <v>1645</v>
      </c>
      <c r="Q547" t="s">
        <v>414</v>
      </c>
      <c r="R547" t="s">
        <v>408</v>
      </c>
      <c r="S547" t="s">
        <v>1213</v>
      </c>
      <c r="T547" s="131">
        <v>3.99</v>
      </c>
      <c r="U547" t="s">
        <v>2211</v>
      </c>
      <c r="V547" s="132">
        <v>1.393E-2</v>
      </c>
      <c r="W547" s="132">
        <v>2.8799999999999999E-2</v>
      </c>
      <c r="X547" t="s">
        <v>413</v>
      </c>
      <c r="Y547" t="s">
        <v>340</v>
      </c>
      <c r="Z547" s="131">
        <v>30985.91</v>
      </c>
      <c r="AA547" s="131">
        <v>1</v>
      </c>
      <c r="AB547" s="131">
        <v>106.2</v>
      </c>
      <c r="AC547" s="109"/>
      <c r="AD547" s="131">
        <v>32.906999999999996</v>
      </c>
      <c r="AE547" s="109"/>
      <c r="AF547" s="108"/>
      <c r="AG547" s="16"/>
      <c r="AH547" s="132">
        <v>2.0000000000000002E-5</v>
      </c>
      <c r="AI547" s="132">
        <v>5.2500000000000003E-3</v>
      </c>
      <c r="AJ547" s="132">
        <v>7.1000000000000002E-4</v>
      </c>
    </row>
    <row r="548" spans="1:36">
      <c r="A548" t="s">
        <v>1214</v>
      </c>
      <c r="B548" t="s">
        <v>1222</v>
      </c>
      <c r="C548" t="s">
        <v>2066</v>
      </c>
      <c r="D548" t="s">
        <v>2067</v>
      </c>
      <c r="E548" t="s">
        <v>310</v>
      </c>
      <c r="F548" t="s">
        <v>2538</v>
      </c>
      <c r="G548" t="s">
        <v>2539</v>
      </c>
      <c r="H548" t="s">
        <v>322</v>
      </c>
      <c r="I548" t="s">
        <v>952</v>
      </c>
      <c r="J548" t="s">
        <v>205</v>
      </c>
      <c r="K548" t="s">
        <v>205</v>
      </c>
      <c r="L548" t="s">
        <v>326</v>
      </c>
      <c r="M548" t="s">
        <v>341</v>
      </c>
      <c r="N548" t="s">
        <v>465</v>
      </c>
      <c r="O548" t="s">
        <v>340</v>
      </c>
      <c r="P548" t="s">
        <v>1645</v>
      </c>
      <c r="Q548" t="s">
        <v>414</v>
      </c>
      <c r="R548" t="s">
        <v>408</v>
      </c>
      <c r="S548" t="s">
        <v>1213</v>
      </c>
      <c r="T548" s="131">
        <v>4.67</v>
      </c>
      <c r="U548" t="s">
        <v>2350</v>
      </c>
      <c r="V548" s="132">
        <v>4.5080000000000002E-2</v>
      </c>
      <c r="W548" s="132">
        <v>4.7E-2</v>
      </c>
      <c r="X548" t="s">
        <v>413</v>
      </c>
      <c r="Y548" t="s">
        <v>340</v>
      </c>
      <c r="Z548" s="131">
        <v>30000</v>
      </c>
      <c r="AA548" s="131">
        <v>1</v>
      </c>
      <c r="AB548" s="131">
        <v>91.3</v>
      </c>
      <c r="AC548" s="109"/>
      <c r="AD548" s="131">
        <v>27.39</v>
      </c>
      <c r="AE548" s="109"/>
      <c r="AF548" s="108"/>
      <c r="AG548" s="16"/>
      <c r="AH548" s="132">
        <v>2.0000000000000002E-5</v>
      </c>
      <c r="AI548" s="132">
        <v>4.3699999999999998E-3</v>
      </c>
      <c r="AJ548" s="132">
        <v>5.9999999999999995E-4</v>
      </c>
    </row>
    <row r="549" spans="1:36">
      <c r="A549" t="s">
        <v>1214</v>
      </c>
      <c r="B549" t="s">
        <v>1222</v>
      </c>
      <c r="C549" t="s">
        <v>2661</v>
      </c>
      <c r="D549" t="s">
        <v>2662</v>
      </c>
      <c r="E549" t="s">
        <v>310</v>
      </c>
      <c r="F549" t="s">
        <v>2663</v>
      </c>
      <c r="G549" t="s">
        <v>2664</v>
      </c>
      <c r="H549" t="s">
        <v>322</v>
      </c>
      <c r="I549" t="s">
        <v>756</v>
      </c>
      <c r="J549" t="s">
        <v>205</v>
      </c>
      <c r="K549" t="s">
        <v>205</v>
      </c>
      <c r="L549" t="s">
        <v>326</v>
      </c>
      <c r="M549" t="s">
        <v>341</v>
      </c>
      <c r="N549" t="s">
        <v>455</v>
      </c>
      <c r="O549" t="s">
        <v>340</v>
      </c>
      <c r="P549" t="s">
        <v>1645</v>
      </c>
      <c r="Q549" t="s">
        <v>414</v>
      </c>
      <c r="R549" t="s">
        <v>408</v>
      </c>
      <c r="S549" t="s">
        <v>1213</v>
      </c>
      <c r="T549" s="131">
        <v>0.28000000000000003</v>
      </c>
      <c r="U549" t="s">
        <v>2665</v>
      </c>
      <c r="V549" s="132">
        <v>6.2689999999999996E-2</v>
      </c>
      <c r="W549" s="132">
        <v>2.5399999999999999E-2</v>
      </c>
      <c r="X549" t="s">
        <v>413</v>
      </c>
      <c r="Y549" t="s">
        <v>340</v>
      </c>
      <c r="Z549" s="131">
        <v>28729.47</v>
      </c>
      <c r="AA549" s="131">
        <v>1</v>
      </c>
      <c r="AB549" s="131">
        <v>94.47</v>
      </c>
      <c r="AC549" s="109"/>
      <c r="AD549" s="131">
        <v>27.140999999999998</v>
      </c>
      <c r="AE549" s="109"/>
      <c r="AF549" s="108"/>
      <c r="AG549" s="16"/>
      <c r="AH549" s="132">
        <v>1.7000000000000001E-4</v>
      </c>
      <c r="AI549" s="132">
        <v>4.3299999999999996E-3</v>
      </c>
      <c r="AJ549" s="132">
        <v>5.9000000000000003E-4</v>
      </c>
    </row>
    <row r="550" spans="1:36">
      <c r="A550" t="s">
        <v>1214</v>
      </c>
      <c r="B550" t="s">
        <v>1222</v>
      </c>
      <c r="C550" t="s">
        <v>2095</v>
      </c>
      <c r="D550" t="s">
        <v>2096</v>
      </c>
      <c r="E550" t="s">
        <v>310</v>
      </c>
      <c r="F550" t="s">
        <v>2764</v>
      </c>
      <c r="G550" t="s">
        <v>2765</v>
      </c>
      <c r="H550" t="s">
        <v>322</v>
      </c>
      <c r="I550" t="s">
        <v>952</v>
      </c>
      <c r="J550" t="s">
        <v>205</v>
      </c>
      <c r="K550" t="s">
        <v>205</v>
      </c>
      <c r="L550" t="s">
        <v>326</v>
      </c>
      <c r="M550" t="s">
        <v>341</v>
      </c>
      <c r="N550" t="s">
        <v>485</v>
      </c>
      <c r="O550" t="s">
        <v>340</v>
      </c>
      <c r="P550" t="s">
        <v>1645</v>
      </c>
      <c r="Q550" t="s">
        <v>414</v>
      </c>
      <c r="R550" t="s">
        <v>408</v>
      </c>
      <c r="S550" t="s">
        <v>1213</v>
      </c>
      <c r="T550" s="131">
        <v>7.42</v>
      </c>
      <c r="U550" t="s">
        <v>2766</v>
      </c>
      <c r="V550" s="132">
        <v>5.2479999999999999E-2</v>
      </c>
      <c r="W550" s="132">
        <v>4.7199999999999999E-2</v>
      </c>
      <c r="X550" t="s">
        <v>413</v>
      </c>
      <c r="Y550" t="s">
        <v>340</v>
      </c>
      <c r="Z550" s="131">
        <v>30000</v>
      </c>
      <c r="AA550" s="131">
        <v>1</v>
      </c>
      <c r="AB550" s="131">
        <v>87.32</v>
      </c>
      <c r="AC550" s="109"/>
      <c r="AD550" s="131">
        <v>26.196000000000002</v>
      </c>
      <c r="AE550" s="109"/>
      <c r="AF550" s="108"/>
      <c r="AG550" s="16"/>
      <c r="AH550" s="132">
        <v>2.0000000000000002E-5</v>
      </c>
      <c r="AI550" s="132">
        <v>4.1799999999999997E-3</v>
      </c>
      <c r="AJ550" s="132">
        <v>5.6999999999999998E-4</v>
      </c>
    </row>
    <row r="551" spans="1:36">
      <c r="A551" t="s">
        <v>1214</v>
      </c>
      <c r="B551" t="s">
        <v>1222</v>
      </c>
      <c r="C551" t="s">
        <v>2547</v>
      </c>
      <c r="D551" t="s">
        <v>2548</v>
      </c>
      <c r="E551" t="s">
        <v>310</v>
      </c>
      <c r="F551" t="s">
        <v>2767</v>
      </c>
      <c r="G551" t="s">
        <v>2768</v>
      </c>
      <c r="H551" t="s">
        <v>322</v>
      </c>
      <c r="I551" t="s">
        <v>756</v>
      </c>
      <c r="J551" t="s">
        <v>205</v>
      </c>
      <c r="K551" t="s">
        <v>205</v>
      </c>
      <c r="L551" t="s">
        <v>326</v>
      </c>
      <c r="M551" t="s">
        <v>341</v>
      </c>
      <c r="N551" t="s">
        <v>455</v>
      </c>
      <c r="O551" t="s">
        <v>340</v>
      </c>
      <c r="P551" t="s">
        <v>1579</v>
      </c>
      <c r="Q551" t="s">
        <v>416</v>
      </c>
      <c r="R551" t="s">
        <v>408</v>
      </c>
      <c r="S551" t="s">
        <v>1213</v>
      </c>
      <c r="T551" s="131">
        <v>2.59</v>
      </c>
      <c r="U551" t="s">
        <v>2551</v>
      </c>
      <c r="V551" s="132">
        <v>6.7599999999999993E-2</v>
      </c>
      <c r="W551" s="132">
        <v>6.25E-2</v>
      </c>
      <c r="X551" t="s">
        <v>413</v>
      </c>
      <c r="Y551" t="s">
        <v>340</v>
      </c>
      <c r="Z551" s="131">
        <v>26737.14</v>
      </c>
      <c r="AA551" s="131">
        <v>1</v>
      </c>
      <c r="AB551" s="131">
        <v>95.53</v>
      </c>
      <c r="AC551" s="109"/>
      <c r="AD551" s="131">
        <v>25.542000000000002</v>
      </c>
      <c r="AE551" s="109"/>
      <c r="AF551" s="108"/>
      <c r="AG551" s="16"/>
      <c r="AH551" s="132">
        <v>2.0000000000000002E-5</v>
      </c>
      <c r="AI551" s="132">
        <v>4.0800000000000003E-3</v>
      </c>
      <c r="AJ551" s="132">
        <v>5.5000000000000003E-4</v>
      </c>
    </row>
    <row r="552" spans="1:36">
      <c r="A552" t="s">
        <v>1214</v>
      </c>
      <c r="B552" t="s">
        <v>1222</v>
      </c>
      <c r="C552" t="s">
        <v>2500</v>
      </c>
      <c r="D552" t="s">
        <v>2501</v>
      </c>
      <c r="E552" t="s">
        <v>310</v>
      </c>
      <c r="F552" t="s">
        <v>2502</v>
      </c>
      <c r="G552" t="s">
        <v>2503</v>
      </c>
      <c r="H552" t="s">
        <v>322</v>
      </c>
      <c r="I552" t="s">
        <v>952</v>
      </c>
      <c r="J552" t="s">
        <v>205</v>
      </c>
      <c r="K552" t="s">
        <v>205</v>
      </c>
      <c r="L552" t="s">
        <v>326</v>
      </c>
      <c r="M552" t="s">
        <v>341</v>
      </c>
      <c r="N552" t="s">
        <v>448</v>
      </c>
      <c r="O552" t="s">
        <v>340</v>
      </c>
      <c r="P552" t="s">
        <v>1556</v>
      </c>
      <c r="Q552" t="s">
        <v>416</v>
      </c>
      <c r="R552" t="s">
        <v>408</v>
      </c>
      <c r="S552" t="s">
        <v>1213</v>
      </c>
      <c r="T552" s="131">
        <v>2.78</v>
      </c>
      <c r="U552" t="s">
        <v>1668</v>
      </c>
      <c r="V552" s="132">
        <v>5.7430000000000002E-2</v>
      </c>
      <c r="W552" s="132">
        <v>5.4899999999999997E-2</v>
      </c>
      <c r="X552" t="s">
        <v>413</v>
      </c>
      <c r="Y552" t="s">
        <v>340</v>
      </c>
      <c r="Z552" s="131">
        <v>25000</v>
      </c>
      <c r="AA552" s="131">
        <v>1</v>
      </c>
      <c r="AB552" s="131">
        <v>100.74</v>
      </c>
      <c r="AC552" s="109"/>
      <c r="AD552" s="131">
        <v>25.184999999999999</v>
      </c>
      <c r="AE552" s="109"/>
      <c r="AF552" s="108"/>
      <c r="AG552" s="16"/>
      <c r="AH552" s="132">
        <v>1E-4</v>
      </c>
      <c r="AI552" s="132">
        <v>4.0200000000000001E-3</v>
      </c>
      <c r="AJ552" s="132">
        <v>5.5000000000000003E-4</v>
      </c>
    </row>
    <row r="553" spans="1:36">
      <c r="A553" t="s">
        <v>1214</v>
      </c>
      <c r="B553" t="s">
        <v>1222</v>
      </c>
      <c r="C553" t="s">
        <v>2189</v>
      </c>
      <c r="D553" t="s">
        <v>2190</v>
      </c>
      <c r="E553" t="s">
        <v>310</v>
      </c>
      <c r="F553" t="s">
        <v>2730</v>
      </c>
      <c r="G553" t="s">
        <v>2731</v>
      </c>
      <c r="H553" t="s">
        <v>322</v>
      </c>
      <c r="I553" t="s">
        <v>952</v>
      </c>
      <c r="J553" t="s">
        <v>205</v>
      </c>
      <c r="K553" t="s">
        <v>205</v>
      </c>
      <c r="L553" t="s">
        <v>326</v>
      </c>
      <c r="M553" t="s">
        <v>341</v>
      </c>
      <c r="N553" t="s">
        <v>446</v>
      </c>
      <c r="O553" t="s">
        <v>340</v>
      </c>
      <c r="P553" t="s">
        <v>2193</v>
      </c>
      <c r="Q553" t="s">
        <v>416</v>
      </c>
      <c r="R553" t="s">
        <v>408</v>
      </c>
      <c r="S553" t="s">
        <v>1213</v>
      </c>
      <c r="T553" s="131">
        <v>1.24</v>
      </c>
      <c r="U553" t="s">
        <v>1676</v>
      </c>
      <c r="V553" s="132">
        <v>3.789E-2</v>
      </c>
      <c r="W553" s="132">
        <v>4.65E-2</v>
      </c>
      <c r="X553" t="s">
        <v>413</v>
      </c>
      <c r="Y553" t="s">
        <v>340</v>
      </c>
      <c r="Z553" s="131">
        <v>25000</v>
      </c>
      <c r="AA553" s="131">
        <v>1</v>
      </c>
      <c r="AB553" s="131">
        <v>97.15</v>
      </c>
      <c r="AC553" s="109"/>
      <c r="AD553" s="131">
        <v>24.288</v>
      </c>
      <c r="AE553" s="109"/>
      <c r="AF553" s="108"/>
      <c r="AG553" s="16"/>
      <c r="AH553" s="132">
        <v>8.0000000000000007E-5</v>
      </c>
      <c r="AI553" s="132">
        <v>3.8800000000000002E-3</v>
      </c>
      <c r="AJ553" s="132">
        <v>5.2999999999999998E-4</v>
      </c>
    </row>
    <row r="554" spans="1:36">
      <c r="A554" t="s">
        <v>1214</v>
      </c>
      <c r="B554" t="s">
        <v>1222</v>
      </c>
      <c r="C554" t="s">
        <v>2518</v>
      </c>
      <c r="D554" t="s">
        <v>2519</v>
      </c>
      <c r="E554" t="s">
        <v>310</v>
      </c>
      <c r="F554" t="s">
        <v>2520</v>
      </c>
      <c r="G554" t="s">
        <v>2521</v>
      </c>
      <c r="H554" t="s">
        <v>322</v>
      </c>
      <c r="I554" t="s">
        <v>952</v>
      </c>
      <c r="J554" t="s">
        <v>205</v>
      </c>
      <c r="K554" t="s">
        <v>205</v>
      </c>
      <c r="L554" t="s">
        <v>326</v>
      </c>
      <c r="M554" t="s">
        <v>341</v>
      </c>
      <c r="N554" t="s">
        <v>477</v>
      </c>
      <c r="O554" t="s">
        <v>340</v>
      </c>
      <c r="P554" t="s">
        <v>1590</v>
      </c>
      <c r="Q554" t="s">
        <v>414</v>
      </c>
      <c r="R554" t="s">
        <v>408</v>
      </c>
      <c r="S554" t="s">
        <v>1213</v>
      </c>
      <c r="T554" s="131">
        <v>5.15</v>
      </c>
      <c r="U554" t="s">
        <v>2522</v>
      </c>
      <c r="V554" s="132">
        <v>5.552E-2</v>
      </c>
      <c r="W554" s="132">
        <v>4.6699999999999998E-2</v>
      </c>
      <c r="X554" t="s">
        <v>413</v>
      </c>
      <c r="Y554" t="s">
        <v>340</v>
      </c>
      <c r="Z554" s="131">
        <v>22000</v>
      </c>
      <c r="AA554" s="131">
        <v>1</v>
      </c>
      <c r="AB554" s="131">
        <v>105.89</v>
      </c>
      <c r="AC554" s="109"/>
      <c r="AD554" s="131">
        <v>23.295999999999999</v>
      </c>
      <c r="AE554" s="109"/>
      <c r="AF554" s="108"/>
      <c r="AG554" s="16"/>
      <c r="AH554" s="132">
        <v>1.4999999999999999E-4</v>
      </c>
      <c r="AI554" s="132">
        <v>3.7200000000000002E-3</v>
      </c>
      <c r="AJ554" s="132">
        <v>5.1000000000000004E-4</v>
      </c>
    </row>
    <row r="555" spans="1:36">
      <c r="A555" t="s">
        <v>1214</v>
      </c>
      <c r="B555" t="s">
        <v>1222</v>
      </c>
      <c r="C555" t="s">
        <v>2321</v>
      </c>
      <c r="D555" t="s">
        <v>2322</v>
      </c>
      <c r="E555" t="s">
        <v>310</v>
      </c>
      <c r="F555" t="s">
        <v>2769</v>
      </c>
      <c r="G555" t="s">
        <v>2770</v>
      </c>
      <c r="H555" t="s">
        <v>322</v>
      </c>
      <c r="I555" t="s">
        <v>952</v>
      </c>
      <c r="J555" t="s">
        <v>205</v>
      </c>
      <c r="K555" t="s">
        <v>205</v>
      </c>
      <c r="L555" t="s">
        <v>326</v>
      </c>
      <c r="M555" t="s">
        <v>341</v>
      </c>
      <c r="N555" t="s">
        <v>452</v>
      </c>
      <c r="O555" t="s">
        <v>340</v>
      </c>
      <c r="P555" t="s">
        <v>1566</v>
      </c>
      <c r="Q555" t="s">
        <v>414</v>
      </c>
      <c r="R555" t="s">
        <v>408</v>
      </c>
      <c r="S555" t="s">
        <v>1213</v>
      </c>
      <c r="T555" s="131">
        <v>2.76</v>
      </c>
      <c r="U555" t="s">
        <v>2771</v>
      </c>
      <c r="V555" s="132">
        <v>4.5190000000000001E-2</v>
      </c>
      <c r="W555" s="132">
        <v>4.7899999999999998E-2</v>
      </c>
      <c r="X555" t="s">
        <v>413</v>
      </c>
      <c r="Y555" t="s">
        <v>340</v>
      </c>
      <c r="Z555" s="131">
        <v>22500</v>
      </c>
      <c r="AA555" s="131">
        <v>1</v>
      </c>
      <c r="AB555" s="131">
        <v>99.88</v>
      </c>
      <c r="AC555" s="109"/>
      <c r="AD555" s="131">
        <v>22.472999999999999</v>
      </c>
      <c r="AE555" s="109"/>
      <c r="AF555" s="108"/>
      <c r="AG555" s="16"/>
      <c r="AH555" s="132">
        <v>4.0000000000000003E-5</v>
      </c>
      <c r="AI555" s="132">
        <v>3.5899999999999999E-3</v>
      </c>
      <c r="AJ555" s="132">
        <v>4.8999999999999998E-4</v>
      </c>
    </row>
    <row r="556" spans="1:36">
      <c r="A556" t="s">
        <v>1214</v>
      </c>
      <c r="B556" t="s">
        <v>1222</v>
      </c>
      <c r="C556" t="s">
        <v>1623</v>
      </c>
      <c r="D556" t="s">
        <v>1624</v>
      </c>
      <c r="E556" t="s">
        <v>312</v>
      </c>
      <c r="F556" t="s">
        <v>2536</v>
      </c>
      <c r="G556" t="s">
        <v>2537</v>
      </c>
      <c r="H556" t="s">
        <v>322</v>
      </c>
      <c r="I556" t="s">
        <v>952</v>
      </c>
      <c r="J556" t="s">
        <v>205</v>
      </c>
      <c r="K556" t="s">
        <v>225</v>
      </c>
      <c r="L556" t="s">
        <v>326</v>
      </c>
      <c r="M556" t="s">
        <v>341</v>
      </c>
      <c r="N556" t="s">
        <v>466</v>
      </c>
      <c r="O556" t="s">
        <v>340</v>
      </c>
      <c r="P556" t="s">
        <v>1566</v>
      </c>
      <c r="Q556" t="s">
        <v>414</v>
      </c>
      <c r="R556" t="s">
        <v>408</v>
      </c>
      <c r="S556" t="s">
        <v>1213</v>
      </c>
      <c r="T556" s="131">
        <v>0.42</v>
      </c>
      <c r="U556" t="s">
        <v>1405</v>
      </c>
      <c r="V556" s="132">
        <v>5.4370000000000002E-2</v>
      </c>
      <c r="W556" s="132">
        <v>5.1400000000000001E-2</v>
      </c>
      <c r="X556" t="s">
        <v>413</v>
      </c>
      <c r="Y556" t="s">
        <v>340</v>
      </c>
      <c r="Z556" s="131">
        <v>22500</v>
      </c>
      <c r="AA556" s="131">
        <v>1</v>
      </c>
      <c r="AB556" s="131">
        <v>99.87</v>
      </c>
      <c r="AC556" s="109"/>
      <c r="AD556" s="131">
        <v>22.471</v>
      </c>
      <c r="AE556" s="109"/>
      <c r="AF556" s="108"/>
      <c r="AG556" s="16"/>
      <c r="AH556" s="132">
        <v>6.9999999999999994E-5</v>
      </c>
      <c r="AI556" s="132">
        <v>3.5899999999999999E-3</v>
      </c>
      <c r="AJ556" s="132">
        <v>4.8999999999999998E-4</v>
      </c>
    </row>
    <row r="557" spans="1:36">
      <c r="A557" t="s">
        <v>1214</v>
      </c>
      <c r="B557" t="s">
        <v>1222</v>
      </c>
      <c r="C557" t="s">
        <v>2077</v>
      </c>
      <c r="D557" t="s">
        <v>2078</v>
      </c>
      <c r="E557" t="s">
        <v>310</v>
      </c>
      <c r="F557" t="s">
        <v>2545</v>
      </c>
      <c r="G557" t="s">
        <v>2546</v>
      </c>
      <c r="H557" t="s">
        <v>322</v>
      </c>
      <c r="I557" t="s">
        <v>755</v>
      </c>
      <c r="J557" t="s">
        <v>205</v>
      </c>
      <c r="K557" t="s">
        <v>205</v>
      </c>
      <c r="L557" t="s">
        <v>326</v>
      </c>
      <c r="M557" t="s">
        <v>341</v>
      </c>
      <c r="N557" t="s">
        <v>449</v>
      </c>
      <c r="O557" t="s">
        <v>340</v>
      </c>
      <c r="P557" t="s">
        <v>1590</v>
      </c>
      <c r="Q557" t="s">
        <v>414</v>
      </c>
      <c r="R557" t="s">
        <v>408</v>
      </c>
      <c r="S557" t="s">
        <v>1213</v>
      </c>
      <c r="T557" s="131">
        <v>1.98</v>
      </c>
      <c r="U557" t="s">
        <v>1686</v>
      </c>
      <c r="V557" s="132">
        <v>9.1699999999999993E-3</v>
      </c>
      <c r="W557" s="132">
        <v>2.6100000000000002E-2</v>
      </c>
      <c r="X557" t="s">
        <v>413</v>
      </c>
      <c r="Y557" t="s">
        <v>340</v>
      </c>
      <c r="Z557" s="131">
        <v>18750</v>
      </c>
      <c r="AA557" s="131">
        <v>1</v>
      </c>
      <c r="AB557" s="131">
        <v>111.76</v>
      </c>
      <c r="AC557" s="109"/>
      <c r="AD557" s="131">
        <v>20.954999999999998</v>
      </c>
      <c r="AE557" s="109"/>
      <c r="AF557" s="108"/>
      <c r="AG557" s="16"/>
      <c r="AH557" s="132">
        <v>3.0000000000000001E-5</v>
      </c>
      <c r="AI557" s="132">
        <v>3.3400000000000001E-3</v>
      </c>
      <c r="AJ557" s="132">
        <v>4.6000000000000001E-4</v>
      </c>
    </row>
    <row r="558" spans="1:36">
      <c r="A558" t="s">
        <v>1214</v>
      </c>
      <c r="B558" t="s">
        <v>1222</v>
      </c>
      <c r="C558" t="s">
        <v>2612</v>
      </c>
      <c r="D558" t="s">
        <v>2613</v>
      </c>
      <c r="E558" t="s">
        <v>310</v>
      </c>
      <c r="F558" t="s">
        <v>2614</v>
      </c>
      <c r="G558" t="s">
        <v>2615</v>
      </c>
      <c r="H558" t="s">
        <v>322</v>
      </c>
      <c r="I558" t="s">
        <v>755</v>
      </c>
      <c r="J558" t="s">
        <v>205</v>
      </c>
      <c r="K558" t="s">
        <v>205</v>
      </c>
      <c r="L558" t="s">
        <v>326</v>
      </c>
      <c r="M558" t="s">
        <v>341</v>
      </c>
      <c r="N558" t="s">
        <v>476</v>
      </c>
      <c r="O558" t="s">
        <v>340</v>
      </c>
      <c r="P558" t="s">
        <v>1645</v>
      </c>
      <c r="Q558" t="s">
        <v>414</v>
      </c>
      <c r="R558" t="s">
        <v>408</v>
      </c>
      <c r="S558" t="s">
        <v>1213</v>
      </c>
      <c r="T558" s="131">
        <v>1.69</v>
      </c>
      <c r="U558" t="s">
        <v>2616</v>
      </c>
      <c r="V558" s="132">
        <v>3.8500000000000001E-3</v>
      </c>
      <c r="W558" s="132">
        <v>2.7400000000000001E-2</v>
      </c>
      <c r="X558" t="s">
        <v>413</v>
      </c>
      <c r="Y558" t="s">
        <v>340</v>
      </c>
      <c r="Z558" s="131">
        <v>16857.14</v>
      </c>
      <c r="AA558" s="131">
        <v>1</v>
      </c>
      <c r="AB558" s="131">
        <v>123.76</v>
      </c>
      <c r="AC558" s="109"/>
      <c r="AD558" s="131">
        <v>20.861999999999998</v>
      </c>
      <c r="AE558" s="109"/>
      <c r="AF558" s="108"/>
      <c r="AG558" s="16"/>
      <c r="AH558" s="132">
        <v>4.0000000000000003E-5</v>
      </c>
      <c r="AI558" s="132">
        <v>3.3300000000000001E-3</v>
      </c>
      <c r="AJ558" s="132">
        <v>4.4999999999999999E-4</v>
      </c>
    </row>
    <row r="559" spans="1:36">
      <c r="A559" t="s">
        <v>1214</v>
      </c>
      <c r="B559" t="s">
        <v>1222</v>
      </c>
      <c r="C559" t="s">
        <v>1641</v>
      </c>
      <c r="D559" t="s">
        <v>1642</v>
      </c>
      <c r="E559" t="s">
        <v>310</v>
      </c>
      <c r="F559" t="s">
        <v>2516</v>
      </c>
      <c r="G559" t="s">
        <v>2517</v>
      </c>
      <c r="H559" t="s">
        <v>322</v>
      </c>
      <c r="I559" t="s">
        <v>755</v>
      </c>
      <c r="J559" t="s">
        <v>205</v>
      </c>
      <c r="K559" t="s">
        <v>205</v>
      </c>
      <c r="L559" t="s">
        <v>326</v>
      </c>
      <c r="M559" t="s">
        <v>341</v>
      </c>
      <c r="N559" t="s">
        <v>465</v>
      </c>
      <c r="O559" t="s">
        <v>340</v>
      </c>
      <c r="P559" t="s">
        <v>1645</v>
      </c>
      <c r="Q559" t="s">
        <v>414</v>
      </c>
      <c r="R559" t="s">
        <v>408</v>
      </c>
      <c r="S559" t="s">
        <v>1213</v>
      </c>
      <c r="T559" s="131">
        <v>0.74</v>
      </c>
      <c r="U559" t="s">
        <v>1858</v>
      </c>
      <c r="V559" s="132">
        <v>1.1679999999999999E-2</v>
      </c>
      <c r="W559" s="132">
        <v>2.9600000000000001E-2</v>
      </c>
      <c r="X559" t="s">
        <v>413</v>
      </c>
      <c r="Y559" t="s">
        <v>340</v>
      </c>
      <c r="Z559" s="131">
        <v>13333.36</v>
      </c>
      <c r="AA559" s="131">
        <v>1</v>
      </c>
      <c r="AB559" s="131">
        <v>145.6</v>
      </c>
      <c r="AC559" s="109"/>
      <c r="AD559" s="131">
        <v>19.413</v>
      </c>
      <c r="AE559" s="109"/>
      <c r="AF559" s="108"/>
      <c r="AG559" s="16"/>
      <c r="AH559" s="132">
        <v>3.0000000000000001E-5</v>
      </c>
      <c r="AI559" s="132">
        <v>3.0999999999999999E-3</v>
      </c>
      <c r="AJ559" s="132">
        <v>4.2000000000000002E-4</v>
      </c>
    </row>
    <row r="560" spans="1:36">
      <c r="A560" t="s">
        <v>1214</v>
      </c>
      <c r="B560" t="s">
        <v>1222</v>
      </c>
      <c r="C560" t="s">
        <v>2370</v>
      </c>
      <c r="D560" t="s">
        <v>2371</v>
      </c>
      <c r="E560" t="s">
        <v>310</v>
      </c>
      <c r="F560" t="s">
        <v>2372</v>
      </c>
      <c r="G560" t="s">
        <v>2373</v>
      </c>
      <c r="H560" t="s">
        <v>322</v>
      </c>
      <c r="I560" t="s">
        <v>952</v>
      </c>
      <c r="J560" t="s">
        <v>205</v>
      </c>
      <c r="K560" t="s">
        <v>205</v>
      </c>
      <c r="L560" t="s">
        <v>326</v>
      </c>
      <c r="M560" t="s">
        <v>341</v>
      </c>
      <c r="N560" t="s">
        <v>446</v>
      </c>
      <c r="O560" t="s">
        <v>340</v>
      </c>
      <c r="P560" t="s">
        <v>2216</v>
      </c>
      <c r="Q560" t="s">
        <v>416</v>
      </c>
      <c r="R560" t="s">
        <v>408</v>
      </c>
      <c r="S560" t="s">
        <v>1213</v>
      </c>
      <c r="T560" s="131">
        <v>4.9400000000000004</v>
      </c>
      <c r="U560" t="s">
        <v>2374</v>
      </c>
      <c r="V560" s="132">
        <v>4.0710000000000003E-2</v>
      </c>
      <c r="W560" s="132">
        <v>4.5400000000000003E-2</v>
      </c>
      <c r="X560" t="s">
        <v>413</v>
      </c>
      <c r="Y560" t="s">
        <v>340</v>
      </c>
      <c r="Z560" s="131">
        <v>19446.759999999998</v>
      </c>
      <c r="AA560" s="131">
        <v>1</v>
      </c>
      <c r="AB560" s="131">
        <v>88.13</v>
      </c>
      <c r="AC560" s="109"/>
      <c r="AD560" s="131">
        <v>17.138000000000002</v>
      </c>
      <c r="AE560" s="109"/>
      <c r="AF560" s="108"/>
      <c r="AG560" s="16"/>
      <c r="AH560" s="132">
        <v>2.0000000000000002E-5</v>
      </c>
      <c r="AI560" s="132">
        <v>2.7399999999999998E-3</v>
      </c>
      <c r="AJ560" s="132">
        <v>3.6999999999999999E-4</v>
      </c>
    </row>
    <row r="561" spans="1:36">
      <c r="A561" t="s">
        <v>1214</v>
      </c>
      <c r="B561" t="s">
        <v>1222</v>
      </c>
      <c r="C561" t="s">
        <v>2571</v>
      </c>
      <c r="D561" t="s">
        <v>2572</v>
      </c>
      <c r="E561" t="s">
        <v>310</v>
      </c>
      <c r="F561" t="s">
        <v>2573</v>
      </c>
      <c r="G561" t="s">
        <v>2574</v>
      </c>
      <c r="H561" t="s">
        <v>322</v>
      </c>
      <c r="I561" t="s">
        <v>755</v>
      </c>
      <c r="J561" t="s">
        <v>205</v>
      </c>
      <c r="K561" t="s">
        <v>205</v>
      </c>
      <c r="L561" t="s">
        <v>326</v>
      </c>
      <c r="M561" t="s">
        <v>341</v>
      </c>
      <c r="N561" t="s">
        <v>441</v>
      </c>
      <c r="O561" t="s">
        <v>340</v>
      </c>
      <c r="P561" t="s">
        <v>1566</v>
      </c>
      <c r="Q561" t="s">
        <v>414</v>
      </c>
      <c r="R561" t="s">
        <v>408</v>
      </c>
      <c r="S561" t="s">
        <v>1213</v>
      </c>
      <c r="T561" s="131">
        <v>2.48</v>
      </c>
      <c r="U561" t="s">
        <v>1802</v>
      </c>
      <c r="V561" s="132">
        <v>1.8249999999999999E-2</v>
      </c>
      <c r="W561" s="132">
        <v>3.0800000000000001E-2</v>
      </c>
      <c r="X561" t="s">
        <v>413</v>
      </c>
      <c r="Y561" t="s">
        <v>340</v>
      </c>
      <c r="Z561" s="131">
        <v>14072.17</v>
      </c>
      <c r="AA561" s="131">
        <v>1</v>
      </c>
      <c r="AB561" s="131">
        <v>116.37</v>
      </c>
      <c r="AC561" s="109"/>
      <c r="AD561" s="131">
        <v>16.376000000000001</v>
      </c>
      <c r="AE561" s="109"/>
      <c r="AF561" s="108"/>
      <c r="AG561" s="16"/>
      <c r="AH561" s="132">
        <v>2.0000000000000002E-5</v>
      </c>
      <c r="AI561" s="132">
        <v>2.6099999999999999E-3</v>
      </c>
      <c r="AJ561" s="132">
        <v>3.6000000000000002E-4</v>
      </c>
    </row>
    <row r="562" spans="1:36">
      <c r="A562" t="s">
        <v>1214</v>
      </c>
      <c r="B562" t="s">
        <v>1222</v>
      </c>
      <c r="C562" t="s">
        <v>2066</v>
      </c>
      <c r="D562" t="s">
        <v>2067</v>
      </c>
      <c r="E562" t="s">
        <v>310</v>
      </c>
      <c r="F562" t="s">
        <v>2348</v>
      </c>
      <c r="G562" t="s">
        <v>2349</v>
      </c>
      <c r="H562" t="s">
        <v>322</v>
      </c>
      <c r="I562" t="s">
        <v>755</v>
      </c>
      <c r="J562" t="s">
        <v>205</v>
      </c>
      <c r="K562" t="s">
        <v>205</v>
      </c>
      <c r="L562" t="s">
        <v>326</v>
      </c>
      <c r="M562" t="s">
        <v>341</v>
      </c>
      <c r="N562" t="s">
        <v>465</v>
      </c>
      <c r="O562" t="s">
        <v>340</v>
      </c>
      <c r="P562" t="s">
        <v>1645</v>
      </c>
      <c r="Q562" t="s">
        <v>414</v>
      </c>
      <c r="R562" t="s">
        <v>408</v>
      </c>
      <c r="S562" t="s">
        <v>1213</v>
      </c>
      <c r="T562" s="131">
        <v>4.87</v>
      </c>
      <c r="U562" t="s">
        <v>2350</v>
      </c>
      <c r="V562" s="132">
        <v>1.916E-2</v>
      </c>
      <c r="W562" s="132">
        <v>2.8500000000000001E-2</v>
      </c>
      <c r="X562" t="s">
        <v>413</v>
      </c>
      <c r="Y562" t="s">
        <v>340</v>
      </c>
      <c r="Z562" s="131">
        <v>15000</v>
      </c>
      <c r="AA562" s="131">
        <v>1</v>
      </c>
      <c r="AB562" s="131">
        <v>107.4</v>
      </c>
      <c r="AC562" s="109"/>
      <c r="AD562" s="131">
        <v>16.11</v>
      </c>
      <c r="AE562" s="109"/>
      <c r="AF562" s="108"/>
      <c r="AG562" s="16"/>
      <c r="AH562" s="132">
        <v>1.0000000000000001E-5</v>
      </c>
      <c r="AI562" s="132">
        <v>2.5699999999999998E-3</v>
      </c>
      <c r="AJ562" s="132">
        <v>3.5E-4</v>
      </c>
    </row>
    <row r="563" spans="1:36">
      <c r="A563" t="s">
        <v>1214</v>
      </c>
      <c r="B563" t="s">
        <v>1222</v>
      </c>
      <c r="C563" t="s">
        <v>2089</v>
      </c>
      <c r="D563" t="s">
        <v>2090</v>
      </c>
      <c r="E563" t="s">
        <v>310</v>
      </c>
      <c r="F563" t="s">
        <v>2365</v>
      </c>
      <c r="G563" t="s">
        <v>2366</v>
      </c>
      <c r="H563" t="s">
        <v>322</v>
      </c>
      <c r="I563" t="s">
        <v>755</v>
      </c>
      <c r="J563" t="s">
        <v>205</v>
      </c>
      <c r="K563" t="s">
        <v>205</v>
      </c>
      <c r="L563" t="s">
        <v>326</v>
      </c>
      <c r="M563" t="s">
        <v>341</v>
      </c>
      <c r="N563" t="s">
        <v>465</v>
      </c>
      <c r="O563" t="s">
        <v>340</v>
      </c>
      <c r="P563" t="s">
        <v>2093</v>
      </c>
      <c r="Q563" t="s">
        <v>414</v>
      </c>
      <c r="R563" t="s">
        <v>408</v>
      </c>
      <c r="S563" t="s">
        <v>1213</v>
      </c>
      <c r="T563" s="131">
        <v>9.8800000000000008</v>
      </c>
      <c r="U563" t="s">
        <v>2367</v>
      </c>
      <c r="V563" s="132">
        <v>2.2939999999999999E-2</v>
      </c>
      <c r="W563" s="132">
        <v>2.9499999999999998E-2</v>
      </c>
      <c r="X563" t="s">
        <v>413</v>
      </c>
      <c r="Y563" t="s">
        <v>340</v>
      </c>
      <c r="Z563" s="131">
        <v>15000</v>
      </c>
      <c r="AA563" s="131">
        <v>1</v>
      </c>
      <c r="AB563" s="131">
        <v>102.05</v>
      </c>
      <c r="AC563" s="109">
        <v>0.14599999999999999</v>
      </c>
      <c r="AD563" s="131">
        <v>15.454000000000001</v>
      </c>
      <c r="AE563" s="109"/>
      <c r="AF563" s="108"/>
      <c r="AG563" s="16"/>
      <c r="AH563" s="132">
        <v>0</v>
      </c>
      <c r="AI563" s="132">
        <v>2.49E-3</v>
      </c>
      <c r="AJ563" s="132">
        <v>3.4000000000000002E-4</v>
      </c>
    </row>
    <row r="564" spans="1:36">
      <c r="A564" t="s">
        <v>1214</v>
      </c>
      <c r="B564" t="s">
        <v>1222</v>
      </c>
      <c r="C564" t="s">
        <v>2351</v>
      </c>
      <c r="D564" t="s">
        <v>2352</v>
      </c>
      <c r="E564" t="s">
        <v>310</v>
      </c>
      <c r="F564" t="s">
        <v>2569</v>
      </c>
      <c r="G564" t="s">
        <v>2570</v>
      </c>
      <c r="H564" t="s">
        <v>322</v>
      </c>
      <c r="I564" t="s">
        <v>952</v>
      </c>
      <c r="J564" t="s">
        <v>205</v>
      </c>
      <c r="K564" t="s">
        <v>205</v>
      </c>
      <c r="L564" t="s">
        <v>326</v>
      </c>
      <c r="M564" t="s">
        <v>341</v>
      </c>
      <c r="N564" t="s">
        <v>452</v>
      </c>
      <c r="O564" t="s">
        <v>340</v>
      </c>
      <c r="P564" t="s">
        <v>1590</v>
      </c>
      <c r="Q564" t="s">
        <v>414</v>
      </c>
      <c r="R564" t="s">
        <v>408</v>
      </c>
      <c r="S564" t="s">
        <v>1213</v>
      </c>
      <c r="T564" s="131">
        <v>0.73</v>
      </c>
      <c r="U564" t="s">
        <v>1676</v>
      </c>
      <c r="V564" s="132">
        <v>3.9E-2</v>
      </c>
      <c r="W564" s="132">
        <v>4.9500000000000002E-2</v>
      </c>
      <c r="X564" t="s">
        <v>413</v>
      </c>
      <c r="Y564" t="s">
        <v>340</v>
      </c>
      <c r="Z564" s="131">
        <v>15000</v>
      </c>
      <c r="AA564" s="131">
        <v>1</v>
      </c>
      <c r="AB564" s="131">
        <v>100.26</v>
      </c>
      <c r="AC564" s="109"/>
      <c r="AD564" s="131">
        <v>15.039</v>
      </c>
      <c r="AE564" s="109"/>
      <c r="AF564" s="108"/>
      <c r="AG564" s="16"/>
      <c r="AH564" s="132">
        <v>3.0000000000000001E-5</v>
      </c>
      <c r="AI564" s="132">
        <v>2.3999999999999998E-3</v>
      </c>
      <c r="AJ564" s="132">
        <v>3.3E-4</v>
      </c>
    </row>
    <row r="565" spans="1:36">
      <c r="A565" t="s">
        <v>1214</v>
      </c>
      <c r="B565" t="s">
        <v>1222</v>
      </c>
      <c r="C565" t="s">
        <v>2396</v>
      </c>
      <c r="D565" t="s">
        <v>2397</v>
      </c>
      <c r="E565" t="s">
        <v>310</v>
      </c>
      <c r="F565" t="s">
        <v>2592</v>
      </c>
      <c r="G565" t="s">
        <v>2593</v>
      </c>
      <c r="H565" t="s">
        <v>322</v>
      </c>
      <c r="I565" t="s">
        <v>952</v>
      </c>
      <c r="J565" t="s">
        <v>205</v>
      </c>
      <c r="K565" t="s">
        <v>205</v>
      </c>
      <c r="L565" t="s">
        <v>326</v>
      </c>
      <c r="M565" t="s">
        <v>341</v>
      </c>
      <c r="N565" t="s">
        <v>441</v>
      </c>
      <c r="O565" t="s">
        <v>340</v>
      </c>
      <c r="P565" t="s">
        <v>1600</v>
      </c>
      <c r="Q565" t="s">
        <v>416</v>
      </c>
      <c r="R565" t="s">
        <v>408</v>
      </c>
      <c r="S565" t="s">
        <v>1213</v>
      </c>
      <c r="T565" s="131">
        <v>1.2</v>
      </c>
      <c r="U565" t="s">
        <v>1378</v>
      </c>
      <c r="V565" s="132">
        <v>4.1860000000000001E-2</v>
      </c>
      <c r="W565" s="132">
        <v>4.9399999999999999E-2</v>
      </c>
      <c r="X565" t="s">
        <v>413</v>
      </c>
      <c r="Y565" t="s">
        <v>340</v>
      </c>
      <c r="Z565" s="131">
        <v>12499.99</v>
      </c>
      <c r="AA565" s="131">
        <v>1</v>
      </c>
      <c r="AB565" s="131">
        <v>98.94</v>
      </c>
      <c r="AC565" s="109"/>
      <c r="AD565" s="131">
        <v>12.367000000000001</v>
      </c>
      <c r="AE565" s="109"/>
      <c r="AF565" s="108"/>
      <c r="AG565" s="16"/>
      <c r="AH565" s="132">
        <v>2.0000000000000002E-5</v>
      </c>
      <c r="AI565" s="132">
        <v>1.97E-3</v>
      </c>
      <c r="AJ565" s="132">
        <v>2.7E-4</v>
      </c>
    </row>
    <row r="566" spans="1:36">
      <c r="A566" t="s">
        <v>1214</v>
      </c>
      <c r="B566" t="s">
        <v>1222</v>
      </c>
      <c r="C566" t="s">
        <v>2585</v>
      </c>
      <c r="D566" t="s">
        <v>2586</v>
      </c>
      <c r="E566" t="s">
        <v>310</v>
      </c>
      <c r="F566" t="s">
        <v>2587</v>
      </c>
      <c r="G566" t="s">
        <v>2588</v>
      </c>
      <c r="H566" t="s">
        <v>322</v>
      </c>
      <c r="I566" t="s">
        <v>755</v>
      </c>
      <c r="J566" t="s">
        <v>205</v>
      </c>
      <c r="K566" t="s">
        <v>205</v>
      </c>
      <c r="L566" t="s">
        <v>326</v>
      </c>
      <c r="M566" t="s">
        <v>341</v>
      </c>
      <c r="N566" t="s">
        <v>478</v>
      </c>
      <c r="O566" t="s">
        <v>340</v>
      </c>
      <c r="P566" t="s">
        <v>2257</v>
      </c>
      <c r="Q566" t="s">
        <v>416</v>
      </c>
      <c r="R566" t="s">
        <v>408</v>
      </c>
      <c r="S566" t="s">
        <v>1213</v>
      </c>
      <c r="T566" s="131">
        <v>5.05</v>
      </c>
      <c r="U566" t="s">
        <v>2211</v>
      </c>
      <c r="V566" s="132">
        <v>1.5630000000000002E-2</v>
      </c>
      <c r="W566" s="132">
        <v>2.52E-2</v>
      </c>
      <c r="X566" t="s">
        <v>413</v>
      </c>
      <c r="Y566" t="s">
        <v>340</v>
      </c>
      <c r="Z566" s="131">
        <v>9303.5300000000007</v>
      </c>
      <c r="AA566" s="131">
        <v>1</v>
      </c>
      <c r="AB566" s="131">
        <v>118.55</v>
      </c>
      <c r="AC566" s="109"/>
      <c r="AD566" s="131">
        <v>11.029</v>
      </c>
      <c r="AE566" s="109"/>
      <c r="AF566" s="108"/>
      <c r="AG566" s="16"/>
      <c r="AH566" s="132">
        <v>1.0000000000000001E-5</v>
      </c>
      <c r="AI566" s="132">
        <v>1.7600000000000001E-3</v>
      </c>
      <c r="AJ566" s="132">
        <v>2.4000000000000001E-4</v>
      </c>
    </row>
    <row r="567" spans="1:36">
      <c r="A567" t="s">
        <v>1214</v>
      </c>
      <c r="B567" t="s">
        <v>1222</v>
      </c>
      <c r="C567" t="s">
        <v>2184</v>
      </c>
      <c r="D567" t="s">
        <v>2185</v>
      </c>
      <c r="E567" t="s">
        <v>310</v>
      </c>
      <c r="F567" t="s">
        <v>2633</v>
      </c>
      <c r="G567" t="s">
        <v>2634</v>
      </c>
      <c r="H567" t="s">
        <v>322</v>
      </c>
      <c r="I567" t="s">
        <v>952</v>
      </c>
      <c r="J567" t="s">
        <v>205</v>
      </c>
      <c r="K567" t="s">
        <v>205</v>
      </c>
      <c r="L567" t="s">
        <v>326</v>
      </c>
      <c r="M567" t="s">
        <v>341</v>
      </c>
      <c r="N567" t="s">
        <v>446</v>
      </c>
      <c r="O567" t="s">
        <v>340</v>
      </c>
      <c r="P567" t="s">
        <v>1645</v>
      </c>
      <c r="Q567" t="s">
        <v>414</v>
      </c>
      <c r="R567" t="s">
        <v>408</v>
      </c>
      <c r="S567" t="s">
        <v>1213</v>
      </c>
      <c r="T567" s="131">
        <v>1.49</v>
      </c>
      <c r="U567" t="s">
        <v>1389</v>
      </c>
      <c r="V567" s="132">
        <v>6.4000000000000005E-4</v>
      </c>
      <c r="W567" s="132">
        <v>5.11E-2</v>
      </c>
      <c r="X567" t="s">
        <v>413</v>
      </c>
      <c r="Y567" t="s">
        <v>340</v>
      </c>
      <c r="Z567" s="131">
        <v>10000</v>
      </c>
      <c r="AA567" s="131">
        <v>1</v>
      </c>
      <c r="AB567" s="131">
        <v>102.11</v>
      </c>
      <c r="AC567" s="109"/>
      <c r="AD567" s="131">
        <v>10.211</v>
      </c>
      <c r="AE567" s="109"/>
      <c r="AF567" s="108"/>
      <c r="AG567" s="16"/>
      <c r="AH567" s="132">
        <v>3.0000000000000001E-5</v>
      </c>
      <c r="AI567" s="132">
        <v>1.6299999999999999E-3</v>
      </c>
      <c r="AJ567" s="132">
        <v>2.2000000000000001E-4</v>
      </c>
    </row>
    <row r="568" spans="1:36">
      <c r="A568" t="s">
        <v>1214</v>
      </c>
      <c r="B568" t="s">
        <v>1222</v>
      </c>
      <c r="C568" t="s">
        <v>1698</v>
      </c>
      <c r="D568" t="s">
        <v>1699</v>
      </c>
      <c r="E568" t="s">
        <v>310</v>
      </c>
      <c r="F568" t="s">
        <v>2647</v>
      </c>
      <c r="G568" t="s">
        <v>2648</v>
      </c>
      <c r="H568" t="s">
        <v>322</v>
      </c>
      <c r="I568" t="s">
        <v>755</v>
      </c>
      <c r="J568" t="s">
        <v>205</v>
      </c>
      <c r="K568" t="s">
        <v>205</v>
      </c>
      <c r="L568" t="s">
        <v>326</v>
      </c>
      <c r="M568" t="s">
        <v>341</v>
      </c>
      <c r="N568" t="s">
        <v>466</v>
      </c>
      <c r="O568" t="s">
        <v>340</v>
      </c>
      <c r="P568" t="s">
        <v>1566</v>
      </c>
      <c r="Q568" t="s">
        <v>414</v>
      </c>
      <c r="R568" t="s">
        <v>408</v>
      </c>
      <c r="S568" t="s">
        <v>1213</v>
      </c>
      <c r="T568" s="131">
        <v>1.06</v>
      </c>
      <c r="U568" t="s">
        <v>2649</v>
      </c>
      <c r="V568" s="132">
        <v>2.452E-2</v>
      </c>
      <c r="W568" s="132">
        <v>3.1699999999999999E-2</v>
      </c>
      <c r="X568" t="s">
        <v>413</v>
      </c>
      <c r="Y568" t="s">
        <v>340</v>
      </c>
      <c r="Z568" s="131">
        <v>8235.2900000000009</v>
      </c>
      <c r="AA568" s="131">
        <v>1</v>
      </c>
      <c r="AB568" s="131">
        <v>118.01</v>
      </c>
      <c r="AC568" s="109"/>
      <c r="AD568" s="131">
        <v>9.718</v>
      </c>
      <c r="AE568" s="109"/>
      <c r="AF568" s="108"/>
      <c r="AG568" s="16"/>
      <c r="AH568" s="132">
        <v>1.0000000000000001E-5</v>
      </c>
      <c r="AI568" s="132">
        <v>1.5499999999999999E-3</v>
      </c>
      <c r="AJ568" s="132">
        <v>2.1000000000000001E-4</v>
      </c>
    </row>
    <row r="569" spans="1:36">
      <c r="A569" t="s">
        <v>1214</v>
      </c>
      <c r="B569" t="s">
        <v>1222</v>
      </c>
      <c r="C569" t="s">
        <v>2077</v>
      </c>
      <c r="D569" t="s">
        <v>2078</v>
      </c>
      <c r="E569" t="s">
        <v>310</v>
      </c>
      <c r="F569" t="s">
        <v>2594</v>
      </c>
      <c r="G569" t="s">
        <v>2595</v>
      </c>
      <c r="H569" t="s">
        <v>322</v>
      </c>
      <c r="I569" t="s">
        <v>755</v>
      </c>
      <c r="J569" t="s">
        <v>205</v>
      </c>
      <c r="K569" t="s">
        <v>205</v>
      </c>
      <c r="L569" t="s">
        <v>326</v>
      </c>
      <c r="M569" t="s">
        <v>341</v>
      </c>
      <c r="N569" t="s">
        <v>449</v>
      </c>
      <c r="O569" t="s">
        <v>340</v>
      </c>
      <c r="P569" t="s">
        <v>1590</v>
      </c>
      <c r="Q569" t="s">
        <v>414</v>
      </c>
      <c r="R569" t="s">
        <v>408</v>
      </c>
      <c r="S569" t="s">
        <v>1213</v>
      </c>
      <c r="T569" s="131">
        <v>0.99</v>
      </c>
      <c r="U569" t="s">
        <v>1743</v>
      </c>
      <c r="V569" s="132">
        <v>3.3600000000000001E-3</v>
      </c>
      <c r="W569" s="132">
        <v>2.46E-2</v>
      </c>
      <c r="X569" t="s">
        <v>413</v>
      </c>
      <c r="Y569" t="s">
        <v>340</v>
      </c>
      <c r="Z569" s="131">
        <v>8250</v>
      </c>
      <c r="AA569" s="131">
        <v>1</v>
      </c>
      <c r="AB569" s="131">
        <v>113.44</v>
      </c>
      <c r="AC569" s="109"/>
      <c r="AD569" s="131">
        <v>9.359</v>
      </c>
      <c r="AE569" s="109"/>
      <c r="AF569" s="108"/>
      <c r="AG569" s="16"/>
      <c r="AH569" s="132">
        <v>3.0000000000000001E-5</v>
      </c>
      <c r="AI569" s="132">
        <v>1.49E-3</v>
      </c>
      <c r="AJ569" s="132">
        <v>2.0000000000000001E-4</v>
      </c>
    </row>
    <row r="570" spans="1:36">
      <c r="A570" t="s">
        <v>1214</v>
      </c>
      <c r="B570" t="s">
        <v>1222</v>
      </c>
      <c r="C570" t="s">
        <v>2066</v>
      </c>
      <c r="D570" t="s">
        <v>2067</v>
      </c>
      <c r="E570" t="s">
        <v>310</v>
      </c>
      <c r="F570" t="s">
        <v>2448</v>
      </c>
      <c r="G570" t="s">
        <v>2449</v>
      </c>
      <c r="H570" t="s">
        <v>322</v>
      </c>
      <c r="I570" t="s">
        <v>755</v>
      </c>
      <c r="J570" t="s">
        <v>205</v>
      </c>
      <c r="K570" t="s">
        <v>205</v>
      </c>
      <c r="L570" t="s">
        <v>326</v>
      </c>
      <c r="M570" t="s">
        <v>341</v>
      </c>
      <c r="N570" t="s">
        <v>465</v>
      </c>
      <c r="O570" t="s">
        <v>340</v>
      </c>
      <c r="P570" t="s">
        <v>1645</v>
      </c>
      <c r="Q570" t="s">
        <v>414</v>
      </c>
      <c r="R570" t="s">
        <v>408</v>
      </c>
      <c r="S570" t="s">
        <v>1213</v>
      </c>
      <c r="T570" s="131">
        <v>8.23</v>
      </c>
      <c r="U570" t="s">
        <v>2206</v>
      </c>
      <c r="V570" s="132">
        <v>10</v>
      </c>
      <c r="W570" s="132">
        <v>2.9899999999999999E-2</v>
      </c>
      <c r="X570" t="s">
        <v>413</v>
      </c>
      <c r="Y570" t="s">
        <v>340</v>
      </c>
      <c r="Z570" s="131">
        <v>6888</v>
      </c>
      <c r="AA570" s="131">
        <v>1</v>
      </c>
      <c r="AB570" s="131">
        <v>108.16</v>
      </c>
      <c r="AC570" s="109"/>
      <c r="AD570" s="131">
        <v>7.45</v>
      </c>
      <c r="AE570" s="109"/>
      <c r="AF570" s="108"/>
      <c r="AG570" s="16"/>
      <c r="AH570" s="132">
        <v>1.0000000000000001E-5</v>
      </c>
      <c r="AI570" s="132">
        <v>1.1900000000000001E-3</v>
      </c>
      <c r="AJ570" s="132">
        <v>1.6000000000000001E-4</v>
      </c>
    </row>
    <row r="571" spans="1:36">
      <c r="A571" t="s">
        <v>1214</v>
      </c>
      <c r="B571" t="s">
        <v>1222</v>
      </c>
      <c r="C571" t="s">
        <v>2556</v>
      </c>
      <c r="D571" t="s">
        <v>2557</v>
      </c>
      <c r="E571" t="s">
        <v>310</v>
      </c>
      <c r="F571" t="s">
        <v>2558</v>
      </c>
      <c r="G571" t="s">
        <v>2559</v>
      </c>
      <c r="H571" t="s">
        <v>322</v>
      </c>
      <c r="I571" t="s">
        <v>952</v>
      </c>
      <c r="J571" t="s">
        <v>205</v>
      </c>
      <c r="K571" t="s">
        <v>205</v>
      </c>
      <c r="L571" t="s">
        <v>326</v>
      </c>
      <c r="M571" t="s">
        <v>341</v>
      </c>
      <c r="N571" t="s">
        <v>447</v>
      </c>
      <c r="O571" t="s">
        <v>340</v>
      </c>
      <c r="P571" t="s">
        <v>2093</v>
      </c>
      <c r="Q571" t="s">
        <v>414</v>
      </c>
      <c r="R571" t="s">
        <v>408</v>
      </c>
      <c r="S571" t="s">
        <v>1213</v>
      </c>
      <c r="T571" s="131">
        <v>2.4300000000000002</v>
      </c>
      <c r="U571" t="s">
        <v>1561</v>
      </c>
      <c r="V571" s="132">
        <v>2.8400000000000002E-2</v>
      </c>
      <c r="W571" s="132">
        <v>4.3900000000000002E-2</v>
      </c>
      <c r="X571" t="s">
        <v>413</v>
      </c>
      <c r="Y571" t="s">
        <v>340</v>
      </c>
      <c r="Z571" s="131">
        <v>7500</v>
      </c>
      <c r="AA571" s="131">
        <v>1</v>
      </c>
      <c r="AB571" s="131">
        <v>92.42</v>
      </c>
      <c r="AC571" s="109"/>
      <c r="AD571" s="131">
        <v>6.9320000000000004</v>
      </c>
      <c r="AE571" s="109"/>
      <c r="AF571" s="108"/>
      <c r="AG571" s="16"/>
      <c r="AH571" s="132">
        <v>1.0000000000000001E-5</v>
      </c>
      <c r="AI571" s="132">
        <v>1.1100000000000001E-3</v>
      </c>
      <c r="AJ571" s="132">
        <v>1.4999999999999999E-4</v>
      </c>
    </row>
    <row r="572" spans="1:36">
      <c r="A572" t="s">
        <v>1214</v>
      </c>
      <c r="B572" t="s">
        <v>1222</v>
      </c>
      <c r="C572" t="s">
        <v>1930</v>
      </c>
      <c r="D572" t="s">
        <v>1931</v>
      </c>
      <c r="E572" t="s">
        <v>310</v>
      </c>
      <c r="F572" t="s">
        <v>2640</v>
      </c>
      <c r="G572" t="s">
        <v>2641</v>
      </c>
      <c r="H572" t="s">
        <v>322</v>
      </c>
      <c r="I572" t="s">
        <v>755</v>
      </c>
      <c r="J572" t="s">
        <v>205</v>
      </c>
      <c r="K572" t="s">
        <v>205</v>
      </c>
      <c r="L572" t="s">
        <v>326</v>
      </c>
      <c r="M572" t="s">
        <v>341</v>
      </c>
      <c r="N572" t="s">
        <v>465</v>
      </c>
      <c r="O572" t="s">
        <v>340</v>
      </c>
      <c r="P572" t="s">
        <v>1645</v>
      </c>
      <c r="Q572" t="s">
        <v>414</v>
      </c>
      <c r="R572" t="s">
        <v>408</v>
      </c>
      <c r="S572" t="s">
        <v>1213</v>
      </c>
      <c r="T572" s="131">
        <v>2.89</v>
      </c>
      <c r="U572" t="s">
        <v>2642</v>
      </c>
      <c r="V572" s="132">
        <v>9.7802100000000003</v>
      </c>
      <c r="W572" s="132">
        <v>2.5600000000000001E-2</v>
      </c>
      <c r="X572" t="s">
        <v>413</v>
      </c>
      <c r="Y572" t="s">
        <v>340</v>
      </c>
      <c r="Z572" s="131">
        <v>3698.72</v>
      </c>
      <c r="AA572" s="131">
        <v>1</v>
      </c>
      <c r="AB572" s="131">
        <v>110.61</v>
      </c>
      <c r="AC572" s="109">
        <v>6.3E-2</v>
      </c>
      <c r="AD572" s="131">
        <v>4.1539999999999999</v>
      </c>
      <c r="AE572" s="109"/>
      <c r="AF572" s="108"/>
      <c r="AG572" s="16"/>
      <c r="AH572" s="132">
        <v>1.0000000000000001E-5</v>
      </c>
      <c r="AI572" s="132">
        <v>6.7000000000000002E-4</v>
      </c>
      <c r="AJ572" s="132">
        <v>9.0000000000000006E-5</v>
      </c>
    </row>
    <row r="573" spans="1:36">
      <c r="A573" t="s">
        <v>1214</v>
      </c>
      <c r="B573" t="s">
        <v>1223</v>
      </c>
      <c r="C573" t="s">
        <v>2282</v>
      </c>
      <c r="D573" t="s">
        <v>2283</v>
      </c>
      <c r="E573" t="s">
        <v>310</v>
      </c>
      <c r="F573" t="s">
        <v>2284</v>
      </c>
      <c r="G573" t="s">
        <v>2285</v>
      </c>
      <c r="H573" t="s">
        <v>322</v>
      </c>
      <c r="I573" t="s">
        <v>952</v>
      </c>
      <c r="J573" t="s">
        <v>205</v>
      </c>
      <c r="K573" t="s">
        <v>205</v>
      </c>
      <c r="L573" t="s">
        <v>326</v>
      </c>
      <c r="M573" t="s">
        <v>341</v>
      </c>
      <c r="N573" t="s">
        <v>459</v>
      </c>
      <c r="O573" t="s">
        <v>340</v>
      </c>
      <c r="P573" t="s">
        <v>411</v>
      </c>
      <c r="Q573" t="s">
        <v>411</v>
      </c>
      <c r="R573" t="s">
        <v>411</v>
      </c>
      <c r="S573" t="s">
        <v>1213</v>
      </c>
      <c r="T573" s="131">
        <v>4.49</v>
      </c>
      <c r="U573" t="s">
        <v>1617</v>
      </c>
      <c r="V573" s="132">
        <v>4.0820000000000002E-2</v>
      </c>
      <c r="W573" s="132">
        <v>0.05</v>
      </c>
      <c r="X573" t="s">
        <v>413</v>
      </c>
      <c r="Y573" t="s">
        <v>340</v>
      </c>
      <c r="Z573" s="131">
        <v>1688000</v>
      </c>
      <c r="AA573" s="131">
        <v>1</v>
      </c>
      <c r="AB573" s="131">
        <v>100</v>
      </c>
      <c r="AC573" s="109"/>
      <c r="AD573" s="131">
        <v>1688</v>
      </c>
      <c r="AE573" s="109"/>
      <c r="AF573" s="108"/>
      <c r="AG573" s="16"/>
      <c r="AH573" s="132"/>
      <c r="AI573" s="132">
        <v>0.96787999999999996</v>
      </c>
      <c r="AJ573" s="132">
        <v>2.8900000000000002E-3</v>
      </c>
    </row>
    <row r="574" spans="1:36">
      <c r="A574" t="s">
        <v>1214</v>
      </c>
      <c r="B574" t="s">
        <v>1223</v>
      </c>
      <c r="C574" t="s">
        <v>2308</v>
      </c>
      <c r="D574" t="s">
        <v>2309</v>
      </c>
      <c r="E574" t="s">
        <v>310</v>
      </c>
      <c r="F574" t="s">
        <v>2310</v>
      </c>
      <c r="G574" t="s">
        <v>2311</v>
      </c>
      <c r="H574" t="s">
        <v>322</v>
      </c>
      <c r="I574" t="s">
        <v>755</v>
      </c>
      <c r="J574" t="s">
        <v>205</v>
      </c>
      <c r="K574" t="s">
        <v>205</v>
      </c>
      <c r="L574" t="s">
        <v>326</v>
      </c>
      <c r="M574" t="s">
        <v>341</v>
      </c>
      <c r="N574" t="s">
        <v>466</v>
      </c>
      <c r="O574" t="s">
        <v>340</v>
      </c>
      <c r="P574" t="s">
        <v>1550</v>
      </c>
      <c r="Q574" t="s">
        <v>414</v>
      </c>
      <c r="R574" t="s">
        <v>408</v>
      </c>
      <c r="S574" t="s">
        <v>1213</v>
      </c>
      <c r="T574" s="131">
        <v>2.85</v>
      </c>
      <c r="U574" t="s">
        <v>1986</v>
      </c>
      <c r="V574" s="132">
        <v>8.6910000000000001E-2</v>
      </c>
      <c r="W574" s="132">
        <v>4.5699999999999998E-2</v>
      </c>
      <c r="X574" t="s">
        <v>413</v>
      </c>
      <c r="Y574" t="s">
        <v>340</v>
      </c>
      <c r="Z574" s="131">
        <v>52500</v>
      </c>
      <c r="AA574" s="131">
        <v>1</v>
      </c>
      <c r="AB574" s="131">
        <v>106.7</v>
      </c>
      <c r="AC574" s="109"/>
      <c r="AD574" s="131">
        <v>56.018000000000001</v>
      </c>
      <c r="AE574" s="109"/>
      <c r="AF574" s="108"/>
      <c r="AG574" s="16"/>
      <c r="AH574" s="132">
        <v>3.0000000000000001E-5</v>
      </c>
      <c r="AI574" s="132">
        <v>3.2120000000000003E-2</v>
      </c>
      <c r="AJ574" s="132">
        <v>1E-4</v>
      </c>
    </row>
    <row r="575" spans="1:36">
      <c r="A575" t="s">
        <v>1214</v>
      </c>
      <c r="B575" t="s">
        <v>1224</v>
      </c>
      <c r="C575" t="s">
        <v>1536</v>
      </c>
      <c r="D575" t="s">
        <v>1537</v>
      </c>
      <c r="E575" t="s">
        <v>310</v>
      </c>
      <c r="F575" t="s">
        <v>2424</v>
      </c>
      <c r="G575" t="s">
        <v>2425</v>
      </c>
      <c r="H575" t="s">
        <v>322</v>
      </c>
      <c r="I575" t="s">
        <v>755</v>
      </c>
      <c r="J575" t="s">
        <v>205</v>
      </c>
      <c r="K575" t="s">
        <v>205</v>
      </c>
      <c r="L575" t="s">
        <v>326</v>
      </c>
      <c r="M575" t="s">
        <v>341</v>
      </c>
      <c r="N575" t="s">
        <v>449</v>
      </c>
      <c r="O575" t="s">
        <v>340</v>
      </c>
      <c r="P575" t="s">
        <v>1212</v>
      </c>
      <c r="Q575" t="s">
        <v>414</v>
      </c>
      <c r="R575" t="s">
        <v>408</v>
      </c>
      <c r="S575" t="s">
        <v>1213</v>
      </c>
      <c r="T575" s="131">
        <v>2.4</v>
      </c>
      <c r="U575" t="s">
        <v>2426</v>
      </c>
      <c r="V575" s="132">
        <v>-1.0330000000000001E-2</v>
      </c>
      <c r="W575" s="132">
        <v>2.4899999999999999E-2</v>
      </c>
      <c r="X575" t="s">
        <v>413</v>
      </c>
      <c r="Y575" t="s">
        <v>340</v>
      </c>
      <c r="Z575" s="131">
        <v>5843953</v>
      </c>
      <c r="AA575" s="131">
        <v>1</v>
      </c>
      <c r="AB575" s="131">
        <v>107.95</v>
      </c>
      <c r="AC575" s="109"/>
      <c r="AD575" s="131">
        <v>6308.5469999999996</v>
      </c>
      <c r="AE575" s="109"/>
      <c r="AF575" s="108"/>
      <c r="AG575" s="16"/>
      <c r="AH575" s="132">
        <v>1.8600000000000001E-3</v>
      </c>
      <c r="AI575" s="132">
        <v>0.13317999999999999</v>
      </c>
      <c r="AJ575" s="132">
        <v>1.8499999999999999E-2</v>
      </c>
    </row>
    <row r="576" spans="1:36">
      <c r="A576" t="s">
        <v>1214</v>
      </c>
      <c r="B576" t="s">
        <v>1224</v>
      </c>
      <c r="C576" t="s">
        <v>456</v>
      </c>
      <c r="D576" t="s">
        <v>2228</v>
      </c>
      <c r="E576" t="s">
        <v>310</v>
      </c>
      <c r="F576" t="s">
        <v>2460</v>
      </c>
      <c r="G576" t="s">
        <v>2461</v>
      </c>
      <c r="H576" t="s">
        <v>322</v>
      </c>
      <c r="I576" t="s">
        <v>755</v>
      </c>
      <c r="J576" t="s">
        <v>205</v>
      </c>
      <c r="K576" t="s">
        <v>205</v>
      </c>
      <c r="L576" t="s">
        <v>326</v>
      </c>
      <c r="M576" t="s">
        <v>341</v>
      </c>
      <c r="N576" t="s">
        <v>441</v>
      </c>
      <c r="O576" t="s">
        <v>340</v>
      </c>
      <c r="P576" t="s">
        <v>1212</v>
      </c>
      <c r="Q576" t="s">
        <v>414</v>
      </c>
      <c r="R576" t="s">
        <v>408</v>
      </c>
      <c r="S576" t="s">
        <v>1213</v>
      </c>
      <c r="T576" s="131">
        <v>2.77</v>
      </c>
      <c r="U576" t="s">
        <v>2462</v>
      </c>
      <c r="V576" s="132">
        <v>1.0970000000000001E-2</v>
      </c>
      <c r="W576" s="132">
        <v>2.46E-2</v>
      </c>
      <c r="X576" t="s">
        <v>413</v>
      </c>
      <c r="Y576" t="s">
        <v>340</v>
      </c>
      <c r="Z576" s="131">
        <v>4506895.38</v>
      </c>
      <c r="AA576" s="131">
        <v>1</v>
      </c>
      <c r="AB576" s="131">
        <v>123.46</v>
      </c>
      <c r="AC576" s="109"/>
      <c r="AD576" s="131">
        <v>5564.2129999999997</v>
      </c>
      <c r="AE576" s="109"/>
      <c r="AF576" s="108"/>
      <c r="AG576" s="16"/>
      <c r="AH576" s="132">
        <v>1.7799999999999999E-3</v>
      </c>
      <c r="AI576" s="132">
        <v>0.11747</v>
      </c>
      <c r="AJ576" s="132">
        <v>1.6310000000000002E-2</v>
      </c>
    </row>
    <row r="577" spans="1:36">
      <c r="A577" t="s">
        <v>1214</v>
      </c>
      <c r="B577" t="s">
        <v>1224</v>
      </c>
      <c r="C577" t="s">
        <v>2004</v>
      </c>
      <c r="D577" t="s">
        <v>2005</v>
      </c>
      <c r="E577" t="s">
        <v>310</v>
      </c>
      <c r="F577" t="s">
        <v>2772</v>
      </c>
      <c r="G577" t="s">
        <v>2773</v>
      </c>
      <c r="H577" t="s">
        <v>322</v>
      </c>
      <c r="I577" t="s">
        <v>755</v>
      </c>
      <c r="J577" t="s">
        <v>205</v>
      </c>
      <c r="K577" t="s">
        <v>205</v>
      </c>
      <c r="L577" t="s">
        <v>326</v>
      </c>
      <c r="M577" t="s">
        <v>341</v>
      </c>
      <c r="N577" t="s">
        <v>449</v>
      </c>
      <c r="O577" t="s">
        <v>340</v>
      </c>
      <c r="P577" t="s">
        <v>2774</v>
      </c>
      <c r="Q577" t="s">
        <v>416</v>
      </c>
      <c r="R577" t="s">
        <v>408</v>
      </c>
      <c r="S577" t="s">
        <v>1213</v>
      </c>
      <c r="T577" s="131">
        <v>1.42</v>
      </c>
      <c r="U577" t="s">
        <v>2775</v>
      </c>
      <c r="V577" s="132">
        <v>10</v>
      </c>
      <c r="W577" s="132">
        <v>2.6200000000000001E-2</v>
      </c>
      <c r="X577" t="s">
        <v>413</v>
      </c>
      <c r="Y577" t="s">
        <v>340</v>
      </c>
      <c r="Z577" s="131">
        <v>3913899</v>
      </c>
      <c r="AA577" s="131">
        <v>1</v>
      </c>
      <c r="AB577" s="131">
        <v>112.82</v>
      </c>
      <c r="AC577" s="109"/>
      <c r="AD577" s="131">
        <v>4415.6610000000001</v>
      </c>
      <c r="AE577" s="109"/>
      <c r="AF577" s="108"/>
      <c r="AG577" s="16"/>
      <c r="AH577" s="132">
        <v>5.13E-3</v>
      </c>
      <c r="AI577" s="132">
        <v>9.3219999999999997E-2</v>
      </c>
      <c r="AJ577" s="132">
        <v>1.295E-2</v>
      </c>
    </row>
    <row r="578" spans="1:36">
      <c r="A578" t="s">
        <v>1214</v>
      </c>
      <c r="B578" t="s">
        <v>1224</v>
      </c>
      <c r="C578" t="s">
        <v>1532</v>
      </c>
      <c r="D578" t="s">
        <v>1533</v>
      </c>
      <c r="E578" t="s">
        <v>310</v>
      </c>
      <c r="F578" t="s">
        <v>2485</v>
      </c>
      <c r="G578" t="s">
        <v>2486</v>
      </c>
      <c r="H578" t="s">
        <v>322</v>
      </c>
      <c r="I578" t="s">
        <v>755</v>
      </c>
      <c r="J578" t="s">
        <v>205</v>
      </c>
      <c r="K578" t="s">
        <v>205</v>
      </c>
      <c r="L578" t="s">
        <v>326</v>
      </c>
      <c r="M578" t="s">
        <v>341</v>
      </c>
      <c r="N578" t="s">
        <v>449</v>
      </c>
      <c r="O578" t="s">
        <v>340</v>
      </c>
      <c r="P578" t="s">
        <v>1212</v>
      </c>
      <c r="Q578" t="s">
        <v>414</v>
      </c>
      <c r="R578" t="s">
        <v>408</v>
      </c>
      <c r="S578" t="s">
        <v>1213</v>
      </c>
      <c r="T578" s="131">
        <v>3.5</v>
      </c>
      <c r="U578" t="s">
        <v>2487</v>
      </c>
      <c r="V578" s="132">
        <v>-9.6399999999999993E-3</v>
      </c>
      <c r="W578" s="132">
        <v>2.5999999999999999E-2</v>
      </c>
      <c r="X578" t="s">
        <v>413</v>
      </c>
      <c r="Y578" t="s">
        <v>340</v>
      </c>
      <c r="Z578" s="131">
        <v>3940316.26</v>
      </c>
      <c r="AA578" s="131">
        <v>1</v>
      </c>
      <c r="AB578" s="131">
        <v>105.05</v>
      </c>
      <c r="AC578" s="109"/>
      <c r="AD578" s="131">
        <v>4139.3019999999997</v>
      </c>
      <c r="AE578" s="109"/>
      <c r="AF578" s="108"/>
      <c r="AG578" s="16"/>
      <c r="AH578" s="132">
        <v>1.16E-3</v>
      </c>
      <c r="AI578" s="132">
        <v>8.7389999999999995E-2</v>
      </c>
      <c r="AJ578" s="132">
        <v>1.214E-2</v>
      </c>
    </row>
    <row r="579" spans="1:36">
      <c r="A579" t="s">
        <v>1214</v>
      </c>
      <c r="B579" t="s">
        <v>1224</v>
      </c>
      <c r="C579" t="s">
        <v>2414</v>
      </c>
      <c r="D579" t="s">
        <v>2415</v>
      </c>
      <c r="E579" t="s">
        <v>310</v>
      </c>
      <c r="F579" t="s">
        <v>2776</v>
      </c>
      <c r="G579" t="s">
        <v>2777</v>
      </c>
      <c r="H579" t="s">
        <v>322</v>
      </c>
      <c r="I579" t="s">
        <v>755</v>
      </c>
      <c r="J579" t="s">
        <v>205</v>
      </c>
      <c r="K579" t="s">
        <v>205</v>
      </c>
      <c r="L579" t="s">
        <v>326</v>
      </c>
      <c r="M579" t="s">
        <v>341</v>
      </c>
      <c r="N579" t="s">
        <v>449</v>
      </c>
      <c r="O579" t="s">
        <v>340</v>
      </c>
      <c r="P579" t="s">
        <v>1212</v>
      </c>
      <c r="Q579" t="s">
        <v>414</v>
      </c>
      <c r="R579" t="s">
        <v>408</v>
      </c>
      <c r="S579" t="s">
        <v>1213</v>
      </c>
      <c r="T579" s="131">
        <v>1.42</v>
      </c>
      <c r="U579" t="s">
        <v>2778</v>
      </c>
      <c r="V579" s="132">
        <v>-1.184E-2</v>
      </c>
      <c r="W579" s="132">
        <v>2.5600000000000001E-2</v>
      </c>
      <c r="X579" t="s">
        <v>413</v>
      </c>
      <c r="Y579" t="s">
        <v>340</v>
      </c>
      <c r="Z579" s="131">
        <v>3175000</v>
      </c>
      <c r="AA579" s="131">
        <v>1</v>
      </c>
      <c r="AB579" s="131">
        <v>110.36</v>
      </c>
      <c r="AC579" s="109"/>
      <c r="AD579" s="131">
        <v>3503.93</v>
      </c>
      <c r="AE579" s="109"/>
      <c r="AF579" s="108"/>
      <c r="AG579" s="16"/>
      <c r="AH579" s="132">
        <v>6.7999999999999996E-3</v>
      </c>
      <c r="AI579" s="132">
        <v>7.3969999999999994E-2</v>
      </c>
      <c r="AJ579" s="132">
        <v>1.027E-2</v>
      </c>
    </row>
    <row r="580" spans="1:36">
      <c r="A580" t="s">
        <v>1214</v>
      </c>
      <c r="B580" t="s">
        <v>1224</v>
      </c>
      <c r="C580" t="s">
        <v>2779</v>
      </c>
      <c r="D580" t="s">
        <v>2780</v>
      </c>
      <c r="E580" t="s">
        <v>312</v>
      </c>
      <c r="F580" t="s">
        <v>2781</v>
      </c>
      <c r="G580" t="s">
        <v>2782</v>
      </c>
      <c r="H580" t="s">
        <v>322</v>
      </c>
      <c r="I580" t="s">
        <v>756</v>
      </c>
      <c r="J580" t="s">
        <v>205</v>
      </c>
      <c r="K580" t="s">
        <v>205</v>
      </c>
      <c r="L580" t="s">
        <v>326</v>
      </c>
      <c r="M580" t="s">
        <v>341</v>
      </c>
      <c r="N580" t="s">
        <v>466</v>
      </c>
      <c r="O580" t="s">
        <v>340</v>
      </c>
      <c r="P580" t="s">
        <v>2193</v>
      </c>
      <c r="Q580" t="s">
        <v>416</v>
      </c>
      <c r="R580" t="s">
        <v>408</v>
      </c>
      <c r="S580" t="s">
        <v>1213</v>
      </c>
      <c r="T580" s="131">
        <v>2.46</v>
      </c>
      <c r="U580" t="s">
        <v>2783</v>
      </c>
      <c r="V580" s="132">
        <v>10</v>
      </c>
      <c r="W580" s="132">
        <v>7.0400000000000004E-2</v>
      </c>
      <c r="X580" t="s">
        <v>413</v>
      </c>
      <c r="Y580" t="s">
        <v>340</v>
      </c>
      <c r="Z580" s="131">
        <v>3220394.2</v>
      </c>
      <c r="AA580" s="131">
        <v>1</v>
      </c>
      <c r="AB580" s="131">
        <v>91.8</v>
      </c>
      <c r="AC580" s="109"/>
      <c r="AD580" s="131">
        <v>2956.3220000000001</v>
      </c>
      <c r="AE580" s="109"/>
      <c r="AF580" s="108"/>
      <c r="AG580" s="16"/>
      <c r="AH580" s="132">
        <v>3.0599999999999998E-3</v>
      </c>
      <c r="AI580" s="132">
        <v>6.241E-2</v>
      </c>
      <c r="AJ580" s="132">
        <v>8.6700000000000006E-3</v>
      </c>
    </row>
    <row r="581" spans="1:36">
      <c r="A581" t="s">
        <v>1214</v>
      </c>
      <c r="B581" t="s">
        <v>1224</v>
      </c>
      <c r="C581" t="s">
        <v>2089</v>
      </c>
      <c r="D581" t="s">
        <v>2090</v>
      </c>
      <c r="E581" t="s">
        <v>310</v>
      </c>
      <c r="F581" t="s">
        <v>2470</v>
      </c>
      <c r="G581" t="s">
        <v>2471</v>
      </c>
      <c r="H581" t="s">
        <v>322</v>
      </c>
      <c r="I581" t="s">
        <v>755</v>
      </c>
      <c r="J581" t="s">
        <v>205</v>
      </c>
      <c r="K581" t="s">
        <v>205</v>
      </c>
      <c r="L581" t="s">
        <v>326</v>
      </c>
      <c r="M581" t="s">
        <v>341</v>
      </c>
      <c r="N581" t="s">
        <v>465</v>
      </c>
      <c r="O581" t="s">
        <v>340</v>
      </c>
      <c r="P581" t="s">
        <v>2257</v>
      </c>
      <c r="Q581" t="s">
        <v>416</v>
      </c>
      <c r="R581" t="s">
        <v>408</v>
      </c>
      <c r="S581" t="s">
        <v>1213</v>
      </c>
      <c r="T581" s="131">
        <v>1.96</v>
      </c>
      <c r="U581" t="s">
        <v>1686</v>
      </c>
      <c r="V581" s="132">
        <v>1.034E-2</v>
      </c>
      <c r="W581" s="132">
        <v>2.8199999999999999E-2</v>
      </c>
      <c r="X581" t="s">
        <v>413</v>
      </c>
      <c r="Y581" t="s">
        <v>340</v>
      </c>
      <c r="Z581" s="131">
        <v>2347551.08</v>
      </c>
      <c r="AA581" s="131">
        <v>1</v>
      </c>
      <c r="AB581" s="131">
        <v>114.73</v>
      </c>
      <c r="AC581" s="109"/>
      <c r="AD581" s="131">
        <v>2693.3449999999998</v>
      </c>
      <c r="AE581" s="109"/>
      <c r="AF581" s="108"/>
      <c r="AG581" s="16"/>
      <c r="AH581" s="132">
        <v>9.7000000000000005E-4</v>
      </c>
      <c r="AI581" s="132">
        <v>5.6860000000000001E-2</v>
      </c>
      <c r="AJ581" s="132">
        <v>7.9000000000000008E-3</v>
      </c>
    </row>
    <row r="582" spans="1:36">
      <c r="A582" t="s">
        <v>1214</v>
      </c>
      <c r="B582" t="s">
        <v>1224</v>
      </c>
      <c r="C582" t="s">
        <v>1992</v>
      </c>
      <c r="D582" t="s">
        <v>1993</v>
      </c>
      <c r="E582" t="s">
        <v>310</v>
      </c>
      <c r="F582" t="s">
        <v>2440</v>
      </c>
      <c r="G582" t="s">
        <v>2441</v>
      </c>
      <c r="H582" t="s">
        <v>322</v>
      </c>
      <c r="I582" t="s">
        <v>755</v>
      </c>
      <c r="J582" t="s">
        <v>205</v>
      </c>
      <c r="K582" t="s">
        <v>205</v>
      </c>
      <c r="L582" t="s">
        <v>326</v>
      </c>
      <c r="M582" t="s">
        <v>341</v>
      </c>
      <c r="N582" t="s">
        <v>449</v>
      </c>
      <c r="O582" t="s">
        <v>340</v>
      </c>
      <c r="P582" t="s">
        <v>1212</v>
      </c>
      <c r="Q582" t="s">
        <v>414</v>
      </c>
      <c r="R582" t="s">
        <v>408</v>
      </c>
      <c r="S582" t="s">
        <v>1213</v>
      </c>
      <c r="T582" s="131">
        <v>2.81</v>
      </c>
      <c r="U582" t="s">
        <v>2442</v>
      </c>
      <c r="V582" s="132">
        <v>7.1448200000000002</v>
      </c>
      <c r="W582" s="132">
        <v>2.4400000000000002E-2</v>
      </c>
      <c r="X582" t="s">
        <v>413</v>
      </c>
      <c r="Y582" t="s">
        <v>340</v>
      </c>
      <c r="Z582" s="131">
        <v>2000533.57</v>
      </c>
      <c r="AA582" s="131">
        <v>1</v>
      </c>
      <c r="AB582" s="131">
        <v>115.29</v>
      </c>
      <c r="AC582" s="109"/>
      <c r="AD582" s="131">
        <v>2306.415</v>
      </c>
      <c r="AE582" s="109"/>
      <c r="AF582" s="108"/>
      <c r="AG582" s="16"/>
      <c r="AH582" s="132">
        <v>8.9999999999999998E-4</v>
      </c>
      <c r="AI582" s="132">
        <v>4.8689999999999997E-2</v>
      </c>
      <c r="AJ582" s="132">
        <v>6.7600000000000004E-3</v>
      </c>
    </row>
    <row r="583" spans="1:36">
      <c r="A583" t="s">
        <v>1214</v>
      </c>
      <c r="B583" t="s">
        <v>1224</v>
      </c>
      <c r="C583" t="s">
        <v>2066</v>
      </c>
      <c r="D583" t="s">
        <v>2067</v>
      </c>
      <c r="E583" t="s">
        <v>310</v>
      </c>
      <c r="F583" t="s">
        <v>2068</v>
      </c>
      <c r="G583" t="s">
        <v>2069</v>
      </c>
      <c r="H583" t="s">
        <v>322</v>
      </c>
      <c r="I583" t="s">
        <v>755</v>
      </c>
      <c r="J583" t="s">
        <v>205</v>
      </c>
      <c r="K583" t="s">
        <v>205</v>
      </c>
      <c r="L583" t="s">
        <v>326</v>
      </c>
      <c r="M583" t="s">
        <v>341</v>
      </c>
      <c r="N583" t="s">
        <v>465</v>
      </c>
      <c r="O583" t="s">
        <v>340</v>
      </c>
      <c r="P583" t="s">
        <v>1645</v>
      </c>
      <c r="Q583" t="s">
        <v>414</v>
      </c>
      <c r="R583" t="s">
        <v>408</v>
      </c>
      <c r="S583" t="s">
        <v>1213</v>
      </c>
      <c r="T583" s="131">
        <v>2.58</v>
      </c>
      <c r="U583" t="s">
        <v>1660</v>
      </c>
      <c r="V583" s="132">
        <v>1.2330000000000001E-2</v>
      </c>
      <c r="W583" s="132">
        <v>2.8199999999999999E-2</v>
      </c>
      <c r="X583" t="s">
        <v>413</v>
      </c>
      <c r="Y583" t="s">
        <v>340</v>
      </c>
      <c r="Z583" s="131">
        <v>1542000</v>
      </c>
      <c r="AA583" s="131">
        <v>1</v>
      </c>
      <c r="AB583" s="131">
        <v>111.43</v>
      </c>
      <c r="AC583" s="109"/>
      <c r="AD583" s="131">
        <v>1718.251</v>
      </c>
      <c r="AE583" s="109"/>
      <c r="AF583" s="108"/>
      <c r="AG583" s="16"/>
      <c r="AH583" s="132">
        <v>6.4999999999999997E-4</v>
      </c>
      <c r="AI583" s="132">
        <v>3.628E-2</v>
      </c>
      <c r="AJ583" s="132">
        <v>5.0400000000000002E-3</v>
      </c>
    </row>
    <row r="584" spans="1:36">
      <c r="A584" t="s">
        <v>1214</v>
      </c>
      <c r="B584" t="s">
        <v>1224</v>
      </c>
      <c r="C584" t="s">
        <v>1930</v>
      </c>
      <c r="D584" t="s">
        <v>1931</v>
      </c>
      <c r="E584" t="s">
        <v>310</v>
      </c>
      <c r="F584" t="s">
        <v>2784</v>
      </c>
      <c r="G584" t="s">
        <v>2785</v>
      </c>
      <c r="H584" t="s">
        <v>322</v>
      </c>
      <c r="I584" t="s">
        <v>755</v>
      </c>
      <c r="J584" t="s">
        <v>205</v>
      </c>
      <c r="K584" t="s">
        <v>205</v>
      </c>
      <c r="L584" t="s">
        <v>326</v>
      </c>
      <c r="M584" t="s">
        <v>341</v>
      </c>
      <c r="N584" t="s">
        <v>465</v>
      </c>
      <c r="O584" t="s">
        <v>340</v>
      </c>
      <c r="P584" t="s">
        <v>1645</v>
      </c>
      <c r="Q584" t="s">
        <v>414</v>
      </c>
      <c r="R584" t="s">
        <v>408</v>
      </c>
      <c r="S584" t="s">
        <v>1213</v>
      </c>
      <c r="T584" s="131">
        <v>1.68</v>
      </c>
      <c r="U584" t="s">
        <v>2254</v>
      </c>
      <c r="V584" s="132">
        <v>1.9599999999999999E-3</v>
      </c>
      <c r="W584" s="132">
        <v>2.7400000000000001E-2</v>
      </c>
      <c r="X584" t="s">
        <v>413</v>
      </c>
      <c r="Y584" t="s">
        <v>340</v>
      </c>
      <c r="Z584" s="131">
        <v>1167682.6000000001</v>
      </c>
      <c r="AA584" s="131">
        <v>1</v>
      </c>
      <c r="AB584" s="131">
        <v>118.4</v>
      </c>
      <c r="AC584" s="109"/>
      <c r="AD584" s="131">
        <v>1382.5360000000001</v>
      </c>
      <c r="AE584" s="109"/>
      <c r="AF584" s="108"/>
      <c r="AG584" s="16"/>
      <c r="AH584" s="132">
        <v>1.2700000000000001E-3</v>
      </c>
      <c r="AI584" s="132">
        <v>2.9190000000000001E-2</v>
      </c>
      <c r="AJ584" s="132">
        <v>4.0499999999999998E-3</v>
      </c>
    </row>
    <row r="585" spans="1:36">
      <c r="A585" t="s">
        <v>1214</v>
      </c>
      <c r="B585" t="s">
        <v>1224</v>
      </c>
      <c r="C585" t="s">
        <v>2004</v>
      </c>
      <c r="D585" t="s">
        <v>2005</v>
      </c>
      <c r="E585" t="s">
        <v>310</v>
      </c>
      <c r="F585" t="s">
        <v>2360</v>
      </c>
      <c r="G585" t="s">
        <v>2361</v>
      </c>
      <c r="H585" t="s">
        <v>322</v>
      </c>
      <c r="I585" t="s">
        <v>755</v>
      </c>
      <c r="J585" t="s">
        <v>205</v>
      </c>
      <c r="K585" t="s">
        <v>205</v>
      </c>
      <c r="L585" t="s">
        <v>326</v>
      </c>
      <c r="M585" t="s">
        <v>341</v>
      </c>
      <c r="N585" t="s">
        <v>449</v>
      </c>
      <c r="O585" t="s">
        <v>340</v>
      </c>
      <c r="P585" t="s">
        <v>1212</v>
      </c>
      <c r="Q585" t="s">
        <v>414</v>
      </c>
      <c r="R585" t="s">
        <v>408</v>
      </c>
      <c r="S585" t="s">
        <v>1213</v>
      </c>
      <c r="T585" s="131">
        <v>0.98</v>
      </c>
      <c r="U585" t="s">
        <v>2362</v>
      </c>
      <c r="V585" s="132">
        <v>3.49E-3</v>
      </c>
      <c r="W585" s="132">
        <v>2.5499999999999998E-2</v>
      </c>
      <c r="X585" t="s">
        <v>413</v>
      </c>
      <c r="Y585" t="s">
        <v>340</v>
      </c>
      <c r="Z585" s="131">
        <v>1075000</v>
      </c>
      <c r="AA585" s="131">
        <v>1</v>
      </c>
      <c r="AB585" s="131">
        <v>112.93</v>
      </c>
      <c r="AC585" s="109"/>
      <c r="AD585" s="131">
        <v>1213.998</v>
      </c>
      <c r="AE585" s="109"/>
      <c r="AF585" s="108"/>
      <c r="AG585" s="16"/>
      <c r="AH585" s="132">
        <v>3.6000000000000002E-4</v>
      </c>
      <c r="AI585" s="132">
        <v>2.563E-2</v>
      </c>
      <c r="AJ585" s="132">
        <v>3.5599999999999998E-3</v>
      </c>
    </row>
    <row r="586" spans="1:36">
      <c r="A586" t="s">
        <v>1214</v>
      </c>
      <c r="B586" t="s">
        <v>1224</v>
      </c>
      <c r="C586" t="s">
        <v>2547</v>
      </c>
      <c r="D586" t="s">
        <v>2548</v>
      </c>
      <c r="E586" t="s">
        <v>310</v>
      </c>
      <c r="F586" t="s">
        <v>2549</v>
      </c>
      <c r="G586" t="s">
        <v>2550</v>
      </c>
      <c r="H586" t="s">
        <v>322</v>
      </c>
      <c r="I586" t="s">
        <v>756</v>
      </c>
      <c r="J586" t="s">
        <v>205</v>
      </c>
      <c r="K586" t="s">
        <v>205</v>
      </c>
      <c r="L586" t="s">
        <v>326</v>
      </c>
      <c r="M586" t="s">
        <v>341</v>
      </c>
      <c r="N586" t="s">
        <v>455</v>
      </c>
      <c r="O586" t="s">
        <v>340</v>
      </c>
      <c r="P586" t="s">
        <v>1579</v>
      </c>
      <c r="Q586" t="s">
        <v>416</v>
      </c>
      <c r="R586" t="s">
        <v>408</v>
      </c>
      <c r="S586" t="s">
        <v>1213</v>
      </c>
      <c r="T586" s="131">
        <v>2.4300000000000002</v>
      </c>
      <c r="U586" t="s">
        <v>2551</v>
      </c>
      <c r="V586" s="132">
        <v>3.8690000000000002E-2</v>
      </c>
      <c r="W586" s="132">
        <v>6.2100000000000002E-2</v>
      </c>
      <c r="X586" t="s">
        <v>413</v>
      </c>
      <c r="Y586" t="s">
        <v>340</v>
      </c>
      <c r="Z586" s="131">
        <v>1151507.8700000001</v>
      </c>
      <c r="AA586" s="131">
        <v>1</v>
      </c>
      <c r="AB586" s="131">
        <v>94.12</v>
      </c>
      <c r="AC586" s="109"/>
      <c r="AD586" s="131">
        <v>1083.799</v>
      </c>
      <c r="AE586" s="109"/>
      <c r="AF586" s="108"/>
      <c r="AG586" s="16"/>
      <c r="AH586" s="132">
        <v>8.8999999999999995E-4</v>
      </c>
      <c r="AI586" s="132">
        <v>2.2880000000000001E-2</v>
      </c>
      <c r="AJ586" s="132">
        <v>3.1800000000000001E-3</v>
      </c>
    </row>
    <row r="587" spans="1:36">
      <c r="A587" t="s">
        <v>1214</v>
      </c>
      <c r="B587" t="s">
        <v>1224</v>
      </c>
      <c r="C587" t="s">
        <v>1992</v>
      </c>
      <c r="D587" t="s">
        <v>1993</v>
      </c>
      <c r="E587" t="s">
        <v>310</v>
      </c>
      <c r="F587" t="s">
        <v>2530</v>
      </c>
      <c r="G587" t="s">
        <v>2531</v>
      </c>
      <c r="H587" t="s">
        <v>322</v>
      </c>
      <c r="I587" t="s">
        <v>755</v>
      </c>
      <c r="J587" t="s">
        <v>205</v>
      </c>
      <c r="K587" t="s">
        <v>205</v>
      </c>
      <c r="L587" t="s">
        <v>326</v>
      </c>
      <c r="M587" t="s">
        <v>341</v>
      </c>
      <c r="N587" t="s">
        <v>449</v>
      </c>
      <c r="O587" t="s">
        <v>340</v>
      </c>
      <c r="P587" t="s">
        <v>1212</v>
      </c>
      <c r="Q587" t="s">
        <v>414</v>
      </c>
      <c r="R587" t="s">
        <v>408</v>
      </c>
      <c r="S587" t="s">
        <v>1213</v>
      </c>
      <c r="T587" s="131">
        <v>3.34</v>
      </c>
      <c r="U587" t="s">
        <v>2532</v>
      </c>
      <c r="V587" s="132">
        <v>-1.1010000000000001E-2</v>
      </c>
      <c r="W587" s="132">
        <v>2.5700000000000001E-2</v>
      </c>
      <c r="X587" t="s">
        <v>413</v>
      </c>
      <c r="Y587" t="s">
        <v>340</v>
      </c>
      <c r="Z587" s="131">
        <v>929600</v>
      </c>
      <c r="AA587" s="131">
        <v>1</v>
      </c>
      <c r="AB587" s="131">
        <v>105.19</v>
      </c>
      <c r="AC587" s="109"/>
      <c r="AD587" s="131">
        <v>977.846</v>
      </c>
      <c r="AE587" s="109"/>
      <c r="AF587" s="108"/>
      <c r="AG587" s="16"/>
      <c r="AH587" s="132">
        <v>9.3999999999999997E-4</v>
      </c>
      <c r="AI587" s="132">
        <v>2.0639999999999999E-2</v>
      </c>
      <c r="AJ587" s="132">
        <v>2.8700000000000002E-3</v>
      </c>
    </row>
    <row r="588" spans="1:36">
      <c r="A588" t="s">
        <v>1214</v>
      </c>
      <c r="B588" t="s">
        <v>1224</v>
      </c>
      <c r="C588" t="s">
        <v>2089</v>
      </c>
      <c r="D588" t="s">
        <v>2090</v>
      </c>
      <c r="E588" t="s">
        <v>310</v>
      </c>
      <c r="F588" t="s">
        <v>2255</v>
      </c>
      <c r="G588" t="s">
        <v>2256</v>
      </c>
      <c r="H588" t="s">
        <v>322</v>
      </c>
      <c r="I588" t="s">
        <v>755</v>
      </c>
      <c r="J588" t="s">
        <v>205</v>
      </c>
      <c r="K588" t="s">
        <v>205</v>
      </c>
      <c r="L588" t="s">
        <v>326</v>
      </c>
      <c r="M588" t="s">
        <v>341</v>
      </c>
      <c r="N588" t="s">
        <v>465</v>
      </c>
      <c r="O588" t="s">
        <v>340</v>
      </c>
      <c r="P588" t="s">
        <v>2257</v>
      </c>
      <c r="Q588" t="s">
        <v>416</v>
      </c>
      <c r="R588" t="s">
        <v>408</v>
      </c>
      <c r="S588" t="s">
        <v>1213</v>
      </c>
      <c r="T588" s="131">
        <v>11.94</v>
      </c>
      <c r="U588" t="s">
        <v>2258</v>
      </c>
      <c r="V588" s="132">
        <v>2.9520000000000001E-2</v>
      </c>
      <c r="W588" s="132">
        <v>3.1600000000000003E-2</v>
      </c>
      <c r="X588" t="s">
        <v>413</v>
      </c>
      <c r="Y588" t="s">
        <v>340</v>
      </c>
      <c r="Z588" s="131">
        <v>775000</v>
      </c>
      <c r="AA588" s="131">
        <v>1</v>
      </c>
      <c r="AB588" s="131">
        <v>109.54</v>
      </c>
      <c r="AC588" s="109">
        <v>14.647</v>
      </c>
      <c r="AD588" s="131">
        <v>863.58199999999999</v>
      </c>
      <c r="AE588" s="109"/>
      <c r="AF588" s="108"/>
      <c r="AG588" s="16"/>
      <c r="AH588" s="132">
        <v>2.4000000000000001E-4</v>
      </c>
      <c r="AI588" s="132">
        <v>1.8540000000000001E-2</v>
      </c>
      <c r="AJ588" s="132">
        <v>2.5799999999999998E-3</v>
      </c>
    </row>
    <row r="589" spans="1:36">
      <c r="A589" t="s">
        <v>1214</v>
      </c>
      <c r="B589" t="s">
        <v>1224</v>
      </c>
      <c r="C589" t="s">
        <v>2786</v>
      </c>
      <c r="D589" t="s">
        <v>2787</v>
      </c>
      <c r="E589" t="s">
        <v>80</v>
      </c>
      <c r="F589" t="s">
        <v>2788</v>
      </c>
      <c r="G589" t="s">
        <v>2789</v>
      </c>
      <c r="H589" t="s">
        <v>322</v>
      </c>
      <c r="I589" t="s">
        <v>756</v>
      </c>
      <c r="J589" t="s">
        <v>206</v>
      </c>
      <c r="K589" t="s">
        <v>294</v>
      </c>
      <c r="L589" t="s">
        <v>326</v>
      </c>
      <c r="M589" t="s">
        <v>315</v>
      </c>
      <c r="N589" t="s">
        <v>569</v>
      </c>
      <c r="O589" t="s">
        <v>340</v>
      </c>
      <c r="P589" t="s">
        <v>2130</v>
      </c>
      <c r="Q589" t="s">
        <v>434</v>
      </c>
      <c r="R589" t="s">
        <v>408</v>
      </c>
      <c r="S589" t="s">
        <v>1217</v>
      </c>
      <c r="T589" s="131">
        <v>3.8519999999999999</v>
      </c>
      <c r="U589" t="s">
        <v>2790</v>
      </c>
      <c r="V589" s="132">
        <v>10</v>
      </c>
      <c r="W589" s="132">
        <v>5.339E-2</v>
      </c>
      <c r="X589" t="s">
        <v>412</v>
      </c>
      <c r="Y589" t="s">
        <v>340</v>
      </c>
      <c r="Z589" s="131">
        <v>392000</v>
      </c>
      <c r="AA589" s="131">
        <v>3.9550000000000001</v>
      </c>
      <c r="AB589" s="131">
        <v>103.947</v>
      </c>
      <c r="AC589" s="109"/>
      <c r="AD589" s="131">
        <v>1611.635</v>
      </c>
      <c r="AE589" s="109"/>
      <c r="AF589" s="108"/>
      <c r="AG589" s="16"/>
      <c r="AH589" s="132">
        <v>9.1E-4</v>
      </c>
      <c r="AI589" s="132">
        <v>3.4020000000000002E-2</v>
      </c>
      <c r="AJ589" s="132">
        <v>4.7299999999999998E-3</v>
      </c>
    </row>
    <row r="590" spans="1:36">
      <c r="A590" t="s">
        <v>1214</v>
      </c>
      <c r="B590" t="s">
        <v>1224</v>
      </c>
      <c r="C590" t="s">
        <v>2791</v>
      </c>
      <c r="D590" t="s">
        <v>2792</v>
      </c>
      <c r="E590" t="s">
        <v>80</v>
      </c>
      <c r="F590" t="s">
        <v>2793</v>
      </c>
      <c r="G590" t="s">
        <v>2794</v>
      </c>
      <c r="H590" t="s">
        <v>322</v>
      </c>
      <c r="I590" t="s">
        <v>756</v>
      </c>
      <c r="J590" t="s">
        <v>206</v>
      </c>
      <c r="K590" t="s">
        <v>298</v>
      </c>
      <c r="L590" t="s">
        <v>326</v>
      </c>
      <c r="M590" t="s">
        <v>315</v>
      </c>
      <c r="N590" t="s">
        <v>487</v>
      </c>
      <c r="O590" t="s">
        <v>340</v>
      </c>
      <c r="P590" t="s">
        <v>2795</v>
      </c>
      <c r="Q590" t="s">
        <v>432</v>
      </c>
      <c r="R590" t="s">
        <v>408</v>
      </c>
      <c r="S590" t="s">
        <v>1216</v>
      </c>
      <c r="T590" s="131">
        <v>0.53</v>
      </c>
      <c r="U590" t="s">
        <v>1540</v>
      </c>
      <c r="V590" s="132">
        <v>10</v>
      </c>
      <c r="W590" s="132">
        <v>6.6390000000000005E-2</v>
      </c>
      <c r="X590" t="s">
        <v>413</v>
      </c>
      <c r="Y590" t="s">
        <v>340</v>
      </c>
      <c r="Z590" s="131">
        <v>449000</v>
      </c>
      <c r="AA590" s="131">
        <v>3.3719999999999999</v>
      </c>
      <c r="AB590" s="131">
        <v>100.40600000000001</v>
      </c>
      <c r="AC590" s="109"/>
      <c r="AD590" s="131">
        <v>1520.1669999999999</v>
      </c>
      <c r="AE590" s="109"/>
      <c r="AF590" s="108"/>
      <c r="AG590" s="16"/>
      <c r="AH590" s="132">
        <v>4.0000000000000002E-4</v>
      </c>
      <c r="AI590" s="132">
        <v>3.209E-2</v>
      </c>
      <c r="AJ590" s="132">
        <v>4.4600000000000004E-3</v>
      </c>
    </row>
    <row r="591" spans="1:36">
      <c r="A591" t="s">
        <v>1214</v>
      </c>
      <c r="B591" t="s">
        <v>1224</v>
      </c>
      <c r="C591" t="s">
        <v>2796</v>
      </c>
      <c r="D591" t="s">
        <v>2797</v>
      </c>
      <c r="E591" t="s">
        <v>80</v>
      </c>
      <c r="F591" t="s">
        <v>2798</v>
      </c>
      <c r="G591" t="s">
        <v>2799</v>
      </c>
      <c r="H591" t="s">
        <v>322</v>
      </c>
      <c r="I591" t="s">
        <v>756</v>
      </c>
      <c r="J591" t="s">
        <v>206</v>
      </c>
      <c r="K591" t="s">
        <v>225</v>
      </c>
      <c r="L591" t="s">
        <v>326</v>
      </c>
      <c r="M591" t="s">
        <v>315</v>
      </c>
      <c r="N591" t="s">
        <v>538</v>
      </c>
      <c r="O591" t="s">
        <v>340</v>
      </c>
      <c r="P591" t="s">
        <v>1908</v>
      </c>
      <c r="Q591" t="s">
        <v>434</v>
      </c>
      <c r="R591" t="s">
        <v>408</v>
      </c>
      <c r="S591" t="s">
        <v>1216</v>
      </c>
      <c r="T591" s="131">
        <v>3.5999999999999997E-2</v>
      </c>
      <c r="U591" t="s">
        <v>1531</v>
      </c>
      <c r="V591" s="132">
        <v>2.6610000000000002E-2</v>
      </c>
      <c r="W591" s="132">
        <v>5.0909999999999997E-2</v>
      </c>
      <c r="X591" t="s">
        <v>413</v>
      </c>
      <c r="Y591" t="s">
        <v>340</v>
      </c>
      <c r="Z591" s="131">
        <v>335000</v>
      </c>
      <c r="AA591" s="131">
        <v>3.3719999999999999</v>
      </c>
      <c r="AB591" s="131">
        <v>101.34</v>
      </c>
      <c r="AC591" s="109"/>
      <c r="AD591" s="131">
        <v>1144.752</v>
      </c>
      <c r="AE591" s="109"/>
      <c r="AF591" s="108"/>
      <c r="AG591" s="16"/>
      <c r="AH591" s="132">
        <v>2.7E-4</v>
      </c>
      <c r="AI591" s="132">
        <v>2.4170000000000001E-2</v>
      </c>
      <c r="AJ591" s="132">
        <v>3.3600000000000001E-3</v>
      </c>
    </row>
    <row r="592" spans="1:36">
      <c r="A592" t="s">
        <v>1214</v>
      </c>
      <c r="B592" t="s">
        <v>1224</v>
      </c>
      <c r="C592" t="s">
        <v>2791</v>
      </c>
      <c r="D592" t="s">
        <v>2792</v>
      </c>
      <c r="E592" t="s">
        <v>80</v>
      </c>
      <c r="F592" t="s">
        <v>2800</v>
      </c>
      <c r="G592" t="s">
        <v>2801</v>
      </c>
      <c r="H592" t="s">
        <v>322</v>
      </c>
      <c r="I592" t="s">
        <v>756</v>
      </c>
      <c r="J592" t="s">
        <v>206</v>
      </c>
      <c r="K592" t="s">
        <v>298</v>
      </c>
      <c r="L592" t="s">
        <v>326</v>
      </c>
      <c r="M592" t="s">
        <v>315</v>
      </c>
      <c r="N592" t="s">
        <v>487</v>
      </c>
      <c r="O592" t="s">
        <v>340</v>
      </c>
      <c r="P592" t="s">
        <v>2795</v>
      </c>
      <c r="Q592" t="s">
        <v>432</v>
      </c>
      <c r="R592" t="s">
        <v>408</v>
      </c>
      <c r="S592" t="s">
        <v>1216</v>
      </c>
      <c r="T592" s="131">
        <v>3.718</v>
      </c>
      <c r="U592" t="s">
        <v>2802</v>
      </c>
      <c r="V592" s="132">
        <v>10</v>
      </c>
      <c r="W592" s="132">
        <v>7.7240000000000003E-2</v>
      </c>
      <c r="X592" t="s">
        <v>413</v>
      </c>
      <c r="Y592" t="s">
        <v>340</v>
      </c>
      <c r="Z592" s="131">
        <v>325000</v>
      </c>
      <c r="AA592" s="131">
        <v>3.3719999999999999</v>
      </c>
      <c r="AB592" s="131">
        <v>99.323999999999998</v>
      </c>
      <c r="AC592" s="109"/>
      <c r="AD592" s="131">
        <v>1088.492</v>
      </c>
      <c r="AE592" s="109"/>
      <c r="AF592" s="108"/>
      <c r="AG592" s="16"/>
      <c r="AH592" s="132">
        <v>1.3999999999999999E-4</v>
      </c>
      <c r="AI592" s="132">
        <v>2.298E-2</v>
      </c>
      <c r="AJ592" s="132">
        <v>3.1900000000000001E-3</v>
      </c>
    </row>
    <row r="593" spans="1:36">
      <c r="A593" t="s">
        <v>1214</v>
      </c>
      <c r="B593" t="s">
        <v>1224</v>
      </c>
      <c r="C593" t="s">
        <v>2803</v>
      </c>
      <c r="D593" t="s">
        <v>2804</v>
      </c>
      <c r="E593" t="s">
        <v>80</v>
      </c>
      <c r="F593" t="s">
        <v>2805</v>
      </c>
      <c r="G593" t="s">
        <v>2806</v>
      </c>
      <c r="H593" t="s">
        <v>322</v>
      </c>
      <c r="I593" t="s">
        <v>756</v>
      </c>
      <c r="J593" t="s">
        <v>206</v>
      </c>
      <c r="K593" t="s">
        <v>225</v>
      </c>
      <c r="L593" t="s">
        <v>326</v>
      </c>
      <c r="M593" t="s">
        <v>315</v>
      </c>
      <c r="N593" t="s">
        <v>565</v>
      </c>
      <c r="O593" t="s">
        <v>340</v>
      </c>
      <c r="P593" t="s">
        <v>2807</v>
      </c>
      <c r="Q593" t="s">
        <v>432</v>
      </c>
      <c r="R593" t="s">
        <v>408</v>
      </c>
      <c r="S593" t="s">
        <v>1216</v>
      </c>
      <c r="T593" s="131">
        <v>3.847</v>
      </c>
      <c r="U593" t="s">
        <v>1915</v>
      </c>
      <c r="V593" s="132">
        <v>3.8120000000000001E-2</v>
      </c>
      <c r="W593" s="132">
        <v>5.1380000000000002E-2</v>
      </c>
      <c r="X593" t="s">
        <v>413</v>
      </c>
      <c r="Y593" t="s">
        <v>340</v>
      </c>
      <c r="Z593" s="131">
        <v>285000</v>
      </c>
      <c r="AA593" s="131">
        <v>3.3719999999999999</v>
      </c>
      <c r="AB593" s="131">
        <v>95.727999999999994</v>
      </c>
      <c r="AC593" s="109"/>
      <c r="AD593" s="131">
        <v>919.96</v>
      </c>
      <c r="AE593" s="109"/>
      <c r="AF593" s="108"/>
      <c r="AG593" s="16"/>
      <c r="AH593" s="132">
        <v>8.0999999999999996E-4</v>
      </c>
      <c r="AI593" s="132">
        <v>1.942E-2</v>
      </c>
      <c r="AJ593" s="132">
        <v>2.7000000000000001E-3</v>
      </c>
    </row>
    <row r="594" spans="1:36">
      <c r="A594" t="s">
        <v>1214</v>
      </c>
      <c r="B594" t="s">
        <v>1224</v>
      </c>
      <c r="C594" t="s">
        <v>2808</v>
      </c>
      <c r="D594" t="s">
        <v>2809</v>
      </c>
      <c r="E594" t="s">
        <v>80</v>
      </c>
      <c r="F594" t="s">
        <v>2810</v>
      </c>
      <c r="G594" t="s">
        <v>2811</v>
      </c>
      <c r="H594" t="s">
        <v>322</v>
      </c>
      <c r="I594" t="s">
        <v>756</v>
      </c>
      <c r="J594" t="s">
        <v>206</v>
      </c>
      <c r="K594" t="s">
        <v>300</v>
      </c>
      <c r="L594" t="s">
        <v>326</v>
      </c>
      <c r="M594" t="s">
        <v>315</v>
      </c>
      <c r="N594" t="s">
        <v>487</v>
      </c>
      <c r="O594" t="s">
        <v>340</v>
      </c>
      <c r="P594" t="s">
        <v>2807</v>
      </c>
      <c r="Q594" t="s">
        <v>432</v>
      </c>
      <c r="R594" t="s">
        <v>408</v>
      </c>
      <c r="S594" t="s">
        <v>1216</v>
      </c>
      <c r="T594" s="131">
        <v>1.04</v>
      </c>
      <c r="U594" t="s">
        <v>2812</v>
      </c>
      <c r="V594" s="132">
        <v>9.987E-2</v>
      </c>
      <c r="W594" s="132">
        <v>6.6059999999999994E-2</v>
      </c>
      <c r="X594" t="s">
        <v>413</v>
      </c>
      <c r="Y594" t="s">
        <v>340</v>
      </c>
      <c r="Z594" s="131">
        <v>825000</v>
      </c>
      <c r="AA594" s="131">
        <v>3.3719999999999999</v>
      </c>
      <c r="AB594" s="131">
        <v>31.236999999999998</v>
      </c>
      <c r="AC594" s="109"/>
      <c r="AD594" s="131">
        <v>868.97</v>
      </c>
      <c r="AE594" s="109"/>
      <c r="AF594" s="108"/>
      <c r="AG594" s="16"/>
      <c r="AH594" s="132">
        <v>6.1799999999999997E-3</v>
      </c>
      <c r="AI594" s="132">
        <v>1.8350000000000002E-2</v>
      </c>
      <c r="AJ594" s="132">
        <v>2.5500000000000002E-3</v>
      </c>
    </row>
    <row r="595" spans="1:36">
      <c r="A595" t="s">
        <v>1214</v>
      </c>
      <c r="B595" t="s">
        <v>1224</v>
      </c>
      <c r="C595" t="s">
        <v>2813</v>
      </c>
      <c r="D595" t="s">
        <v>2814</v>
      </c>
      <c r="E595" t="s">
        <v>80</v>
      </c>
      <c r="F595" t="s">
        <v>2815</v>
      </c>
      <c r="G595" t="s">
        <v>2816</v>
      </c>
      <c r="H595" t="s">
        <v>322</v>
      </c>
      <c r="I595" t="s">
        <v>756</v>
      </c>
      <c r="J595" t="s">
        <v>206</v>
      </c>
      <c r="K595" t="s">
        <v>225</v>
      </c>
      <c r="L595" t="s">
        <v>326</v>
      </c>
      <c r="M595" t="s">
        <v>315</v>
      </c>
      <c r="N595" t="s">
        <v>538</v>
      </c>
      <c r="O595" t="s">
        <v>340</v>
      </c>
      <c r="P595" t="s">
        <v>1902</v>
      </c>
      <c r="Q595" t="s">
        <v>434</v>
      </c>
      <c r="R595" t="s">
        <v>408</v>
      </c>
      <c r="S595" t="s">
        <v>1216</v>
      </c>
      <c r="T595" s="131">
        <v>5.5E-2</v>
      </c>
      <c r="U595" t="s">
        <v>2817</v>
      </c>
      <c r="V595" s="132">
        <v>3.4029999999999998E-2</v>
      </c>
      <c r="W595" s="132">
        <v>5.2200000000000003E-2</v>
      </c>
      <c r="X595" t="s">
        <v>413</v>
      </c>
      <c r="Y595" t="s">
        <v>340</v>
      </c>
      <c r="Z595" s="131">
        <v>200000</v>
      </c>
      <c r="AA595" s="131">
        <v>3.3719999999999999</v>
      </c>
      <c r="AB595" s="131">
        <v>101.459</v>
      </c>
      <c r="AC595" s="109"/>
      <c r="AD595" s="131">
        <v>684.23800000000006</v>
      </c>
      <c r="AE595" s="109"/>
      <c r="AF595" s="108"/>
      <c r="AG595" s="16"/>
      <c r="AH595" s="132">
        <v>4.0000000000000002E-4</v>
      </c>
      <c r="AI595" s="132">
        <v>1.4449999999999999E-2</v>
      </c>
      <c r="AJ595" s="132">
        <v>2.0100000000000001E-3</v>
      </c>
    </row>
    <row r="596" spans="1:36">
      <c r="A596" t="s">
        <v>1214</v>
      </c>
      <c r="B596" t="s">
        <v>1224</v>
      </c>
      <c r="C596" t="s">
        <v>2791</v>
      </c>
      <c r="D596" t="s">
        <v>2792</v>
      </c>
      <c r="E596" t="s">
        <v>80</v>
      </c>
      <c r="F596" t="s">
        <v>2818</v>
      </c>
      <c r="G596" t="s">
        <v>2819</v>
      </c>
      <c r="H596" t="s">
        <v>322</v>
      </c>
      <c r="I596" t="s">
        <v>756</v>
      </c>
      <c r="J596" t="s">
        <v>206</v>
      </c>
      <c r="K596" t="s">
        <v>298</v>
      </c>
      <c r="L596" t="s">
        <v>326</v>
      </c>
      <c r="M596" t="s">
        <v>315</v>
      </c>
      <c r="N596" t="s">
        <v>487</v>
      </c>
      <c r="O596" t="s">
        <v>340</v>
      </c>
      <c r="P596" t="s">
        <v>2795</v>
      </c>
      <c r="Q596" t="s">
        <v>432</v>
      </c>
      <c r="R596" t="s">
        <v>408</v>
      </c>
      <c r="S596" t="s">
        <v>1216</v>
      </c>
      <c r="T596" s="131">
        <v>4.4649999999999999</v>
      </c>
      <c r="U596" t="s">
        <v>2820</v>
      </c>
      <c r="V596" s="132">
        <v>10</v>
      </c>
      <c r="W596" s="132">
        <v>8.1420000000000006E-2</v>
      </c>
      <c r="X596" t="s">
        <v>413</v>
      </c>
      <c r="Y596" t="s">
        <v>340</v>
      </c>
      <c r="Z596" s="131">
        <v>128628.22</v>
      </c>
      <c r="AA596" s="131">
        <v>3.3719999999999999</v>
      </c>
      <c r="AB596" s="131">
        <v>92.448999999999998</v>
      </c>
      <c r="AC596" s="109"/>
      <c r="AD596" s="131">
        <v>400.98399999999998</v>
      </c>
      <c r="AE596" s="109"/>
      <c r="AF596" s="108"/>
      <c r="AG596" s="16"/>
      <c r="AH596" s="132">
        <v>3.0000000000000001E-5</v>
      </c>
      <c r="AI596" s="132">
        <v>8.4700000000000001E-3</v>
      </c>
      <c r="AJ596" s="132">
        <v>1.1800000000000001E-3</v>
      </c>
    </row>
    <row r="597" spans="1:36">
      <c r="A597" t="s">
        <v>1214</v>
      </c>
      <c r="B597" t="s">
        <v>1231</v>
      </c>
      <c r="C597" t="s">
        <v>2004</v>
      </c>
      <c r="D597" t="s">
        <v>2005</v>
      </c>
      <c r="E597" t="s">
        <v>310</v>
      </c>
      <c r="F597" t="s">
        <v>2360</v>
      </c>
      <c r="G597" t="s">
        <v>2361</v>
      </c>
      <c r="H597" t="s">
        <v>322</v>
      </c>
      <c r="I597" t="s">
        <v>755</v>
      </c>
      <c r="J597" t="s">
        <v>205</v>
      </c>
      <c r="K597" t="s">
        <v>205</v>
      </c>
      <c r="L597" t="s">
        <v>326</v>
      </c>
      <c r="M597" t="s">
        <v>341</v>
      </c>
      <c r="N597" t="s">
        <v>449</v>
      </c>
      <c r="O597" t="s">
        <v>340</v>
      </c>
      <c r="P597" t="s">
        <v>1212</v>
      </c>
      <c r="Q597" t="s">
        <v>414</v>
      </c>
      <c r="R597" t="s">
        <v>408</v>
      </c>
      <c r="S597" t="s">
        <v>1213</v>
      </c>
      <c r="T597" s="131">
        <v>0.98</v>
      </c>
      <c r="U597" t="s">
        <v>2362</v>
      </c>
      <c r="V597" s="132">
        <v>2.0100000000000001E-3</v>
      </c>
      <c r="W597" s="132">
        <v>2.5499999999999998E-2</v>
      </c>
      <c r="X597" t="s">
        <v>413</v>
      </c>
      <c r="Y597" t="s">
        <v>340</v>
      </c>
      <c r="Z597" s="131">
        <v>33200000</v>
      </c>
      <c r="AA597" s="131">
        <v>1</v>
      </c>
      <c r="AB597" s="131">
        <v>112.93</v>
      </c>
      <c r="AC597" s="109"/>
      <c r="AD597" s="131">
        <v>37492.76</v>
      </c>
      <c r="AE597" s="109"/>
      <c r="AF597" s="108"/>
      <c r="AG597" s="16"/>
      <c r="AH597" s="132">
        <v>1.107E-2</v>
      </c>
      <c r="AI597" s="132">
        <v>0.10944</v>
      </c>
      <c r="AJ597" s="132">
        <v>1.291E-2</v>
      </c>
    </row>
    <row r="598" spans="1:36">
      <c r="A598" t="s">
        <v>1214</v>
      </c>
      <c r="B598" t="s">
        <v>1231</v>
      </c>
      <c r="C598" t="s">
        <v>456</v>
      </c>
      <c r="D598" t="s">
        <v>2228</v>
      </c>
      <c r="E598" t="s">
        <v>310</v>
      </c>
      <c r="F598" t="s">
        <v>2460</v>
      </c>
      <c r="G598" t="s">
        <v>2461</v>
      </c>
      <c r="H598" t="s">
        <v>322</v>
      </c>
      <c r="I598" t="s">
        <v>755</v>
      </c>
      <c r="J598" t="s">
        <v>205</v>
      </c>
      <c r="K598" t="s">
        <v>205</v>
      </c>
      <c r="L598" t="s">
        <v>326</v>
      </c>
      <c r="M598" t="s">
        <v>341</v>
      </c>
      <c r="N598" t="s">
        <v>441</v>
      </c>
      <c r="O598" t="s">
        <v>340</v>
      </c>
      <c r="P598" t="s">
        <v>1212</v>
      </c>
      <c r="Q598" t="s">
        <v>414</v>
      </c>
      <c r="R598" t="s">
        <v>408</v>
      </c>
      <c r="S598" t="s">
        <v>1213</v>
      </c>
      <c r="T598" s="131">
        <v>2.77</v>
      </c>
      <c r="U598" t="s">
        <v>2462</v>
      </c>
      <c r="V598" s="132">
        <v>1.081E-2</v>
      </c>
      <c r="W598" s="132">
        <v>2.46E-2</v>
      </c>
      <c r="X598" t="s">
        <v>413</v>
      </c>
      <c r="Y598" t="s">
        <v>340</v>
      </c>
      <c r="Z598" s="131">
        <v>27143078.149999999</v>
      </c>
      <c r="AA598" s="131">
        <v>1</v>
      </c>
      <c r="AB598" s="131">
        <v>123.46</v>
      </c>
      <c r="AC598" s="109"/>
      <c r="AD598" s="131">
        <v>33510.843999999997</v>
      </c>
      <c r="AE598" s="109"/>
      <c r="AF598" s="108"/>
      <c r="AG598" s="16"/>
      <c r="AH598" s="132">
        <v>1.074E-2</v>
      </c>
      <c r="AI598" s="132">
        <v>9.7820000000000004E-2</v>
      </c>
      <c r="AJ598" s="132">
        <v>1.154E-2</v>
      </c>
    </row>
    <row r="599" spans="1:36">
      <c r="A599" t="s">
        <v>1214</v>
      </c>
      <c r="B599" t="s">
        <v>1231</v>
      </c>
      <c r="C599" t="s">
        <v>1992</v>
      </c>
      <c r="D599" t="s">
        <v>1993</v>
      </c>
      <c r="E599" t="s">
        <v>310</v>
      </c>
      <c r="F599" t="s">
        <v>2440</v>
      </c>
      <c r="G599" t="s">
        <v>2441</v>
      </c>
      <c r="H599" t="s">
        <v>322</v>
      </c>
      <c r="I599" t="s">
        <v>755</v>
      </c>
      <c r="J599" t="s">
        <v>205</v>
      </c>
      <c r="K599" t="s">
        <v>205</v>
      </c>
      <c r="L599" t="s">
        <v>326</v>
      </c>
      <c r="M599" t="s">
        <v>341</v>
      </c>
      <c r="N599" t="s">
        <v>449</v>
      </c>
      <c r="O599" t="s">
        <v>340</v>
      </c>
      <c r="P599" t="s">
        <v>1212</v>
      </c>
      <c r="Q599" t="s">
        <v>414</v>
      </c>
      <c r="R599" t="s">
        <v>408</v>
      </c>
      <c r="S599" t="s">
        <v>1213</v>
      </c>
      <c r="T599" s="131">
        <v>2.81</v>
      </c>
      <c r="U599" t="s">
        <v>2442</v>
      </c>
      <c r="V599" s="132">
        <v>7.1448200000000002</v>
      </c>
      <c r="W599" s="132">
        <v>2.4400000000000002E-2</v>
      </c>
      <c r="X599" t="s">
        <v>413</v>
      </c>
      <c r="Y599" t="s">
        <v>340</v>
      </c>
      <c r="Z599" s="131">
        <v>26255249</v>
      </c>
      <c r="AA599" s="131">
        <v>1</v>
      </c>
      <c r="AB599" s="131">
        <v>115.29</v>
      </c>
      <c r="AC599" s="109"/>
      <c r="AD599" s="131">
        <v>30269.677</v>
      </c>
      <c r="AE599" s="109"/>
      <c r="AF599" s="108"/>
      <c r="AG599" s="16"/>
      <c r="AH599" s="132">
        <v>1.1780000000000001E-2</v>
      </c>
      <c r="AI599" s="132">
        <v>8.8359999999999994E-2</v>
      </c>
      <c r="AJ599" s="132">
        <v>1.043E-2</v>
      </c>
    </row>
    <row r="600" spans="1:36">
      <c r="A600" t="s">
        <v>1214</v>
      </c>
      <c r="B600" t="s">
        <v>1231</v>
      </c>
      <c r="C600" t="s">
        <v>2414</v>
      </c>
      <c r="D600" t="s">
        <v>2415</v>
      </c>
      <c r="E600" t="s">
        <v>310</v>
      </c>
      <c r="F600" t="s">
        <v>2776</v>
      </c>
      <c r="G600" t="s">
        <v>2777</v>
      </c>
      <c r="H600" t="s">
        <v>322</v>
      </c>
      <c r="I600" t="s">
        <v>755</v>
      </c>
      <c r="J600" t="s">
        <v>205</v>
      </c>
      <c r="K600" t="s">
        <v>205</v>
      </c>
      <c r="L600" t="s">
        <v>326</v>
      </c>
      <c r="M600" t="s">
        <v>341</v>
      </c>
      <c r="N600" t="s">
        <v>449</v>
      </c>
      <c r="O600" t="s">
        <v>340</v>
      </c>
      <c r="P600" t="s">
        <v>1212</v>
      </c>
      <c r="Q600" t="s">
        <v>414</v>
      </c>
      <c r="R600" t="s">
        <v>408</v>
      </c>
      <c r="S600" t="s">
        <v>1213</v>
      </c>
      <c r="T600" s="131">
        <v>1.42</v>
      </c>
      <c r="U600" t="s">
        <v>2778</v>
      </c>
      <c r="V600" s="132">
        <v>-1.184E-2</v>
      </c>
      <c r="W600" s="132">
        <v>2.5600000000000001E-2</v>
      </c>
      <c r="X600" t="s">
        <v>413</v>
      </c>
      <c r="Y600" t="s">
        <v>340</v>
      </c>
      <c r="Z600" s="131">
        <v>26208000</v>
      </c>
      <c r="AA600" s="131">
        <v>1</v>
      </c>
      <c r="AB600" s="131">
        <v>110.36</v>
      </c>
      <c r="AC600" s="109"/>
      <c r="AD600" s="131">
        <v>28923.149000000001</v>
      </c>
      <c r="AE600" s="109"/>
      <c r="AF600" s="108"/>
      <c r="AG600" s="16"/>
      <c r="AH600" s="132">
        <v>5.6140000000000002E-2</v>
      </c>
      <c r="AI600" s="132">
        <v>8.4430000000000005E-2</v>
      </c>
      <c r="AJ600" s="132">
        <v>9.9600000000000001E-3</v>
      </c>
    </row>
    <row r="601" spans="1:36">
      <c r="A601" t="s">
        <v>1214</v>
      </c>
      <c r="B601" t="s">
        <v>1231</v>
      </c>
      <c r="C601" t="s">
        <v>1536</v>
      </c>
      <c r="D601" t="s">
        <v>1537</v>
      </c>
      <c r="E601" t="s">
        <v>310</v>
      </c>
      <c r="F601" t="s">
        <v>2424</v>
      </c>
      <c r="G601" t="s">
        <v>2425</v>
      </c>
      <c r="H601" t="s">
        <v>322</v>
      </c>
      <c r="I601" t="s">
        <v>755</v>
      </c>
      <c r="J601" t="s">
        <v>205</v>
      </c>
      <c r="K601" t="s">
        <v>205</v>
      </c>
      <c r="L601" t="s">
        <v>326</v>
      </c>
      <c r="M601" t="s">
        <v>341</v>
      </c>
      <c r="N601" t="s">
        <v>449</v>
      </c>
      <c r="O601" t="s">
        <v>340</v>
      </c>
      <c r="P601" t="s">
        <v>1212</v>
      </c>
      <c r="Q601" t="s">
        <v>414</v>
      </c>
      <c r="R601" t="s">
        <v>408</v>
      </c>
      <c r="S601" t="s">
        <v>1213</v>
      </c>
      <c r="T601" s="131">
        <v>2.4</v>
      </c>
      <c r="U601" t="s">
        <v>2426</v>
      </c>
      <c r="V601" s="132">
        <v>-1.0330000000000001E-2</v>
      </c>
      <c r="W601" s="132">
        <v>2.4899999999999999E-2</v>
      </c>
      <c r="X601" t="s">
        <v>413</v>
      </c>
      <c r="Y601" t="s">
        <v>340</v>
      </c>
      <c r="Z601" s="131">
        <v>26000000</v>
      </c>
      <c r="AA601" s="131">
        <v>1</v>
      </c>
      <c r="AB601" s="131">
        <v>107.95</v>
      </c>
      <c r="AC601" s="109"/>
      <c r="AD601" s="131">
        <v>28067</v>
      </c>
      <c r="AE601" s="109"/>
      <c r="AF601" s="108"/>
      <c r="AG601" s="16"/>
      <c r="AH601" s="132">
        <v>8.2900000000000005E-3</v>
      </c>
      <c r="AI601" s="132">
        <v>8.1930000000000003E-2</v>
      </c>
      <c r="AJ601" s="132">
        <v>9.6699999999999998E-3</v>
      </c>
    </row>
    <row r="602" spans="1:36">
      <c r="A602" t="s">
        <v>1214</v>
      </c>
      <c r="B602" t="s">
        <v>1231</v>
      </c>
      <c r="C602" t="s">
        <v>2004</v>
      </c>
      <c r="D602" t="s">
        <v>2005</v>
      </c>
      <c r="E602" t="s">
        <v>310</v>
      </c>
      <c r="F602" t="s">
        <v>2772</v>
      </c>
      <c r="G602" t="s">
        <v>2773</v>
      </c>
      <c r="H602" t="s">
        <v>322</v>
      </c>
      <c r="I602" t="s">
        <v>755</v>
      </c>
      <c r="J602" t="s">
        <v>205</v>
      </c>
      <c r="K602" t="s">
        <v>205</v>
      </c>
      <c r="L602" t="s">
        <v>326</v>
      </c>
      <c r="M602" t="s">
        <v>341</v>
      </c>
      <c r="N602" t="s">
        <v>449</v>
      </c>
      <c r="O602" t="s">
        <v>340</v>
      </c>
      <c r="P602" t="s">
        <v>2774</v>
      </c>
      <c r="Q602" t="s">
        <v>416</v>
      </c>
      <c r="R602" t="s">
        <v>408</v>
      </c>
      <c r="S602" t="s">
        <v>1213</v>
      </c>
      <c r="T602" s="131">
        <v>1.42</v>
      </c>
      <c r="U602" t="s">
        <v>2775</v>
      </c>
      <c r="V602" s="132">
        <v>10</v>
      </c>
      <c r="W602" s="132">
        <v>2.6200000000000001E-2</v>
      </c>
      <c r="X602" t="s">
        <v>413</v>
      </c>
      <c r="Y602" t="s">
        <v>340</v>
      </c>
      <c r="Z602" s="131">
        <v>20595337</v>
      </c>
      <c r="AA602" s="131">
        <v>1</v>
      </c>
      <c r="AB602" s="131">
        <v>112.82</v>
      </c>
      <c r="AC602" s="109"/>
      <c r="AD602" s="131">
        <v>23235.659</v>
      </c>
      <c r="AE602" s="109"/>
      <c r="AF602" s="108"/>
      <c r="AG602" s="16"/>
      <c r="AH602" s="132">
        <v>2.6980000000000001E-2</v>
      </c>
      <c r="AI602" s="132">
        <v>6.7820000000000005E-2</v>
      </c>
      <c r="AJ602" s="132">
        <v>8.0000000000000002E-3</v>
      </c>
    </row>
    <row r="603" spans="1:36">
      <c r="A603" t="s">
        <v>1214</v>
      </c>
      <c r="B603" t="s">
        <v>1231</v>
      </c>
      <c r="C603" t="s">
        <v>1532</v>
      </c>
      <c r="D603" t="s">
        <v>1533</v>
      </c>
      <c r="E603" t="s">
        <v>310</v>
      </c>
      <c r="F603" t="s">
        <v>2485</v>
      </c>
      <c r="G603" t="s">
        <v>2486</v>
      </c>
      <c r="H603" t="s">
        <v>322</v>
      </c>
      <c r="I603" t="s">
        <v>755</v>
      </c>
      <c r="J603" t="s">
        <v>205</v>
      </c>
      <c r="K603" t="s">
        <v>205</v>
      </c>
      <c r="L603" t="s">
        <v>326</v>
      </c>
      <c r="M603" t="s">
        <v>341</v>
      </c>
      <c r="N603" t="s">
        <v>449</v>
      </c>
      <c r="O603" t="s">
        <v>340</v>
      </c>
      <c r="P603" t="s">
        <v>1212</v>
      </c>
      <c r="Q603" t="s">
        <v>414</v>
      </c>
      <c r="R603" t="s">
        <v>408</v>
      </c>
      <c r="S603" t="s">
        <v>1213</v>
      </c>
      <c r="T603" s="131">
        <v>3.5</v>
      </c>
      <c r="U603" t="s">
        <v>2487</v>
      </c>
      <c r="V603" s="132">
        <v>-9.6399999999999993E-3</v>
      </c>
      <c r="W603" s="132">
        <v>2.5999999999999999E-2</v>
      </c>
      <c r="X603" t="s">
        <v>413</v>
      </c>
      <c r="Y603" t="s">
        <v>340</v>
      </c>
      <c r="Z603" s="131">
        <v>21492750.050000001</v>
      </c>
      <c r="AA603" s="131">
        <v>1</v>
      </c>
      <c r="AB603" s="131">
        <v>105.05</v>
      </c>
      <c r="AC603" s="109"/>
      <c r="AD603" s="131">
        <v>22578.133999999998</v>
      </c>
      <c r="AE603" s="109"/>
      <c r="AF603" s="108"/>
      <c r="AG603" s="16"/>
      <c r="AH603" s="132">
        <v>6.3099999999999996E-3</v>
      </c>
      <c r="AI603" s="132">
        <v>6.59E-2</v>
      </c>
      <c r="AJ603" s="132">
        <v>7.7799999999999996E-3</v>
      </c>
    </row>
    <row r="604" spans="1:36">
      <c r="A604" t="s">
        <v>1214</v>
      </c>
      <c r="B604" t="s">
        <v>1231</v>
      </c>
      <c r="C604" t="s">
        <v>1930</v>
      </c>
      <c r="D604" t="s">
        <v>1931</v>
      </c>
      <c r="E604" t="s">
        <v>310</v>
      </c>
      <c r="F604" t="s">
        <v>2784</v>
      </c>
      <c r="G604" t="s">
        <v>2785</v>
      </c>
      <c r="H604" t="s">
        <v>322</v>
      </c>
      <c r="I604" t="s">
        <v>755</v>
      </c>
      <c r="J604" t="s">
        <v>205</v>
      </c>
      <c r="K604" t="s">
        <v>205</v>
      </c>
      <c r="L604" t="s">
        <v>326</v>
      </c>
      <c r="M604" t="s">
        <v>341</v>
      </c>
      <c r="N604" t="s">
        <v>465</v>
      </c>
      <c r="O604" t="s">
        <v>340</v>
      </c>
      <c r="P604" t="s">
        <v>1645</v>
      </c>
      <c r="Q604" t="s">
        <v>414</v>
      </c>
      <c r="R604" t="s">
        <v>408</v>
      </c>
      <c r="S604" t="s">
        <v>1213</v>
      </c>
      <c r="T604" s="131">
        <v>1.68</v>
      </c>
      <c r="U604" t="s">
        <v>2254</v>
      </c>
      <c r="V604" s="132">
        <v>9.75E-3</v>
      </c>
      <c r="W604" s="132">
        <v>2.7400000000000001E-2</v>
      </c>
      <c r="X604" t="s">
        <v>413</v>
      </c>
      <c r="Y604" t="s">
        <v>340</v>
      </c>
      <c r="Z604" s="131">
        <v>17058981.109999999</v>
      </c>
      <c r="AA604" s="131">
        <v>1</v>
      </c>
      <c r="AB604" s="131">
        <v>118.4</v>
      </c>
      <c r="AC604" s="109"/>
      <c r="AD604" s="131">
        <v>20197.833999999999</v>
      </c>
      <c r="AE604" s="109"/>
      <c r="AF604" s="108"/>
      <c r="AG604" s="16"/>
      <c r="AH604" s="132">
        <v>1.8599999999999998E-2</v>
      </c>
      <c r="AI604" s="132">
        <v>5.8959999999999999E-2</v>
      </c>
      <c r="AJ604" s="132">
        <v>6.96E-3</v>
      </c>
    </row>
    <row r="605" spans="1:36">
      <c r="A605" t="s">
        <v>1214</v>
      </c>
      <c r="B605" t="s">
        <v>1231</v>
      </c>
      <c r="C605" t="s">
        <v>2089</v>
      </c>
      <c r="D605" t="s">
        <v>2090</v>
      </c>
      <c r="E605" t="s">
        <v>310</v>
      </c>
      <c r="F605" t="s">
        <v>2470</v>
      </c>
      <c r="G605" t="s">
        <v>2471</v>
      </c>
      <c r="H605" t="s">
        <v>322</v>
      </c>
      <c r="I605" t="s">
        <v>755</v>
      </c>
      <c r="J605" t="s">
        <v>205</v>
      </c>
      <c r="K605" t="s">
        <v>205</v>
      </c>
      <c r="L605" t="s">
        <v>326</v>
      </c>
      <c r="M605" t="s">
        <v>341</v>
      </c>
      <c r="N605" t="s">
        <v>465</v>
      </c>
      <c r="O605" t="s">
        <v>340</v>
      </c>
      <c r="P605" t="s">
        <v>2257</v>
      </c>
      <c r="Q605" t="s">
        <v>416</v>
      </c>
      <c r="R605" t="s">
        <v>408</v>
      </c>
      <c r="S605" t="s">
        <v>1213</v>
      </c>
      <c r="T605" s="131">
        <v>1.96</v>
      </c>
      <c r="U605" t="s">
        <v>1686</v>
      </c>
      <c r="V605" s="132">
        <v>8.6400000000000001E-3</v>
      </c>
      <c r="W605" s="132">
        <v>2.8199999999999999E-2</v>
      </c>
      <c r="X605" t="s">
        <v>413</v>
      </c>
      <c r="Y605" t="s">
        <v>340</v>
      </c>
      <c r="Z605" s="131">
        <v>17250000.010000002</v>
      </c>
      <c r="AA605" s="131">
        <v>1</v>
      </c>
      <c r="AB605" s="131">
        <v>114.73</v>
      </c>
      <c r="AC605" s="109"/>
      <c r="AD605" s="131">
        <v>19790.924999999999</v>
      </c>
      <c r="AE605" s="109"/>
      <c r="AF605" s="108"/>
      <c r="AG605" s="16"/>
      <c r="AH605" s="132">
        <v>7.0899999999999999E-3</v>
      </c>
      <c r="AI605" s="132">
        <v>5.7770000000000002E-2</v>
      </c>
      <c r="AJ605" s="132">
        <v>6.8199999999999997E-3</v>
      </c>
    </row>
    <row r="606" spans="1:36">
      <c r="A606" t="s">
        <v>1214</v>
      </c>
      <c r="B606" t="s">
        <v>1231</v>
      </c>
      <c r="C606" t="s">
        <v>2414</v>
      </c>
      <c r="D606" t="s">
        <v>2415</v>
      </c>
      <c r="E606" t="s">
        <v>310</v>
      </c>
      <c r="F606" t="s">
        <v>2416</v>
      </c>
      <c r="G606" t="s">
        <v>2417</v>
      </c>
      <c r="H606" t="s">
        <v>322</v>
      </c>
      <c r="I606" t="s">
        <v>755</v>
      </c>
      <c r="J606" t="s">
        <v>205</v>
      </c>
      <c r="K606" t="s">
        <v>205</v>
      </c>
      <c r="L606" t="s">
        <v>326</v>
      </c>
      <c r="M606" t="s">
        <v>341</v>
      </c>
      <c r="N606" t="s">
        <v>449</v>
      </c>
      <c r="O606" t="s">
        <v>340</v>
      </c>
      <c r="P606" t="s">
        <v>1212</v>
      </c>
      <c r="Q606" t="s">
        <v>414</v>
      </c>
      <c r="R606" t="s">
        <v>408</v>
      </c>
      <c r="S606" t="s">
        <v>1213</v>
      </c>
      <c r="T606" s="131">
        <v>0.19</v>
      </c>
      <c r="U606" t="s">
        <v>2418</v>
      </c>
      <c r="V606" s="132">
        <v>-2.7599999999999999E-3</v>
      </c>
      <c r="W606" s="132">
        <v>2.23E-2</v>
      </c>
      <c r="X606" t="s">
        <v>413</v>
      </c>
      <c r="Y606" t="s">
        <v>340</v>
      </c>
      <c r="Z606" s="131">
        <v>14891344</v>
      </c>
      <c r="AA606" s="131">
        <v>1</v>
      </c>
      <c r="AB606" s="131">
        <v>115.96</v>
      </c>
      <c r="AC606" s="109"/>
      <c r="AD606" s="131">
        <v>17268.003000000001</v>
      </c>
      <c r="AE606" s="109"/>
      <c r="AF606" s="108"/>
      <c r="AG606" s="16"/>
      <c r="AH606" s="132">
        <v>9.9299999999999996E-3</v>
      </c>
      <c r="AI606" s="132">
        <v>5.04E-2</v>
      </c>
      <c r="AJ606" s="132">
        <v>5.9500000000000004E-3</v>
      </c>
    </row>
    <row r="607" spans="1:36">
      <c r="A607" t="s">
        <v>1214</v>
      </c>
      <c r="B607" t="s">
        <v>1231</v>
      </c>
      <c r="C607" t="s">
        <v>1992</v>
      </c>
      <c r="D607" t="s">
        <v>1993</v>
      </c>
      <c r="E607" t="s">
        <v>310</v>
      </c>
      <c r="F607" t="s">
        <v>2530</v>
      </c>
      <c r="G607" t="s">
        <v>2531</v>
      </c>
      <c r="H607" t="s">
        <v>322</v>
      </c>
      <c r="I607" t="s">
        <v>755</v>
      </c>
      <c r="J607" t="s">
        <v>205</v>
      </c>
      <c r="K607" t="s">
        <v>205</v>
      </c>
      <c r="L607" t="s">
        <v>326</v>
      </c>
      <c r="M607" t="s">
        <v>341</v>
      </c>
      <c r="N607" t="s">
        <v>449</v>
      </c>
      <c r="O607" t="s">
        <v>340</v>
      </c>
      <c r="P607" t="s">
        <v>1212</v>
      </c>
      <c r="Q607" t="s">
        <v>414</v>
      </c>
      <c r="R607" t="s">
        <v>408</v>
      </c>
      <c r="S607" t="s">
        <v>1213</v>
      </c>
      <c r="T607" s="131">
        <v>3.34</v>
      </c>
      <c r="U607" t="s">
        <v>2532</v>
      </c>
      <c r="V607" s="132">
        <v>-1.1010000000000001E-2</v>
      </c>
      <c r="W607" s="132">
        <v>2.5700000000000001E-2</v>
      </c>
      <c r="X607" t="s">
        <v>413</v>
      </c>
      <c r="Y607" t="s">
        <v>340</v>
      </c>
      <c r="Z607" s="131">
        <v>9900100</v>
      </c>
      <c r="AA607" s="131">
        <v>1</v>
      </c>
      <c r="AB607" s="131">
        <v>105.19</v>
      </c>
      <c r="AC607" s="109"/>
      <c r="AD607" s="131">
        <v>10413.915000000001</v>
      </c>
      <c r="AE607" s="109"/>
      <c r="AF607" s="108"/>
      <c r="AG607" s="16"/>
      <c r="AH607" s="132">
        <v>1.0059999999999999E-2</v>
      </c>
      <c r="AI607" s="132">
        <v>3.04E-2</v>
      </c>
      <c r="AJ607" s="132">
        <v>3.5899999999999999E-3</v>
      </c>
    </row>
    <row r="608" spans="1:36">
      <c r="A608" t="s">
        <v>1214</v>
      </c>
      <c r="B608" t="s">
        <v>1231</v>
      </c>
      <c r="C608" t="s">
        <v>2779</v>
      </c>
      <c r="D608" t="s">
        <v>2780</v>
      </c>
      <c r="E608" t="s">
        <v>312</v>
      </c>
      <c r="F608" t="s">
        <v>2781</v>
      </c>
      <c r="G608" t="s">
        <v>2782</v>
      </c>
      <c r="H608" t="s">
        <v>322</v>
      </c>
      <c r="I608" t="s">
        <v>756</v>
      </c>
      <c r="J608" t="s">
        <v>205</v>
      </c>
      <c r="K608" t="s">
        <v>205</v>
      </c>
      <c r="L608" t="s">
        <v>326</v>
      </c>
      <c r="M608" t="s">
        <v>341</v>
      </c>
      <c r="N608" t="s">
        <v>466</v>
      </c>
      <c r="O608" t="s">
        <v>340</v>
      </c>
      <c r="P608" t="s">
        <v>2193</v>
      </c>
      <c r="Q608" t="s">
        <v>416</v>
      </c>
      <c r="R608" t="s">
        <v>408</v>
      </c>
      <c r="S608" t="s">
        <v>1213</v>
      </c>
      <c r="T608" s="131">
        <v>2.46</v>
      </c>
      <c r="U608" t="s">
        <v>2783</v>
      </c>
      <c r="V608" s="132">
        <v>10</v>
      </c>
      <c r="W608" s="132">
        <v>7.0400000000000004E-2</v>
      </c>
      <c r="X608" t="s">
        <v>413</v>
      </c>
      <c r="Y608" t="s">
        <v>340</v>
      </c>
      <c r="Z608" s="131">
        <v>9980736.7300000004</v>
      </c>
      <c r="AA608" s="131">
        <v>1</v>
      </c>
      <c r="AB608" s="131">
        <v>91.8</v>
      </c>
      <c r="AC608" s="109"/>
      <c r="AD608" s="131">
        <v>9162.3160000000007</v>
      </c>
      <c r="AE608" s="109"/>
      <c r="AF608" s="108"/>
      <c r="AG608" s="16"/>
      <c r="AH608" s="132">
        <v>9.4900000000000002E-3</v>
      </c>
      <c r="AI608" s="132">
        <v>2.674E-2</v>
      </c>
      <c r="AJ608" s="132">
        <v>3.16E-3</v>
      </c>
    </row>
    <row r="609" spans="1:36">
      <c r="A609" t="s">
        <v>1214</v>
      </c>
      <c r="B609" t="s">
        <v>1231</v>
      </c>
      <c r="C609" t="s">
        <v>1532</v>
      </c>
      <c r="D609" t="s">
        <v>1533</v>
      </c>
      <c r="E609" t="s">
        <v>310</v>
      </c>
      <c r="F609" t="s">
        <v>2463</v>
      </c>
      <c r="G609" t="s">
        <v>2464</v>
      </c>
      <c r="H609" t="s">
        <v>322</v>
      </c>
      <c r="I609" t="s">
        <v>952</v>
      </c>
      <c r="J609" t="s">
        <v>205</v>
      </c>
      <c r="K609" t="s">
        <v>205</v>
      </c>
      <c r="L609" t="s">
        <v>326</v>
      </c>
      <c r="M609" t="s">
        <v>341</v>
      </c>
      <c r="N609" t="s">
        <v>449</v>
      </c>
      <c r="O609" t="s">
        <v>340</v>
      </c>
      <c r="P609" t="s">
        <v>1212</v>
      </c>
      <c r="Q609" t="s">
        <v>414</v>
      </c>
      <c r="R609" t="s">
        <v>408</v>
      </c>
      <c r="S609" t="s">
        <v>1213</v>
      </c>
      <c r="T609" s="131">
        <v>2.74</v>
      </c>
      <c r="U609" t="s">
        <v>2465</v>
      </c>
      <c r="V609" s="132">
        <v>5.3899999999999998E-3</v>
      </c>
      <c r="W609" s="132">
        <v>4.3099999999999999E-2</v>
      </c>
      <c r="X609" t="s">
        <v>413</v>
      </c>
      <c r="Y609" t="s">
        <v>340</v>
      </c>
      <c r="Z609" s="131">
        <v>5251050.0999999996</v>
      </c>
      <c r="AA609" s="131">
        <v>1</v>
      </c>
      <c r="AB609" s="131">
        <v>97.18</v>
      </c>
      <c r="AC609" s="109"/>
      <c r="AD609" s="131">
        <v>5102.97</v>
      </c>
      <c r="AE609" s="109"/>
      <c r="AF609" s="108"/>
      <c r="AG609" s="16"/>
      <c r="AH609" s="132">
        <v>2.6800000000000001E-3</v>
      </c>
      <c r="AI609" s="132">
        <v>1.49E-2</v>
      </c>
      <c r="AJ609" s="132">
        <v>1.7600000000000001E-3</v>
      </c>
    </row>
    <row r="610" spans="1:36">
      <c r="A610" t="s">
        <v>1214</v>
      </c>
      <c r="B610" t="s">
        <v>1231</v>
      </c>
      <c r="C610" t="s">
        <v>2547</v>
      </c>
      <c r="D610" t="s">
        <v>2548</v>
      </c>
      <c r="E610" t="s">
        <v>310</v>
      </c>
      <c r="F610" t="s">
        <v>2549</v>
      </c>
      <c r="G610" t="s">
        <v>2550</v>
      </c>
      <c r="H610" t="s">
        <v>322</v>
      </c>
      <c r="I610" t="s">
        <v>756</v>
      </c>
      <c r="J610" t="s">
        <v>205</v>
      </c>
      <c r="K610" t="s">
        <v>205</v>
      </c>
      <c r="L610" t="s">
        <v>326</v>
      </c>
      <c r="M610" t="s">
        <v>341</v>
      </c>
      <c r="N610" t="s">
        <v>455</v>
      </c>
      <c r="O610" t="s">
        <v>340</v>
      </c>
      <c r="P610" t="s">
        <v>1579</v>
      </c>
      <c r="Q610" t="s">
        <v>416</v>
      </c>
      <c r="R610" t="s">
        <v>408</v>
      </c>
      <c r="S610" t="s">
        <v>1213</v>
      </c>
      <c r="T610" s="131">
        <v>2.4300000000000002</v>
      </c>
      <c r="U610" t="s">
        <v>2551</v>
      </c>
      <c r="V610" s="132">
        <v>4.1119999999999997E-2</v>
      </c>
      <c r="W610" s="132">
        <v>6.2100000000000002E-2</v>
      </c>
      <c r="X610" t="s">
        <v>413</v>
      </c>
      <c r="Y610" t="s">
        <v>340</v>
      </c>
      <c r="Z610" s="131">
        <v>5208895.87</v>
      </c>
      <c r="AA610" s="131">
        <v>1</v>
      </c>
      <c r="AB610" s="131">
        <v>94.12</v>
      </c>
      <c r="AC610" s="109"/>
      <c r="AD610" s="131">
        <v>4902.6130000000003</v>
      </c>
      <c r="AE610" s="109"/>
      <c r="AF610" s="108"/>
      <c r="AG610" s="16"/>
      <c r="AH610" s="132">
        <v>4.0200000000000001E-3</v>
      </c>
      <c r="AI610" s="132">
        <v>1.431E-2</v>
      </c>
      <c r="AJ610" s="132">
        <v>1.6900000000000001E-3</v>
      </c>
    </row>
    <row r="611" spans="1:36">
      <c r="A611" t="s">
        <v>1214</v>
      </c>
      <c r="B611" t="s">
        <v>1231</v>
      </c>
      <c r="C611" t="s">
        <v>2066</v>
      </c>
      <c r="D611" t="s">
        <v>2067</v>
      </c>
      <c r="E611" t="s">
        <v>310</v>
      </c>
      <c r="F611" t="s">
        <v>2068</v>
      </c>
      <c r="G611" t="s">
        <v>2069</v>
      </c>
      <c r="H611" t="s">
        <v>322</v>
      </c>
      <c r="I611" t="s">
        <v>755</v>
      </c>
      <c r="J611" t="s">
        <v>205</v>
      </c>
      <c r="K611" t="s">
        <v>205</v>
      </c>
      <c r="L611" t="s">
        <v>326</v>
      </c>
      <c r="M611" t="s">
        <v>341</v>
      </c>
      <c r="N611" t="s">
        <v>465</v>
      </c>
      <c r="O611" t="s">
        <v>340</v>
      </c>
      <c r="P611" t="s">
        <v>1645</v>
      </c>
      <c r="Q611" t="s">
        <v>414</v>
      </c>
      <c r="R611" t="s">
        <v>408</v>
      </c>
      <c r="S611" t="s">
        <v>1213</v>
      </c>
      <c r="T611" s="131">
        <v>2.58</v>
      </c>
      <c r="U611" t="s">
        <v>1660</v>
      </c>
      <c r="V611" s="132">
        <v>1.2330000000000001E-2</v>
      </c>
      <c r="W611" s="132">
        <v>2.8199999999999999E-2</v>
      </c>
      <c r="X611" t="s">
        <v>413</v>
      </c>
      <c r="Y611" t="s">
        <v>340</v>
      </c>
      <c r="Z611" s="131">
        <v>4240000</v>
      </c>
      <c r="AA611" s="131">
        <v>1</v>
      </c>
      <c r="AB611" s="131">
        <v>111.43</v>
      </c>
      <c r="AC611" s="109"/>
      <c r="AD611" s="131">
        <v>4724.6319999999996</v>
      </c>
      <c r="AE611" s="109"/>
      <c r="AF611" s="108"/>
      <c r="AG611" s="16"/>
      <c r="AH611" s="132">
        <v>1.7899999999999999E-3</v>
      </c>
      <c r="AI611" s="132">
        <v>1.379E-2</v>
      </c>
      <c r="AJ611" s="132">
        <v>1.6299999999999999E-3</v>
      </c>
    </row>
    <row r="612" spans="1:36">
      <c r="A612" t="s">
        <v>1214</v>
      </c>
      <c r="B612" t="s">
        <v>1231</v>
      </c>
      <c r="C612" t="s">
        <v>2612</v>
      </c>
      <c r="D612" t="s">
        <v>2613</v>
      </c>
      <c r="E612" t="s">
        <v>310</v>
      </c>
      <c r="F612" t="s">
        <v>2821</v>
      </c>
      <c r="G612" t="s">
        <v>2822</v>
      </c>
      <c r="H612" t="s">
        <v>322</v>
      </c>
      <c r="I612" t="s">
        <v>952</v>
      </c>
      <c r="J612" t="s">
        <v>205</v>
      </c>
      <c r="K612" t="s">
        <v>205</v>
      </c>
      <c r="L612" t="s">
        <v>326</v>
      </c>
      <c r="M612" t="s">
        <v>341</v>
      </c>
      <c r="N612" t="s">
        <v>476</v>
      </c>
      <c r="O612" t="s">
        <v>340</v>
      </c>
      <c r="P612" t="s">
        <v>1645</v>
      </c>
      <c r="Q612" t="s">
        <v>414</v>
      </c>
      <c r="R612" t="s">
        <v>408</v>
      </c>
      <c r="S612" t="s">
        <v>1213</v>
      </c>
      <c r="T612" s="131">
        <v>2.81</v>
      </c>
      <c r="U612" t="s">
        <v>2823</v>
      </c>
      <c r="V612" s="132">
        <v>3.3669999999999999E-2</v>
      </c>
      <c r="W612" s="132">
        <v>4.4999999999999998E-2</v>
      </c>
      <c r="X612" t="s">
        <v>413</v>
      </c>
      <c r="Y612" t="s">
        <v>340</v>
      </c>
      <c r="Z612" s="131">
        <v>4521276.59</v>
      </c>
      <c r="AA612" s="131">
        <v>1</v>
      </c>
      <c r="AB612" s="131">
        <v>98.68</v>
      </c>
      <c r="AC612" s="109"/>
      <c r="AD612" s="131">
        <v>4461.5959999999995</v>
      </c>
      <c r="AE612" s="109"/>
      <c r="AF612" s="108"/>
      <c r="AG612" s="16"/>
      <c r="AH612" s="132">
        <v>6.2199999999999998E-3</v>
      </c>
      <c r="AI612" s="132">
        <v>1.302E-2</v>
      </c>
      <c r="AJ612" s="132">
        <v>1.5399999999999999E-3</v>
      </c>
    </row>
    <row r="613" spans="1:36">
      <c r="A613" t="s">
        <v>1214</v>
      </c>
      <c r="B613" t="s">
        <v>1231</v>
      </c>
      <c r="C613" t="s">
        <v>2089</v>
      </c>
      <c r="D613" t="s">
        <v>2090</v>
      </c>
      <c r="E613" t="s">
        <v>310</v>
      </c>
      <c r="F613" t="s">
        <v>2255</v>
      </c>
      <c r="G613" t="s">
        <v>2256</v>
      </c>
      <c r="H613" t="s">
        <v>322</v>
      </c>
      <c r="I613" t="s">
        <v>755</v>
      </c>
      <c r="J613" t="s">
        <v>205</v>
      </c>
      <c r="K613" t="s">
        <v>205</v>
      </c>
      <c r="L613" t="s">
        <v>326</v>
      </c>
      <c r="M613" t="s">
        <v>341</v>
      </c>
      <c r="N613" t="s">
        <v>465</v>
      </c>
      <c r="O613" t="s">
        <v>340</v>
      </c>
      <c r="P613" t="s">
        <v>2257</v>
      </c>
      <c r="Q613" t="s">
        <v>416</v>
      </c>
      <c r="R613" t="s">
        <v>408</v>
      </c>
      <c r="S613" t="s">
        <v>1213</v>
      </c>
      <c r="T613" s="131">
        <v>11.94</v>
      </c>
      <c r="U613" t="s">
        <v>2258</v>
      </c>
      <c r="V613" s="132">
        <v>2.9520000000000001E-2</v>
      </c>
      <c r="W613" s="132">
        <v>3.1600000000000003E-2</v>
      </c>
      <c r="X613" t="s">
        <v>413</v>
      </c>
      <c r="Y613" t="s">
        <v>340</v>
      </c>
      <c r="Z613" s="131">
        <v>3575000</v>
      </c>
      <c r="AA613" s="131">
        <v>1</v>
      </c>
      <c r="AB613" s="131">
        <v>109.54</v>
      </c>
      <c r="AC613" s="109">
        <v>67.563999999999993</v>
      </c>
      <c r="AD613" s="131">
        <v>3983.6190000000001</v>
      </c>
      <c r="AE613" s="109"/>
      <c r="AF613" s="108"/>
      <c r="AG613" s="16"/>
      <c r="AH613" s="132">
        <v>1.09E-3</v>
      </c>
      <c r="AI613" s="132">
        <v>1.183E-2</v>
      </c>
      <c r="AJ613" s="132">
        <v>1.4E-3</v>
      </c>
    </row>
    <row r="614" spans="1:36">
      <c r="A614" t="s">
        <v>1214</v>
      </c>
      <c r="B614" t="s">
        <v>1231</v>
      </c>
      <c r="C614" t="s">
        <v>2791</v>
      </c>
      <c r="D614" t="s">
        <v>2792</v>
      </c>
      <c r="E614" t="s">
        <v>80</v>
      </c>
      <c r="F614" t="s">
        <v>2800</v>
      </c>
      <c r="G614" t="s">
        <v>2801</v>
      </c>
      <c r="H614" t="s">
        <v>322</v>
      </c>
      <c r="I614" t="s">
        <v>756</v>
      </c>
      <c r="J614" t="s">
        <v>206</v>
      </c>
      <c r="K614" t="s">
        <v>298</v>
      </c>
      <c r="L614" t="s">
        <v>326</v>
      </c>
      <c r="M614" t="s">
        <v>315</v>
      </c>
      <c r="N614" t="s">
        <v>487</v>
      </c>
      <c r="O614" t="s">
        <v>340</v>
      </c>
      <c r="P614" t="s">
        <v>2795</v>
      </c>
      <c r="Q614" t="s">
        <v>432</v>
      </c>
      <c r="R614" t="s">
        <v>408</v>
      </c>
      <c r="S614" t="s">
        <v>1216</v>
      </c>
      <c r="T614" s="131">
        <v>3.718</v>
      </c>
      <c r="U614" t="s">
        <v>2802</v>
      </c>
      <c r="V614" s="132">
        <v>10</v>
      </c>
      <c r="W614" s="132">
        <v>7.7240000000000003E-2</v>
      </c>
      <c r="X614" t="s">
        <v>413</v>
      </c>
      <c r="Y614" t="s">
        <v>340</v>
      </c>
      <c r="Z614" s="131">
        <v>2850000</v>
      </c>
      <c r="AA614" s="131">
        <v>3.3719999999999999</v>
      </c>
      <c r="AB614" s="131">
        <v>99.323999999999998</v>
      </c>
      <c r="AC614" s="109"/>
      <c r="AD614" s="131">
        <v>9545.2350000000006</v>
      </c>
      <c r="AE614" s="109"/>
      <c r="AF614" s="108"/>
      <c r="AG614" s="16"/>
      <c r="AH614" s="132">
        <v>1.2199999999999999E-3</v>
      </c>
      <c r="AI614" s="132">
        <v>2.7859999999999999E-2</v>
      </c>
      <c r="AJ614" s="132">
        <v>3.29E-3</v>
      </c>
    </row>
    <row r="615" spans="1:36">
      <c r="A615" t="s">
        <v>1214</v>
      </c>
      <c r="B615" t="s">
        <v>1231</v>
      </c>
      <c r="C615" t="s">
        <v>2786</v>
      </c>
      <c r="D615" t="s">
        <v>2787</v>
      </c>
      <c r="E615" t="s">
        <v>80</v>
      </c>
      <c r="F615" t="s">
        <v>2788</v>
      </c>
      <c r="G615" t="s">
        <v>2789</v>
      </c>
      <c r="H615" t="s">
        <v>322</v>
      </c>
      <c r="I615" t="s">
        <v>756</v>
      </c>
      <c r="J615" t="s">
        <v>206</v>
      </c>
      <c r="K615" t="s">
        <v>294</v>
      </c>
      <c r="L615" t="s">
        <v>326</v>
      </c>
      <c r="M615" t="s">
        <v>315</v>
      </c>
      <c r="N615" t="s">
        <v>569</v>
      </c>
      <c r="O615" t="s">
        <v>340</v>
      </c>
      <c r="P615" t="s">
        <v>2130</v>
      </c>
      <c r="Q615" t="s">
        <v>434</v>
      </c>
      <c r="R615" t="s">
        <v>408</v>
      </c>
      <c r="S615" t="s">
        <v>1217</v>
      </c>
      <c r="T615" s="131">
        <v>3.8519999999999999</v>
      </c>
      <c r="U615" t="s">
        <v>2790</v>
      </c>
      <c r="V615" s="132">
        <v>10</v>
      </c>
      <c r="W615" s="132">
        <v>5.339E-2</v>
      </c>
      <c r="X615" t="s">
        <v>412</v>
      </c>
      <c r="Y615" t="s">
        <v>340</v>
      </c>
      <c r="Z615" s="131">
        <v>1568000</v>
      </c>
      <c r="AA615" s="131">
        <v>3.9550000000000001</v>
      </c>
      <c r="AB615" s="131">
        <v>103.947</v>
      </c>
      <c r="AC615" s="109"/>
      <c r="AD615" s="131">
        <v>6446.5389999999998</v>
      </c>
      <c r="AE615" s="109"/>
      <c r="AF615" s="108"/>
      <c r="AG615" s="16"/>
      <c r="AH615" s="132">
        <v>3.63E-3</v>
      </c>
      <c r="AI615" s="132">
        <v>1.882E-2</v>
      </c>
      <c r="AJ615" s="132">
        <v>2.2200000000000002E-3</v>
      </c>
    </row>
    <row r="616" spans="1:36">
      <c r="A616" t="s">
        <v>1214</v>
      </c>
      <c r="B616" t="s">
        <v>1231</v>
      </c>
      <c r="C616" t="s">
        <v>2813</v>
      </c>
      <c r="D616" t="s">
        <v>2814</v>
      </c>
      <c r="E616" t="s">
        <v>80</v>
      </c>
      <c r="F616" t="s">
        <v>2815</v>
      </c>
      <c r="G616" t="s">
        <v>2816</v>
      </c>
      <c r="H616" t="s">
        <v>322</v>
      </c>
      <c r="I616" t="s">
        <v>756</v>
      </c>
      <c r="J616" t="s">
        <v>206</v>
      </c>
      <c r="K616" t="s">
        <v>225</v>
      </c>
      <c r="L616" t="s">
        <v>326</v>
      </c>
      <c r="M616" t="s">
        <v>315</v>
      </c>
      <c r="N616" t="s">
        <v>538</v>
      </c>
      <c r="O616" t="s">
        <v>340</v>
      </c>
      <c r="P616" t="s">
        <v>1902</v>
      </c>
      <c r="Q616" t="s">
        <v>434</v>
      </c>
      <c r="R616" t="s">
        <v>408</v>
      </c>
      <c r="S616" t="s">
        <v>1216</v>
      </c>
      <c r="T616" s="131">
        <v>5.5E-2</v>
      </c>
      <c r="U616" t="s">
        <v>2817</v>
      </c>
      <c r="V616" s="132">
        <v>3.397E-2</v>
      </c>
      <c r="W616" s="132">
        <v>5.2200000000000003E-2</v>
      </c>
      <c r="X616" t="s">
        <v>413</v>
      </c>
      <c r="Y616" t="s">
        <v>340</v>
      </c>
      <c r="Z616" s="131">
        <v>1700000</v>
      </c>
      <c r="AA616" s="131">
        <v>3.3719999999999999</v>
      </c>
      <c r="AB616" s="131">
        <v>101.459</v>
      </c>
      <c r="AC616" s="109"/>
      <c r="AD616" s="131">
        <v>5816.0259999999998</v>
      </c>
      <c r="AE616" s="109"/>
      <c r="AF616" s="108"/>
      <c r="AG616" s="16"/>
      <c r="AH616" s="132">
        <v>3.3999999999999998E-3</v>
      </c>
      <c r="AI616" s="132">
        <v>1.6979999999999999E-2</v>
      </c>
      <c r="AJ616" s="132">
        <v>2E-3</v>
      </c>
    </row>
    <row r="617" spans="1:36">
      <c r="A617" t="s">
        <v>1214</v>
      </c>
      <c r="B617" t="s">
        <v>1231</v>
      </c>
      <c r="C617" t="s">
        <v>2803</v>
      </c>
      <c r="D617" t="s">
        <v>2804</v>
      </c>
      <c r="E617" t="s">
        <v>80</v>
      </c>
      <c r="F617" t="s">
        <v>2805</v>
      </c>
      <c r="G617" t="s">
        <v>2806</v>
      </c>
      <c r="H617" t="s">
        <v>322</v>
      </c>
      <c r="I617" t="s">
        <v>756</v>
      </c>
      <c r="J617" t="s">
        <v>206</v>
      </c>
      <c r="K617" t="s">
        <v>225</v>
      </c>
      <c r="L617" t="s">
        <v>326</v>
      </c>
      <c r="M617" t="s">
        <v>315</v>
      </c>
      <c r="N617" t="s">
        <v>565</v>
      </c>
      <c r="O617" t="s">
        <v>340</v>
      </c>
      <c r="P617" t="s">
        <v>2807</v>
      </c>
      <c r="Q617" t="s">
        <v>432</v>
      </c>
      <c r="R617" t="s">
        <v>408</v>
      </c>
      <c r="S617" t="s">
        <v>1216</v>
      </c>
      <c r="T617" s="131">
        <v>3.847</v>
      </c>
      <c r="U617" t="s">
        <v>1915</v>
      </c>
      <c r="V617" s="132">
        <v>3.8120000000000001E-2</v>
      </c>
      <c r="W617" s="132">
        <v>5.1380000000000002E-2</v>
      </c>
      <c r="X617" t="s">
        <v>413</v>
      </c>
      <c r="Y617" t="s">
        <v>340</v>
      </c>
      <c r="Z617" s="131">
        <v>1750000</v>
      </c>
      <c r="AA617" s="131">
        <v>3.3719999999999999</v>
      </c>
      <c r="AB617" s="131">
        <v>95.727999999999994</v>
      </c>
      <c r="AC617" s="109"/>
      <c r="AD617" s="131">
        <v>5648.88</v>
      </c>
      <c r="AE617" s="109"/>
      <c r="AF617" s="108"/>
      <c r="AG617" s="16"/>
      <c r="AH617" s="132">
        <v>5.0000000000000001E-3</v>
      </c>
      <c r="AI617" s="132">
        <v>1.6490000000000001E-2</v>
      </c>
      <c r="AJ617" s="132">
        <v>1.9499999999999999E-3</v>
      </c>
    </row>
    <row r="618" spans="1:36">
      <c r="A618" t="s">
        <v>1214</v>
      </c>
      <c r="B618" t="s">
        <v>1231</v>
      </c>
      <c r="C618" t="s">
        <v>2796</v>
      </c>
      <c r="D618" t="s">
        <v>2797</v>
      </c>
      <c r="E618" t="s">
        <v>80</v>
      </c>
      <c r="F618" t="s">
        <v>2798</v>
      </c>
      <c r="G618" t="s">
        <v>2799</v>
      </c>
      <c r="H618" t="s">
        <v>322</v>
      </c>
      <c r="I618" t="s">
        <v>756</v>
      </c>
      <c r="J618" t="s">
        <v>206</v>
      </c>
      <c r="K618" t="s">
        <v>225</v>
      </c>
      <c r="L618" t="s">
        <v>326</v>
      </c>
      <c r="M618" t="s">
        <v>315</v>
      </c>
      <c r="N618" t="s">
        <v>538</v>
      </c>
      <c r="O618" t="s">
        <v>340</v>
      </c>
      <c r="P618" t="s">
        <v>1908</v>
      </c>
      <c r="Q618" t="s">
        <v>434</v>
      </c>
      <c r="R618" t="s">
        <v>408</v>
      </c>
      <c r="S618" t="s">
        <v>1216</v>
      </c>
      <c r="T618" s="131">
        <v>3.5999999999999997E-2</v>
      </c>
      <c r="U618" t="s">
        <v>1531</v>
      </c>
      <c r="V618" s="132">
        <v>2.64E-2</v>
      </c>
      <c r="W618" s="132">
        <v>5.0909999999999997E-2</v>
      </c>
      <c r="X618" t="s">
        <v>413</v>
      </c>
      <c r="Y618" t="s">
        <v>340</v>
      </c>
      <c r="Z618" s="131">
        <v>1250000</v>
      </c>
      <c r="AA618" s="131">
        <v>3.3719999999999999</v>
      </c>
      <c r="AB618" s="131">
        <v>101.34</v>
      </c>
      <c r="AC618" s="109"/>
      <c r="AD618" s="131">
        <v>4271.4629999999997</v>
      </c>
      <c r="AE618" s="109"/>
      <c r="AF618" s="108"/>
      <c r="AG618" s="16"/>
      <c r="AH618" s="132">
        <v>1E-3</v>
      </c>
      <c r="AI618" s="132">
        <v>1.247E-2</v>
      </c>
      <c r="AJ618" s="132">
        <v>1.47E-3</v>
      </c>
    </row>
    <row r="619" spans="1:36">
      <c r="A619" t="s">
        <v>1214</v>
      </c>
      <c r="B619" t="s">
        <v>1231</v>
      </c>
      <c r="C619" t="s">
        <v>2808</v>
      </c>
      <c r="D619" t="s">
        <v>2809</v>
      </c>
      <c r="E619" t="s">
        <v>80</v>
      </c>
      <c r="F619" t="s">
        <v>2810</v>
      </c>
      <c r="G619" t="s">
        <v>2811</v>
      </c>
      <c r="H619" t="s">
        <v>322</v>
      </c>
      <c r="I619" t="s">
        <v>756</v>
      </c>
      <c r="J619" t="s">
        <v>206</v>
      </c>
      <c r="K619" t="s">
        <v>300</v>
      </c>
      <c r="L619" t="s">
        <v>326</v>
      </c>
      <c r="M619" t="s">
        <v>315</v>
      </c>
      <c r="N619" t="s">
        <v>487</v>
      </c>
      <c r="O619" t="s">
        <v>340</v>
      </c>
      <c r="P619" t="s">
        <v>2807</v>
      </c>
      <c r="Q619" t="s">
        <v>432</v>
      </c>
      <c r="R619" t="s">
        <v>408</v>
      </c>
      <c r="S619" t="s">
        <v>1216</v>
      </c>
      <c r="T619" s="131">
        <v>1.04</v>
      </c>
      <c r="U619" t="s">
        <v>2812</v>
      </c>
      <c r="V619" s="132">
        <v>6.5110000000000001E-2</v>
      </c>
      <c r="W619" s="132">
        <v>6.6059999999999994E-2</v>
      </c>
      <c r="X619" t="s">
        <v>413</v>
      </c>
      <c r="Y619" t="s">
        <v>340</v>
      </c>
      <c r="Z619" s="131">
        <v>2500000</v>
      </c>
      <c r="AA619" s="131">
        <v>3.3719999999999999</v>
      </c>
      <c r="AB619" s="131">
        <v>31.236999999999998</v>
      </c>
      <c r="AC619" s="109"/>
      <c r="AD619" s="131">
        <v>2633.2440000000001</v>
      </c>
      <c r="AE619" s="109"/>
      <c r="AF619" s="108"/>
      <c r="AG619" s="16"/>
      <c r="AH619" s="132">
        <v>1.874E-2</v>
      </c>
      <c r="AI619" s="132">
        <v>7.6899999999999998E-3</v>
      </c>
      <c r="AJ619" s="132">
        <v>9.1E-4</v>
      </c>
    </row>
    <row r="620" spans="1:36">
      <c r="A620" t="s">
        <v>1214</v>
      </c>
      <c r="B620" t="s">
        <v>1231</v>
      </c>
      <c r="C620" t="s">
        <v>2791</v>
      </c>
      <c r="D620" t="s">
        <v>2792</v>
      </c>
      <c r="E620" t="s">
        <v>80</v>
      </c>
      <c r="F620" t="s">
        <v>2818</v>
      </c>
      <c r="G620" t="s">
        <v>2819</v>
      </c>
      <c r="H620" t="s">
        <v>322</v>
      </c>
      <c r="I620" t="s">
        <v>756</v>
      </c>
      <c r="J620" t="s">
        <v>206</v>
      </c>
      <c r="K620" t="s">
        <v>298</v>
      </c>
      <c r="L620" t="s">
        <v>326</v>
      </c>
      <c r="M620" t="s">
        <v>315</v>
      </c>
      <c r="N620" t="s">
        <v>487</v>
      </c>
      <c r="O620" t="s">
        <v>340</v>
      </c>
      <c r="P620" t="s">
        <v>2795</v>
      </c>
      <c r="Q620" t="s">
        <v>432</v>
      </c>
      <c r="R620" t="s">
        <v>408</v>
      </c>
      <c r="S620" t="s">
        <v>1216</v>
      </c>
      <c r="T620" s="131">
        <v>4.4649999999999999</v>
      </c>
      <c r="U620" t="s">
        <v>2820</v>
      </c>
      <c r="V620" s="132">
        <v>10</v>
      </c>
      <c r="W620" s="132">
        <v>8.1420000000000006E-2</v>
      </c>
      <c r="X620" t="s">
        <v>413</v>
      </c>
      <c r="Y620" t="s">
        <v>340</v>
      </c>
      <c r="Z620" s="131">
        <v>703371.78</v>
      </c>
      <c r="AA620" s="131">
        <v>3.3719999999999999</v>
      </c>
      <c r="AB620" s="131">
        <v>92.448999999999998</v>
      </c>
      <c r="AC620" s="109"/>
      <c r="AD620" s="131">
        <v>2192.683</v>
      </c>
      <c r="AE620" s="109"/>
      <c r="AF620" s="108"/>
      <c r="AG620" s="16"/>
      <c r="AH620" s="132">
        <v>1.9000000000000001E-4</v>
      </c>
      <c r="AI620" s="132">
        <v>6.4000000000000003E-3</v>
      </c>
      <c r="AJ620" s="132">
        <v>7.6000000000000004E-4</v>
      </c>
    </row>
    <row r="621" spans="1:36">
      <c r="A621" t="s">
        <v>1214</v>
      </c>
      <c r="B621" t="s">
        <v>1231</v>
      </c>
      <c r="C621" t="s">
        <v>2791</v>
      </c>
      <c r="D621" t="s">
        <v>2792</v>
      </c>
      <c r="E621" t="s">
        <v>80</v>
      </c>
      <c r="F621" t="s">
        <v>2793</v>
      </c>
      <c r="G621" t="s">
        <v>2794</v>
      </c>
      <c r="H621" t="s">
        <v>322</v>
      </c>
      <c r="I621" t="s">
        <v>756</v>
      </c>
      <c r="J621" t="s">
        <v>206</v>
      </c>
      <c r="K621" t="s">
        <v>298</v>
      </c>
      <c r="L621" t="s">
        <v>326</v>
      </c>
      <c r="M621" t="s">
        <v>315</v>
      </c>
      <c r="N621" t="s">
        <v>487</v>
      </c>
      <c r="O621" t="s">
        <v>340</v>
      </c>
      <c r="P621" t="s">
        <v>2795</v>
      </c>
      <c r="Q621" t="s">
        <v>432</v>
      </c>
      <c r="R621" t="s">
        <v>408</v>
      </c>
      <c r="S621" t="s">
        <v>1216</v>
      </c>
      <c r="T621" s="131">
        <v>0.53</v>
      </c>
      <c r="U621" t="s">
        <v>1540</v>
      </c>
      <c r="V621" s="132">
        <v>10</v>
      </c>
      <c r="W621" s="132">
        <v>6.6390000000000005E-2</v>
      </c>
      <c r="X621" t="s">
        <v>413</v>
      </c>
      <c r="Y621" t="s">
        <v>340</v>
      </c>
      <c r="Z621" s="131">
        <v>575000</v>
      </c>
      <c r="AA621" s="131">
        <v>3.3719999999999999</v>
      </c>
      <c r="AB621" s="131">
        <v>100.40600000000001</v>
      </c>
      <c r="AC621" s="109"/>
      <c r="AD621" s="131">
        <v>1946.7619999999999</v>
      </c>
      <c r="AE621" s="109"/>
      <c r="AF621" s="108"/>
      <c r="AG621" s="16"/>
      <c r="AH621" s="132">
        <v>5.1000000000000004E-4</v>
      </c>
      <c r="AI621" s="132">
        <v>5.6800000000000002E-3</v>
      </c>
      <c r="AJ621" s="132">
        <v>6.7000000000000002E-4</v>
      </c>
    </row>
    <row r="622" spans="1:36">
      <c r="A622" t="s">
        <v>1214</v>
      </c>
      <c r="B622" t="s">
        <v>1234</v>
      </c>
      <c r="C622" t="s">
        <v>2004</v>
      </c>
      <c r="D622" t="s">
        <v>2005</v>
      </c>
      <c r="E622" t="s">
        <v>310</v>
      </c>
      <c r="F622" t="s">
        <v>2360</v>
      </c>
      <c r="G622" t="s">
        <v>2361</v>
      </c>
      <c r="H622" t="s">
        <v>322</v>
      </c>
      <c r="I622" t="s">
        <v>755</v>
      </c>
      <c r="J622" t="s">
        <v>205</v>
      </c>
      <c r="K622" t="s">
        <v>205</v>
      </c>
      <c r="L622" t="s">
        <v>326</v>
      </c>
      <c r="M622" t="s">
        <v>341</v>
      </c>
      <c r="N622" t="s">
        <v>449</v>
      </c>
      <c r="O622" t="s">
        <v>340</v>
      </c>
      <c r="P622" t="s">
        <v>1212</v>
      </c>
      <c r="Q622" t="s">
        <v>414</v>
      </c>
      <c r="R622" t="s">
        <v>408</v>
      </c>
      <c r="S622" t="s">
        <v>1213</v>
      </c>
      <c r="T622" s="131">
        <v>0.98</v>
      </c>
      <c r="U622" t="s">
        <v>2362</v>
      </c>
      <c r="V622" s="132">
        <v>2.351E-2</v>
      </c>
      <c r="W622" s="132">
        <v>2.5499999999999998E-2</v>
      </c>
      <c r="X622" t="s">
        <v>413</v>
      </c>
      <c r="Y622" t="s">
        <v>340</v>
      </c>
      <c r="Z622" s="131">
        <v>2795270</v>
      </c>
      <c r="AA622" s="131">
        <v>1</v>
      </c>
      <c r="AB622" s="131">
        <v>112.93</v>
      </c>
      <c r="AC622" s="109"/>
      <c r="AD622" s="131">
        <v>3156.6979999999999</v>
      </c>
      <c r="AE622" s="109"/>
      <c r="AF622" s="108"/>
      <c r="AG622" s="16"/>
      <c r="AH622" s="132">
        <v>9.3000000000000005E-4</v>
      </c>
      <c r="AI622" s="132">
        <v>5.0909999999999997E-2</v>
      </c>
      <c r="AJ622" s="132">
        <v>6.2300000000000003E-3</v>
      </c>
    </row>
    <row r="623" spans="1:36">
      <c r="A623" t="s">
        <v>1214</v>
      </c>
      <c r="B623" t="s">
        <v>1234</v>
      </c>
      <c r="C623" t="s">
        <v>1935</v>
      </c>
      <c r="D623" t="s">
        <v>1936</v>
      </c>
      <c r="E623" t="s">
        <v>310</v>
      </c>
      <c r="F623" t="s">
        <v>2528</v>
      </c>
      <c r="G623" t="s">
        <v>2529</v>
      </c>
      <c r="H623" t="s">
        <v>322</v>
      </c>
      <c r="I623" t="s">
        <v>755</v>
      </c>
      <c r="J623" t="s">
        <v>205</v>
      </c>
      <c r="K623" t="s">
        <v>205</v>
      </c>
      <c r="L623" t="s">
        <v>326</v>
      </c>
      <c r="M623" t="s">
        <v>341</v>
      </c>
      <c r="N623" t="s">
        <v>465</v>
      </c>
      <c r="O623" t="s">
        <v>340</v>
      </c>
      <c r="P623" t="s">
        <v>1645</v>
      </c>
      <c r="Q623" t="s">
        <v>414</v>
      </c>
      <c r="R623" t="s">
        <v>408</v>
      </c>
      <c r="S623" t="s">
        <v>1213</v>
      </c>
      <c r="T623" s="131">
        <v>2.02</v>
      </c>
      <c r="U623" t="s">
        <v>1351</v>
      </c>
      <c r="V623" s="132">
        <v>2.93E-2</v>
      </c>
      <c r="W623" s="132">
        <v>2.87E-2</v>
      </c>
      <c r="X623" t="s">
        <v>413</v>
      </c>
      <c r="Y623" t="s">
        <v>340</v>
      </c>
      <c r="Z623" s="131">
        <v>2446040.86</v>
      </c>
      <c r="AA623" s="131">
        <v>1</v>
      </c>
      <c r="AB623" s="131">
        <v>116.49</v>
      </c>
      <c r="AC623" s="109"/>
      <c r="AD623" s="131">
        <v>2849.393</v>
      </c>
      <c r="AE623" s="109"/>
      <c r="AF623" s="108"/>
      <c r="AG623" s="16"/>
      <c r="AH623" s="132">
        <v>1.5E-3</v>
      </c>
      <c r="AI623" s="132">
        <v>4.5949999999999998E-2</v>
      </c>
      <c r="AJ623" s="132">
        <v>5.6299999999999996E-3</v>
      </c>
    </row>
    <row r="624" spans="1:36">
      <c r="A624" t="s">
        <v>1214</v>
      </c>
      <c r="B624" t="s">
        <v>1234</v>
      </c>
      <c r="C624" t="s">
        <v>1536</v>
      </c>
      <c r="D624" t="s">
        <v>1537</v>
      </c>
      <c r="E624" t="s">
        <v>310</v>
      </c>
      <c r="F624" t="s">
        <v>2498</v>
      </c>
      <c r="G624" t="s">
        <v>2499</v>
      </c>
      <c r="H624" t="s">
        <v>322</v>
      </c>
      <c r="I624" t="s">
        <v>755</v>
      </c>
      <c r="J624" t="s">
        <v>205</v>
      </c>
      <c r="K624" t="s">
        <v>205</v>
      </c>
      <c r="L624" t="s">
        <v>326</v>
      </c>
      <c r="M624" t="s">
        <v>341</v>
      </c>
      <c r="N624" t="s">
        <v>449</v>
      </c>
      <c r="O624" t="s">
        <v>340</v>
      </c>
      <c r="P624" t="s">
        <v>1212</v>
      </c>
      <c r="Q624" t="s">
        <v>414</v>
      </c>
      <c r="R624" t="s">
        <v>408</v>
      </c>
      <c r="S624" t="s">
        <v>1213</v>
      </c>
      <c r="T624" s="131">
        <v>1</v>
      </c>
      <c r="U624" t="s">
        <v>1861</v>
      </c>
      <c r="V624" s="132">
        <v>2.402E-2</v>
      </c>
      <c r="W624" s="132">
        <v>2.4799999999999999E-2</v>
      </c>
      <c r="X624" t="s">
        <v>413</v>
      </c>
      <c r="Y624" t="s">
        <v>340</v>
      </c>
      <c r="Z624" s="131">
        <v>2358485</v>
      </c>
      <c r="AA624" s="131">
        <v>1</v>
      </c>
      <c r="AB624" s="131">
        <v>115.16</v>
      </c>
      <c r="AC624" s="109"/>
      <c r="AD624" s="131">
        <v>2716.0309999999999</v>
      </c>
      <c r="AE624" s="109"/>
      <c r="AF624" s="108"/>
      <c r="AG624" s="16"/>
      <c r="AH624" s="132">
        <v>1.5499999999999999E-3</v>
      </c>
      <c r="AI624" s="132">
        <v>4.3799999999999999E-2</v>
      </c>
      <c r="AJ624" s="132">
        <v>5.3600000000000002E-3</v>
      </c>
    </row>
    <row r="625" spans="1:36">
      <c r="A625" t="s">
        <v>1214</v>
      </c>
      <c r="B625" t="s">
        <v>1234</v>
      </c>
      <c r="C625" t="s">
        <v>2556</v>
      </c>
      <c r="D625" t="s">
        <v>2557</v>
      </c>
      <c r="E625" t="s">
        <v>310</v>
      </c>
      <c r="F625" t="s">
        <v>2558</v>
      </c>
      <c r="G625" t="s">
        <v>2559</v>
      </c>
      <c r="H625" t="s">
        <v>322</v>
      </c>
      <c r="I625" t="s">
        <v>952</v>
      </c>
      <c r="J625" t="s">
        <v>205</v>
      </c>
      <c r="K625" t="s">
        <v>205</v>
      </c>
      <c r="L625" t="s">
        <v>326</v>
      </c>
      <c r="M625" t="s">
        <v>341</v>
      </c>
      <c r="N625" t="s">
        <v>447</v>
      </c>
      <c r="O625" t="s">
        <v>340</v>
      </c>
      <c r="P625" t="s">
        <v>2093</v>
      </c>
      <c r="Q625" t="s">
        <v>414</v>
      </c>
      <c r="R625" t="s">
        <v>408</v>
      </c>
      <c r="S625" t="s">
        <v>1213</v>
      </c>
      <c r="T625" s="131">
        <v>2.4300000000000002</v>
      </c>
      <c r="U625" t="s">
        <v>1561</v>
      </c>
      <c r="V625" s="132">
        <v>4.7600000000000003E-2</v>
      </c>
      <c r="W625" s="132">
        <v>4.3900000000000002E-2</v>
      </c>
      <c r="X625" t="s">
        <v>413</v>
      </c>
      <c r="Y625" t="s">
        <v>340</v>
      </c>
      <c r="Z625" s="131">
        <v>2691139.6</v>
      </c>
      <c r="AA625" s="131">
        <v>1</v>
      </c>
      <c r="AB625" s="131">
        <v>92.42</v>
      </c>
      <c r="AC625" s="109"/>
      <c r="AD625" s="131">
        <v>2487.1509999999998</v>
      </c>
      <c r="AE625" s="109"/>
      <c r="AF625" s="108"/>
      <c r="AG625" s="16"/>
      <c r="AH625" s="132">
        <v>3.5899999999999999E-3</v>
      </c>
      <c r="AI625" s="132">
        <v>4.011E-2</v>
      </c>
      <c r="AJ625" s="132">
        <v>4.9100000000000003E-3</v>
      </c>
    </row>
    <row r="626" spans="1:36">
      <c r="A626" t="s">
        <v>1214</v>
      </c>
      <c r="B626" t="s">
        <v>1234</v>
      </c>
      <c r="C626" t="s">
        <v>2312</v>
      </c>
      <c r="D626" t="s">
        <v>2313</v>
      </c>
      <c r="E626" t="s">
        <v>310</v>
      </c>
      <c r="F626" t="s">
        <v>2824</v>
      </c>
      <c r="G626" t="s">
        <v>2825</v>
      </c>
      <c r="H626" t="s">
        <v>322</v>
      </c>
      <c r="I626" t="s">
        <v>755</v>
      </c>
      <c r="J626" t="s">
        <v>205</v>
      </c>
      <c r="K626" t="s">
        <v>205</v>
      </c>
      <c r="L626" t="s">
        <v>326</v>
      </c>
      <c r="M626" t="s">
        <v>341</v>
      </c>
      <c r="N626" t="s">
        <v>465</v>
      </c>
      <c r="O626" t="s">
        <v>340</v>
      </c>
      <c r="P626" t="s">
        <v>1645</v>
      </c>
      <c r="Q626" t="s">
        <v>414</v>
      </c>
      <c r="R626" t="s">
        <v>408</v>
      </c>
      <c r="S626" t="s">
        <v>1213</v>
      </c>
      <c r="T626" s="131">
        <v>1.1599999999999999</v>
      </c>
      <c r="U626" t="s">
        <v>1676</v>
      </c>
      <c r="V626" s="132">
        <v>2.5420000000000002E-2</v>
      </c>
      <c r="W626" s="132">
        <v>2.8500000000000001E-2</v>
      </c>
      <c r="X626" t="s">
        <v>413</v>
      </c>
      <c r="Y626" t="s">
        <v>340</v>
      </c>
      <c r="Z626" s="131">
        <v>2063471</v>
      </c>
      <c r="AA626" s="131">
        <v>1</v>
      </c>
      <c r="AB626" s="131">
        <v>117.85</v>
      </c>
      <c r="AC626" s="109"/>
      <c r="AD626" s="131">
        <v>2431.8009999999999</v>
      </c>
      <c r="AE626" s="109"/>
      <c r="AF626" s="108"/>
      <c r="AG626" s="16"/>
      <c r="AH626" s="132">
        <v>3.8400000000000001E-3</v>
      </c>
      <c r="AI626" s="132">
        <v>3.9219999999999998E-2</v>
      </c>
      <c r="AJ626" s="132">
        <v>4.7999999999999996E-3</v>
      </c>
    </row>
    <row r="627" spans="1:36">
      <c r="A627" t="s">
        <v>1214</v>
      </c>
      <c r="B627" t="s">
        <v>1234</v>
      </c>
      <c r="C627" t="s">
        <v>1536</v>
      </c>
      <c r="D627" t="s">
        <v>1537</v>
      </c>
      <c r="E627" t="s">
        <v>310</v>
      </c>
      <c r="F627" t="s">
        <v>2826</v>
      </c>
      <c r="G627" t="s">
        <v>2827</v>
      </c>
      <c r="H627" t="s">
        <v>322</v>
      </c>
      <c r="I627" t="s">
        <v>755</v>
      </c>
      <c r="J627" t="s">
        <v>205</v>
      </c>
      <c r="K627" t="s">
        <v>205</v>
      </c>
      <c r="L627" t="s">
        <v>326</v>
      </c>
      <c r="M627" t="s">
        <v>341</v>
      </c>
      <c r="N627" t="s">
        <v>449</v>
      </c>
      <c r="O627" t="s">
        <v>340</v>
      </c>
      <c r="P627" t="s">
        <v>1212</v>
      </c>
      <c r="Q627" t="s">
        <v>414</v>
      </c>
      <c r="R627" t="s">
        <v>408</v>
      </c>
      <c r="S627" t="s">
        <v>1213</v>
      </c>
      <c r="T627" s="131">
        <v>2.09</v>
      </c>
      <c r="U627" t="s">
        <v>1325</v>
      </c>
      <c r="V627" s="132">
        <v>1.3979999999999999E-2</v>
      </c>
      <c r="W627" s="132">
        <v>2.5600000000000001E-2</v>
      </c>
      <c r="X627" t="s">
        <v>413</v>
      </c>
      <c r="Y627" t="s">
        <v>340</v>
      </c>
      <c r="Z627" s="131">
        <v>2234584.7999999998</v>
      </c>
      <c r="AA627" s="131">
        <v>1</v>
      </c>
      <c r="AB627" s="131">
        <v>104.2</v>
      </c>
      <c r="AC627" s="109"/>
      <c r="AD627" s="131">
        <v>2328.4369999999999</v>
      </c>
      <c r="AE627" s="109"/>
      <c r="AF627" s="108"/>
      <c r="AG627" s="16"/>
      <c r="AH627" s="132">
        <v>7.7999999999999999E-4</v>
      </c>
      <c r="AI627" s="132">
        <v>3.755E-2</v>
      </c>
      <c r="AJ627" s="132">
        <v>4.5999999999999999E-3</v>
      </c>
    </row>
    <row r="628" spans="1:36">
      <c r="A628" t="s">
        <v>1214</v>
      </c>
      <c r="B628" t="s">
        <v>1234</v>
      </c>
      <c r="C628" t="s">
        <v>2004</v>
      </c>
      <c r="D628" t="s">
        <v>2005</v>
      </c>
      <c r="E628" t="s">
        <v>310</v>
      </c>
      <c r="F628" t="s">
        <v>2218</v>
      </c>
      <c r="G628" t="s">
        <v>2219</v>
      </c>
      <c r="H628" t="s">
        <v>322</v>
      </c>
      <c r="I628" t="s">
        <v>755</v>
      </c>
      <c r="J628" t="s">
        <v>205</v>
      </c>
      <c r="K628" t="s">
        <v>205</v>
      </c>
      <c r="L628" t="s">
        <v>326</v>
      </c>
      <c r="M628" t="s">
        <v>341</v>
      </c>
      <c r="N628" t="s">
        <v>449</v>
      </c>
      <c r="O628" t="s">
        <v>340</v>
      </c>
      <c r="P628" t="s">
        <v>1212</v>
      </c>
      <c r="Q628" t="s">
        <v>414</v>
      </c>
      <c r="R628" t="s">
        <v>408</v>
      </c>
      <c r="S628" t="s">
        <v>1213</v>
      </c>
      <c r="T628" s="131">
        <v>4.2</v>
      </c>
      <c r="U628" t="s">
        <v>2220</v>
      </c>
      <c r="V628" s="132">
        <v>2.0250000000000001E-2</v>
      </c>
      <c r="W628" s="132">
        <v>2.58E-2</v>
      </c>
      <c r="X628" t="s">
        <v>413</v>
      </c>
      <c r="Y628" t="s">
        <v>340</v>
      </c>
      <c r="Z628" s="131">
        <v>2119586</v>
      </c>
      <c r="AA628" s="131">
        <v>1</v>
      </c>
      <c r="AB628" s="131">
        <v>103.57</v>
      </c>
      <c r="AC628" s="109"/>
      <c r="AD628" s="131">
        <v>2195.2550000000001</v>
      </c>
      <c r="AE628" s="109"/>
      <c r="AF628" s="108"/>
      <c r="AG628" s="16"/>
      <c r="AH628" s="132">
        <v>8.7000000000000001E-4</v>
      </c>
      <c r="AI628" s="132">
        <v>3.5400000000000001E-2</v>
      </c>
      <c r="AJ628" s="132">
        <v>4.3299999999999996E-3</v>
      </c>
    </row>
    <row r="629" spans="1:36">
      <c r="A629" t="s">
        <v>1214</v>
      </c>
      <c r="B629" t="s">
        <v>1234</v>
      </c>
      <c r="C629" t="s">
        <v>1586</v>
      </c>
      <c r="D629" t="s">
        <v>1587</v>
      </c>
      <c r="E629" t="s">
        <v>310</v>
      </c>
      <c r="F629" t="s">
        <v>1588</v>
      </c>
      <c r="G629" t="s">
        <v>1589</v>
      </c>
      <c r="H629" t="s">
        <v>322</v>
      </c>
      <c r="I629" t="s">
        <v>755</v>
      </c>
      <c r="J629" t="s">
        <v>205</v>
      </c>
      <c r="K629" t="s">
        <v>205</v>
      </c>
      <c r="L629" t="s">
        <v>326</v>
      </c>
      <c r="M629" t="s">
        <v>341</v>
      </c>
      <c r="N629" t="s">
        <v>457</v>
      </c>
      <c r="O629" t="s">
        <v>340</v>
      </c>
      <c r="P629" t="s">
        <v>1590</v>
      </c>
      <c r="Q629" t="s">
        <v>414</v>
      </c>
      <c r="R629" t="s">
        <v>408</v>
      </c>
      <c r="S629" t="s">
        <v>1213</v>
      </c>
      <c r="T629" s="131">
        <v>5.04</v>
      </c>
      <c r="U629" t="s">
        <v>1591</v>
      </c>
      <c r="V629" s="132">
        <v>3.5889999999999998E-2</v>
      </c>
      <c r="W629" s="132">
        <v>4.1700000000000001E-2</v>
      </c>
      <c r="X629" t="s">
        <v>413</v>
      </c>
      <c r="Y629" t="s">
        <v>340</v>
      </c>
      <c r="Z629" s="131">
        <v>1397872.06</v>
      </c>
      <c r="AA629" s="131">
        <v>1</v>
      </c>
      <c r="AB629" s="131">
        <v>148.91</v>
      </c>
      <c r="AC629" s="109"/>
      <c r="AD629" s="131">
        <v>2081.5709999999999</v>
      </c>
      <c r="AE629" s="109"/>
      <c r="AF629" s="108"/>
      <c r="AG629" s="16"/>
      <c r="AH629" s="132">
        <v>7.2999999999999996E-4</v>
      </c>
      <c r="AI629" s="132">
        <v>3.3570000000000003E-2</v>
      </c>
      <c r="AJ629" s="132">
        <v>4.1099999999999999E-3</v>
      </c>
    </row>
    <row r="630" spans="1:36">
      <c r="A630" t="s">
        <v>1214</v>
      </c>
      <c r="B630" t="s">
        <v>1234</v>
      </c>
      <c r="C630" t="s">
        <v>1992</v>
      </c>
      <c r="D630" t="s">
        <v>1993</v>
      </c>
      <c r="E630" t="s">
        <v>310</v>
      </c>
      <c r="F630" t="s">
        <v>2440</v>
      </c>
      <c r="G630" t="s">
        <v>2441</v>
      </c>
      <c r="H630" t="s">
        <v>322</v>
      </c>
      <c r="I630" t="s">
        <v>755</v>
      </c>
      <c r="J630" t="s">
        <v>205</v>
      </c>
      <c r="K630" t="s">
        <v>205</v>
      </c>
      <c r="L630" t="s">
        <v>326</v>
      </c>
      <c r="M630" t="s">
        <v>341</v>
      </c>
      <c r="N630" t="s">
        <v>449</v>
      </c>
      <c r="O630" t="s">
        <v>340</v>
      </c>
      <c r="P630" t="s">
        <v>1212</v>
      </c>
      <c r="Q630" t="s">
        <v>414</v>
      </c>
      <c r="R630" t="s">
        <v>408</v>
      </c>
      <c r="S630" t="s">
        <v>1213</v>
      </c>
      <c r="T630" s="131">
        <v>2.81</v>
      </c>
      <c r="U630" t="s">
        <v>2442</v>
      </c>
      <c r="V630" s="132">
        <v>1.414E-2</v>
      </c>
      <c r="W630" s="132">
        <v>2.4400000000000002E-2</v>
      </c>
      <c r="X630" t="s">
        <v>413</v>
      </c>
      <c r="Y630" t="s">
        <v>340</v>
      </c>
      <c r="Z630" s="131">
        <v>1791742.12</v>
      </c>
      <c r="AA630" s="131">
        <v>1</v>
      </c>
      <c r="AB630" s="131">
        <v>115.29</v>
      </c>
      <c r="AC630" s="109"/>
      <c r="AD630" s="131">
        <v>2065.6990000000001</v>
      </c>
      <c r="AE630" s="109"/>
      <c r="AF630" s="108"/>
      <c r="AG630" s="16"/>
      <c r="AH630" s="132">
        <v>8.0000000000000004E-4</v>
      </c>
      <c r="AI630" s="132">
        <v>3.3309999999999999E-2</v>
      </c>
      <c r="AJ630" s="132">
        <v>4.0800000000000003E-3</v>
      </c>
    </row>
    <row r="631" spans="1:36">
      <c r="A631" t="s">
        <v>1214</v>
      </c>
      <c r="B631" t="s">
        <v>1234</v>
      </c>
      <c r="C631" t="s">
        <v>1532</v>
      </c>
      <c r="D631" t="s">
        <v>1533</v>
      </c>
      <c r="E631" t="s">
        <v>310</v>
      </c>
      <c r="F631" t="s">
        <v>2181</v>
      </c>
      <c r="G631" t="s">
        <v>2182</v>
      </c>
      <c r="H631" t="s">
        <v>322</v>
      </c>
      <c r="I631" t="s">
        <v>755</v>
      </c>
      <c r="J631" t="s">
        <v>205</v>
      </c>
      <c r="K631" t="s">
        <v>205</v>
      </c>
      <c r="L631" t="s">
        <v>326</v>
      </c>
      <c r="M631" t="s">
        <v>341</v>
      </c>
      <c r="N631" t="s">
        <v>449</v>
      </c>
      <c r="O631" t="s">
        <v>340</v>
      </c>
      <c r="P631" t="s">
        <v>1212</v>
      </c>
      <c r="Q631" t="s">
        <v>414</v>
      </c>
      <c r="R631" t="s">
        <v>408</v>
      </c>
      <c r="S631" t="s">
        <v>1213</v>
      </c>
      <c r="T631" s="131">
        <v>4.82</v>
      </c>
      <c r="U631" t="s">
        <v>2183</v>
      </c>
      <c r="V631" s="132">
        <v>1.932E-2</v>
      </c>
      <c r="W631" s="132">
        <v>2.5999999999999999E-2</v>
      </c>
      <c r="X631" t="s">
        <v>413</v>
      </c>
      <c r="Y631" t="s">
        <v>340</v>
      </c>
      <c r="Z631" s="131">
        <v>1999207</v>
      </c>
      <c r="AA631" s="131">
        <v>1</v>
      </c>
      <c r="AB631" s="131">
        <v>101.7</v>
      </c>
      <c r="AC631" s="109"/>
      <c r="AD631" s="131">
        <v>2033.194</v>
      </c>
      <c r="AE631" s="109"/>
      <c r="AF631" s="108"/>
      <c r="AG631" s="16"/>
      <c r="AH631" s="132">
        <v>9.1E-4</v>
      </c>
      <c r="AI631" s="132">
        <v>3.279E-2</v>
      </c>
      <c r="AJ631" s="132">
        <v>4.0099999999999997E-3</v>
      </c>
    </row>
    <row r="632" spans="1:36">
      <c r="A632" t="s">
        <v>1214</v>
      </c>
      <c r="B632" t="s">
        <v>1234</v>
      </c>
      <c r="C632" t="s">
        <v>1532</v>
      </c>
      <c r="D632" t="s">
        <v>1533</v>
      </c>
      <c r="E632" t="s">
        <v>310</v>
      </c>
      <c r="F632" t="s">
        <v>2202</v>
      </c>
      <c r="G632" t="s">
        <v>2203</v>
      </c>
      <c r="H632" t="s">
        <v>322</v>
      </c>
      <c r="I632" t="s">
        <v>755</v>
      </c>
      <c r="J632" t="s">
        <v>205</v>
      </c>
      <c r="K632" t="s">
        <v>205</v>
      </c>
      <c r="L632" t="s">
        <v>326</v>
      </c>
      <c r="M632" t="s">
        <v>341</v>
      </c>
      <c r="N632" t="s">
        <v>449</v>
      </c>
      <c r="O632" t="s">
        <v>340</v>
      </c>
      <c r="P632" t="s">
        <v>1212</v>
      </c>
      <c r="Q632" t="s">
        <v>414</v>
      </c>
      <c r="R632" t="s">
        <v>408</v>
      </c>
      <c r="S632" t="s">
        <v>1213</v>
      </c>
      <c r="T632" s="131">
        <v>4.9000000000000004</v>
      </c>
      <c r="U632" t="s">
        <v>2183</v>
      </c>
      <c r="V632" s="132">
        <v>1.436E-2</v>
      </c>
      <c r="W632" s="132">
        <v>2.63E-2</v>
      </c>
      <c r="X632" t="s">
        <v>413</v>
      </c>
      <c r="Y632" t="s">
        <v>340</v>
      </c>
      <c r="Z632" s="131">
        <v>1809476.76</v>
      </c>
      <c r="AA632" s="131">
        <v>1</v>
      </c>
      <c r="AB632" s="131">
        <v>103.16</v>
      </c>
      <c r="AC632" s="109"/>
      <c r="AD632" s="131">
        <v>1866.6559999999999</v>
      </c>
      <c r="AE632" s="109"/>
      <c r="AF632" s="108"/>
      <c r="AG632" s="16"/>
      <c r="AH632" s="132">
        <v>6.9999999999999999E-4</v>
      </c>
      <c r="AI632" s="132">
        <v>3.0099999999999998E-2</v>
      </c>
      <c r="AJ632" s="132">
        <v>3.6900000000000001E-3</v>
      </c>
    </row>
    <row r="633" spans="1:36">
      <c r="A633" t="s">
        <v>1214</v>
      </c>
      <c r="B633" t="s">
        <v>1234</v>
      </c>
      <c r="C633" t="s">
        <v>2004</v>
      </c>
      <c r="D633" t="s">
        <v>2005</v>
      </c>
      <c r="E633" t="s">
        <v>310</v>
      </c>
      <c r="F633" t="s">
        <v>2620</v>
      </c>
      <c r="G633" t="s">
        <v>2621</v>
      </c>
      <c r="H633" t="s">
        <v>322</v>
      </c>
      <c r="I633" t="s">
        <v>755</v>
      </c>
      <c r="J633" t="s">
        <v>205</v>
      </c>
      <c r="K633" t="s">
        <v>205</v>
      </c>
      <c r="L633" t="s">
        <v>326</v>
      </c>
      <c r="M633" t="s">
        <v>341</v>
      </c>
      <c r="N633" t="s">
        <v>449</v>
      </c>
      <c r="O633" t="s">
        <v>340</v>
      </c>
      <c r="P633" t="s">
        <v>1212</v>
      </c>
      <c r="Q633" t="s">
        <v>414</v>
      </c>
      <c r="R633" t="s">
        <v>408</v>
      </c>
      <c r="S633" t="s">
        <v>1213</v>
      </c>
      <c r="T633" s="131">
        <v>3.28</v>
      </c>
      <c r="U633" t="s">
        <v>2622</v>
      </c>
      <c r="V633" s="132">
        <v>2.7349999999999999E-2</v>
      </c>
      <c r="W633" s="132">
        <v>2.6200000000000001E-2</v>
      </c>
      <c r="X633" t="s">
        <v>413</v>
      </c>
      <c r="Y633" t="s">
        <v>340</v>
      </c>
      <c r="Z633" s="131">
        <v>1558213</v>
      </c>
      <c r="AA633" s="131">
        <v>1</v>
      </c>
      <c r="AB633" s="131">
        <v>106.26</v>
      </c>
      <c r="AC633" s="109"/>
      <c r="AD633" s="131">
        <v>1655.7570000000001</v>
      </c>
      <c r="AE633" s="109"/>
      <c r="AF633" s="108"/>
      <c r="AG633" s="16"/>
      <c r="AH633" s="132">
        <v>1.66E-3</v>
      </c>
      <c r="AI633" s="132">
        <v>2.6700000000000002E-2</v>
      </c>
      <c r="AJ633" s="132">
        <v>3.2699999999999999E-3</v>
      </c>
    </row>
    <row r="634" spans="1:36">
      <c r="A634" t="s">
        <v>1214</v>
      </c>
      <c r="B634" t="s">
        <v>1234</v>
      </c>
      <c r="C634" t="s">
        <v>2308</v>
      </c>
      <c r="D634" t="s">
        <v>2309</v>
      </c>
      <c r="E634" t="s">
        <v>310</v>
      </c>
      <c r="F634" t="s">
        <v>2653</v>
      </c>
      <c r="G634" t="s">
        <v>2654</v>
      </c>
      <c r="H634" t="s">
        <v>322</v>
      </c>
      <c r="I634" t="s">
        <v>755</v>
      </c>
      <c r="J634" t="s">
        <v>205</v>
      </c>
      <c r="K634" t="s">
        <v>205</v>
      </c>
      <c r="L634" t="s">
        <v>326</v>
      </c>
      <c r="M634" t="s">
        <v>341</v>
      </c>
      <c r="N634" t="s">
        <v>466</v>
      </c>
      <c r="O634" t="s">
        <v>340</v>
      </c>
      <c r="P634" t="s">
        <v>1550</v>
      </c>
      <c r="Q634" t="s">
        <v>414</v>
      </c>
      <c r="R634" t="s">
        <v>408</v>
      </c>
      <c r="S634" t="s">
        <v>1213</v>
      </c>
      <c r="T634" s="131">
        <v>1.46</v>
      </c>
      <c r="U634" t="s">
        <v>1775</v>
      </c>
      <c r="V634" s="132">
        <v>4.9680000000000002E-2</v>
      </c>
      <c r="W634" s="132">
        <v>4.2500000000000003E-2</v>
      </c>
      <c r="X634" t="s">
        <v>413</v>
      </c>
      <c r="Y634" t="s">
        <v>340</v>
      </c>
      <c r="Z634" s="131">
        <v>1340396.8</v>
      </c>
      <c r="AA634" s="131">
        <v>1</v>
      </c>
      <c r="AB634" s="131">
        <v>116.46</v>
      </c>
      <c r="AC634" s="109"/>
      <c r="AD634" s="131">
        <v>1561.0260000000001</v>
      </c>
      <c r="AE634" s="109"/>
      <c r="AF634" s="108"/>
      <c r="AG634" s="16"/>
      <c r="AH634" s="132">
        <v>9.2000000000000003E-4</v>
      </c>
      <c r="AI634" s="132">
        <v>2.5170000000000001E-2</v>
      </c>
      <c r="AJ634" s="132">
        <v>3.0799999999999998E-3</v>
      </c>
    </row>
    <row r="635" spans="1:36">
      <c r="A635" t="s">
        <v>1214</v>
      </c>
      <c r="B635" t="s">
        <v>1234</v>
      </c>
      <c r="C635" t="s">
        <v>2004</v>
      </c>
      <c r="D635" t="s">
        <v>2005</v>
      </c>
      <c r="E635" t="s">
        <v>310</v>
      </c>
      <c r="F635" t="s">
        <v>2828</v>
      </c>
      <c r="G635" t="s">
        <v>2829</v>
      </c>
      <c r="H635" t="s">
        <v>322</v>
      </c>
      <c r="I635" t="s">
        <v>755</v>
      </c>
      <c r="J635" t="s">
        <v>205</v>
      </c>
      <c r="K635" t="s">
        <v>205</v>
      </c>
      <c r="L635" t="s">
        <v>326</v>
      </c>
      <c r="M635" t="s">
        <v>341</v>
      </c>
      <c r="N635" t="s">
        <v>449</v>
      </c>
      <c r="O635" t="s">
        <v>340</v>
      </c>
      <c r="P635" t="s">
        <v>1212</v>
      </c>
      <c r="Q635" t="s">
        <v>414</v>
      </c>
      <c r="R635" t="s">
        <v>408</v>
      </c>
      <c r="S635" t="s">
        <v>1213</v>
      </c>
      <c r="T635" s="131">
        <v>5.34</v>
      </c>
      <c r="U635" t="s">
        <v>2830</v>
      </c>
      <c r="V635" s="132">
        <v>2.3519999999999999E-2</v>
      </c>
      <c r="W635" s="132">
        <v>2.64E-2</v>
      </c>
      <c r="X635" t="s">
        <v>413</v>
      </c>
      <c r="Y635" t="s">
        <v>340</v>
      </c>
      <c r="Z635" s="131">
        <v>1350000</v>
      </c>
      <c r="AA635" s="131">
        <v>1</v>
      </c>
      <c r="AB635" s="131">
        <v>103.01</v>
      </c>
      <c r="AC635" s="109"/>
      <c r="AD635" s="131">
        <v>1390.635</v>
      </c>
      <c r="AE635" s="109"/>
      <c r="AF635" s="108"/>
      <c r="AG635" s="16"/>
      <c r="AH635" s="132">
        <v>4.8000000000000001E-4</v>
      </c>
      <c r="AI635" s="132">
        <v>2.2429999999999999E-2</v>
      </c>
      <c r="AJ635" s="132">
        <v>2.7499999999999998E-3</v>
      </c>
    </row>
    <row r="636" spans="1:36">
      <c r="A636" t="s">
        <v>1214</v>
      </c>
      <c r="B636" t="s">
        <v>1234</v>
      </c>
      <c r="C636" t="s">
        <v>2004</v>
      </c>
      <c r="D636" t="s">
        <v>2005</v>
      </c>
      <c r="E636" t="s">
        <v>310</v>
      </c>
      <c r="F636" t="s">
        <v>2232</v>
      </c>
      <c r="G636" t="s">
        <v>2233</v>
      </c>
      <c r="H636" t="s">
        <v>322</v>
      </c>
      <c r="I636" t="s">
        <v>755</v>
      </c>
      <c r="J636" t="s">
        <v>205</v>
      </c>
      <c r="K636" t="s">
        <v>205</v>
      </c>
      <c r="L636" t="s">
        <v>326</v>
      </c>
      <c r="M636" t="s">
        <v>341</v>
      </c>
      <c r="N636" t="s">
        <v>449</v>
      </c>
      <c r="O636" t="s">
        <v>340</v>
      </c>
      <c r="P636" t="s">
        <v>1212</v>
      </c>
      <c r="Q636" t="s">
        <v>414</v>
      </c>
      <c r="R636" t="s">
        <v>408</v>
      </c>
      <c r="S636" t="s">
        <v>1213</v>
      </c>
      <c r="T636" s="131">
        <v>3.21</v>
      </c>
      <c r="U636" t="s">
        <v>2234</v>
      </c>
      <c r="V636" s="132">
        <v>1.822E-2</v>
      </c>
      <c r="W636" s="132">
        <v>2.58E-2</v>
      </c>
      <c r="X636" t="s">
        <v>413</v>
      </c>
      <c r="Y636" t="s">
        <v>340</v>
      </c>
      <c r="Z636" s="131">
        <v>1261174.54</v>
      </c>
      <c r="AA636" s="131">
        <v>1</v>
      </c>
      <c r="AB636" s="131">
        <v>104.36</v>
      </c>
      <c r="AC636" s="109"/>
      <c r="AD636" s="131">
        <v>1316.162</v>
      </c>
      <c r="AE636" s="109"/>
      <c r="AF636" s="108"/>
      <c r="AG636" s="16"/>
      <c r="AH636" s="132">
        <v>5.6999999999999998E-4</v>
      </c>
      <c r="AI636" s="132">
        <v>2.1229999999999999E-2</v>
      </c>
      <c r="AJ636" s="132">
        <v>2.5999999999999999E-3</v>
      </c>
    </row>
    <row r="637" spans="1:36">
      <c r="A637" t="s">
        <v>1214</v>
      </c>
      <c r="B637" t="s">
        <v>1234</v>
      </c>
      <c r="C637" t="s">
        <v>2289</v>
      </c>
      <c r="D637" t="s">
        <v>2290</v>
      </c>
      <c r="E637" t="s">
        <v>310</v>
      </c>
      <c r="F637" t="s">
        <v>2831</v>
      </c>
      <c r="G637" t="s">
        <v>2832</v>
      </c>
      <c r="H637" t="s">
        <v>322</v>
      </c>
      <c r="I637" t="s">
        <v>755</v>
      </c>
      <c r="J637" t="s">
        <v>205</v>
      </c>
      <c r="K637" t="s">
        <v>205</v>
      </c>
      <c r="L637" t="s">
        <v>326</v>
      </c>
      <c r="M637" t="s">
        <v>341</v>
      </c>
      <c r="N637" t="s">
        <v>465</v>
      </c>
      <c r="O637" t="s">
        <v>340</v>
      </c>
      <c r="P637" t="s">
        <v>1645</v>
      </c>
      <c r="Q637" t="s">
        <v>414</v>
      </c>
      <c r="R637" t="s">
        <v>408</v>
      </c>
      <c r="S637" t="s">
        <v>1213</v>
      </c>
      <c r="T637" s="131">
        <v>0.92</v>
      </c>
      <c r="U637" t="s">
        <v>2695</v>
      </c>
      <c r="V637" s="132">
        <v>2.8879999999999999E-2</v>
      </c>
      <c r="W637" s="132">
        <v>2.7199999999999998E-2</v>
      </c>
      <c r="X637" t="s">
        <v>413</v>
      </c>
      <c r="Y637" t="s">
        <v>340</v>
      </c>
      <c r="Z637" s="131">
        <v>1075471</v>
      </c>
      <c r="AA637" s="131">
        <v>1</v>
      </c>
      <c r="AB637" s="131">
        <v>117.65</v>
      </c>
      <c r="AC637" s="109"/>
      <c r="AD637" s="131">
        <v>1265.2919999999999</v>
      </c>
      <c r="AE637" s="109"/>
      <c r="AF637" s="108"/>
      <c r="AG637" s="16"/>
      <c r="AH637" s="132">
        <v>3.79E-3</v>
      </c>
      <c r="AI637" s="132">
        <v>2.0410000000000001E-2</v>
      </c>
      <c r="AJ637" s="132">
        <v>2.5000000000000001E-3</v>
      </c>
    </row>
    <row r="638" spans="1:36">
      <c r="A638" t="s">
        <v>1214</v>
      </c>
      <c r="B638" t="s">
        <v>1234</v>
      </c>
      <c r="C638" t="s">
        <v>2289</v>
      </c>
      <c r="D638" t="s">
        <v>2290</v>
      </c>
      <c r="E638" t="s">
        <v>310</v>
      </c>
      <c r="F638" t="s">
        <v>2693</v>
      </c>
      <c r="G638" t="s">
        <v>2694</v>
      </c>
      <c r="H638" t="s">
        <v>322</v>
      </c>
      <c r="I638" t="s">
        <v>755</v>
      </c>
      <c r="J638" t="s">
        <v>205</v>
      </c>
      <c r="K638" t="s">
        <v>205</v>
      </c>
      <c r="L638" t="s">
        <v>326</v>
      </c>
      <c r="M638" t="s">
        <v>341</v>
      </c>
      <c r="N638" t="s">
        <v>465</v>
      </c>
      <c r="O638" t="s">
        <v>340</v>
      </c>
      <c r="P638" t="s">
        <v>1590</v>
      </c>
      <c r="Q638" t="s">
        <v>414</v>
      </c>
      <c r="R638" t="s">
        <v>408</v>
      </c>
      <c r="S638" t="s">
        <v>1213</v>
      </c>
      <c r="T638" s="131">
        <v>0.91</v>
      </c>
      <c r="U638" t="s">
        <v>2695</v>
      </c>
      <c r="V638" s="132">
        <v>2.8879999999999999E-2</v>
      </c>
      <c r="W638" s="132">
        <v>2.8400000000000002E-2</v>
      </c>
      <c r="X638" t="s">
        <v>413</v>
      </c>
      <c r="Y638" t="s">
        <v>340</v>
      </c>
      <c r="Z638" s="131">
        <v>1034937</v>
      </c>
      <c r="AA638" s="131">
        <v>1</v>
      </c>
      <c r="AB638" s="131">
        <v>118.18</v>
      </c>
      <c r="AC638" s="109"/>
      <c r="AD638" s="131">
        <v>1223.0889999999999</v>
      </c>
      <c r="AE638" s="109"/>
      <c r="AF638" s="108"/>
      <c r="AG638" s="16"/>
      <c r="AH638" s="132">
        <v>7.3999999999999999E-4</v>
      </c>
      <c r="AI638" s="132">
        <v>1.9720000000000001E-2</v>
      </c>
      <c r="AJ638" s="132">
        <v>2.4199999999999998E-3</v>
      </c>
    </row>
    <row r="639" spans="1:36">
      <c r="A639" t="s">
        <v>1214</v>
      </c>
      <c r="B639" t="s">
        <v>1234</v>
      </c>
      <c r="C639" t="s">
        <v>1866</v>
      </c>
      <c r="D639" t="s">
        <v>1867</v>
      </c>
      <c r="E639" t="s">
        <v>310</v>
      </c>
      <c r="F639" t="s">
        <v>1953</v>
      </c>
      <c r="G639" t="s">
        <v>1954</v>
      </c>
      <c r="H639" t="s">
        <v>322</v>
      </c>
      <c r="I639" t="s">
        <v>755</v>
      </c>
      <c r="J639" t="s">
        <v>205</v>
      </c>
      <c r="K639" t="s">
        <v>205</v>
      </c>
      <c r="L639" t="s">
        <v>326</v>
      </c>
      <c r="M639" t="s">
        <v>341</v>
      </c>
      <c r="N639" t="s">
        <v>444</v>
      </c>
      <c r="O639" t="s">
        <v>340</v>
      </c>
      <c r="P639" t="s">
        <v>1579</v>
      </c>
      <c r="Q639" t="s">
        <v>416</v>
      </c>
      <c r="R639" t="s">
        <v>408</v>
      </c>
      <c r="S639" t="s">
        <v>1213</v>
      </c>
      <c r="T639" s="131">
        <v>1.06</v>
      </c>
      <c r="U639" t="s">
        <v>1360</v>
      </c>
      <c r="V639" s="132">
        <v>3.0599999999999999E-2</v>
      </c>
      <c r="W639" s="132">
        <v>3.4200000000000001E-2</v>
      </c>
      <c r="X639" t="s">
        <v>413</v>
      </c>
      <c r="Y639" t="s">
        <v>340</v>
      </c>
      <c r="Z639" s="131">
        <v>1079331.3</v>
      </c>
      <c r="AA639" s="131">
        <v>1</v>
      </c>
      <c r="AB639" s="131">
        <v>109.8</v>
      </c>
      <c r="AC639" s="109"/>
      <c r="AD639" s="131">
        <v>1185.106</v>
      </c>
      <c r="AE639" s="109"/>
      <c r="AF639" s="108"/>
      <c r="AG639" s="16"/>
      <c r="AH639" s="132">
        <v>1.07E-3</v>
      </c>
      <c r="AI639" s="132">
        <v>1.9109999999999999E-2</v>
      </c>
      <c r="AJ639" s="132">
        <v>2.3400000000000001E-3</v>
      </c>
    </row>
    <row r="640" spans="1:36">
      <c r="A640" t="s">
        <v>1214</v>
      </c>
      <c r="B640" t="s">
        <v>1234</v>
      </c>
      <c r="C640" t="s">
        <v>1992</v>
      </c>
      <c r="D640" t="s">
        <v>1993</v>
      </c>
      <c r="E640" t="s">
        <v>310</v>
      </c>
      <c r="F640" t="s">
        <v>2833</v>
      </c>
      <c r="G640" t="s">
        <v>2834</v>
      </c>
      <c r="H640" t="s">
        <v>322</v>
      </c>
      <c r="I640" t="s">
        <v>755</v>
      </c>
      <c r="J640" t="s">
        <v>205</v>
      </c>
      <c r="K640" t="s">
        <v>205</v>
      </c>
      <c r="L640" t="s">
        <v>326</v>
      </c>
      <c r="M640" t="s">
        <v>341</v>
      </c>
      <c r="N640" t="s">
        <v>449</v>
      </c>
      <c r="O640" t="s">
        <v>340</v>
      </c>
      <c r="P640" t="s">
        <v>1590</v>
      </c>
      <c r="Q640" t="s">
        <v>414</v>
      </c>
      <c r="R640" t="s">
        <v>408</v>
      </c>
      <c r="S640" t="s">
        <v>1213</v>
      </c>
      <c r="T640" s="131">
        <v>4.0999999999999996</v>
      </c>
      <c r="U640" t="s">
        <v>2835</v>
      </c>
      <c r="V640" s="132">
        <v>9.9997799999999994</v>
      </c>
      <c r="W640" s="132">
        <v>2.87E-2</v>
      </c>
      <c r="X640" t="s">
        <v>412</v>
      </c>
      <c r="Y640" t="s">
        <v>340</v>
      </c>
      <c r="Z640" s="131">
        <v>950000</v>
      </c>
      <c r="AA640" s="131">
        <v>1</v>
      </c>
      <c r="AB640" s="131">
        <v>110.56</v>
      </c>
      <c r="AC640" s="109"/>
      <c r="AD640" s="131">
        <v>1050.32</v>
      </c>
      <c r="AE640" s="109"/>
      <c r="AF640" s="108"/>
      <c r="AG640" s="16"/>
      <c r="AH640" s="132">
        <v>2.47E-3</v>
      </c>
      <c r="AI640" s="132">
        <v>1.694E-2</v>
      </c>
      <c r="AJ640" s="132">
        <v>2.0699999999999998E-3</v>
      </c>
    </row>
    <row r="641" spans="1:36">
      <c r="A641" t="s">
        <v>1214</v>
      </c>
      <c r="B641" t="s">
        <v>1234</v>
      </c>
      <c r="C641" t="s">
        <v>456</v>
      </c>
      <c r="D641" t="s">
        <v>2228</v>
      </c>
      <c r="E641" t="s">
        <v>310</v>
      </c>
      <c r="F641" t="s">
        <v>2460</v>
      </c>
      <c r="G641" t="s">
        <v>2461</v>
      </c>
      <c r="H641" t="s">
        <v>322</v>
      </c>
      <c r="I641" t="s">
        <v>755</v>
      </c>
      <c r="J641" t="s">
        <v>205</v>
      </c>
      <c r="K641" t="s">
        <v>205</v>
      </c>
      <c r="L641" t="s">
        <v>326</v>
      </c>
      <c r="M641" t="s">
        <v>341</v>
      </c>
      <c r="N641" t="s">
        <v>441</v>
      </c>
      <c r="O641" t="s">
        <v>340</v>
      </c>
      <c r="P641" t="s">
        <v>1212</v>
      </c>
      <c r="Q641" t="s">
        <v>414</v>
      </c>
      <c r="R641" t="s">
        <v>408</v>
      </c>
      <c r="S641" t="s">
        <v>1213</v>
      </c>
      <c r="T641" s="131">
        <v>2.77</v>
      </c>
      <c r="U641" t="s">
        <v>2462</v>
      </c>
      <c r="V641" s="132">
        <v>2.2419999999999999E-2</v>
      </c>
      <c r="W641" s="132">
        <v>2.46E-2</v>
      </c>
      <c r="X641" t="s">
        <v>413</v>
      </c>
      <c r="Y641" t="s">
        <v>340</v>
      </c>
      <c r="Z641" s="131">
        <v>846292.11</v>
      </c>
      <c r="AA641" s="131">
        <v>1</v>
      </c>
      <c r="AB641" s="131">
        <v>123.46</v>
      </c>
      <c r="AC641" s="109"/>
      <c r="AD641" s="131">
        <v>1044.8320000000001</v>
      </c>
      <c r="AE641" s="109"/>
      <c r="AF641" s="108"/>
      <c r="AG641" s="16"/>
      <c r="AH641" s="132">
        <v>3.3E-4</v>
      </c>
      <c r="AI641" s="132">
        <v>1.685E-2</v>
      </c>
      <c r="AJ641" s="132">
        <v>2.0600000000000002E-3</v>
      </c>
    </row>
    <row r="642" spans="1:36">
      <c r="A642" t="s">
        <v>1214</v>
      </c>
      <c r="B642" t="s">
        <v>1234</v>
      </c>
      <c r="C642" t="s">
        <v>2606</v>
      </c>
      <c r="D642" t="s">
        <v>2607</v>
      </c>
      <c r="E642" t="s">
        <v>310</v>
      </c>
      <c r="F642" t="s">
        <v>2608</v>
      </c>
      <c r="G642" t="s">
        <v>2609</v>
      </c>
      <c r="H642" t="s">
        <v>322</v>
      </c>
      <c r="I642" t="s">
        <v>952</v>
      </c>
      <c r="J642" t="s">
        <v>205</v>
      </c>
      <c r="K642" t="s">
        <v>205</v>
      </c>
      <c r="L642" t="s">
        <v>326</v>
      </c>
      <c r="M642" t="s">
        <v>341</v>
      </c>
      <c r="N642" t="s">
        <v>479</v>
      </c>
      <c r="O642" t="s">
        <v>340</v>
      </c>
      <c r="P642" t="s">
        <v>2216</v>
      </c>
      <c r="Q642" t="s">
        <v>416</v>
      </c>
      <c r="R642" t="s">
        <v>408</v>
      </c>
      <c r="S642" t="s">
        <v>1213</v>
      </c>
      <c r="T642" s="131">
        <v>1.86</v>
      </c>
      <c r="U642" t="s">
        <v>1880</v>
      </c>
      <c r="V642" s="132">
        <v>4.2009999999999999E-2</v>
      </c>
      <c r="W642" s="132">
        <v>4.4600000000000001E-2</v>
      </c>
      <c r="X642" t="s">
        <v>413</v>
      </c>
      <c r="Y642" t="s">
        <v>340</v>
      </c>
      <c r="Z642" s="131">
        <v>1011020</v>
      </c>
      <c r="AA642" s="131">
        <v>1</v>
      </c>
      <c r="AB642" s="131">
        <v>101.23</v>
      </c>
      <c r="AC642" s="109"/>
      <c r="AD642" s="131">
        <v>1023.456</v>
      </c>
      <c r="AE642" s="109"/>
      <c r="AF642" s="108"/>
      <c r="AG642" s="16"/>
      <c r="AH642" s="132">
        <v>3.5999999999999999E-3</v>
      </c>
      <c r="AI642" s="132">
        <v>1.651E-2</v>
      </c>
      <c r="AJ642" s="132">
        <v>2.0200000000000001E-3</v>
      </c>
    </row>
    <row r="643" spans="1:36">
      <c r="A643" t="s">
        <v>1214</v>
      </c>
      <c r="B643" t="s">
        <v>1234</v>
      </c>
      <c r="C643" t="s">
        <v>2267</v>
      </c>
      <c r="D643" t="s">
        <v>2268</v>
      </c>
      <c r="E643" t="s">
        <v>310</v>
      </c>
      <c r="F643" t="s">
        <v>2836</v>
      </c>
      <c r="G643" t="s">
        <v>2837</v>
      </c>
      <c r="H643" t="s">
        <v>322</v>
      </c>
      <c r="I643" t="s">
        <v>755</v>
      </c>
      <c r="J643" t="s">
        <v>205</v>
      </c>
      <c r="K643" t="s">
        <v>205</v>
      </c>
      <c r="L643" t="s">
        <v>326</v>
      </c>
      <c r="M643" t="s">
        <v>341</v>
      </c>
      <c r="N643" t="s">
        <v>441</v>
      </c>
      <c r="O643" t="s">
        <v>340</v>
      </c>
      <c r="P643" t="s">
        <v>1590</v>
      </c>
      <c r="Q643" t="s">
        <v>414</v>
      </c>
      <c r="R643" t="s">
        <v>408</v>
      </c>
      <c r="S643" t="s">
        <v>1213</v>
      </c>
      <c r="T643" s="131">
        <v>2.85</v>
      </c>
      <c r="U643" t="s">
        <v>2838</v>
      </c>
      <c r="V643" s="132">
        <v>1.453E-2</v>
      </c>
      <c r="W643" s="132">
        <v>2.76E-2</v>
      </c>
      <c r="X643" t="s">
        <v>413</v>
      </c>
      <c r="Y643" t="s">
        <v>340</v>
      </c>
      <c r="Z643" s="131">
        <v>892542.92</v>
      </c>
      <c r="AA643" s="131">
        <v>1</v>
      </c>
      <c r="AB643" s="131">
        <v>112.88</v>
      </c>
      <c r="AC643" s="109"/>
      <c r="AD643" s="131">
        <v>1007.502</v>
      </c>
      <c r="AE643" s="109"/>
      <c r="AF643" s="108"/>
      <c r="AG643" s="16"/>
      <c r="AH643" s="132">
        <v>9.3000000000000005E-4</v>
      </c>
      <c r="AI643" s="132">
        <v>1.6250000000000001E-2</v>
      </c>
      <c r="AJ643" s="132">
        <v>1.99E-3</v>
      </c>
    </row>
    <row r="644" spans="1:36">
      <c r="A644" t="s">
        <v>1214</v>
      </c>
      <c r="B644" t="s">
        <v>1234</v>
      </c>
      <c r="C644" t="s">
        <v>2414</v>
      </c>
      <c r="D644" t="s">
        <v>2415</v>
      </c>
      <c r="E644" t="s">
        <v>310</v>
      </c>
      <c r="F644" t="s">
        <v>2839</v>
      </c>
      <c r="G644" t="s">
        <v>2840</v>
      </c>
      <c r="H644" t="s">
        <v>322</v>
      </c>
      <c r="I644" t="s">
        <v>755</v>
      </c>
      <c r="J644" t="s">
        <v>205</v>
      </c>
      <c r="K644" t="s">
        <v>205</v>
      </c>
      <c r="L644" t="s">
        <v>326</v>
      </c>
      <c r="M644" t="s">
        <v>341</v>
      </c>
      <c r="N644" t="s">
        <v>449</v>
      </c>
      <c r="O644" t="s">
        <v>340</v>
      </c>
      <c r="P644" t="s">
        <v>1590</v>
      </c>
      <c r="Q644" t="s">
        <v>414</v>
      </c>
      <c r="R644" t="s">
        <v>408</v>
      </c>
      <c r="S644" t="s">
        <v>1213</v>
      </c>
      <c r="T644" s="131">
        <v>2.72</v>
      </c>
      <c r="U644" t="s">
        <v>1880</v>
      </c>
      <c r="V644" s="132">
        <v>2.707E-2</v>
      </c>
      <c r="W644" s="132">
        <v>2.8500000000000001E-2</v>
      </c>
      <c r="X644" t="s">
        <v>412</v>
      </c>
      <c r="Y644" t="s">
        <v>340</v>
      </c>
      <c r="Z644" s="131">
        <v>887326</v>
      </c>
      <c r="AA644" s="131">
        <v>1</v>
      </c>
      <c r="AB644" s="131">
        <v>108.07</v>
      </c>
      <c r="AC644" s="109"/>
      <c r="AD644" s="131">
        <v>958.93299999999999</v>
      </c>
      <c r="AE644" s="109"/>
      <c r="AF644" s="108"/>
      <c r="AG644" s="16"/>
      <c r="AH644" s="132">
        <v>9.7999999999999997E-4</v>
      </c>
      <c r="AI644" s="132">
        <v>1.546E-2</v>
      </c>
      <c r="AJ644" s="132">
        <v>1.89E-3</v>
      </c>
    </row>
    <row r="645" spans="1:36">
      <c r="A645" t="s">
        <v>1214</v>
      </c>
      <c r="B645" t="s">
        <v>1234</v>
      </c>
      <c r="C645" t="s">
        <v>2841</v>
      </c>
      <c r="D645" t="s">
        <v>2842</v>
      </c>
      <c r="E645" t="s">
        <v>310</v>
      </c>
      <c r="F645" t="s">
        <v>2843</v>
      </c>
      <c r="G645" t="s">
        <v>2844</v>
      </c>
      <c r="H645" t="s">
        <v>322</v>
      </c>
      <c r="I645" t="s">
        <v>755</v>
      </c>
      <c r="J645" t="s">
        <v>205</v>
      </c>
      <c r="K645" t="s">
        <v>205</v>
      </c>
      <c r="L645" t="s">
        <v>326</v>
      </c>
      <c r="M645" t="s">
        <v>341</v>
      </c>
      <c r="N645" t="s">
        <v>448</v>
      </c>
      <c r="O645" t="s">
        <v>340</v>
      </c>
      <c r="P645" t="s">
        <v>1566</v>
      </c>
      <c r="Q645" t="s">
        <v>414</v>
      </c>
      <c r="R645" t="s">
        <v>408</v>
      </c>
      <c r="S645" t="s">
        <v>1213</v>
      </c>
      <c r="T645" s="131">
        <v>5.14</v>
      </c>
      <c r="U645" t="s">
        <v>2041</v>
      </c>
      <c r="V645" s="132">
        <v>2.845E-2</v>
      </c>
      <c r="W645" s="132">
        <v>2.8400000000000002E-2</v>
      </c>
      <c r="X645" t="s">
        <v>413</v>
      </c>
      <c r="Y645" t="s">
        <v>340</v>
      </c>
      <c r="Z645" s="131">
        <v>931000</v>
      </c>
      <c r="AA645" s="131">
        <v>1</v>
      </c>
      <c r="AB645" s="131">
        <v>101.87</v>
      </c>
      <c r="AC645" s="109"/>
      <c r="AD645" s="131">
        <v>948.41</v>
      </c>
      <c r="AE645" s="109"/>
      <c r="AF645" s="108"/>
      <c r="AG645" s="16"/>
      <c r="AH645" s="132">
        <v>3.7200000000000002E-3</v>
      </c>
      <c r="AI645" s="132">
        <v>1.5299999999999999E-2</v>
      </c>
      <c r="AJ645" s="132">
        <v>1.8699999999999999E-3</v>
      </c>
    </row>
    <row r="646" spans="1:36">
      <c r="A646" t="s">
        <v>1214</v>
      </c>
      <c r="B646" t="s">
        <v>1234</v>
      </c>
      <c r="C646" t="s">
        <v>2706</v>
      </c>
      <c r="D646" t="s">
        <v>2707</v>
      </c>
      <c r="E646" t="s">
        <v>310</v>
      </c>
      <c r="F646" t="s">
        <v>2708</v>
      </c>
      <c r="G646" t="s">
        <v>2709</v>
      </c>
      <c r="H646" t="s">
        <v>322</v>
      </c>
      <c r="I646" t="s">
        <v>952</v>
      </c>
      <c r="J646" t="s">
        <v>205</v>
      </c>
      <c r="K646" t="s">
        <v>205</v>
      </c>
      <c r="L646" t="s">
        <v>326</v>
      </c>
      <c r="M646" t="s">
        <v>341</v>
      </c>
      <c r="N646" t="s">
        <v>477</v>
      </c>
      <c r="O646" t="s">
        <v>340</v>
      </c>
      <c r="P646" t="s">
        <v>2193</v>
      </c>
      <c r="Q646" t="s">
        <v>416</v>
      </c>
      <c r="R646" t="s">
        <v>408</v>
      </c>
      <c r="S646" t="s">
        <v>1213</v>
      </c>
      <c r="T646" s="131">
        <v>2.17</v>
      </c>
      <c r="U646" t="s">
        <v>2710</v>
      </c>
      <c r="V646" s="132">
        <v>2.4740000000000002E-2</v>
      </c>
      <c r="W646" s="132">
        <v>4.6399999999999997E-2</v>
      </c>
      <c r="X646" t="s">
        <v>413</v>
      </c>
      <c r="Y646" t="s">
        <v>340</v>
      </c>
      <c r="Z646" s="131">
        <v>909110.68</v>
      </c>
      <c r="AA646" s="131">
        <v>1</v>
      </c>
      <c r="AB646" s="131">
        <v>100.64</v>
      </c>
      <c r="AC646" s="109"/>
      <c r="AD646" s="131">
        <v>914.92899999999997</v>
      </c>
      <c r="AE646" s="109"/>
      <c r="AF646" s="108"/>
      <c r="AG646" s="16"/>
      <c r="AH646" s="132">
        <v>2.6800000000000001E-3</v>
      </c>
      <c r="AI646" s="132">
        <v>1.4760000000000001E-2</v>
      </c>
      <c r="AJ646" s="132">
        <v>1.81E-3</v>
      </c>
    </row>
    <row r="647" spans="1:36">
      <c r="A647" t="s">
        <v>1214</v>
      </c>
      <c r="B647" t="s">
        <v>1234</v>
      </c>
      <c r="C647" t="s">
        <v>1992</v>
      </c>
      <c r="D647" t="s">
        <v>1993</v>
      </c>
      <c r="E647" t="s">
        <v>310</v>
      </c>
      <c r="F647" t="s">
        <v>2845</v>
      </c>
      <c r="G647" t="s">
        <v>2846</v>
      </c>
      <c r="H647" t="s">
        <v>322</v>
      </c>
      <c r="I647" t="s">
        <v>755</v>
      </c>
      <c r="J647" t="s">
        <v>205</v>
      </c>
      <c r="K647" t="s">
        <v>205</v>
      </c>
      <c r="L647" t="s">
        <v>326</v>
      </c>
      <c r="M647" t="s">
        <v>341</v>
      </c>
      <c r="N647" t="s">
        <v>449</v>
      </c>
      <c r="O647" t="s">
        <v>340</v>
      </c>
      <c r="P647" t="s">
        <v>1590</v>
      </c>
      <c r="Q647" t="s">
        <v>414</v>
      </c>
      <c r="R647" t="s">
        <v>408</v>
      </c>
      <c r="S647" t="s">
        <v>1213</v>
      </c>
      <c r="T647" s="131">
        <v>0.88</v>
      </c>
      <c r="U647" t="s">
        <v>2847</v>
      </c>
      <c r="V647" s="132">
        <v>2.6519999999999998E-2</v>
      </c>
      <c r="W647" s="132">
        <v>2.8799999999999999E-2</v>
      </c>
      <c r="X647" t="s">
        <v>412</v>
      </c>
      <c r="Y647" t="s">
        <v>340</v>
      </c>
      <c r="Z647" s="131">
        <v>742181</v>
      </c>
      <c r="AA647" s="131">
        <v>1</v>
      </c>
      <c r="AB647" s="131">
        <v>116.88</v>
      </c>
      <c r="AC647" s="109"/>
      <c r="AD647" s="131">
        <v>867.46100000000001</v>
      </c>
      <c r="AE647" s="109"/>
      <c r="AF647" s="108"/>
      <c r="AG647" s="16"/>
      <c r="AH647" s="132">
        <v>6.9999999999999999E-4</v>
      </c>
      <c r="AI647" s="132">
        <v>1.3990000000000001E-2</v>
      </c>
      <c r="AJ647" s="132">
        <v>1.7099999999999999E-3</v>
      </c>
    </row>
    <row r="648" spans="1:36">
      <c r="A648" t="s">
        <v>1214</v>
      </c>
      <c r="B648" t="s">
        <v>1234</v>
      </c>
      <c r="C648" t="s">
        <v>1532</v>
      </c>
      <c r="D648" t="s">
        <v>1533</v>
      </c>
      <c r="E648" t="s">
        <v>310</v>
      </c>
      <c r="F648" t="s">
        <v>2848</v>
      </c>
      <c r="G648" t="s">
        <v>2849</v>
      </c>
      <c r="H648" t="s">
        <v>322</v>
      </c>
      <c r="I648" t="s">
        <v>755</v>
      </c>
      <c r="J648" t="s">
        <v>205</v>
      </c>
      <c r="K648" t="s">
        <v>205</v>
      </c>
      <c r="L648" t="s">
        <v>326</v>
      </c>
      <c r="M648" t="s">
        <v>341</v>
      </c>
      <c r="N648" t="s">
        <v>449</v>
      </c>
      <c r="O648" t="s">
        <v>340</v>
      </c>
      <c r="P648" t="s">
        <v>1590</v>
      </c>
      <c r="Q648" t="s">
        <v>414</v>
      </c>
      <c r="R648" t="s">
        <v>408</v>
      </c>
      <c r="S648" t="s">
        <v>1213</v>
      </c>
      <c r="T648" s="131">
        <v>0.33</v>
      </c>
      <c r="U648" t="s">
        <v>2850</v>
      </c>
      <c r="V648" s="132">
        <v>2.6120000000000001E-2</v>
      </c>
      <c r="W648" s="132">
        <v>2.1399999999999999E-2</v>
      </c>
      <c r="X648" t="s">
        <v>412</v>
      </c>
      <c r="Y648" t="s">
        <v>340</v>
      </c>
      <c r="Z648" s="131">
        <v>700366</v>
      </c>
      <c r="AA648" s="131">
        <v>1</v>
      </c>
      <c r="AB648" s="131">
        <v>117.22</v>
      </c>
      <c r="AC648" s="109"/>
      <c r="AD648" s="131">
        <v>820.96900000000005</v>
      </c>
      <c r="AE648" s="109"/>
      <c r="AF648" s="108"/>
      <c r="AG648" s="16"/>
      <c r="AH648" s="132">
        <v>1.3600000000000001E-3</v>
      </c>
      <c r="AI648" s="132">
        <v>1.324E-2</v>
      </c>
      <c r="AJ648" s="132">
        <v>1.6199999999999999E-3</v>
      </c>
    </row>
    <row r="649" spans="1:36">
      <c r="A649" t="s">
        <v>1214</v>
      </c>
      <c r="B649" t="s">
        <v>1234</v>
      </c>
      <c r="C649" t="s">
        <v>1532</v>
      </c>
      <c r="D649" t="s">
        <v>1533</v>
      </c>
      <c r="E649" t="s">
        <v>310</v>
      </c>
      <c r="F649" t="s">
        <v>2485</v>
      </c>
      <c r="G649" t="s">
        <v>2486</v>
      </c>
      <c r="H649" t="s">
        <v>322</v>
      </c>
      <c r="I649" t="s">
        <v>755</v>
      </c>
      <c r="J649" t="s">
        <v>205</v>
      </c>
      <c r="K649" t="s">
        <v>205</v>
      </c>
      <c r="L649" t="s">
        <v>326</v>
      </c>
      <c r="M649" t="s">
        <v>341</v>
      </c>
      <c r="N649" t="s">
        <v>449</v>
      </c>
      <c r="O649" t="s">
        <v>340</v>
      </c>
      <c r="P649" t="s">
        <v>1212</v>
      </c>
      <c r="Q649" t="s">
        <v>414</v>
      </c>
      <c r="R649" t="s">
        <v>408</v>
      </c>
      <c r="S649" t="s">
        <v>1213</v>
      </c>
      <c r="T649" s="131">
        <v>3.5</v>
      </c>
      <c r="U649" t="s">
        <v>2487</v>
      </c>
      <c r="V649" s="132">
        <v>2.7040000000000002E-2</v>
      </c>
      <c r="W649" s="132">
        <v>2.5999999999999999E-2</v>
      </c>
      <c r="X649" t="s">
        <v>413</v>
      </c>
      <c r="Y649" t="s">
        <v>340</v>
      </c>
      <c r="Z649" s="131">
        <v>765265.84</v>
      </c>
      <c r="AA649" s="131">
        <v>1</v>
      </c>
      <c r="AB649" s="131">
        <v>105.05</v>
      </c>
      <c r="AC649" s="109"/>
      <c r="AD649" s="131">
        <v>803.91200000000003</v>
      </c>
      <c r="AE649" s="109"/>
      <c r="AF649" s="108"/>
      <c r="AG649" s="16"/>
      <c r="AH649" s="132">
        <v>2.2000000000000001E-4</v>
      </c>
      <c r="AI649" s="132">
        <v>1.2959999999999999E-2</v>
      </c>
      <c r="AJ649" s="132">
        <v>1.5900000000000001E-3</v>
      </c>
    </row>
    <row r="650" spans="1:36">
      <c r="A650" t="s">
        <v>1214</v>
      </c>
      <c r="B650" t="s">
        <v>1234</v>
      </c>
      <c r="C650" t="s">
        <v>1596</v>
      </c>
      <c r="D650" t="s">
        <v>1597</v>
      </c>
      <c r="E650" t="s">
        <v>310</v>
      </c>
      <c r="F650" t="s">
        <v>2014</v>
      </c>
      <c r="G650" t="s">
        <v>2015</v>
      </c>
      <c r="H650" t="s">
        <v>322</v>
      </c>
      <c r="I650" t="s">
        <v>952</v>
      </c>
      <c r="J650" t="s">
        <v>205</v>
      </c>
      <c r="K650" t="s">
        <v>205</v>
      </c>
      <c r="L650" t="s">
        <v>326</v>
      </c>
      <c r="M650" t="s">
        <v>341</v>
      </c>
      <c r="N650" t="s">
        <v>442</v>
      </c>
      <c r="O650" t="s">
        <v>340</v>
      </c>
      <c r="P650" t="s">
        <v>1600</v>
      </c>
      <c r="Q650" t="s">
        <v>416</v>
      </c>
      <c r="R650" t="s">
        <v>408</v>
      </c>
      <c r="S650" t="s">
        <v>1213</v>
      </c>
      <c r="T650" s="131">
        <v>3.05</v>
      </c>
      <c r="U650" t="s">
        <v>2016</v>
      </c>
      <c r="V650" s="132">
        <v>5.8639999999999998E-2</v>
      </c>
      <c r="W650" s="132">
        <v>5.0599999999999999E-2</v>
      </c>
      <c r="X650" t="s">
        <v>413</v>
      </c>
      <c r="Y650" t="s">
        <v>340</v>
      </c>
      <c r="Z650" s="131">
        <v>860762</v>
      </c>
      <c r="AA650" s="131">
        <v>1</v>
      </c>
      <c r="AB650" s="131">
        <v>90.42</v>
      </c>
      <c r="AC650" s="109"/>
      <c r="AD650" s="131">
        <v>778.30100000000004</v>
      </c>
      <c r="AE650" s="109"/>
      <c r="AF650" s="108"/>
      <c r="AG650" s="16"/>
      <c r="AH650" s="132">
        <v>7.2999999999999996E-4</v>
      </c>
      <c r="AI650" s="132">
        <v>1.255E-2</v>
      </c>
      <c r="AJ650" s="132">
        <v>1.5399999999999999E-3</v>
      </c>
    </row>
    <row r="651" spans="1:36">
      <c r="A651" t="s">
        <v>1214</v>
      </c>
      <c r="B651" t="s">
        <v>1234</v>
      </c>
      <c r="C651" t="s">
        <v>456</v>
      </c>
      <c r="D651" t="s">
        <v>2228</v>
      </c>
      <c r="E651" t="s">
        <v>310</v>
      </c>
      <c r="F651" t="s">
        <v>2419</v>
      </c>
      <c r="G651" t="s">
        <v>2420</v>
      </c>
      <c r="H651" t="s">
        <v>322</v>
      </c>
      <c r="I651" t="s">
        <v>755</v>
      </c>
      <c r="J651" t="s">
        <v>205</v>
      </c>
      <c r="K651" t="s">
        <v>205</v>
      </c>
      <c r="L651" t="s">
        <v>326</v>
      </c>
      <c r="M651" t="s">
        <v>341</v>
      </c>
      <c r="N651" t="s">
        <v>441</v>
      </c>
      <c r="O651" t="s">
        <v>340</v>
      </c>
      <c r="P651" t="s">
        <v>1212</v>
      </c>
      <c r="Q651" t="s">
        <v>414</v>
      </c>
      <c r="R651" t="s">
        <v>408</v>
      </c>
      <c r="S651" t="s">
        <v>1213</v>
      </c>
      <c r="T651" s="131">
        <v>0.65</v>
      </c>
      <c r="U651" t="s">
        <v>2421</v>
      </c>
      <c r="V651" s="132">
        <v>1.7670000000000002E-2</v>
      </c>
      <c r="W651" s="132">
        <v>2.9600000000000001E-2</v>
      </c>
      <c r="X651" t="s">
        <v>413</v>
      </c>
      <c r="Y651" t="s">
        <v>340</v>
      </c>
      <c r="Z651" s="131">
        <v>625416.5</v>
      </c>
      <c r="AA651" s="131">
        <v>1</v>
      </c>
      <c r="AB651" s="131">
        <v>121.68</v>
      </c>
      <c r="AC651" s="109"/>
      <c r="AD651" s="131">
        <v>761.00699999999995</v>
      </c>
      <c r="AE651" s="109"/>
      <c r="AF651" s="108"/>
      <c r="AG651" s="16"/>
      <c r="AH651" s="132">
        <v>4.2000000000000002E-4</v>
      </c>
      <c r="AI651" s="132">
        <v>1.227E-2</v>
      </c>
      <c r="AJ651" s="132">
        <v>1.5E-3</v>
      </c>
    </row>
    <row r="652" spans="1:36">
      <c r="A652" t="s">
        <v>1214</v>
      </c>
      <c r="B652" t="s">
        <v>1234</v>
      </c>
      <c r="C652" t="s">
        <v>2571</v>
      </c>
      <c r="D652" t="s">
        <v>2572</v>
      </c>
      <c r="E652" t="s">
        <v>310</v>
      </c>
      <c r="F652" t="s">
        <v>2573</v>
      </c>
      <c r="G652" t="s">
        <v>2574</v>
      </c>
      <c r="H652" t="s">
        <v>322</v>
      </c>
      <c r="I652" t="s">
        <v>755</v>
      </c>
      <c r="J652" t="s">
        <v>205</v>
      </c>
      <c r="K652" t="s">
        <v>205</v>
      </c>
      <c r="L652" t="s">
        <v>326</v>
      </c>
      <c r="M652" t="s">
        <v>341</v>
      </c>
      <c r="N652" t="s">
        <v>441</v>
      </c>
      <c r="O652" t="s">
        <v>340</v>
      </c>
      <c r="P652" t="s">
        <v>1566</v>
      </c>
      <c r="Q652" t="s">
        <v>414</v>
      </c>
      <c r="R652" t="s">
        <v>408</v>
      </c>
      <c r="S652" t="s">
        <v>1213</v>
      </c>
      <c r="T652" s="131">
        <v>2.48</v>
      </c>
      <c r="U652" t="s">
        <v>1802</v>
      </c>
      <c r="V652" s="132">
        <v>3.7929999999999998E-2</v>
      </c>
      <c r="W652" s="132">
        <v>3.0800000000000001E-2</v>
      </c>
      <c r="X652" t="s">
        <v>413</v>
      </c>
      <c r="Y652" t="s">
        <v>340</v>
      </c>
      <c r="Z652" s="131">
        <v>629553.72</v>
      </c>
      <c r="AA652" s="131">
        <v>1</v>
      </c>
      <c r="AB652" s="131">
        <v>116.37</v>
      </c>
      <c r="AC652" s="109"/>
      <c r="AD652" s="131">
        <v>732.61199999999997</v>
      </c>
      <c r="AE652" s="109"/>
      <c r="AF652" s="108"/>
      <c r="AG652" s="16"/>
      <c r="AH652" s="132">
        <v>8.4000000000000003E-4</v>
      </c>
      <c r="AI652" s="132">
        <v>1.1809999999999999E-2</v>
      </c>
      <c r="AJ652" s="132">
        <v>1.4499999999999999E-3</v>
      </c>
    </row>
    <row r="653" spans="1:36">
      <c r="A653" t="s">
        <v>1214</v>
      </c>
      <c r="B653" t="s">
        <v>1234</v>
      </c>
      <c r="C653" t="s">
        <v>1935</v>
      </c>
      <c r="D653" t="s">
        <v>1936</v>
      </c>
      <c r="E653" t="s">
        <v>310</v>
      </c>
      <c r="F653" t="s">
        <v>1979</v>
      </c>
      <c r="G653" t="s">
        <v>1980</v>
      </c>
      <c r="H653" t="s">
        <v>322</v>
      </c>
      <c r="I653" t="s">
        <v>755</v>
      </c>
      <c r="J653" t="s">
        <v>205</v>
      </c>
      <c r="K653" t="s">
        <v>205</v>
      </c>
      <c r="L653" t="s">
        <v>326</v>
      </c>
      <c r="M653" t="s">
        <v>341</v>
      </c>
      <c r="N653" t="s">
        <v>465</v>
      </c>
      <c r="O653" t="s">
        <v>340</v>
      </c>
      <c r="P653" t="s">
        <v>1645</v>
      </c>
      <c r="Q653" t="s">
        <v>414</v>
      </c>
      <c r="R653" t="s">
        <v>408</v>
      </c>
      <c r="S653" t="s">
        <v>1213</v>
      </c>
      <c r="T653" s="131">
        <v>4.67</v>
      </c>
      <c r="U653" t="s">
        <v>1981</v>
      </c>
      <c r="V653" s="132">
        <v>3.0599999999999999E-2</v>
      </c>
      <c r="W653" s="132">
        <v>2.8299999999999999E-2</v>
      </c>
      <c r="X653" t="s">
        <v>413</v>
      </c>
      <c r="Y653" t="s">
        <v>340</v>
      </c>
      <c r="Z653" s="131">
        <v>643557.71</v>
      </c>
      <c r="AA653" s="131">
        <v>1</v>
      </c>
      <c r="AB653" s="131">
        <v>105.26</v>
      </c>
      <c r="AC653" s="109"/>
      <c r="AD653" s="131">
        <v>677.40899999999999</v>
      </c>
      <c r="AE653" s="109"/>
      <c r="AF653" s="108"/>
      <c r="AG653" s="16"/>
      <c r="AH653" s="132">
        <v>2.7999999999999998E-4</v>
      </c>
      <c r="AI653" s="132">
        <v>1.0919999999999999E-2</v>
      </c>
      <c r="AJ653" s="132">
        <v>1.34E-3</v>
      </c>
    </row>
    <row r="654" spans="1:36">
      <c r="A654" t="s">
        <v>1214</v>
      </c>
      <c r="B654" t="s">
        <v>1234</v>
      </c>
      <c r="C654" t="s">
        <v>2472</v>
      </c>
      <c r="D654" t="s">
        <v>2473</v>
      </c>
      <c r="E654" t="s">
        <v>310</v>
      </c>
      <c r="F654" t="s">
        <v>2851</v>
      </c>
      <c r="G654" t="s">
        <v>2852</v>
      </c>
      <c r="H654" t="s">
        <v>322</v>
      </c>
      <c r="I654" t="s">
        <v>952</v>
      </c>
      <c r="J654" t="s">
        <v>205</v>
      </c>
      <c r="K654" t="s">
        <v>205</v>
      </c>
      <c r="L654" t="s">
        <v>326</v>
      </c>
      <c r="M654" t="s">
        <v>341</v>
      </c>
      <c r="N654" t="s">
        <v>463</v>
      </c>
      <c r="O654" t="s">
        <v>340</v>
      </c>
      <c r="P654" t="s">
        <v>1590</v>
      </c>
      <c r="Q654" t="s">
        <v>414</v>
      </c>
      <c r="R654" t="s">
        <v>408</v>
      </c>
      <c r="S654" t="s">
        <v>1213</v>
      </c>
      <c r="T654" s="131">
        <v>2.97</v>
      </c>
      <c r="U654" t="s">
        <v>2853</v>
      </c>
      <c r="V654" s="132">
        <v>4.897E-2</v>
      </c>
      <c r="W654" s="132">
        <v>4.9099999999999998E-2</v>
      </c>
      <c r="X654" t="s">
        <v>413</v>
      </c>
      <c r="Y654" t="s">
        <v>340</v>
      </c>
      <c r="Z654" s="131">
        <v>668167</v>
      </c>
      <c r="AA654" s="131">
        <v>1</v>
      </c>
      <c r="AB654" s="131">
        <v>100.61</v>
      </c>
      <c r="AC654" s="109"/>
      <c r="AD654" s="131">
        <v>672.24300000000005</v>
      </c>
      <c r="AE654" s="109"/>
      <c r="AF654" s="108"/>
      <c r="AG654" s="16"/>
      <c r="AH654" s="132">
        <v>3.2599999999999999E-3</v>
      </c>
      <c r="AI654" s="132">
        <v>1.0840000000000001E-2</v>
      </c>
      <c r="AJ654" s="132">
        <v>1.33E-3</v>
      </c>
    </row>
    <row r="655" spans="1:36">
      <c r="A655" t="s">
        <v>1214</v>
      </c>
      <c r="B655" t="s">
        <v>1234</v>
      </c>
      <c r="C655" t="s">
        <v>2184</v>
      </c>
      <c r="D655" t="s">
        <v>2185</v>
      </c>
      <c r="E655" t="s">
        <v>310</v>
      </c>
      <c r="F655" t="s">
        <v>2186</v>
      </c>
      <c r="G655" t="s">
        <v>2187</v>
      </c>
      <c r="H655" t="s">
        <v>322</v>
      </c>
      <c r="I655" t="s">
        <v>755</v>
      </c>
      <c r="J655" t="s">
        <v>205</v>
      </c>
      <c r="K655" t="s">
        <v>205</v>
      </c>
      <c r="L655" t="s">
        <v>326</v>
      </c>
      <c r="M655" t="s">
        <v>341</v>
      </c>
      <c r="N655" t="s">
        <v>446</v>
      </c>
      <c r="O655" t="s">
        <v>340</v>
      </c>
      <c r="P655" t="s">
        <v>1645</v>
      </c>
      <c r="Q655" t="s">
        <v>414</v>
      </c>
      <c r="R655" t="s">
        <v>408</v>
      </c>
      <c r="S655" t="s">
        <v>1213</v>
      </c>
      <c r="T655" s="131">
        <v>3.81</v>
      </c>
      <c r="U655" t="s">
        <v>2188</v>
      </c>
      <c r="V655" s="132">
        <v>3.7249999999999998E-2</v>
      </c>
      <c r="W655" s="132">
        <v>2.6499999999999999E-2</v>
      </c>
      <c r="X655" t="s">
        <v>413</v>
      </c>
      <c r="Y655" t="s">
        <v>340</v>
      </c>
      <c r="Z655" s="131">
        <v>612697.13</v>
      </c>
      <c r="AA655" s="131">
        <v>1</v>
      </c>
      <c r="AB655" s="131">
        <v>107.59</v>
      </c>
      <c r="AC655" s="109"/>
      <c r="AD655" s="131">
        <v>659.20100000000002</v>
      </c>
      <c r="AE655" s="109"/>
      <c r="AF655" s="108"/>
      <c r="AG655" s="16"/>
      <c r="AH655" s="132">
        <v>5.9999999999999995E-4</v>
      </c>
      <c r="AI655" s="132">
        <v>1.0630000000000001E-2</v>
      </c>
      <c r="AJ655" s="132">
        <v>1.2999999999999999E-3</v>
      </c>
    </row>
    <row r="656" spans="1:36">
      <c r="A656" t="s">
        <v>1214</v>
      </c>
      <c r="B656" t="s">
        <v>1234</v>
      </c>
      <c r="C656" t="s">
        <v>2547</v>
      </c>
      <c r="D656" t="s">
        <v>2548</v>
      </c>
      <c r="E656" t="s">
        <v>310</v>
      </c>
      <c r="F656" t="s">
        <v>2549</v>
      </c>
      <c r="G656" t="s">
        <v>2550</v>
      </c>
      <c r="H656" t="s">
        <v>322</v>
      </c>
      <c r="I656" t="s">
        <v>756</v>
      </c>
      <c r="J656" t="s">
        <v>205</v>
      </c>
      <c r="K656" t="s">
        <v>205</v>
      </c>
      <c r="L656" t="s">
        <v>326</v>
      </c>
      <c r="M656" t="s">
        <v>341</v>
      </c>
      <c r="N656" t="s">
        <v>455</v>
      </c>
      <c r="O656" t="s">
        <v>340</v>
      </c>
      <c r="P656" t="s">
        <v>1579</v>
      </c>
      <c r="Q656" t="s">
        <v>416</v>
      </c>
      <c r="R656" t="s">
        <v>408</v>
      </c>
      <c r="S656" t="s">
        <v>1213</v>
      </c>
      <c r="T656" s="131">
        <v>2.4300000000000002</v>
      </c>
      <c r="U656" t="s">
        <v>2551</v>
      </c>
      <c r="V656" s="132">
        <v>7.9600000000000004E-2</v>
      </c>
      <c r="W656" s="132">
        <v>6.2100000000000002E-2</v>
      </c>
      <c r="X656" t="s">
        <v>413</v>
      </c>
      <c r="Y656" t="s">
        <v>340</v>
      </c>
      <c r="Z656" s="131">
        <v>688985.95</v>
      </c>
      <c r="AA656" s="131">
        <v>1</v>
      </c>
      <c r="AB656" s="131">
        <v>94.12</v>
      </c>
      <c r="AC656" s="109"/>
      <c r="AD656" s="131">
        <v>648.47400000000005</v>
      </c>
      <c r="AE656" s="109"/>
      <c r="AF656" s="108"/>
      <c r="AG656" s="16"/>
      <c r="AH656" s="132">
        <v>5.2999999999999998E-4</v>
      </c>
      <c r="AI656" s="132">
        <v>1.0460000000000001E-2</v>
      </c>
      <c r="AJ656" s="132">
        <v>1.2800000000000001E-3</v>
      </c>
    </row>
    <row r="657" spans="1:36">
      <c r="A657" t="s">
        <v>1214</v>
      </c>
      <c r="B657" t="s">
        <v>1234</v>
      </c>
      <c r="C657" t="s">
        <v>2612</v>
      </c>
      <c r="D657" t="s">
        <v>2613</v>
      </c>
      <c r="E657" t="s">
        <v>310</v>
      </c>
      <c r="F657" t="s">
        <v>2614</v>
      </c>
      <c r="G657" t="s">
        <v>2615</v>
      </c>
      <c r="H657" t="s">
        <v>322</v>
      </c>
      <c r="I657" t="s">
        <v>755</v>
      </c>
      <c r="J657" t="s">
        <v>205</v>
      </c>
      <c r="K657" t="s">
        <v>205</v>
      </c>
      <c r="L657" t="s">
        <v>326</v>
      </c>
      <c r="M657" t="s">
        <v>341</v>
      </c>
      <c r="N657" t="s">
        <v>476</v>
      </c>
      <c r="O657" t="s">
        <v>340</v>
      </c>
      <c r="P657" t="s">
        <v>1645</v>
      </c>
      <c r="Q657" t="s">
        <v>414</v>
      </c>
      <c r="R657" t="s">
        <v>408</v>
      </c>
      <c r="S657" t="s">
        <v>1213</v>
      </c>
      <c r="T657" s="131">
        <v>1.69</v>
      </c>
      <c r="U657" t="s">
        <v>2616</v>
      </c>
      <c r="V657" s="132">
        <v>1.18E-2</v>
      </c>
      <c r="W657" s="132">
        <v>2.7400000000000001E-2</v>
      </c>
      <c r="X657" t="s">
        <v>413</v>
      </c>
      <c r="Y657" t="s">
        <v>340</v>
      </c>
      <c r="Z657" s="131">
        <v>498096.56</v>
      </c>
      <c r="AA657" s="131">
        <v>1</v>
      </c>
      <c r="AB657" s="131">
        <v>123.76</v>
      </c>
      <c r="AC657" s="109"/>
      <c r="AD657" s="131">
        <v>616.44399999999996</v>
      </c>
      <c r="AE657" s="109"/>
      <c r="AF657" s="108"/>
      <c r="AG657" s="16"/>
      <c r="AH657" s="132">
        <v>1.2199999999999999E-3</v>
      </c>
      <c r="AI657" s="132">
        <v>9.9399999999999992E-3</v>
      </c>
      <c r="AJ657" s="132">
        <v>1.2199999999999999E-3</v>
      </c>
    </row>
    <row r="658" spans="1:36">
      <c r="A658" t="s">
        <v>1214</v>
      </c>
      <c r="B658" t="s">
        <v>1234</v>
      </c>
      <c r="C658" t="s">
        <v>2540</v>
      </c>
      <c r="D658" t="s">
        <v>2541</v>
      </c>
      <c r="E658" t="s">
        <v>310</v>
      </c>
      <c r="F658" t="s">
        <v>2542</v>
      </c>
      <c r="G658" t="s">
        <v>2543</v>
      </c>
      <c r="H658" t="s">
        <v>322</v>
      </c>
      <c r="I658" t="s">
        <v>755</v>
      </c>
      <c r="J658" t="s">
        <v>205</v>
      </c>
      <c r="K658" t="s">
        <v>205</v>
      </c>
      <c r="L658" t="s">
        <v>326</v>
      </c>
      <c r="M658" t="s">
        <v>341</v>
      </c>
      <c r="N658" t="s">
        <v>448</v>
      </c>
      <c r="O658" t="s">
        <v>340</v>
      </c>
      <c r="P658" t="s">
        <v>1530</v>
      </c>
      <c r="Q658" t="s">
        <v>414</v>
      </c>
      <c r="R658" t="s">
        <v>408</v>
      </c>
      <c r="S658" t="s">
        <v>1213</v>
      </c>
      <c r="T658" s="131">
        <v>2.23</v>
      </c>
      <c r="U658" t="s">
        <v>2544</v>
      </c>
      <c r="V658" s="132">
        <v>3.3480000000000003E-2</v>
      </c>
      <c r="W658" s="132">
        <v>3.1699999999999999E-2</v>
      </c>
      <c r="X658" t="s">
        <v>413</v>
      </c>
      <c r="Y658" t="s">
        <v>340</v>
      </c>
      <c r="Z658" s="131">
        <v>489920.62</v>
      </c>
      <c r="AA658" s="131">
        <v>1</v>
      </c>
      <c r="AB658" s="131">
        <v>120.32</v>
      </c>
      <c r="AC658" s="109"/>
      <c r="AD658" s="131">
        <v>589.47199999999998</v>
      </c>
      <c r="AE658" s="109"/>
      <c r="AF658" s="108"/>
      <c r="AG658" s="16"/>
      <c r="AH658" s="132">
        <v>3.5E-4</v>
      </c>
      <c r="AI658" s="132">
        <v>9.5099999999999994E-3</v>
      </c>
      <c r="AJ658" s="132">
        <v>1.16E-3</v>
      </c>
    </row>
    <row r="659" spans="1:36">
      <c r="A659" t="s">
        <v>1214</v>
      </c>
      <c r="B659" t="s">
        <v>1234</v>
      </c>
      <c r="C659" t="s">
        <v>1974</v>
      </c>
      <c r="D659" t="s">
        <v>1975</v>
      </c>
      <c r="E659" t="s">
        <v>310</v>
      </c>
      <c r="F659" t="s">
        <v>1976</v>
      </c>
      <c r="G659" t="s">
        <v>1977</v>
      </c>
      <c r="H659" t="s">
        <v>322</v>
      </c>
      <c r="I659" t="s">
        <v>755</v>
      </c>
      <c r="J659" t="s">
        <v>205</v>
      </c>
      <c r="K659" t="s">
        <v>205</v>
      </c>
      <c r="L659" t="s">
        <v>326</v>
      </c>
      <c r="M659" t="s">
        <v>341</v>
      </c>
      <c r="N659" t="s">
        <v>448</v>
      </c>
      <c r="O659" t="s">
        <v>340</v>
      </c>
      <c r="P659" t="s">
        <v>1530</v>
      </c>
      <c r="Q659" t="s">
        <v>414</v>
      </c>
      <c r="R659" t="s">
        <v>408</v>
      </c>
      <c r="S659" t="s">
        <v>1213</v>
      </c>
      <c r="T659" s="131">
        <v>4.95</v>
      </c>
      <c r="U659" t="s">
        <v>1978</v>
      </c>
      <c r="V659" s="132">
        <v>4.0300000000000002E-2</v>
      </c>
      <c r="W659" s="132">
        <v>3.3599999999999998E-2</v>
      </c>
      <c r="X659" t="s">
        <v>413</v>
      </c>
      <c r="Y659" t="s">
        <v>340</v>
      </c>
      <c r="Z659" s="131">
        <v>535391</v>
      </c>
      <c r="AA659" s="131">
        <v>1</v>
      </c>
      <c r="AB659" s="131">
        <v>109.56</v>
      </c>
      <c r="AC659" s="109"/>
      <c r="AD659" s="131">
        <v>586.57399999999996</v>
      </c>
      <c r="AE659" s="109"/>
      <c r="AF659" s="108"/>
      <c r="AG659" s="16"/>
      <c r="AH659" s="132">
        <v>1.5299999999999999E-3</v>
      </c>
      <c r="AI659" s="132">
        <v>9.4599999999999997E-3</v>
      </c>
      <c r="AJ659" s="132">
        <v>1.16E-3</v>
      </c>
    </row>
    <row r="660" spans="1:36">
      <c r="A660" t="s">
        <v>1214</v>
      </c>
      <c r="B660" t="s">
        <v>1234</v>
      </c>
      <c r="C660" t="s">
        <v>1632</v>
      </c>
      <c r="D660" t="s">
        <v>1633</v>
      </c>
      <c r="E660" t="s">
        <v>310</v>
      </c>
      <c r="F660" t="s">
        <v>1942</v>
      </c>
      <c r="G660" t="s">
        <v>1943</v>
      </c>
      <c r="H660" t="s">
        <v>322</v>
      </c>
      <c r="I660" t="s">
        <v>755</v>
      </c>
      <c r="J660" t="s">
        <v>205</v>
      </c>
      <c r="K660" t="s">
        <v>205</v>
      </c>
      <c r="L660" t="s">
        <v>326</v>
      </c>
      <c r="M660" t="s">
        <v>341</v>
      </c>
      <c r="N660" t="s">
        <v>465</v>
      </c>
      <c r="O660" t="s">
        <v>340</v>
      </c>
      <c r="P660" t="s">
        <v>1530</v>
      </c>
      <c r="Q660" t="s">
        <v>414</v>
      </c>
      <c r="R660" t="s">
        <v>408</v>
      </c>
      <c r="S660" t="s">
        <v>1213</v>
      </c>
      <c r="T660" s="131">
        <v>3.56</v>
      </c>
      <c r="U660" t="s">
        <v>1561</v>
      </c>
      <c r="V660" s="132">
        <v>3.8109999999999998E-2</v>
      </c>
      <c r="W660" s="132">
        <v>0.03</v>
      </c>
      <c r="X660" t="s">
        <v>413</v>
      </c>
      <c r="Y660" t="s">
        <v>340</v>
      </c>
      <c r="Z660" s="131">
        <v>513598.4</v>
      </c>
      <c r="AA660" s="131">
        <v>1</v>
      </c>
      <c r="AB660" s="131">
        <v>110.37</v>
      </c>
      <c r="AC660" s="109"/>
      <c r="AD660" s="131">
        <v>566.85900000000004</v>
      </c>
      <c r="AE660" s="109"/>
      <c r="AF660" s="108"/>
      <c r="AG660" s="16"/>
      <c r="AH660" s="132">
        <v>2.7999999999999998E-4</v>
      </c>
      <c r="AI660" s="132">
        <v>9.1400000000000006E-3</v>
      </c>
      <c r="AJ660" s="132">
        <v>1.1199999999999999E-3</v>
      </c>
    </row>
    <row r="661" spans="1:36">
      <c r="A661" t="s">
        <v>1214</v>
      </c>
      <c r="B661" t="s">
        <v>1234</v>
      </c>
      <c r="C661" t="s">
        <v>2547</v>
      </c>
      <c r="D661" t="s">
        <v>2548</v>
      </c>
      <c r="E661" t="s">
        <v>310</v>
      </c>
      <c r="F661" t="s">
        <v>2767</v>
      </c>
      <c r="G661" t="s">
        <v>2768</v>
      </c>
      <c r="H661" t="s">
        <v>322</v>
      </c>
      <c r="I661" t="s">
        <v>756</v>
      </c>
      <c r="J661" t="s">
        <v>205</v>
      </c>
      <c r="K661" t="s">
        <v>205</v>
      </c>
      <c r="L661" t="s">
        <v>326</v>
      </c>
      <c r="M661" t="s">
        <v>341</v>
      </c>
      <c r="N661" t="s">
        <v>455</v>
      </c>
      <c r="O661" t="s">
        <v>340</v>
      </c>
      <c r="P661" t="s">
        <v>1579</v>
      </c>
      <c r="Q661" t="s">
        <v>416</v>
      </c>
      <c r="R661" t="s">
        <v>408</v>
      </c>
      <c r="S661" t="s">
        <v>1213</v>
      </c>
      <c r="T661" s="131">
        <v>2.59</v>
      </c>
      <c r="U661" t="s">
        <v>2551</v>
      </c>
      <c r="V661" s="132">
        <v>6.6739999999999994E-2</v>
      </c>
      <c r="W661" s="132">
        <v>6.25E-2</v>
      </c>
      <c r="X661" t="s">
        <v>413</v>
      </c>
      <c r="Y661" t="s">
        <v>340</v>
      </c>
      <c r="Z661" s="131">
        <v>573033.89</v>
      </c>
      <c r="AA661" s="131">
        <v>1</v>
      </c>
      <c r="AB661" s="131">
        <v>95.53</v>
      </c>
      <c r="AC661" s="109"/>
      <c r="AD661" s="131">
        <v>547.41899999999998</v>
      </c>
      <c r="AE661" s="109"/>
      <c r="AF661" s="108"/>
      <c r="AG661" s="16"/>
      <c r="AH661" s="132">
        <v>5.1999999999999995E-4</v>
      </c>
      <c r="AI661" s="132">
        <v>8.8299999999999993E-3</v>
      </c>
      <c r="AJ661" s="132">
        <v>1.08E-3</v>
      </c>
    </row>
    <row r="662" spans="1:36">
      <c r="A662" t="s">
        <v>1214</v>
      </c>
      <c r="B662" t="s">
        <v>1234</v>
      </c>
      <c r="C662" t="s">
        <v>2490</v>
      </c>
      <c r="D662" t="s">
        <v>2491</v>
      </c>
      <c r="E662" t="s">
        <v>310</v>
      </c>
      <c r="F662" t="s">
        <v>2854</v>
      </c>
      <c r="G662" t="s">
        <v>2855</v>
      </c>
      <c r="H662" t="s">
        <v>322</v>
      </c>
      <c r="I662" t="s">
        <v>952</v>
      </c>
      <c r="J662" t="s">
        <v>205</v>
      </c>
      <c r="K662" t="s">
        <v>205</v>
      </c>
      <c r="L662" t="s">
        <v>326</v>
      </c>
      <c r="M662" t="s">
        <v>341</v>
      </c>
      <c r="N662" t="s">
        <v>446</v>
      </c>
      <c r="O662" t="s">
        <v>340</v>
      </c>
      <c r="P662" t="s">
        <v>1579</v>
      </c>
      <c r="Q662" t="s">
        <v>416</v>
      </c>
      <c r="R662" t="s">
        <v>408</v>
      </c>
      <c r="S662" t="s">
        <v>1213</v>
      </c>
      <c r="T662" s="131">
        <v>4</v>
      </c>
      <c r="U662" t="s">
        <v>1557</v>
      </c>
      <c r="V662" s="132">
        <v>4.9099999999999998E-2</v>
      </c>
      <c r="W662" s="132">
        <v>4.6100000000000002E-2</v>
      </c>
      <c r="X662" t="s">
        <v>413</v>
      </c>
      <c r="Y662" t="s">
        <v>340</v>
      </c>
      <c r="Z662" s="131">
        <v>524344</v>
      </c>
      <c r="AA662" s="131">
        <v>1</v>
      </c>
      <c r="AB662" s="131">
        <v>102.85</v>
      </c>
      <c r="AC662" s="109"/>
      <c r="AD662" s="131">
        <v>539.28800000000001</v>
      </c>
      <c r="AE662" s="109"/>
      <c r="AF662" s="108"/>
      <c r="AG662" s="16"/>
      <c r="AH662" s="132">
        <v>8.5999999999999998E-4</v>
      </c>
      <c r="AI662" s="132">
        <v>8.6999999999999994E-3</v>
      </c>
      <c r="AJ662" s="132">
        <v>1.06E-3</v>
      </c>
    </row>
    <row r="663" spans="1:36">
      <c r="A663" t="s">
        <v>1214</v>
      </c>
      <c r="B663" t="s">
        <v>1234</v>
      </c>
      <c r="C663" t="s">
        <v>2396</v>
      </c>
      <c r="D663" t="s">
        <v>2397</v>
      </c>
      <c r="E663" t="s">
        <v>310</v>
      </c>
      <c r="F663" t="s">
        <v>2592</v>
      </c>
      <c r="G663" t="s">
        <v>2593</v>
      </c>
      <c r="H663" t="s">
        <v>322</v>
      </c>
      <c r="I663" t="s">
        <v>952</v>
      </c>
      <c r="J663" t="s">
        <v>205</v>
      </c>
      <c r="K663" t="s">
        <v>205</v>
      </c>
      <c r="L663" t="s">
        <v>326</v>
      </c>
      <c r="M663" t="s">
        <v>341</v>
      </c>
      <c r="N663" t="s">
        <v>441</v>
      </c>
      <c r="O663" t="s">
        <v>340</v>
      </c>
      <c r="P663" t="s">
        <v>1600</v>
      </c>
      <c r="Q663" t="s">
        <v>416</v>
      </c>
      <c r="R663" t="s">
        <v>408</v>
      </c>
      <c r="S663" t="s">
        <v>1213</v>
      </c>
      <c r="T663" s="131">
        <v>1.2</v>
      </c>
      <c r="U663" t="s">
        <v>1378</v>
      </c>
      <c r="V663" s="132">
        <v>5.1819999999999998E-2</v>
      </c>
      <c r="W663" s="132">
        <v>4.9399999999999999E-2</v>
      </c>
      <c r="X663" t="s">
        <v>413</v>
      </c>
      <c r="Y663" t="s">
        <v>340</v>
      </c>
      <c r="Z663" s="131">
        <v>541950.30000000005</v>
      </c>
      <c r="AA663" s="131">
        <v>1</v>
      </c>
      <c r="AB663" s="131">
        <v>98.94</v>
      </c>
      <c r="AC663" s="109"/>
      <c r="AD663" s="131">
        <v>536.20600000000002</v>
      </c>
      <c r="AE663" s="109"/>
      <c r="AF663" s="108"/>
      <c r="AG663" s="16"/>
      <c r="AH663" s="132">
        <v>7.6000000000000004E-4</v>
      </c>
      <c r="AI663" s="132">
        <v>8.6499999999999997E-3</v>
      </c>
      <c r="AJ663" s="132">
        <v>1.06E-3</v>
      </c>
    </row>
    <row r="664" spans="1:36">
      <c r="A664" t="s">
        <v>1214</v>
      </c>
      <c r="B664" t="s">
        <v>1234</v>
      </c>
      <c r="C664" t="s">
        <v>1641</v>
      </c>
      <c r="D664" t="s">
        <v>1642</v>
      </c>
      <c r="E664" t="s">
        <v>310</v>
      </c>
      <c r="F664" t="s">
        <v>2375</v>
      </c>
      <c r="G664" t="s">
        <v>2376</v>
      </c>
      <c r="H664" t="s">
        <v>322</v>
      </c>
      <c r="I664" t="s">
        <v>755</v>
      </c>
      <c r="J664" t="s">
        <v>205</v>
      </c>
      <c r="K664" t="s">
        <v>205</v>
      </c>
      <c r="L664" t="s">
        <v>326</v>
      </c>
      <c r="M664" t="s">
        <v>341</v>
      </c>
      <c r="N664" t="s">
        <v>465</v>
      </c>
      <c r="O664" t="s">
        <v>340</v>
      </c>
      <c r="P664" t="s">
        <v>1645</v>
      </c>
      <c r="Q664" t="s">
        <v>414</v>
      </c>
      <c r="R664" t="s">
        <v>408</v>
      </c>
      <c r="S664" t="s">
        <v>1213</v>
      </c>
      <c r="T664" s="131">
        <v>3.99</v>
      </c>
      <c r="U664" t="s">
        <v>2211</v>
      </c>
      <c r="V664" s="132">
        <v>3.5290000000000002E-2</v>
      </c>
      <c r="W664" s="132">
        <v>2.8799999999999999E-2</v>
      </c>
      <c r="X664" t="s">
        <v>413</v>
      </c>
      <c r="Y664" t="s">
        <v>340</v>
      </c>
      <c r="Z664" s="131">
        <v>485757.16</v>
      </c>
      <c r="AA664" s="131">
        <v>1</v>
      </c>
      <c r="AB664" s="131">
        <v>106.2</v>
      </c>
      <c r="AC664" s="109"/>
      <c r="AD664" s="131">
        <v>515.87400000000002</v>
      </c>
      <c r="AE664" s="109"/>
      <c r="AF664" s="108"/>
      <c r="AG664" s="16"/>
      <c r="AH664" s="132">
        <v>3.6000000000000002E-4</v>
      </c>
      <c r="AI664" s="132">
        <v>8.3199999999999993E-3</v>
      </c>
      <c r="AJ664" s="132">
        <v>1.0200000000000001E-3</v>
      </c>
    </row>
    <row r="665" spans="1:36">
      <c r="A665" t="s">
        <v>1214</v>
      </c>
      <c r="B665" t="s">
        <v>1234</v>
      </c>
      <c r="C665" t="s">
        <v>2556</v>
      </c>
      <c r="D665" t="s">
        <v>2557</v>
      </c>
      <c r="E665" t="s">
        <v>310</v>
      </c>
      <c r="F665" t="s">
        <v>2856</v>
      </c>
      <c r="G665" t="s">
        <v>2857</v>
      </c>
      <c r="H665" t="s">
        <v>322</v>
      </c>
      <c r="I665" t="s">
        <v>756</v>
      </c>
      <c r="J665" t="s">
        <v>205</v>
      </c>
      <c r="K665" t="s">
        <v>205</v>
      </c>
      <c r="L665" t="s">
        <v>326</v>
      </c>
      <c r="M665" t="s">
        <v>341</v>
      </c>
      <c r="N665" t="s">
        <v>447</v>
      </c>
      <c r="O665" t="s">
        <v>340</v>
      </c>
      <c r="P665" t="s">
        <v>2093</v>
      </c>
      <c r="Q665" t="s">
        <v>414</v>
      </c>
      <c r="R665" t="s">
        <v>408</v>
      </c>
      <c r="S665" t="s">
        <v>1213</v>
      </c>
      <c r="T665" s="131">
        <v>4.87</v>
      </c>
      <c r="U665" t="s">
        <v>2088</v>
      </c>
      <c r="V665" s="132">
        <v>6.0839999999999998E-2</v>
      </c>
      <c r="W665" s="132">
        <v>5.0700000000000002E-2</v>
      </c>
      <c r="X665" t="s">
        <v>413</v>
      </c>
      <c r="Y665" t="s">
        <v>340</v>
      </c>
      <c r="Z665" s="131">
        <v>548136.01</v>
      </c>
      <c r="AA665" s="131">
        <v>1</v>
      </c>
      <c r="AB665" s="131">
        <v>92</v>
      </c>
      <c r="AC665" s="109"/>
      <c r="AD665" s="131">
        <v>504.28500000000003</v>
      </c>
      <c r="AE665" s="109"/>
      <c r="AF665" s="108"/>
      <c r="AG665" s="16"/>
      <c r="AH665" s="132">
        <v>3.8400000000000001E-3</v>
      </c>
      <c r="AI665" s="132">
        <v>8.1300000000000001E-3</v>
      </c>
      <c r="AJ665" s="132">
        <v>1E-3</v>
      </c>
    </row>
    <row r="666" spans="1:36">
      <c r="A666" t="s">
        <v>1214</v>
      </c>
      <c r="B666" t="s">
        <v>1234</v>
      </c>
      <c r="C666" t="s">
        <v>2858</v>
      </c>
      <c r="D666" t="s">
        <v>2859</v>
      </c>
      <c r="E666" t="s">
        <v>310</v>
      </c>
      <c r="F666" t="s">
        <v>2860</v>
      </c>
      <c r="G666" t="s">
        <v>2861</v>
      </c>
      <c r="H666" t="s">
        <v>322</v>
      </c>
      <c r="I666" t="s">
        <v>952</v>
      </c>
      <c r="J666" t="s">
        <v>205</v>
      </c>
      <c r="K666" t="s">
        <v>205</v>
      </c>
      <c r="L666" t="s">
        <v>326</v>
      </c>
      <c r="M666" t="s">
        <v>341</v>
      </c>
      <c r="N666" t="s">
        <v>479</v>
      </c>
      <c r="O666" t="s">
        <v>340</v>
      </c>
      <c r="P666" t="s">
        <v>1579</v>
      </c>
      <c r="Q666" t="s">
        <v>416</v>
      </c>
      <c r="R666" t="s">
        <v>408</v>
      </c>
      <c r="S666" t="s">
        <v>1213</v>
      </c>
      <c r="T666" s="131">
        <v>2.66</v>
      </c>
      <c r="U666" t="s">
        <v>2862</v>
      </c>
      <c r="V666" s="132">
        <v>5.5919999999999997E-2</v>
      </c>
      <c r="W666" s="132">
        <v>4.6100000000000002E-2</v>
      </c>
      <c r="X666" t="s">
        <v>413</v>
      </c>
      <c r="Y666" t="s">
        <v>340</v>
      </c>
      <c r="Z666" s="131">
        <v>404959.42</v>
      </c>
      <c r="AA666" s="131">
        <v>1</v>
      </c>
      <c r="AB666" s="131">
        <v>93.88</v>
      </c>
      <c r="AC666" s="109"/>
      <c r="AD666" s="131">
        <v>380.17599999999999</v>
      </c>
      <c r="AE666" s="109"/>
      <c r="AF666" s="108"/>
      <c r="AG666" s="16"/>
      <c r="AH666" s="132">
        <v>7.6999999999999996E-4</v>
      </c>
      <c r="AI666" s="132">
        <v>6.13E-3</v>
      </c>
      <c r="AJ666" s="132">
        <v>7.5000000000000002E-4</v>
      </c>
    </row>
    <row r="667" spans="1:36">
      <c r="A667" t="s">
        <v>1214</v>
      </c>
      <c r="B667" t="s">
        <v>1234</v>
      </c>
      <c r="C667" t="s">
        <v>2089</v>
      </c>
      <c r="D667" t="s">
        <v>2090</v>
      </c>
      <c r="E667" t="s">
        <v>310</v>
      </c>
      <c r="F667" t="s">
        <v>2477</v>
      </c>
      <c r="G667" t="s">
        <v>2478</v>
      </c>
      <c r="H667" t="s">
        <v>322</v>
      </c>
      <c r="I667" t="s">
        <v>755</v>
      </c>
      <c r="J667" t="s">
        <v>205</v>
      </c>
      <c r="K667" t="s">
        <v>205</v>
      </c>
      <c r="L667" t="s">
        <v>326</v>
      </c>
      <c r="M667" t="s">
        <v>341</v>
      </c>
      <c r="N667" t="s">
        <v>465</v>
      </c>
      <c r="O667" t="s">
        <v>340</v>
      </c>
      <c r="P667" t="s">
        <v>2257</v>
      </c>
      <c r="Q667" t="s">
        <v>416</v>
      </c>
      <c r="R667" t="s">
        <v>408</v>
      </c>
      <c r="S667" t="s">
        <v>1213</v>
      </c>
      <c r="T667" s="131">
        <v>2.68</v>
      </c>
      <c r="U667" t="s">
        <v>2479</v>
      </c>
      <c r="V667" s="132">
        <v>1.8020000000000001E-2</v>
      </c>
      <c r="W667" s="132">
        <v>2.8000000000000001E-2</v>
      </c>
      <c r="X667" t="s">
        <v>413</v>
      </c>
      <c r="Y667" t="s">
        <v>340</v>
      </c>
      <c r="Z667" s="131">
        <v>266226.44</v>
      </c>
      <c r="AA667" s="131">
        <v>1</v>
      </c>
      <c r="AB667" s="131">
        <v>114.07</v>
      </c>
      <c r="AC667" s="109">
        <v>33.890999999999998</v>
      </c>
      <c r="AD667" s="131">
        <v>337.57600000000002</v>
      </c>
      <c r="AE667" s="109"/>
      <c r="AF667" s="108"/>
      <c r="AG667" s="16"/>
      <c r="AH667" s="132">
        <v>1.2E-4</v>
      </c>
      <c r="AI667" s="132">
        <v>5.9899999999999997E-3</v>
      </c>
      <c r="AJ667" s="132">
        <v>7.2999999999999996E-4</v>
      </c>
    </row>
    <row r="668" spans="1:36">
      <c r="A668" t="s">
        <v>1214</v>
      </c>
      <c r="B668" t="s">
        <v>1234</v>
      </c>
      <c r="C668" t="s">
        <v>1641</v>
      </c>
      <c r="D668" t="s">
        <v>1642</v>
      </c>
      <c r="E668" t="s">
        <v>310</v>
      </c>
      <c r="F668" t="s">
        <v>2516</v>
      </c>
      <c r="G668" t="s">
        <v>2517</v>
      </c>
      <c r="H668" t="s">
        <v>322</v>
      </c>
      <c r="I668" t="s">
        <v>755</v>
      </c>
      <c r="J668" t="s">
        <v>205</v>
      </c>
      <c r="K668" t="s">
        <v>205</v>
      </c>
      <c r="L668" t="s">
        <v>326</v>
      </c>
      <c r="M668" t="s">
        <v>341</v>
      </c>
      <c r="N668" t="s">
        <v>465</v>
      </c>
      <c r="O668" t="s">
        <v>340</v>
      </c>
      <c r="P668" t="s">
        <v>1645</v>
      </c>
      <c r="Q668" t="s">
        <v>414</v>
      </c>
      <c r="R668" t="s">
        <v>408</v>
      </c>
      <c r="S668" t="s">
        <v>1213</v>
      </c>
      <c r="T668" s="131">
        <v>0.74</v>
      </c>
      <c r="U668" t="s">
        <v>1858</v>
      </c>
      <c r="V668" s="132">
        <v>3.1210000000000002E-2</v>
      </c>
      <c r="W668" s="132">
        <v>2.9600000000000001E-2</v>
      </c>
      <c r="X668" t="s">
        <v>413</v>
      </c>
      <c r="Y668" t="s">
        <v>340</v>
      </c>
      <c r="Z668" s="131">
        <v>224524.02</v>
      </c>
      <c r="AA668" s="131">
        <v>1</v>
      </c>
      <c r="AB668" s="131">
        <v>145.6</v>
      </c>
      <c r="AC668" s="109"/>
      <c r="AD668" s="131">
        <v>326.90699999999998</v>
      </c>
      <c r="AE668" s="109"/>
      <c r="AF668" s="108"/>
      <c r="AG668" s="16"/>
      <c r="AH668" s="132">
        <v>4.6999999999999999E-4</v>
      </c>
      <c r="AI668" s="132">
        <v>5.2700000000000004E-3</v>
      </c>
      <c r="AJ668" s="132">
        <v>6.4999999999999997E-4</v>
      </c>
    </row>
    <row r="669" spans="1:36">
      <c r="A669" t="s">
        <v>1214</v>
      </c>
      <c r="B669" t="s">
        <v>1234</v>
      </c>
      <c r="C669" t="s">
        <v>1992</v>
      </c>
      <c r="D669" t="s">
        <v>1993</v>
      </c>
      <c r="E669" t="s">
        <v>310</v>
      </c>
      <c r="F669" t="s">
        <v>2564</v>
      </c>
      <c r="G669" t="s">
        <v>2565</v>
      </c>
      <c r="H669" t="s">
        <v>322</v>
      </c>
      <c r="I669" t="s">
        <v>755</v>
      </c>
      <c r="J669" t="s">
        <v>205</v>
      </c>
      <c r="K669" t="s">
        <v>205</v>
      </c>
      <c r="L669" t="s">
        <v>326</v>
      </c>
      <c r="M669" t="s">
        <v>341</v>
      </c>
      <c r="N669" t="s">
        <v>449</v>
      </c>
      <c r="O669" t="s">
        <v>340</v>
      </c>
      <c r="P669" t="s">
        <v>1212</v>
      </c>
      <c r="Q669" t="s">
        <v>414</v>
      </c>
      <c r="R669" t="s">
        <v>408</v>
      </c>
      <c r="S669" t="s">
        <v>1213</v>
      </c>
      <c r="T669" s="131">
        <v>1.81</v>
      </c>
      <c r="U669" t="s">
        <v>2566</v>
      </c>
      <c r="V669" s="132">
        <v>10</v>
      </c>
      <c r="W669" s="132">
        <v>2.47E-2</v>
      </c>
      <c r="X669" t="s">
        <v>413</v>
      </c>
      <c r="Y669" t="s">
        <v>340</v>
      </c>
      <c r="Z669" s="131">
        <v>278448</v>
      </c>
      <c r="AA669" s="131">
        <v>1</v>
      </c>
      <c r="AB669" s="131">
        <v>114.32</v>
      </c>
      <c r="AC669" s="109"/>
      <c r="AD669" s="131">
        <v>318.322</v>
      </c>
      <c r="AE669" s="109"/>
      <c r="AF669" s="108"/>
      <c r="AG669" s="16"/>
      <c r="AH669" s="132">
        <v>4.2000000000000002E-4</v>
      </c>
      <c r="AI669" s="132">
        <v>5.13E-3</v>
      </c>
      <c r="AJ669" s="132">
        <v>6.3000000000000003E-4</v>
      </c>
    </row>
    <row r="670" spans="1:36">
      <c r="A670" t="s">
        <v>1214</v>
      </c>
      <c r="B670" t="s">
        <v>1234</v>
      </c>
      <c r="C670" t="s">
        <v>2863</v>
      </c>
      <c r="D670" t="s">
        <v>2864</v>
      </c>
      <c r="E670" t="s">
        <v>310</v>
      </c>
      <c r="F670" t="s">
        <v>2865</v>
      </c>
      <c r="G670" t="s">
        <v>2866</v>
      </c>
      <c r="H670" t="s">
        <v>322</v>
      </c>
      <c r="I670" t="s">
        <v>755</v>
      </c>
      <c r="J670" t="s">
        <v>205</v>
      </c>
      <c r="K670" t="s">
        <v>205</v>
      </c>
      <c r="L670" t="s">
        <v>326</v>
      </c>
      <c r="M670" t="s">
        <v>341</v>
      </c>
      <c r="N670" t="s">
        <v>465</v>
      </c>
      <c r="O670" t="s">
        <v>340</v>
      </c>
      <c r="P670" t="s">
        <v>1530</v>
      </c>
      <c r="Q670" t="s">
        <v>414</v>
      </c>
      <c r="R670" t="s">
        <v>408</v>
      </c>
      <c r="S670" t="s">
        <v>1213</v>
      </c>
      <c r="T670" s="131">
        <v>3.7</v>
      </c>
      <c r="U670" t="s">
        <v>1755</v>
      </c>
      <c r="V670" s="132">
        <v>3.7879999999999997E-2</v>
      </c>
      <c r="W670" s="132">
        <v>2.8400000000000002E-2</v>
      </c>
      <c r="X670" t="s">
        <v>413</v>
      </c>
      <c r="Y670" t="s">
        <v>340</v>
      </c>
      <c r="Z670" s="131">
        <v>270282.7</v>
      </c>
      <c r="AA670" s="131">
        <v>1</v>
      </c>
      <c r="AB670" s="131">
        <v>113.64</v>
      </c>
      <c r="AC670" s="109"/>
      <c r="AD670" s="131">
        <v>307.149</v>
      </c>
      <c r="AE670" s="109"/>
      <c r="AF670" s="108"/>
      <c r="AG670" s="16"/>
      <c r="AH670" s="132">
        <v>6.4999999999999997E-4</v>
      </c>
      <c r="AI670" s="132">
        <v>4.9500000000000004E-3</v>
      </c>
      <c r="AJ670" s="132">
        <v>6.0999999999999997E-4</v>
      </c>
    </row>
    <row r="671" spans="1:36">
      <c r="A671" t="s">
        <v>1214</v>
      </c>
      <c r="B671" t="s">
        <v>1234</v>
      </c>
      <c r="C671" t="s">
        <v>2867</v>
      </c>
      <c r="D671" t="s">
        <v>2868</v>
      </c>
      <c r="E671" t="s">
        <v>310</v>
      </c>
      <c r="F671" t="s">
        <v>2869</v>
      </c>
      <c r="G671" t="s">
        <v>2870</v>
      </c>
      <c r="H671" t="s">
        <v>322</v>
      </c>
      <c r="I671" t="s">
        <v>755</v>
      </c>
      <c r="J671" t="s">
        <v>205</v>
      </c>
      <c r="K671" t="s">
        <v>205</v>
      </c>
      <c r="L671" t="s">
        <v>326</v>
      </c>
      <c r="M671" t="s">
        <v>341</v>
      </c>
      <c r="N671" t="s">
        <v>465</v>
      </c>
      <c r="O671" t="s">
        <v>340</v>
      </c>
      <c r="P671" t="s">
        <v>1579</v>
      </c>
      <c r="Q671" t="s">
        <v>416</v>
      </c>
      <c r="R671" t="s">
        <v>408</v>
      </c>
      <c r="S671" t="s">
        <v>1213</v>
      </c>
      <c r="T671" s="131">
        <v>6.34</v>
      </c>
      <c r="U671" t="s">
        <v>2871</v>
      </c>
      <c r="V671" s="132">
        <v>3.705E-2</v>
      </c>
      <c r="W671" s="132">
        <v>3.04E-2</v>
      </c>
      <c r="X671" t="s">
        <v>413</v>
      </c>
      <c r="Y671" t="s">
        <v>340</v>
      </c>
      <c r="Z671" s="131">
        <v>308829.44</v>
      </c>
      <c r="AA671" s="131">
        <v>1</v>
      </c>
      <c r="AB671" s="131">
        <v>96.38</v>
      </c>
      <c r="AC671" s="109"/>
      <c r="AD671" s="131">
        <v>297.64999999999998</v>
      </c>
      <c r="AE671" s="109"/>
      <c r="AF671" s="108"/>
      <c r="AG671" s="16"/>
      <c r="AH671" s="132">
        <v>1.5100000000000001E-3</v>
      </c>
      <c r="AI671" s="132">
        <v>4.7999999999999996E-3</v>
      </c>
      <c r="AJ671" s="132">
        <v>5.9000000000000003E-4</v>
      </c>
    </row>
    <row r="672" spans="1:36">
      <c r="A672" t="s">
        <v>1214</v>
      </c>
      <c r="B672" t="s">
        <v>1234</v>
      </c>
      <c r="C672" t="s">
        <v>1944</v>
      </c>
      <c r="D672" t="s">
        <v>1945</v>
      </c>
      <c r="E672" t="s">
        <v>310</v>
      </c>
      <c r="F672" t="s">
        <v>1965</v>
      </c>
      <c r="G672" t="s">
        <v>1966</v>
      </c>
      <c r="H672" t="s">
        <v>322</v>
      </c>
      <c r="I672" t="s">
        <v>755</v>
      </c>
      <c r="J672" t="s">
        <v>205</v>
      </c>
      <c r="K672" t="s">
        <v>205</v>
      </c>
      <c r="L672" t="s">
        <v>326</v>
      </c>
      <c r="M672" t="s">
        <v>341</v>
      </c>
      <c r="N672" t="s">
        <v>465</v>
      </c>
      <c r="O672" t="s">
        <v>340</v>
      </c>
      <c r="P672" t="s">
        <v>1590</v>
      </c>
      <c r="Q672" t="s">
        <v>414</v>
      </c>
      <c r="R672" t="s">
        <v>408</v>
      </c>
      <c r="S672" t="s">
        <v>1213</v>
      </c>
      <c r="T672" s="131">
        <v>4.93</v>
      </c>
      <c r="U672" t="s">
        <v>1927</v>
      </c>
      <c r="V672" s="132">
        <v>3.2779999999999997E-2</v>
      </c>
      <c r="W672" s="132">
        <v>2.9700000000000001E-2</v>
      </c>
      <c r="X672" t="s">
        <v>413</v>
      </c>
      <c r="Y672" t="s">
        <v>340</v>
      </c>
      <c r="Z672" s="131">
        <v>275978.43</v>
      </c>
      <c r="AA672" s="131">
        <v>1</v>
      </c>
      <c r="AB672" s="131">
        <v>106.87</v>
      </c>
      <c r="AC672" s="109"/>
      <c r="AD672" s="131">
        <v>294.93799999999999</v>
      </c>
      <c r="AE672" s="109"/>
      <c r="AF672" s="108"/>
      <c r="AG672" s="16"/>
      <c r="AH672" s="132">
        <v>2.7999999999999998E-4</v>
      </c>
      <c r="AI672" s="132">
        <v>4.7600000000000003E-3</v>
      </c>
      <c r="AJ672" s="132">
        <v>5.8E-4</v>
      </c>
    </row>
    <row r="673" spans="1:36">
      <c r="A673" t="s">
        <v>1214</v>
      </c>
      <c r="B673" t="s">
        <v>1234</v>
      </c>
      <c r="C673" t="s">
        <v>2661</v>
      </c>
      <c r="D673" t="s">
        <v>2662</v>
      </c>
      <c r="E673" t="s">
        <v>310</v>
      </c>
      <c r="F673" t="s">
        <v>2872</v>
      </c>
      <c r="G673" t="s">
        <v>2873</v>
      </c>
      <c r="H673" t="s">
        <v>322</v>
      </c>
      <c r="I673" t="s">
        <v>756</v>
      </c>
      <c r="J673" t="s">
        <v>205</v>
      </c>
      <c r="K673" t="s">
        <v>205</v>
      </c>
      <c r="L673" t="s">
        <v>326</v>
      </c>
      <c r="M673" t="s">
        <v>341</v>
      </c>
      <c r="N673" t="s">
        <v>455</v>
      </c>
      <c r="O673" t="s">
        <v>340</v>
      </c>
      <c r="P673" t="s">
        <v>1645</v>
      </c>
      <c r="Q673" t="s">
        <v>414</v>
      </c>
      <c r="R673" t="s">
        <v>408</v>
      </c>
      <c r="S673" t="s">
        <v>1213</v>
      </c>
      <c r="T673" s="131">
        <v>2.86</v>
      </c>
      <c r="U673" t="s">
        <v>2692</v>
      </c>
      <c r="V673" s="132">
        <v>6.0170000000000001E-2</v>
      </c>
      <c r="W673" s="132">
        <v>5.6599999999999998E-2</v>
      </c>
      <c r="X673" t="s">
        <v>413</v>
      </c>
      <c r="Y673" t="s">
        <v>340</v>
      </c>
      <c r="Z673" s="131">
        <v>299992.64</v>
      </c>
      <c r="AA673" s="131">
        <v>1</v>
      </c>
      <c r="AB673" s="131">
        <v>94.84</v>
      </c>
      <c r="AC673" s="109"/>
      <c r="AD673" s="131">
        <v>284.51299999999998</v>
      </c>
      <c r="AE673" s="109"/>
      <c r="AF673" s="108"/>
      <c r="AG673" s="16"/>
      <c r="AH673" s="132">
        <v>1.89E-3</v>
      </c>
      <c r="AI673" s="132">
        <v>4.5900000000000003E-3</v>
      </c>
      <c r="AJ673" s="132">
        <v>5.5999999999999995E-4</v>
      </c>
    </row>
    <row r="674" spans="1:36">
      <c r="A674" t="s">
        <v>1214</v>
      </c>
      <c r="B674" t="s">
        <v>1234</v>
      </c>
      <c r="C674" t="s">
        <v>2247</v>
      </c>
      <c r="D674" t="s">
        <v>2248</v>
      </c>
      <c r="E674" t="s">
        <v>310</v>
      </c>
      <c r="F674" t="s">
        <v>2874</v>
      </c>
      <c r="G674" t="s">
        <v>2875</v>
      </c>
      <c r="H674" t="s">
        <v>322</v>
      </c>
      <c r="I674" t="s">
        <v>952</v>
      </c>
      <c r="J674" t="s">
        <v>205</v>
      </c>
      <c r="K674" t="s">
        <v>205</v>
      </c>
      <c r="L674" t="s">
        <v>326</v>
      </c>
      <c r="M674" t="s">
        <v>341</v>
      </c>
      <c r="N674" t="s">
        <v>460</v>
      </c>
      <c r="O674" t="s">
        <v>340</v>
      </c>
      <c r="P674" t="s">
        <v>2093</v>
      </c>
      <c r="Q674" t="s">
        <v>414</v>
      </c>
      <c r="R674" t="s">
        <v>408</v>
      </c>
      <c r="S674" t="s">
        <v>1213</v>
      </c>
      <c r="T674" s="131">
        <v>1.47</v>
      </c>
      <c r="U674" t="s">
        <v>1775</v>
      </c>
      <c r="V674" s="132">
        <v>4.5319999999999999E-2</v>
      </c>
      <c r="W674" s="132">
        <v>4.4600000000000001E-2</v>
      </c>
      <c r="X674" t="s">
        <v>413</v>
      </c>
      <c r="Y674" t="s">
        <v>340</v>
      </c>
      <c r="Z674" s="131">
        <v>260525</v>
      </c>
      <c r="AA674" s="131">
        <v>1</v>
      </c>
      <c r="AB674" s="131">
        <v>97.43</v>
      </c>
      <c r="AC674" s="109"/>
      <c r="AD674" s="131">
        <v>253.83</v>
      </c>
      <c r="AE674" s="109"/>
      <c r="AF674" s="108"/>
      <c r="AG674" s="16"/>
      <c r="AH674" s="132">
        <v>1.08E-3</v>
      </c>
      <c r="AI674" s="132">
        <v>4.0899999999999999E-3</v>
      </c>
      <c r="AJ674" s="132">
        <v>5.0000000000000001E-4</v>
      </c>
    </row>
    <row r="675" spans="1:36">
      <c r="A675" t="s">
        <v>1214</v>
      </c>
      <c r="B675" t="s">
        <v>1234</v>
      </c>
      <c r="C675" t="s">
        <v>2876</v>
      </c>
      <c r="D675" t="s">
        <v>2877</v>
      </c>
      <c r="E675" t="s">
        <v>310</v>
      </c>
      <c r="F675" t="s">
        <v>2878</v>
      </c>
      <c r="G675" t="s">
        <v>2879</v>
      </c>
      <c r="H675" t="s">
        <v>322</v>
      </c>
      <c r="I675" t="s">
        <v>952</v>
      </c>
      <c r="J675" t="s">
        <v>205</v>
      </c>
      <c r="K675" t="s">
        <v>205</v>
      </c>
      <c r="L675" t="s">
        <v>326</v>
      </c>
      <c r="M675" t="s">
        <v>341</v>
      </c>
      <c r="N675" t="s">
        <v>463</v>
      </c>
      <c r="O675" t="s">
        <v>340</v>
      </c>
      <c r="P675" t="s">
        <v>1579</v>
      </c>
      <c r="Q675" t="s">
        <v>416</v>
      </c>
      <c r="R675" t="s">
        <v>408</v>
      </c>
      <c r="S675" t="s">
        <v>1213</v>
      </c>
      <c r="T675" s="131">
        <v>1.94</v>
      </c>
      <c r="U675" t="s">
        <v>1686</v>
      </c>
      <c r="V675" s="132">
        <v>6.0380000000000003E-2</v>
      </c>
      <c r="W675" s="132">
        <v>4.9799999999999997E-2</v>
      </c>
      <c r="X675" t="s">
        <v>413</v>
      </c>
      <c r="Y675" t="s">
        <v>340</v>
      </c>
      <c r="Z675" s="131">
        <v>258142.52</v>
      </c>
      <c r="AA675" s="131">
        <v>1</v>
      </c>
      <c r="AB675" s="131">
        <v>94.06</v>
      </c>
      <c r="AC675" s="109"/>
      <c r="AD675" s="131">
        <v>242.809</v>
      </c>
      <c r="AE675" s="109"/>
      <c r="AF675" s="108"/>
      <c r="AG675" s="16"/>
      <c r="AH675" s="132">
        <v>3.81E-3</v>
      </c>
      <c r="AI675" s="132">
        <v>3.9199999999999999E-3</v>
      </c>
      <c r="AJ675" s="132">
        <v>4.8000000000000001E-4</v>
      </c>
    </row>
    <row r="676" spans="1:36">
      <c r="A676" t="s">
        <v>1214</v>
      </c>
      <c r="B676" t="s">
        <v>1234</v>
      </c>
      <c r="C676" t="s">
        <v>2880</v>
      </c>
      <c r="D676" t="s">
        <v>2881</v>
      </c>
      <c r="E676" t="s">
        <v>310</v>
      </c>
      <c r="F676" t="s">
        <v>2882</v>
      </c>
      <c r="G676" t="s">
        <v>2883</v>
      </c>
      <c r="H676" t="s">
        <v>322</v>
      </c>
      <c r="I676" t="s">
        <v>952</v>
      </c>
      <c r="J676" t="s">
        <v>205</v>
      </c>
      <c r="K676" t="s">
        <v>205</v>
      </c>
      <c r="L676" t="s">
        <v>326</v>
      </c>
      <c r="M676" t="s">
        <v>341</v>
      </c>
      <c r="N676" t="s">
        <v>448</v>
      </c>
      <c r="O676" t="s">
        <v>340</v>
      </c>
      <c r="P676" t="s">
        <v>1673</v>
      </c>
      <c r="Q676" t="s">
        <v>416</v>
      </c>
      <c r="R676" t="s">
        <v>408</v>
      </c>
      <c r="S676" t="s">
        <v>1213</v>
      </c>
      <c r="T676" s="131">
        <v>1.43</v>
      </c>
      <c r="U676" t="s">
        <v>1681</v>
      </c>
      <c r="V676" s="132">
        <v>6.9330000000000003E-2</v>
      </c>
      <c r="W676" s="132">
        <v>5.3600000000000002E-2</v>
      </c>
      <c r="X676" t="s">
        <v>413</v>
      </c>
      <c r="Y676" t="s">
        <v>340</v>
      </c>
      <c r="Z676" s="131">
        <v>227066.4</v>
      </c>
      <c r="AA676" s="131">
        <v>1</v>
      </c>
      <c r="AB676" s="131">
        <v>103</v>
      </c>
      <c r="AC676" s="109"/>
      <c r="AD676" s="131">
        <v>233.87799999999999</v>
      </c>
      <c r="AE676" s="109"/>
      <c r="AF676" s="108"/>
      <c r="AG676" s="16"/>
      <c r="AH676" s="132">
        <v>1.58E-3</v>
      </c>
      <c r="AI676" s="132">
        <v>3.7699999999999999E-3</v>
      </c>
      <c r="AJ676" s="132">
        <v>4.6000000000000001E-4</v>
      </c>
    </row>
    <row r="677" spans="1:36">
      <c r="A677" t="s">
        <v>1214</v>
      </c>
      <c r="B677" t="s">
        <v>1234</v>
      </c>
      <c r="C677" t="s">
        <v>1632</v>
      </c>
      <c r="D677" t="s">
        <v>1633</v>
      </c>
      <c r="E677" t="s">
        <v>310</v>
      </c>
      <c r="F677" t="s">
        <v>1634</v>
      </c>
      <c r="G677" t="s">
        <v>1635</v>
      </c>
      <c r="H677" t="s">
        <v>322</v>
      </c>
      <c r="I677" t="s">
        <v>755</v>
      </c>
      <c r="J677" t="s">
        <v>205</v>
      </c>
      <c r="K677" t="s">
        <v>205</v>
      </c>
      <c r="L677" t="s">
        <v>326</v>
      </c>
      <c r="M677" t="s">
        <v>341</v>
      </c>
      <c r="N677" t="s">
        <v>465</v>
      </c>
      <c r="O677" t="s">
        <v>340</v>
      </c>
      <c r="P677" t="s">
        <v>1530</v>
      </c>
      <c r="Q677" t="s">
        <v>414</v>
      </c>
      <c r="R677" t="s">
        <v>408</v>
      </c>
      <c r="S677" t="s">
        <v>1213</v>
      </c>
      <c r="T677" s="131">
        <v>0.5</v>
      </c>
      <c r="U677" t="s">
        <v>1636</v>
      </c>
      <c r="V677" s="132">
        <v>0.10150000000000001</v>
      </c>
      <c r="W677" s="132">
        <v>3.0700000000000002E-2</v>
      </c>
      <c r="X677" t="s">
        <v>413</v>
      </c>
      <c r="Y677" t="s">
        <v>340</v>
      </c>
      <c r="Z677" s="131">
        <v>154784.25</v>
      </c>
      <c r="AA677" s="131">
        <v>1</v>
      </c>
      <c r="AB677" s="131">
        <v>142.71</v>
      </c>
      <c r="AC677" s="109"/>
      <c r="AD677" s="131">
        <v>220.893</v>
      </c>
      <c r="AE677" s="109"/>
      <c r="AF677" s="108"/>
      <c r="AG677" s="16"/>
      <c r="AH677" s="132">
        <v>6.9999999999999999E-4</v>
      </c>
      <c r="AI677" s="132">
        <v>3.5599999999999998E-3</v>
      </c>
      <c r="AJ677" s="132">
        <v>4.4000000000000002E-4</v>
      </c>
    </row>
    <row r="678" spans="1:36">
      <c r="A678" t="s">
        <v>1214</v>
      </c>
      <c r="B678" t="s">
        <v>1234</v>
      </c>
      <c r="C678" t="s">
        <v>2661</v>
      </c>
      <c r="D678" t="s">
        <v>2662</v>
      </c>
      <c r="E678" t="s">
        <v>310</v>
      </c>
      <c r="F678" t="s">
        <v>2663</v>
      </c>
      <c r="G678" t="s">
        <v>2664</v>
      </c>
      <c r="H678" t="s">
        <v>322</v>
      </c>
      <c r="I678" t="s">
        <v>756</v>
      </c>
      <c r="J678" t="s">
        <v>205</v>
      </c>
      <c r="K678" t="s">
        <v>205</v>
      </c>
      <c r="L678" t="s">
        <v>326</v>
      </c>
      <c r="M678" t="s">
        <v>341</v>
      </c>
      <c r="N678" t="s">
        <v>455</v>
      </c>
      <c r="O678" t="s">
        <v>340</v>
      </c>
      <c r="P678" t="s">
        <v>1645</v>
      </c>
      <c r="Q678" t="s">
        <v>414</v>
      </c>
      <c r="R678" t="s">
        <v>408</v>
      </c>
      <c r="S678" t="s">
        <v>1213</v>
      </c>
      <c r="T678" s="131">
        <v>0.28000000000000003</v>
      </c>
      <c r="U678" t="s">
        <v>2665</v>
      </c>
      <c r="V678" s="132">
        <v>6.7559999999999995E-2</v>
      </c>
      <c r="W678" s="132">
        <v>2.5399999999999999E-2</v>
      </c>
      <c r="X678" t="s">
        <v>413</v>
      </c>
      <c r="Y678" t="s">
        <v>340</v>
      </c>
      <c r="Z678" s="131">
        <v>227756.55</v>
      </c>
      <c r="AA678" s="131">
        <v>1</v>
      </c>
      <c r="AB678" s="131">
        <v>94.47</v>
      </c>
      <c r="AC678" s="109"/>
      <c r="AD678" s="131">
        <v>215.16200000000001</v>
      </c>
      <c r="AE678" s="109"/>
      <c r="AF678" s="108"/>
      <c r="AG678" s="16"/>
      <c r="AH678" s="132">
        <v>1.3600000000000001E-3</v>
      </c>
      <c r="AI678" s="132">
        <v>3.47E-3</v>
      </c>
      <c r="AJ678" s="132">
        <v>4.2000000000000002E-4</v>
      </c>
    </row>
    <row r="679" spans="1:36">
      <c r="A679" t="s">
        <v>1214</v>
      </c>
      <c r="B679" t="s">
        <v>1234</v>
      </c>
      <c r="C679" t="s">
        <v>1944</v>
      </c>
      <c r="D679" t="s">
        <v>1945</v>
      </c>
      <c r="E679" t="s">
        <v>310</v>
      </c>
      <c r="F679" t="s">
        <v>2422</v>
      </c>
      <c r="G679" t="s">
        <v>2423</v>
      </c>
      <c r="H679" t="s">
        <v>322</v>
      </c>
      <c r="I679" t="s">
        <v>755</v>
      </c>
      <c r="J679" t="s">
        <v>205</v>
      </c>
      <c r="K679" t="s">
        <v>205</v>
      </c>
      <c r="L679" t="s">
        <v>326</v>
      </c>
      <c r="M679" t="s">
        <v>341</v>
      </c>
      <c r="N679" t="s">
        <v>465</v>
      </c>
      <c r="O679" t="s">
        <v>340</v>
      </c>
      <c r="P679" t="s">
        <v>2193</v>
      </c>
      <c r="Q679" t="s">
        <v>416</v>
      </c>
      <c r="R679" t="s">
        <v>408</v>
      </c>
      <c r="S679" t="s">
        <v>1213</v>
      </c>
      <c r="T679" s="131">
        <v>3.77</v>
      </c>
      <c r="U679" t="s">
        <v>2061</v>
      </c>
      <c r="V679" s="132">
        <v>3.415E-2</v>
      </c>
      <c r="W679" s="132">
        <v>2.8500000000000001E-2</v>
      </c>
      <c r="X679" t="s">
        <v>413</v>
      </c>
      <c r="Y679" t="s">
        <v>340</v>
      </c>
      <c r="Z679" s="131">
        <v>193320.95</v>
      </c>
      <c r="AA679" s="131">
        <v>1</v>
      </c>
      <c r="AB679" s="131">
        <v>110.9</v>
      </c>
      <c r="AC679" s="109"/>
      <c r="AD679" s="131">
        <v>214.393</v>
      </c>
      <c r="AE679" s="109"/>
      <c r="AF679" s="108"/>
      <c r="AG679" s="16"/>
      <c r="AH679" s="132">
        <v>1.7000000000000001E-4</v>
      </c>
      <c r="AI679" s="132">
        <v>3.46E-3</v>
      </c>
      <c r="AJ679" s="132">
        <v>4.2000000000000002E-4</v>
      </c>
    </row>
    <row r="680" spans="1:36">
      <c r="A680" t="s">
        <v>1214</v>
      </c>
      <c r="B680" t="s">
        <v>1234</v>
      </c>
      <c r="C680" t="s">
        <v>1974</v>
      </c>
      <c r="D680" t="s">
        <v>1975</v>
      </c>
      <c r="E680" t="s">
        <v>310</v>
      </c>
      <c r="F680" t="s">
        <v>2044</v>
      </c>
      <c r="G680" t="s">
        <v>2045</v>
      </c>
      <c r="H680" t="s">
        <v>322</v>
      </c>
      <c r="I680" t="s">
        <v>755</v>
      </c>
      <c r="J680" t="s">
        <v>205</v>
      </c>
      <c r="K680" t="s">
        <v>205</v>
      </c>
      <c r="L680" t="s">
        <v>326</v>
      </c>
      <c r="M680" t="s">
        <v>341</v>
      </c>
      <c r="N680" t="s">
        <v>448</v>
      </c>
      <c r="O680" t="s">
        <v>340</v>
      </c>
      <c r="P680" t="s">
        <v>1530</v>
      </c>
      <c r="Q680" t="s">
        <v>414</v>
      </c>
      <c r="R680" t="s">
        <v>408</v>
      </c>
      <c r="S680" t="s">
        <v>1213</v>
      </c>
      <c r="T680" s="131">
        <v>2.81</v>
      </c>
      <c r="U680" t="s">
        <v>1668</v>
      </c>
      <c r="V680" s="132">
        <v>3.85E-2</v>
      </c>
      <c r="W680" s="132">
        <v>3.0200000000000001E-2</v>
      </c>
      <c r="X680" t="s">
        <v>413</v>
      </c>
      <c r="Y680" t="s">
        <v>340</v>
      </c>
      <c r="Z680" s="131">
        <v>196787.27</v>
      </c>
      <c r="AA680" s="131">
        <v>1</v>
      </c>
      <c r="AB680" s="131">
        <v>107.32</v>
      </c>
      <c r="AC680" s="109"/>
      <c r="AD680" s="131">
        <v>211.19200000000001</v>
      </c>
      <c r="AE680" s="109"/>
      <c r="AF680" s="108"/>
      <c r="AG680" s="16"/>
      <c r="AH680" s="132">
        <v>1.3999999999999999E-4</v>
      </c>
      <c r="AI680" s="132">
        <v>3.4099999999999998E-3</v>
      </c>
      <c r="AJ680" s="132">
        <v>4.2000000000000002E-4</v>
      </c>
    </row>
    <row r="681" spans="1:36">
      <c r="A681" t="s">
        <v>1214</v>
      </c>
      <c r="B681" t="s">
        <v>1234</v>
      </c>
      <c r="C681" t="s">
        <v>1987</v>
      </c>
      <c r="D681" t="s">
        <v>1988</v>
      </c>
      <c r="E681" t="s">
        <v>310</v>
      </c>
      <c r="F681" t="s">
        <v>2884</v>
      </c>
      <c r="G681" t="s">
        <v>2885</v>
      </c>
      <c r="H681" t="s">
        <v>322</v>
      </c>
      <c r="I681" t="s">
        <v>755</v>
      </c>
      <c r="J681" t="s">
        <v>205</v>
      </c>
      <c r="K681" t="s">
        <v>205</v>
      </c>
      <c r="L681" t="s">
        <v>326</v>
      </c>
      <c r="M681" t="s">
        <v>341</v>
      </c>
      <c r="N681" t="s">
        <v>446</v>
      </c>
      <c r="O681" t="s">
        <v>340</v>
      </c>
      <c r="P681" t="s">
        <v>1645</v>
      </c>
      <c r="Q681" t="s">
        <v>414</v>
      </c>
      <c r="R681" t="s">
        <v>408</v>
      </c>
      <c r="S681" t="s">
        <v>1213</v>
      </c>
      <c r="T681" s="131">
        <v>4.43</v>
      </c>
      <c r="U681" t="s">
        <v>2385</v>
      </c>
      <c r="V681" s="132">
        <v>2.2360000000000001E-2</v>
      </c>
      <c r="W681" s="132">
        <v>2.6599999999999999E-2</v>
      </c>
      <c r="X681" t="s">
        <v>413</v>
      </c>
      <c r="Y681" t="s">
        <v>340</v>
      </c>
      <c r="Z681" s="131">
        <v>176860</v>
      </c>
      <c r="AA681" s="131">
        <v>1</v>
      </c>
      <c r="AB681" s="131">
        <v>103.78</v>
      </c>
      <c r="AC681" s="109"/>
      <c r="AD681" s="131">
        <v>183.54499999999999</v>
      </c>
      <c r="AE681" s="109"/>
      <c r="AF681" s="108"/>
      <c r="AG681" s="16"/>
      <c r="AH681" s="132">
        <v>5.9000000000000003E-4</v>
      </c>
      <c r="AI681" s="132">
        <v>2.96E-3</v>
      </c>
      <c r="AJ681" s="132">
        <v>3.6000000000000002E-4</v>
      </c>
    </row>
    <row r="682" spans="1:36">
      <c r="A682" t="s">
        <v>1214</v>
      </c>
      <c r="B682" t="s">
        <v>1234</v>
      </c>
      <c r="C682" t="s">
        <v>1866</v>
      </c>
      <c r="D682" t="s">
        <v>1867</v>
      </c>
      <c r="E682" t="s">
        <v>310</v>
      </c>
      <c r="F682" t="s">
        <v>2686</v>
      </c>
      <c r="G682" t="s">
        <v>2687</v>
      </c>
      <c r="H682" t="s">
        <v>322</v>
      </c>
      <c r="I682" t="s">
        <v>755</v>
      </c>
      <c r="J682" t="s">
        <v>205</v>
      </c>
      <c r="K682" t="s">
        <v>205</v>
      </c>
      <c r="L682" t="s">
        <v>326</v>
      </c>
      <c r="M682" t="s">
        <v>341</v>
      </c>
      <c r="N682" t="s">
        <v>444</v>
      </c>
      <c r="O682" t="s">
        <v>340</v>
      </c>
      <c r="P682" t="s">
        <v>1579</v>
      </c>
      <c r="Q682" t="s">
        <v>416</v>
      </c>
      <c r="R682" t="s">
        <v>408</v>
      </c>
      <c r="S682" t="s">
        <v>1213</v>
      </c>
      <c r="T682" s="131">
        <v>0.5</v>
      </c>
      <c r="U682" t="s">
        <v>1636</v>
      </c>
      <c r="V682" s="132">
        <v>3.073E-2</v>
      </c>
      <c r="W682" s="132">
        <v>2.7799999999999998E-2</v>
      </c>
      <c r="X682" t="s">
        <v>413</v>
      </c>
      <c r="Y682" t="s">
        <v>340</v>
      </c>
      <c r="Z682" s="131">
        <v>148570.91</v>
      </c>
      <c r="AA682" s="131">
        <v>1</v>
      </c>
      <c r="AB682" s="131">
        <v>116.51</v>
      </c>
      <c r="AC682" s="109"/>
      <c r="AD682" s="131">
        <v>173.1</v>
      </c>
      <c r="AE682" s="109"/>
      <c r="AF682" s="108"/>
      <c r="AG682" s="16"/>
      <c r="AH682" s="132">
        <v>1.01E-3</v>
      </c>
      <c r="AI682" s="132">
        <v>2.7899999999999999E-3</v>
      </c>
      <c r="AJ682" s="132">
        <v>3.4000000000000002E-4</v>
      </c>
    </row>
    <row r="683" spans="1:36">
      <c r="A683" t="s">
        <v>1214</v>
      </c>
      <c r="B683" t="s">
        <v>1234</v>
      </c>
      <c r="C683" t="s">
        <v>1536</v>
      </c>
      <c r="D683" t="s">
        <v>1537</v>
      </c>
      <c r="E683" t="s">
        <v>310</v>
      </c>
      <c r="F683" t="s">
        <v>2424</v>
      </c>
      <c r="G683" t="s">
        <v>2425</v>
      </c>
      <c r="H683" t="s">
        <v>322</v>
      </c>
      <c r="I683" t="s">
        <v>755</v>
      </c>
      <c r="J683" t="s">
        <v>205</v>
      </c>
      <c r="K683" t="s">
        <v>205</v>
      </c>
      <c r="L683" t="s">
        <v>326</v>
      </c>
      <c r="M683" t="s">
        <v>341</v>
      </c>
      <c r="N683" t="s">
        <v>449</v>
      </c>
      <c r="O683" t="s">
        <v>340</v>
      </c>
      <c r="P683" t="s">
        <v>1212</v>
      </c>
      <c r="Q683" t="s">
        <v>414</v>
      </c>
      <c r="R683" t="s">
        <v>408</v>
      </c>
      <c r="S683" t="s">
        <v>1213</v>
      </c>
      <c r="T683" s="131">
        <v>2.4</v>
      </c>
      <c r="U683" t="s">
        <v>2426</v>
      </c>
      <c r="V683" s="132">
        <v>1.8010000000000002E-2</v>
      </c>
      <c r="W683" s="132">
        <v>2.4899999999999999E-2</v>
      </c>
      <c r="X683" t="s">
        <v>413</v>
      </c>
      <c r="Y683" t="s">
        <v>340</v>
      </c>
      <c r="Z683" s="131">
        <v>150520</v>
      </c>
      <c r="AA683" s="131">
        <v>1</v>
      </c>
      <c r="AB683" s="131">
        <v>107.95</v>
      </c>
      <c r="AC683" s="109"/>
      <c r="AD683" s="131">
        <v>162.48599999999999</v>
      </c>
      <c r="AE683" s="109"/>
      <c r="AF683" s="108"/>
      <c r="AG683" s="16"/>
      <c r="AH683" s="132">
        <v>5.0000000000000002E-5</v>
      </c>
      <c r="AI683" s="132">
        <v>2.6199999999999999E-3</v>
      </c>
      <c r="AJ683" s="132">
        <v>3.2000000000000003E-4</v>
      </c>
    </row>
    <row r="684" spans="1:36">
      <c r="A684" t="s">
        <v>1214</v>
      </c>
      <c r="B684" t="s">
        <v>1234</v>
      </c>
      <c r="C684" t="s">
        <v>456</v>
      </c>
      <c r="D684" t="s">
        <v>2228</v>
      </c>
      <c r="E684" t="s">
        <v>310</v>
      </c>
      <c r="F684" t="s">
        <v>2431</v>
      </c>
      <c r="G684" t="s">
        <v>2432</v>
      </c>
      <c r="H684" t="s">
        <v>322</v>
      </c>
      <c r="I684" t="s">
        <v>755</v>
      </c>
      <c r="J684" t="s">
        <v>205</v>
      </c>
      <c r="K684" t="s">
        <v>205</v>
      </c>
      <c r="L684" t="s">
        <v>326</v>
      </c>
      <c r="M684" t="s">
        <v>341</v>
      </c>
      <c r="N684" t="s">
        <v>441</v>
      </c>
      <c r="O684" t="s">
        <v>340</v>
      </c>
      <c r="P684" t="s">
        <v>1212</v>
      </c>
      <c r="Q684" t="s">
        <v>414</v>
      </c>
      <c r="R684" t="s">
        <v>408</v>
      </c>
      <c r="S684" t="s">
        <v>1213</v>
      </c>
      <c r="T684" s="131">
        <v>5.12</v>
      </c>
      <c r="U684" t="s">
        <v>2433</v>
      </c>
      <c r="V684" s="132">
        <v>6.5300000000000002E-3</v>
      </c>
      <c r="W684" s="132">
        <v>2.6200000000000001E-2</v>
      </c>
      <c r="X684" t="s">
        <v>413</v>
      </c>
      <c r="Y684" t="s">
        <v>340</v>
      </c>
      <c r="Z684" s="131">
        <v>135956</v>
      </c>
      <c r="AA684" s="131">
        <v>1</v>
      </c>
      <c r="AB684" s="131">
        <v>116.21</v>
      </c>
      <c r="AC684" s="109"/>
      <c r="AD684" s="131">
        <v>157.994</v>
      </c>
      <c r="AE684" s="109"/>
      <c r="AF684" s="108"/>
      <c r="AG684" s="16"/>
      <c r="AH684" s="132">
        <v>3.0000000000000001E-5</v>
      </c>
      <c r="AI684" s="132">
        <v>2.5500000000000002E-3</v>
      </c>
      <c r="AJ684" s="132">
        <v>3.1E-4</v>
      </c>
    </row>
    <row r="685" spans="1:36">
      <c r="A685" t="s">
        <v>1214</v>
      </c>
      <c r="B685" t="s">
        <v>1234</v>
      </c>
      <c r="C685" t="s">
        <v>1930</v>
      </c>
      <c r="D685" t="s">
        <v>1931</v>
      </c>
      <c r="E685" t="s">
        <v>310</v>
      </c>
      <c r="F685" t="s">
        <v>2698</v>
      </c>
      <c r="G685" t="s">
        <v>2699</v>
      </c>
      <c r="H685" t="s">
        <v>322</v>
      </c>
      <c r="I685" t="s">
        <v>755</v>
      </c>
      <c r="J685" t="s">
        <v>205</v>
      </c>
      <c r="K685" t="s">
        <v>205</v>
      </c>
      <c r="L685" t="s">
        <v>326</v>
      </c>
      <c r="M685" t="s">
        <v>341</v>
      </c>
      <c r="N685" t="s">
        <v>465</v>
      </c>
      <c r="O685" t="s">
        <v>340</v>
      </c>
      <c r="P685" t="s">
        <v>1645</v>
      </c>
      <c r="Q685" t="s">
        <v>414</v>
      </c>
      <c r="R685" t="s">
        <v>408</v>
      </c>
      <c r="S685" t="s">
        <v>1213</v>
      </c>
      <c r="T685" s="131">
        <v>0.02</v>
      </c>
      <c r="U685" t="s">
        <v>2700</v>
      </c>
      <c r="V685" s="132">
        <v>2.0619999999999999E-2</v>
      </c>
      <c r="W685" s="132">
        <v>4.2500000000000003E-2</v>
      </c>
      <c r="X685" t="s">
        <v>413</v>
      </c>
      <c r="Y685" t="s">
        <v>340</v>
      </c>
      <c r="Z685" s="131">
        <v>126435.31</v>
      </c>
      <c r="AA685" s="131">
        <v>1</v>
      </c>
      <c r="AB685" s="131">
        <v>120.17</v>
      </c>
      <c r="AC685" s="109"/>
      <c r="AD685" s="131">
        <v>151.93700000000001</v>
      </c>
      <c r="AE685" s="109"/>
      <c r="AF685" s="108"/>
      <c r="AG685" s="16"/>
      <c r="AH685" s="132">
        <v>1.6000000000000001E-4</v>
      </c>
      <c r="AI685" s="132">
        <v>2.4499999999999999E-3</v>
      </c>
      <c r="AJ685" s="132">
        <v>2.9999999999999997E-4</v>
      </c>
    </row>
    <row r="686" spans="1:36">
      <c r="A686" t="s">
        <v>1214</v>
      </c>
      <c r="B686" t="s">
        <v>1234</v>
      </c>
      <c r="C686" t="s">
        <v>2886</v>
      </c>
      <c r="D686" t="s">
        <v>2887</v>
      </c>
      <c r="E686" t="s">
        <v>310</v>
      </c>
      <c r="F686" t="s">
        <v>2888</v>
      </c>
      <c r="G686" t="s">
        <v>2889</v>
      </c>
      <c r="H686" t="s">
        <v>322</v>
      </c>
      <c r="I686" t="s">
        <v>952</v>
      </c>
      <c r="J686" t="s">
        <v>205</v>
      </c>
      <c r="K686" t="s">
        <v>205</v>
      </c>
      <c r="L686" t="s">
        <v>326</v>
      </c>
      <c r="M686" t="s">
        <v>341</v>
      </c>
      <c r="N686" t="s">
        <v>441</v>
      </c>
      <c r="O686" t="s">
        <v>340</v>
      </c>
      <c r="P686" t="s">
        <v>1530</v>
      </c>
      <c r="Q686" t="s">
        <v>414</v>
      </c>
      <c r="R686" t="s">
        <v>408</v>
      </c>
      <c r="S686" t="s">
        <v>1213</v>
      </c>
      <c r="T686" s="131">
        <v>4.1100000000000003</v>
      </c>
      <c r="U686" t="s">
        <v>2211</v>
      </c>
      <c r="V686" s="132">
        <v>6.7100000000000007E-2</v>
      </c>
      <c r="W686" s="132">
        <v>5.2900000000000003E-2</v>
      </c>
      <c r="X686" t="s">
        <v>413</v>
      </c>
      <c r="Y686" t="s">
        <v>340</v>
      </c>
      <c r="Z686" s="131">
        <v>166067.20000000001</v>
      </c>
      <c r="AA686" s="131">
        <v>1</v>
      </c>
      <c r="AB686" s="131">
        <v>87.54</v>
      </c>
      <c r="AC686" s="109"/>
      <c r="AD686" s="131">
        <v>145.375</v>
      </c>
      <c r="AE686" s="109"/>
      <c r="AF686" s="108"/>
      <c r="AG686" s="16"/>
      <c r="AH686" s="132">
        <v>6.7000000000000002E-4</v>
      </c>
      <c r="AI686" s="132">
        <v>2.3400000000000001E-3</v>
      </c>
      <c r="AJ686" s="132">
        <v>2.9E-4</v>
      </c>
    </row>
    <row r="687" spans="1:36">
      <c r="A687" t="s">
        <v>1214</v>
      </c>
      <c r="B687" t="s">
        <v>1234</v>
      </c>
      <c r="C687" t="s">
        <v>1641</v>
      </c>
      <c r="D687" t="s">
        <v>1642</v>
      </c>
      <c r="E687" t="s">
        <v>310</v>
      </c>
      <c r="F687" t="s">
        <v>2086</v>
      </c>
      <c r="G687" t="s">
        <v>2087</v>
      </c>
      <c r="H687" t="s">
        <v>322</v>
      </c>
      <c r="I687" t="s">
        <v>755</v>
      </c>
      <c r="J687" t="s">
        <v>205</v>
      </c>
      <c r="K687" t="s">
        <v>205</v>
      </c>
      <c r="L687" t="s">
        <v>326</v>
      </c>
      <c r="M687" t="s">
        <v>341</v>
      </c>
      <c r="N687" t="s">
        <v>465</v>
      </c>
      <c r="O687" t="s">
        <v>340</v>
      </c>
      <c r="P687" t="s">
        <v>1645</v>
      </c>
      <c r="Q687" t="s">
        <v>414</v>
      </c>
      <c r="R687" t="s">
        <v>408</v>
      </c>
      <c r="S687" t="s">
        <v>1213</v>
      </c>
      <c r="T687" s="131">
        <v>4.45</v>
      </c>
      <c r="U687" t="s">
        <v>2088</v>
      </c>
      <c r="V687" s="132">
        <v>3.0679999999999999E-2</v>
      </c>
      <c r="W687" s="132">
        <v>2.87E-2</v>
      </c>
      <c r="X687" t="s">
        <v>413</v>
      </c>
      <c r="Y687" t="s">
        <v>340</v>
      </c>
      <c r="Z687" s="131">
        <v>136552</v>
      </c>
      <c r="AA687" s="131">
        <v>1</v>
      </c>
      <c r="AB687" s="131">
        <v>102.74</v>
      </c>
      <c r="AC687" s="109"/>
      <c r="AD687" s="131">
        <v>140.29400000000001</v>
      </c>
      <c r="AE687" s="109"/>
      <c r="AF687" s="108"/>
      <c r="AG687" s="16"/>
      <c r="AH687" s="132">
        <v>1E-4</v>
      </c>
      <c r="AI687" s="132">
        <v>2.2599999999999999E-3</v>
      </c>
      <c r="AJ687" s="132">
        <v>2.7999999999999998E-4</v>
      </c>
    </row>
    <row r="688" spans="1:36">
      <c r="A688" t="s">
        <v>1214</v>
      </c>
      <c r="B688" t="s">
        <v>1234</v>
      </c>
      <c r="C688" t="s">
        <v>2890</v>
      </c>
      <c r="D688" t="s">
        <v>2891</v>
      </c>
      <c r="E688" t="s">
        <v>310</v>
      </c>
      <c r="F688" t="s">
        <v>2892</v>
      </c>
      <c r="G688" t="s">
        <v>2893</v>
      </c>
      <c r="H688" t="s">
        <v>322</v>
      </c>
      <c r="I688" t="s">
        <v>755</v>
      </c>
      <c r="J688" t="s">
        <v>205</v>
      </c>
      <c r="K688" t="s">
        <v>205</v>
      </c>
      <c r="L688" t="s">
        <v>326</v>
      </c>
      <c r="M688" t="s">
        <v>341</v>
      </c>
      <c r="N688" t="s">
        <v>448</v>
      </c>
      <c r="O688" t="s">
        <v>340</v>
      </c>
      <c r="P688" t="s">
        <v>2193</v>
      </c>
      <c r="Q688" t="s">
        <v>416</v>
      </c>
      <c r="R688" t="s">
        <v>408</v>
      </c>
      <c r="S688" t="s">
        <v>1213</v>
      </c>
      <c r="T688" s="131">
        <v>3.6</v>
      </c>
      <c r="U688" t="s">
        <v>1561</v>
      </c>
      <c r="V688" s="132">
        <v>2.4129999999999999E-2</v>
      </c>
      <c r="W688" s="132">
        <v>2.7900000000000001E-2</v>
      </c>
      <c r="X688" t="s">
        <v>413</v>
      </c>
      <c r="Y688" t="s">
        <v>340</v>
      </c>
      <c r="Z688" s="131">
        <v>130380.44</v>
      </c>
      <c r="AA688" s="131">
        <v>1</v>
      </c>
      <c r="AB688" s="131">
        <v>105.29</v>
      </c>
      <c r="AC688" s="109"/>
      <c r="AD688" s="131">
        <v>137.27799999999999</v>
      </c>
      <c r="AE688" s="109"/>
      <c r="AF688" s="108"/>
      <c r="AG688" s="16"/>
      <c r="AH688" s="132">
        <v>8.4999999999999995E-4</v>
      </c>
      <c r="AI688" s="132">
        <v>2.2100000000000002E-3</v>
      </c>
      <c r="AJ688" s="132">
        <v>2.7E-4</v>
      </c>
    </row>
    <row r="689" spans="1:36">
      <c r="A689" t="s">
        <v>1214</v>
      </c>
      <c r="B689" t="s">
        <v>1234</v>
      </c>
      <c r="C689" t="s">
        <v>2095</v>
      </c>
      <c r="D689" t="s">
        <v>2096</v>
      </c>
      <c r="E689" t="s">
        <v>310</v>
      </c>
      <c r="F689" t="s">
        <v>2679</v>
      </c>
      <c r="G689" t="s">
        <v>2680</v>
      </c>
      <c r="H689" t="s">
        <v>322</v>
      </c>
      <c r="I689" t="s">
        <v>952</v>
      </c>
      <c r="J689" t="s">
        <v>205</v>
      </c>
      <c r="K689" t="s">
        <v>205</v>
      </c>
      <c r="L689" t="s">
        <v>326</v>
      </c>
      <c r="M689" t="s">
        <v>341</v>
      </c>
      <c r="N689" t="s">
        <v>485</v>
      </c>
      <c r="O689" t="s">
        <v>340</v>
      </c>
      <c r="P689" t="s">
        <v>1645</v>
      </c>
      <c r="Q689" t="s">
        <v>414</v>
      </c>
      <c r="R689" t="s">
        <v>408</v>
      </c>
      <c r="S689" t="s">
        <v>1213</v>
      </c>
      <c r="T689" s="131">
        <v>0.42</v>
      </c>
      <c r="U689" t="s">
        <v>2619</v>
      </c>
      <c r="V689" s="132">
        <v>4.403E-2</v>
      </c>
      <c r="W689" s="132">
        <v>4.48E-2</v>
      </c>
      <c r="X689" t="s">
        <v>413</v>
      </c>
      <c r="Y689" t="s">
        <v>340</v>
      </c>
      <c r="Z689" s="131">
        <v>134825</v>
      </c>
      <c r="AA689" s="131">
        <v>1</v>
      </c>
      <c r="AB689" s="131">
        <v>99.97</v>
      </c>
      <c r="AC689" s="109"/>
      <c r="AD689" s="131">
        <v>134.785</v>
      </c>
      <c r="AE689" s="109"/>
      <c r="AF689" s="108"/>
      <c r="AG689" s="16"/>
      <c r="AH689" s="132">
        <v>2.5000000000000001E-4</v>
      </c>
      <c r="AI689" s="132">
        <v>2.1700000000000001E-3</v>
      </c>
      <c r="AJ689" s="132">
        <v>2.7E-4</v>
      </c>
    </row>
    <row r="690" spans="1:36">
      <c r="A690" t="s">
        <v>1214</v>
      </c>
      <c r="B690" t="s">
        <v>1234</v>
      </c>
      <c r="C690" t="s">
        <v>2239</v>
      </c>
      <c r="D690" t="s">
        <v>2240</v>
      </c>
      <c r="E690" t="s">
        <v>310</v>
      </c>
      <c r="F690" t="s">
        <v>2894</v>
      </c>
      <c r="G690" t="s">
        <v>2895</v>
      </c>
      <c r="H690" t="s">
        <v>322</v>
      </c>
      <c r="I690" t="s">
        <v>952</v>
      </c>
      <c r="J690" t="s">
        <v>205</v>
      </c>
      <c r="K690" t="s">
        <v>205</v>
      </c>
      <c r="L690" t="s">
        <v>326</v>
      </c>
      <c r="M690" t="s">
        <v>341</v>
      </c>
      <c r="N690" t="s">
        <v>465</v>
      </c>
      <c r="O690" t="s">
        <v>340</v>
      </c>
      <c r="P690" t="s">
        <v>1590</v>
      </c>
      <c r="Q690" t="s">
        <v>414</v>
      </c>
      <c r="R690" t="s">
        <v>408</v>
      </c>
      <c r="S690" t="s">
        <v>1213</v>
      </c>
      <c r="T690" s="131">
        <v>1.1200000000000001</v>
      </c>
      <c r="U690" t="s">
        <v>2896</v>
      </c>
      <c r="V690" s="132">
        <v>-9.0799999999999995E-3</v>
      </c>
      <c r="W690" s="132">
        <v>5.3400000000000003E-2</v>
      </c>
      <c r="X690" t="s">
        <v>413</v>
      </c>
      <c r="Y690" t="s">
        <v>340</v>
      </c>
      <c r="Z690" s="131">
        <v>123562.5</v>
      </c>
      <c r="AA690" s="131">
        <v>1</v>
      </c>
      <c r="AB690" s="131">
        <v>102.25</v>
      </c>
      <c r="AC690" s="109"/>
      <c r="AD690" s="131">
        <v>126.343</v>
      </c>
      <c r="AE690" s="109"/>
      <c r="AF690" s="108"/>
      <c r="AG690" s="16"/>
      <c r="AH690" s="132">
        <v>3.1E-4</v>
      </c>
      <c r="AI690" s="132">
        <v>2.0400000000000001E-3</v>
      </c>
      <c r="AJ690" s="132">
        <v>2.5000000000000001E-4</v>
      </c>
    </row>
    <row r="691" spans="1:36">
      <c r="A691" t="s">
        <v>1214</v>
      </c>
      <c r="B691" t="s">
        <v>1234</v>
      </c>
      <c r="C691" t="s">
        <v>1992</v>
      </c>
      <c r="D691" t="s">
        <v>1993</v>
      </c>
      <c r="E691" t="s">
        <v>310</v>
      </c>
      <c r="F691" t="s">
        <v>2530</v>
      </c>
      <c r="G691" t="s">
        <v>2531</v>
      </c>
      <c r="H691" t="s">
        <v>322</v>
      </c>
      <c r="I691" t="s">
        <v>755</v>
      </c>
      <c r="J691" t="s">
        <v>205</v>
      </c>
      <c r="K691" t="s">
        <v>205</v>
      </c>
      <c r="L691" t="s">
        <v>326</v>
      </c>
      <c r="M691" t="s">
        <v>341</v>
      </c>
      <c r="N691" t="s">
        <v>449</v>
      </c>
      <c r="O691" t="s">
        <v>340</v>
      </c>
      <c r="P691" t="s">
        <v>1212</v>
      </c>
      <c r="Q691" t="s">
        <v>414</v>
      </c>
      <c r="R691" t="s">
        <v>408</v>
      </c>
      <c r="S691" t="s">
        <v>1213</v>
      </c>
      <c r="T691" s="131">
        <v>3.34</v>
      </c>
      <c r="U691" t="s">
        <v>2532</v>
      </c>
      <c r="V691" s="132">
        <v>1.89E-2</v>
      </c>
      <c r="W691" s="132">
        <v>2.5700000000000001E-2</v>
      </c>
      <c r="X691" t="s">
        <v>413</v>
      </c>
      <c r="Y691" t="s">
        <v>340</v>
      </c>
      <c r="Z691" s="131">
        <v>117442.11</v>
      </c>
      <c r="AA691" s="131">
        <v>1</v>
      </c>
      <c r="AB691" s="131">
        <v>105.19</v>
      </c>
      <c r="AC691" s="109"/>
      <c r="AD691" s="131">
        <v>123.53700000000001</v>
      </c>
      <c r="AE691" s="109"/>
      <c r="AF691" s="108"/>
      <c r="AG691" s="16"/>
      <c r="AH691" s="132">
        <v>1.2E-4</v>
      </c>
      <c r="AI691" s="132">
        <v>1.99E-3</v>
      </c>
      <c r="AJ691" s="132">
        <v>2.4000000000000001E-4</v>
      </c>
    </row>
    <row r="692" spans="1:36">
      <c r="A692" t="s">
        <v>1214</v>
      </c>
      <c r="B692" t="s">
        <v>1234</v>
      </c>
      <c r="C692" t="s">
        <v>2897</v>
      </c>
      <c r="D692" t="s">
        <v>2898</v>
      </c>
      <c r="E692" t="s">
        <v>310</v>
      </c>
      <c r="F692" t="s">
        <v>2899</v>
      </c>
      <c r="G692" t="s">
        <v>2900</v>
      </c>
      <c r="H692" t="s">
        <v>322</v>
      </c>
      <c r="I692" t="s">
        <v>756</v>
      </c>
      <c r="J692" t="s">
        <v>205</v>
      </c>
      <c r="K692" t="s">
        <v>205</v>
      </c>
      <c r="L692" t="s">
        <v>326</v>
      </c>
      <c r="M692" t="s">
        <v>341</v>
      </c>
      <c r="N692" t="s">
        <v>441</v>
      </c>
      <c r="O692" t="s">
        <v>340</v>
      </c>
      <c r="P692" t="s">
        <v>1566</v>
      </c>
      <c r="Q692" t="s">
        <v>414</v>
      </c>
      <c r="R692" t="s">
        <v>408</v>
      </c>
      <c r="S692" t="s">
        <v>1213</v>
      </c>
      <c r="T692" s="131">
        <v>0.25</v>
      </c>
      <c r="U692" t="s">
        <v>2901</v>
      </c>
      <c r="V692" s="132">
        <v>4.6420000000000003E-2</v>
      </c>
      <c r="W692" s="132">
        <v>6.7500000000000004E-2</v>
      </c>
      <c r="X692" t="s">
        <v>413</v>
      </c>
      <c r="Y692" t="s">
        <v>340</v>
      </c>
      <c r="Z692" s="131">
        <v>112567.67999999999</v>
      </c>
      <c r="AA692" s="131">
        <v>1</v>
      </c>
      <c r="AB692" s="131">
        <v>93.14</v>
      </c>
      <c r="AC692" s="109"/>
      <c r="AD692" s="131">
        <v>104.846</v>
      </c>
      <c r="AE692" s="109"/>
      <c r="AF692" s="108"/>
      <c r="AG692" s="16"/>
      <c r="AH692" s="132">
        <v>9.2000000000000003E-4</v>
      </c>
      <c r="AI692" s="132">
        <v>1.6900000000000001E-3</v>
      </c>
      <c r="AJ692" s="132">
        <v>2.1000000000000001E-4</v>
      </c>
    </row>
    <row r="693" spans="1:36">
      <c r="A693" t="s">
        <v>1214</v>
      </c>
      <c r="B693" t="s">
        <v>1234</v>
      </c>
      <c r="C693" t="s">
        <v>1930</v>
      </c>
      <c r="D693" t="s">
        <v>1931</v>
      </c>
      <c r="E693" t="s">
        <v>310</v>
      </c>
      <c r="F693" t="s">
        <v>2598</v>
      </c>
      <c r="G693" t="s">
        <v>2599</v>
      </c>
      <c r="H693" t="s">
        <v>322</v>
      </c>
      <c r="I693" t="s">
        <v>755</v>
      </c>
      <c r="J693" t="s">
        <v>205</v>
      </c>
      <c r="K693" t="s">
        <v>205</v>
      </c>
      <c r="L693" t="s">
        <v>326</v>
      </c>
      <c r="M693" t="s">
        <v>341</v>
      </c>
      <c r="N693" t="s">
        <v>465</v>
      </c>
      <c r="O693" t="s">
        <v>340</v>
      </c>
      <c r="P693" t="s">
        <v>1645</v>
      </c>
      <c r="Q693" t="s">
        <v>414</v>
      </c>
      <c r="R693" t="s">
        <v>408</v>
      </c>
      <c r="S693" t="s">
        <v>1213</v>
      </c>
      <c r="T693" s="131">
        <v>4.6900000000000004</v>
      </c>
      <c r="U693" t="s">
        <v>2515</v>
      </c>
      <c r="V693" s="132">
        <v>2.5149999999999999E-2</v>
      </c>
      <c r="W693" s="132">
        <v>2.7E-2</v>
      </c>
      <c r="X693" t="s">
        <v>413</v>
      </c>
      <c r="Y693" t="s">
        <v>340</v>
      </c>
      <c r="Z693" s="131">
        <v>98449.87</v>
      </c>
      <c r="AA693" s="131">
        <v>1</v>
      </c>
      <c r="AB693" s="131">
        <v>102.52</v>
      </c>
      <c r="AC693" s="109">
        <v>1.458</v>
      </c>
      <c r="AD693" s="131">
        <v>102.389</v>
      </c>
      <c r="AE693" s="109"/>
      <c r="AF693" s="108"/>
      <c r="AG693" s="16"/>
      <c r="AH693" s="132">
        <v>6.9999999999999994E-5</v>
      </c>
      <c r="AI693" s="132">
        <v>1.67E-3</v>
      </c>
      <c r="AJ693" s="132">
        <v>2.1000000000000001E-4</v>
      </c>
    </row>
    <row r="694" spans="1:36">
      <c r="A694" t="s">
        <v>1214</v>
      </c>
      <c r="B694" t="s">
        <v>1234</v>
      </c>
      <c r="C694" t="s">
        <v>1632</v>
      </c>
      <c r="D694" t="s">
        <v>1633</v>
      </c>
      <c r="E694" t="s">
        <v>310</v>
      </c>
      <c r="F694" t="s">
        <v>1940</v>
      </c>
      <c r="G694" t="s">
        <v>1941</v>
      </c>
      <c r="H694" t="s">
        <v>322</v>
      </c>
      <c r="I694" t="s">
        <v>952</v>
      </c>
      <c r="J694" t="s">
        <v>205</v>
      </c>
      <c r="K694" t="s">
        <v>205</v>
      </c>
      <c r="L694" t="s">
        <v>326</v>
      </c>
      <c r="M694" t="s">
        <v>341</v>
      </c>
      <c r="N694" t="s">
        <v>465</v>
      </c>
      <c r="O694" t="s">
        <v>340</v>
      </c>
      <c r="P694" t="s">
        <v>1530</v>
      </c>
      <c r="Q694" t="s">
        <v>414</v>
      </c>
      <c r="R694" t="s">
        <v>408</v>
      </c>
      <c r="S694" t="s">
        <v>1213</v>
      </c>
      <c r="T694" s="131">
        <v>2.37</v>
      </c>
      <c r="U694" t="s">
        <v>1561</v>
      </c>
      <c r="V694" s="132">
        <v>7.7869999999999995E-2</v>
      </c>
      <c r="W694" s="132">
        <v>5.3199999999999997E-2</v>
      </c>
      <c r="X694" t="s">
        <v>413</v>
      </c>
      <c r="Y694" t="s">
        <v>340</v>
      </c>
      <c r="Z694" s="131">
        <v>6500.28</v>
      </c>
      <c r="AA694" s="131">
        <v>1</v>
      </c>
      <c r="AB694" s="131">
        <v>97.03</v>
      </c>
      <c r="AC694" s="109"/>
      <c r="AD694" s="131">
        <v>6.3070000000000004</v>
      </c>
      <c r="AE694" s="109"/>
      <c r="AF694" s="108"/>
      <c r="AG694" s="16"/>
      <c r="AH694" s="132">
        <v>1.0000000000000001E-5</v>
      </c>
      <c r="AI694" s="132">
        <v>1E-4</v>
      </c>
      <c r="AJ694" s="132">
        <v>1.0000000000000001E-5</v>
      </c>
    </row>
    <row r="695" spans="1:36">
      <c r="A695" t="s">
        <v>1214</v>
      </c>
      <c r="B695" t="s">
        <v>1234</v>
      </c>
      <c r="C695" t="s">
        <v>2902</v>
      </c>
      <c r="D695" t="s">
        <v>2903</v>
      </c>
      <c r="E695" t="s">
        <v>80</v>
      </c>
      <c r="F695" t="s">
        <v>2904</v>
      </c>
      <c r="G695" t="s">
        <v>2905</v>
      </c>
      <c r="H695" t="s">
        <v>322</v>
      </c>
      <c r="I695" t="s">
        <v>756</v>
      </c>
      <c r="J695" t="s">
        <v>206</v>
      </c>
      <c r="K695" t="s">
        <v>225</v>
      </c>
      <c r="L695" t="s">
        <v>326</v>
      </c>
      <c r="M695" t="s">
        <v>315</v>
      </c>
      <c r="N695" t="s">
        <v>547</v>
      </c>
      <c r="O695" t="s">
        <v>340</v>
      </c>
      <c r="P695" t="s">
        <v>1908</v>
      </c>
      <c r="Q695" t="s">
        <v>434</v>
      </c>
      <c r="R695" t="s">
        <v>408</v>
      </c>
      <c r="S695" t="s">
        <v>1216</v>
      </c>
      <c r="T695" s="131">
        <v>2.274</v>
      </c>
      <c r="U695" t="s">
        <v>1476</v>
      </c>
      <c r="V695" s="132">
        <v>5.373E-2</v>
      </c>
      <c r="W695" s="132">
        <v>4.546E-2</v>
      </c>
      <c r="X695" t="s">
        <v>413</v>
      </c>
      <c r="Y695" t="s">
        <v>340</v>
      </c>
      <c r="Z695" s="131">
        <v>232000</v>
      </c>
      <c r="AA695" s="131">
        <v>3.3719999999999999</v>
      </c>
      <c r="AB695" s="131">
        <v>106.965</v>
      </c>
      <c r="AC695" s="109"/>
      <c r="AD695" s="131">
        <v>836.79499999999996</v>
      </c>
      <c r="AE695" s="109"/>
      <c r="AF695" s="108"/>
      <c r="AG695" s="16"/>
      <c r="AH695" s="132">
        <v>2.3000000000000001E-4</v>
      </c>
      <c r="AI695" s="132">
        <v>1.35E-2</v>
      </c>
      <c r="AJ695" s="132">
        <v>1.65E-3</v>
      </c>
    </row>
    <row r="696" spans="1:36">
      <c r="A696" t="s">
        <v>1214</v>
      </c>
      <c r="B696" t="s">
        <v>1238</v>
      </c>
      <c r="C696" t="s">
        <v>456</v>
      </c>
      <c r="D696" t="s">
        <v>2228</v>
      </c>
      <c r="E696" t="s">
        <v>310</v>
      </c>
      <c r="F696" t="s">
        <v>2419</v>
      </c>
      <c r="G696" t="s">
        <v>2420</v>
      </c>
      <c r="H696" t="s">
        <v>322</v>
      </c>
      <c r="I696" t="s">
        <v>755</v>
      </c>
      <c r="J696" t="s">
        <v>205</v>
      </c>
      <c r="K696" t="s">
        <v>205</v>
      </c>
      <c r="L696" t="s">
        <v>326</v>
      </c>
      <c r="M696" t="s">
        <v>341</v>
      </c>
      <c r="N696" t="s">
        <v>441</v>
      </c>
      <c r="O696" t="s">
        <v>340</v>
      </c>
      <c r="P696" t="s">
        <v>1212</v>
      </c>
      <c r="Q696" t="s">
        <v>414</v>
      </c>
      <c r="R696" t="s">
        <v>408</v>
      </c>
      <c r="S696" t="s">
        <v>1213</v>
      </c>
      <c r="T696" s="131">
        <v>0.65</v>
      </c>
      <c r="U696" t="s">
        <v>2421</v>
      </c>
      <c r="V696" s="132">
        <v>2.2009999999999998E-2</v>
      </c>
      <c r="W696" s="132">
        <v>2.9600000000000001E-2</v>
      </c>
      <c r="X696" t="s">
        <v>413</v>
      </c>
      <c r="Y696" t="s">
        <v>340</v>
      </c>
      <c r="Z696" s="131">
        <v>316904</v>
      </c>
      <c r="AA696" s="131">
        <v>1</v>
      </c>
      <c r="AB696" s="131">
        <v>121.68</v>
      </c>
      <c r="AC696" s="109"/>
      <c r="AD696" s="131">
        <v>385.60899999999998</v>
      </c>
      <c r="AE696" s="109"/>
      <c r="AF696" s="108"/>
      <c r="AG696" s="16"/>
      <c r="AH696" s="132">
        <v>2.1000000000000001E-4</v>
      </c>
      <c r="AI696" s="132">
        <v>6.2140000000000001E-2</v>
      </c>
      <c r="AJ696" s="132">
        <v>6.45E-3</v>
      </c>
    </row>
    <row r="697" spans="1:36">
      <c r="A697" t="s">
        <v>1214</v>
      </c>
      <c r="B697" t="s">
        <v>1238</v>
      </c>
      <c r="C697" t="s">
        <v>2004</v>
      </c>
      <c r="D697" t="s">
        <v>2005</v>
      </c>
      <c r="E697" t="s">
        <v>310</v>
      </c>
      <c r="F697" t="s">
        <v>2232</v>
      </c>
      <c r="G697" t="s">
        <v>2233</v>
      </c>
      <c r="H697" t="s">
        <v>322</v>
      </c>
      <c r="I697" t="s">
        <v>755</v>
      </c>
      <c r="J697" t="s">
        <v>205</v>
      </c>
      <c r="K697" t="s">
        <v>205</v>
      </c>
      <c r="L697" t="s">
        <v>326</v>
      </c>
      <c r="M697" t="s">
        <v>341</v>
      </c>
      <c r="N697" t="s">
        <v>449</v>
      </c>
      <c r="O697" t="s">
        <v>340</v>
      </c>
      <c r="P697" t="s">
        <v>1212</v>
      </c>
      <c r="Q697" t="s">
        <v>414</v>
      </c>
      <c r="R697" t="s">
        <v>408</v>
      </c>
      <c r="S697" t="s">
        <v>1213</v>
      </c>
      <c r="T697" s="131">
        <v>3.21</v>
      </c>
      <c r="U697" t="s">
        <v>2234</v>
      </c>
      <c r="V697" s="132">
        <v>2.376E-2</v>
      </c>
      <c r="W697" s="132">
        <v>2.58E-2</v>
      </c>
      <c r="X697" t="s">
        <v>413</v>
      </c>
      <c r="Y697" t="s">
        <v>340</v>
      </c>
      <c r="Z697" s="131">
        <v>329903.34999999998</v>
      </c>
      <c r="AA697" s="131">
        <v>1</v>
      </c>
      <c r="AB697" s="131">
        <v>104.36</v>
      </c>
      <c r="AC697" s="109"/>
      <c r="AD697" s="131">
        <v>344.28699999999998</v>
      </c>
      <c r="AE697" s="109"/>
      <c r="AF697" s="108"/>
      <c r="AG697" s="16"/>
      <c r="AH697" s="132">
        <v>1.4999999999999999E-4</v>
      </c>
      <c r="AI697" s="132">
        <v>5.5480000000000002E-2</v>
      </c>
      <c r="AJ697" s="132">
        <v>5.7600000000000004E-3</v>
      </c>
    </row>
    <row r="698" spans="1:36">
      <c r="A698" t="s">
        <v>1214</v>
      </c>
      <c r="B698" t="s">
        <v>1238</v>
      </c>
      <c r="C698" t="s">
        <v>1992</v>
      </c>
      <c r="D698" t="s">
        <v>1993</v>
      </c>
      <c r="E698" t="s">
        <v>310</v>
      </c>
      <c r="F698" t="s">
        <v>2440</v>
      </c>
      <c r="G698" t="s">
        <v>2441</v>
      </c>
      <c r="H698" t="s">
        <v>322</v>
      </c>
      <c r="I698" t="s">
        <v>755</v>
      </c>
      <c r="J698" t="s">
        <v>205</v>
      </c>
      <c r="K698" t="s">
        <v>205</v>
      </c>
      <c r="L698" t="s">
        <v>326</v>
      </c>
      <c r="M698" t="s">
        <v>341</v>
      </c>
      <c r="N698" t="s">
        <v>449</v>
      </c>
      <c r="O698" t="s">
        <v>340</v>
      </c>
      <c r="P698" t="s">
        <v>1212</v>
      </c>
      <c r="Q698" t="s">
        <v>414</v>
      </c>
      <c r="R698" t="s">
        <v>408</v>
      </c>
      <c r="S698" t="s">
        <v>1213</v>
      </c>
      <c r="T698" s="131">
        <v>2.81</v>
      </c>
      <c r="U698" t="s">
        <v>2442</v>
      </c>
      <c r="V698" s="132">
        <v>2.1659999999999999E-2</v>
      </c>
      <c r="W698" s="132">
        <v>2.4400000000000002E-2</v>
      </c>
      <c r="X698" t="s">
        <v>413</v>
      </c>
      <c r="Y698" t="s">
        <v>340</v>
      </c>
      <c r="Z698" s="131">
        <v>288771.02</v>
      </c>
      <c r="AA698" s="131">
        <v>1</v>
      </c>
      <c r="AB698" s="131">
        <v>115.29</v>
      </c>
      <c r="AC698" s="109"/>
      <c r="AD698" s="131">
        <v>332.92399999999998</v>
      </c>
      <c r="AE698" s="109"/>
      <c r="AF698" s="108"/>
      <c r="AG698" s="16"/>
      <c r="AH698" s="132">
        <v>1.2999999999999999E-4</v>
      </c>
      <c r="AI698" s="132">
        <v>5.3650000000000003E-2</v>
      </c>
      <c r="AJ698" s="132">
        <v>5.5700000000000003E-3</v>
      </c>
    </row>
    <row r="699" spans="1:36">
      <c r="A699" t="s">
        <v>1214</v>
      </c>
      <c r="B699" t="s">
        <v>1238</v>
      </c>
      <c r="C699" t="s">
        <v>1536</v>
      </c>
      <c r="D699" t="s">
        <v>1537</v>
      </c>
      <c r="E699" t="s">
        <v>310</v>
      </c>
      <c r="F699" t="s">
        <v>2674</v>
      </c>
      <c r="G699" t="s">
        <v>2675</v>
      </c>
      <c r="H699" t="s">
        <v>322</v>
      </c>
      <c r="I699" t="s">
        <v>755</v>
      </c>
      <c r="J699" t="s">
        <v>205</v>
      </c>
      <c r="K699" t="s">
        <v>205</v>
      </c>
      <c r="L699" t="s">
        <v>326</v>
      </c>
      <c r="M699" t="s">
        <v>341</v>
      </c>
      <c r="N699" t="s">
        <v>449</v>
      </c>
      <c r="O699" t="s">
        <v>340</v>
      </c>
      <c r="P699" t="s">
        <v>1212</v>
      </c>
      <c r="Q699" t="s">
        <v>414</v>
      </c>
      <c r="R699" t="s">
        <v>408</v>
      </c>
      <c r="S699" t="s">
        <v>1213</v>
      </c>
      <c r="T699" s="131">
        <v>4.3899999999999997</v>
      </c>
      <c r="U699" t="s">
        <v>2676</v>
      </c>
      <c r="V699" s="132">
        <v>2.308E-2</v>
      </c>
      <c r="W699" s="132">
        <v>2.58E-2</v>
      </c>
      <c r="X699" t="s">
        <v>413</v>
      </c>
      <c r="Y699" t="s">
        <v>340</v>
      </c>
      <c r="Z699" s="131">
        <v>296633</v>
      </c>
      <c r="AA699" s="131">
        <v>1</v>
      </c>
      <c r="AB699" s="131">
        <v>102.6</v>
      </c>
      <c r="AC699" s="109"/>
      <c r="AD699" s="131">
        <v>304.34500000000003</v>
      </c>
      <c r="AE699" s="109"/>
      <c r="AF699" s="108"/>
      <c r="AG699" s="16"/>
      <c r="AH699" s="132">
        <v>6.9999999999999994E-5</v>
      </c>
      <c r="AI699" s="132">
        <v>4.904E-2</v>
      </c>
      <c r="AJ699" s="132">
        <v>5.0899999999999999E-3</v>
      </c>
    </row>
    <row r="700" spans="1:36">
      <c r="A700" t="s">
        <v>1214</v>
      </c>
      <c r="B700" t="s">
        <v>1238</v>
      </c>
      <c r="C700" t="s">
        <v>1992</v>
      </c>
      <c r="D700" t="s">
        <v>1993</v>
      </c>
      <c r="E700" t="s">
        <v>310</v>
      </c>
      <c r="F700" t="s">
        <v>2530</v>
      </c>
      <c r="G700" t="s">
        <v>2531</v>
      </c>
      <c r="H700" t="s">
        <v>322</v>
      </c>
      <c r="I700" t="s">
        <v>755</v>
      </c>
      <c r="J700" t="s">
        <v>205</v>
      </c>
      <c r="K700" t="s">
        <v>205</v>
      </c>
      <c r="L700" t="s">
        <v>326</v>
      </c>
      <c r="M700" t="s">
        <v>341</v>
      </c>
      <c r="N700" t="s">
        <v>449</v>
      </c>
      <c r="O700" t="s">
        <v>340</v>
      </c>
      <c r="P700" t="s">
        <v>1212</v>
      </c>
      <c r="Q700" t="s">
        <v>414</v>
      </c>
      <c r="R700" t="s">
        <v>408</v>
      </c>
      <c r="S700" t="s">
        <v>1213</v>
      </c>
      <c r="T700" s="131">
        <v>3.34</v>
      </c>
      <c r="U700" t="s">
        <v>2532</v>
      </c>
      <c r="V700" s="132">
        <v>2.2509999999999999E-2</v>
      </c>
      <c r="W700" s="132">
        <v>2.5700000000000001E-2</v>
      </c>
      <c r="X700" t="s">
        <v>413</v>
      </c>
      <c r="Y700" t="s">
        <v>340</v>
      </c>
      <c r="Z700" s="131">
        <v>282833.12</v>
      </c>
      <c r="AA700" s="131">
        <v>1</v>
      </c>
      <c r="AB700" s="131">
        <v>105.19</v>
      </c>
      <c r="AC700" s="109"/>
      <c r="AD700" s="131">
        <v>297.512</v>
      </c>
      <c r="AE700" s="109"/>
      <c r="AF700" s="108"/>
      <c r="AG700" s="16"/>
      <c r="AH700" s="132">
        <v>2.9E-4</v>
      </c>
      <c r="AI700" s="132">
        <v>4.7940000000000003E-2</v>
      </c>
      <c r="AJ700" s="132">
        <v>4.9800000000000001E-3</v>
      </c>
    </row>
    <row r="701" spans="1:36">
      <c r="A701" t="s">
        <v>1214</v>
      </c>
      <c r="B701" t="s">
        <v>1238</v>
      </c>
      <c r="C701" t="s">
        <v>1930</v>
      </c>
      <c r="D701" t="s">
        <v>1931</v>
      </c>
      <c r="E701" t="s">
        <v>310</v>
      </c>
      <c r="F701" t="s">
        <v>2598</v>
      </c>
      <c r="G701" t="s">
        <v>2599</v>
      </c>
      <c r="H701" t="s">
        <v>322</v>
      </c>
      <c r="I701" t="s">
        <v>755</v>
      </c>
      <c r="J701" t="s">
        <v>205</v>
      </c>
      <c r="K701" t="s">
        <v>205</v>
      </c>
      <c r="L701" t="s">
        <v>326</v>
      </c>
      <c r="M701" t="s">
        <v>341</v>
      </c>
      <c r="N701" t="s">
        <v>465</v>
      </c>
      <c r="O701" t="s">
        <v>340</v>
      </c>
      <c r="P701" t="s">
        <v>1645</v>
      </c>
      <c r="Q701" t="s">
        <v>414</v>
      </c>
      <c r="R701" t="s">
        <v>408</v>
      </c>
      <c r="S701" t="s">
        <v>1213</v>
      </c>
      <c r="T701" s="131">
        <v>4.6900000000000004</v>
      </c>
      <c r="U701" t="s">
        <v>2515</v>
      </c>
      <c r="V701" s="132">
        <v>2.6460000000000001E-2</v>
      </c>
      <c r="W701" s="132">
        <v>2.7E-2</v>
      </c>
      <c r="X701" t="s">
        <v>413</v>
      </c>
      <c r="Y701" t="s">
        <v>340</v>
      </c>
      <c r="Z701" s="131">
        <v>279658.19</v>
      </c>
      <c r="AA701" s="131">
        <v>1</v>
      </c>
      <c r="AB701" s="131">
        <v>102.52</v>
      </c>
      <c r="AC701" s="109">
        <v>4.141</v>
      </c>
      <c r="AD701" s="131">
        <v>290.84699999999998</v>
      </c>
      <c r="AE701" s="109"/>
      <c r="AF701" s="108"/>
      <c r="AG701" s="16"/>
      <c r="AH701" s="132">
        <v>2.1000000000000001E-4</v>
      </c>
      <c r="AI701" s="132">
        <v>4.7530000000000003E-2</v>
      </c>
      <c r="AJ701" s="132">
        <v>4.9300000000000004E-3</v>
      </c>
    </row>
    <row r="702" spans="1:36">
      <c r="A702" t="s">
        <v>1214</v>
      </c>
      <c r="B702" t="s">
        <v>1238</v>
      </c>
      <c r="C702" t="s">
        <v>2312</v>
      </c>
      <c r="D702" t="s">
        <v>2313</v>
      </c>
      <c r="E702" t="s">
        <v>310</v>
      </c>
      <c r="F702" t="s">
        <v>2824</v>
      </c>
      <c r="G702" t="s">
        <v>2825</v>
      </c>
      <c r="H702" t="s">
        <v>322</v>
      </c>
      <c r="I702" t="s">
        <v>755</v>
      </c>
      <c r="J702" t="s">
        <v>205</v>
      </c>
      <c r="K702" t="s">
        <v>205</v>
      </c>
      <c r="L702" t="s">
        <v>326</v>
      </c>
      <c r="M702" t="s">
        <v>341</v>
      </c>
      <c r="N702" t="s">
        <v>465</v>
      </c>
      <c r="O702" t="s">
        <v>340</v>
      </c>
      <c r="P702" t="s">
        <v>1645</v>
      </c>
      <c r="Q702" t="s">
        <v>414</v>
      </c>
      <c r="R702" t="s">
        <v>408</v>
      </c>
      <c r="S702" t="s">
        <v>1213</v>
      </c>
      <c r="T702" s="131">
        <v>1.1599999999999999</v>
      </c>
      <c r="U702" t="s">
        <v>1676</v>
      </c>
      <c r="V702" s="132">
        <v>2.5440000000000001E-2</v>
      </c>
      <c r="W702" s="132">
        <v>2.8500000000000001E-2</v>
      </c>
      <c r="X702" t="s">
        <v>413</v>
      </c>
      <c r="Y702" t="s">
        <v>340</v>
      </c>
      <c r="Z702" s="131">
        <v>244917</v>
      </c>
      <c r="AA702" s="131">
        <v>1</v>
      </c>
      <c r="AB702" s="131">
        <v>117.85</v>
      </c>
      <c r="AC702" s="109"/>
      <c r="AD702" s="131">
        <v>288.63499999999999</v>
      </c>
      <c r="AE702" s="109"/>
      <c r="AF702" s="108"/>
      <c r="AG702" s="16"/>
      <c r="AH702" s="132">
        <v>4.6000000000000001E-4</v>
      </c>
      <c r="AI702" s="132">
        <v>4.6510000000000003E-2</v>
      </c>
      <c r="AJ702" s="132">
        <v>4.8300000000000001E-3</v>
      </c>
    </row>
    <row r="703" spans="1:36">
      <c r="A703" t="s">
        <v>1214</v>
      </c>
      <c r="B703" t="s">
        <v>1238</v>
      </c>
      <c r="C703" t="s">
        <v>2089</v>
      </c>
      <c r="D703" t="s">
        <v>2090</v>
      </c>
      <c r="E703" t="s">
        <v>310</v>
      </c>
      <c r="F703" t="s">
        <v>2477</v>
      </c>
      <c r="G703" t="s">
        <v>2478</v>
      </c>
      <c r="H703" t="s">
        <v>322</v>
      </c>
      <c r="I703" t="s">
        <v>755</v>
      </c>
      <c r="J703" t="s">
        <v>205</v>
      </c>
      <c r="K703" t="s">
        <v>205</v>
      </c>
      <c r="L703" t="s">
        <v>326</v>
      </c>
      <c r="M703" t="s">
        <v>341</v>
      </c>
      <c r="N703" t="s">
        <v>465</v>
      </c>
      <c r="O703" t="s">
        <v>340</v>
      </c>
      <c r="P703" t="s">
        <v>2257</v>
      </c>
      <c r="Q703" t="s">
        <v>416</v>
      </c>
      <c r="R703" t="s">
        <v>408</v>
      </c>
      <c r="S703" t="s">
        <v>1213</v>
      </c>
      <c r="T703" s="131">
        <v>2.68</v>
      </c>
      <c r="U703" t="s">
        <v>2479</v>
      </c>
      <c r="V703" s="132">
        <v>2.4029999999999999E-2</v>
      </c>
      <c r="W703" s="132">
        <v>2.8000000000000001E-2</v>
      </c>
      <c r="X703" t="s">
        <v>413</v>
      </c>
      <c r="Y703" t="s">
        <v>340</v>
      </c>
      <c r="Z703" s="131">
        <v>220828.18</v>
      </c>
      <c r="AA703" s="131">
        <v>1</v>
      </c>
      <c r="AB703" s="131">
        <v>114.07</v>
      </c>
      <c r="AC703" s="109">
        <v>28.111999999999998</v>
      </c>
      <c r="AD703" s="131">
        <v>280.01100000000002</v>
      </c>
      <c r="AE703" s="109"/>
      <c r="AF703" s="108"/>
      <c r="AG703" s="16"/>
      <c r="AH703" s="132">
        <v>1E-4</v>
      </c>
      <c r="AI703" s="132">
        <v>4.965E-2</v>
      </c>
      <c r="AJ703" s="132">
        <v>5.1500000000000001E-3</v>
      </c>
    </row>
    <row r="704" spans="1:36">
      <c r="A704" t="s">
        <v>1214</v>
      </c>
      <c r="B704" t="s">
        <v>1238</v>
      </c>
      <c r="C704" t="s">
        <v>2184</v>
      </c>
      <c r="D704" t="s">
        <v>2185</v>
      </c>
      <c r="E704" t="s">
        <v>310</v>
      </c>
      <c r="F704" t="s">
        <v>2186</v>
      </c>
      <c r="G704" t="s">
        <v>2187</v>
      </c>
      <c r="H704" t="s">
        <v>322</v>
      </c>
      <c r="I704" t="s">
        <v>755</v>
      </c>
      <c r="J704" t="s">
        <v>205</v>
      </c>
      <c r="K704" t="s">
        <v>205</v>
      </c>
      <c r="L704" t="s">
        <v>326</v>
      </c>
      <c r="M704" t="s">
        <v>341</v>
      </c>
      <c r="N704" t="s">
        <v>446</v>
      </c>
      <c r="O704" t="s">
        <v>340</v>
      </c>
      <c r="P704" t="s">
        <v>1645</v>
      </c>
      <c r="Q704" t="s">
        <v>414</v>
      </c>
      <c r="R704" t="s">
        <v>408</v>
      </c>
      <c r="S704" t="s">
        <v>1213</v>
      </c>
      <c r="T704" s="131">
        <v>3.81</v>
      </c>
      <c r="U704" t="s">
        <v>2188</v>
      </c>
      <c r="V704" s="132">
        <v>2.452E-2</v>
      </c>
      <c r="W704" s="132">
        <v>2.6499999999999999E-2</v>
      </c>
      <c r="X704" t="s">
        <v>413</v>
      </c>
      <c r="Y704" t="s">
        <v>340</v>
      </c>
      <c r="Z704" s="131">
        <v>245591</v>
      </c>
      <c r="AA704" s="131">
        <v>1</v>
      </c>
      <c r="AB704" s="131">
        <v>107.59</v>
      </c>
      <c r="AC704" s="109"/>
      <c r="AD704" s="131">
        <v>264.23099999999999</v>
      </c>
      <c r="AE704" s="109"/>
      <c r="AF704" s="108"/>
      <c r="AG704" s="16"/>
      <c r="AH704" s="132">
        <v>2.4000000000000001E-4</v>
      </c>
      <c r="AI704" s="132">
        <v>4.258E-2</v>
      </c>
      <c r="AJ704" s="132">
        <v>4.4200000000000003E-3</v>
      </c>
    </row>
    <row r="705" spans="1:36">
      <c r="A705" t="s">
        <v>1214</v>
      </c>
      <c r="B705" t="s">
        <v>1238</v>
      </c>
      <c r="C705" t="s">
        <v>1641</v>
      </c>
      <c r="D705" t="s">
        <v>1642</v>
      </c>
      <c r="E705" t="s">
        <v>310</v>
      </c>
      <c r="F705" t="s">
        <v>2375</v>
      </c>
      <c r="G705" t="s">
        <v>2376</v>
      </c>
      <c r="H705" t="s">
        <v>322</v>
      </c>
      <c r="I705" t="s">
        <v>755</v>
      </c>
      <c r="J705" t="s">
        <v>205</v>
      </c>
      <c r="K705" t="s">
        <v>205</v>
      </c>
      <c r="L705" t="s">
        <v>326</v>
      </c>
      <c r="M705" t="s">
        <v>341</v>
      </c>
      <c r="N705" t="s">
        <v>465</v>
      </c>
      <c r="O705" t="s">
        <v>340</v>
      </c>
      <c r="P705" t="s">
        <v>1645</v>
      </c>
      <c r="Q705" t="s">
        <v>414</v>
      </c>
      <c r="R705" t="s">
        <v>408</v>
      </c>
      <c r="S705" t="s">
        <v>1213</v>
      </c>
      <c r="T705" s="131">
        <v>3.99</v>
      </c>
      <c r="U705" t="s">
        <v>2211</v>
      </c>
      <c r="V705" s="132">
        <v>2.9020000000000001E-2</v>
      </c>
      <c r="W705" s="132">
        <v>2.8799999999999999E-2</v>
      </c>
      <c r="X705" t="s">
        <v>413</v>
      </c>
      <c r="Y705" t="s">
        <v>340</v>
      </c>
      <c r="Z705" s="131">
        <v>232667.02</v>
      </c>
      <c r="AA705" s="131">
        <v>1</v>
      </c>
      <c r="AB705" s="131">
        <v>106.2</v>
      </c>
      <c r="AC705" s="109"/>
      <c r="AD705" s="131">
        <v>247.09200000000001</v>
      </c>
      <c r="AE705" s="109"/>
      <c r="AF705" s="108"/>
      <c r="AG705" s="16"/>
      <c r="AH705" s="132">
        <v>1.7000000000000001E-4</v>
      </c>
      <c r="AI705" s="132">
        <v>3.9820000000000001E-2</v>
      </c>
      <c r="AJ705" s="132">
        <v>4.13E-3</v>
      </c>
    </row>
    <row r="706" spans="1:36">
      <c r="A706" t="s">
        <v>1214</v>
      </c>
      <c r="B706" t="s">
        <v>1238</v>
      </c>
      <c r="C706" t="s">
        <v>2004</v>
      </c>
      <c r="D706" t="s">
        <v>2005</v>
      </c>
      <c r="E706" t="s">
        <v>310</v>
      </c>
      <c r="F706" t="s">
        <v>2218</v>
      </c>
      <c r="G706" t="s">
        <v>2219</v>
      </c>
      <c r="H706" t="s">
        <v>322</v>
      </c>
      <c r="I706" t="s">
        <v>755</v>
      </c>
      <c r="J706" t="s">
        <v>205</v>
      </c>
      <c r="K706" t="s">
        <v>205</v>
      </c>
      <c r="L706" t="s">
        <v>326</v>
      </c>
      <c r="M706" t="s">
        <v>341</v>
      </c>
      <c r="N706" t="s">
        <v>449</v>
      </c>
      <c r="O706" t="s">
        <v>340</v>
      </c>
      <c r="P706" t="s">
        <v>1212</v>
      </c>
      <c r="Q706" t="s">
        <v>414</v>
      </c>
      <c r="R706" t="s">
        <v>408</v>
      </c>
      <c r="S706" t="s">
        <v>1213</v>
      </c>
      <c r="T706" s="131">
        <v>4.2</v>
      </c>
      <c r="U706" t="s">
        <v>2220</v>
      </c>
      <c r="V706" s="132">
        <v>2.0140000000000002E-2</v>
      </c>
      <c r="W706" s="132">
        <v>2.58E-2</v>
      </c>
      <c r="X706" t="s">
        <v>413</v>
      </c>
      <c r="Y706" t="s">
        <v>340</v>
      </c>
      <c r="Z706" s="131">
        <v>224666.1</v>
      </c>
      <c r="AA706" s="131">
        <v>1</v>
      </c>
      <c r="AB706" s="131">
        <v>103.57</v>
      </c>
      <c r="AC706" s="109"/>
      <c r="AD706" s="131">
        <v>232.68700000000001</v>
      </c>
      <c r="AE706" s="109"/>
      <c r="AF706" s="108"/>
      <c r="AG706" s="16"/>
      <c r="AH706" s="132">
        <v>9.0000000000000006E-5</v>
      </c>
      <c r="AI706" s="132">
        <v>3.7490000000000002E-2</v>
      </c>
      <c r="AJ706" s="132">
        <v>3.8899999999999998E-3</v>
      </c>
    </row>
    <row r="707" spans="1:36">
      <c r="A707" t="s">
        <v>1214</v>
      </c>
      <c r="B707" t="s">
        <v>1238</v>
      </c>
      <c r="C707" t="s">
        <v>2706</v>
      </c>
      <c r="D707" t="s">
        <v>2707</v>
      </c>
      <c r="E707" t="s">
        <v>310</v>
      </c>
      <c r="F707" t="s">
        <v>2708</v>
      </c>
      <c r="G707" t="s">
        <v>2709</v>
      </c>
      <c r="H707" t="s">
        <v>322</v>
      </c>
      <c r="I707" t="s">
        <v>952</v>
      </c>
      <c r="J707" t="s">
        <v>205</v>
      </c>
      <c r="K707" t="s">
        <v>205</v>
      </c>
      <c r="L707" t="s">
        <v>326</v>
      </c>
      <c r="M707" t="s">
        <v>341</v>
      </c>
      <c r="N707" t="s">
        <v>477</v>
      </c>
      <c r="O707" t="s">
        <v>340</v>
      </c>
      <c r="P707" t="s">
        <v>2193</v>
      </c>
      <c r="Q707" t="s">
        <v>416</v>
      </c>
      <c r="R707" t="s">
        <v>408</v>
      </c>
      <c r="S707" t="s">
        <v>1213</v>
      </c>
      <c r="T707" s="131">
        <v>2.17</v>
      </c>
      <c r="U707" t="s">
        <v>2710</v>
      </c>
      <c r="V707" s="132">
        <v>3.6150000000000002E-2</v>
      </c>
      <c r="W707" s="132">
        <v>4.6399999999999997E-2</v>
      </c>
      <c r="X707" t="s">
        <v>413</v>
      </c>
      <c r="Y707" t="s">
        <v>340</v>
      </c>
      <c r="Z707" s="131">
        <v>229441.27</v>
      </c>
      <c r="AA707" s="131">
        <v>1</v>
      </c>
      <c r="AB707" s="131">
        <v>100.64</v>
      </c>
      <c r="AC707" s="109"/>
      <c r="AD707" s="131">
        <v>230.91</v>
      </c>
      <c r="AE707" s="109"/>
      <c r="AF707" s="108"/>
      <c r="AG707" s="16"/>
      <c r="AH707" s="132">
        <v>6.8000000000000005E-4</v>
      </c>
      <c r="AI707" s="132">
        <v>3.721E-2</v>
      </c>
      <c r="AJ707" s="132">
        <v>3.8600000000000001E-3</v>
      </c>
    </row>
    <row r="708" spans="1:36">
      <c r="A708" t="s">
        <v>1214</v>
      </c>
      <c r="B708" t="s">
        <v>1238</v>
      </c>
      <c r="C708" t="s">
        <v>1992</v>
      </c>
      <c r="D708" t="s">
        <v>1993</v>
      </c>
      <c r="E708" t="s">
        <v>310</v>
      </c>
      <c r="F708" t="s">
        <v>2845</v>
      </c>
      <c r="G708" t="s">
        <v>2846</v>
      </c>
      <c r="H708" t="s">
        <v>322</v>
      </c>
      <c r="I708" t="s">
        <v>755</v>
      </c>
      <c r="J708" t="s">
        <v>205</v>
      </c>
      <c r="K708" t="s">
        <v>205</v>
      </c>
      <c r="L708" t="s">
        <v>326</v>
      </c>
      <c r="M708" t="s">
        <v>341</v>
      </c>
      <c r="N708" t="s">
        <v>449</v>
      </c>
      <c r="O708" t="s">
        <v>340</v>
      </c>
      <c r="P708" t="s">
        <v>1590</v>
      </c>
      <c r="Q708" t="s">
        <v>414</v>
      </c>
      <c r="R708" t="s">
        <v>408</v>
      </c>
      <c r="S708" t="s">
        <v>1213</v>
      </c>
      <c r="T708" s="131">
        <v>0.88</v>
      </c>
      <c r="U708" t="s">
        <v>2847</v>
      </c>
      <c r="V708" s="132">
        <v>2.7969999999999998E-2</v>
      </c>
      <c r="W708" s="132">
        <v>2.8799999999999999E-2</v>
      </c>
      <c r="X708" t="s">
        <v>412</v>
      </c>
      <c r="Y708" t="s">
        <v>340</v>
      </c>
      <c r="Z708" s="131">
        <v>188541</v>
      </c>
      <c r="AA708" s="131">
        <v>1</v>
      </c>
      <c r="AB708" s="131">
        <v>116.88</v>
      </c>
      <c r="AC708" s="109"/>
      <c r="AD708" s="131">
        <v>220.36699999999999</v>
      </c>
      <c r="AE708" s="109"/>
      <c r="AF708" s="108"/>
      <c r="AG708" s="16"/>
      <c r="AH708" s="132">
        <v>1.8000000000000001E-4</v>
      </c>
      <c r="AI708" s="132">
        <v>3.551E-2</v>
      </c>
      <c r="AJ708" s="132">
        <v>3.6900000000000001E-3</v>
      </c>
    </row>
    <row r="709" spans="1:36">
      <c r="A709" t="s">
        <v>1214</v>
      </c>
      <c r="B709" t="s">
        <v>1238</v>
      </c>
      <c r="C709" t="s">
        <v>1532</v>
      </c>
      <c r="D709" t="s">
        <v>1533</v>
      </c>
      <c r="E709" t="s">
        <v>310</v>
      </c>
      <c r="F709" t="s">
        <v>2202</v>
      </c>
      <c r="G709" t="s">
        <v>2203</v>
      </c>
      <c r="H709" t="s">
        <v>322</v>
      </c>
      <c r="I709" t="s">
        <v>755</v>
      </c>
      <c r="J709" t="s">
        <v>205</v>
      </c>
      <c r="K709" t="s">
        <v>205</v>
      </c>
      <c r="L709" t="s">
        <v>326</v>
      </c>
      <c r="M709" t="s">
        <v>341</v>
      </c>
      <c r="N709" t="s">
        <v>449</v>
      </c>
      <c r="O709" t="s">
        <v>340</v>
      </c>
      <c r="P709" t="s">
        <v>1212</v>
      </c>
      <c r="Q709" t="s">
        <v>414</v>
      </c>
      <c r="R709" t="s">
        <v>408</v>
      </c>
      <c r="S709" t="s">
        <v>1213</v>
      </c>
      <c r="T709" s="131">
        <v>4.9000000000000004</v>
      </c>
      <c r="U709" t="s">
        <v>2183</v>
      </c>
      <c r="V709" s="132">
        <v>1.436E-2</v>
      </c>
      <c r="W709" s="132">
        <v>2.63E-2</v>
      </c>
      <c r="X709" t="s">
        <v>413</v>
      </c>
      <c r="Y709" t="s">
        <v>340</v>
      </c>
      <c r="Z709" s="131">
        <v>192523.24</v>
      </c>
      <c r="AA709" s="131">
        <v>1</v>
      </c>
      <c r="AB709" s="131">
        <v>103.16</v>
      </c>
      <c r="AC709" s="109"/>
      <c r="AD709" s="131">
        <v>198.607</v>
      </c>
      <c r="AE709" s="109"/>
      <c r="AF709" s="108"/>
      <c r="AG709" s="16"/>
      <c r="AH709" s="132">
        <v>6.9999999999999994E-5</v>
      </c>
      <c r="AI709" s="132">
        <v>3.2000000000000001E-2</v>
      </c>
      <c r="AJ709" s="132">
        <v>3.32E-3</v>
      </c>
    </row>
    <row r="710" spans="1:36">
      <c r="A710" t="s">
        <v>1214</v>
      </c>
      <c r="B710" t="s">
        <v>1238</v>
      </c>
      <c r="C710" t="s">
        <v>2308</v>
      </c>
      <c r="D710" t="s">
        <v>2309</v>
      </c>
      <c r="E710" t="s">
        <v>310</v>
      </c>
      <c r="F710" t="s">
        <v>2653</v>
      </c>
      <c r="G710" t="s">
        <v>2654</v>
      </c>
      <c r="H710" t="s">
        <v>322</v>
      </c>
      <c r="I710" t="s">
        <v>755</v>
      </c>
      <c r="J710" t="s">
        <v>205</v>
      </c>
      <c r="K710" t="s">
        <v>205</v>
      </c>
      <c r="L710" t="s">
        <v>326</v>
      </c>
      <c r="M710" t="s">
        <v>341</v>
      </c>
      <c r="N710" t="s">
        <v>466</v>
      </c>
      <c r="O710" t="s">
        <v>340</v>
      </c>
      <c r="P710" t="s">
        <v>1550</v>
      </c>
      <c r="Q710" t="s">
        <v>414</v>
      </c>
      <c r="R710" t="s">
        <v>408</v>
      </c>
      <c r="S710" t="s">
        <v>1213</v>
      </c>
      <c r="T710" s="131">
        <v>1.46</v>
      </c>
      <c r="U710" t="s">
        <v>1775</v>
      </c>
      <c r="V710" s="132">
        <v>4.9680000000000002E-2</v>
      </c>
      <c r="W710" s="132">
        <v>4.2500000000000003E-2</v>
      </c>
      <c r="X710" t="s">
        <v>413</v>
      </c>
      <c r="Y710" t="s">
        <v>340</v>
      </c>
      <c r="Z710" s="131">
        <v>166568.79999999999</v>
      </c>
      <c r="AA710" s="131">
        <v>1</v>
      </c>
      <c r="AB710" s="131">
        <v>116.46</v>
      </c>
      <c r="AC710" s="109"/>
      <c r="AD710" s="131">
        <v>193.98599999999999</v>
      </c>
      <c r="AE710" s="109"/>
      <c r="AF710" s="108"/>
      <c r="AG710" s="16"/>
      <c r="AH710" s="132">
        <v>1.1E-4</v>
      </c>
      <c r="AI710" s="132">
        <v>3.1260000000000003E-2</v>
      </c>
      <c r="AJ710" s="132">
        <v>3.2399999999999998E-3</v>
      </c>
    </row>
    <row r="711" spans="1:36">
      <c r="A711" t="s">
        <v>1214</v>
      </c>
      <c r="B711" t="s">
        <v>1238</v>
      </c>
      <c r="C711" t="s">
        <v>456</v>
      </c>
      <c r="D711" t="s">
        <v>2228</v>
      </c>
      <c r="E711" t="s">
        <v>310</v>
      </c>
      <c r="F711" t="s">
        <v>2460</v>
      </c>
      <c r="G711" t="s">
        <v>2461</v>
      </c>
      <c r="H711" t="s">
        <v>322</v>
      </c>
      <c r="I711" t="s">
        <v>755</v>
      </c>
      <c r="J711" t="s">
        <v>205</v>
      </c>
      <c r="K711" t="s">
        <v>205</v>
      </c>
      <c r="L711" t="s">
        <v>326</v>
      </c>
      <c r="M711" t="s">
        <v>341</v>
      </c>
      <c r="N711" t="s">
        <v>441</v>
      </c>
      <c r="O711" t="s">
        <v>340</v>
      </c>
      <c r="P711" t="s">
        <v>1212</v>
      </c>
      <c r="Q711" t="s">
        <v>414</v>
      </c>
      <c r="R711" t="s">
        <v>408</v>
      </c>
      <c r="S711" t="s">
        <v>1213</v>
      </c>
      <c r="T711" s="131">
        <v>2.77</v>
      </c>
      <c r="U711" t="s">
        <v>2462</v>
      </c>
      <c r="V711" s="132">
        <v>2.2290000000000001E-2</v>
      </c>
      <c r="W711" s="132">
        <v>2.46E-2</v>
      </c>
      <c r="X711" t="s">
        <v>413</v>
      </c>
      <c r="Y711" t="s">
        <v>340</v>
      </c>
      <c r="Z711" s="131">
        <v>137286.35999999999</v>
      </c>
      <c r="AA711" s="131">
        <v>1</v>
      </c>
      <c r="AB711" s="131">
        <v>123.46</v>
      </c>
      <c r="AC711" s="109"/>
      <c r="AD711" s="131">
        <v>169.494</v>
      </c>
      <c r="AE711" s="109"/>
      <c r="AF711" s="108"/>
      <c r="AG711" s="16"/>
      <c r="AH711" s="132">
        <v>5.0000000000000002E-5</v>
      </c>
      <c r="AI711" s="132">
        <v>2.7310000000000001E-2</v>
      </c>
      <c r="AJ711" s="132">
        <v>2.8300000000000001E-3</v>
      </c>
    </row>
    <row r="712" spans="1:36">
      <c r="A712" t="s">
        <v>1214</v>
      </c>
      <c r="B712" t="s">
        <v>1238</v>
      </c>
      <c r="C712" t="s">
        <v>1532</v>
      </c>
      <c r="D712" t="s">
        <v>1533</v>
      </c>
      <c r="E712" t="s">
        <v>310</v>
      </c>
      <c r="F712" t="s">
        <v>2485</v>
      </c>
      <c r="G712" t="s">
        <v>2486</v>
      </c>
      <c r="H712" t="s">
        <v>322</v>
      </c>
      <c r="I712" t="s">
        <v>755</v>
      </c>
      <c r="J712" t="s">
        <v>205</v>
      </c>
      <c r="K712" t="s">
        <v>205</v>
      </c>
      <c r="L712" t="s">
        <v>326</v>
      </c>
      <c r="M712" t="s">
        <v>341</v>
      </c>
      <c r="N712" t="s">
        <v>449</v>
      </c>
      <c r="O712" t="s">
        <v>340</v>
      </c>
      <c r="P712" t="s">
        <v>1212</v>
      </c>
      <c r="Q712" t="s">
        <v>414</v>
      </c>
      <c r="R712" t="s">
        <v>408</v>
      </c>
      <c r="S712" t="s">
        <v>1213</v>
      </c>
      <c r="T712" s="131">
        <v>3.5</v>
      </c>
      <c r="U712" t="s">
        <v>2487</v>
      </c>
      <c r="V712" s="132">
        <v>2.2409999999999999E-2</v>
      </c>
      <c r="W712" s="132">
        <v>2.5999999999999999E-2</v>
      </c>
      <c r="X712" t="s">
        <v>413</v>
      </c>
      <c r="Y712" t="s">
        <v>340</v>
      </c>
      <c r="Z712" s="131">
        <v>151459.74</v>
      </c>
      <c r="AA712" s="131">
        <v>1</v>
      </c>
      <c r="AB712" s="131">
        <v>105.05</v>
      </c>
      <c r="AC712" s="109"/>
      <c r="AD712" s="131">
        <v>159.108</v>
      </c>
      <c r="AE712" s="109"/>
      <c r="AF712" s="108"/>
      <c r="AG712" s="16"/>
      <c r="AH712" s="132">
        <v>4.0000000000000003E-5</v>
      </c>
      <c r="AI712" s="132">
        <v>2.564E-2</v>
      </c>
      <c r="AJ712" s="132">
        <v>2.66E-3</v>
      </c>
    </row>
    <row r="713" spans="1:36">
      <c r="A713" t="s">
        <v>1214</v>
      </c>
      <c r="B713" t="s">
        <v>1238</v>
      </c>
      <c r="C713" t="s">
        <v>2289</v>
      </c>
      <c r="D713" t="s">
        <v>2290</v>
      </c>
      <c r="E713" t="s">
        <v>310</v>
      </c>
      <c r="F713" t="s">
        <v>2831</v>
      </c>
      <c r="G713" t="s">
        <v>2832</v>
      </c>
      <c r="H713" t="s">
        <v>322</v>
      </c>
      <c r="I713" t="s">
        <v>755</v>
      </c>
      <c r="J713" t="s">
        <v>205</v>
      </c>
      <c r="K713" t="s">
        <v>205</v>
      </c>
      <c r="L713" t="s">
        <v>326</v>
      </c>
      <c r="M713" t="s">
        <v>341</v>
      </c>
      <c r="N713" t="s">
        <v>465</v>
      </c>
      <c r="O713" t="s">
        <v>340</v>
      </c>
      <c r="P713" t="s">
        <v>1645</v>
      </c>
      <c r="Q713" t="s">
        <v>414</v>
      </c>
      <c r="R713" t="s">
        <v>408</v>
      </c>
      <c r="S713" t="s">
        <v>1213</v>
      </c>
      <c r="T713" s="131">
        <v>0.92</v>
      </c>
      <c r="U713" t="s">
        <v>2695</v>
      </c>
      <c r="V713" s="132">
        <v>2.887E-2</v>
      </c>
      <c r="W713" s="132">
        <v>2.7199999999999998E-2</v>
      </c>
      <c r="X713" t="s">
        <v>413</v>
      </c>
      <c r="Y713" t="s">
        <v>340</v>
      </c>
      <c r="Z713" s="131">
        <v>131875</v>
      </c>
      <c r="AA713" s="131">
        <v>1</v>
      </c>
      <c r="AB713" s="131">
        <v>117.65</v>
      </c>
      <c r="AC713" s="109"/>
      <c r="AD713" s="131">
        <v>155.15100000000001</v>
      </c>
      <c r="AE713" s="109"/>
      <c r="AF713" s="108"/>
      <c r="AG713" s="16"/>
      <c r="AH713" s="132">
        <v>4.6000000000000001E-4</v>
      </c>
      <c r="AI713" s="132">
        <v>2.5000000000000001E-2</v>
      </c>
      <c r="AJ713" s="132">
        <v>2.5899999999999999E-3</v>
      </c>
    </row>
    <row r="714" spans="1:36">
      <c r="A714" t="s">
        <v>1214</v>
      </c>
      <c r="B714" t="s">
        <v>1238</v>
      </c>
      <c r="C714" t="s">
        <v>2289</v>
      </c>
      <c r="D714" t="s">
        <v>2290</v>
      </c>
      <c r="E714" t="s">
        <v>310</v>
      </c>
      <c r="F714" t="s">
        <v>2693</v>
      </c>
      <c r="G714" t="s">
        <v>2694</v>
      </c>
      <c r="H714" t="s">
        <v>322</v>
      </c>
      <c r="I714" t="s">
        <v>755</v>
      </c>
      <c r="J714" t="s">
        <v>205</v>
      </c>
      <c r="K714" t="s">
        <v>205</v>
      </c>
      <c r="L714" t="s">
        <v>326</v>
      </c>
      <c r="M714" t="s">
        <v>341</v>
      </c>
      <c r="N714" t="s">
        <v>465</v>
      </c>
      <c r="O714" t="s">
        <v>340</v>
      </c>
      <c r="P714" t="s">
        <v>1590</v>
      </c>
      <c r="Q714" t="s">
        <v>414</v>
      </c>
      <c r="R714" t="s">
        <v>408</v>
      </c>
      <c r="S714" t="s">
        <v>1213</v>
      </c>
      <c r="T714" s="131">
        <v>0.91</v>
      </c>
      <c r="U714" t="s">
        <v>2695</v>
      </c>
      <c r="V714" s="132">
        <v>2.5090000000000001E-2</v>
      </c>
      <c r="W714" s="132">
        <v>2.8400000000000002E-2</v>
      </c>
      <c r="X714" t="s">
        <v>413</v>
      </c>
      <c r="Y714" t="s">
        <v>340</v>
      </c>
      <c r="Z714" s="131">
        <v>128899</v>
      </c>
      <c r="AA714" s="131">
        <v>1</v>
      </c>
      <c r="AB714" s="131">
        <v>118.18</v>
      </c>
      <c r="AC714" s="109"/>
      <c r="AD714" s="131">
        <v>152.333</v>
      </c>
      <c r="AE714" s="109"/>
      <c r="AF714" s="108"/>
      <c r="AG714" s="16"/>
      <c r="AH714" s="132">
        <v>9.0000000000000006E-5</v>
      </c>
      <c r="AI714" s="132">
        <v>2.4549999999999999E-2</v>
      </c>
      <c r="AJ714" s="132">
        <v>2.5500000000000002E-3</v>
      </c>
    </row>
    <row r="715" spans="1:36">
      <c r="A715" t="s">
        <v>1214</v>
      </c>
      <c r="B715" t="s">
        <v>1238</v>
      </c>
      <c r="C715" t="s">
        <v>1866</v>
      </c>
      <c r="D715" t="s">
        <v>1867</v>
      </c>
      <c r="E715" t="s">
        <v>310</v>
      </c>
      <c r="F715" t="s">
        <v>1953</v>
      </c>
      <c r="G715" t="s">
        <v>1954</v>
      </c>
      <c r="H715" t="s">
        <v>322</v>
      </c>
      <c r="I715" t="s">
        <v>755</v>
      </c>
      <c r="J715" t="s">
        <v>205</v>
      </c>
      <c r="K715" t="s">
        <v>205</v>
      </c>
      <c r="L715" t="s">
        <v>326</v>
      </c>
      <c r="M715" t="s">
        <v>341</v>
      </c>
      <c r="N715" t="s">
        <v>444</v>
      </c>
      <c r="O715" t="s">
        <v>340</v>
      </c>
      <c r="P715" t="s">
        <v>1579</v>
      </c>
      <c r="Q715" t="s">
        <v>416</v>
      </c>
      <c r="R715" t="s">
        <v>408</v>
      </c>
      <c r="S715" t="s">
        <v>1213</v>
      </c>
      <c r="T715" s="131">
        <v>1.06</v>
      </c>
      <c r="U715" t="s">
        <v>1360</v>
      </c>
      <c r="V715" s="132">
        <v>3.0599999999999999E-2</v>
      </c>
      <c r="W715" s="132">
        <v>3.4200000000000001E-2</v>
      </c>
      <c r="X715" t="s">
        <v>413</v>
      </c>
      <c r="Y715" t="s">
        <v>340</v>
      </c>
      <c r="Z715" s="131">
        <v>135668.70000000001</v>
      </c>
      <c r="AA715" s="131">
        <v>1</v>
      </c>
      <c r="AB715" s="131">
        <v>109.8</v>
      </c>
      <c r="AC715" s="109"/>
      <c r="AD715" s="131">
        <v>148.964</v>
      </c>
      <c r="AE715" s="109"/>
      <c r="AF715" s="108"/>
      <c r="AG715" s="16"/>
      <c r="AH715" s="132">
        <v>1.2999999999999999E-4</v>
      </c>
      <c r="AI715" s="132">
        <v>2.4E-2</v>
      </c>
      <c r="AJ715" s="132">
        <v>2.49E-3</v>
      </c>
    </row>
    <row r="716" spans="1:36">
      <c r="A716" t="s">
        <v>1214</v>
      </c>
      <c r="B716" t="s">
        <v>1238</v>
      </c>
      <c r="C716" t="s">
        <v>1586</v>
      </c>
      <c r="D716" t="s">
        <v>1587</v>
      </c>
      <c r="E716" t="s">
        <v>310</v>
      </c>
      <c r="F716" t="s">
        <v>1588</v>
      </c>
      <c r="G716" t="s">
        <v>1589</v>
      </c>
      <c r="H716" t="s">
        <v>322</v>
      </c>
      <c r="I716" t="s">
        <v>755</v>
      </c>
      <c r="J716" t="s">
        <v>205</v>
      </c>
      <c r="K716" t="s">
        <v>205</v>
      </c>
      <c r="L716" t="s">
        <v>326</v>
      </c>
      <c r="M716" t="s">
        <v>341</v>
      </c>
      <c r="N716" t="s">
        <v>457</v>
      </c>
      <c r="O716" t="s">
        <v>340</v>
      </c>
      <c r="P716" t="s">
        <v>1590</v>
      </c>
      <c r="Q716" t="s">
        <v>414</v>
      </c>
      <c r="R716" t="s">
        <v>408</v>
      </c>
      <c r="S716" t="s">
        <v>1213</v>
      </c>
      <c r="T716" s="131">
        <v>5.04</v>
      </c>
      <c r="U716" t="s">
        <v>1591</v>
      </c>
      <c r="V716" s="132">
        <v>4.4040000000000003E-2</v>
      </c>
      <c r="W716" s="132">
        <v>4.1700000000000001E-2</v>
      </c>
      <c r="X716" t="s">
        <v>413</v>
      </c>
      <c r="Y716" t="s">
        <v>340</v>
      </c>
      <c r="Z716" s="131">
        <v>99846</v>
      </c>
      <c r="AA716" s="131">
        <v>1</v>
      </c>
      <c r="AB716" s="131">
        <v>148.91</v>
      </c>
      <c r="AC716" s="109"/>
      <c r="AD716" s="131">
        <v>148.68100000000001</v>
      </c>
      <c r="AE716" s="109"/>
      <c r="AF716" s="108"/>
      <c r="AG716" s="16"/>
      <c r="AH716" s="132">
        <v>5.0000000000000002E-5</v>
      </c>
      <c r="AI716" s="132">
        <v>2.3959999999999999E-2</v>
      </c>
      <c r="AJ716" s="132">
        <v>2.49E-3</v>
      </c>
    </row>
    <row r="717" spans="1:36">
      <c r="A717" t="s">
        <v>1214</v>
      </c>
      <c r="B717" t="s">
        <v>1238</v>
      </c>
      <c r="C717" t="s">
        <v>456</v>
      </c>
      <c r="D717" t="s">
        <v>2228</v>
      </c>
      <c r="E717" t="s">
        <v>310</v>
      </c>
      <c r="F717" t="s">
        <v>2431</v>
      </c>
      <c r="G717" t="s">
        <v>2432</v>
      </c>
      <c r="H717" t="s">
        <v>322</v>
      </c>
      <c r="I717" t="s">
        <v>755</v>
      </c>
      <c r="J717" t="s">
        <v>205</v>
      </c>
      <c r="K717" t="s">
        <v>205</v>
      </c>
      <c r="L717" t="s">
        <v>326</v>
      </c>
      <c r="M717" t="s">
        <v>341</v>
      </c>
      <c r="N717" t="s">
        <v>441</v>
      </c>
      <c r="O717" t="s">
        <v>340</v>
      </c>
      <c r="P717" t="s">
        <v>1212</v>
      </c>
      <c r="Q717" t="s">
        <v>414</v>
      </c>
      <c r="R717" t="s">
        <v>408</v>
      </c>
      <c r="S717" t="s">
        <v>1213</v>
      </c>
      <c r="T717" s="131">
        <v>5.12</v>
      </c>
      <c r="U717" t="s">
        <v>2433</v>
      </c>
      <c r="V717" s="132">
        <v>-1.56E-3</v>
      </c>
      <c r="W717" s="132">
        <v>2.6200000000000001E-2</v>
      </c>
      <c r="X717" t="s">
        <v>413</v>
      </c>
      <c r="Y717" t="s">
        <v>340</v>
      </c>
      <c r="Z717" s="131">
        <v>123344</v>
      </c>
      <c r="AA717" s="131">
        <v>1</v>
      </c>
      <c r="AB717" s="131">
        <v>116.21</v>
      </c>
      <c r="AC717" s="109"/>
      <c r="AD717" s="131">
        <v>143.33799999999999</v>
      </c>
      <c r="AE717" s="109"/>
      <c r="AF717" s="108"/>
      <c r="AG717" s="16"/>
      <c r="AH717" s="132">
        <v>3.0000000000000001E-5</v>
      </c>
      <c r="AI717" s="132">
        <v>2.3099999999999999E-2</v>
      </c>
      <c r="AJ717" s="132">
        <v>2.3999999999999998E-3</v>
      </c>
    </row>
    <row r="718" spans="1:36">
      <c r="A718" t="s">
        <v>1214</v>
      </c>
      <c r="B718" t="s">
        <v>1238</v>
      </c>
      <c r="C718" t="s">
        <v>2247</v>
      </c>
      <c r="D718" t="s">
        <v>2248</v>
      </c>
      <c r="E718" t="s">
        <v>310</v>
      </c>
      <c r="F718" t="s">
        <v>2874</v>
      </c>
      <c r="G718" t="s">
        <v>2875</v>
      </c>
      <c r="H718" t="s">
        <v>322</v>
      </c>
      <c r="I718" t="s">
        <v>952</v>
      </c>
      <c r="J718" t="s">
        <v>205</v>
      </c>
      <c r="K718" t="s">
        <v>205</v>
      </c>
      <c r="L718" t="s">
        <v>326</v>
      </c>
      <c r="M718" t="s">
        <v>341</v>
      </c>
      <c r="N718" t="s">
        <v>460</v>
      </c>
      <c r="O718" t="s">
        <v>340</v>
      </c>
      <c r="P718" t="s">
        <v>2093</v>
      </c>
      <c r="Q718" t="s">
        <v>414</v>
      </c>
      <c r="R718" t="s">
        <v>408</v>
      </c>
      <c r="S718" t="s">
        <v>1213</v>
      </c>
      <c r="T718" s="131">
        <v>1.47</v>
      </c>
      <c r="U718" t="s">
        <v>1775</v>
      </c>
      <c r="V718" s="132">
        <v>4.6129999999999997E-2</v>
      </c>
      <c r="W718" s="132">
        <v>4.4600000000000001E-2</v>
      </c>
      <c r="X718" t="s">
        <v>413</v>
      </c>
      <c r="Y718" t="s">
        <v>340</v>
      </c>
      <c r="Z718" s="131">
        <v>143427.32999999999</v>
      </c>
      <c r="AA718" s="131">
        <v>1</v>
      </c>
      <c r="AB718" s="131">
        <v>97.43</v>
      </c>
      <c r="AC718" s="109"/>
      <c r="AD718" s="131">
        <v>139.74100000000001</v>
      </c>
      <c r="AE718" s="109"/>
      <c r="AF718" s="108"/>
      <c r="AG718" s="16"/>
      <c r="AH718" s="132">
        <v>5.9000000000000003E-4</v>
      </c>
      <c r="AI718" s="132">
        <v>2.2519999999999998E-2</v>
      </c>
      <c r="AJ718" s="132">
        <v>2.3400000000000001E-3</v>
      </c>
    </row>
    <row r="719" spans="1:36">
      <c r="A719" t="s">
        <v>1214</v>
      </c>
      <c r="B719" t="s">
        <v>1238</v>
      </c>
      <c r="C719" t="s">
        <v>1935</v>
      </c>
      <c r="D719" t="s">
        <v>1936</v>
      </c>
      <c r="E719" t="s">
        <v>310</v>
      </c>
      <c r="F719" t="s">
        <v>2528</v>
      </c>
      <c r="G719" t="s">
        <v>2529</v>
      </c>
      <c r="H719" t="s">
        <v>322</v>
      </c>
      <c r="I719" t="s">
        <v>755</v>
      </c>
      <c r="J719" t="s">
        <v>205</v>
      </c>
      <c r="K719" t="s">
        <v>205</v>
      </c>
      <c r="L719" t="s">
        <v>326</v>
      </c>
      <c r="M719" t="s">
        <v>341</v>
      </c>
      <c r="N719" t="s">
        <v>465</v>
      </c>
      <c r="O719" t="s">
        <v>340</v>
      </c>
      <c r="P719" t="s">
        <v>1645</v>
      </c>
      <c r="Q719" t="s">
        <v>414</v>
      </c>
      <c r="R719" t="s">
        <v>408</v>
      </c>
      <c r="S719" t="s">
        <v>1213</v>
      </c>
      <c r="T719" s="131">
        <v>2.02</v>
      </c>
      <c r="U719" t="s">
        <v>1351</v>
      </c>
      <c r="V719" s="132">
        <v>2.5350000000000001E-2</v>
      </c>
      <c r="W719" s="132">
        <v>2.87E-2</v>
      </c>
      <c r="X719" t="s">
        <v>413</v>
      </c>
      <c r="Y719" t="s">
        <v>340</v>
      </c>
      <c r="Z719" s="131">
        <v>119217.14</v>
      </c>
      <c r="AA719" s="131">
        <v>1</v>
      </c>
      <c r="AB719" s="131">
        <v>116.49</v>
      </c>
      <c r="AC719" s="109"/>
      <c r="AD719" s="131">
        <v>138.876</v>
      </c>
      <c r="AE719" s="109"/>
      <c r="AF719" s="108"/>
      <c r="AG719" s="16"/>
      <c r="AH719" s="132">
        <v>6.9999999999999994E-5</v>
      </c>
      <c r="AI719" s="132">
        <v>2.2380000000000001E-2</v>
      </c>
      <c r="AJ719" s="132">
        <v>2.32E-3</v>
      </c>
    </row>
    <row r="720" spans="1:36">
      <c r="A720" t="s">
        <v>1214</v>
      </c>
      <c r="B720" t="s">
        <v>1238</v>
      </c>
      <c r="C720" t="s">
        <v>1641</v>
      </c>
      <c r="D720" t="s">
        <v>1642</v>
      </c>
      <c r="E720" t="s">
        <v>310</v>
      </c>
      <c r="F720" t="s">
        <v>2086</v>
      </c>
      <c r="G720" t="s">
        <v>2087</v>
      </c>
      <c r="H720" t="s">
        <v>322</v>
      </c>
      <c r="I720" t="s">
        <v>755</v>
      </c>
      <c r="J720" t="s">
        <v>205</v>
      </c>
      <c r="K720" t="s">
        <v>205</v>
      </c>
      <c r="L720" t="s">
        <v>326</v>
      </c>
      <c r="M720" t="s">
        <v>341</v>
      </c>
      <c r="N720" t="s">
        <v>465</v>
      </c>
      <c r="O720" t="s">
        <v>340</v>
      </c>
      <c r="P720" t="s">
        <v>1645</v>
      </c>
      <c r="Q720" t="s">
        <v>414</v>
      </c>
      <c r="R720" t="s">
        <v>408</v>
      </c>
      <c r="S720" t="s">
        <v>1213</v>
      </c>
      <c r="T720" s="131">
        <v>4.45</v>
      </c>
      <c r="U720" t="s">
        <v>2088</v>
      </c>
      <c r="V720" s="132">
        <v>2.9159999999999998E-2</v>
      </c>
      <c r="W720" s="132">
        <v>2.87E-2</v>
      </c>
      <c r="X720" t="s">
        <v>413</v>
      </c>
      <c r="Y720" t="s">
        <v>340</v>
      </c>
      <c r="Z720" s="131">
        <v>130483</v>
      </c>
      <c r="AA720" s="131">
        <v>1</v>
      </c>
      <c r="AB720" s="131">
        <v>102.74</v>
      </c>
      <c r="AC720" s="109"/>
      <c r="AD720" s="131">
        <v>134.05799999999999</v>
      </c>
      <c r="AE720" s="109"/>
      <c r="AF720" s="108"/>
      <c r="AG720" s="16"/>
      <c r="AH720" s="132">
        <v>9.0000000000000006E-5</v>
      </c>
      <c r="AI720" s="132">
        <v>2.1600000000000001E-2</v>
      </c>
      <c r="AJ720" s="132">
        <v>2.2399999999999998E-3</v>
      </c>
    </row>
    <row r="721" spans="1:36">
      <c r="A721" t="s">
        <v>1214</v>
      </c>
      <c r="B721" t="s">
        <v>1238</v>
      </c>
      <c r="C721" t="s">
        <v>2396</v>
      </c>
      <c r="D721" t="s">
        <v>2397</v>
      </c>
      <c r="E721" t="s">
        <v>310</v>
      </c>
      <c r="F721" t="s">
        <v>2592</v>
      </c>
      <c r="G721" t="s">
        <v>2593</v>
      </c>
      <c r="H721" t="s">
        <v>322</v>
      </c>
      <c r="I721" t="s">
        <v>952</v>
      </c>
      <c r="J721" t="s">
        <v>205</v>
      </c>
      <c r="K721" t="s">
        <v>205</v>
      </c>
      <c r="L721" t="s">
        <v>326</v>
      </c>
      <c r="M721" t="s">
        <v>341</v>
      </c>
      <c r="N721" t="s">
        <v>441</v>
      </c>
      <c r="O721" t="s">
        <v>340</v>
      </c>
      <c r="P721" t="s">
        <v>1600</v>
      </c>
      <c r="Q721" t="s">
        <v>416</v>
      </c>
      <c r="R721" t="s">
        <v>408</v>
      </c>
      <c r="S721" t="s">
        <v>1213</v>
      </c>
      <c r="T721" s="131">
        <v>1.2</v>
      </c>
      <c r="U721" t="s">
        <v>1378</v>
      </c>
      <c r="V721" s="132">
        <v>5.1119999999999999E-2</v>
      </c>
      <c r="W721" s="132">
        <v>4.9399999999999999E-2</v>
      </c>
      <c r="X721" t="s">
        <v>413</v>
      </c>
      <c r="Y721" t="s">
        <v>340</v>
      </c>
      <c r="Z721" s="131">
        <v>129583.5</v>
      </c>
      <c r="AA721" s="131">
        <v>1</v>
      </c>
      <c r="AB721" s="131">
        <v>98.94</v>
      </c>
      <c r="AC721" s="109"/>
      <c r="AD721" s="131">
        <v>128.21</v>
      </c>
      <c r="AE721" s="109"/>
      <c r="AF721" s="108"/>
      <c r="AG721" s="16"/>
      <c r="AH721" s="132">
        <v>1.8000000000000001E-4</v>
      </c>
      <c r="AI721" s="132">
        <v>2.0660000000000001E-2</v>
      </c>
      <c r="AJ721" s="132">
        <v>2.14E-3</v>
      </c>
    </row>
    <row r="722" spans="1:36">
      <c r="A722" t="s">
        <v>1214</v>
      </c>
      <c r="B722" t="s">
        <v>1238</v>
      </c>
      <c r="C722" t="s">
        <v>2490</v>
      </c>
      <c r="D722" t="s">
        <v>2491</v>
      </c>
      <c r="E722" t="s">
        <v>310</v>
      </c>
      <c r="F722" t="s">
        <v>2854</v>
      </c>
      <c r="G722" t="s">
        <v>2855</v>
      </c>
      <c r="H722" t="s">
        <v>322</v>
      </c>
      <c r="I722" t="s">
        <v>952</v>
      </c>
      <c r="J722" t="s">
        <v>205</v>
      </c>
      <c r="K722" t="s">
        <v>205</v>
      </c>
      <c r="L722" t="s">
        <v>326</v>
      </c>
      <c r="M722" t="s">
        <v>341</v>
      </c>
      <c r="N722" t="s">
        <v>446</v>
      </c>
      <c r="O722" t="s">
        <v>340</v>
      </c>
      <c r="P722" t="s">
        <v>1579</v>
      </c>
      <c r="Q722" t="s">
        <v>416</v>
      </c>
      <c r="R722" t="s">
        <v>408</v>
      </c>
      <c r="S722" t="s">
        <v>1213</v>
      </c>
      <c r="T722" s="131">
        <v>4</v>
      </c>
      <c r="U722" t="s">
        <v>1557</v>
      </c>
      <c r="V722" s="132">
        <v>4.376E-2</v>
      </c>
      <c r="W722" s="132">
        <v>4.6100000000000002E-2</v>
      </c>
      <c r="X722" t="s">
        <v>413</v>
      </c>
      <c r="Y722" t="s">
        <v>340</v>
      </c>
      <c r="Z722" s="131">
        <v>121761</v>
      </c>
      <c r="AA722" s="131">
        <v>1</v>
      </c>
      <c r="AB722" s="131">
        <v>102.85</v>
      </c>
      <c r="AC722" s="109"/>
      <c r="AD722" s="131">
        <v>125.23099999999999</v>
      </c>
      <c r="AE722" s="109"/>
      <c r="AF722" s="108"/>
      <c r="AG722" s="16"/>
      <c r="AH722" s="132">
        <v>2.0000000000000001E-4</v>
      </c>
      <c r="AI722" s="132">
        <v>2.018E-2</v>
      </c>
      <c r="AJ722" s="132">
        <v>2.0899999999999998E-3</v>
      </c>
    </row>
    <row r="723" spans="1:36">
      <c r="A723" t="s">
        <v>1214</v>
      </c>
      <c r="B723" t="s">
        <v>1238</v>
      </c>
      <c r="C723" t="s">
        <v>2841</v>
      </c>
      <c r="D723" t="s">
        <v>2842</v>
      </c>
      <c r="E723" t="s">
        <v>310</v>
      </c>
      <c r="F723" t="s">
        <v>2843</v>
      </c>
      <c r="G723" t="s">
        <v>2844</v>
      </c>
      <c r="H723" t="s">
        <v>322</v>
      </c>
      <c r="I723" t="s">
        <v>755</v>
      </c>
      <c r="J723" t="s">
        <v>205</v>
      </c>
      <c r="K723" t="s">
        <v>205</v>
      </c>
      <c r="L723" t="s">
        <v>326</v>
      </c>
      <c r="M723" t="s">
        <v>341</v>
      </c>
      <c r="N723" t="s">
        <v>448</v>
      </c>
      <c r="O723" t="s">
        <v>340</v>
      </c>
      <c r="P723" t="s">
        <v>1566</v>
      </c>
      <c r="Q723" t="s">
        <v>414</v>
      </c>
      <c r="R723" t="s">
        <v>408</v>
      </c>
      <c r="S723" t="s">
        <v>1213</v>
      </c>
      <c r="T723" s="131">
        <v>5.14</v>
      </c>
      <c r="U723" t="s">
        <v>2041</v>
      </c>
      <c r="V723" s="132">
        <v>2.845E-2</v>
      </c>
      <c r="W723" s="132">
        <v>2.8400000000000002E-2</v>
      </c>
      <c r="X723" t="s">
        <v>413</v>
      </c>
      <c r="Y723" t="s">
        <v>340</v>
      </c>
      <c r="Z723" s="131">
        <v>100000</v>
      </c>
      <c r="AA723" s="131">
        <v>1</v>
      </c>
      <c r="AB723" s="131">
        <v>101.87</v>
      </c>
      <c r="AC723" s="109"/>
      <c r="AD723" s="131">
        <v>101.87</v>
      </c>
      <c r="AE723" s="109"/>
      <c r="AF723" s="108"/>
      <c r="AG723" s="16"/>
      <c r="AH723" s="132">
        <v>4.0000000000000002E-4</v>
      </c>
      <c r="AI723" s="132">
        <v>1.6420000000000001E-2</v>
      </c>
      <c r="AJ723" s="132">
        <v>1.6999999999999999E-3</v>
      </c>
    </row>
    <row r="724" spans="1:36">
      <c r="A724" t="s">
        <v>1214</v>
      </c>
      <c r="B724" t="s">
        <v>1238</v>
      </c>
      <c r="C724" t="s">
        <v>2661</v>
      </c>
      <c r="D724" t="s">
        <v>2662</v>
      </c>
      <c r="E724" t="s">
        <v>310</v>
      </c>
      <c r="F724" t="s">
        <v>2872</v>
      </c>
      <c r="G724" t="s">
        <v>2873</v>
      </c>
      <c r="H724" t="s">
        <v>322</v>
      </c>
      <c r="I724" t="s">
        <v>756</v>
      </c>
      <c r="J724" t="s">
        <v>205</v>
      </c>
      <c r="K724" t="s">
        <v>205</v>
      </c>
      <c r="L724" t="s">
        <v>326</v>
      </c>
      <c r="M724" t="s">
        <v>341</v>
      </c>
      <c r="N724" t="s">
        <v>455</v>
      </c>
      <c r="O724" t="s">
        <v>340</v>
      </c>
      <c r="P724" t="s">
        <v>1645</v>
      </c>
      <c r="Q724" t="s">
        <v>414</v>
      </c>
      <c r="R724" t="s">
        <v>408</v>
      </c>
      <c r="S724" t="s">
        <v>1213</v>
      </c>
      <c r="T724" s="131">
        <v>2.86</v>
      </c>
      <c r="U724" t="s">
        <v>2692</v>
      </c>
      <c r="V724" s="132">
        <v>4.8899999999999999E-2</v>
      </c>
      <c r="W724" s="132">
        <v>5.6599999999999998E-2</v>
      </c>
      <c r="X724" t="s">
        <v>413</v>
      </c>
      <c r="Y724" t="s">
        <v>340</v>
      </c>
      <c r="Z724" s="131">
        <v>69414.28</v>
      </c>
      <c r="AA724" s="131">
        <v>1</v>
      </c>
      <c r="AB724" s="131">
        <v>94.84</v>
      </c>
      <c r="AC724" s="109"/>
      <c r="AD724" s="131">
        <v>65.832999999999998</v>
      </c>
      <c r="AE724" s="109"/>
      <c r="AF724" s="108"/>
      <c r="AG724" s="16"/>
      <c r="AH724" s="132">
        <v>4.4000000000000002E-4</v>
      </c>
      <c r="AI724" s="132">
        <v>1.061E-2</v>
      </c>
      <c r="AJ724" s="132">
        <v>1.1000000000000001E-3</v>
      </c>
    </row>
    <row r="725" spans="1:36">
      <c r="A725" t="s">
        <v>1214</v>
      </c>
      <c r="B725" t="s">
        <v>1238</v>
      </c>
      <c r="C725" t="s">
        <v>2606</v>
      </c>
      <c r="D725" t="s">
        <v>2607</v>
      </c>
      <c r="E725" t="s">
        <v>310</v>
      </c>
      <c r="F725" t="s">
        <v>2608</v>
      </c>
      <c r="G725" t="s">
        <v>2609</v>
      </c>
      <c r="H725" t="s">
        <v>322</v>
      </c>
      <c r="I725" t="s">
        <v>952</v>
      </c>
      <c r="J725" t="s">
        <v>205</v>
      </c>
      <c r="K725" t="s">
        <v>205</v>
      </c>
      <c r="L725" t="s">
        <v>326</v>
      </c>
      <c r="M725" t="s">
        <v>341</v>
      </c>
      <c r="N725" t="s">
        <v>479</v>
      </c>
      <c r="O725" t="s">
        <v>340</v>
      </c>
      <c r="P725" t="s">
        <v>2216</v>
      </c>
      <c r="Q725" t="s">
        <v>416</v>
      </c>
      <c r="R725" t="s">
        <v>408</v>
      </c>
      <c r="S725" t="s">
        <v>1213</v>
      </c>
      <c r="T725" s="131">
        <v>1.86</v>
      </c>
      <c r="U725" t="s">
        <v>1880</v>
      </c>
      <c r="V725" s="132">
        <v>4.0070000000000001E-2</v>
      </c>
      <c r="W725" s="132">
        <v>4.4600000000000001E-2</v>
      </c>
      <c r="X725" t="s">
        <v>413</v>
      </c>
      <c r="Y725" t="s">
        <v>340</v>
      </c>
      <c r="Z725" s="131">
        <v>64432</v>
      </c>
      <c r="AA725" s="131">
        <v>1</v>
      </c>
      <c r="AB725" s="131">
        <v>101.23</v>
      </c>
      <c r="AC725" s="109"/>
      <c r="AD725" s="131">
        <v>65.224999999999994</v>
      </c>
      <c r="AE725" s="109"/>
      <c r="AF725" s="108"/>
      <c r="AG725" s="16"/>
      <c r="AH725" s="132">
        <v>2.3000000000000001E-4</v>
      </c>
      <c r="AI725" s="132">
        <v>1.051E-2</v>
      </c>
      <c r="AJ725" s="132">
        <v>1.09E-3</v>
      </c>
    </row>
    <row r="726" spans="1:36">
      <c r="A726" t="s">
        <v>1214</v>
      </c>
      <c r="B726" t="s">
        <v>1238</v>
      </c>
      <c r="C726" t="s">
        <v>2612</v>
      </c>
      <c r="D726" t="s">
        <v>2613</v>
      </c>
      <c r="E726" t="s">
        <v>310</v>
      </c>
      <c r="F726" t="s">
        <v>2614</v>
      </c>
      <c r="G726" t="s">
        <v>2615</v>
      </c>
      <c r="H726" t="s">
        <v>322</v>
      </c>
      <c r="I726" t="s">
        <v>755</v>
      </c>
      <c r="J726" t="s">
        <v>205</v>
      </c>
      <c r="K726" t="s">
        <v>205</v>
      </c>
      <c r="L726" t="s">
        <v>326</v>
      </c>
      <c r="M726" t="s">
        <v>341</v>
      </c>
      <c r="N726" t="s">
        <v>476</v>
      </c>
      <c r="O726" t="s">
        <v>340</v>
      </c>
      <c r="P726" t="s">
        <v>1645</v>
      </c>
      <c r="Q726" t="s">
        <v>414</v>
      </c>
      <c r="R726" t="s">
        <v>408</v>
      </c>
      <c r="S726" t="s">
        <v>1213</v>
      </c>
      <c r="T726" s="131">
        <v>1.69</v>
      </c>
      <c r="U726" t="s">
        <v>2616</v>
      </c>
      <c r="V726" s="132">
        <v>1.256E-2</v>
      </c>
      <c r="W726" s="132">
        <v>2.7400000000000001E-2</v>
      </c>
      <c r="X726" t="s">
        <v>413</v>
      </c>
      <c r="Y726" t="s">
        <v>340</v>
      </c>
      <c r="Z726" s="131">
        <v>42030.400000000001</v>
      </c>
      <c r="AA726" s="131">
        <v>1</v>
      </c>
      <c r="AB726" s="131">
        <v>123.76</v>
      </c>
      <c r="AC726" s="109"/>
      <c r="AD726" s="131">
        <v>52.017000000000003</v>
      </c>
      <c r="AE726" s="109"/>
      <c r="AF726" s="108"/>
      <c r="AG726" s="16"/>
      <c r="AH726" s="132">
        <v>1E-4</v>
      </c>
      <c r="AI726" s="132">
        <v>8.3800000000000003E-3</v>
      </c>
      <c r="AJ726" s="132">
        <v>8.7000000000000001E-4</v>
      </c>
    </row>
    <row r="727" spans="1:36">
      <c r="A727" t="s">
        <v>1214</v>
      </c>
      <c r="B727" t="s">
        <v>1238</v>
      </c>
      <c r="C727" t="s">
        <v>2556</v>
      </c>
      <c r="D727" t="s">
        <v>2557</v>
      </c>
      <c r="E727" t="s">
        <v>310</v>
      </c>
      <c r="F727" t="s">
        <v>2558</v>
      </c>
      <c r="G727" t="s">
        <v>2559</v>
      </c>
      <c r="H727" t="s">
        <v>322</v>
      </c>
      <c r="I727" t="s">
        <v>952</v>
      </c>
      <c r="J727" t="s">
        <v>205</v>
      </c>
      <c r="K727" t="s">
        <v>205</v>
      </c>
      <c r="L727" t="s">
        <v>326</v>
      </c>
      <c r="M727" t="s">
        <v>341</v>
      </c>
      <c r="N727" t="s">
        <v>447</v>
      </c>
      <c r="O727" t="s">
        <v>340</v>
      </c>
      <c r="P727" t="s">
        <v>2093</v>
      </c>
      <c r="Q727" t="s">
        <v>414</v>
      </c>
      <c r="R727" t="s">
        <v>408</v>
      </c>
      <c r="S727" t="s">
        <v>1213</v>
      </c>
      <c r="T727" s="131">
        <v>2.4300000000000002</v>
      </c>
      <c r="U727" t="s">
        <v>1561</v>
      </c>
      <c r="V727" s="132">
        <v>4.6050000000000001E-2</v>
      </c>
      <c r="W727" s="132">
        <v>4.3900000000000002E-2</v>
      </c>
      <c r="X727" t="s">
        <v>413</v>
      </c>
      <c r="Y727" t="s">
        <v>340</v>
      </c>
      <c r="Z727" s="131">
        <v>44028</v>
      </c>
      <c r="AA727" s="131">
        <v>1</v>
      </c>
      <c r="AB727" s="131">
        <v>92.42</v>
      </c>
      <c r="AC727" s="109"/>
      <c r="AD727" s="131">
        <v>40.691000000000003</v>
      </c>
      <c r="AE727" s="109"/>
      <c r="AF727" s="108"/>
      <c r="AG727" s="16"/>
      <c r="AH727" s="132">
        <v>6.0000000000000002E-5</v>
      </c>
      <c r="AI727" s="132">
        <v>6.5599999999999999E-3</v>
      </c>
      <c r="AJ727" s="132">
        <v>6.8000000000000005E-4</v>
      </c>
    </row>
    <row r="728" spans="1:36">
      <c r="A728" t="s">
        <v>1214</v>
      </c>
      <c r="B728" t="s">
        <v>1238</v>
      </c>
      <c r="C728" t="s">
        <v>2095</v>
      </c>
      <c r="D728" t="s">
        <v>2096</v>
      </c>
      <c r="E728" t="s">
        <v>310</v>
      </c>
      <c r="F728" t="s">
        <v>2679</v>
      </c>
      <c r="G728" t="s">
        <v>2680</v>
      </c>
      <c r="H728" t="s">
        <v>322</v>
      </c>
      <c r="I728" t="s">
        <v>952</v>
      </c>
      <c r="J728" t="s">
        <v>205</v>
      </c>
      <c r="K728" t="s">
        <v>205</v>
      </c>
      <c r="L728" t="s">
        <v>326</v>
      </c>
      <c r="M728" t="s">
        <v>341</v>
      </c>
      <c r="N728" t="s">
        <v>485</v>
      </c>
      <c r="O728" t="s">
        <v>340</v>
      </c>
      <c r="P728" t="s">
        <v>1645</v>
      </c>
      <c r="Q728" t="s">
        <v>414</v>
      </c>
      <c r="R728" t="s">
        <v>408</v>
      </c>
      <c r="S728" t="s">
        <v>1213</v>
      </c>
      <c r="T728" s="131">
        <v>0.42</v>
      </c>
      <c r="U728" t="s">
        <v>2619</v>
      </c>
      <c r="V728" s="132">
        <v>4.403E-2</v>
      </c>
      <c r="W728" s="132">
        <v>4.48E-2</v>
      </c>
      <c r="X728" t="s">
        <v>413</v>
      </c>
      <c r="Y728" t="s">
        <v>340</v>
      </c>
      <c r="Z728" s="131">
        <v>25037.5</v>
      </c>
      <c r="AA728" s="131">
        <v>1</v>
      </c>
      <c r="AB728" s="131">
        <v>99.97</v>
      </c>
      <c r="AC728" s="109"/>
      <c r="AD728" s="131">
        <v>25.03</v>
      </c>
      <c r="AE728" s="109"/>
      <c r="AF728" s="108"/>
      <c r="AG728" s="16"/>
      <c r="AH728" s="132">
        <v>5.0000000000000002E-5</v>
      </c>
      <c r="AI728" s="132">
        <v>4.0299999999999997E-3</v>
      </c>
      <c r="AJ728" s="132">
        <v>4.2000000000000002E-4</v>
      </c>
    </row>
    <row r="729" spans="1:36">
      <c r="A729" t="s">
        <v>1214</v>
      </c>
      <c r="B729" t="s">
        <v>1239</v>
      </c>
      <c r="C729" t="s">
        <v>1586</v>
      </c>
      <c r="D729" t="s">
        <v>1587</v>
      </c>
      <c r="E729" t="s">
        <v>310</v>
      </c>
      <c r="F729" t="s">
        <v>1588</v>
      </c>
      <c r="G729" t="s">
        <v>1589</v>
      </c>
      <c r="H729" t="s">
        <v>322</v>
      </c>
      <c r="I729" t="s">
        <v>755</v>
      </c>
      <c r="J729" t="s">
        <v>205</v>
      </c>
      <c r="K729" t="s">
        <v>205</v>
      </c>
      <c r="L729" t="s">
        <v>326</v>
      </c>
      <c r="M729" t="s">
        <v>341</v>
      </c>
      <c r="N729" t="s">
        <v>457</v>
      </c>
      <c r="O729" t="s">
        <v>340</v>
      </c>
      <c r="P729" t="s">
        <v>1590</v>
      </c>
      <c r="Q729" t="s">
        <v>414</v>
      </c>
      <c r="R729" t="s">
        <v>408</v>
      </c>
      <c r="S729" t="s">
        <v>1213</v>
      </c>
      <c r="T729" s="131">
        <v>5.04</v>
      </c>
      <c r="U729" t="s">
        <v>1591</v>
      </c>
      <c r="V729" s="132">
        <v>4.6850000000000003E-2</v>
      </c>
      <c r="W729" s="132">
        <v>4.1700000000000001E-2</v>
      </c>
      <c r="X729" t="s">
        <v>413</v>
      </c>
      <c r="Y729" t="s">
        <v>340</v>
      </c>
      <c r="Z729" s="131">
        <v>94151.55</v>
      </c>
      <c r="AA729" s="131">
        <v>1</v>
      </c>
      <c r="AB729" s="131">
        <v>148.91</v>
      </c>
      <c r="AC729" s="109"/>
      <c r="AD729" s="131">
        <v>140.20099999999999</v>
      </c>
      <c r="AE729" s="109"/>
      <c r="AF729" s="108"/>
      <c r="AG729" s="16"/>
      <c r="AH729" s="132">
        <v>5.0000000000000002E-5</v>
      </c>
      <c r="AI729" s="132">
        <v>7.5700000000000003E-2</v>
      </c>
      <c r="AJ729" s="132">
        <v>1.9300000000000001E-3</v>
      </c>
    </row>
    <row r="730" spans="1:36">
      <c r="A730" t="s">
        <v>1214</v>
      </c>
      <c r="B730" t="s">
        <v>1239</v>
      </c>
      <c r="C730" t="s">
        <v>1536</v>
      </c>
      <c r="D730" t="s">
        <v>1537</v>
      </c>
      <c r="E730" t="s">
        <v>310</v>
      </c>
      <c r="F730" t="s">
        <v>2424</v>
      </c>
      <c r="G730" t="s">
        <v>2425</v>
      </c>
      <c r="H730" t="s">
        <v>322</v>
      </c>
      <c r="I730" t="s">
        <v>755</v>
      </c>
      <c r="J730" t="s">
        <v>205</v>
      </c>
      <c r="K730" t="s">
        <v>205</v>
      </c>
      <c r="L730" t="s">
        <v>326</v>
      </c>
      <c r="M730" t="s">
        <v>341</v>
      </c>
      <c r="N730" t="s">
        <v>449</v>
      </c>
      <c r="O730" t="s">
        <v>340</v>
      </c>
      <c r="P730" t="s">
        <v>1212</v>
      </c>
      <c r="Q730" t="s">
        <v>414</v>
      </c>
      <c r="R730" t="s">
        <v>408</v>
      </c>
      <c r="S730" t="s">
        <v>1213</v>
      </c>
      <c r="T730" s="131">
        <v>2.4</v>
      </c>
      <c r="U730" t="s">
        <v>2426</v>
      </c>
      <c r="V730" s="132">
        <v>1.49E-2</v>
      </c>
      <c r="W730" s="132">
        <v>2.4899999999999999E-2</v>
      </c>
      <c r="X730" t="s">
        <v>413</v>
      </c>
      <c r="Y730" t="s">
        <v>340</v>
      </c>
      <c r="Z730" s="131">
        <v>119914</v>
      </c>
      <c r="AA730" s="131">
        <v>1</v>
      </c>
      <c r="AB730" s="131">
        <v>107.95</v>
      </c>
      <c r="AC730" s="109"/>
      <c r="AD730" s="131">
        <v>129.447</v>
      </c>
      <c r="AE730" s="109"/>
      <c r="AF730" s="108"/>
      <c r="AG730" s="16"/>
      <c r="AH730" s="132">
        <v>4.0000000000000003E-5</v>
      </c>
      <c r="AI730" s="132">
        <v>6.9889999999999994E-2</v>
      </c>
      <c r="AJ730" s="132">
        <v>1.7799999999999999E-3</v>
      </c>
    </row>
    <row r="731" spans="1:36">
      <c r="A731" t="s">
        <v>1214</v>
      </c>
      <c r="B731" t="s">
        <v>1239</v>
      </c>
      <c r="C731" t="s">
        <v>2906</v>
      </c>
      <c r="D731" t="s">
        <v>2907</v>
      </c>
      <c r="E731" t="s">
        <v>310</v>
      </c>
      <c r="F731" t="s">
        <v>2908</v>
      </c>
      <c r="G731" t="s">
        <v>2909</v>
      </c>
      <c r="H731" t="s">
        <v>322</v>
      </c>
      <c r="I731" t="s">
        <v>755</v>
      </c>
      <c r="J731" t="s">
        <v>205</v>
      </c>
      <c r="K731" t="s">
        <v>205</v>
      </c>
      <c r="L731" t="s">
        <v>326</v>
      </c>
      <c r="M731" t="s">
        <v>341</v>
      </c>
      <c r="N731" t="s">
        <v>441</v>
      </c>
      <c r="O731" t="s">
        <v>340</v>
      </c>
      <c r="P731" t="s">
        <v>1556</v>
      </c>
      <c r="Q731" t="s">
        <v>416</v>
      </c>
      <c r="R731" t="s">
        <v>408</v>
      </c>
      <c r="S731" t="s">
        <v>1213</v>
      </c>
      <c r="T731" s="131">
        <v>3.21</v>
      </c>
      <c r="U731" t="s">
        <v>2328</v>
      </c>
      <c r="V731" s="132">
        <v>10</v>
      </c>
      <c r="W731" s="132">
        <v>3.1E-2</v>
      </c>
      <c r="X731" t="s">
        <v>413</v>
      </c>
      <c r="Y731" t="s">
        <v>340</v>
      </c>
      <c r="Z731" s="131">
        <v>107100</v>
      </c>
      <c r="AA731" s="131">
        <v>1</v>
      </c>
      <c r="AB731" s="131">
        <v>112.88</v>
      </c>
      <c r="AC731" s="109"/>
      <c r="AD731" s="131">
        <v>120.89400000000001</v>
      </c>
      <c r="AE731" s="109"/>
      <c r="AF731" s="108"/>
      <c r="AG731" s="16"/>
      <c r="AH731" s="132">
        <v>1.2E-4</v>
      </c>
      <c r="AI731" s="132">
        <v>6.5269999999999995E-2</v>
      </c>
      <c r="AJ731" s="132">
        <v>1.66E-3</v>
      </c>
    </row>
    <row r="732" spans="1:36">
      <c r="A732" t="s">
        <v>1214</v>
      </c>
      <c r="B732" t="s">
        <v>1239</v>
      </c>
      <c r="C732" t="s">
        <v>2480</v>
      </c>
      <c r="D732" t="s">
        <v>2481</v>
      </c>
      <c r="E732" t="s">
        <v>310</v>
      </c>
      <c r="F732" t="s">
        <v>2482</v>
      </c>
      <c r="G732" t="s">
        <v>2483</v>
      </c>
      <c r="H732" t="s">
        <v>322</v>
      </c>
      <c r="I732" t="s">
        <v>755</v>
      </c>
      <c r="J732" t="s">
        <v>205</v>
      </c>
      <c r="K732" t="s">
        <v>205</v>
      </c>
      <c r="L732" t="s">
        <v>326</v>
      </c>
      <c r="M732" t="s">
        <v>341</v>
      </c>
      <c r="N732" t="s">
        <v>478</v>
      </c>
      <c r="O732" t="s">
        <v>340</v>
      </c>
      <c r="P732" t="s">
        <v>1212</v>
      </c>
      <c r="Q732" t="s">
        <v>414</v>
      </c>
      <c r="R732" t="s">
        <v>408</v>
      </c>
      <c r="S732" t="s">
        <v>1213</v>
      </c>
      <c r="T732" s="131">
        <v>11.73</v>
      </c>
      <c r="U732" t="s">
        <v>2484</v>
      </c>
      <c r="V732" s="132">
        <v>6.0099999999999997E-3</v>
      </c>
      <c r="W732" s="132">
        <v>2.7699999999999999E-2</v>
      </c>
      <c r="X732" t="s">
        <v>413</v>
      </c>
      <c r="Y732" t="s">
        <v>340</v>
      </c>
      <c r="Z732" s="131">
        <v>109179.84</v>
      </c>
      <c r="AA732" s="131">
        <v>1</v>
      </c>
      <c r="AB732" s="131">
        <v>106.32</v>
      </c>
      <c r="AC732" s="109"/>
      <c r="AD732" s="131">
        <v>116.08</v>
      </c>
      <c r="AE732" s="109"/>
      <c r="AF732" s="108"/>
      <c r="AG732" s="16"/>
      <c r="AH732" s="132">
        <v>2.0000000000000002E-5</v>
      </c>
      <c r="AI732" s="132">
        <v>6.2670000000000003E-2</v>
      </c>
      <c r="AJ732" s="132">
        <v>1.5900000000000001E-3</v>
      </c>
    </row>
    <row r="733" spans="1:36">
      <c r="A733" t="s">
        <v>1214</v>
      </c>
      <c r="B733" t="s">
        <v>1239</v>
      </c>
      <c r="C733" t="s">
        <v>456</v>
      </c>
      <c r="D733" t="s">
        <v>2228</v>
      </c>
      <c r="E733" t="s">
        <v>310</v>
      </c>
      <c r="F733" t="s">
        <v>2460</v>
      </c>
      <c r="G733" t="s">
        <v>2461</v>
      </c>
      <c r="H733" t="s">
        <v>322</v>
      </c>
      <c r="I733" t="s">
        <v>755</v>
      </c>
      <c r="J733" t="s">
        <v>205</v>
      </c>
      <c r="K733" t="s">
        <v>205</v>
      </c>
      <c r="L733" t="s">
        <v>326</v>
      </c>
      <c r="M733" t="s">
        <v>341</v>
      </c>
      <c r="N733" t="s">
        <v>441</v>
      </c>
      <c r="O733" t="s">
        <v>340</v>
      </c>
      <c r="P733" t="s">
        <v>1212</v>
      </c>
      <c r="Q733" t="s">
        <v>414</v>
      </c>
      <c r="R733" t="s">
        <v>408</v>
      </c>
      <c r="S733" t="s">
        <v>1213</v>
      </c>
      <c r="T733" s="131">
        <v>2.77</v>
      </c>
      <c r="U733" t="s">
        <v>2462</v>
      </c>
      <c r="V733" s="132">
        <v>1.702E-2</v>
      </c>
      <c r="W733" s="132">
        <v>2.46E-2</v>
      </c>
      <c r="X733" t="s">
        <v>413</v>
      </c>
      <c r="Y733" t="s">
        <v>340</v>
      </c>
      <c r="Z733" s="131">
        <v>92397.92</v>
      </c>
      <c r="AA733" s="131">
        <v>1</v>
      </c>
      <c r="AB733" s="131">
        <v>123.46</v>
      </c>
      <c r="AC733" s="109"/>
      <c r="AD733" s="131">
        <v>114.074</v>
      </c>
      <c r="AE733" s="109"/>
      <c r="AF733" s="108"/>
      <c r="AG733" s="16"/>
      <c r="AH733" s="132">
        <v>4.0000000000000003E-5</v>
      </c>
      <c r="AI733" s="132">
        <v>6.1589999999999999E-2</v>
      </c>
      <c r="AJ733" s="132">
        <v>1.57E-3</v>
      </c>
    </row>
    <row r="734" spans="1:36">
      <c r="A734" t="s">
        <v>1214</v>
      </c>
      <c r="B734" t="s">
        <v>1239</v>
      </c>
      <c r="C734" t="s">
        <v>1992</v>
      </c>
      <c r="D734" t="s">
        <v>1993</v>
      </c>
      <c r="E734" t="s">
        <v>310</v>
      </c>
      <c r="F734" t="s">
        <v>2833</v>
      </c>
      <c r="G734" t="s">
        <v>2834</v>
      </c>
      <c r="H734" t="s">
        <v>322</v>
      </c>
      <c r="I734" t="s">
        <v>755</v>
      </c>
      <c r="J734" t="s">
        <v>205</v>
      </c>
      <c r="K734" t="s">
        <v>205</v>
      </c>
      <c r="L734" t="s">
        <v>326</v>
      </c>
      <c r="M734" t="s">
        <v>341</v>
      </c>
      <c r="N734" t="s">
        <v>449</v>
      </c>
      <c r="O734" t="s">
        <v>340</v>
      </c>
      <c r="P734" t="s">
        <v>1590</v>
      </c>
      <c r="Q734" t="s">
        <v>414</v>
      </c>
      <c r="R734" t="s">
        <v>408</v>
      </c>
      <c r="S734" t="s">
        <v>1213</v>
      </c>
      <c r="T734" s="131">
        <v>4.0999999999999996</v>
      </c>
      <c r="U734" t="s">
        <v>2835</v>
      </c>
      <c r="V734" s="132">
        <v>9.9997799999999994</v>
      </c>
      <c r="W734" s="132">
        <v>2.87E-2</v>
      </c>
      <c r="X734" t="s">
        <v>412</v>
      </c>
      <c r="Y734" t="s">
        <v>340</v>
      </c>
      <c r="Z734" s="131">
        <v>100000</v>
      </c>
      <c r="AA734" s="131">
        <v>1</v>
      </c>
      <c r="AB734" s="131">
        <v>110.56</v>
      </c>
      <c r="AC734" s="109"/>
      <c r="AD734" s="131">
        <v>110.56</v>
      </c>
      <c r="AE734" s="109"/>
      <c r="AF734" s="108"/>
      <c r="AG734" s="16"/>
      <c r="AH734" s="132">
        <v>2.5999999999999998E-4</v>
      </c>
      <c r="AI734" s="132">
        <v>5.969E-2</v>
      </c>
      <c r="AJ734" s="132">
        <v>1.5200000000000001E-3</v>
      </c>
    </row>
    <row r="735" spans="1:36">
      <c r="A735" t="s">
        <v>1214</v>
      </c>
      <c r="B735" t="s">
        <v>1239</v>
      </c>
      <c r="C735" t="s">
        <v>2863</v>
      </c>
      <c r="D735" t="s">
        <v>2864</v>
      </c>
      <c r="E735" t="s">
        <v>310</v>
      </c>
      <c r="F735" t="s">
        <v>2865</v>
      </c>
      <c r="G735" t="s">
        <v>2866</v>
      </c>
      <c r="H735" t="s">
        <v>322</v>
      </c>
      <c r="I735" t="s">
        <v>755</v>
      </c>
      <c r="J735" t="s">
        <v>205</v>
      </c>
      <c r="K735" t="s">
        <v>205</v>
      </c>
      <c r="L735" t="s">
        <v>326</v>
      </c>
      <c r="M735" t="s">
        <v>341</v>
      </c>
      <c r="N735" t="s">
        <v>465</v>
      </c>
      <c r="O735" t="s">
        <v>340</v>
      </c>
      <c r="P735" t="s">
        <v>1530</v>
      </c>
      <c r="Q735" t="s">
        <v>414</v>
      </c>
      <c r="R735" t="s">
        <v>408</v>
      </c>
      <c r="S735" t="s">
        <v>1213</v>
      </c>
      <c r="T735" s="131">
        <v>3.7</v>
      </c>
      <c r="U735" t="s">
        <v>1755</v>
      </c>
      <c r="V735" s="132">
        <v>3.9379999999999998E-2</v>
      </c>
      <c r="W735" s="132">
        <v>2.8400000000000002E-2</v>
      </c>
      <c r="X735" t="s">
        <v>413</v>
      </c>
      <c r="Y735" t="s">
        <v>340</v>
      </c>
      <c r="Z735" s="131">
        <v>73075</v>
      </c>
      <c r="AA735" s="131">
        <v>1</v>
      </c>
      <c r="AB735" s="131">
        <v>113.64</v>
      </c>
      <c r="AC735" s="109"/>
      <c r="AD735" s="131">
        <v>83.042000000000002</v>
      </c>
      <c r="AE735" s="109"/>
      <c r="AF735" s="108"/>
      <c r="AG735" s="16"/>
      <c r="AH735" s="132">
        <v>1.8000000000000001E-4</v>
      </c>
      <c r="AI735" s="132">
        <v>4.4839999999999998E-2</v>
      </c>
      <c r="AJ735" s="132">
        <v>1.14E-3</v>
      </c>
    </row>
    <row r="736" spans="1:36">
      <c r="A736" t="s">
        <v>1214</v>
      </c>
      <c r="B736" t="s">
        <v>1239</v>
      </c>
      <c r="C736" t="s">
        <v>2910</v>
      </c>
      <c r="D736" t="s">
        <v>2911</v>
      </c>
      <c r="E736" t="s">
        <v>310</v>
      </c>
      <c r="F736" t="s">
        <v>2912</v>
      </c>
      <c r="G736" t="s">
        <v>2913</v>
      </c>
      <c r="H736" t="s">
        <v>322</v>
      </c>
      <c r="I736" t="s">
        <v>952</v>
      </c>
      <c r="J736" t="s">
        <v>205</v>
      </c>
      <c r="K736" t="s">
        <v>205</v>
      </c>
      <c r="L736" t="s">
        <v>326</v>
      </c>
      <c r="M736" t="s">
        <v>341</v>
      </c>
      <c r="N736" t="s">
        <v>441</v>
      </c>
      <c r="O736" t="s">
        <v>340</v>
      </c>
      <c r="P736" t="s">
        <v>1556</v>
      </c>
      <c r="Q736" t="s">
        <v>416</v>
      </c>
      <c r="R736" t="s">
        <v>408</v>
      </c>
      <c r="S736" t="s">
        <v>1213</v>
      </c>
      <c r="T736" s="131">
        <v>2.78</v>
      </c>
      <c r="U736" t="s">
        <v>2506</v>
      </c>
      <c r="V736" s="132">
        <v>10</v>
      </c>
      <c r="W736" s="132">
        <v>5.2999999999999999E-2</v>
      </c>
      <c r="X736" t="s">
        <v>413</v>
      </c>
      <c r="Y736" t="s">
        <v>340</v>
      </c>
      <c r="Z736" s="131">
        <v>73600</v>
      </c>
      <c r="AA736" s="131">
        <v>1</v>
      </c>
      <c r="AB736" s="131">
        <v>106.83</v>
      </c>
      <c r="AC736" s="109"/>
      <c r="AD736" s="131">
        <v>78.626999999999995</v>
      </c>
      <c r="AE736" s="109"/>
      <c r="AF736" s="108"/>
      <c r="AG736" s="16"/>
      <c r="AH736" s="132">
        <v>1.2E-4</v>
      </c>
      <c r="AI736" s="132">
        <v>4.2450000000000002E-2</v>
      </c>
      <c r="AJ736" s="132">
        <v>1.08E-3</v>
      </c>
    </row>
    <row r="737" spans="1:36">
      <c r="A737" t="s">
        <v>1214</v>
      </c>
      <c r="B737" t="s">
        <v>1239</v>
      </c>
      <c r="C737" t="s">
        <v>1532</v>
      </c>
      <c r="D737" t="s">
        <v>1533</v>
      </c>
      <c r="E737" t="s">
        <v>310</v>
      </c>
      <c r="F737" t="s">
        <v>2485</v>
      </c>
      <c r="G737" t="s">
        <v>2486</v>
      </c>
      <c r="H737" t="s">
        <v>322</v>
      </c>
      <c r="I737" t="s">
        <v>755</v>
      </c>
      <c r="J737" t="s">
        <v>205</v>
      </c>
      <c r="K737" t="s">
        <v>205</v>
      </c>
      <c r="L737" t="s">
        <v>326</v>
      </c>
      <c r="M737" t="s">
        <v>341</v>
      </c>
      <c r="N737" t="s">
        <v>449</v>
      </c>
      <c r="O737" t="s">
        <v>340</v>
      </c>
      <c r="P737" t="s">
        <v>1212</v>
      </c>
      <c r="Q737" t="s">
        <v>414</v>
      </c>
      <c r="R737" t="s">
        <v>408</v>
      </c>
      <c r="S737" t="s">
        <v>1213</v>
      </c>
      <c r="T737" s="131">
        <v>3.5</v>
      </c>
      <c r="U737" t="s">
        <v>2487</v>
      </c>
      <c r="V737" s="132">
        <v>2.7040000000000002E-2</v>
      </c>
      <c r="W737" s="132">
        <v>2.5999999999999999E-2</v>
      </c>
      <c r="X737" t="s">
        <v>413</v>
      </c>
      <c r="Y737" t="s">
        <v>340</v>
      </c>
      <c r="Z737" s="131">
        <v>62038.33</v>
      </c>
      <c r="AA737" s="131">
        <v>1</v>
      </c>
      <c r="AB737" s="131">
        <v>105.05</v>
      </c>
      <c r="AC737" s="109"/>
      <c r="AD737" s="131">
        <v>65.171000000000006</v>
      </c>
      <c r="AE737" s="109"/>
      <c r="AF737" s="108"/>
      <c r="AG737" s="16"/>
      <c r="AH737" s="132">
        <v>2.0000000000000002E-5</v>
      </c>
      <c r="AI737" s="132">
        <v>3.5189999999999999E-2</v>
      </c>
      <c r="AJ737" s="132">
        <v>8.9999999999999998E-4</v>
      </c>
    </row>
    <row r="738" spans="1:36">
      <c r="A738" t="s">
        <v>1214</v>
      </c>
      <c r="B738" t="s">
        <v>1239</v>
      </c>
      <c r="C738" t="s">
        <v>1992</v>
      </c>
      <c r="D738" t="s">
        <v>1993</v>
      </c>
      <c r="E738" t="s">
        <v>310</v>
      </c>
      <c r="F738" t="s">
        <v>2845</v>
      </c>
      <c r="G738" t="s">
        <v>2846</v>
      </c>
      <c r="H738" t="s">
        <v>322</v>
      </c>
      <c r="I738" t="s">
        <v>755</v>
      </c>
      <c r="J738" t="s">
        <v>205</v>
      </c>
      <c r="K738" t="s">
        <v>205</v>
      </c>
      <c r="L738" t="s">
        <v>326</v>
      </c>
      <c r="M738" t="s">
        <v>341</v>
      </c>
      <c r="N738" t="s">
        <v>449</v>
      </c>
      <c r="O738" t="s">
        <v>340</v>
      </c>
      <c r="P738" t="s">
        <v>1590</v>
      </c>
      <c r="Q738" t="s">
        <v>414</v>
      </c>
      <c r="R738" t="s">
        <v>408</v>
      </c>
      <c r="S738" t="s">
        <v>1213</v>
      </c>
      <c r="T738" s="131">
        <v>0.88</v>
      </c>
      <c r="U738" t="s">
        <v>2847</v>
      </c>
      <c r="V738" s="132">
        <v>2.6519999999999998E-2</v>
      </c>
      <c r="W738" s="132">
        <v>2.8799999999999999E-2</v>
      </c>
      <c r="X738" t="s">
        <v>412</v>
      </c>
      <c r="Y738" t="s">
        <v>340</v>
      </c>
      <c r="Z738" s="131">
        <v>49431</v>
      </c>
      <c r="AA738" s="131">
        <v>1</v>
      </c>
      <c r="AB738" s="131">
        <v>116.88</v>
      </c>
      <c r="AC738" s="109"/>
      <c r="AD738" s="131">
        <v>57.774999999999999</v>
      </c>
      <c r="AE738" s="109"/>
      <c r="AF738" s="108"/>
      <c r="AG738" s="16"/>
      <c r="AH738" s="132">
        <v>5.0000000000000002E-5</v>
      </c>
      <c r="AI738" s="132">
        <v>3.1189999999999999E-2</v>
      </c>
      <c r="AJ738" s="132">
        <v>7.9000000000000001E-4</v>
      </c>
    </row>
    <row r="739" spans="1:36">
      <c r="A739" t="s">
        <v>1214</v>
      </c>
      <c r="B739" t="s">
        <v>1239</v>
      </c>
      <c r="C739" t="s">
        <v>2414</v>
      </c>
      <c r="D739" t="s">
        <v>2415</v>
      </c>
      <c r="E739" t="s">
        <v>310</v>
      </c>
      <c r="F739" t="s">
        <v>2839</v>
      </c>
      <c r="G739" t="s">
        <v>2840</v>
      </c>
      <c r="H739" t="s">
        <v>322</v>
      </c>
      <c r="I739" t="s">
        <v>755</v>
      </c>
      <c r="J739" t="s">
        <v>205</v>
      </c>
      <c r="K739" t="s">
        <v>205</v>
      </c>
      <c r="L739" t="s">
        <v>326</v>
      </c>
      <c r="M739" t="s">
        <v>341</v>
      </c>
      <c r="N739" t="s">
        <v>449</v>
      </c>
      <c r="O739" t="s">
        <v>340</v>
      </c>
      <c r="P739" t="s">
        <v>1590</v>
      </c>
      <c r="Q739" t="s">
        <v>414</v>
      </c>
      <c r="R739" t="s">
        <v>408</v>
      </c>
      <c r="S739" t="s">
        <v>1213</v>
      </c>
      <c r="T739" s="131">
        <v>2.72</v>
      </c>
      <c r="U739" t="s">
        <v>1880</v>
      </c>
      <c r="V739" s="132">
        <v>2.707E-2</v>
      </c>
      <c r="W739" s="132">
        <v>2.8500000000000001E-2</v>
      </c>
      <c r="X739" t="s">
        <v>412</v>
      </c>
      <c r="Y739" t="s">
        <v>340</v>
      </c>
      <c r="Z739" s="131">
        <v>52317</v>
      </c>
      <c r="AA739" s="131">
        <v>1</v>
      </c>
      <c r="AB739" s="131">
        <v>108.07</v>
      </c>
      <c r="AC739" s="109"/>
      <c r="AD739" s="131">
        <v>56.539000000000001</v>
      </c>
      <c r="AE739" s="109"/>
      <c r="AF739" s="108"/>
      <c r="AG739" s="16"/>
      <c r="AH739" s="132">
        <v>6.0000000000000002E-5</v>
      </c>
      <c r="AI739" s="132">
        <v>3.0530000000000002E-2</v>
      </c>
      <c r="AJ739" s="132">
        <v>7.7999999999999999E-4</v>
      </c>
    </row>
    <row r="740" spans="1:36">
      <c r="A740" t="s">
        <v>1214</v>
      </c>
      <c r="B740" t="s">
        <v>1239</v>
      </c>
      <c r="C740" t="s">
        <v>1532</v>
      </c>
      <c r="D740" t="s">
        <v>1533</v>
      </c>
      <c r="E740" t="s">
        <v>310</v>
      </c>
      <c r="F740" t="s">
        <v>2848</v>
      </c>
      <c r="G740" t="s">
        <v>2849</v>
      </c>
      <c r="H740" t="s">
        <v>322</v>
      </c>
      <c r="I740" t="s">
        <v>755</v>
      </c>
      <c r="J740" t="s">
        <v>205</v>
      </c>
      <c r="K740" t="s">
        <v>205</v>
      </c>
      <c r="L740" t="s">
        <v>326</v>
      </c>
      <c r="M740" t="s">
        <v>341</v>
      </c>
      <c r="N740" t="s">
        <v>449</v>
      </c>
      <c r="O740" t="s">
        <v>340</v>
      </c>
      <c r="P740" t="s">
        <v>1590</v>
      </c>
      <c r="Q740" t="s">
        <v>414</v>
      </c>
      <c r="R740" t="s">
        <v>408</v>
      </c>
      <c r="S740" t="s">
        <v>1213</v>
      </c>
      <c r="T740" s="131">
        <v>0.33</v>
      </c>
      <c r="U740" t="s">
        <v>2850</v>
      </c>
      <c r="V740" s="132">
        <v>2.6120000000000001E-2</v>
      </c>
      <c r="W740" s="132">
        <v>2.1399999999999999E-2</v>
      </c>
      <c r="X740" t="s">
        <v>412</v>
      </c>
      <c r="Y740" t="s">
        <v>340</v>
      </c>
      <c r="Z740" s="131">
        <v>48021</v>
      </c>
      <c r="AA740" s="131">
        <v>1</v>
      </c>
      <c r="AB740" s="131">
        <v>117.22</v>
      </c>
      <c r="AC740" s="109"/>
      <c r="AD740" s="131">
        <v>56.29</v>
      </c>
      <c r="AE740" s="109"/>
      <c r="AF740" s="108"/>
      <c r="AG740" s="16"/>
      <c r="AH740" s="132">
        <v>9.0000000000000006E-5</v>
      </c>
      <c r="AI740" s="132">
        <v>3.039E-2</v>
      </c>
      <c r="AJ740" s="132">
        <v>7.6999999999999996E-4</v>
      </c>
    </row>
    <row r="741" spans="1:36">
      <c r="A741" t="s">
        <v>1214</v>
      </c>
      <c r="B741" t="s">
        <v>1239</v>
      </c>
      <c r="C741" t="s">
        <v>2289</v>
      </c>
      <c r="D741" t="s">
        <v>2290</v>
      </c>
      <c r="E741" t="s">
        <v>310</v>
      </c>
      <c r="F741" t="s">
        <v>2693</v>
      </c>
      <c r="G741" t="s">
        <v>2694</v>
      </c>
      <c r="H741" t="s">
        <v>322</v>
      </c>
      <c r="I741" t="s">
        <v>755</v>
      </c>
      <c r="J741" t="s">
        <v>205</v>
      </c>
      <c r="K741" t="s">
        <v>205</v>
      </c>
      <c r="L741" t="s">
        <v>326</v>
      </c>
      <c r="M741" t="s">
        <v>341</v>
      </c>
      <c r="N741" t="s">
        <v>465</v>
      </c>
      <c r="O741" t="s">
        <v>340</v>
      </c>
      <c r="P741" t="s">
        <v>1590</v>
      </c>
      <c r="Q741" t="s">
        <v>414</v>
      </c>
      <c r="R741" t="s">
        <v>408</v>
      </c>
      <c r="S741" t="s">
        <v>1213</v>
      </c>
      <c r="T741" s="131">
        <v>0.91</v>
      </c>
      <c r="U741" t="s">
        <v>2695</v>
      </c>
      <c r="V741" s="132">
        <v>6.6600000000000001E-3</v>
      </c>
      <c r="W741" s="132">
        <v>2.8400000000000002E-2</v>
      </c>
      <c r="X741" t="s">
        <v>413</v>
      </c>
      <c r="Y741" t="s">
        <v>340</v>
      </c>
      <c r="Z741" s="131">
        <v>47349</v>
      </c>
      <c r="AA741" s="131">
        <v>1</v>
      </c>
      <c r="AB741" s="131">
        <v>118.18</v>
      </c>
      <c r="AC741" s="109"/>
      <c r="AD741" s="131">
        <v>55.957000000000001</v>
      </c>
      <c r="AE741" s="109"/>
      <c r="AF741" s="108"/>
      <c r="AG741" s="16"/>
      <c r="AH741" s="132">
        <v>3.0000000000000001E-5</v>
      </c>
      <c r="AI741" s="132">
        <v>3.0210000000000001E-2</v>
      </c>
      <c r="AJ741" s="132">
        <v>7.6999999999999996E-4</v>
      </c>
    </row>
    <row r="742" spans="1:36">
      <c r="A742" t="s">
        <v>1214</v>
      </c>
      <c r="B742" t="s">
        <v>1239</v>
      </c>
      <c r="C742" t="s">
        <v>1632</v>
      </c>
      <c r="D742" t="s">
        <v>1633</v>
      </c>
      <c r="E742" t="s">
        <v>310</v>
      </c>
      <c r="F742" t="s">
        <v>1942</v>
      </c>
      <c r="G742" t="s">
        <v>1943</v>
      </c>
      <c r="H742" t="s">
        <v>322</v>
      </c>
      <c r="I742" t="s">
        <v>755</v>
      </c>
      <c r="J742" t="s">
        <v>205</v>
      </c>
      <c r="K742" t="s">
        <v>205</v>
      </c>
      <c r="L742" t="s">
        <v>326</v>
      </c>
      <c r="M742" t="s">
        <v>341</v>
      </c>
      <c r="N742" t="s">
        <v>465</v>
      </c>
      <c r="O742" t="s">
        <v>340</v>
      </c>
      <c r="P742" t="s">
        <v>1530</v>
      </c>
      <c r="Q742" t="s">
        <v>414</v>
      </c>
      <c r="R742" t="s">
        <v>408</v>
      </c>
      <c r="S742" t="s">
        <v>1213</v>
      </c>
      <c r="T742" s="131">
        <v>3.56</v>
      </c>
      <c r="U742" t="s">
        <v>1561</v>
      </c>
      <c r="V742" s="132">
        <v>3.5400000000000001E-2</v>
      </c>
      <c r="W742" s="132">
        <v>0.03</v>
      </c>
      <c r="X742" t="s">
        <v>413</v>
      </c>
      <c r="Y742" t="s">
        <v>340</v>
      </c>
      <c r="Z742" s="131">
        <v>49025</v>
      </c>
      <c r="AA742" s="131">
        <v>1</v>
      </c>
      <c r="AB742" s="131">
        <v>110.37</v>
      </c>
      <c r="AC742" s="109"/>
      <c r="AD742" s="131">
        <v>54.109000000000002</v>
      </c>
      <c r="AE742" s="109"/>
      <c r="AF742" s="108"/>
      <c r="AG742" s="16"/>
      <c r="AH742" s="132">
        <v>3.0000000000000001E-5</v>
      </c>
      <c r="AI742" s="132">
        <v>2.921E-2</v>
      </c>
      <c r="AJ742" s="132">
        <v>7.3999999999999999E-4</v>
      </c>
    </row>
    <row r="743" spans="1:36">
      <c r="A743" t="s">
        <v>1214</v>
      </c>
      <c r="B743" t="s">
        <v>1239</v>
      </c>
      <c r="C743" t="s">
        <v>456</v>
      </c>
      <c r="D743" t="s">
        <v>2228</v>
      </c>
      <c r="E743" t="s">
        <v>310</v>
      </c>
      <c r="F743" t="s">
        <v>2419</v>
      </c>
      <c r="G743" t="s">
        <v>2420</v>
      </c>
      <c r="H743" t="s">
        <v>322</v>
      </c>
      <c r="I743" t="s">
        <v>755</v>
      </c>
      <c r="J743" t="s">
        <v>205</v>
      </c>
      <c r="K743" t="s">
        <v>205</v>
      </c>
      <c r="L743" t="s">
        <v>326</v>
      </c>
      <c r="M743" t="s">
        <v>341</v>
      </c>
      <c r="N743" t="s">
        <v>441</v>
      </c>
      <c r="O743" t="s">
        <v>340</v>
      </c>
      <c r="P743" t="s">
        <v>1212</v>
      </c>
      <c r="Q743" t="s">
        <v>414</v>
      </c>
      <c r="R743" t="s">
        <v>408</v>
      </c>
      <c r="S743" t="s">
        <v>1213</v>
      </c>
      <c r="T743" s="131">
        <v>0.65</v>
      </c>
      <c r="U743" t="s">
        <v>2421</v>
      </c>
      <c r="V743" s="132">
        <v>1.908E-2</v>
      </c>
      <c r="W743" s="132">
        <v>2.9600000000000001E-2</v>
      </c>
      <c r="X743" t="s">
        <v>413</v>
      </c>
      <c r="Y743" t="s">
        <v>340</v>
      </c>
      <c r="Z743" s="131">
        <v>44153</v>
      </c>
      <c r="AA743" s="131">
        <v>1</v>
      </c>
      <c r="AB743" s="131">
        <v>121.68</v>
      </c>
      <c r="AC743" s="109"/>
      <c r="AD743" s="131">
        <v>53.725000000000001</v>
      </c>
      <c r="AE743" s="109"/>
      <c r="AF743" s="108"/>
      <c r="AG743" s="16"/>
      <c r="AH743" s="132">
        <v>3.0000000000000001E-5</v>
      </c>
      <c r="AI743" s="132">
        <v>2.9010000000000001E-2</v>
      </c>
      <c r="AJ743" s="132">
        <v>7.3999999999999999E-4</v>
      </c>
    </row>
    <row r="744" spans="1:36">
      <c r="A744" t="s">
        <v>1214</v>
      </c>
      <c r="B744" t="s">
        <v>1239</v>
      </c>
      <c r="C744" t="s">
        <v>2897</v>
      </c>
      <c r="D744" t="s">
        <v>2898</v>
      </c>
      <c r="E744" t="s">
        <v>310</v>
      </c>
      <c r="F744" t="s">
        <v>2914</v>
      </c>
      <c r="G744" t="s">
        <v>2915</v>
      </c>
      <c r="H744" t="s">
        <v>322</v>
      </c>
      <c r="I744" t="s">
        <v>952</v>
      </c>
      <c r="J744" t="s">
        <v>205</v>
      </c>
      <c r="K744" t="s">
        <v>205</v>
      </c>
      <c r="L744" t="s">
        <v>326</v>
      </c>
      <c r="M744" t="s">
        <v>341</v>
      </c>
      <c r="N744" t="s">
        <v>441</v>
      </c>
      <c r="O744" t="s">
        <v>340</v>
      </c>
      <c r="P744" t="s">
        <v>1566</v>
      </c>
      <c r="Q744" t="s">
        <v>414</v>
      </c>
      <c r="R744" t="s">
        <v>408</v>
      </c>
      <c r="S744" t="s">
        <v>1213</v>
      </c>
      <c r="T744" s="131">
        <v>2</v>
      </c>
      <c r="U744" t="s">
        <v>2916</v>
      </c>
      <c r="V744" s="132">
        <v>5.713E-2</v>
      </c>
      <c r="W744" s="132">
        <v>5.1499999999999997E-2</v>
      </c>
      <c r="X744" t="s">
        <v>413</v>
      </c>
      <c r="Y744" t="s">
        <v>340</v>
      </c>
      <c r="Z744" s="131">
        <v>54621.45</v>
      </c>
      <c r="AA744" s="131">
        <v>1</v>
      </c>
      <c r="AB744" s="131">
        <v>96.02</v>
      </c>
      <c r="AC744" s="109"/>
      <c r="AD744" s="131">
        <v>52.448</v>
      </c>
      <c r="AE744" s="109"/>
      <c r="AF744" s="108"/>
      <c r="AG744" s="16"/>
      <c r="AH744" s="132">
        <v>1E-4</v>
      </c>
      <c r="AI744" s="132">
        <v>2.8320000000000001E-2</v>
      </c>
      <c r="AJ744" s="132">
        <v>7.2000000000000005E-4</v>
      </c>
    </row>
    <row r="745" spans="1:36">
      <c r="A745" t="s">
        <v>1214</v>
      </c>
      <c r="B745" t="s">
        <v>1239</v>
      </c>
      <c r="C745" t="s">
        <v>1852</v>
      </c>
      <c r="D745" t="s">
        <v>1853</v>
      </c>
      <c r="E745" t="s">
        <v>310</v>
      </c>
      <c r="F745" t="s">
        <v>2917</v>
      </c>
      <c r="G745" t="s">
        <v>2918</v>
      </c>
      <c r="H745" t="s">
        <v>322</v>
      </c>
      <c r="I745" t="s">
        <v>952</v>
      </c>
      <c r="J745" t="s">
        <v>205</v>
      </c>
      <c r="K745" t="s">
        <v>205</v>
      </c>
      <c r="L745" t="s">
        <v>326</v>
      </c>
      <c r="M745" t="s">
        <v>341</v>
      </c>
      <c r="N745" t="s">
        <v>442</v>
      </c>
      <c r="O745" t="s">
        <v>340</v>
      </c>
      <c r="P745"/>
      <c r="Q745" t="s">
        <v>411</v>
      </c>
      <c r="R745" t="s">
        <v>411</v>
      </c>
      <c r="S745" t="s">
        <v>1213</v>
      </c>
      <c r="T745" s="131">
        <v>2.08</v>
      </c>
      <c r="U745" t="s">
        <v>1986</v>
      </c>
      <c r="V745" s="132">
        <v>5.101E-2</v>
      </c>
      <c r="W745" s="132">
        <v>5.62E-2</v>
      </c>
      <c r="X745" t="s">
        <v>413</v>
      </c>
      <c r="Y745" t="s">
        <v>340</v>
      </c>
      <c r="Z745" s="131">
        <v>49000</v>
      </c>
      <c r="AA745" s="131">
        <v>1</v>
      </c>
      <c r="AB745" s="131">
        <v>102.55</v>
      </c>
      <c r="AC745" s="109"/>
      <c r="AD745" s="131">
        <v>50.25</v>
      </c>
      <c r="AE745" s="109"/>
      <c r="AF745" s="108"/>
      <c r="AG745" s="16"/>
      <c r="AH745" s="132">
        <v>2.2000000000000001E-4</v>
      </c>
      <c r="AI745" s="132">
        <v>2.7130000000000001E-2</v>
      </c>
      <c r="AJ745" s="132">
        <v>6.8999999999999997E-4</v>
      </c>
    </row>
    <row r="746" spans="1:36">
      <c r="A746" t="s">
        <v>1214</v>
      </c>
      <c r="B746" t="s">
        <v>1239</v>
      </c>
      <c r="C746" t="s">
        <v>2841</v>
      </c>
      <c r="D746" t="s">
        <v>2842</v>
      </c>
      <c r="E746" t="s">
        <v>310</v>
      </c>
      <c r="F746" t="s">
        <v>2843</v>
      </c>
      <c r="G746" t="s">
        <v>2844</v>
      </c>
      <c r="H746" t="s">
        <v>322</v>
      </c>
      <c r="I746" t="s">
        <v>755</v>
      </c>
      <c r="J746" t="s">
        <v>205</v>
      </c>
      <c r="K746" t="s">
        <v>205</v>
      </c>
      <c r="L746" t="s">
        <v>326</v>
      </c>
      <c r="M746" t="s">
        <v>341</v>
      </c>
      <c r="N746" t="s">
        <v>448</v>
      </c>
      <c r="O746" t="s">
        <v>340</v>
      </c>
      <c r="P746" t="s">
        <v>1566</v>
      </c>
      <c r="Q746" t="s">
        <v>414</v>
      </c>
      <c r="R746" t="s">
        <v>408</v>
      </c>
      <c r="S746" t="s">
        <v>1213</v>
      </c>
      <c r="T746" s="131">
        <v>5.14</v>
      </c>
      <c r="U746" t="s">
        <v>2041</v>
      </c>
      <c r="V746" s="132">
        <v>2.845E-2</v>
      </c>
      <c r="W746" s="132">
        <v>2.8400000000000002E-2</v>
      </c>
      <c r="X746" t="s">
        <v>413</v>
      </c>
      <c r="Y746" t="s">
        <v>340</v>
      </c>
      <c r="Z746" s="131">
        <v>47000</v>
      </c>
      <c r="AA746" s="131">
        <v>1</v>
      </c>
      <c r="AB746" s="131">
        <v>101.87</v>
      </c>
      <c r="AC746" s="109"/>
      <c r="AD746" s="131">
        <v>47.878999999999998</v>
      </c>
      <c r="AE746" s="109"/>
      <c r="AF746" s="108"/>
      <c r="AG746" s="16"/>
      <c r="AH746" s="132">
        <v>1.9000000000000001E-4</v>
      </c>
      <c r="AI746" s="132">
        <v>2.5850000000000001E-2</v>
      </c>
      <c r="AJ746" s="132">
        <v>6.6E-4</v>
      </c>
    </row>
    <row r="747" spans="1:36">
      <c r="A747" t="s">
        <v>1214</v>
      </c>
      <c r="B747" t="s">
        <v>1239</v>
      </c>
      <c r="C747" t="s">
        <v>2472</v>
      </c>
      <c r="D747" t="s">
        <v>2473</v>
      </c>
      <c r="E747" t="s">
        <v>310</v>
      </c>
      <c r="F747" t="s">
        <v>2851</v>
      </c>
      <c r="G747" t="s">
        <v>2852</v>
      </c>
      <c r="H747" t="s">
        <v>322</v>
      </c>
      <c r="I747" t="s">
        <v>952</v>
      </c>
      <c r="J747" t="s">
        <v>205</v>
      </c>
      <c r="K747" t="s">
        <v>205</v>
      </c>
      <c r="L747" t="s">
        <v>326</v>
      </c>
      <c r="M747" t="s">
        <v>341</v>
      </c>
      <c r="N747" t="s">
        <v>463</v>
      </c>
      <c r="O747" t="s">
        <v>340</v>
      </c>
      <c r="P747" t="s">
        <v>1590</v>
      </c>
      <c r="Q747" t="s">
        <v>414</v>
      </c>
      <c r="R747" t="s">
        <v>408</v>
      </c>
      <c r="S747" t="s">
        <v>1213</v>
      </c>
      <c r="T747" s="131">
        <v>2.97</v>
      </c>
      <c r="U747" t="s">
        <v>2853</v>
      </c>
      <c r="V747" s="132">
        <v>4.897E-2</v>
      </c>
      <c r="W747" s="132">
        <v>4.9099999999999998E-2</v>
      </c>
      <c r="X747" t="s">
        <v>413</v>
      </c>
      <c r="Y747" t="s">
        <v>340</v>
      </c>
      <c r="Z747" s="131">
        <v>46411.6</v>
      </c>
      <c r="AA747" s="131">
        <v>1</v>
      </c>
      <c r="AB747" s="131">
        <v>100.61</v>
      </c>
      <c r="AC747" s="109"/>
      <c r="AD747" s="131">
        <v>46.695</v>
      </c>
      <c r="AE747" s="109"/>
      <c r="AF747" s="108"/>
      <c r="AG747" s="16"/>
      <c r="AH747" s="132">
        <v>2.3000000000000001E-4</v>
      </c>
      <c r="AI747" s="132">
        <v>2.521E-2</v>
      </c>
      <c r="AJ747" s="132">
        <v>6.4000000000000005E-4</v>
      </c>
    </row>
    <row r="748" spans="1:36">
      <c r="A748" t="s">
        <v>1214</v>
      </c>
      <c r="B748" t="s">
        <v>1239</v>
      </c>
      <c r="C748" t="s">
        <v>1723</v>
      </c>
      <c r="D748" t="s">
        <v>1724</v>
      </c>
      <c r="E748" t="s">
        <v>310</v>
      </c>
      <c r="F748" t="s">
        <v>2919</v>
      </c>
      <c r="G748" t="s">
        <v>2920</v>
      </c>
      <c r="H748" t="s">
        <v>322</v>
      </c>
      <c r="I748" t="s">
        <v>755</v>
      </c>
      <c r="J748" t="s">
        <v>205</v>
      </c>
      <c r="K748" t="s">
        <v>205</v>
      </c>
      <c r="L748" t="s">
        <v>326</v>
      </c>
      <c r="M748" t="s">
        <v>341</v>
      </c>
      <c r="N748" t="s">
        <v>465</v>
      </c>
      <c r="O748" t="s">
        <v>340</v>
      </c>
      <c r="P748" t="s">
        <v>1530</v>
      </c>
      <c r="Q748" t="s">
        <v>414</v>
      </c>
      <c r="R748" t="s">
        <v>408</v>
      </c>
      <c r="S748" t="s">
        <v>1213</v>
      </c>
      <c r="T748" s="131">
        <v>1.23</v>
      </c>
      <c r="U748" t="s">
        <v>1663</v>
      </c>
      <c r="V748" s="132">
        <v>9.4199999999999996E-3</v>
      </c>
      <c r="W748" s="132">
        <v>3.2000000000000001E-2</v>
      </c>
      <c r="X748" t="s">
        <v>413</v>
      </c>
      <c r="Y748" t="s">
        <v>340</v>
      </c>
      <c r="Z748" s="131">
        <v>38176.879999999997</v>
      </c>
      <c r="AA748" s="131">
        <v>1</v>
      </c>
      <c r="AB748" s="131">
        <v>118.48</v>
      </c>
      <c r="AC748" s="109">
        <v>0.78</v>
      </c>
      <c r="AD748" s="131">
        <v>46.012</v>
      </c>
      <c r="AE748" s="109"/>
      <c r="AF748" s="108"/>
      <c r="AG748" s="16"/>
      <c r="AH748" s="132">
        <v>1.4999999999999999E-4</v>
      </c>
      <c r="AI748" s="132">
        <v>2.5260000000000001E-2</v>
      </c>
      <c r="AJ748" s="132">
        <v>6.4000000000000005E-4</v>
      </c>
    </row>
    <row r="749" spans="1:36">
      <c r="A749" t="s">
        <v>1214</v>
      </c>
      <c r="B749" t="s">
        <v>1239</v>
      </c>
      <c r="C749" t="s">
        <v>2272</v>
      </c>
      <c r="D749" t="s">
        <v>2273</v>
      </c>
      <c r="E749" t="s">
        <v>310</v>
      </c>
      <c r="F749" t="s">
        <v>2274</v>
      </c>
      <c r="G749" t="s">
        <v>2275</v>
      </c>
      <c r="H749" t="s">
        <v>322</v>
      </c>
      <c r="I749" t="s">
        <v>952</v>
      </c>
      <c r="J749" t="s">
        <v>205</v>
      </c>
      <c r="K749" t="s">
        <v>205</v>
      </c>
      <c r="L749" t="s">
        <v>326</v>
      </c>
      <c r="M749" t="s">
        <v>341</v>
      </c>
      <c r="N749" t="s">
        <v>442</v>
      </c>
      <c r="O749" t="s">
        <v>340</v>
      </c>
      <c r="P749" t="s">
        <v>1530</v>
      </c>
      <c r="Q749" t="s">
        <v>414</v>
      </c>
      <c r="R749" t="s">
        <v>408</v>
      </c>
      <c r="S749" t="s">
        <v>1213</v>
      </c>
      <c r="T749" s="131">
        <v>2.42</v>
      </c>
      <c r="U749" t="s">
        <v>2276</v>
      </c>
      <c r="V749" s="132">
        <v>1.3950000000000001E-2</v>
      </c>
      <c r="W749" s="132">
        <v>5.0099999999999999E-2</v>
      </c>
      <c r="X749" t="s">
        <v>413</v>
      </c>
      <c r="Y749" t="s">
        <v>340</v>
      </c>
      <c r="Z749" s="131">
        <v>47358.69</v>
      </c>
      <c r="AA749" s="131">
        <v>1</v>
      </c>
      <c r="AB749" s="131">
        <v>94.03</v>
      </c>
      <c r="AC749" s="109"/>
      <c r="AD749" s="131">
        <v>44.530999999999999</v>
      </c>
      <c r="AE749" s="109"/>
      <c r="AF749" s="108"/>
      <c r="AG749" s="16"/>
      <c r="AH749" s="132">
        <v>5.0000000000000002E-5</v>
      </c>
      <c r="AI749" s="132">
        <v>2.4039999999999999E-2</v>
      </c>
      <c r="AJ749" s="132">
        <v>6.0999999999999997E-4</v>
      </c>
    </row>
    <row r="750" spans="1:36">
      <c r="A750" t="s">
        <v>1214</v>
      </c>
      <c r="B750" t="s">
        <v>1239</v>
      </c>
      <c r="C750" t="s">
        <v>1935</v>
      </c>
      <c r="D750" t="s">
        <v>1936</v>
      </c>
      <c r="E750" t="s">
        <v>310</v>
      </c>
      <c r="F750" t="s">
        <v>1979</v>
      </c>
      <c r="G750" t="s">
        <v>1980</v>
      </c>
      <c r="H750" t="s">
        <v>322</v>
      </c>
      <c r="I750" t="s">
        <v>755</v>
      </c>
      <c r="J750" t="s">
        <v>205</v>
      </c>
      <c r="K750" t="s">
        <v>205</v>
      </c>
      <c r="L750" t="s">
        <v>326</v>
      </c>
      <c r="M750" t="s">
        <v>341</v>
      </c>
      <c r="N750" t="s">
        <v>465</v>
      </c>
      <c r="O750" t="s">
        <v>340</v>
      </c>
      <c r="P750" t="s">
        <v>1645</v>
      </c>
      <c r="Q750" t="s">
        <v>414</v>
      </c>
      <c r="R750" t="s">
        <v>408</v>
      </c>
      <c r="S750" t="s">
        <v>1213</v>
      </c>
      <c r="T750" s="131">
        <v>4.67</v>
      </c>
      <c r="U750" t="s">
        <v>1981</v>
      </c>
      <c r="V750" s="132">
        <v>2.6030000000000001E-2</v>
      </c>
      <c r="W750" s="132">
        <v>2.8299999999999999E-2</v>
      </c>
      <c r="X750" t="s">
        <v>413</v>
      </c>
      <c r="Y750" t="s">
        <v>340</v>
      </c>
      <c r="Z750" s="131">
        <v>41554.04</v>
      </c>
      <c r="AA750" s="131">
        <v>1</v>
      </c>
      <c r="AB750" s="131">
        <v>105.26</v>
      </c>
      <c r="AC750" s="109"/>
      <c r="AD750" s="131">
        <v>43.74</v>
      </c>
      <c r="AE750" s="109"/>
      <c r="AF750" s="108"/>
      <c r="AG750" s="16"/>
      <c r="AH750" s="132">
        <v>2.0000000000000002E-5</v>
      </c>
      <c r="AI750" s="132">
        <v>2.3619999999999999E-2</v>
      </c>
      <c r="AJ750" s="132">
        <v>5.9999999999999995E-4</v>
      </c>
    </row>
    <row r="751" spans="1:36">
      <c r="A751" t="s">
        <v>1214</v>
      </c>
      <c r="B751" t="s">
        <v>1239</v>
      </c>
      <c r="C751" t="s">
        <v>1641</v>
      </c>
      <c r="D751" t="s">
        <v>1642</v>
      </c>
      <c r="E751" t="s">
        <v>310</v>
      </c>
      <c r="F751" t="s">
        <v>2375</v>
      </c>
      <c r="G751" t="s">
        <v>2376</v>
      </c>
      <c r="H751" t="s">
        <v>322</v>
      </c>
      <c r="I751" t="s">
        <v>755</v>
      </c>
      <c r="J751" t="s">
        <v>205</v>
      </c>
      <c r="K751" t="s">
        <v>205</v>
      </c>
      <c r="L751" t="s">
        <v>326</v>
      </c>
      <c r="M751" t="s">
        <v>341</v>
      </c>
      <c r="N751" t="s">
        <v>465</v>
      </c>
      <c r="O751" t="s">
        <v>340</v>
      </c>
      <c r="P751" t="s">
        <v>1645</v>
      </c>
      <c r="Q751" t="s">
        <v>414</v>
      </c>
      <c r="R751" t="s">
        <v>408</v>
      </c>
      <c r="S751" t="s">
        <v>1213</v>
      </c>
      <c r="T751" s="131">
        <v>3.99</v>
      </c>
      <c r="U751" t="s">
        <v>2211</v>
      </c>
      <c r="V751" s="132">
        <v>3.5290000000000002E-2</v>
      </c>
      <c r="W751" s="132">
        <v>2.8799999999999999E-2</v>
      </c>
      <c r="X751" t="s">
        <v>413</v>
      </c>
      <c r="Y751" t="s">
        <v>340</v>
      </c>
      <c r="Z751" s="131">
        <v>39547.480000000003</v>
      </c>
      <c r="AA751" s="131">
        <v>1</v>
      </c>
      <c r="AB751" s="131">
        <v>106.2</v>
      </c>
      <c r="AC751" s="109"/>
      <c r="AD751" s="131">
        <v>41.999000000000002</v>
      </c>
      <c r="AE751" s="109"/>
      <c r="AF751" s="108"/>
      <c r="AG751" s="16"/>
      <c r="AH751" s="132">
        <v>3.0000000000000001E-5</v>
      </c>
      <c r="AI751" s="132">
        <v>2.2679999999999999E-2</v>
      </c>
      <c r="AJ751" s="132">
        <v>5.8E-4</v>
      </c>
    </row>
    <row r="752" spans="1:36">
      <c r="A752" t="s">
        <v>1214</v>
      </c>
      <c r="B752" t="s">
        <v>1239</v>
      </c>
      <c r="C752" t="s">
        <v>1536</v>
      </c>
      <c r="D752" t="s">
        <v>1537</v>
      </c>
      <c r="E752" t="s">
        <v>310</v>
      </c>
      <c r="F752" t="s">
        <v>2498</v>
      </c>
      <c r="G752" t="s">
        <v>2499</v>
      </c>
      <c r="H752" t="s">
        <v>322</v>
      </c>
      <c r="I752" t="s">
        <v>755</v>
      </c>
      <c r="J752" t="s">
        <v>205</v>
      </c>
      <c r="K752" t="s">
        <v>205</v>
      </c>
      <c r="L752" t="s">
        <v>326</v>
      </c>
      <c r="M752" t="s">
        <v>341</v>
      </c>
      <c r="N752" t="s">
        <v>449</v>
      </c>
      <c r="O752" t="s">
        <v>340</v>
      </c>
      <c r="P752" t="s">
        <v>1212</v>
      </c>
      <c r="Q752" t="s">
        <v>414</v>
      </c>
      <c r="R752" t="s">
        <v>408</v>
      </c>
      <c r="S752" t="s">
        <v>1213</v>
      </c>
      <c r="T752" s="131">
        <v>1</v>
      </c>
      <c r="U752" t="s">
        <v>1861</v>
      </c>
      <c r="V752" s="132">
        <v>1.6250000000000001E-2</v>
      </c>
      <c r="W752" s="132">
        <v>2.4799999999999999E-2</v>
      </c>
      <c r="X752" t="s">
        <v>413</v>
      </c>
      <c r="Y752" t="s">
        <v>340</v>
      </c>
      <c r="Z752" s="131">
        <v>25641</v>
      </c>
      <c r="AA752" s="131">
        <v>1</v>
      </c>
      <c r="AB752" s="131">
        <v>115.16</v>
      </c>
      <c r="AC752" s="109"/>
      <c r="AD752" s="131">
        <v>29.527999999999999</v>
      </c>
      <c r="AE752" s="109"/>
      <c r="AF752" s="108"/>
      <c r="AG752" s="16"/>
      <c r="AH752" s="132">
        <v>2.0000000000000002E-5</v>
      </c>
      <c r="AI752" s="132">
        <v>1.5939999999999999E-2</v>
      </c>
      <c r="AJ752" s="132">
        <v>4.0999999999999999E-4</v>
      </c>
    </row>
    <row r="753" spans="1:36">
      <c r="A753" t="s">
        <v>1214</v>
      </c>
      <c r="B753" t="s">
        <v>1239</v>
      </c>
      <c r="C753" t="s">
        <v>1974</v>
      </c>
      <c r="D753" t="s">
        <v>1975</v>
      </c>
      <c r="E753" t="s">
        <v>310</v>
      </c>
      <c r="F753" t="s">
        <v>1976</v>
      </c>
      <c r="G753" t="s">
        <v>1977</v>
      </c>
      <c r="H753" t="s">
        <v>322</v>
      </c>
      <c r="I753" t="s">
        <v>755</v>
      </c>
      <c r="J753" t="s">
        <v>205</v>
      </c>
      <c r="K753" t="s">
        <v>205</v>
      </c>
      <c r="L753" t="s">
        <v>326</v>
      </c>
      <c r="M753" t="s">
        <v>341</v>
      </c>
      <c r="N753" t="s">
        <v>448</v>
      </c>
      <c r="O753" t="s">
        <v>340</v>
      </c>
      <c r="P753" t="s">
        <v>1530</v>
      </c>
      <c r="Q753" t="s">
        <v>414</v>
      </c>
      <c r="R753" t="s">
        <v>408</v>
      </c>
      <c r="S753" t="s">
        <v>1213</v>
      </c>
      <c r="T753" s="131">
        <v>4.95</v>
      </c>
      <c r="U753" t="s">
        <v>1978</v>
      </c>
      <c r="V753" s="132">
        <v>4.0390000000000002E-2</v>
      </c>
      <c r="W753" s="132">
        <v>3.3599999999999998E-2</v>
      </c>
      <c r="X753" t="s">
        <v>413</v>
      </c>
      <c r="Y753" t="s">
        <v>340</v>
      </c>
      <c r="Z753" s="131">
        <v>25000</v>
      </c>
      <c r="AA753" s="131">
        <v>1</v>
      </c>
      <c r="AB753" s="131">
        <v>109.56</v>
      </c>
      <c r="AC753" s="109"/>
      <c r="AD753" s="131">
        <v>27.39</v>
      </c>
      <c r="AE753" s="109"/>
      <c r="AF753" s="108"/>
      <c r="AG753" s="16"/>
      <c r="AH753" s="132">
        <v>6.9999999999999994E-5</v>
      </c>
      <c r="AI753" s="132">
        <v>1.4789999999999999E-2</v>
      </c>
      <c r="AJ753" s="132">
        <v>3.8000000000000002E-4</v>
      </c>
    </row>
    <row r="754" spans="1:36">
      <c r="A754" t="s">
        <v>1214</v>
      </c>
      <c r="B754" t="s">
        <v>1239</v>
      </c>
      <c r="C754" t="s">
        <v>1987</v>
      </c>
      <c r="D754" t="s">
        <v>1988</v>
      </c>
      <c r="E754" t="s">
        <v>310</v>
      </c>
      <c r="F754" t="s">
        <v>2884</v>
      </c>
      <c r="G754" t="s">
        <v>2885</v>
      </c>
      <c r="H754" t="s">
        <v>322</v>
      </c>
      <c r="I754" t="s">
        <v>755</v>
      </c>
      <c r="J754" t="s">
        <v>205</v>
      </c>
      <c r="K754" t="s">
        <v>205</v>
      </c>
      <c r="L754" t="s">
        <v>326</v>
      </c>
      <c r="M754" t="s">
        <v>341</v>
      </c>
      <c r="N754" t="s">
        <v>446</v>
      </c>
      <c r="O754" t="s">
        <v>340</v>
      </c>
      <c r="P754" t="s">
        <v>1645</v>
      </c>
      <c r="Q754" t="s">
        <v>414</v>
      </c>
      <c r="R754" t="s">
        <v>408</v>
      </c>
      <c r="S754" t="s">
        <v>1213</v>
      </c>
      <c r="T754" s="131">
        <v>4.43</v>
      </c>
      <c r="U754" t="s">
        <v>2385</v>
      </c>
      <c r="V754" s="132">
        <v>2.2360000000000001E-2</v>
      </c>
      <c r="W754" s="132">
        <v>2.6599999999999999E-2</v>
      </c>
      <c r="X754" t="s">
        <v>413</v>
      </c>
      <c r="Y754" t="s">
        <v>340</v>
      </c>
      <c r="Z754" s="131">
        <v>12258</v>
      </c>
      <c r="AA754" s="131">
        <v>1</v>
      </c>
      <c r="AB754" s="131">
        <v>103.78</v>
      </c>
      <c r="AC754" s="109"/>
      <c r="AD754" s="131">
        <v>12.721</v>
      </c>
      <c r="AE754" s="109"/>
      <c r="AF754" s="108"/>
      <c r="AG754" s="16"/>
      <c r="AH754" s="132">
        <v>4.0000000000000003E-5</v>
      </c>
      <c r="AI754" s="132">
        <v>6.8700000000000002E-3</v>
      </c>
      <c r="AJ754" s="132">
        <v>1.7000000000000001E-4</v>
      </c>
    </row>
    <row r="755" spans="1:36">
      <c r="A755" t="s">
        <v>1214</v>
      </c>
      <c r="B755" t="s">
        <v>1239</v>
      </c>
      <c r="C755" t="s">
        <v>2724</v>
      </c>
      <c r="D755" t="s">
        <v>2725</v>
      </c>
      <c r="E755" t="s">
        <v>310</v>
      </c>
      <c r="F755" t="s">
        <v>2726</v>
      </c>
      <c r="G755" t="s">
        <v>2727</v>
      </c>
      <c r="H755" t="s">
        <v>322</v>
      </c>
      <c r="I755" t="s">
        <v>756</v>
      </c>
      <c r="J755" t="s">
        <v>205</v>
      </c>
      <c r="K755" t="s">
        <v>205</v>
      </c>
      <c r="L755" t="s">
        <v>326</v>
      </c>
      <c r="M755" t="s">
        <v>341</v>
      </c>
      <c r="N755" t="s">
        <v>452</v>
      </c>
      <c r="O755" t="s">
        <v>340</v>
      </c>
      <c r="P755" t="s">
        <v>1566</v>
      </c>
      <c r="Q755" t="s">
        <v>414</v>
      </c>
      <c r="R755" t="s">
        <v>408</v>
      </c>
      <c r="S755" t="s">
        <v>1213</v>
      </c>
      <c r="T755" s="131">
        <v>0.76</v>
      </c>
      <c r="U755" t="s">
        <v>1676</v>
      </c>
      <c r="V755" s="132">
        <v>5.4469999999999998E-2</v>
      </c>
      <c r="W755" s="132">
        <v>5.4100000000000002E-2</v>
      </c>
      <c r="X755" t="s">
        <v>413</v>
      </c>
      <c r="Y755" t="s">
        <v>340</v>
      </c>
      <c r="Z755" s="131">
        <v>12907.88</v>
      </c>
      <c r="AA755" s="131">
        <v>1</v>
      </c>
      <c r="AB755" s="131">
        <v>98.46</v>
      </c>
      <c r="AC755" s="109"/>
      <c r="AD755" s="131">
        <v>12.709</v>
      </c>
      <c r="AE755" s="109"/>
      <c r="AF755" s="108"/>
      <c r="AG755" s="16"/>
      <c r="AH755" s="132">
        <v>1.2E-4</v>
      </c>
      <c r="AI755" s="132">
        <v>6.8599999999999998E-3</v>
      </c>
      <c r="AJ755" s="132">
        <v>1.7000000000000001E-4</v>
      </c>
    </row>
    <row r="756" spans="1:36">
      <c r="A756" t="s">
        <v>1214</v>
      </c>
      <c r="B756" t="s">
        <v>1239</v>
      </c>
      <c r="C756" t="s">
        <v>2239</v>
      </c>
      <c r="D756" t="s">
        <v>2240</v>
      </c>
      <c r="E756" t="s">
        <v>310</v>
      </c>
      <c r="F756" t="s">
        <v>2894</v>
      </c>
      <c r="G756" t="s">
        <v>2895</v>
      </c>
      <c r="H756" t="s">
        <v>322</v>
      </c>
      <c r="I756" t="s">
        <v>952</v>
      </c>
      <c r="J756" t="s">
        <v>205</v>
      </c>
      <c r="K756" t="s">
        <v>205</v>
      </c>
      <c r="L756" t="s">
        <v>326</v>
      </c>
      <c r="M756" t="s">
        <v>341</v>
      </c>
      <c r="N756" t="s">
        <v>465</v>
      </c>
      <c r="O756" t="s">
        <v>340</v>
      </c>
      <c r="P756" t="s">
        <v>1590</v>
      </c>
      <c r="Q756" t="s">
        <v>414</v>
      </c>
      <c r="R756" t="s">
        <v>408</v>
      </c>
      <c r="S756" t="s">
        <v>1213</v>
      </c>
      <c r="T756" s="131">
        <v>1.1200000000000001</v>
      </c>
      <c r="U756" t="s">
        <v>2896</v>
      </c>
      <c r="V756" s="132">
        <v>-9.0799999999999995E-3</v>
      </c>
      <c r="W756" s="132">
        <v>5.3400000000000003E-2</v>
      </c>
      <c r="X756" t="s">
        <v>413</v>
      </c>
      <c r="Y756" t="s">
        <v>340</v>
      </c>
      <c r="Z756" s="131">
        <v>9995.5</v>
      </c>
      <c r="AA756" s="131">
        <v>1</v>
      </c>
      <c r="AB756" s="131">
        <v>102.25</v>
      </c>
      <c r="AC756" s="109"/>
      <c r="AD756" s="131">
        <v>10.220000000000001</v>
      </c>
      <c r="AE756" s="109"/>
      <c r="AF756" s="108"/>
      <c r="AG756" s="16"/>
      <c r="AH756" s="132">
        <v>2.0000000000000002E-5</v>
      </c>
      <c r="AI756" s="132">
        <v>5.5199999999999997E-3</v>
      </c>
      <c r="AJ756" s="132">
        <v>1.3999999999999999E-4</v>
      </c>
    </row>
    <row r="757" spans="1:36">
      <c r="A757" t="s">
        <v>1214</v>
      </c>
      <c r="B757" t="s">
        <v>1239</v>
      </c>
      <c r="C757" t="s">
        <v>2556</v>
      </c>
      <c r="D757" t="s">
        <v>2557</v>
      </c>
      <c r="E757" t="s">
        <v>310</v>
      </c>
      <c r="F757" t="s">
        <v>2558</v>
      </c>
      <c r="G757" t="s">
        <v>2559</v>
      </c>
      <c r="H757" t="s">
        <v>322</v>
      </c>
      <c r="I757" t="s">
        <v>952</v>
      </c>
      <c r="J757" t="s">
        <v>205</v>
      </c>
      <c r="K757" t="s">
        <v>205</v>
      </c>
      <c r="L757" t="s">
        <v>326</v>
      </c>
      <c r="M757" t="s">
        <v>341</v>
      </c>
      <c r="N757" t="s">
        <v>447</v>
      </c>
      <c r="O757" t="s">
        <v>340</v>
      </c>
      <c r="P757" t="s">
        <v>2093</v>
      </c>
      <c r="Q757" t="s">
        <v>414</v>
      </c>
      <c r="R757" t="s">
        <v>408</v>
      </c>
      <c r="S757" t="s">
        <v>1213</v>
      </c>
      <c r="T757" s="131">
        <v>2.4300000000000002</v>
      </c>
      <c r="U757" t="s">
        <v>1561</v>
      </c>
      <c r="V757" s="132">
        <v>4.8869999999999997E-2</v>
      </c>
      <c r="W757" s="132">
        <v>4.3900000000000002E-2</v>
      </c>
      <c r="X757" t="s">
        <v>413</v>
      </c>
      <c r="Y757" t="s">
        <v>340</v>
      </c>
      <c r="Z757" s="131">
        <v>6786.86</v>
      </c>
      <c r="AA757" s="131">
        <v>1</v>
      </c>
      <c r="AB757" s="131">
        <v>92.42</v>
      </c>
      <c r="AC757" s="109"/>
      <c r="AD757" s="131">
        <v>6.2720000000000002</v>
      </c>
      <c r="AE757" s="109"/>
      <c r="AF757" s="108"/>
      <c r="AG757" s="16"/>
      <c r="AH757" s="132">
        <v>1.0000000000000001E-5</v>
      </c>
      <c r="AI757" s="132">
        <v>3.3899999999999998E-3</v>
      </c>
      <c r="AJ757" s="132">
        <v>9.0000000000000006E-5</v>
      </c>
    </row>
    <row r="758" spans="1:36">
      <c r="A758" t="s">
        <v>1214</v>
      </c>
      <c r="B758" t="s">
        <v>1239</v>
      </c>
      <c r="C758" t="s">
        <v>2661</v>
      </c>
      <c r="D758" t="s">
        <v>2662</v>
      </c>
      <c r="E758" t="s">
        <v>310</v>
      </c>
      <c r="F758" t="s">
        <v>2663</v>
      </c>
      <c r="G758" t="s">
        <v>2664</v>
      </c>
      <c r="H758" t="s">
        <v>322</v>
      </c>
      <c r="I758" t="s">
        <v>756</v>
      </c>
      <c r="J758" t="s">
        <v>205</v>
      </c>
      <c r="K758" t="s">
        <v>205</v>
      </c>
      <c r="L758" t="s">
        <v>326</v>
      </c>
      <c r="M758" t="s">
        <v>341</v>
      </c>
      <c r="N758" t="s">
        <v>455</v>
      </c>
      <c r="O758" t="s">
        <v>340</v>
      </c>
      <c r="P758" t="s">
        <v>1645</v>
      </c>
      <c r="Q758" t="s">
        <v>414</v>
      </c>
      <c r="R758" t="s">
        <v>408</v>
      </c>
      <c r="S758" t="s">
        <v>1213</v>
      </c>
      <c r="T758" s="131">
        <v>0.28000000000000003</v>
      </c>
      <c r="U758" t="s">
        <v>2665</v>
      </c>
      <c r="V758" s="132">
        <v>5.8270000000000002E-2</v>
      </c>
      <c r="W758" s="132">
        <v>2.5399999999999999E-2</v>
      </c>
      <c r="X758" t="s">
        <v>413</v>
      </c>
      <c r="Y758" t="s">
        <v>340</v>
      </c>
      <c r="Z758" s="131">
        <v>6136.4</v>
      </c>
      <c r="AA758" s="131">
        <v>1</v>
      </c>
      <c r="AB758" s="131">
        <v>94.47</v>
      </c>
      <c r="AC758" s="109"/>
      <c r="AD758" s="131">
        <v>5.7969999999999997</v>
      </c>
      <c r="AE758" s="109"/>
      <c r="AF758" s="108"/>
      <c r="AG758" s="16"/>
      <c r="AH758" s="132">
        <v>4.0000000000000003E-5</v>
      </c>
      <c r="AI758" s="132">
        <v>3.13E-3</v>
      </c>
      <c r="AJ758" s="132">
        <v>8.0000000000000007E-5</v>
      </c>
    </row>
    <row r="759" spans="1:36">
      <c r="A759" t="s">
        <v>1214</v>
      </c>
      <c r="B759" t="s">
        <v>1239</v>
      </c>
      <c r="C759" t="s">
        <v>2194</v>
      </c>
      <c r="D759" t="s">
        <v>2195</v>
      </c>
      <c r="E759" t="s">
        <v>310</v>
      </c>
      <c r="F759" t="s">
        <v>2921</v>
      </c>
      <c r="G759" t="s">
        <v>2922</v>
      </c>
      <c r="H759" t="s">
        <v>322</v>
      </c>
      <c r="I759" t="s">
        <v>755</v>
      </c>
      <c r="J759" t="s">
        <v>205</v>
      </c>
      <c r="K759" t="s">
        <v>205</v>
      </c>
      <c r="L759" t="s">
        <v>326</v>
      </c>
      <c r="M759" t="s">
        <v>341</v>
      </c>
      <c r="N759" t="s">
        <v>465</v>
      </c>
      <c r="O759" t="s">
        <v>340</v>
      </c>
      <c r="P759" t="s">
        <v>2193</v>
      </c>
      <c r="Q759" t="s">
        <v>416</v>
      </c>
      <c r="R759" t="s">
        <v>408</v>
      </c>
      <c r="S759" t="s">
        <v>1213</v>
      </c>
      <c r="T759" s="131">
        <v>2.21</v>
      </c>
      <c r="U759" t="s">
        <v>2923</v>
      </c>
      <c r="V759" s="132">
        <v>6.3099999999999996E-3</v>
      </c>
      <c r="W759" s="132">
        <v>2.9499999999999998E-2</v>
      </c>
      <c r="X759" t="s">
        <v>413</v>
      </c>
      <c r="Y759" t="s">
        <v>340</v>
      </c>
      <c r="Z759" s="131">
        <v>4913</v>
      </c>
      <c r="AA759" s="131">
        <v>1</v>
      </c>
      <c r="AB759" s="131">
        <v>115.75</v>
      </c>
      <c r="AC759" s="109"/>
      <c r="AD759" s="131">
        <v>5.6870000000000003</v>
      </c>
      <c r="AE759" s="109"/>
      <c r="AF759" s="108"/>
      <c r="AG759" s="16"/>
      <c r="AH759" s="132">
        <v>0</v>
      </c>
      <c r="AI759" s="132">
        <v>3.0699999999999998E-3</v>
      </c>
      <c r="AJ759" s="132">
        <v>8.0000000000000007E-5</v>
      </c>
    </row>
    <row r="760" spans="1:36">
      <c r="A760" t="s">
        <v>1214</v>
      </c>
      <c r="B760" t="s">
        <v>1239</v>
      </c>
      <c r="C760" t="s">
        <v>2312</v>
      </c>
      <c r="D760" t="s">
        <v>2313</v>
      </c>
      <c r="E760" t="s">
        <v>310</v>
      </c>
      <c r="F760" t="s">
        <v>2314</v>
      </c>
      <c r="G760" t="s">
        <v>2315</v>
      </c>
      <c r="H760" t="s">
        <v>322</v>
      </c>
      <c r="I760" t="s">
        <v>755</v>
      </c>
      <c r="J760" t="s">
        <v>205</v>
      </c>
      <c r="K760" t="s">
        <v>205</v>
      </c>
      <c r="L760" t="s">
        <v>326</v>
      </c>
      <c r="M760" t="s">
        <v>341</v>
      </c>
      <c r="N760" t="s">
        <v>465</v>
      </c>
      <c r="O760" t="s">
        <v>340</v>
      </c>
      <c r="P760" t="s">
        <v>1645</v>
      </c>
      <c r="Q760" t="s">
        <v>414</v>
      </c>
      <c r="R760" t="s">
        <v>408</v>
      </c>
      <c r="S760" t="s">
        <v>1213</v>
      </c>
      <c r="T760" s="131">
        <v>2.78</v>
      </c>
      <c r="U760" t="s">
        <v>1668</v>
      </c>
      <c r="V760" s="132">
        <v>4.4319999999999998E-2</v>
      </c>
      <c r="W760" s="132">
        <v>2.7099999999999999E-2</v>
      </c>
      <c r="X760" t="s">
        <v>413</v>
      </c>
      <c r="Y760" t="s">
        <v>340</v>
      </c>
      <c r="Z760" s="131">
        <v>2781</v>
      </c>
      <c r="AA760" s="131">
        <v>1</v>
      </c>
      <c r="AB760" s="131">
        <v>118.81</v>
      </c>
      <c r="AC760" s="109"/>
      <c r="AD760" s="131">
        <v>3.3039999999999998</v>
      </c>
      <c r="AE760" s="109"/>
      <c r="AF760" s="108"/>
      <c r="AG760" s="16"/>
      <c r="AH760" s="132">
        <v>0</v>
      </c>
      <c r="AI760" s="132">
        <v>1.7799999999999999E-3</v>
      </c>
      <c r="AJ760" s="132">
        <v>5.0000000000000002E-5</v>
      </c>
    </row>
    <row r="761" spans="1:36">
      <c r="A761" t="s">
        <v>1214</v>
      </c>
      <c r="B761" t="s">
        <v>1239</v>
      </c>
      <c r="C761" t="s">
        <v>2095</v>
      </c>
      <c r="D761" t="s">
        <v>2096</v>
      </c>
      <c r="E761" t="s">
        <v>310</v>
      </c>
      <c r="F761" t="s">
        <v>2679</v>
      </c>
      <c r="G761" t="s">
        <v>2680</v>
      </c>
      <c r="H761" t="s">
        <v>322</v>
      </c>
      <c r="I761" t="s">
        <v>952</v>
      </c>
      <c r="J761" t="s">
        <v>205</v>
      </c>
      <c r="K761" t="s">
        <v>205</v>
      </c>
      <c r="L761" t="s">
        <v>326</v>
      </c>
      <c r="M761" t="s">
        <v>341</v>
      </c>
      <c r="N761" t="s">
        <v>485</v>
      </c>
      <c r="O761" t="s">
        <v>340</v>
      </c>
      <c r="P761" t="s">
        <v>1645</v>
      </c>
      <c r="Q761" t="s">
        <v>414</v>
      </c>
      <c r="R761" t="s">
        <v>408</v>
      </c>
      <c r="S761" t="s">
        <v>1213</v>
      </c>
      <c r="T761" s="131">
        <v>0.42</v>
      </c>
      <c r="U761" t="s">
        <v>2619</v>
      </c>
      <c r="V761" s="132">
        <v>4.4019999999999997E-2</v>
      </c>
      <c r="W761" s="132">
        <v>4.48E-2</v>
      </c>
      <c r="X761" t="s">
        <v>413</v>
      </c>
      <c r="Y761" t="s">
        <v>340</v>
      </c>
      <c r="Z761" s="131">
        <v>311.3</v>
      </c>
      <c r="AA761" s="131">
        <v>1</v>
      </c>
      <c r="AB761" s="131">
        <v>99.97</v>
      </c>
      <c r="AC761" s="109"/>
      <c r="AD761" s="131">
        <v>0.311</v>
      </c>
      <c r="AE761" s="109"/>
      <c r="AF761" s="108"/>
      <c r="AG761" s="16"/>
      <c r="AH761" s="132">
        <v>0</v>
      </c>
      <c r="AI761" s="132">
        <v>1.7000000000000001E-4</v>
      </c>
      <c r="AJ761" s="132">
        <v>0</v>
      </c>
    </row>
    <row r="762" spans="1:36">
      <c r="A762" t="s">
        <v>1214</v>
      </c>
      <c r="B762" t="s">
        <v>1239</v>
      </c>
      <c r="C762" t="s">
        <v>2902</v>
      </c>
      <c r="D762" t="s">
        <v>2903</v>
      </c>
      <c r="E762" t="s">
        <v>80</v>
      </c>
      <c r="F762" t="s">
        <v>2904</v>
      </c>
      <c r="G762" t="s">
        <v>2905</v>
      </c>
      <c r="H762" t="s">
        <v>322</v>
      </c>
      <c r="I762" t="s">
        <v>756</v>
      </c>
      <c r="J762" t="s">
        <v>206</v>
      </c>
      <c r="K762" t="s">
        <v>225</v>
      </c>
      <c r="L762" t="s">
        <v>326</v>
      </c>
      <c r="M762" t="s">
        <v>315</v>
      </c>
      <c r="N762" t="s">
        <v>547</v>
      </c>
      <c r="O762" t="s">
        <v>340</v>
      </c>
      <c r="P762" t="s">
        <v>1908</v>
      </c>
      <c r="Q762" t="s">
        <v>434</v>
      </c>
      <c r="R762" t="s">
        <v>408</v>
      </c>
      <c r="S762" t="s">
        <v>1216</v>
      </c>
      <c r="T762" s="131">
        <v>2.274</v>
      </c>
      <c r="U762" t="s">
        <v>1476</v>
      </c>
      <c r="V762" s="132">
        <v>5.373E-2</v>
      </c>
      <c r="W762" s="132">
        <v>4.546E-2</v>
      </c>
      <c r="X762" t="s">
        <v>413</v>
      </c>
      <c r="Y762" t="s">
        <v>340</v>
      </c>
      <c r="Z762" s="131">
        <v>20000</v>
      </c>
      <c r="AA762" s="131">
        <v>3.3719999999999999</v>
      </c>
      <c r="AB762" s="131">
        <v>106.965</v>
      </c>
      <c r="AC762" s="109"/>
      <c r="AD762" s="131">
        <v>72.138000000000005</v>
      </c>
      <c r="AE762" s="109"/>
      <c r="AF762" s="108"/>
      <c r="AG762" s="16"/>
      <c r="AH762" s="132">
        <v>2.0000000000000002E-5</v>
      </c>
      <c r="AI762" s="132">
        <v>3.8949999999999999E-2</v>
      </c>
      <c r="AJ762" s="132">
        <v>9.8999999999999999E-4</v>
      </c>
    </row>
    <row r="763" spans="1:36">
      <c r="A763" t="s">
        <v>1214</v>
      </c>
      <c r="B763" t="s">
        <v>1240</v>
      </c>
      <c r="C763" t="s">
        <v>1536</v>
      </c>
      <c r="D763" t="s">
        <v>1537</v>
      </c>
      <c r="E763" t="s">
        <v>310</v>
      </c>
      <c r="F763" t="s">
        <v>2424</v>
      </c>
      <c r="G763" t="s">
        <v>2425</v>
      </c>
      <c r="H763" t="s">
        <v>322</v>
      </c>
      <c r="I763" t="s">
        <v>755</v>
      </c>
      <c r="J763" t="s">
        <v>205</v>
      </c>
      <c r="K763" t="s">
        <v>205</v>
      </c>
      <c r="L763" t="s">
        <v>326</v>
      </c>
      <c r="M763" t="s">
        <v>341</v>
      </c>
      <c r="N763" t="s">
        <v>449</v>
      </c>
      <c r="O763" t="s">
        <v>340</v>
      </c>
      <c r="P763" t="s">
        <v>1212</v>
      </c>
      <c r="Q763" t="s">
        <v>414</v>
      </c>
      <c r="R763" t="s">
        <v>408</v>
      </c>
      <c r="S763" t="s">
        <v>1213</v>
      </c>
      <c r="T763" s="131">
        <v>2.4</v>
      </c>
      <c r="U763" t="s">
        <v>2426</v>
      </c>
      <c r="V763" s="132">
        <v>1.49E-2</v>
      </c>
      <c r="W763" s="132">
        <v>2.4899999999999999E-2</v>
      </c>
      <c r="X763" t="s">
        <v>413</v>
      </c>
      <c r="Y763" t="s">
        <v>340</v>
      </c>
      <c r="Z763" s="131">
        <v>5991455</v>
      </c>
      <c r="AA763" s="131">
        <v>1</v>
      </c>
      <c r="AB763" s="131">
        <v>107.95</v>
      </c>
      <c r="AC763" s="109"/>
      <c r="AD763" s="131">
        <v>6467.7759999999998</v>
      </c>
      <c r="AE763" s="109"/>
      <c r="AF763" s="108"/>
      <c r="AG763" s="16"/>
      <c r="AH763" s="132">
        <v>1.91E-3</v>
      </c>
      <c r="AI763" s="132">
        <v>4.4060000000000002E-2</v>
      </c>
      <c r="AJ763" s="132">
        <v>3.49E-3</v>
      </c>
    </row>
    <row r="764" spans="1:36">
      <c r="A764" t="s">
        <v>1214</v>
      </c>
      <c r="B764" t="s">
        <v>1240</v>
      </c>
      <c r="C764" t="s">
        <v>2004</v>
      </c>
      <c r="D764" t="s">
        <v>2005</v>
      </c>
      <c r="E764" t="s">
        <v>310</v>
      </c>
      <c r="F764" t="s">
        <v>2828</v>
      </c>
      <c r="G764" t="s">
        <v>2829</v>
      </c>
      <c r="H764" t="s">
        <v>322</v>
      </c>
      <c r="I764" t="s">
        <v>755</v>
      </c>
      <c r="J764" t="s">
        <v>205</v>
      </c>
      <c r="K764" t="s">
        <v>205</v>
      </c>
      <c r="L764" t="s">
        <v>326</v>
      </c>
      <c r="M764" t="s">
        <v>341</v>
      </c>
      <c r="N764" t="s">
        <v>449</v>
      </c>
      <c r="O764" t="s">
        <v>340</v>
      </c>
      <c r="P764" t="s">
        <v>1212</v>
      </c>
      <c r="Q764" t="s">
        <v>414</v>
      </c>
      <c r="R764" t="s">
        <v>408</v>
      </c>
      <c r="S764" t="s">
        <v>1213</v>
      </c>
      <c r="T764" s="131">
        <v>5.34</v>
      </c>
      <c r="U764" t="s">
        <v>2830</v>
      </c>
      <c r="V764" s="132">
        <v>2.3519999999999999E-2</v>
      </c>
      <c r="W764" s="132">
        <v>2.64E-2</v>
      </c>
      <c r="X764" t="s">
        <v>413</v>
      </c>
      <c r="Y764" t="s">
        <v>340</v>
      </c>
      <c r="Z764" s="131">
        <v>5974000</v>
      </c>
      <c r="AA764" s="131">
        <v>1</v>
      </c>
      <c r="AB764" s="131">
        <v>103.01</v>
      </c>
      <c r="AC764" s="109"/>
      <c r="AD764" s="131">
        <v>6153.817</v>
      </c>
      <c r="AE764" s="109"/>
      <c r="AF764" s="108"/>
      <c r="AG764" s="16"/>
      <c r="AH764" s="132">
        <v>2.1299999999999999E-3</v>
      </c>
      <c r="AI764" s="132">
        <v>4.1930000000000002E-2</v>
      </c>
      <c r="AJ764" s="132">
        <v>3.32E-3</v>
      </c>
    </row>
    <row r="765" spans="1:36">
      <c r="A765" t="s">
        <v>1214</v>
      </c>
      <c r="B765" t="s">
        <v>1240</v>
      </c>
      <c r="C765" t="s">
        <v>456</v>
      </c>
      <c r="D765" t="s">
        <v>2228</v>
      </c>
      <c r="E765" t="s">
        <v>310</v>
      </c>
      <c r="F765" t="s">
        <v>2460</v>
      </c>
      <c r="G765" t="s">
        <v>2461</v>
      </c>
      <c r="H765" t="s">
        <v>322</v>
      </c>
      <c r="I765" t="s">
        <v>755</v>
      </c>
      <c r="J765" t="s">
        <v>205</v>
      </c>
      <c r="K765" t="s">
        <v>205</v>
      </c>
      <c r="L765" t="s">
        <v>326</v>
      </c>
      <c r="M765" t="s">
        <v>341</v>
      </c>
      <c r="N765" t="s">
        <v>441</v>
      </c>
      <c r="O765" t="s">
        <v>340</v>
      </c>
      <c r="P765" t="s">
        <v>1212</v>
      </c>
      <c r="Q765" t="s">
        <v>414</v>
      </c>
      <c r="R765" t="s">
        <v>408</v>
      </c>
      <c r="S765" t="s">
        <v>1213</v>
      </c>
      <c r="T765" s="131">
        <v>2.77</v>
      </c>
      <c r="U765" t="s">
        <v>2462</v>
      </c>
      <c r="V765" s="132">
        <v>1.2019999999999999E-2</v>
      </c>
      <c r="W765" s="132">
        <v>2.46E-2</v>
      </c>
      <c r="X765" t="s">
        <v>413</v>
      </c>
      <c r="Y765" t="s">
        <v>340</v>
      </c>
      <c r="Z765" s="131">
        <v>4795203.45</v>
      </c>
      <c r="AA765" s="131">
        <v>1</v>
      </c>
      <c r="AB765" s="131">
        <v>123.46</v>
      </c>
      <c r="AC765" s="109"/>
      <c r="AD765" s="131">
        <v>5920.1580000000004</v>
      </c>
      <c r="AE765" s="109"/>
      <c r="AF765" s="108"/>
      <c r="AG765" s="16"/>
      <c r="AH765" s="132">
        <v>1.9E-3</v>
      </c>
      <c r="AI765" s="132">
        <v>4.0329999999999998E-2</v>
      </c>
      <c r="AJ765" s="132">
        <v>3.1900000000000001E-3</v>
      </c>
    </row>
    <row r="766" spans="1:36">
      <c r="A766" t="s">
        <v>1214</v>
      </c>
      <c r="B766" t="s">
        <v>1240</v>
      </c>
      <c r="C766" t="s">
        <v>1586</v>
      </c>
      <c r="D766" t="s">
        <v>1587</v>
      </c>
      <c r="E766" t="s">
        <v>310</v>
      </c>
      <c r="F766" t="s">
        <v>1588</v>
      </c>
      <c r="G766" t="s">
        <v>1589</v>
      </c>
      <c r="H766" t="s">
        <v>322</v>
      </c>
      <c r="I766" t="s">
        <v>755</v>
      </c>
      <c r="J766" t="s">
        <v>205</v>
      </c>
      <c r="K766" t="s">
        <v>205</v>
      </c>
      <c r="L766" t="s">
        <v>326</v>
      </c>
      <c r="M766" t="s">
        <v>341</v>
      </c>
      <c r="N766" t="s">
        <v>457</v>
      </c>
      <c r="O766" t="s">
        <v>340</v>
      </c>
      <c r="P766" t="s">
        <v>1590</v>
      </c>
      <c r="Q766" t="s">
        <v>414</v>
      </c>
      <c r="R766" t="s">
        <v>408</v>
      </c>
      <c r="S766" t="s">
        <v>1213</v>
      </c>
      <c r="T766" s="131">
        <v>5.04</v>
      </c>
      <c r="U766" t="s">
        <v>1591</v>
      </c>
      <c r="V766" s="132">
        <v>4.0579999999999998E-2</v>
      </c>
      <c r="W766" s="132">
        <v>4.1700000000000001E-2</v>
      </c>
      <c r="X766" t="s">
        <v>413</v>
      </c>
      <c r="Y766" t="s">
        <v>340</v>
      </c>
      <c r="Z766" s="131">
        <v>3680959.15</v>
      </c>
      <c r="AA766" s="131">
        <v>1</v>
      </c>
      <c r="AB766" s="131">
        <v>148.91</v>
      </c>
      <c r="AC766" s="109"/>
      <c r="AD766" s="131">
        <v>5481.3159999999998</v>
      </c>
      <c r="AE766" s="109"/>
      <c r="AF766" s="108"/>
      <c r="AG766" s="16"/>
      <c r="AH766" s="132">
        <v>1.92E-3</v>
      </c>
      <c r="AI766" s="132">
        <v>3.7339999999999998E-2</v>
      </c>
      <c r="AJ766" s="132">
        <v>2.96E-3</v>
      </c>
    </row>
    <row r="767" spans="1:36">
      <c r="A767" t="s">
        <v>1214</v>
      </c>
      <c r="B767" t="s">
        <v>1240</v>
      </c>
      <c r="C767" t="s">
        <v>1992</v>
      </c>
      <c r="D767" t="s">
        <v>1993</v>
      </c>
      <c r="E767" t="s">
        <v>310</v>
      </c>
      <c r="F767" t="s">
        <v>2833</v>
      </c>
      <c r="G767" t="s">
        <v>2834</v>
      </c>
      <c r="H767" t="s">
        <v>322</v>
      </c>
      <c r="I767" t="s">
        <v>755</v>
      </c>
      <c r="J767" t="s">
        <v>205</v>
      </c>
      <c r="K767" t="s">
        <v>205</v>
      </c>
      <c r="L767" t="s">
        <v>326</v>
      </c>
      <c r="M767" t="s">
        <v>341</v>
      </c>
      <c r="N767" t="s">
        <v>449</v>
      </c>
      <c r="O767" t="s">
        <v>340</v>
      </c>
      <c r="P767" t="s">
        <v>1590</v>
      </c>
      <c r="Q767" t="s">
        <v>414</v>
      </c>
      <c r="R767" t="s">
        <v>408</v>
      </c>
      <c r="S767" t="s">
        <v>1213</v>
      </c>
      <c r="T767" s="131">
        <v>4.0999999999999996</v>
      </c>
      <c r="U767" t="s">
        <v>2835</v>
      </c>
      <c r="V767" s="132">
        <v>9.9997799999999994</v>
      </c>
      <c r="W767" s="132">
        <v>2.87E-2</v>
      </c>
      <c r="X767" t="s">
        <v>412</v>
      </c>
      <c r="Y767" t="s">
        <v>340</v>
      </c>
      <c r="Z767" s="131">
        <v>4650000</v>
      </c>
      <c r="AA767" s="131">
        <v>1</v>
      </c>
      <c r="AB767" s="131">
        <v>110.56</v>
      </c>
      <c r="AC767" s="109"/>
      <c r="AD767" s="131">
        <v>5141.04</v>
      </c>
      <c r="AE767" s="109"/>
      <c r="AF767" s="108"/>
      <c r="AG767" s="16"/>
      <c r="AH767" s="132">
        <v>1.21E-2</v>
      </c>
      <c r="AI767" s="132">
        <v>3.5029999999999999E-2</v>
      </c>
      <c r="AJ767" s="132">
        <v>2.7699999999999999E-3</v>
      </c>
    </row>
    <row r="768" spans="1:36">
      <c r="A768" t="s">
        <v>1214</v>
      </c>
      <c r="B768" t="s">
        <v>1240</v>
      </c>
      <c r="C768" t="s">
        <v>2480</v>
      </c>
      <c r="D768" t="s">
        <v>2481</v>
      </c>
      <c r="E768" t="s">
        <v>310</v>
      </c>
      <c r="F768" t="s">
        <v>2482</v>
      </c>
      <c r="G768" t="s">
        <v>2483</v>
      </c>
      <c r="H768" t="s">
        <v>322</v>
      </c>
      <c r="I768" t="s">
        <v>755</v>
      </c>
      <c r="J768" t="s">
        <v>205</v>
      </c>
      <c r="K768" t="s">
        <v>205</v>
      </c>
      <c r="L768" t="s">
        <v>326</v>
      </c>
      <c r="M768" t="s">
        <v>341</v>
      </c>
      <c r="N768" t="s">
        <v>478</v>
      </c>
      <c r="O768" t="s">
        <v>340</v>
      </c>
      <c r="P768" t="s">
        <v>1212</v>
      </c>
      <c r="Q768" t="s">
        <v>414</v>
      </c>
      <c r="R768" t="s">
        <v>408</v>
      </c>
      <c r="S768" t="s">
        <v>1213</v>
      </c>
      <c r="T768" s="131">
        <v>11.73</v>
      </c>
      <c r="U768" t="s">
        <v>2484</v>
      </c>
      <c r="V768" s="132">
        <v>6.0099999999999997E-3</v>
      </c>
      <c r="W768" s="132">
        <v>2.7699999999999999E-2</v>
      </c>
      <c r="X768" t="s">
        <v>413</v>
      </c>
      <c r="Y768" t="s">
        <v>340</v>
      </c>
      <c r="Z768" s="131">
        <v>3975847.04</v>
      </c>
      <c r="AA768" s="131">
        <v>1</v>
      </c>
      <c r="AB768" s="131">
        <v>106.32</v>
      </c>
      <c r="AC768" s="109"/>
      <c r="AD768" s="131">
        <v>4227.1210000000001</v>
      </c>
      <c r="AE768" s="109"/>
      <c r="AF768" s="108"/>
      <c r="AG768" s="16"/>
      <c r="AH768" s="132">
        <v>7.2999999999999996E-4</v>
      </c>
      <c r="AI768" s="132">
        <v>2.8799999999999999E-2</v>
      </c>
      <c r="AJ768" s="132">
        <v>2.2799999999999999E-3</v>
      </c>
    </row>
    <row r="769" spans="1:36">
      <c r="A769" t="s">
        <v>1214</v>
      </c>
      <c r="B769" t="s">
        <v>1240</v>
      </c>
      <c r="C769" t="s">
        <v>2906</v>
      </c>
      <c r="D769" t="s">
        <v>2907</v>
      </c>
      <c r="E769" t="s">
        <v>310</v>
      </c>
      <c r="F769" t="s">
        <v>2908</v>
      </c>
      <c r="G769" t="s">
        <v>2909</v>
      </c>
      <c r="H769" t="s">
        <v>322</v>
      </c>
      <c r="I769" t="s">
        <v>755</v>
      </c>
      <c r="J769" t="s">
        <v>205</v>
      </c>
      <c r="K769" t="s">
        <v>205</v>
      </c>
      <c r="L769" t="s">
        <v>326</v>
      </c>
      <c r="M769" t="s">
        <v>341</v>
      </c>
      <c r="N769" t="s">
        <v>441</v>
      </c>
      <c r="O769" t="s">
        <v>340</v>
      </c>
      <c r="P769" t="s">
        <v>1556</v>
      </c>
      <c r="Q769" t="s">
        <v>416</v>
      </c>
      <c r="R769" t="s">
        <v>408</v>
      </c>
      <c r="S769" t="s">
        <v>1213</v>
      </c>
      <c r="T769" s="131">
        <v>3.21</v>
      </c>
      <c r="U769" t="s">
        <v>2328</v>
      </c>
      <c r="V769" s="132">
        <v>10</v>
      </c>
      <c r="W769" s="132">
        <v>3.1E-2</v>
      </c>
      <c r="X769" t="s">
        <v>413</v>
      </c>
      <c r="Y769" t="s">
        <v>340</v>
      </c>
      <c r="Z769" s="131">
        <v>3733800</v>
      </c>
      <c r="AA769" s="131">
        <v>1</v>
      </c>
      <c r="AB769" s="131">
        <v>112.88</v>
      </c>
      <c r="AC769" s="109"/>
      <c r="AD769" s="131">
        <v>4214.7129999999997</v>
      </c>
      <c r="AE769" s="109"/>
      <c r="AF769" s="108"/>
      <c r="AG769" s="16"/>
      <c r="AH769" s="132">
        <v>4.2399999999999998E-3</v>
      </c>
      <c r="AI769" s="132">
        <v>2.8709999999999999E-2</v>
      </c>
      <c r="AJ769" s="132">
        <v>2.2699999999999999E-3</v>
      </c>
    </row>
    <row r="770" spans="1:36">
      <c r="A770" t="s">
        <v>1214</v>
      </c>
      <c r="B770" t="s">
        <v>1240</v>
      </c>
      <c r="C770" t="s">
        <v>2863</v>
      </c>
      <c r="D770" t="s">
        <v>2864</v>
      </c>
      <c r="E770" t="s">
        <v>310</v>
      </c>
      <c r="F770" t="s">
        <v>2865</v>
      </c>
      <c r="G770" t="s">
        <v>2866</v>
      </c>
      <c r="H770" t="s">
        <v>322</v>
      </c>
      <c r="I770" t="s">
        <v>755</v>
      </c>
      <c r="J770" t="s">
        <v>205</v>
      </c>
      <c r="K770" t="s">
        <v>205</v>
      </c>
      <c r="L770" t="s">
        <v>326</v>
      </c>
      <c r="M770" t="s">
        <v>341</v>
      </c>
      <c r="N770" t="s">
        <v>465</v>
      </c>
      <c r="O770" t="s">
        <v>340</v>
      </c>
      <c r="P770" t="s">
        <v>1530</v>
      </c>
      <c r="Q770" t="s">
        <v>414</v>
      </c>
      <c r="R770" t="s">
        <v>408</v>
      </c>
      <c r="S770" t="s">
        <v>1213</v>
      </c>
      <c r="T770" s="131">
        <v>3.7</v>
      </c>
      <c r="U770" t="s">
        <v>1755</v>
      </c>
      <c r="V770" s="132">
        <v>3.9379999999999998E-2</v>
      </c>
      <c r="W770" s="132">
        <v>2.8400000000000002E-2</v>
      </c>
      <c r="X770" t="s">
        <v>413</v>
      </c>
      <c r="Y770" t="s">
        <v>340</v>
      </c>
      <c r="Z770" s="131">
        <v>3644862.5</v>
      </c>
      <c r="AA770" s="131">
        <v>1</v>
      </c>
      <c r="AB770" s="131">
        <v>113.64</v>
      </c>
      <c r="AC770" s="109"/>
      <c r="AD770" s="131">
        <v>4142.0219999999999</v>
      </c>
      <c r="AE770" s="109"/>
      <c r="AF770" s="108"/>
      <c r="AG770" s="16"/>
      <c r="AH770" s="132">
        <v>8.8299999999999993E-3</v>
      </c>
      <c r="AI770" s="132">
        <v>2.8219999999999999E-2</v>
      </c>
      <c r="AJ770" s="132">
        <v>2.2300000000000002E-3</v>
      </c>
    </row>
    <row r="771" spans="1:36">
      <c r="A771" t="s">
        <v>1214</v>
      </c>
      <c r="B771" t="s">
        <v>1240</v>
      </c>
      <c r="C771" t="s">
        <v>2910</v>
      </c>
      <c r="D771" t="s">
        <v>2911</v>
      </c>
      <c r="E771" t="s">
        <v>310</v>
      </c>
      <c r="F771" t="s">
        <v>2912</v>
      </c>
      <c r="G771" t="s">
        <v>2913</v>
      </c>
      <c r="H771" t="s">
        <v>322</v>
      </c>
      <c r="I771" t="s">
        <v>952</v>
      </c>
      <c r="J771" t="s">
        <v>205</v>
      </c>
      <c r="K771" t="s">
        <v>205</v>
      </c>
      <c r="L771" t="s">
        <v>326</v>
      </c>
      <c r="M771" t="s">
        <v>341</v>
      </c>
      <c r="N771" t="s">
        <v>441</v>
      </c>
      <c r="O771" t="s">
        <v>340</v>
      </c>
      <c r="P771" t="s">
        <v>1556</v>
      </c>
      <c r="Q771" t="s">
        <v>416</v>
      </c>
      <c r="R771" t="s">
        <v>408</v>
      </c>
      <c r="S771" t="s">
        <v>1213</v>
      </c>
      <c r="T771" s="131">
        <v>2.78</v>
      </c>
      <c r="U771" t="s">
        <v>2506</v>
      </c>
      <c r="V771" s="132">
        <v>10</v>
      </c>
      <c r="W771" s="132">
        <v>5.2999999999999999E-2</v>
      </c>
      <c r="X771" t="s">
        <v>413</v>
      </c>
      <c r="Y771" t="s">
        <v>340</v>
      </c>
      <c r="Z771" s="131">
        <v>3680000</v>
      </c>
      <c r="AA771" s="131">
        <v>1</v>
      </c>
      <c r="AB771" s="131">
        <v>106.83</v>
      </c>
      <c r="AC771" s="109"/>
      <c r="AD771" s="131">
        <v>3931.3440000000001</v>
      </c>
      <c r="AE771" s="109"/>
      <c r="AF771" s="108"/>
      <c r="AG771" s="16"/>
      <c r="AH771" s="132">
        <v>5.7499999999999999E-3</v>
      </c>
      <c r="AI771" s="132">
        <v>2.6780000000000002E-2</v>
      </c>
      <c r="AJ771" s="132">
        <v>2.1199999999999999E-3</v>
      </c>
    </row>
    <row r="772" spans="1:36">
      <c r="A772" t="s">
        <v>1214</v>
      </c>
      <c r="B772" t="s">
        <v>1240</v>
      </c>
      <c r="C772" t="s">
        <v>1992</v>
      </c>
      <c r="D772" t="s">
        <v>1993</v>
      </c>
      <c r="E772" t="s">
        <v>310</v>
      </c>
      <c r="F772" t="s">
        <v>2530</v>
      </c>
      <c r="G772" t="s">
        <v>2531</v>
      </c>
      <c r="H772" t="s">
        <v>322</v>
      </c>
      <c r="I772" t="s">
        <v>755</v>
      </c>
      <c r="J772" t="s">
        <v>205</v>
      </c>
      <c r="K772" t="s">
        <v>205</v>
      </c>
      <c r="L772" t="s">
        <v>326</v>
      </c>
      <c r="M772" t="s">
        <v>341</v>
      </c>
      <c r="N772" t="s">
        <v>449</v>
      </c>
      <c r="O772" t="s">
        <v>340</v>
      </c>
      <c r="P772" t="s">
        <v>1212</v>
      </c>
      <c r="Q772" t="s">
        <v>414</v>
      </c>
      <c r="R772" t="s">
        <v>408</v>
      </c>
      <c r="S772" t="s">
        <v>1213</v>
      </c>
      <c r="T772" s="131">
        <v>3.34</v>
      </c>
      <c r="U772" t="s">
        <v>2532</v>
      </c>
      <c r="V772" s="132">
        <v>-5.3200000000000001E-3</v>
      </c>
      <c r="W772" s="132">
        <v>2.5700000000000001E-2</v>
      </c>
      <c r="X772" t="s">
        <v>413</v>
      </c>
      <c r="Y772" t="s">
        <v>340</v>
      </c>
      <c r="Z772" s="131">
        <v>3600800</v>
      </c>
      <c r="AA772" s="131">
        <v>1</v>
      </c>
      <c r="AB772" s="131">
        <v>105.19</v>
      </c>
      <c r="AC772" s="109"/>
      <c r="AD772" s="131">
        <v>3787.6819999999998</v>
      </c>
      <c r="AE772" s="109"/>
      <c r="AF772" s="108"/>
      <c r="AG772" s="16"/>
      <c r="AH772" s="132">
        <v>3.6600000000000001E-3</v>
      </c>
      <c r="AI772" s="132">
        <v>2.581E-2</v>
      </c>
      <c r="AJ772" s="132">
        <v>2.0400000000000001E-3</v>
      </c>
    </row>
    <row r="773" spans="1:36">
      <c r="A773" t="s">
        <v>1214</v>
      </c>
      <c r="B773" t="s">
        <v>1240</v>
      </c>
      <c r="C773" t="s">
        <v>456</v>
      </c>
      <c r="D773" t="s">
        <v>2228</v>
      </c>
      <c r="E773" t="s">
        <v>310</v>
      </c>
      <c r="F773" t="s">
        <v>2431</v>
      </c>
      <c r="G773" t="s">
        <v>2432</v>
      </c>
      <c r="H773" t="s">
        <v>322</v>
      </c>
      <c r="I773" t="s">
        <v>755</v>
      </c>
      <c r="J773" t="s">
        <v>205</v>
      </c>
      <c r="K773" t="s">
        <v>205</v>
      </c>
      <c r="L773" t="s">
        <v>326</v>
      </c>
      <c r="M773" t="s">
        <v>341</v>
      </c>
      <c r="N773" t="s">
        <v>441</v>
      </c>
      <c r="O773" t="s">
        <v>340</v>
      </c>
      <c r="P773" t="s">
        <v>1212</v>
      </c>
      <c r="Q773" t="s">
        <v>414</v>
      </c>
      <c r="R773" t="s">
        <v>408</v>
      </c>
      <c r="S773" t="s">
        <v>1213</v>
      </c>
      <c r="T773" s="131">
        <v>5.12</v>
      </c>
      <c r="U773" t="s">
        <v>2433</v>
      </c>
      <c r="V773" s="132">
        <v>6.8100000000000001E-3</v>
      </c>
      <c r="W773" s="132">
        <v>2.6200000000000001E-2</v>
      </c>
      <c r="X773" t="s">
        <v>413</v>
      </c>
      <c r="Y773" t="s">
        <v>340</v>
      </c>
      <c r="Z773" s="131">
        <v>3030000</v>
      </c>
      <c r="AA773" s="131">
        <v>1</v>
      </c>
      <c r="AB773" s="131">
        <v>116.21</v>
      </c>
      <c r="AC773" s="109"/>
      <c r="AD773" s="131">
        <v>3521.163</v>
      </c>
      <c r="AE773" s="109"/>
      <c r="AF773" s="108"/>
      <c r="AG773" s="16"/>
      <c r="AH773" s="132">
        <v>7.7999999999999999E-4</v>
      </c>
      <c r="AI773" s="132">
        <v>2.3990000000000001E-2</v>
      </c>
      <c r="AJ773" s="132">
        <v>1.9E-3</v>
      </c>
    </row>
    <row r="774" spans="1:36">
      <c r="A774" t="s">
        <v>1214</v>
      </c>
      <c r="B774" t="s">
        <v>1240</v>
      </c>
      <c r="C774" t="s">
        <v>1532</v>
      </c>
      <c r="D774" t="s">
        <v>1533</v>
      </c>
      <c r="E774" t="s">
        <v>310</v>
      </c>
      <c r="F774" t="s">
        <v>2485</v>
      </c>
      <c r="G774" t="s">
        <v>2486</v>
      </c>
      <c r="H774" t="s">
        <v>322</v>
      </c>
      <c r="I774" t="s">
        <v>755</v>
      </c>
      <c r="J774" t="s">
        <v>205</v>
      </c>
      <c r="K774" t="s">
        <v>205</v>
      </c>
      <c r="L774" t="s">
        <v>326</v>
      </c>
      <c r="M774" t="s">
        <v>341</v>
      </c>
      <c r="N774" t="s">
        <v>449</v>
      </c>
      <c r="O774" t="s">
        <v>340</v>
      </c>
      <c r="P774" t="s">
        <v>1212</v>
      </c>
      <c r="Q774" t="s">
        <v>414</v>
      </c>
      <c r="R774" t="s">
        <v>408</v>
      </c>
      <c r="S774" t="s">
        <v>1213</v>
      </c>
      <c r="T774" s="131">
        <v>3.5</v>
      </c>
      <c r="U774" t="s">
        <v>2487</v>
      </c>
      <c r="V774" s="132">
        <v>2.7040000000000002E-2</v>
      </c>
      <c r="W774" s="132">
        <v>2.5999999999999999E-2</v>
      </c>
      <c r="X774" t="s">
        <v>413</v>
      </c>
      <c r="Y774" t="s">
        <v>340</v>
      </c>
      <c r="Z774" s="131">
        <v>3082919.17</v>
      </c>
      <c r="AA774" s="131">
        <v>1</v>
      </c>
      <c r="AB774" s="131">
        <v>105.05</v>
      </c>
      <c r="AC774" s="109"/>
      <c r="AD774" s="131">
        <v>3238.607</v>
      </c>
      <c r="AE774" s="109"/>
      <c r="AF774" s="108"/>
      <c r="AG774" s="16"/>
      <c r="AH774" s="132">
        <v>8.9999999999999998E-4</v>
      </c>
      <c r="AI774" s="132">
        <v>2.206E-2</v>
      </c>
      <c r="AJ774" s="132">
        <v>1.75E-3</v>
      </c>
    </row>
    <row r="775" spans="1:36">
      <c r="A775" t="s">
        <v>1214</v>
      </c>
      <c r="B775" t="s">
        <v>1240</v>
      </c>
      <c r="C775" t="s">
        <v>2004</v>
      </c>
      <c r="D775" t="s">
        <v>2005</v>
      </c>
      <c r="E775" t="s">
        <v>310</v>
      </c>
      <c r="F775" t="s">
        <v>2232</v>
      </c>
      <c r="G775" t="s">
        <v>2233</v>
      </c>
      <c r="H775" t="s">
        <v>322</v>
      </c>
      <c r="I775" t="s">
        <v>755</v>
      </c>
      <c r="J775" t="s">
        <v>205</v>
      </c>
      <c r="K775" t="s">
        <v>205</v>
      </c>
      <c r="L775" t="s">
        <v>326</v>
      </c>
      <c r="M775" t="s">
        <v>341</v>
      </c>
      <c r="N775" t="s">
        <v>449</v>
      </c>
      <c r="O775" t="s">
        <v>340</v>
      </c>
      <c r="P775" t="s">
        <v>1212</v>
      </c>
      <c r="Q775" t="s">
        <v>414</v>
      </c>
      <c r="R775" t="s">
        <v>408</v>
      </c>
      <c r="S775" t="s">
        <v>1213</v>
      </c>
      <c r="T775" s="131">
        <v>3.21</v>
      </c>
      <c r="U775" t="s">
        <v>2234</v>
      </c>
      <c r="V775" s="132">
        <v>-3.5899999999999999E-3</v>
      </c>
      <c r="W775" s="132">
        <v>2.58E-2</v>
      </c>
      <c r="X775" t="s">
        <v>413</v>
      </c>
      <c r="Y775" t="s">
        <v>340</v>
      </c>
      <c r="Z775" s="131">
        <v>2960148</v>
      </c>
      <c r="AA775" s="131">
        <v>1</v>
      </c>
      <c r="AB775" s="131">
        <v>104.36</v>
      </c>
      <c r="AC775" s="109"/>
      <c r="AD775" s="131">
        <v>3089.21</v>
      </c>
      <c r="AE775" s="109"/>
      <c r="AF775" s="108"/>
      <c r="AG775" s="16"/>
      <c r="AH775" s="132">
        <v>1.33E-3</v>
      </c>
      <c r="AI775" s="132">
        <v>2.1049999999999999E-2</v>
      </c>
      <c r="AJ775" s="132">
        <v>1.67E-3</v>
      </c>
    </row>
    <row r="776" spans="1:36">
      <c r="A776" t="s">
        <v>1214</v>
      </c>
      <c r="B776" t="s">
        <v>1240</v>
      </c>
      <c r="C776" t="s">
        <v>2414</v>
      </c>
      <c r="D776" t="s">
        <v>2415</v>
      </c>
      <c r="E776" t="s">
        <v>310</v>
      </c>
      <c r="F776" t="s">
        <v>2839</v>
      </c>
      <c r="G776" t="s">
        <v>2840</v>
      </c>
      <c r="H776" t="s">
        <v>322</v>
      </c>
      <c r="I776" t="s">
        <v>755</v>
      </c>
      <c r="J776" t="s">
        <v>205</v>
      </c>
      <c r="K776" t="s">
        <v>205</v>
      </c>
      <c r="L776" t="s">
        <v>326</v>
      </c>
      <c r="M776" t="s">
        <v>341</v>
      </c>
      <c r="N776" t="s">
        <v>449</v>
      </c>
      <c r="O776" t="s">
        <v>340</v>
      </c>
      <c r="P776" t="s">
        <v>1590</v>
      </c>
      <c r="Q776" t="s">
        <v>414</v>
      </c>
      <c r="R776" t="s">
        <v>408</v>
      </c>
      <c r="S776" t="s">
        <v>1213</v>
      </c>
      <c r="T776" s="131">
        <v>2.72</v>
      </c>
      <c r="U776" t="s">
        <v>1880</v>
      </c>
      <c r="V776" s="132">
        <v>2.707E-2</v>
      </c>
      <c r="W776" s="132">
        <v>2.8500000000000001E-2</v>
      </c>
      <c r="X776" t="s">
        <v>412</v>
      </c>
      <c r="Y776" t="s">
        <v>340</v>
      </c>
      <c r="Z776" s="131">
        <v>2665774</v>
      </c>
      <c r="AA776" s="131">
        <v>1</v>
      </c>
      <c r="AB776" s="131">
        <v>108.07</v>
      </c>
      <c r="AC776" s="109"/>
      <c r="AD776" s="131">
        <v>2880.902</v>
      </c>
      <c r="AE776" s="109"/>
      <c r="AF776" s="108"/>
      <c r="AG776" s="16"/>
      <c r="AH776" s="132">
        <v>2.9399999999999999E-3</v>
      </c>
      <c r="AI776" s="132">
        <v>1.9630000000000002E-2</v>
      </c>
      <c r="AJ776" s="132">
        <v>1.5499999999999999E-3</v>
      </c>
    </row>
    <row r="777" spans="1:36">
      <c r="A777" t="s">
        <v>1214</v>
      </c>
      <c r="B777" t="s">
        <v>1240</v>
      </c>
      <c r="C777" t="s">
        <v>1992</v>
      </c>
      <c r="D777" t="s">
        <v>1993</v>
      </c>
      <c r="E777" t="s">
        <v>310</v>
      </c>
      <c r="F777" t="s">
        <v>2845</v>
      </c>
      <c r="G777" t="s">
        <v>2846</v>
      </c>
      <c r="H777" t="s">
        <v>322</v>
      </c>
      <c r="I777" t="s">
        <v>755</v>
      </c>
      <c r="J777" t="s">
        <v>205</v>
      </c>
      <c r="K777" t="s">
        <v>205</v>
      </c>
      <c r="L777" t="s">
        <v>326</v>
      </c>
      <c r="M777" t="s">
        <v>341</v>
      </c>
      <c r="N777" t="s">
        <v>449</v>
      </c>
      <c r="O777" t="s">
        <v>340</v>
      </c>
      <c r="P777" t="s">
        <v>1590</v>
      </c>
      <c r="Q777" t="s">
        <v>414</v>
      </c>
      <c r="R777" t="s">
        <v>408</v>
      </c>
      <c r="S777" t="s">
        <v>1213</v>
      </c>
      <c r="T777" s="131">
        <v>0.88</v>
      </c>
      <c r="U777" t="s">
        <v>2847</v>
      </c>
      <c r="V777" s="132">
        <v>2.6519999999999998E-2</v>
      </c>
      <c r="W777" s="132">
        <v>2.8799999999999999E-2</v>
      </c>
      <c r="X777" t="s">
        <v>412</v>
      </c>
      <c r="Y777" t="s">
        <v>340</v>
      </c>
      <c r="Z777" s="131">
        <v>2426667</v>
      </c>
      <c r="AA777" s="131">
        <v>1</v>
      </c>
      <c r="AB777" s="131">
        <v>116.88</v>
      </c>
      <c r="AC777" s="109"/>
      <c r="AD777" s="131">
        <v>2836.288</v>
      </c>
      <c r="AE777" s="109"/>
      <c r="AF777" s="108"/>
      <c r="AG777" s="16"/>
      <c r="AH777" s="132">
        <v>2.3E-3</v>
      </c>
      <c r="AI777" s="132">
        <v>1.932E-2</v>
      </c>
      <c r="AJ777" s="132">
        <v>1.5299999999999999E-3</v>
      </c>
    </row>
    <row r="778" spans="1:36">
      <c r="A778" t="s">
        <v>1214</v>
      </c>
      <c r="B778" t="s">
        <v>1240</v>
      </c>
      <c r="C778" t="s">
        <v>1930</v>
      </c>
      <c r="D778" t="s">
        <v>1931</v>
      </c>
      <c r="E778" t="s">
        <v>310</v>
      </c>
      <c r="F778" t="s">
        <v>2598</v>
      </c>
      <c r="G778" t="s">
        <v>2599</v>
      </c>
      <c r="H778" t="s">
        <v>322</v>
      </c>
      <c r="I778" t="s">
        <v>755</v>
      </c>
      <c r="J778" t="s">
        <v>205</v>
      </c>
      <c r="K778" t="s">
        <v>205</v>
      </c>
      <c r="L778" t="s">
        <v>326</v>
      </c>
      <c r="M778" t="s">
        <v>341</v>
      </c>
      <c r="N778" t="s">
        <v>465</v>
      </c>
      <c r="O778" t="s">
        <v>340</v>
      </c>
      <c r="P778" t="s">
        <v>1645</v>
      </c>
      <c r="Q778" t="s">
        <v>414</v>
      </c>
      <c r="R778" t="s">
        <v>408</v>
      </c>
      <c r="S778" t="s">
        <v>1213</v>
      </c>
      <c r="T778" s="131">
        <v>4.6900000000000004</v>
      </c>
      <c r="U778" t="s">
        <v>2515</v>
      </c>
      <c r="V778" s="132">
        <v>3.0400000000000002E-3</v>
      </c>
      <c r="W778" s="132">
        <v>2.7E-2</v>
      </c>
      <c r="X778" t="s">
        <v>413</v>
      </c>
      <c r="Y778" t="s">
        <v>340</v>
      </c>
      <c r="Z778" s="131">
        <v>2690080</v>
      </c>
      <c r="AA778" s="131">
        <v>1</v>
      </c>
      <c r="AB778" s="131">
        <v>102.52</v>
      </c>
      <c r="AC778" s="109">
        <v>39.832999999999998</v>
      </c>
      <c r="AD778" s="131">
        <v>2797.703</v>
      </c>
      <c r="AE778" s="109"/>
      <c r="AF778" s="108"/>
      <c r="AG778" s="16"/>
      <c r="AH778" s="132">
        <v>2.0100000000000001E-3</v>
      </c>
      <c r="AI778" s="132">
        <v>1.933E-2</v>
      </c>
      <c r="AJ778" s="132">
        <v>1.5299999999999999E-3</v>
      </c>
    </row>
    <row r="779" spans="1:36">
      <c r="A779" t="s">
        <v>1214</v>
      </c>
      <c r="B779" t="s">
        <v>1240</v>
      </c>
      <c r="C779" t="s">
        <v>1532</v>
      </c>
      <c r="D779" t="s">
        <v>1533</v>
      </c>
      <c r="E779" t="s">
        <v>310</v>
      </c>
      <c r="F779" t="s">
        <v>2848</v>
      </c>
      <c r="G779" t="s">
        <v>2849</v>
      </c>
      <c r="H779" t="s">
        <v>322</v>
      </c>
      <c r="I779" t="s">
        <v>755</v>
      </c>
      <c r="J779" t="s">
        <v>205</v>
      </c>
      <c r="K779" t="s">
        <v>205</v>
      </c>
      <c r="L779" t="s">
        <v>326</v>
      </c>
      <c r="M779" t="s">
        <v>341</v>
      </c>
      <c r="N779" t="s">
        <v>449</v>
      </c>
      <c r="O779" t="s">
        <v>340</v>
      </c>
      <c r="P779" t="s">
        <v>1590</v>
      </c>
      <c r="Q779" t="s">
        <v>414</v>
      </c>
      <c r="R779" t="s">
        <v>408</v>
      </c>
      <c r="S779" t="s">
        <v>1213</v>
      </c>
      <c r="T779" s="131">
        <v>0.33</v>
      </c>
      <c r="U779" t="s">
        <v>2850</v>
      </c>
      <c r="V779" s="132">
        <v>2.6120000000000001E-2</v>
      </c>
      <c r="W779" s="132">
        <v>2.1399999999999999E-2</v>
      </c>
      <c r="X779" t="s">
        <v>412</v>
      </c>
      <c r="Y779" t="s">
        <v>340</v>
      </c>
      <c r="Z779" s="131">
        <v>2348592</v>
      </c>
      <c r="AA779" s="131">
        <v>1</v>
      </c>
      <c r="AB779" s="131">
        <v>117.22</v>
      </c>
      <c r="AC779" s="109"/>
      <c r="AD779" s="131">
        <v>2753.02</v>
      </c>
      <c r="AE779" s="109"/>
      <c r="AF779" s="108"/>
      <c r="AG779" s="16"/>
      <c r="AH779" s="132">
        <v>4.5500000000000002E-3</v>
      </c>
      <c r="AI779" s="132">
        <v>1.8759999999999999E-2</v>
      </c>
      <c r="AJ779" s="132">
        <v>1.48E-3</v>
      </c>
    </row>
    <row r="780" spans="1:36">
      <c r="A780" t="s">
        <v>1214</v>
      </c>
      <c r="B780" t="s">
        <v>1240</v>
      </c>
      <c r="C780" t="s">
        <v>1632</v>
      </c>
      <c r="D780" t="s">
        <v>1633</v>
      </c>
      <c r="E780" t="s">
        <v>310</v>
      </c>
      <c r="F780" t="s">
        <v>1942</v>
      </c>
      <c r="G780" t="s">
        <v>1943</v>
      </c>
      <c r="H780" t="s">
        <v>322</v>
      </c>
      <c r="I780" t="s">
        <v>755</v>
      </c>
      <c r="J780" t="s">
        <v>205</v>
      </c>
      <c r="K780" t="s">
        <v>205</v>
      </c>
      <c r="L780" t="s">
        <v>326</v>
      </c>
      <c r="M780" t="s">
        <v>341</v>
      </c>
      <c r="N780" t="s">
        <v>465</v>
      </c>
      <c r="O780" t="s">
        <v>340</v>
      </c>
      <c r="P780" t="s">
        <v>1530</v>
      </c>
      <c r="Q780" t="s">
        <v>414</v>
      </c>
      <c r="R780" t="s">
        <v>408</v>
      </c>
      <c r="S780" t="s">
        <v>1213</v>
      </c>
      <c r="T780" s="131">
        <v>3.56</v>
      </c>
      <c r="U780" t="s">
        <v>1561</v>
      </c>
      <c r="V780" s="132">
        <v>3.5409999999999997E-2</v>
      </c>
      <c r="W780" s="132">
        <v>0.03</v>
      </c>
      <c r="X780" t="s">
        <v>413</v>
      </c>
      <c r="Y780" t="s">
        <v>340</v>
      </c>
      <c r="Z780" s="131">
        <v>2436450</v>
      </c>
      <c r="AA780" s="131">
        <v>1</v>
      </c>
      <c r="AB780" s="131">
        <v>110.37</v>
      </c>
      <c r="AC780" s="109"/>
      <c r="AD780" s="131">
        <v>2689.11</v>
      </c>
      <c r="AE780" s="109"/>
      <c r="AF780" s="108"/>
      <c r="AG780" s="16"/>
      <c r="AH780" s="132">
        <v>1.34E-3</v>
      </c>
      <c r="AI780" s="132">
        <v>1.8319999999999999E-2</v>
      </c>
      <c r="AJ780" s="132">
        <v>1.4499999999999999E-3</v>
      </c>
    </row>
    <row r="781" spans="1:36">
      <c r="A781" t="s">
        <v>1214</v>
      </c>
      <c r="B781" t="s">
        <v>1240</v>
      </c>
      <c r="C781" t="s">
        <v>456</v>
      </c>
      <c r="D781" t="s">
        <v>2228</v>
      </c>
      <c r="E781" t="s">
        <v>310</v>
      </c>
      <c r="F781" t="s">
        <v>2419</v>
      </c>
      <c r="G781" t="s">
        <v>2420</v>
      </c>
      <c r="H781" t="s">
        <v>322</v>
      </c>
      <c r="I781" t="s">
        <v>755</v>
      </c>
      <c r="J781" t="s">
        <v>205</v>
      </c>
      <c r="K781" t="s">
        <v>205</v>
      </c>
      <c r="L781" t="s">
        <v>326</v>
      </c>
      <c r="M781" t="s">
        <v>341</v>
      </c>
      <c r="N781" t="s">
        <v>441</v>
      </c>
      <c r="O781" t="s">
        <v>340</v>
      </c>
      <c r="P781" t="s">
        <v>1212</v>
      </c>
      <c r="Q781" t="s">
        <v>414</v>
      </c>
      <c r="R781" t="s">
        <v>408</v>
      </c>
      <c r="S781" t="s">
        <v>1213</v>
      </c>
      <c r="T781" s="131">
        <v>0.65</v>
      </c>
      <c r="U781" t="s">
        <v>2421</v>
      </c>
      <c r="V781" s="132">
        <v>1.908E-2</v>
      </c>
      <c r="W781" s="132">
        <v>2.9600000000000001E-2</v>
      </c>
      <c r="X781" t="s">
        <v>413</v>
      </c>
      <c r="Y781" t="s">
        <v>340</v>
      </c>
      <c r="Z781" s="131">
        <v>2184625.5</v>
      </c>
      <c r="AA781" s="131">
        <v>1</v>
      </c>
      <c r="AB781" s="131">
        <v>121.68</v>
      </c>
      <c r="AC781" s="109"/>
      <c r="AD781" s="131">
        <v>2658.252</v>
      </c>
      <c r="AE781" s="109"/>
      <c r="AF781" s="108"/>
      <c r="AG781" s="16"/>
      <c r="AH781" s="132">
        <v>1.48E-3</v>
      </c>
      <c r="AI781" s="132">
        <v>1.8110000000000001E-2</v>
      </c>
      <c r="AJ781" s="132">
        <v>1.4300000000000001E-3</v>
      </c>
    </row>
    <row r="782" spans="1:36">
      <c r="A782" t="s">
        <v>1214</v>
      </c>
      <c r="B782" t="s">
        <v>1240</v>
      </c>
      <c r="C782" t="s">
        <v>2239</v>
      </c>
      <c r="D782" t="s">
        <v>2240</v>
      </c>
      <c r="E782" t="s">
        <v>310</v>
      </c>
      <c r="F782" t="s">
        <v>2241</v>
      </c>
      <c r="G782" t="s">
        <v>2242</v>
      </c>
      <c r="H782" t="s">
        <v>322</v>
      </c>
      <c r="I782" t="s">
        <v>952</v>
      </c>
      <c r="J782" t="s">
        <v>205</v>
      </c>
      <c r="K782" t="s">
        <v>205</v>
      </c>
      <c r="L782" t="s">
        <v>326</v>
      </c>
      <c r="M782" t="s">
        <v>341</v>
      </c>
      <c r="N782" t="s">
        <v>465</v>
      </c>
      <c r="O782" t="s">
        <v>340</v>
      </c>
      <c r="P782" t="s">
        <v>1590</v>
      </c>
      <c r="Q782" t="s">
        <v>414</v>
      </c>
      <c r="R782" t="s">
        <v>408</v>
      </c>
      <c r="S782" t="s">
        <v>1213</v>
      </c>
      <c r="T782" s="131">
        <v>5.94</v>
      </c>
      <c r="U782" t="s">
        <v>2243</v>
      </c>
      <c r="V782" s="132">
        <v>4.4639999999999999E-2</v>
      </c>
      <c r="W782" s="132">
        <v>5.2400000000000002E-2</v>
      </c>
      <c r="X782" t="s">
        <v>413</v>
      </c>
      <c r="Y782" t="s">
        <v>340</v>
      </c>
      <c r="Z782" s="131">
        <v>2654000</v>
      </c>
      <c r="AA782" s="131">
        <v>1</v>
      </c>
      <c r="AB782" s="131">
        <v>99.91</v>
      </c>
      <c r="AC782" s="109"/>
      <c r="AD782" s="131">
        <v>2651.6109999999999</v>
      </c>
      <c r="AE782" s="109"/>
      <c r="AF782" s="108"/>
      <c r="AG782" s="16"/>
      <c r="AH782" s="132">
        <v>1.4300000000000001E-3</v>
      </c>
      <c r="AI782" s="132">
        <v>1.8069999999999999E-2</v>
      </c>
      <c r="AJ782" s="132">
        <v>1.4300000000000001E-3</v>
      </c>
    </row>
    <row r="783" spans="1:36">
      <c r="A783" t="s">
        <v>1214</v>
      </c>
      <c r="B783" t="s">
        <v>1240</v>
      </c>
      <c r="C783" t="s">
        <v>2841</v>
      </c>
      <c r="D783" t="s">
        <v>2842</v>
      </c>
      <c r="E783" t="s">
        <v>310</v>
      </c>
      <c r="F783" t="s">
        <v>2843</v>
      </c>
      <c r="G783" t="s">
        <v>2844</v>
      </c>
      <c r="H783" t="s">
        <v>322</v>
      </c>
      <c r="I783" t="s">
        <v>755</v>
      </c>
      <c r="J783" t="s">
        <v>205</v>
      </c>
      <c r="K783" t="s">
        <v>205</v>
      </c>
      <c r="L783" t="s">
        <v>326</v>
      </c>
      <c r="M783" t="s">
        <v>341</v>
      </c>
      <c r="N783" t="s">
        <v>448</v>
      </c>
      <c r="O783" t="s">
        <v>340</v>
      </c>
      <c r="P783" t="s">
        <v>1566</v>
      </c>
      <c r="Q783" t="s">
        <v>414</v>
      </c>
      <c r="R783" t="s">
        <v>408</v>
      </c>
      <c r="S783" t="s">
        <v>1213</v>
      </c>
      <c r="T783" s="131">
        <v>5.14</v>
      </c>
      <c r="U783" t="s">
        <v>2041</v>
      </c>
      <c r="V783" s="132">
        <v>2.845E-2</v>
      </c>
      <c r="W783" s="132">
        <v>2.8400000000000002E-2</v>
      </c>
      <c r="X783" t="s">
        <v>413</v>
      </c>
      <c r="Y783" t="s">
        <v>340</v>
      </c>
      <c r="Z783" s="131">
        <v>2584000</v>
      </c>
      <c r="AA783" s="131">
        <v>1</v>
      </c>
      <c r="AB783" s="131">
        <v>101.87</v>
      </c>
      <c r="AC783" s="109"/>
      <c r="AD783" s="131">
        <v>2632.3209999999999</v>
      </c>
      <c r="AE783" s="109"/>
      <c r="AF783" s="108"/>
      <c r="AG783" s="16"/>
      <c r="AH783" s="132">
        <v>1.034E-2</v>
      </c>
      <c r="AI783" s="132">
        <v>1.7930000000000001E-2</v>
      </c>
      <c r="AJ783" s="132">
        <v>1.42E-3</v>
      </c>
    </row>
    <row r="784" spans="1:36">
      <c r="A784" t="s">
        <v>1214</v>
      </c>
      <c r="B784" t="s">
        <v>1240</v>
      </c>
      <c r="C784" t="s">
        <v>2004</v>
      </c>
      <c r="D784" t="s">
        <v>2005</v>
      </c>
      <c r="E784" t="s">
        <v>310</v>
      </c>
      <c r="F784" t="s">
        <v>2360</v>
      </c>
      <c r="G784" t="s">
        <v>2361</v>
      </c>
      <c r="H784" t="s">
        <v>322</v>
      </c>
      <c r="I784" t="s">
        <v>755</v>
      </c>
      <c r="J784" t="s">
        <v>205</v>
      </c>
      <c r="K784" t="s">
        <v>205</v>
      </c>
      <c r="L784" t="s">
        <v>326</v>
      </c>
      <c r="M784" t="s">
        <v>341</v>
      </c>
      <c r="N784" t="s">
        <v>449</v>
      </c>
      <c r="O784" t="s">
        <v>340</v>
      </c>
      <c r="P784" t="s">
        <v>1212</v>
      </c>
      <c r="Q784" t="s">
        <v>414</v>
      </c>
      <c r="R784" t="s">
        <v>408</v>
      </c>
      <c r="S784" t="s">
        <v>1213</v>
      </c>
      <c r="T784" s="131">
        <v>0.98</v>
      </c>
      <c r="U784" t="s">
        <v>2362</v>
      </c>
      <c r="V784" s="132">
        <v>5.0000000000000002E-5</v>
      </c>
      <c r="W784" s="132">
        <v>2.5499999999999998E-2</v>
      </c>
      <c r="X784" t="s">
        <v>413</v>
      </c>
      <c r="Y784" t="s">
        <v>340</v>
      </c>
      <c r="Z784" s="131">
        <v>2221574</v>
      </c>
      <c r="AA784" s="131">
        <v>1</v>
      </c>
      <c r="AB784" s="131">
        <v>112.93</v>
      </c>
      <c r="AC784" s="109"/>
      <c r="AD784" s="131">
        <v>2508.8240000000001</v>
      </c>
      <c r="AE784" s="109"/>
      <c r="AF784" s="108"/>
      <c r="AG784" s="16"/>
      <c r="AH784" s="132">
        <v>7.3999999999999999E-4</v>
      </c>
      <c r="AI784" s="132">
        <v>1.7090000000000001E-2</v>
      </c>
      <c r="AJ784" s="132">
        <v>1.3500000000000001E-3</v>
      </c>
    </row>
    <row r="785" spans="1:36">
      <c r="A785" t="s">
        <v>1214</v>
      </c>
      <c r="B785" t="s">
        <v>1240</v>
      </c>
      <c r="C785" t="s">
        <v>1852</v>
      </c>
      <c r="D785" t="s">
        <v>1853</v>
      </c>
      <c r="E785" t="s">
        <v>310</v>
      </c>
      <c r="F785" t="s">
        <v>2917</v>
      </c>
      <c r="G785" t="s">
        <v>2918</v>
      </c>
      <c r="H785" t="s">
        <v>322</v>
      </c>
      <c r="I785" t="s">
        <v>952</v>
      </c>
      <c r="J785" t="s">
        <v>205</v>
      </c>
      <c r="K785" t="s">
        <v>205</v>
      </c>
      <c r="L785" t="s">
        <v>326</v>
      </c>
      <c r="M785" t="s">
        <v>341</v>
      </c>
      <c r="N785" t="s">
        <v>442</v>
      </c>
      <c r="O785" t="s">
        <v>340</v>
      </c>
      <c r="P785"/>
      <c r="Q785" t="s">
        <v>411</v>
      </c>
      <c r="R785" t="s">
        <v>411</v>
      </c>
      <c r="S785" t="s">
        <v>1213</v>
      </c>
      <c r="T785" s="131">
        <v>2.08</v>
      </c>
      <c r="U785" t="s">
        <v>1986</v>
      </c>
      <c r="V785" s="132">
        <v>5.0999999999999997E-2</v>
      </c>
      <c r="W785" s="132">
        <v>5.62E-2</v>
      </c>
      <c r="X785" t="s">
        <v>413</v>
      </c>
      <c r="Y785" t="s">
        <v>340</v>
      </c>
      <c r="Z785" s="131">
        <v>2385000</v>
      </c>
      <c r="AA785" s="131">
        <v>1</v>
      </c>
      <c r="AB785" s="131">
        <v>102.55</v>
      </c>
      <c r="AC785" s="109"/>
      <c r="AD785" s="131">
        <v>2445.8180000000002</v>
      </c>
      <c r="AE785" s="109"/>
      <c r="AF785" s="108"/>
      <c r="AG785" s="16"/>
      <c r="AH785" s="132">
        <v>1.0840000000000001E-2</v>
      </c>
      <c r="AI785" s="132">
        <v>1.6660000000000001E-2</v>
      </c>
      <c r="AJ785" s="132">
        <v>1.32E-3</v>
      </c>
    </row>
    <row r="786" spans="1:36">
      <c r="A786" t="s">
        <v>1214</v>
      </c>
      <c r="B786" t="s">
        <v>1240</v>
      </c>
      <c r="C786" t="s">
        <v>1944</v>
      </c>
      <c r="D786" t="s">
        <v>1945</v>
      </c>
      <c r="E786" t="s">
        <v>310</v>
      </c>
      <c r="F786" t="s">
        <v>1965</v>
      </c>
      <c r="G786" t="s">
        <v>1966</v>
      </c>
      <c r="H786" t="s">
        <v>322</v>
      </c>
      <c r="I786" t="s">
        <v>755</v>
      </c>
      <c r="J786" t="s">
        <v>205</v>
      </c>
      <c r="K786" t="s">
        <v>205</v>
      </c>
      <c r="L786" t="s">
        <v>326</v>
      </c>
      <c r="M786" t="s">
        <v>341</v>
      </c>
      <c r="N786" t="s">
        <v>465</v>
      </c>
      <c r="O786" t="s">
        <v>340</v>
      </c>
      <c r="P786" t="s">
        <v>1590</v>
      </c>
      <c r="Q786" t="s">
        <v>414</v>
      </c>
      <c r="R786" t="s">
        <v>408</v>
      </c>
      <c r="S786" t="s">
        <v>1213</v>
      </c>
      <c r="T786" s="131">
        <v>4.93</v>
      </c>
      <c r="U786" t="s">
        <v>1927</v>
      </c>
      <c r="V786" s="132">
        <v>1.8769999999999998E-2</v>
      </c>
      <c r="W786" s="132">
        <v>2.9700000000000001E-2</v>
      </c>
      <c r="X786" t="s">
        <v>413</v>
      </c>
      <c r="Y786" t="s">
        <v>340</v>
      </c>
      <c r="Z786" s="131">
        <v>2246160</v>
      </c>
      <c r="AA786" s="131">
        <v>1</v>
      </c>
      <c r="AB786" s="131">
        <v>106.87</v>
      </c>
      <c r="AC786" s="109"/>
      <c r="AD786" s="131">
        <v>2400.471</v>
      </c>
      <c r="AE786" s="109"/>
      <c r="AF786" s="108"/>
      <c r="AG786" s="16"/>
      <c r="AH786" s="132">
        <v>2.3E-3</v>
      </c>
      <c r="AI786" s="132">
        <v>1.635E-2</v>
      </c>
      <c r="AJ786" s="132">
        <v>1.2899999999999999E-3</v>
      </c>
    </row>
    <row r="787" spans="1:36">
      <c r="A787" t="s">
        <v>1214</v>
      </c>
      <c r="B787" t="s">
        <v>1240</v>
      </c>
      <c r="C787" t="s">
        <v>1641</v>
      </c>
      <c r="D787" t="s">
        <v>1642</v>
      </c>
      <c r="E787" t="s">
        <v>310</v>
      </c>
      <c r="F787" t="s">
        <v>2086</v>
      </c>
      <c r="G787" t="s">
        <v>2087</v>
      </c>
      <c r="H787" t="s">
        <v>322</v>
      </c>
      <c r="I787" t="s">
        <v>755</v>
      </c>
      <c r="J787" t="s">
        <v>205</v>
      </c>
      <c r="K787" t="s">
        <v>205</v>
      </c>
      <c r="L787" t="s">
        <v>326</v>
      </c>
      <c r="M787" t="s">
        <v>341</v>
      </c>
      <c r="N787" t="s">
        <v>465</v>
      </c>
      <c r="O787" t="s">
        <v>340</v>
      </c>
      <c r="P787" t="s">
        <v>1645</v>
      </c>
      <c r="Q787" t="s">
        <v>414</v>
      </c>
      <c r="R787" t="s">
        <v>408</v>
      </c>
      <c r="S787" t="s">
        <v>1213</v>
      </c>
      <c r="T787" s="131">
        <v>4.45</v>
      </c>
      <c r="U787" t="s">
        <v>2088</v>
      </c>
      <c r="V787" s="132">
        <v>9.2300000000000004E-3</v>
      </c>
      <c r="W787" s="132">
        <v>2.87E-2</v>
      </c>
      <c r="X787" t="s">
        <v>413</v>
      </c>
      <c r="Y787" t="s">
        <v>340</v>
      </c>
      <c r="Z787" s="131">
        <v>2268271</v>
      </c>
      <c r="AA787" s="131">
        <v>1</v>
      </c>
      <c r="AB787" s="131">
        <v>102.74</v>
      </c>
      <c r="AC787" s="109"/>
      <c r="AD787" s="131">
        <v>2330.422</v>
      </c>
      <c r="AE787" s="109"/>
      <c r="AF787" s="108"/>
      <c r="AG787" s="16"/>
      <c r="AH787" s="132">
        <v>1.6199999999999999E-3</v>
      </c>
      <c r="AI787" s="132">
        <v>1.5879999999999998E-2</v>
      </c>
      <c r="AJ787" s="132">
        <v>1.2600000000000001E-3</v>
      </c>
    </row>
    <row r="788" spans="1:36">
      <c r="A788" t="s">
        <v>1214</v>
      </c>
      <c r="B788" t="s">
        <v>1240</v>
      </c>
      <c r="C788" t="s">
        <v>2472</v>
      </c>
      <c r="D788" t="s">
        <v>2473</v>
      </c>
      <c r="E788" t="s">
        <v>310</v>
      </c>
      <c r="F788" t="s">
        <v>2851</v>
      </c>
      <c r="G788" t="s">
        <v>2852</v>
      </c>
      <c r="H788" t="s">
        <v>322</v>
      </c>
      <c r="I788" t="s">
        <v>952</v>
      </c>
      <c r="J788" t="s">
        <v>205</v>
      </c>
      <c r="K788" t="s">
        <v>205</v>
      </c>
      <c r="L788" t="s">
        <v>326</v>
      </c>
      <c r="M788" t="s">
        <v>341</v>
      </c>
      <c r="N788" t="s">
        <v>463</v>
      </c>
      <c r="O788" t="s">
        <v>340</v>
      </c>
      <c r="P788" t="s">
        <v>1590</v>
      </c>
      <c r="Q788" t="s">
        <v>414</v>
      </c>
      <c r="R788" t="s">
        <v>408</v>
      </c>
      <c r="S788" t="s">
        <v>1213</v>
      </c>
      <c r="T788" s="131">
        <v>2.97</v>
      </c>
      <c r="U788" t="s">
        <v>2853</v>
      </c>
      <c r="V788" s="132">
        <v>4.897E-2</v>
      </c>
      <c r="W788" s="132">
        <v>4.9099999999999998E-2</v>
      </c>
      <c r="X788" t="s">
        <v>413</v>
      </c>
      <c r="Y788" t="s">
        <v>340</v>
      </c>
      <c r="Z788" s="131">
        <v>2270967.6</v>
      </c>
      <c r="AA788" s="131">
        <v>1</v>
      </c>
      <c r="AB788" s="131">
        <v>100.61</v>
      </c>
      <c r="AC788" s="109"/>
      <c r="AD788" s="131">
        <v>2284.8209999999999</v>
      </c>
      <c r="AE788" s="109"/>
      <c r="AF788" s="108"/>
      <c r="AG788" s="16"/>
      <c r="AH788" s="132">
        <v>1.108E-2</v>
      </c>
      <c r="AI788" s="132">
        <v>1.5570000000000001E-2</v>
      </c>
      <c r="AJ788" s="132">
        <v>1.23E-3</v>
      </c>
    </row>
    <row r="789" spans="1:36">
      <c r="A789" t="s">
        <v>1214</v>
      </c>
      <c r="B789" t="s">
        <v>1240</v>
      </c>
      <c r="C789" t="s">
        <v>2540</v>
      </c>
      <c r="D789" t="s">
        <v>2541</v>
      </c>
      <c r="E789" t="s">
        <v>310</v>
      </c>
      <c r="F789" t="s">
        <v>2542</v>
      </c>
      <c r="G789" t="s">
        <v>2543</v>
      </c>
      <c r="H789" t="s">
        <v>322</v>
      </c>
      <c r="I789" t="s">
        <v>755</v>
      </c>
      <c r="J789" t="s">
        <v>205</v>
      </c>
      <c r="K789" t="s">
        <v>205</v>
      </c>
      <c r="L789" t="s">
        <v>326</v>
      </c>
      <c r="M789" t="s">
        <v>341</v>
      </c>
      <c r="N789" t="s">
        <v>448</v>
      </c>
      <c r="O789" t="s">
        <v>340</v>
      </c>
      <c r="P789" t="s">
        <v>1530</v>
      </c>
      <c r="Q789" t="s">
        <v>414</v>
      </c>
      <c r="R789" t="s">
        <v>408</v>
      </c>
      <c r="S789" t="s">
        <v>1213</v>
      </c>
      <c r="T789" s="131">
        <v>2.23</v>
      </c>
      <c r="U789" t="s">
        <v>2544</v>
      </c>
      <c r="V789" s="132">
        <v>3.1300000000000001E-2</v>
      </c>
      <c r="W789" s="132">
        <v>3.1699999999999999E-2</v>
      </c>
      <c r="X789" t="s">
        <v>413</v>
      </c>
      <c r="Y789" t="s">
        <v>340</v>
      </c>
      <c r="Z789" s="131">
        <v>1889757.27</v>
      </c>
      <c r="AA789" s="131">
        <v>1</v>
      </c>
      <c r="AB789" s="131">
        <v>120.32</v>
      </c>
      <c r="AC789" s="109"/>
      <c r="AD789" s="131">
        <v>2273.7559999999999</v>
      </c>
      <c r="AE789" s="109"/>
      <c r="AF789" s="108"/>
      <c r="AG789" s="16"/>
      <c r="AH789" s="132">
        <v>1.3699999999999999E-3</v>
      </c>
      <c r="AI789" s="132">
        <v>1.549E-2</v>
      </c>
      <c r="AJ789" s="132">
        <v>1.23E-3</v>
      </c>
    </row>
    <row r="790" spans="1:36">
      <c r="A790" t="s">
        <v>1214</v>
      </c>
      <c r="B790" t="s">
        <v>1240</v>
      </c>
      <c r="C790" t="s">
        <v>1944</v>
      </c>
      <c r="D790" t="s">
        <v>1945</v>
      </c>
      <c r="E790" t="s">
        <v>310</v>
      </c>
      <c r="F790" t="s">
        <v>2422</v>
      </c>
      <c r="G790" t="s">
        <v>2423</v>
      </c>
      <c r="H790" t="s">
        <v>322</v>
      </c>
      <c r="I790" t="s">
        <v>755</v>
      </c>
      <c r="J790" t="s">
        <v>205</v>
      </c>
      <c r="K790" t="s">
        <v>205</v>
      </c>
      <c r="L790" t="s">
        <v>326</v>
      </c>
      <c r="M790" t="s">
        <v>341</v>
      </c>
      <c r="N790" t="s">
        <v>465</v>
      </c>
      <c r="O790" t="s">
        <v>340</v>
      </c>
      <c r="P790" t="s">
        <v>2193</v>
      </c>
      <c r="Q790" t="s">
        <v>416</v>
      </c>
      <c r="R790" t="s">
        <v>408</v>
      </c>
      <c r="S790" t="s">
        <v>1213</v>
      </c>
      <c r="T790" s="131">
        <v>3.77</v>
      </c>
      <c r="U790" t="s">
        <v>2061</v>
      </c>
      <c r="V790" s="132">
        <v>1.7799999999999999E-3</v>
      </c>
      <c r="W790" s="132">
        <v>2.8500000000000001E-2</v>
      </c>
      <c r="X790" t="s">
        <v>413</v>
      </c>
      <c r="Y790" t="s">
        <v>340</v>
      </c>
      <c r="Z790" s="131">
        <v>2007000</v>
      </c>
      <c r="AA790" s="131">
        <v>1</v>
      </c>
      <c r="AB790" s="131">
        <v>110.9</v>
      </c>
      <c r="AC790" s="109"/>
      <c r="AD790" s="131">
        <v>2225.7629999999999</v>
      </c>
      <c r="AE790" s="109"/>
      <c r="AF790" s="108"/>
      <c r="AG790" s="16"/>
      <c r="AH790" s="132">
        <v>1.7799999999999999E-3</v>
      </c>
      <c r="AI790" s="132">
        <v>1.516E-2</v>
      </c>
      <c r="AJ790" s="132">
        <v>1.1999999999999999E-3</v>
      </c>
    </row>
    <row r="791" spans="1:36">
      <c r="A791" t="s">
        <v>1214</v>
      </c>
      <c r="B791" t="s">
        <v>1240</v>
      </c>
      <c r="C791" t="s">
        <v>2924</v>
      </c>
      <c r="D791" t="s">
        <v>2925</v>
      </c>
      <c r="E791" t="s">
        <v>310</v>
      </c>
      <c r="F791" t="s">
        <v>2926</v>
      </c>
      <c r="G791" t="s">
        <v>2927</v>
      </c>
      <c r="H791" t="s">
        <v>322</v>
      </c>
      <c r="I791" t="s">
        <v>952</v>
      </c>
      <c r="J791" t="s">
        <v>205</v>
      </c>
      <c r="K791" t="s">
        <v>205</v>
      </c>
      <c r="L791" t="s">
        <v>326</v>
      </c>
      <c r="M791" t="s">
        <v>341</v>
      </c>
      <c r="N791" t="s">
        <v>448</v>
      </c>
      <c r="O791" t="s">
        <v>340</v>
      </c>
      <c r="P791" t="s">
        <v>1556</v>
      </c>
      <c r="Q791" t="s">
        <v>416</v>
      </c>
      <c r="R791" t="s">
        <v>408</v>
      </c>
      <c r="S791" t="s">
        <v>1213</v>
      </c>
      <c r="T791" s="131">
        <v>1.82</v>
      </c>
      <c r="U791" t="s">
        <v>1681</v>
      </c>
      <c r="V791" s="132">
        <v>4.7039999999999998E-2</v>
      </c>
      <c r="W791" s="132">
        <v>5.2200000000000003E-2</v>
      </c>
      <c r="X791" t="s">
        <v>413</v>
      </c>
      <c r="Y791" t="s">
        <v>340</v>
      </c>
      <c r="Z791" s="131">
        <v>2238134.4</v>
      </c>
      <c r="AA791" s="131">
        <v>1</v>
      </c>
      <c r="AB791" s="131">
        <v>98.9</v>
      </c>
      <c r="AC791" s="109"/>
      <c r="AD791" s="131">
        <v>2213.5149999999999</v>
      </c>
      <c r="AE791" s="109"/>
      <c r="AF791" s="108"/>
      <c r="AG791" s="16"/>
      <c r="AH791" s="132">
        <v>3.5500000000000002E-3</v>
      </c>
      <c r="AI791" s="132">
        <v>1.508E-2</v>
      </c>
      <c r="AJ791" s="132">
        <v>1.1900000000000001E-3</v>
      </c>
    </row>
    <row r="792" spans="1:36">
      <c r="A792" t="s">
        <v>1214</v>
      </c>
      <c r="B792" t="s">
        <v>1240</v>
      </c>
      <c r="C792" t="s">
        <v>2540</v>
      </c>
      <c r="D792" t="s">
        <v>2541</v>
      </c>
      <c r="E792" t="s">
        <v>310</v>
      </c>
      <c r="F792" t="s">
        <v>2928</v>
      </c>
      <c r="G792" t="s">
        <v>2929</v>
      </c>
      <c r="H792" t="s">
        <v>322</v>
      </c>
      <c r="I792" t="s">
        <v>755</v>
      </c>
      <c r="J792" t="s">
        <v>205</v>
      </c>
      <c r="K792" t="s">
        <v>205</v>
      </c>
      <c r="L792" t="s">
        <v>326</v>
      </c>
      <c r="M792" t="s">
        <v>341</v>
      </c>
      <c r="N792" t="s">
        <v>448</v>
      </c>
      <c r="O792" t="s">
        <v>340</v>
      </c>
      <c r="P792" t="s">
        <v>1530</v>
      </c>
      <c r="Q792" t="s">
        <v>414</v>
      </c>
      <c r="R792" t="s">
        <v>408</v>
      </c>
      <c r="S792" t="s">
        <v>1213</v>
      </c>
      <c r="T792" s="131">
        <v>3.75</v>
      </c>
      <c r="U792" t="s">
        <v>2019</v>
      </c>
      <c r="V792" s="132">
        <v>1.158E-2</v>
      </c>
      <c r="W792" s="132">
        <v>3.1300000000000001E-2</v>
      </c>
      <c r="X792" t="s">
        <v>413</v>
      </c>
      <c r="Y792" t="s">
        <v>340</v>
      </c>
      <c r="Z792" s="131">
        <v>1850680.86</v>
      </c>
      <c r="AA792" s="131">
        <v>1</v>
      </c>
      <c r="AB792" s="131">
        <v>118.75</v>
      </c>
      <c r="AC792" s="109"/>
      <c r="AD792" s="131">
        <v>2197.6840000000002</v>
      </c>
      <c r="AE792" s="109"/>
      <c r="AF792" s="108"/>
      <c r="AG792" s="16"/>
      <c r="AH792" s="132">
        <v>5.4200000000000003E-3</v>
      </c>
      <c r="AI792" s="132">
        <v>1.4970000000000001E-2</v>
      </c>
      <c r="AJ792" s="132">
        <v>1.1800000000000001E-3</v>
      </c>
    </row>
    <row r="793" spans="1:36">
      <c r="A793" t="s">
        <v>1214</v>
      </c>
      <c r="B793" t="s">
        <v>1240</v>
      </c>
      <c r="C793" t="s">
        <v>2396</v>
      </c>
      <c r="D793" t="s">
        <v>2397</v>
      </c>
      <c r="E793" t="s">
        <v>310</v>
      </c>
      <c r="F793" t="s">
        <v>2592</v>
      </c>
      <c r="G793" t="s">
        <v>2593</v>
      </c>
      <c r="H793" t="s">
        <v>322</v>
      </c>
      <c r="I793" t="s">
        <v>952</v>
      </c>
      <c r="J793" t="s">
        <v>205</v>
      </c>
      <c r="K793" t="s">
        <v>205</v>
      </c>
      <c r="L793" t="s">
        <v>326</v>
      </c>
      <c r="M793" t="s">
        <v>341</v>
      </c>
      <c r="N793" t="s">
        <v>441</v>
      </c>
      <c r="O793" t="s">
        <v>340</v>
      </c>
      <c r="P793" t="s">
        <v>1600</v>
      </c>
      <c r="Q793" t="s">
        <v>416</v>
      </c>
      <c r="R793" t="s">
        <v>408</v>
      </c>
      <c r="S793" t="s">
        <v>1213</v>
      </c>
      <c r="T793" s="131">
        <v>1.2</v>
      </c>
      <c r="U793" t="s">
        <v>1378</v>
      </c>
      <c r="V793" s="132">
        <v>4.9639999999999997E-2</v>
      </c>
      <c r="W793" s="132">
        <v>4.9399999999999999E-2</v>
      </c>
      <c r="X793" t="s">
        <v>413</v>
      </c>
      <c r="Y793" t="s">
        <v>340</v>
      </c>
      <c r="Z793" s="131">
        <v>2205147.25</v>
      </c>
      <c r="AA793" s="131">
        <v>1</v>
      </c>
      <c r="AB793" s="131">
        <v>98.94</v>
      </c>
      <c r="AC793" s="109"/>
      <c r="AD793" s="131">
        <v>2181.7730000000001</v>
      </c>
      <c r="AE793" s="109"/>
      <c r="AF793" s="108"/>
      <c r="AG793" s="16"/>
      <c r="AH793" s="132">
        <v>3.0799999999999998E-3</v>
      </c>
      <c r="AI793" s="132">
        <v>1.486E-2</v>
      </c>
      <c r="AJ793" s="132">
        <v>1.1800000000000001E-3</v>
      </c>
    </row>
    <row r="794" spans="1:36">
      <c r="A794" t="s">
        <v>1214</v>
      </c>
      <c r="B794" t="s">
        <v>1240</v>
      </c>
      <c r="C794" t="s">
        <v>1935</v>
      </c>
      <c r="D794" t="s">
        <v>1936</v>
      </c>
      <c r="E794" t="s">
        <v>310</v>
      </c>
      <c r="F794" t="s">
        <v>1979</v>
      </c>
      <c r="G794" t="s">
        <v>1980</v>
      </c>
      <c r="H794" t="s">
        <v>322</v>
      </c>
      <c r="I794" t="s">
        <v>755</v>
      </c>
      <c r="J794" t="s">
        <v>205</v>
      </c>
      <c r="K794" t="s">
        <v>205</v>
      </c>
      <c r="L794" t="s">
        <v>326</v>
      </c>
      <c r="M794" t="s">
        <v>341</v>
      </c>
      <c r="N794" t="s">
        <v>465</v>
      </c>
      <c r="O794" t="s">
        <v>340</v>
      </c>
      <c r="P794" t="s">
        <v>1645</v>
      </c>
      <c r="Q794" t="s">
        <v>414</v>
      </c>
      <c r="R794" t="s">
        <v>408</v>
      </c>
      <c r="S794" t="s">
        <v>1213</v>
      </c>
      <c r="T794" s="131">
        <v>4.67</v>
      </c>
      <c r="U794" t="s">
        <v>1981</v>
      </c>
      <c r="V794" s="132">
        <v>2.6030000000000001E-2</v>
      </c>
      <c r="W794" s="132">
        <v>2.8299999999999999E-2</v>
      </c>
      <c r="X794" t="s">
        <v>413</v>
      </c>
      <c r="Y794" t="s">
        <v>340</v>
      </c>
      <c r="Z794" s="131">
        <v>2050422.62</v>
      </c>
      <c r="AA794" s="131">
        <v>1</v>
      </c>
      <c r="AB794" s="131">
        <v>105.26</v>
      </c>
      <c r="AC794" s="109"/>
      <c r="AD794" s="131">
        <v>2158.2750000000001</v>
      </c>
      <c r="AE794" s="109"/>
      <c r="AF794" s="108"/>
      <c r="AG794" s="16"/>
      <c r="AH794" s="132">
        <v>9.1E-4</v>
      </c>
      <c r="AI794" s="132">
        <v>1.47E-2</v>
      </c>
      <c r="AJ794" s="132">
        <v>1.16E-3</v>
      </c>
    </row>
    <row r="795" spans="1:36">
      <c r="A795" t="s">
        <v>1214</v>
      </c>
      <c r="B795" t="s">
        <v>1240</v>
      </c>
      <c r="C795" t="s">
        <v>1992</v>
      </c>
      <c r="D795" t="s">
        <v>1993</v>
      </c>
      <c r="E795" t="s">
        <v>310</v>
      </c>
      <c r="F795" t="s">
        <v>2357</v>
      </c>
      <c r="G795" t="s">
        <v>2358</v>
      </c>
      <c r="H795" t="s">
        <v>322</v>
      </c>
      <c r="I795" t="s">
        <v>755</v>
      </c>
      <c r="J795" t="s">
        <v>205</v>
      </c>
      <c r="K795" t="s">
        <v>205</v>
      </c>
      <c r="L795" t="s">
        <v>326</v>
      </c>
      <c r="M795" t="s">
        <v>341</v>
      </c>
      <c r="N795" t="s">
        <v>449</v>
      </c>
      <c r="O795" t="s">
        <v>340</v>
      </c>
      <c r="P795" t="s">
        <v>1212</v>
      </c>
      <c r="Q795" t="s">
        <v>414</v>
      </c>
      <c r="R795" t="s">
        <v>408</v>
      </c>
      <c r="S795" t="s">
        <v>1213</v>
      </c>
      <c r="T795" s="131">
        <v>3.72</v>
      </c>
      <c r="U795" t="s">
        <v>2359</v>
      </c>
      <c r="V795" s="132">
        <v>1.242E-2</v>
      </c>
      <c r="W795" s="132">
        <v>2.5100000000000001E-2</v>
      </c>
      <c r="X795" t="s">
        <v>413</v>
      </c>
      <c r="Y795" t="s">
        <v>340</v>
      </c>
      <c r="Z795" s="131">
        <v>2016800</v>
      </c>
      <c r="AA795" s="131">
        <v>1</v>
      </c>
      <c r="AB795" s="131">
        <v>105.13</v>
      </c>
      <c r="AC795" s="109"/>
      <c r="AD795" s="131">
        <v>2120.2620000000002</v>
      </c>
      <c r="AE795" s="109"/>
      <c r="AF795" s="108"/>
      <c r="AG795" s="16"/>
      <c r="AH795" s="132">
        <v>1.2600000000000001E-3</v>
      </c>
      <c r="AI795" s="132">
        <v>1.4449999999999999E-2</v>
      </c>
      <c r="AJ795" s="132">
        <v>1.14E-3</v>
      </c>
    </row>
    <row r="796" spans="1:36">
      <c r="A796" t="s">
        <v>1214</v>
      </c>
      <c r="B796" t="s">
        <v>1240</v>
      </c>
      <c r="C796" t="s">
        <v>1596</v>
      </c>
      <c r="D796" t="s">
        <v>1597</v>
      </c>
      <c r="E796" t="s">
        <v>310</v>
      </c>
      <c r="F796" t="s">
        <v>2014</v>
      </c>
      <c r="G796" t="s">
        <v>2015</v>
      </c>
      <c r="H796" t="s">
        <v>322</v>
      </c>
      <c r="I796" t="s">
        <v>952</v>
      </c>
      <c r="J796" t="s">
        <v>205</v>
      </c>
      <c r="K796" t="s">
        <v>205</v>
      </c>
      <c r="L796" t="s">
        <v>326</v>
      </c>
      <c r="M796" t="s">
        <v>341</v>
      </c>
      <c r="N796" t="s">
        <v>442</v>
      </c>
      <c r="O796" t="s">
        <v>340</v>
      </c>
      <c r="P796" t="s">
        <v>1600</v>
      </c>
      <c r="Q796" t="s">
        <v>416</v>
      </c>
      <c r="R796" t="s">
        <v>408</v>
      </c>
      <c r="S796" t="s">
        <v>1213</v>
      </c>
      <c r="T796" s="131">
        <v>3.05</v>
      </c>
      <c r="U796" t="s">
        <v>2016</v>
      </c>
      <c r="V796" s="132">
        <v>2.9420000000000002E-2</v>
      </c>
      <c r="W796" s="132">
        <v>5.0599999999999999E-2</v>
      </c>
      <c r="X796" t="s">
        <v>413</v>
      </c>
      <c r="Y796" t="s">
        <v>340</v>
      </c>
      <c r="Z796" s="131">
        <v>2317000</v>
      </c>
      <c r="AA796" s="131">
        <v>1</v>
      </c>
      <c r="AB796" s="131">
        <v>90.42</v>
      </c>
      <c r="AC796" s="109"/>
      <c r="AD796" s="131">
        <v>2095.0309999999999</v>
      </c>
      <c r="AE796" s="109"/>
      <c r="AF796" s="108"/>
      <c r="AG796" s="16"/>
      <c r="AH796" s="132">
        <v>1.97E-3</v>
      </c>
      <c r="AI796" s="132">
        <v>1.427E-2</v>
      </c>
      <c r="AJ796" s="132">
        <v>1.1299999999999999E-3</v>
      </c>
    </row>
    <row r="797" spans="1:36">
      <c r="A797" t="s">
        <v>1214</v>
      </c>
      <c r="B797" t="s">
        <v>1240</v>
      </c>
      <c r="C797" t="s">
        <v>1641</v>
      </c>
      <c r="D797" t="s">
        <v>1642</v>
      </c>
      <c r="E797" t="s">
        <v>310</v>
      </c>
      <c r="F797" t="s">
        <v>2375</v>
      </c>
      <c r="G797" t="s">
        <v>2376</v>
      </c>
      <c r="H797" t="s">
        <v>322</v>
      </c>
      <c r="I797" t="s">
        <v>755</v>
      </c>
      <c r="J797" t="s">
        <v>205</v>
      </c>
      <c r="K797" t="s">
        <v>205</v>
      </c>
      <c r="L797" t="s">
        <v>326</v>
      </c>
      <c r="M797" t="s">
        <v>341</v>
      </c>
      <c r="N797" t="s">
        <v>465</v>
      </c>
      <c r="O797" t="s">
        <v>340</v>
      </c>
      <c r="P797" t="s">
        <v>1645</v>
      </c>
      <c r="Q797" t="s">
        <v>414</v>
      </c>
      <c r="R797" t="s">
        <v>408</v>
      </c>
      <c r="S797" t="s">
        <v>1213</v>
      </c>
      <c r="T797" s="131">
        <v>3.99</v>
      </c>
      <c r="U797" t="s">
        <v>2211</v>
      </c>
      <c r="V797" s="132">
        <v>3.5290000000000002E-2</v>
      </c>
      <c r="W797" s="132">
        <v>2.8799999999999999E-2</v>
      </c>
      <c r="X797" t="s">
        <v>413</v>
      </c>
      <c r="Y797" t="s">
        <v>340</v>
      </c>
      <c r="Z797" s="131">
        <v>1955377.74</v>
      </c>
      <c r="AA797" s="131">
        <v>1</v>
      </c>
      <c r="AB797" s="131">
        <v>106.2</v>
      </c>
      <c r="AC797" s="109"/>
      <c r="AD797" s="131">
        <v>2076.6109999999999</v>
      </c>
      <c r="AE797" s="109"/>
      <c r="AF797" s="108"/>
      <c r="AG797" s="16"/>
      <c r="AH797" s="132">
        <v>1.4599999999999999E-3</v>
      </c>
      <c r="AI797" s="132">
        <v>1.4149999999999999E-2</v>
      </c>
      <c r="AJ797" s="132">
        <v>1.1199999999999999E-3</v>
      </c>
    </row>
    <row r="798" spans="1:36">
      <c r="A798" t="s">
        <v>1214</v>
      </c>
      <c r="B798" t="s">
        <v>1240</v>
      </c>
      <c r="C798" t="s">
        <v>2089</v>
      </c>
      <c r="D798" t="s">
        <v>2090</v>
      </c>
      <c r="E798" t="s">
        <v>310</v>
      </c>
      <c r="F798" t="s">
        <v>2477</v>
      </c>
      <c r="G798" t="s">
        <v>2478</v>
      </c>
      <c r="H798" t="s">
        <v>322</v>
      </c>
      <c r="I798" t="s">
        <v>755</v>
      </c>
      <c r="J798" t="s">
        <v>205</v>
      </c>
      <c r="K798" t="s">
        <v>205</v>
      </c>
      <c r="L798" t="s">
        <v>326</v>
      </c>
      <c r="M798" t="s">
        <v>341</v>
      </c>
      <c r="N798" t="s">
        <v>465</v>
      </c>
      <c r="O798" t="s">
        <v>340</v>
      </c>
      <c r="P798" t="s">
        <v>2257</v>
      </c>
      <c r="Q798" t="s">
        <v>416</v>
      </c>
      <c r="R798" t="s">
        <v>408</v>
      </c>
      <c r="S798" t="s">
        <v>1213</v>
      </c>
      <c r="T798" s="131">
        <v>2.68</v>
      </c>
      <c r="U798" t="s">
        <v>2479</v>
      </c>
      <c r="V798" s="132">
        <v>1.5499999999999999E-3</v>
      </c>
      <c r="W798" s="132">
        <v>2.8000000000000001E-2</v>
      </c>
      <c r="X798" t="s">
        <v>413</v>
      </c>
      <c r="Y798" t="s">
        <v>340</v>
      </c>
      <c r="Z798" s="131">
        <v>1636350</v>
      </c>
      <c r="AA798" s="131">
        <v>1</v>
      </c>
      <c r="AB798" s="131">
        <v>114.07</v>
      </c>
      <c r="AC798" s="109">
        <v>208.31200000000001</v>
      </c>
      <c r="AD798" s="131">
        <v>2074.8960000000002</v>
      </c>
      <c r="AE798" s="109"/>
      <c r="AF798" s="108"/>
      <c r="AG798" s="16"/>
      <c r="AH798" s="132">
        <v>7.3999999999999999E-4</v>
      </c>
      <c r="AI798" s="132">
        <v>1.5559999999999999E-2</v>
      </c>
      <c r="AJ798" s="132">
        <v>1.23E-3</v>
      </c>
    </row>
    <row r="799" spans="1:36">
      <c r="A799" t="s">
        <v>1214</v>
      </c>
      <c r="B799" t="s">
        <v>1240</v>
      </c>
      <c r="C799" t="s">
        <v>1974</v>
      </c>
      <c r="D799" t="s">
        <v>1975</v>
      </c>
      <c r="E799" t="s">
        <v>310</v>
      </c>
      <c r="F799" t="s">
        <v>2044</v>
      </c>
      <c r="G799" t="s">
        <v>2045</v>
      </c>
      <c r="H799" t="s">
        <v>322</v>
      </c>
      <c r="I799" t="s">
        <v>755</v>
      </c>
      <c r="J799" t="s">
        <v>205</v>
      </c>
      <c r="K799" t="s">
        <v>205</v>
      </c>
      <c r="L799" t="s">
        <v>326</v>
      </c>
      <c r="M799" t="s">
        <v>341</v>
      </c>
      <c r="N799" t="s">
        <v>448</v>
      </c>
      <c r="O799" t="s">
        <v>340</v>
      </c>
      <c r="P799" t="s">
        <v>1530</v>
      </c>
      <c r="Q799" t="s">
        <v>414</v>
      </c>
      <c r="R799" t="s">
        <v>408</v>
      </c>
      <c r="S799" t="s">
        <v>1213</v>
      </c>
      <c r="T799" s="131">
        <v>2.81</v>
      </c>
      <c r="U799" t="s">
        <v>1668</v>
      </c>
      <c r="V799" s="132">
        <v>2.66E-3</v>
      </c>
      <c r="W799" s="132">
        <v>3.0200000000000001E-2</v>
      </c>
      <c r="X799" t="s">
        <v>413</v>
      </c>
      <c r="Y799" t="s">
        <v>340</v>
      </c>
      <c r="Z799" s="131">
        <v>1893475</v>
      </c>
      <c r="AA799" s="131">
        <v>1</v>
      </c>
      <c r="AB799" s="131">
        <v>107.32</v>
      </c>
      <c r="AC799" s="109"/>
      <c r="AD799" s="131">
        <v>2032.077</v>
      </c>
      <c r="AE799" s="109"/>
      <c r="AF799" s="108"/>
      <c r="AG799" s="16"/>
      <c r="AH799" s="132">
        <v>1.33E-3</v>
      </c>
      <c r="AI799" s="132">
        <v>1.384E-2</v>
      </c>
      <c r="AJ799" s="132">
        <v>1.1000000000000001E-3</v>
      </c>
    </row>
    <row r="800" spans="1:36">
      <c r="A800" t="s">
        <v>1214</v>
      </c>
      <c r="B800" t="s">
        <v>1240</v>
      </c>
      <c r="C800" t="s">
        <v>2289</v>
      </c>
      <c r="D800" t="s">
        <v>2290</v>
      </c>
      <c r="E800" t="s">
        <v>310</v>
      </c>
      <c r="F800" t="s">
        <v>2693</v>
      </c>
      <c r="G800" t="s">
        <v>2694</v>
      </c>
      <c r="H800" t="s">
        <v>322</v>
      </c>
      <c r="I800" t="s">
        <v>755</v>
      </c>
      <c r="J800" t="s">
        <v>205</v>
      </c>
      <c r="K800" t="s">
        <v>205</v>
      </c>
      <c r="L800" t="s">
        <v>326</v>
      </c>
      <c r="M800" t="s">
        <v>341</v>
      </c>
      <c r="N800" t="s">
        <v>465</v>
      </c>
      <c r="O800" t="s">
        <v>340</v>
      </c>
      <c r="P800" t="s">
        <v>1590</v>
      </c>
      <c r="Q800" t="s">
        <v>414</v>
      </c>
      <c r="R800" t="s">
        <v>408</v>
      </c>
      <c r="S800" t="s">
        <v>1213</v>
      </c>
      <c r="T800" s="131">
        <v>0.91</v>
      </c>
      <c r="U800" t="s">
        <v>2695</v>
      </c>
      <c r="V800" s="132">
        <v>6.6800000000000002E-3</v>
      </c>
      <c r="W800" s="132">
        <v>2.8400000000000002E-2</v>
      </c>
      <c r="X800" t="s">
        <v>413</v>
      </c>
      <c r="Y800" t="s">
        <v>340</v>
      </c>
      <c r="Z800" s="131">
        <v>1645831</v>
      </c>
      <c r="AA800" s="131">
        <v>1</v>
      </c>
      <c r="AB800" s="131">
        <v>118.18</v>
      </c>
      <c r="AC800" s="109"/>
      <c r="AD800" s="131">
        <v>1945.0429999999999</v>
      </c>
      <c r="AE800" s="109"/>
      <c r="AF800" s="108"/>
      <c r="AG800" s="16"/>
      <c r="AH800" s="132">
        <v>1.17E-3</v>
      </c>
      <c r="AI800" s="132">
        <v>1.325E-2</v>
      </c>
      <c r="AJ800" s="132">
        <v>1.0499999999999999E-3</v>
      </c>
    </row>
    <row r="801" spans="1:36">
      <c r="A801" t="s">
        <v>1214</v>
      </c>
      <c r="B801" t="s">
        <v>1240</v>
      </c>
      <c r="C801" t="s">
        <v>1949</v>
      </c>
      <c r="D801" t="s">
        <v>1950</v>
      </c>
      <c r="E801" t="s">
        <v>310</v>
      </c>
      <c r="F801" t="s">
        <v>1951</v>
      </c>
      <c r="G801" t="s">
        <v>1952</v>
      </c>
      <c r="H801" t="s">
        <v>322</v>
      </c>
      <c r="I801" t="s">
        <v>755</v>
      </c>
      <c r="J801" t="s">
        <v>205</v>
      </c>
      <c r="K801" t="s">
        <v>205</v>
      </c>
      <c r="L801" t="s">
        <v>326</v>
      </c>
      <c r="M801" t="s">
        <v>341</v>
      </c>
      <c r="N801" t="s">
        <v>465</v>
      </c>
      <c r="O801" t="s">
        <v>340</v>
      </c>
      <c r="P801" t="s">
        <v>1550</v>
      </c>
      <c r="Q801" t="s">
        <v>414</v>
      </c>
      <c r="R801" t="s">
        <v>408</v>
      </c>
      <c r="S801" t="s">
        <v>1213</v>
      </c>
      <c r="T801" s="131">
        <v>1.88</v>
      </c>
      <c r="U801" t="s">
        <v>1873</v>
      </c>
      <c r="V801" s="132">
        <v>9.6100000000000005E-3</v>
      </c>
      <c r="W801" s="132">
        <v>3.1199999999999999E-2</v>
      </c>
      <c r="X801" t="s">
        <v>413</v>
      </c>
      <c r="Y801" t="s">
        <v>340</v>
      </c>
      <c r="Z801" s="131">
        <v>1584125</v>
      </c>
      <c r="AA801" s="131">
        <v>1</v>
      </c>
      <c r="AB801" s="131">
        <v>117.23</v>
      </c>
      <c r="AC801" s="109"/>
      <c r="AD801" s="131">
        <v>1857.07</v>
      </c>
      <c r="AE801" s="109"/>
      <c r="AF801" s="108"/>
      <c r="AG801" s="16"/>
      <c r="AH801" s="132">
        <v>3.1900000000000001E-3</v>
      </c>
      <c r="AI801" s="132">
        <v>1.265E-2</v>
      </c>
      <c r="AJ801" s="132">
        <v>1E-3</v>
      </c>
    </row>
    <row r="802" spans="1:36">
      <c r="A802" t="s">
        <v>1214</v>
      </c>
      <c r="B802" t="s">
        <v>1240</v>
      </c>
      <c r="C802" t="s">
        <v>2897</v>
      </c>
      <c r="D802" t="s">
        <v>2898</v>
      </c>
      <c r="E802" t="s">
        <v>310</v>
      </c>
      <c r="F802" t="s">
        <v>2914</v>
      </c>
      <c r="G802" t="s">
        <v>2915</v>
      </c>
      <c r="H802" t="s">
        <v>322</v>
      </c>
      <c r="I802" t="s">
        <v>952</v>
      </c>
      <c r="J802" t="s">
        <v>205</v>
      </c>
      <c r="K802" t="s">
        <v>205</v>
      </c>
      <c r="L802" t="s">
        <v>326</v>
      </c>
      <c r="M802" t="s">
        <v>341</v>
      </c>
      <c r="N802" t="s">
        <v>441</v>
      </c>
      <c r="O802" t="s">
        <v>340</v>
      </c>
      <c r="P802" t="s">
        <v>1566</v>
      </c>
      <c r="Q802" t="s">
        <v>414</v>
      </c>
      <c r="R802" t="s">
        <v>408</v>
      </c>
      <c r="S802" t="s">
        <v>1213</v>
      </c>
      <c r="T802" s="131">
        <v>2</v>
      </c>
      <c r="U802" t="s">
        <v>2916</v>
      </c>
      <c r="V802" s="132">
        <v>5.7119999999999997E-2</v>
      </c>
      <c r="W802" s="132">
        <v>5.1499999999999997E-2</v>
      </c>
      <c r="X802" t="s">
        <v>413</v>
      </c>
      <c r="Y802" t="s">
        <v>340</v>
      </c>
      <c r="Z802" s="131">
        <v>1918978.1</v>
      </c>
      <c r="AA802" s="131">
        <v>1</v>
      </c>
      <c r="AB802" s="131">
        <v>96.02</v>
      </c>
      <c r="AC802" s="109"/>
      <c r="AD802" s="131">
        <v>1842.6030000000001</v>
      </c>
      <c r="AE802" s="109"/>
      <c r="AF802" s="108"/>
      <c r="AG802" s="16"/>
      <c r="AH802" s="132">
        <v>3.3600000000000001E-3</v>
      </c>
      <c r="AI802" s="132">
        <v>1.255E-2</v>
      </c>
      <c r="AJ802" s="132">
        <v>9.8999999999999999E-4</v>
      </c>
    </row>
    <row r="803" spans="1:36">
      <c r="A803" t="s">
        <v>1214</v>
      </c>
      <c r="B803" t="s">
        <v>1240</v>
      </c>
      <c r="C803" t="s">
        <v>2571</v>
      </c>
      <c r="D803" t="s">
        <v>2572</v>
      </c>
      <c r="E803" t="s">
        <v>310</v>
      </c>
      <c r="F803" t="s">
        <v>2713</v>
      </c>
      <c r="G803" t="s">
        <v>2714</v>
      </c>
      <c r="H803" t="s">
        <v>322</v>
      </c>
      <c r="I803" t="s">
        <v>952</v>
      </c>
      <c r="J803" t="s">
        <v>205</v>
      </c>
      <c r="K803" t="s">
        <v>205</v>
      </c>
      <c r="L803" t="s">
        <v>326</v>
      </c>
      <c r="M803" t="s">
        <v>341</v>
      </c>
      <c r="N803" t="s">
        <v>441</v>
      </c>
      <c r="O803" t="s">
        <v>340</v>
      </c>
      <c r="P803" t="s">
        <v>1566</v>
      </c>
      <c r="Q803" t="s">
        <v>414</v>
      </c>
      <c r="R803" t="s">
        <v>408</v>
      </c>
      <c r="S803" t="s">
        <v>1213</v>
      </c>
      <c r="T803" s="131">
        <v>2.8</v>
      </c>
      <c r="U803" t="s">
        <v>2715</v>
      </c>
      <c r="V803" s="132">
        <v>1.949E-2</v>
      </c>
      <c r="W803" s="132">
        <v>5.04E-2</v>
      </c>
      <c r="X803" t="s">
        <v>413</v>
      </c>
      <c r="Y803" t="s">
        <v>340</v>
      </c>
      <c r="Z803" s="131">
        <v>1803352.32</v>
      </c>
      <c r="AA803" s="131">
        <v>1</v>
      </c>
      <c r="AB803" s="131">
        <v>94.1</v>
      </c>
      <c r="AC803" s="109"/>
      <c r="AD803" s="131">
        <v>1696.9549999999999</v>
      </c>
      <c r="AE803" s="109"/>
      <c r="AF803" s="108"/>
      <c r="AG803" s="16"/>
      <c r="AH803" s="132">
        <v>2.5200000000000001E-3</v>
      </c>
      <c r="AI803" s="132">
        <v>1.1560000000000001E-2</v>
      </c>
      <c r="AJ803" s="132">
        <v>9.1E-4</v>
      </c>
    </row>
    <row r="804" spans="1:36">
      <c r="A804" t="s">
        <v>1214</v>
      </c>
      <c r="B804" t="s">
        <v>1240</v>
      </c>
      <c r="C804" t="s">
        <v>2267</v>
      </c>
      <c r="D804" t="s">
        <v>2268</v>
      </c>
      <c r="E804" t="s">
        <v>310</v>
      </c>
      <c r="F804" t="s">
        <v>2836</v>
      </c>
      <c r="G804" t="s">
        <v>2837</v>
      </c>
      <c r="H804" t="s">
        <v>322</v>
      </c>
      <c r="I804" t="s">
        <v>755</v>
      </c>
      <c r="J804" t="s">
        <v>205</v>
      </c>
      <c r="K804" t="s">
        <v>205</v>
      </c>
      <c r="L804" t="s">
        <v>326</v>
      </c>
      <c r="M804" t="s">
        <v>341</v>
      </c>
      <c r="N804" t="s">
        <v>441</v>
      </c>
      <c r="O804" t="s">
        <v>340</v>
      </c>
      <c r="P804" t="s">
        <v>1590</v>
      </c>
      <c r="Q804" t="s">
        <v>414</v>
      </c>
      <c r="R804" t="s">
        <v>408</v>
      </c>
      <c r="S804" t="s">
        <v>1213</v>
      </c>
      <c r="T804" s="131">
        <v>2.85</v>
      </c>
      <c r="U804" t="s">
        <v>2838</v>
      </c>
      <c r="V804" s="132">
        <v>7.3600000000000002E-3</v>
      </c>
      <c r="W804" s="132">
        <v>2.76E-2</v>
      </c>
      <c r="X804" t="s">
        <v>413</v>
      </c>
      <c r="Y804" t="s">
        <v>340</v>
      </c>
      <c r="Z804" s="131">
        <v>1357184.4</v>
      </c>
      <c r="AA804" s="131">
        <v>1</v>
      </c>
      <c r="AB804" s="131">
        <v>112.88</v>
      </c>
      <c r="AC804" s="109"/>
      <c r="AD804" s="131">
        <v>1531.99</v>
      </c>
      <c r="AE804" s="109"/>
      <c r="AF804" s="108"/>
      <c r="AG804" s="16"/>
      <c r="AH804" s="132">
        <v>1.42E-3</v>
      </c>
      <c r="AI804" s="132">
        <v>1.044E-2</v>
      </c>
      <c r="AJ804" s="132">
        <v>8.3000000000000001E-4</v>
      </c>
    </row>
    <row r="805" spans="1:36">
      <c r="A805" t="s">
        <v>1214</v>
      </c>
      <c r="B805" t="s">
        <v>1240</v>
      </c>
      <c r="C805" t="s">
        <v>2224</v>
      </c>
      <c r="D805" t="s">
        <v>2225</v>
      </c>
      <c r="E805" t="s">
        <v>310</v>
      </c>
      <c r="F805" t="s">
        <v>2930</v>
      </c>
      <c r="G805" t="s">
        <v>2931</v>
      </c>
      <c r="H805" t="s">
        <v>322</v>
      </c>
      <c r="I805" t="s">
        <v>952</v>
      </c>
      <c r="J805" t="s">
        <v>205</v>
      </c>
      <c r="K805" t="s">
        <v>205</v>
      </c>
      <c r="L805" t="s">
        <v>326</v>
      </c>
      <c r="M805" t="s">
        <v>341</v>
      </c>
      <c r="N805" t="s">
        <v>448</v>
      </c>
      <c r="O805" t="s">
        <v>340</v>
      </c>
      <c r="P805" t="s">
        <v>1579</v>
      </c>
      <c r="Q805" t="s">
        <v>416</v>
      </c>
      <c r="R805" t="s">
        <v>408</v>
      </c>
      <c r="S805" t="s">
        <v>1213</v>
      </c>
      <c r="T805" s="131">
        <v>1.69</v>
      </c>
      <c r="U805" t="s">
        <v>1681</v>
      </c>
      <c r="V805" s="132">
        <v>2.572E-2</v>
      </c>
      <c r="W805" s="132">
        <v>4.9200000000000001E-2</v>
      </c>
      <c r="X805" t="s">
        <v>413</v>
      </c>
      <c r="Y805" t="s">
        <v>340</v>
      </c>
      <c r="Z805" s="131">
        <v>1590696.44</v>
      </c>
      <c r="AA805" s="131">
        <v>1</v>
      </c>
      <c r="AB805" s="131">
        <v>96.27</v>
      </c>
      <c r="AC805" s="109"/>
      <c r="AD805" s="131">
        <v>1531.3630000000001</v>
      </c>
      <c r="AE805" s="109"/>
      <c r="AF805" s="108"/>
      <c r="AG805" s="16"/>
      <c r="AH805" s="132">
        <v>6.8599999999999998E-3</v>
      </c>
      <c r="AI805" s="132">
        <v>1.043E-2</v>
      </c>
      <c r="AJ805" s="132">
        <v>8.3000000000000001E-4</v>
      </c>
    </row>
    <row r="806" spans="1:36">
      <c r="A806" t="s">
        <v>1214</v>
      </c>
      <c r="B806" t="s">
        <v>1240</v>
      </c>
      <c r="C806" t="s">
        <v>1536</v>
      </c>
      <c r="D806" t="s">
        <v>1537</v>
      </c>
      <c r="E806" t="s">
        <v>310</v>
      </c>
      <c r="F806" t="s">
        <v>2498</v>
      </c>
      <c r="G806" t="s">
        <v>2499</v>
      </c>
      <c r="H806" t="s">
        <v>322</v>
      </c>
      <c r="I806" t="s">
        <v>755</v>
      </c>
      <c r="J806" t="s">
        <v>205</v>
      </c>
      <c r="K806" t="s">
        <v>205</v>
      </c>
      <c r="L806" t="s">
        <v>326</v>
      </c>
      <c r="M806" t="s">
        <v>341</v>
      </c>
      <c r="N806" t="s">
        <v>449</v>
      </c>
      <c r="O806" t="s">
        <v>340</v>
      </c>
      <c r="P806" t="s">
        <v>1212</v>
      </c>
      <c r="Q806" t="s">
        <v>414</v>
      </c>
      <c r="R806" t="s">
        <v>408</v>
      </c>
      <c r="S806" t="s">
        <v>1213</v>
      </c>
      <c r="T806" s="131">
        <v>1</v>
      </c>
      <c r="U806" t="s">
        <v>1861</v>
      </c>
      <c r="V806" s="132">
        <v>1.6250000000000001E-2</v>
      </c>
      <c r="W806" s="132">
        <v>2.4799999999999999E-2</v>
      </c>
      <c r="X806" t="s">
        <v>413</v>
      </c>
      <c r="Y806" t="s">
        <v>340</v>
      </c>
      <c r="Z806" s="131">
        <v>1272255</v>
      </c>
      <c r="AA806" s="131">
        <v>1</v>
      </c>
      <c r="AB806" s="131">
        <v>115.16</v>
      </c>
      <c r="AC806" s="109"/>
      <c r="AD806" s="131">
        <v>1465.1289999999999</v>
      </c>
      <c r="AE806" s="109"/>
      <c r="AF806" s="108"/>
      <c r="AG806" s="16"/>
      <c r="AH806" s="132">
        <v>8.4000000000000003E-4</v>
      </c>
      <c r="AI806" s="132">
        <v>9.9799999999999993E-3</v>
      </c>
      <c r="AJ806" s="132">
        <v>7.9000000000000001E-4</v>
      </c>
    </row>
    <row r="807" spans="1:36">
      <c r="A807" t="s">
        <v>1214</v>
      </c>
      <c r="B807" t="s">
        <v>1240</v>
      </c>
      <c r="C807" t="s">
        <v>2272</v>
      </c>
      <c r="D807" t="s">
        <v>2273</v>
      </c>
      <c r="E807" t="s">
        <v>310</v>
      </c>
      <c r="F807" t="s">
        <v>2274</v>
      </c>
      <c r="G807" t="s">
        <v>2275</v>
      </c>
      <c r="H807" t="s">
        <v>322</v>
      </c>
      <c r="I807" t="s">
        <v>952</v>
      </c>
      <c r="J807" t="s">
        <v>205</v>
      </c>
      <c r="K807" t="s">
        <v>205</v>
      </c>
      <c r="L807" t="s">
        <v>326</v>
      </c>
      <c r="M807" t="s">
        <v>341</v>
      </c>
      <c r="N807" t="s">
        <v>442</v>
      </c>
      <c r="O807" t="s">
        <v>340</v>
      </c>
      <c r="P807" t="s">
        <v>1530</v>
      </c>
      <c r="Q807" t="s">
        <v>414</v>
      </c>
      <c r="R807" t="s">
        <v>408</v>
      </c>
      <c r="S807" t="s">
        <v>1213</v>
      </c>
      <c r="T807" s="131">
        <v>2.42</v>
      </c>
      <c r="U807" t="s">
        <v>2276</v>
      </c>
      <c r="V807" s="132">
        <v>1.3950000000000001E-2</v>
      </c>
      <c r="W807" s="132">
        <v>5.0099999999999999E-2</v>
      </c>
      <c r="X807" t="s">
        <v>413</v>
      </c>
      <c r="Y807" t="s">
        <v>340</v>
      </c>
      <c r="Z807" s="131">
        <v>1555906.98</v>
      </c>
      <c r="AA807" s="131">
        <v>1</v>
      </c>
      <c r="AB807" s="131">
        <v>94.03</v>
      </c>
      <c r="AC807" s="109"/>
      <c r="AD807" s="131">
        <v>1463.019</v>
      </c>
      <c r="AE807" s="109"/>
      <c r="AF807" s="108"/>
      <c r="AG807" s="16"/>
      <c r="AH807" s="132">
        <v>1.6199999999999999E-3</v>
      </c>
      <c r="AI807" s="132">
        <v>9.9699999999999997E-3</v>
      </c>
      <c r="AJ807" s="132">
        <v>7.9000000000000001E-4</v>
      </c>
    </row>
    <row r="808" spans="1:36">
      <c r="A808" t="s">
        <v>1214</v>
      </c>
      <c r="B808" t="s">
        <v>1240</v>
      </c>
      <c r="C808" t="s">
        <v>1974</v>
      </c>
      <c r="D808" t="s">
        <v>1975</v>
      </c>
      <c r="E808" t="s">
        <v>310</v>
      </c>
      <c r="F808" t="s">
        <v>1976</v>
      </c>
      <c r="G808" t="s">
        <v>1977</v>
      </c>
      <c r="H808" t="s">
        <v>322</v>
      </c>
      <c r="I808" t="s">
        <v>755</v>
      </c>
      <c r="J808" t="s">
        <v>205</v>
      </c>
      <c r="K808" t="s">
        <v>205</v>
      </c>
      <c r="L808" t="s">
        <v>326</v>
      </c>
      <c r="M808" t="s">
        <v>341</v>
      </c>
      <c r="N808" t="s">
        <v>448</v>
      </c>
      <c r="O808" t="s">
        <v>340</v>
      </c>
      <c r="P808" t="s">
        <v>1530</v>
      </c>
      <c r="Q808" t="s">
        <v>414</v>
      </c>
      <c r="R808" t="s">
        <v>408</v>
      </c>
      <c r="S808" t="s">
        <v>1213</v>
      </c>
      <c r="T808" s="131">
        <v>4.95</v>
      </c>
      <c r="U808" t="s">
        <v>1978</v>
      </c>
      <c r="V808" s="132">
        <v>4.0390000000000002E-2</v>
      </c>
      <c r="W808" s="132">
        <v>3.3599999999999998E-2</v>
      </c>
      <c r="X808" t="s">
        <v>413</v>
      </c>
      <c r="Y808" t="s">
        <v>340</v>
      </c>
      <c r="Z808" s="131">
        <v>1247000</v>
      </c>
      <c r="AA808" s="131">
        <v>1</v>
      </c>
      <c r="AB808" s="131">
        <v>109.56</v>
      </c>
      <c r="AC808" s="109"/>
      <c r="AD808" s="131">
        <v>1366.213</v>
      </c>
      <c r="AE808" s="109"/>
      <c r="AF808" s="108"/>
      <c r="AG808" s="16"/>
      <c r="AH808" s="132">
        <v>3.5599999999999998E-3</v>
      </c>
      <c r="AI808" s="132">
        <v>9.3100000000000006E-3</v>
      </c>
      <c r="AJ808" s="132">
        <v>7.3999999999999999E-4</v>
      </c>
    </row>
    <row r="809" spans="1:36">
      <c r="A809" t="s">
        <v>1214</v>
      </c>
      <c r="B809" t="s">
        <v>1240</v>
      </c>
      <c r="C809" t="s">
        <v>1935</v>
      </c>
      <c r="D809" t="s">
        <v>1936</v>
      </c>
      <c r="E809" t="s">
        <v>310</v>
      </c>
      <c r="F809" t="s">
        <v>2528</v>
      </c>
      <c r="G809" t="s">
        <v>2529</v>
      </c>
      <c r="H809" t="s">
        <v>322</v>
      </c>
      <c r="I809" t="s">
        <v>755</v>
      </c>
      <c r="J809" t="s">
        <v>205</v>
      </c>
      <c r="K809" t="s">
        <v>205</v>
      </c>
      <c r="L809" t="s">
        <v>326</v>
      </c>
      <c r="M809" t="s">
        <v>341</v>
      </c>
      <c r="N809" t="s">
        <v>465</v>
      </c>
      <c r="O809" t="s">
        <v>340</v>
      </c>
      <c r="P809" t="s">
        <v>1645</v>
      </c>
      <c r="Q809" t="s">
        <v>414</v>
      </c>
      <c r="R809" t="s">
        <v>408</v>
      </c>
      <c r="S809" t="s">
        <v>1213</v>
      </c>
      <c r="T809" s="131">
        <v>2.02</v>
      </c>
      <c r="U809" t="s">
        <v>1351</v>
      </c>
      <c r="V809" s="132">
        <v>4.4900000000000001E-3</v>
      </c>
      <c r="W809" s="132">
        <v>2.87E-2</v>
      </c>
      <c r="X809" t="s">
        <v>413</v>
      </c>
      <c r="Y809" t="s">
        <v>340</v>
      </c>
      <c r="Z809" s="131">
        <v>903606.8</v>
      </c>
      <c r="AA809" s="131">
        <v>1</v>
      </c>
      <c r="AB809" s="131">
        <v>116.49</v>
      </c>
      <c r="AC809" s="109"/>
      <c r="AD809" s="131">
        <v>1052.6120000000001</v>
      </c>
      <c r="AE809" s="109"/>
      <c r="AF809" s="108"/>
      <c r="AG809" s="16"/>
      <c r="AH809" s="132">
        <v>5.5000000000000003E-4</v>
      </c>
      <c r="AI809" s="132">
        <v>7.1700000000000002E-3</v>
      </c>
      <c r="AJ809" s="132">
        <v>5.6999999999999998E-4</v>
      </c>
    </row>
    <row r="810" spans="1:36">
      <c r="A810" t="s">
        <v>1214</v>
      </c>
      <c r="B810" t="s">
        <v>1240</v>
      </c>
      <c r="C810" t="s">
        <v>2612</v>
      </c>
      <c r="D810" t="s">
        <v>2613</v>
      </c>
      <c r="E810" t="s">
        <v>310</v>
      </c>
      <c r="F810" t="s">
        <v>2614</v>
      </c>
      <c r="G810" t="s">
        <v>2615</v>
      </c>
      <c r="H810" t="s">
        <v>322</v>
      </c>
      <c r="I810" t="s">
        <v>755</v>
      </c>
      <c r="J810" t="s">
        <v>205</v>
      </c>
      <c r="K810" t="s">
        <v>205</v>
      </c>
      <c r="L810" t="s">
        <v>326</v>
      </c>
      <c r="M810" t="s">
        <v>341</v>
      </c>
      <c r="N810" t="s">
        <v>476</v>
      </c>
      <c r="O810" t="s">
        <v>340</v>
      </c>
      <c r="P810" t="s">
        <v>1645</v>
      </c>
      <c r="Q810" t="s">
        <v>414</v>
      </c>
      <c r="R810" t="s">
        <v>408</v>
      </c>
      <c r="S810" t="s">
        <v>1213</v>
      </c>
      <c r="T810" s="131">
        <v>1.69</v>
      </c>
      <c r="U810" t="s">
        <v>2616</v>
      </c>
      <c r="V810" s="132">
        <v>2.2699999999999999E-3</v>
      </c>
      <c r="W810" s="132">
        <v>2.7400000000000001E-2</v>
      </c>
      <c r="X810" t="s">
        <v>413</v>
      </c>
      <c r="Y810" t="s">
        <v>340</v>
      </c>
      <c r="Z810" s="131">
        <v>849625.22</v>
      </c>
      <c r="AA810" s="131">
        <v>1</v>
      </c>
      <c r="AB810" s="131">
        <v>123.76</v>
      </c>
      <c r="AC810" s="109"/>
      <c r="AD810" s="131">
        <v>1051.4960000000001</v>
      </c>
      <c r="AE810" s="109"/>
      <c r="AF810" s="108"/>
      <c r="AG810" s="16"/>
      <c r="AH810" s="132">
        <v>2.0799999999999998E-3</v>
      </c>
      <c r="AI810" s="132">
        <v>7.1599999999999997E-3</v>
      </c>
      <c r="AJ810" s="132">
        <v>5.6999999999999998E-4</v>
      </c>
    </row>
    <row r="811" spans="1:36">
      <c r="A811" t="s">
        <v>1214</v>
      </c>
      <c r="B811" t="s">
        <v>1240</v>
      </c>
      <c r="C811" t="s">
        <v>1992</v>
      </c>
      <c r="D811" t="s">
        <v>1993</v>
      </c>
      <c r="E811" t="s">
        <v>310</v>
      </c>
      <c r="F811" t="s">
        <v>2440</v>
      </c>
      <c r="G811" t="s">
        <v>2441</v>
      </c>
      <c r="H811" t="s">
        <v>322</v>
      </c>
      <c r="I811" t="s">
        <v>755</v>
      </c>
      <c r="J811" t="s">
        <v>205</v>
      </c>
      <c r="K811" t="s">
        <v>205</v>
      </c>
      <c r="L811" t="s">
        <v>326</v>
      </c>
      <c r="M811" t="s">
        <v>341</v>
      </c>
      <c r="N811" t="s">
        <v>449</v>
      </c>
      <c r="O811" t="s">
        <v>340</v>
      </c>
      <c r="P811" t="s">
        <v>1212</v>
      </c>
      <c r="Q811" t="s">
        <v>414</v>
      </c>
      <c r="R811" t="s">
        <v>408</v>
      </c>
      <c r="S811" t="s">
        <v>1213</v>
      </c>
      <c r="T811" s="131">
        <v>2.81</v>
      </c>
      <c r="U811" t="s">
        <v>2442</v>
      </c>
      <c r="V811" s="132">
        <v>7.1448200000000002</v>
      </c>
      <c r="W811" s="132">
        <v>2.4400000000000002E-2</v>
      </c>
      <c r="X811" t="s">
        <v>413</v>
      </c>
      <c r="Y811" t="s">
        <v>340</v>
      </c>
      <c r="Z811" s="131">
        <v>855283.07</v>
      </c>
      <c r="AA811" s="131">
        <v>1</v>
      </c>
      <c r="AB811" s="131">
        <v>115.29</v>
      </c>
      <c r="AC811" s="109"/>
      <c r="AD811" s="131">
        <v>986.05600000000004</v>
      </c>
      <c r="AE811" s="109"/>
      <c r="AF811" s="108"/>
      <c r="AG811" s="16"/>
      <c r="AH811" s="132">
        <v>3.8000000000000002E-4</v>
      </c>
      <c r="AI811" s="132">
        <v>6.7200000000000003E-3</v>
      </c>
      <c r="AJ811" s="132">
        <v>5.2999999999999998E-4</v>
      </c>
    </row>
    <row r="812" spans="1:36">
      <c r="A812" t="s">
        <v>1214</v>
      </c>
      <c r="B812" t="s">
        <v>1240</v>
      </c>
      <c r="C812" t="s">
        <v>2661</v>
      </c>
      <c r="D812" t="s">
        <v>2662</v>
      </c>
      <c r="E812" t="s">
        <v>310</v>
      </c>
      <c r="F812" t="s">
        <v>2663</v>
      </c>
      <c r="G812" t="s">
        <v>2664</v>
      </c>
      <c r="H812" t="s">
        <v>322</v>
      </c>
      <c r="I812" t="s">
        <v>756</v>
      </c>
      <c r="J812" t="s">
        <v>205</v>
      </c>
      <c r="K812" t="s">
        <v>205</v>
      </c>
      <c r="L812" t="s">
        <v>326</v>
      </c>
      <c r="M812" t="s">
        <v>341</v>
      </c>
      <c r="N812" t="s">
        <v>455</v>
      </c>
      <c r="O812" t="s">
        <v>340</v>
      </c>
      <c r="P812" t="s">
        <v>1645</v>
      </c>
      <c r="Q812" t="s">
        <v>414</v>
      </c>
      <c r="R812" t="s">
        <v>408</v>
      </c>
      <c r="S812" t="s">
        <v>1213</v>
      </c>
      <c r="T812" s="131">
        <v>0.28000000000000003</v>
      </c>
      <c r="U812" t="s">
        <v>2665</v>
      </c>
      <c r="V812" s="132">
        <v>4.7559999999999998E-2</v>
      </c>
      <c r="W812" s="132">
        <v>2.5399999999999999E-2</v>
      </c>
      <c r="X812" t="s">
        <v>413</v>
      </c>
      <c r="Y812" t="s">
        <v>340</v>
      </c>
      <c r="Z812" s="131">
        <v>824552.14</v>
      </c>
      <c r="AA812" s="131">
        <v>1</v>
      </c>
      <c r="AB812" s="131">
        <v>94.47</v>
      </c>
      <c r="AC812" s="109"/>
      <c r="AD812" s="131">
        <v>778.95399999999995</v>
      </c>
      <c r="AE812" s="109"/>
      <c r="AF812" s="108"/>
      <c r="AG812" s="16"/>
      <c r="AH812" s="132">
        <v>4.9100000000000003E-3</v>
      </c>
      <c r="AI812" s="132">
        <v>5.3099999999999996E-3</v>
      </c>
      <c r="AJ812" s="132">
        <v>4.2000000000000002E-4</v>
      </c>
    </row>
    <row r="813" spans="1:36">
      <c r="A813" t="s">
        <v>1214</v>
      </c>
      <c r="B813" t="s">
        <v>1240</v>
      </c>
      <c r="C813" t="s">
        <v>2724</v>
      </c>
      <c r="D813" t="s">
        <v>2725</v>
      </c>
      <c r="E813" t="s">
        <v>310</v>
      </c>
      <c r="F813" t="s">
        <v>2932</v>
      </c>
      <c r="G813" t="s">
        <v>2933</v>
      </c>
      <c r="H813" t="s">
        <v>322</v>
      </c>
      <c r="I813" t="s">
        <v>952</v>
      </c>
      <c r="J813" t="s">
        <v>205</v>
      </c>
      <c r="K813" t="s">
        <v>205</v>
      </c>
      <c r="L813" t="s">
        <v>326</v>
      </c>
      <c r="M813" t="s">
        <v>341</v>
      </c>
      <c r="N813" t="s">
        <v>452</v>
      </c>
      <c r="O813" t="s">
        <v>340</v>
      </c>
      <c r="P813" t="s">
        <v>1566</v>
      </c>
      <c r="Q813" t="s">
        <v>414</v>
      </c>
      <c r="R813" t="s">
        <v>408</v>
      </c>
      <c r="S813" t="s">
        <v>1213</v>
      </c>
      <c r="T813" s="131">
        <v>2.95</v>
      </c>
      <c r="U813" t="s">
        <v>2934</v>
      </c>
      <c r="V813" s="132">
        <v>4.7530000000000003E-2</v>
      </c>
      <c r="W813" s="132">
        <v>4.8099999999999997E-2</v>
      </c>
      <c r="X813" t="s">
        <v>413</v>
      </c>
      <c r="Y813" t="s">
        <v>340</v>
      </c>
      <c r="Z813" s="131">
        <v>670100</v>
      </c>
      <c r="AA813" s="131">
        <v>1</v>
      </c>
      <c r="AB813" s="131">
        <v>95.36</v>
      </c>
      <c r="AC813" s="109"/>
      <c r="AD813" s="131">
        <v>639.00699999999995</v>
      </c>
      <c r="AE813" s="109"/>
      <c r="AF813" s="108"/>
      <c r="AG813" s="16"/>
      <c r="AH813" s="132">
        <v>8.8999999999999995E-4</v>
      </c>
      <c r="AI813" s="132">
        <v>4.3499999999999997E-3</v>
      </c>
      <c r="AJ813" s="132">
        <v>3.4000000000000002E-4</v>
      </c>
    </row>
    <row r="814" spans="1:36">
      <c r="A814" t="s">
        <v>1214</v>
      </c>
      <c r="B814" t="s">
        <v>1240</v>
      </c>
      <c r="C814" t="s">
        <v>1987</v>
      </c>
      <c r="D814" t="s">
        <v>1988</v>
      </c>
      <c r="E814" t="s">
        <v>310</v>
      </c>
      <c r="F814" t="s">
        <v>2884</v>
      </c>
      <c r="G814" t="s">
        <v>2885</v>
      </c>
      <c r="H814" t="s">
        <v>322</v>
      </c>
      <c r="I814" t="s">
        <v>755</v>
      </c>
      <c r="J814" t="s">
        <v>205</v>
      </c>
      <c r="K814" t="s">
        <v>205</v>
      </c>
      <c r="L814" t="s">
        <v>326</v>
      </c>
      <c r="M814" t="s">
        <v>341</v>
      </c>
      <c r="N814" t="s">
        <v>446</v>
      </c>
      <c r="O814" t="s">
        <v>340</v>
      </c>
      <c r="P814" t="s">
        <v>1645</v>
      </c>
      <c r="Q814" t="s">
        <v>414</v>
      </c>
      <c r="R814" t="s">
        <v>408</v>
      </c>
      <c r="S814" t="s">
        <v>1213</v>
      </c>
      <c r="T814" s="131">
        <v>4.43</v>
      </c>
      <c r="U814" t="s">
        <v>2385</v>
      </c>
      <c r="V814" s="132">
        <v>2.2360000000000001E-2</v>
      </c>
      <c r="W814" s="132">
        <v>2.6599999999999999E-2</v>
      </c>
      <c r="X814" t="s">
        <v>413</v>
      </c>
      <c r="Y814" t="s">
        <v>340</v>
      </c>
      <c r="Z814" s="131">
        <v>599791</v>
      </c>
      <c r="AA814" s="131">
        <v>1</v>
      </c>
      <c r="AB814" s="131">
        <v>103.78</v>
      </c>
      <c r="AC814" s="109"/>
      <c r="AD814" s="131">
        <v>622.46299999999997</v>
      </c>
      <c r="AE814" s="109"/>
      <c r="AF814" s="108"/>
      <c r="AG814" s="16"/>
      <c r="AH814" s="132">
        <v>2E-3</v>
      </c>
      <c r="AI814" s="132">
        <v>4.2399999999999998E-3</v>
      </c>
      <c r="AJ814" s="132">
        <v>3.4000000000000002E-4</v>
      </c>
    </row>
    <row r="815" spans="1:36">
      <c r="A815" t="s">
        <v>1214</v>
      </c>
      <c r="B815" t="s">
        <v>1240</v>
      </c>
      <c r="C815" t="s">
        <v>2935</v>
      </c>
      <c r="D815" t="s">
        <v>2936</v>
      </c>
      <c r="E815" t="s">
        <v>310</v>
      </c>
      <c r="F815" t="s">
        <v>2937</v>
      </c>
      <c r="G815" t="s">
        <v>2938</v>
      </c>
      <c r="H815" t="s">
        <v>322</v>
      </c>
      <c r="I815" t="s">
        <v>952</v>
      </c>
      <c r="J815" t="s">
        <v>205</v>
      </c>
      <c r="K815" t="s">
        <v>205</v>
      </c>
      <c r="L815" t="s">
        <v>326</v>
      </c>
      <c r="M815" t="s">
        <v>341</v>
      </c>
      <c r="N815" t="s">
        <v>448</v>
      </c>
      <c r="O815" t="s">
        <v>340</v>
      </c>
      <c r="P815" t="s">
        <v>1579</v>
      </c>
      <c r="Q815" t="s">
        <v>416</v>
      </c>
      <c r="R815" t="s">
        <v>408</v>
      </c>
      <c r="S815" t="s">
        <v>1213</v>
      </c>
      <c r="T815" s="131">
        <v>1.22</v>
      </c>
      <c r="U815" t="s">
        <v>1360</v>
      </c>
      <c r="V815" s="132">
        <v>5.3400000000000003E-2</v>
      </c>
      <c r="W815" s="132">
        <v>4.9000000000000002E-2</v>
      </c>
      <c r="X815" t="s">
        <v>413</v>
      </c>
      <c r="Y815" t="s">
        <v>340</v>
      </c>
      <c r="Z815" s="131">
        <v>599545.59999999998</v>
      </c>
      <c r="AA815" s="131">
        <v>1</v>
      </c>
      <c r="AB815" s="131">
        <v>97.69</v>
      </c>
      <c r="AC815" s="109"/>
      <c r="AD815" s="131">
        <v>585.69600000000003</v>
      </c>
      <c r="AE815" s="109"/>
      <c r="AF815" s="108"/>
      <c r="AG815" s="16"/>
      <c r="AH815" s="132">
        <v>2.8E-3</v>
      </c>
      <c r="AI815" s="132">
        <v>3.9899999999999996E-3</v>
      </c>
      <c r="AJ815" s="132">
        <v>3.2000000000000003E-4</v>
      </c>
    </row>
    <row r="816" spans="1:36">
      <c r="A816" t="s">
        <v>1214</v>
      </c>
      <c r="B816" t="s">
        <v>1240</v>
      </c>
      <c r="C816" t="s">
        <v>1627</v>
      </c>
      <c r="D816" t="s">
        <v>1628</v>
      </c>
      <c r="E816" t="s">
        <v>310</v>
      </c>
      <c r="F816" t="s">
        <v>2939</v>
      </c>
      <c r="G816" t="s">
        <v>2940</v>
      </c>
      <c r="H816" t="s">
        <v>322</v>
      </c>
      <c r="I816" t="s">
        <v>755</v>
      </c>
      <c r="J816" t="s">
        <v>205</v>
      </c>
      <c r="K816" t="s">
        <v>205</v>
      </c>
      <c r="L816" t="s">
        <v>326</v>
      </c>
      <c r="M816" t="s">
        <v>341</v>
      </c>
      <c r="N816" t="s">
        <v>466</v>
      </c>
      <c r="O816" t="s">
        <v>340</v>
      </c>
      <c r="P816" t="s">
        <v>1600</v>
      </c>
      <c r="Q816" t="s">
        <v>416</v>
      </c>
      <c r="R816" t="s">
        <v>408</v>
      </c>
      <c r="S816" t="s">
        <v>1213</v>
      </c>
      <c r="T816" s="131">
        <v>0.01</v>
      </c>
      <c r="U816" t="s">
        <v>2941</v>
      </c>
      <c r="V816" s="132">
        <v>3.3579999999999999E-2</v>
      </c>
      <c r="W816" s="132">
        <v>0.42509999999999998</v>
      </c>
      <c r="X816" t="s">
        <v>413</v>
      </c>
      <c r="Y816" t="s">
        <v>340</v>
      </c>
      <c r="Z816" s="131">
        <v>469665.2</v>
      </c>
      <c r="AA816" s="131">
        <v>1</v>
      </c>
      <c r="AB816" s="131">
        <v>120.23</v>
      </c>
      <c r="AC816" s="109"/>
      <c r="AD816" s="131">
        <v>564.678</v>
      </c>
      <c r="AE816" s="109"/>
      <c r="AF816" s="108"/>
      <c r="AG816" s="16"/>
      <c r="AH816" s="132">
        <v>3.2799999999999999E-3</v>
      </c>
      <c r="AI816" s="132">
        <v>3.8500000000000001E-3</v>
      </c>
      <c r="AJ816" s="132">
        <v>2.9999999999999997E-4</v>
      </c>
    </row>
    <row r="817" spans="1:36">
      <c r="A817" t="s">
        <v>1214</v>
      </c>
      <c r="B817" t="s">
        <v>1240</v>
      </c>
      <c r="C817" t="s">
        <v>2239</v>
      </c>
      <c r="D817" t="s">
        <v>2240</v>
      </c>
      <c r="E817" t="s">
        <v>310</v>
      </c>
      <c r="F817" t="s">
        <v>2894</v>
      </c>
      <c r="G817" t="s">
        <v>2895</v>
      </c>
      <c r="H817" t="s">
        <v>322</v>
      </c>
      <c r="I817" t="s">
        <v>952</v>
      </c>
      <c r="J817" t="s">
        <v>205</v>
      </c>
      <c r="K817" t="s">
        <v>205</v>
      </c>
      <c r="L817" t="s">
        <v>326</v>
      </c>
      <c r="M817" t="s">
        <v>341</v>
      </c>
      <c r="N817" t="s">
        <v>465</v>
      </c>
      <c r="O817" t="s">
        <v>340</v>
      </c>
      <c r="P817" t="s">
        <v>1590</v>
      </c>
      <c r="Q817" t="s">
        <v>414</v>
      </c>
      <c r="R817" t="s">
        <v>408</v>
      </c>
      <c r="S817" t="s">
        <v>1213</v>
      </c>
      <c r="T817" s="131">
        <v>1.1200000000000001</v>
      </c>
      <c r="U817" t="s">
        <v>2896</v>
      </c>
      <c r="V817" s="132">
        <v>-9.0799999999999995E-3</v>
      </c>
      <c r="W817" s="132">
        <v>5.3400000000000003E-2</v>
      </c>
      <c r="X817" t="s">
        <v>413</v>
      </c>
      <c r="Y817" t="s">
        <v>340</v>
      </c>
      <c r="Z817" s="131">
        <v>493620.5</v>
      </c>
      <c r="AA817" s="131">
        <v>1</v>
      </c>
      <c r="AB817" s="131">
        <v>102.25</v>
      </c>
      <c r="AC817" s="109"/>
      <c r="AD817" s="131">
        <v>504.72699999999998</v>
      </c>
      <c r="AE817" s="109"/>
      <c r="AF817" s="108"/>
      <c r="AG817" s="16"/>
      <c r="AH817" s="132">
        <v>1.23E-3</v>
      </c>
      <c r="AI817" s="132">
        <v>3.4399999999999999E-3</v>
      </c>
      <c r="AJ817" s="132">
        <v>2.7E-4</v>
      </c>
    </row>
    <row r="818" spans="1:36">
      <c r="A818" t="s">
        <v>1214</v>
      </c>
      <c r="B818" t="s">
        <v>1240</v>
      </c>
      <c r="C818" t="s">
        <v>2897</v>
      </c>
      <c r="D818" t="s">
        <v>2898</v>
      </c>
      <c r="E818" t="s">
        <v>310</v>
      </c>
      <c r="F818" t="s">
        <v>2899</v>
      </c>
      <c r="G818" t="s">
        <v>2900</v>
      </c>
      <c r="H818" t="s">
        <v>322</v>
      </c>
      <c r="I818" t="s">
        <v>756</v>
      </c>
      <c r="J818" t="s">
        <v>205</v>
      </c>
      <c r="K818" t="s">
        <v>205</v>
      </c>
      <c r="L818" t="s">
        <v>326</v>
      </c>
      <c r="M818" t="s">
        <v>341</v>
      </c>
      <c r="N818" t="s">
        <v>441</v>
      </c>
      <c r="O818" t="s">
        <v>340</v>
      </c>
      <c r="P818" t="s">
        <v>1566</v>
      </c>
      <c r="Q818" t="s">
        <v>414</v>
      </c>
      <c r="R818" t="s">
        <v>408</v>
      </c>
      <c r="S818" t="s">
        <v>1213</v>
      </c>
      <c r="T818" s="131">
        <v>0.25</v>
      </c>
      <c r="U818" t="s">
        <v>2901</v>
      </c>
      <c r="V818" s="132">
        <v>4.249E-2</v>
      </c>
      <c r="W818" s="132">
        <v>6.7500000000000004E-2</v>
      </c>
      <c r="X818" t="s">
        <v>413</v>
      </c>
      <c r="Y818" t="s">
        <v>340</v>
      </c>
      <c r="Z818" s="131">
        <v>474750</v>
      </c>
      <c r="AA818" s="131">
        <v>1</v>
      </c>
      <c r="AB818" s="131">
        <v>93.14</v>
      </c>
      <c r="AC818" s="109"/>
      <c r="AD818" s="131">
        <v>442.18200000000002</v>
      </c>
      <c r="AE818" s="109"/>
      <c r="AF818" s="108"/>
      <c r="AG818" s="16"/>
      <c r="AH818" s="132">
        <v>3.8700000000000002E-3</v>
      </c>
      <c r="AI818" s="132">
        <v>3.0100000000000001E-3</v>
      </c>
      <c r="AJ818" s="132">
        <v>2.4000000000000001E-4</v>
      </c>
    </row>
    <row r="819" spans="1:36">
      <c r="A819" t="s">
        <v>1214</v>
      </c>
      <c r="B819" t="s">
        <v>1240</v>
      </c>
      <c r="C819" t="s">
        <v>2724</v>
      </c>
      <c r="D819" t="s">
        <v>2725</v>
      </c>
      <c r="E819" t="s">
        <v>310</v>
      </c>
      <c r="F819" t="s">
        <v>2726</v>
      </c>
      <c r="G819" t="s">
        <v>2727</v>
      </c>
      <c r="H819" t="s">
        <v>322</v>
      </c>
      <c r="I819" t="s">
        <v>756</v>
      </c>
      <c r="J819" t="s">
        <v>205</v>
      </c>
      <c r="K819" t="s">
        <v>205</v>
      </c>
      <c r="L819" t="s">
        <v>326</v>
      </c>
      <c r="M819" t="s">
        <v>341</v>
      </c>
      <c r="N819" t="s">
        <v>452</v>
      </c>
      <c r="O819" t="s">
        <v>340</v>
      </c>
      <c r="P819" t="s">
        <v>1566</v>
      </c>
      <c r="Q819" t="s">
        <v>414</v>
      </c>
      <c r="R819" t="s">
        <v>408</v>
      </c>
      <c r="S819" t="s">
        <v>1213</v>
      </c>
      <c r="T819" s="131">
        <v>0.76</v>
      </c>
      <c r="U819" t="s">
        <v>1676</v>
      </c>
      <c r="V819" s="132">
        <v>5.4469999999999998E-2</v>
      </c>
      <c r="W819" s="132">
        <v>5.4100000000000002E-2</v>
      </c>
      <c r="X819" t="s">
        <v>413</v>
      </c>
      <c r="Y819" t="s">
        <v>340</v>
      </c>
      <c r="Z819" s="131">
        <v>422523</v>
      </c>
      <c r="AA819" s="131">
        <v>1</v>
      </c>
      <c r="AB819" s="131">
        <v>98.46</v>
      </c>
      <c r="AC819" s="109"/>
      <c r="AD819" s="131">
        <v>416.01600000000002</v>
      </c>
      <c r="AE819" s="109"/>
      <c r="AF819" s="108"/>
      <c r="AG819" s="16"/>
      <c r="AH819" s="132">
        <v>3.9199999999999999E-3</v>
      </c>
      <c r="AI819" s="132">
        <v>2.8300000000000001E-3</v>
      </c>
      <c r="AJ819" s="132">
        <v>2.2000000000000001E-4</v>
      </c>
    </row>
    <row r="820" spans="1:36">
      <c r="A820" t="s">
        <v>1214</v>
      </c>
      <c r="B820" t="s">
        <v>1240</v>
      </c>
      <c r="C820" t="s">
        <v>2556</v>
      </c>
      <c r="D820" t="s">
        <v>2557</v>
      </c>
      <c r="E820" t="s">
        <v>310</v>
      </c>
      <c r="F820" t="s">
        <v>2558</v>
      </c>
      <c r="G820" t="s">
        <v>2559</v>
      </c>
      <c r="H820" t="s">
        <v>322</v>
      </c>
      <c r="I820" t="s">
        <v>952</v>
      </c>
      <c r="J820" t="s">
        <v>205</v>
      </c>
      <c r="K820" t="s">
        <v>205</v>
      </c>
      <c r="L820" t="s">
        <v>326</v>
      </c>
      <c r="M820" t="s">
        <v>341</v>
      </c>
      <c r="N820" t="s">
        <v>447</v>
      </c>
      <c r="O820" t="s">
        <v>340</v>
      </c>
      <c r="P820" t="s">
        <v>2093</v>
      </c>
      <c r="Q820" t="s">
        <v>414</v>
      </c>
      <c r="R820" t="s">
        <v>408</v>
      </c>
      <c r="S820" t="s">
        <v>1213</v>
      </c>
      <c r="T820" s="131">
        <v>2.4300000000000002</v>
      </c>
      <c r="U820" t="s">
        <v>1561</v>
      </c>
      <c r="V820" s="132">
        <v>4.8869999999999997E-2</v>
      </c>
      <c r="W820" s="132">
        <v>4.3900000000000002E-2</v>
      </c>
      <c r="X820" t="s">
        <v>413</v>
      </c>
      <c r="Y820" t="s">
        <v>340</v>
      </c>
      <c r="Z820" s="131">
        <v>336765.71</v>
      </c>
      <c r="AA820" s="131">
        <v>1</v>
      </c>
      <c r="AB820" s="131">
        <v>92.42</v>
      </c>
      <c r="AC820" s="109"/>
      <c r="AD820" s="131">
        <v>311.23899999999998</v>
      </c>
      <c r="AE820" s="109"/>
      <c r="AF820" s="108"/>
      <c r="AG820" s="16"/>
      <c r="AH820" s="132">
        <v>4.4999999999999999E-4</v>
      </c>
      <c r="AI820" s="132">
        <v>2.1199999999999999E-3</v>
      </c>
      <c r="AJ820" s="132">
        <v>1.7000000000000001E-4</v>
      </c>
    </row>
    <row r="821" spans="1:36">
      <c r="A821" t="s">
        <v>1214</v>
      </c>
      <c r="B821" t="s">
        <v>1240</v>
      </c>
      <c r="C821" t="s">
        <v>2942</v>
      </c>
      <c r="D821" t="s">
        <v>2943</v>
      </c>
      <c r="E821" t="s">
        <v>310</v>
      </c>
      <c r="F821" t="s">
        <v>2944</v>
      </c>
      <c r="G821" t="s">
        <v>2945</v>
      </c>
      <c r="H821" t="s">
        <v>322</v>
      </c>
      <c r="I821" t="s">
        <v>952</v>
      </c>
      <c r="J821" t="s">
        <v>205</v>
      </c>
      <c r="K821" t="s">
        <v>205</v>
      </c>
      <c r="L821" t="s">
        <v>326</v>
      </c>
      <c r="M821" t="s">
        <v>341</v>
      </c>
      <c r="N821" t="s">
        <v>464</v>
      </c>
      <c r="O821" t="s">
        <v>340</v>
      </c>
      <c r="P821" t="s">
        <v>1566</v>
      </c>
      <c r="Q821" t="s">
        <v>414</v>
      </c>
      <c r="R821" t="s">
        <v>408</v>
      </c>
      <c r="S821" t="s">
        <v>1213</v>
      </c>
      <c r="T821" s="131">
        <v>5.52</v>
      </c>
      <c r="U821" t="s">
        <v>2946</v>
      </c>
      <c r="V821" s="132">
        <v>1.9199999999999998E-2</v>
      </c>
      <c r="W821" s="132">
        <v>4.87E-2</v>
      </c>
      <c r="X821" t="s">
        <v>413</v>
      </c>
      <c r="Y821" t="s">
        <v>340</v>
      </c>
      <c r="Z821" s="131">
        <v>333053.5</v>
      </c>
      <c r="AA821" s="131">
        <v>1</v>
      </c>
      <c r="AB821" s="131">
        <v>87.27</v>
      </c>
      <c r="AC821" s="109"/>
      <c r="AD821" s="131">
        <v>290.65600000000001</v>
      </c>
      <c r="AE821" s="109"/>
      <c r="AF821" s="108"/>
      <c r="AG821" s="16"/>
      <c r="AH821" s="132">
        <v>3.6000000000000002E-4</v>
      </c>
      <c r="AI821" s="132">
        <v>1.98E-3</v>
      </c>
      <c r="AJ821" s="132">
        <v>1.6000000000000001E-4</v>
      </c>
    </row>
    <row r="822" spans="1:36">
      <c r="A822" t="s">
        <v>1214</v>
      </c>
      <c r="B822" t="s">
        <v>1240</v>
      </c>
      <c r="C822" t="s">
        <v>2890</v>
      </c>
      <c r="D822" t="s">
        <v>2891</v>
      </c>
      <c r="E822" t="s">
        <v>310</v>
      </c>
      <c r="F822" t="s">
        <v>2947</v>
      </c>
      <c r="G822" t="s">
        <v>2948</v>
      </c>
      <c r="H822" t="s">
        <v>322</v>
      </c>
      <c r="I822" t="s">
        <v>952</v>
      </c>
      <c r="J822" t="s">
        <v>205</v>
      </c>
      <c r="K822" t="s">
        <v>205</v>
      </c>
      <c r="L822" t="s">
        <v>326</v>
      </c>
      <c r="M822" t="s">
        <v>341</v>
      </c>
      <c r="N822" t="s">
        <v>448</v>
      </c>
      <c r="O822" t="s">
        <v>340</v>
      </c>
      <c r="P822" t="s">
        <v>1579</v>
      </c>
      <c r="Q822" t="s">
        <v>416</v>
      </c>
      <c r="R822" t="s">
        <v>408</v>
      </c>
      <c r="S822" t="s">
        <v>1213</v>
      </c>
      <c r="T822" s="131">
        <v>1.1000000000000001</v>
      </c>
      <c r="U822" t="s">
        <v>1743</v>
      </c>
      <c r="V822" s="132">
        <v>2.818E-2</v>
      </c>
      <c r="W822" s="132">
        <v>4.9000000000000002E-2</v>
      </c>
      <c r="X822" t="s">
        <v>413</v>
      </c>
      <c r="Y822" t="s">
        <v>340</v>
      </c>
      <c r="Z822" s="131">
        <v>263456.76</v>
      </c>
      <c r="AA822" s="131">
        <v>1</v>
      </c>
      <c r="AB822" s="131">
        <v>97.97</v>
      </c>
      <c r="AC822" s="109"/>
      <c r="AD822" s="131">
        <v>258.10899999999998</v>
      </c>
      <c r="AE822" s="109"/>
      <c r="AF822" s="108"/>
      <c r="AG822" s="16"/>
      <c r="AH822" s="132">
        <v>1.1800000000000001E-3</v>
      </c>
      <c r="AI822" s="132">
        <v>1.7600000000000001E-3</v>
      </c>
      <c r="AJ822" s="132">
        <v>1.3999999999999999E-4</v>
      </c>
    </row>
    <row r="823" spans="1:36">
      <c r="A823" t="s">
        <v>1214</v>
      </c>
      <c r="B823" t="s">
        <v>1240</v>
      </c>
      <c r="C823" t="s">
        <v>2472</v>
      </c>
      <c r="D823" t="s">
        <v>2473</v>
      </c>
      <c r="E823" t="s">
        <v>310</v>
      </c>
      <c r="F823" t="s">
        <v>2711</v>
      </c>
      <c r="G823" t="s">
        <v>2712</v>
      </c>
      <c r="H823" t="s">
        <v>322</v>
      </c>
      <c r="I823" t="s">
        <v>952</v>
      </c>
      <c r="J823" t="s">
        <v>205</v>
      </c>
      <c r="K823" t="s">
        <v>205</v>
      </c>
      <c r="L823" t="s">
        <v>326</v>
      </c>
      <c r="M823" t="s">
        <v>341</v>
      </c>
      <c r="N823" t="s">
        <v>463</v>
      </c>
      <c r="O823" t="s">
        <v>340</v>
      </c>
      <c r="P823" t="s">
        <v>1590</v>
      </c>
      <c r="Q823" t="s">
        <v>414</v>
      </c>
      <c r="R823" t="s">
        <v>408</v>
      </c>
      <c r="S823" t="s">
        <v>1213</v>
      </c>
      <c r="T823" s="131">
        <v>0.66</v>
      </c>
      <c r="U823" t="s">
        <v>2405</v>
      </c>
      <c r="V823" s="132">
        <v>6.28E-3</v>
      </c>
      <c r="W823" s="132">
        <v>5.04E-2</v>
      </c>
      <c r="X823" t="s">
        <v>413</v>
      </c>
      <c r="Y823" t="s">
        <v>340</v>
      </c>
      <c r="Z823" s="131">
        <v>248142.12</v>
      </c>
      <c r="AA823" s="131">
        <v>1</v>
      </c>
      <c r="AB823" s="131">
        <v>99.46</v>
      </c>
      <c r="AC823" s="109"/>
      <c r="AD823" s="131">
        <v>246.80199999999999</v>
      </c>
      <c r="AE823" s="109"/>
      <c r="AF823" s="108"/>
      <c r="AG823" s="16"/>
      <c r="AH823" s="132">
        <v>1.83E-3</v>
      </c>
      <c r="AI823" s="132">
        <v>1.6800000000000001E-3</v>
      </c>
      <c r="AJ823" s="132">
        <v>1.2999999999999999E-4</v>
      </c>
    </row>
    <row r="824" spans="1:36">
      <c r="A824" t="s">
        <v>1214</v>
      </c>
      <c r="B824" t="s">
        <v>1240</v>
      </c>
      <c r="C824" t="s">
        <v>1723</v>
      </c>
      <c r="D824" t="s">
        <v>1724</v>
      </c>
      <c r="E824" t="s">
        <v>310</v>
      </c>
      <c r="F824" t="s">
        <v>2919</v>
      </c>
      <c r="G824" t="s">
        <v>2920</v>
      </c>
      <c r="H824" t="s">
        <v>322</v>
      </c>
      <c r="I824" t="s">
        <v>755</v>
      </c>
      <c r="J824" t="s">
        <v>205</v>
      </c>
      <c r="K824" t="s">
        <v>205</v>
      </c>
      <c r="L824" t="s">
        <v>326</v>
      </c>
      <c r="M824" t="s">
        <v>341</v>
      </c>
      <c r="N824" t="s">
        <v>465</v>
      </c>
      <c r="O824" t="s">
        <v>340</v>
      </c>
      <c r="P824" t="s">
        <v>1530</v>
      </c>
      <c r="Q824" t="s">
        <v>414</v>
      </c>
      <c r="R824" t="s">
        <v>408</v>
      </c>
      <c r="S824" t="s">
        <v>1213</v>
      </c>
      <c r="T824" s="131">
        <v>1.23</v>
      </c>
      <c r="U824" t="s">
        <v>1663</v>
      </c>
      <c r="V824" s="132">
        <v>1.304E-2</v>
      </c>
      <c r="W824" s="132">
        <v>3.2000000000000001E-2</v>
      </c>
      <c r="X824" t="s">
        <v>413</v>
      </c>
      <c r="Y824" t="s">
        <v>340</v>
      </c>
      <c r="Z824" s="131">
        <v>176019.48</v>
      </c>
      <c r="AA824" s="131">
        <v>1</v>
      </c>
      <c r="AB824" s="131">
        <v>118.48</v>
      </c>
      <c r="AC824" s="109">
        <v>3.5960000000000001</v>
      </c>
      <c r="AD824" s="131">
        <v>212.14400000000001</v>
      </c>
      <c r="AE824" s="109"/>
      <c r="AF824" s="108"/>
      <c r="AG824" s="16"/>
      <c r="AH824" s="132">
        <v>7.1000000000000002E-4</v>
      </c>
      <c r="AI824" s="132">
        <v>1.47E-3</v>
      </c>
      <c r="AJ824" s="132">
        <v>1.2E-4</v>
      </c>
    </row>
    <row r="825" spans="1:36">
      <c r="A825" t="s">
        <v>1214</v>
      </c>
      <c r="B825" t="s">
        <v>1240</v>
      </c>
      <c r="C825" t="s">
        <v>2194</v>
      </c>
      <c r="D825" t="s">
        <v>2195</v>
      </c>
      <c r="E825" t="s">
        <v>310</v>
      </c>
      <c r="F825" t="s">
        <v>2921</v>
      </c>
      <c r="G825" t="s">
        <v>2922</v>
      </c>
      <c r="H825" t="s">
        <v>322</v>
      </c>
      <c r="I825" t="s">
        <v>755</v>
      </c>
      <c r="J825" t="s">
        <v>205</v>
      </c>
      <c r="K825" t="s">
        <v>205</v>
      </c>
      <c r="L825" t="s">
        <v>326</v>
      </c>
      <c r="M825" t="s">
        <v>341</v>
      </c>
      <c r="N825" t="s">
        <v>465</v>
      </c>
      <c r="O825" t="s">
        <v>340</v>
      </c>
      <c r="P825" t="s">
        <v>2193</v>
      </c>
      <c r="Q825" t="s">
        <v>416</v>
      </c>
      <c r="R825" t="s">
        <v>408</v>
      </c>
      <c r="S825" t="s">
        <v>1213</v>
      </c>
      <c r="T825" s="131">
        <v>2.21</v>
      </c>
      <c r="U825" t="s">
        <v>2923</v>
      </c>
      <c r="V825" s="132">
        <v>6.3099999999999996E-3</v>
      </c>
      <c r="W825" s="132">
        <v>2.9499999999999998E-2</v>
      </c>
      <c r="X825" t="s">
        <v>413</v>
      </c>
      <c r="Y825" t="s">
        <v>340</v>
      </c>
      <c r="Z825" s="131">
        <v>170926</v>
      </c>
      <c r="AA825" s="131">
        <v>1</v>
      </c>
      <c r="AB825" s="131">
        <v>115.75</v>
      </c>
      <c r="AC825" s="109"/>
      <c r="AD825" s="131">
        <v>197.84700000000001</v>
      </c>
      <c r="AE825" s="109"/>
      <c r="AF825" s="108"/>
      <c r="AG825" s="16"/>
      <c r="AH825" s="132">
        <v>1.4999999999999999E-4</v>
      </c>
      <c r="AI825" s="132">
        <v>1.3500000000000001E-3</v>
      </c>
      <c r="AJ825" s="132">
        <v>1.1E-4</v>
      </c>
    </row>
    <row r="826" spans="1:36">
      <c r="A826" t="s">
        <v>1214</v>
      </c>
      <c r="B826" t="s">
        <v>1240</v>
      </c>
      <c r="C826" t="s">
        <v>2312</v>
      </c>
      <c r="D826" t="s">
        <v>2313</v>
      </c>
      <c r="E826" t="s">
        <v>310</v>
      </c>
      <c r="F826" t="s">
        <v>2314</v>
      </c>
      <c r="G826" t="s">
        <v>2315</v>
      </c>
      <c r="H826" t="s">
        <v>322</v>
      </c>
      <c r="I826" t="s">
        <v>755</v>
      </c>
      <c r="J826" t="s">
        <v>205</v>
      </c>
      <c r="K826" t="s">
        <v>205</v>
      </c>
      <c r="L826" t="s">
        <v>326</v>
      </c>
      <c r="M826" t="s">
        <v>341</v>
      </c>
      <c r="N826" t="s">
        <v>465</v>
      </c>
      <c r="O826" t="s">
        <v>340</v>
      </c>
      <c r="P826" t="s">
        <v>1645</v>
      </c>
      <c r="Q826" t="s">
        <v>414</v>
      </c>
      <c r="R826" t="s">
        <v>408</v>
      </c>
      <c r="S826" t="s">
        <v>1213</v>
      </c>
      <c r="T826" s="131">
        <v>2.78</v>
      </c>
      <c r="U826" t="s">
        <v>1668</v>
      </c>
      <c r="V826" s="132">
        <v>4.4319999999999998E-2</v>
      </c>
      <c r="W826" s="132">
        <v>2.7099999999999999E-2</v>
      </c>
      <c r="X826" t="s">
        <v>413</v>
      </c>
      <c r="Y826" t="s">
        <v>340</v>
      </c>
      <c r="Z826" s="131">
        <v>91094.25</v>
      </c>
      <c r="AA826" s="131">
        <v>1</v>
      </c>
      <c r="AB826" s="131">
        <v>118.81</v>
      </c>
      <c r="AC826" s="109"/>
      <c r="AD826" s="131">
        <v>108.229</v>
      </c>
      <c r="AE826" s="109"/>
      <c r="AF826" s="108"/>
      <c r="AG826" s="16"/>
      <c r="AH826" s="132">
        <v>6.9999999999999994E-5</v>
      </c>
      <c r="AI826" s="132">
        <v>7.3999999999999999E-4</v>
      </c>
      <c r="AJ826" s="132">
        <v>6.0000000000000002E-5</v>
      </c>
    </row>
    <row r="827" spans="1:36">
      <c r="A827" t="s">
        <v>1214</v>
      </c>
      <c r="B827" t="s">
        <v>1240</v>
      </c>
      <c r="C827" t="s">
        <v>2095</v>
      </c>
      <c r="D827" t="s">
        <v>2096</v>
      </c>
      <c r="E827" t="s">
        <v>310</v>
      </c>
      <c r="F827" t="s">
        <v>2679</v>
      </c>
      <c r="G827" t="s">
        <v>2680</v>
      </c>
      <c r="H827" t="s">
        <v>322</v>
      </c>
      <c r="I827" t="s">
        <v>952</v>
      </c>
      <c r="J827" t="s">
        <v>205</v>
      </c>
      <c r="K827" t="s">
        <v>205</v>
      </c>
      <c r="L827" t="s">
        <v>326</v>
      </c>
      <c r="M827" t="s">
        <v>341</v>
      </c>
      <c r="N827" t="s">
        <v>485</v>
      </c>
      <c r="O827" t="s">
        <v>340</v>
      </c>
      <c r="P827" t="s">
        <v>1645</v>
      </c>
      <c r="Q827" t="s">
        <v>414</v>
      </c>
      <c r="R827" t="s">
        <v>408</v>
      </c>
      <c r="S827" t="s">
        <v>1213</v>
      </c>
      <c r="T827" s="131">
        <v>0.42</v>
      </c>
      <c r="U827" t="s">
        <v>2619</v>
      </c>
      <c r="V827" s="132">
        <v>4.403E-2</v>
      </c>
      <c r="W827" s="132">
        <v>4.48E-2</v>
      </c>
      <c r="X827" t="s">
        <v>413</v>
      </c>
      <c r="Y827" t="s">
        <v>340</v>
      </c>
      <c r="Z827" s="131">
        <v>10871.4</v>
      </c>
      <c r="AA827" s="131">
        <v>1</v>
      </c>
      <c r="AB827" s="131">
        <v>99.97</v>
      </c>
      <c r="AC827" s="109"/>
      <c r="AD827" s="131">
        <v>10.868</v>
      </c>
      <c r="AE827" s="109"/>
      <c r="AF827" s="108"/>
      <c r="AG827" s="16"/>
      <c r="AH827" s="132">
        <v>2.0000000000000002E-5</v>
      </c>
      <c r="AI827" s="132">
        <v>6.9999999999999994E-5</v>
      </c>
      <c r="AJ827" s="132">
        <v>1.0000000000000001E-5</v>
      </c>
    </row>
    <row r="828" spans="1:36">
      <c r="A828" t="s">
        <v>1214</v>
      </c>
      <c r="B828" t="s">
        <v>1240</v>
      </c>
      <c r="C828" t="s">
        <v>2902</v>
      </c>
      <c r="D828" t="s">
        <v>2903</v>
      </c>
      <c r="E828" t="s">
        <v>80</v>
      </c>
      <c r="F828" t="s">
        <v>2904</v>
      </c>
      <c r="G828" t="s">
        <v>2905</v>
      </c>
      <c r="H828" t="s">
        <v>322</v>
      </c>
      <c r="I828" t="s">
        <v>756</v>
      </c>
      <c r="J828" t="s">
        <v>206</v>
      </c>
      <c r="K828" t="s">
        <v>225</v>
      </c>
      <c r="L828" t="s">
        <v>326</v>
      </c>
      <c r="M828" t="s">
        <v>315</v>
      </c>
      <c r="N828" t="s">
        <v>547</v>
      </c>
      <c r="O828" t="s">
        <v>340</v>
      </c>
      <c r="P828" t="s">
        <v>1908</v>
      </c>
      <c r="Q828" t="s">
        <v>434</v>
      </c>
      <c r="R828" t="s">
        <v>408</v>
      </c>
      <c r="S828" t="s">
        <v>1216</v>
      </c>
      <c r="T828" s="131">
        <v>2.274</v>
      </c>
      <c r="U828" t="s">
        <v>1476</v>
      </c>
      <c r="V828" s="132">
        <v>5.373E-2</v>
      </c>
      <c r="W828" s="132">
        <v>4.546E-2</v>
      </c>
      <c r="X828" t="s">
        <v>413</v>
      </c>
      <c r="Y828" t="s">
        <v>340</v>
      </c>
      <c r="Z828" s="131">
        <v>1006000</v>
      </c>
      <c r="AA828" s="131">
        <v>3.3719999999999999</v>
      </c>
      <c r="AB828" s="131">
        <v>106.965</v>
      </c>
      <c r="AC828" s="109"/>
      <c r="AD828" s="131">
        <v>3628.5169999999998</v>
      </c>
      <c r="AE828" s="109"/>
      <c r="AF828" s="108"/>
      <c r="AG828" s="16"/>
      <c r="AH828" s="132">
        <v>1.01E-3</v>
      </c>
      <c r="AI828" s="132">
        <v>2.4719999999999999E-2</v>
      </c>
      <c r="AJ828" s="132">
        <v>1.9599999999999999E-3</v>
      </c>
    </row>
    <row r="829" spans="1:36">
      <c r="A829" t="s">
        <v>1214</v>
      </c>
      <c r="B829" t="s">
        <v>1240</v>
      </c>
      <c r="C829" t="s">
        <v>2949</v>
      </c>
      <c r="D829" t="s">
        <v>2950</v>
      </c>
      <c r="E829" t="s">
        <v>80</v>
      </c>
      <c r="F829" t="s">
        <v>2951</v>
      </c>
      <c r="G829" t="s">
        <v>2952</v>
      </c>
      <c r="H829" t="s">
        <v>322</v>
      </c>
      <c r="I829" t="s">
        <v>756</v>
      </c>
      <c r="J829" t="s">
        <v>206</v>
      </c>
      <c r="K829" t="s">
        <v>246</v>
      </c>
      <c r="L829" t="s">
        <v>326</v>
      </c>
      <c r="M829" t="s">
        <v>315</v>
      </c>
      <c r="N829" t="s">
        <v>492</v>
      </c>
      <c r="O829" t="s">
        <v>340</v>
      </c>
      <c r="P829" t="s">
        <v>2176</v>
      </c>
      <c r="Q829" t="s">
        <v>434</v>
      </c>
      <c r="R829" t="s">
        <v>408</v>
      </c>
      <c r="S829" t="s">
        <v>1216</v>
      </c>
      <c r="T829" s="131">
        <v>3.3719999999999999</v>
      </c>
      <c r="U829" t="s">
        <v>2953</v>
      </c>
      <c r="V829" s="132">
        <v>3.3059999999999999E-2</v>
      </c>
      <c r="W829" s="132">
        <v>5.4789999999999998E-2</v>
      </c>
      <c r="X829" t="s">
        <v>413</v>
      </c>
      <c r="Y829" t="s">
        <v>340</v>
      </c>
      <c r="Z829" s="131">
        <v>722000</v>
      </c>
      <c r="AA829" s="131">
        <v>3.3719999999999999</v>
      </c>
      <c r="AB829" s="131">
        <v>95.950999999999993</v>
      </c>
      <c r="AC829" s="109"/>
      <c r="AD829" s="131">
        <v>2336.0140000000001</v>
      </c>
      <c r="AE829" s="109"/>
      <c r="AF829" s="108"/>
      <c r="AG829" s="16"/>
      <c r="AH829" s="132">
        <v>1.4400000000000001E-3</v>
      </c>
      <c r="AI829" s="132">
        <v>1.592E-2</v>
      </c>
      <c r="AJ829" s="132">
        <v>1.2600000000000001E-3</v>
      </c>
    </row>
    <row r="830" spans="1:36">
      <c r="A830" t="s">
        <v>1214</v>
      </c>
      <c r="B830" t="s">
        <v>1243</v>
      </c>
      <c r="C830" t="s">
        <v>2547</v>
      </c>
      <c r="D830" t="s">
        <v>2548</v>
      </c>
      <c r="E830" t="s">
        <v>310</v>
      </c>
      <c r="F830" t="s">
        <v>2549</v>
      </c>
      <c r="G830" t="s">
        <v>2550</v>
      </c>
      <c r="H830" t="s">
        <v>322</v>
      </c>
      <c r="I830" t="s">
        <v>756</v>
      </c>
      <c r="J830" t="s">
        <v>205</v>
      </c>
      <c r="K830" t="s">
        <v>205</v>
      </c>
      <c r="L830" t="s">
        <v>326</v>
      </c>
      <c r="M830" t="s">
        <v>341</v>
      </c>
      <c r="N830" t="s">
        <v>455</v>
      </c>
      <c r="O830" t="s">
        <v>340</v>
      </c>
      <c r="P830" t="s">
        <v>1579</v>
      </c>
      <c r="Q830" t="s">
        <v>416</v>
      </c>
      <c r="R830" t="s">
        <v>408</v>
      </c>
      <c r="S830" t="s">
        <v>1213</v>
      </c>
      <c r="T830" s="131">
        <v>2.4300000000000002</v>
      </c>
      <c r="U830" t="s">
        <v>2551</v>
      </c>
      <c r="V830" s="132">
        <v>4.3729999999999998E-2</v>
      </c>
      <c r="W830" s="132">
        <v>6.2100000000000002E-2</v>
      </c>
      <c r="X830" t="s">
        <v>413</v>
      </c>
      <c r="Y830" t="s">
        <v>340</v>
      </c>
      <c r="Z830" s="131">
        <v>1375273.42</v>
      </c>
      <c r="AA830" s="131">
        <v>1</v>
      </c>
      <c r="AB830" s="131">
        <v>94.12</v>
      </c>
      <c r="AC830" s="109"/>
      <c r="AD830" s="131">
        <v>1294.4069999999999</v>
      </c>
      <c r="AE830" s="109"/>
      <c r="AF830" s="108"/>
      <c r="AG830" s="16"/>
      <c r="AH830" s="132">
        <v>1.06E-3</v>
      </c>
      <c r="AI830" s="132">
        <v>0.10897</v>
      </c>
      <c r="AJ830" s="132">
        <v>3.6600000000000001E-3</v>
      </c>
    </row>
    <row r="831" spans="1:36">
      <c r="A831" t="s">
        <v>1214</v>
      </c>
      <c r="B831" t="s">
        <v>1243</v>
      </c>
      <c r="C831" t="s">
        <v>2867</v>
      </c>
      <c r="D831" t="s">
        <v>2868</v>
      </c>
      <c r="E831" t="s">
        <v>310</v>
      </c>
      <c r="F831" t="s">
        <v>2869</v>
      </c>
      <c r="G831" t="s">
        <v>2870</v>
      </c>
      <c r="H831" t="s">
        <v>322</v>
      </c>
      <c r="I831" t="s">
        <v>755</v>
      </c>
      <c r="J831" t="s">
        <v>205</v>
      </c>
      <c r="K831" t="s">
        <v>205</v>
      </c>
      <c r="L831" t="s">
        <v>326</v>
      </c>
      <c r="M831" t="s">
        <v>341</v>
      </c>
      <c r="N831" t="s">
        <v>465</v>
      </c>
      <c r="O831" t="s">
        <v>340</v>
      </c>
      <c r="P831" t="s">
        <v>1579</v>
      </c>
      <c r="Q831" t="s">
        <v>416</v>
      </c>
      <c r="R831" t="s">
        <v>408</v>
      </c>
      <c r="S831" t="s">
        <v>1213</v>
      </c>
      <c r="T831" s="131">
        <v>6.34</v>
      </c>
      <c r="U831" t="s">
        <v>2871</v>
      </c>
      <c r="V831" s="132">
        <v>1.0999999999999999E-2</v>
      </c>
      <c r="W831" s="132">
        <v>3.04E-2</v>
      </c>
      <c r="X831" t="s">
        <v>413</v>
      </c>
      <c r="Y831" t="s">
        <v>340</v>
      </c>
      <c r="Z831" s="131">
        <v>1134702.06</v>
      </c>
      <c r="AA831" s="131">
        <v>1</v>
      </c>
      <c r="AB831" s="131">
        <v>96.38</v>
      </c>
      <c r="AC831" s="109"/>
      <c r="AD831" s="131">
        <v>1093.626</v>
      </c>
      <c r="AE831" s="109"/>
      <c r="AF831" s="108"/>
      <c r="AG831" s="16"/>
      <c r="AH831" s="132">
        <v>5.5399999999999998E-3</v>
      </c>
      <c r="AI831" s="132">
        <v>9.2069999999999999E-2</v>
      </c>
      <c r="AJ831" s="132">
        <v>3.0899999999999999E-3</v>
      </c>
    </row>
    <row r="832" spans="1:36">
      <c r="A832" t="s">
        <v>1214</v>
      </c>
      <c r="B832" t="s">
        <v>1243</v>
      </c>
      <c r="C832" t="s">
        <v>2004</v>
      </c>
      <c r="D832" t="s">
        <v>2005</v>
      </c>
      <c r="E832" t="s">
        <v>310</v>
      </c>
      <c r="F832" t="s">
        <v>2232</v>
      </c>
      <c r="G832" t="s">
        <v>2233</v>
      </c>
      <c r="H832" t="s">
        <v>322</v>
      </c>
      <c r="I832" t="s">
        <v>755</v>
      </c>
      <c r="J832" t="s">
        <v>205</v>
      </c>
      <c r="K832" t="s">
        <v>205</v>
      </c>
      <c r="L832" t="s">
        <v>326</v>
      </c>
      <c r="M832" t="s">
        <v>341</v>
      </c>
      <c r="N832" t="s">
        <v>449</v>
      </c>
      <c r="O832" t="s">
        <v>340</v>
      </c>
      <c r="P832" t="s">
        <v>1212</v>
      </c>
      <c r="Q832" t="s">
        <v>414</v>
      </c>
      <c r="R832" t="s">
        <v>408</v>
      </c>
      <c r="S832" t="s">
        <v>1213</v>
      </c>
      <c r="T832" s="131">
        <v>3.21</v>
      </c>
      <c r="U832" t="s">
        <v>2234</v>
      </c>
      <c r="V832" s="132">
        <v>1.3390000000000001E-2</v>
      </c>
      <c r="W832" s="132">
        <v>2.58E-2</v>
      </c>
      <c r="X832" t="s">
        <v>413</v>
      </c>
      <c r="Y832" t="s">
        <v>340</v>
      </c>
      <c r="Z832" s="131">
        <v>883078.62</v>
      </c>
      <c r="AA832" s="131">
        <v>1</v>
      </c>
      <c r="AB832" s="131">
        <v>104.36</v>
      </c>
      <c r="AC832" s="109"/>
      <c r="AD832" s="131">
        <v>921.58100000000002</v>
      </c>
      <c r="AE832" s="109"/>
      <c r="AF832" s="108"/>
      <c r="AG832" s="16"/>
      <c r="AH832" s="132">
        <v>4.0000000000000002E-4</v>
      </c>
      <c r="AI832" s="132">
        <v>7.7579999999999996E-2</v>
      </c>
      <c r="AJ832" s="132">
        <v>2.6099999999999999E-3</v>
      </c>
    </row>
    <row r="833" spans="1:36">
      <c r="A833" t="s">
        <v>1214</v>
      </c>
      <c r="B833" t="s">
        <v>1243</v>
      </c>
      <c r="C833" t="s">
        <v>1586</v>
      </c>
      <c r="D833" t="s">
        <v>1587</v>
      </c>
      <c r="E833" t="s">
        <v>310</v>
      </c>
      <c r="F833" t="s">
        <v>1588</v>
      </c>
      <c r="G833" t="s">
        <v>1589</v>
      </c>
      <c r="H833" t="s">
        <v>322</v>
      </c>
      <c r="I833" t="s">
        <v>755</v>
      </c>
      <c r="J833" t="s">
        <v>205</v>
      </c>
      <c r="K833" t="s">
        <v>205</v>
      </c>
      <c r="L833" t="s">
        <v>326</v>
      </c>
      <c r="M833" t="s">
        <v>341</v>
      </c>
      <c r="N833" t="s">
        <v>457</v>
      </c>
      <c r="O833" t="s">
        <v>340</v>
      </c>
      <c r="P833" t="s">
        <v>1590</v>
      </c>
      <c r="Q833" t="s">
        <v>414</v>
      </c>
      <c r="R833" t="s">
        <v>408</v>
      </c>
      <c r="S833" t="s">
        <v>1213</v>
      </c>
      <c r="T833" s="131">
        <v>5.04</v>
      </c>
      <c r="U833" t="s">
        <v>1591</v>
      </c>
      <c r="V833" s="132">
        <v>4.4040000000000003E-2</v>
      </c>
      <c r="W833" s="132">
        <v>4.1700000000000001E-2</v>
      </c>
      <c r="X833" t="s">
        <v>413</v>
      </c>
      <c r="Y833" t="s">
        <v>340</v>
      </c>
      <c r="Z833" s="131">
        <v>598030</v>
      </c>
      <c r="AA833" s="131">
        <v>1</v>
      </c>
      <c r="AB833" s="131">
        <v>148.91</v>
      </c>
      <c r="AC833" s="109"/>
      <c r="AD833" s="131">
        <v>890.52599999999995</v>
      </c>
      <c r="AE833" s="109"/>
      <c r="AF833" s="108"/>
      <c r="AG833" s="16"/>
      <c r="AH833" s="132">
        <v>3.1E-4</v>
      </c>
      <c r="AI833" s="132">
        <v>7.4969999999999995E-2</v>
      </c>
      <c r="AJ833" s="132">
        <v>2.5200000000000001E-3</v>
      </c>
    </row>
    <row r="834" spans="1:36">
      <c r="A834" t="s">
        <v>1214</v>
      </c>
      <c r="B834" t="s">
        <v>1243</v>
      </c>
      <c r="C834" t="s">
        <v>2547</v>
      </c>
      <c r="D834" t="s">
        <v>2548</v>
      </c>
      <c r="E834" t="s">
        <v>310</v>
      </c>
      <c r="F834" t="s">
        <v>2767</v>
      </c>
      <c r="G834" t="s">
        <v>2768</v>
      </c>
      <c r="H834" t="s">
        <v>322</v>
      </c>
      <c r="I834" t="s">
        <v>756</v>
      </c>
      <c r="J834" t="s">
        <v>205</v>
      </c>
      <c r="K834" t="s">
        <v>205</v>
      </c>
      <c r="L834" t="s">
        <v>326</v>
      </c>
      <c r="M834" t="s">
        <v>341</v>
      </c>
      <c r="N834" t="s">
        <v>455</v>
      </c>
      <c r="O834" t="s">
        <v>340</v>
      </c>
      <c r="P834" t="s">
        <v>1579</v>
      </c>
      <c r="Q834" t="s">
        <v>416</v>
      </c>
      <c r="R834" t="s">
        <v>408</v>
      </c>
      <c r="S834" t="s">
        <v>1213</v>
      </c>
      <c r="T834" s="131">
        <v>2.59</v>
      </c>
      <c r="U834" t="s">
        <v>2551</v>
      </c>
      <c r="V834" s="132">
        <v>5.0500000000000003E-2</v>
      </c>
      <c r="W834" s="132">
        <v>6.25E-2</v>
      </c>
      <c r="X834" t="s">
        <v>413</v>
      </c>
      <c r="Y834" t="s">
        <v>340</v>
      </c>
      <c r="Z834" s="131">
        <v>917562.91</v>
      </c>
      <c r="AA834" s="131">
        <v>1</v>
      </c>
      <c r="AB834" s="131">
        <v>95.53</v>
      </c>
      <c r="AC834" s="109"/>
      <c r="AD834" s="131">
        <v>876.548</v>
      </c>
      <c r="AE834" s="109"/>
      <c r="AF834" s="108"/>
      <c r="AG834" s="16"/>
      <c r="AH834" s="132">
        <v>8.3000000000000001E-4</v>
      </c>
      <c r="AI834" s="132">
        <v>7.3789999999999994E-2</v>
      </c>
      <c r="AJ834" s="132">
        <v>2.48E-3</v>
      </c>
    </row>
    <row r="835" spans="1:36">
      <c r="A835" t="s">
        <v>1214</v>
      </c>
      <c r="B835" t="s">
        <v>1243</v>
      </c>
      <c r="C835" t="s">
        <v>1632</v>
      </c>
      <c r="D835" t="s">
        <v>1633</v>
      </c>
      <c r="E835" t="s">
        <v>310</v>
      </c>
      <c r="F835" t="s">
        <v>1942</v>
      </c>
      <c r="G835" t="s">
        <v>1943</v>
      </c>
      <c r="H835" t="s">
        <v>322</v>
      </c>
      <c r="I835" t="s">
        <v>755</v>
      </c>
      <c r="J835" t="s">
        <v>205</v>
      </c>
      <c r="K835" t="s">
        <v>205</v>
      </c>
      <c r="L835" t="s">
        <v>326</v>
      </c>
      <c r="M835" t="s">
        <v>341</v>
      </c>
      <c r="N835" t="s">
        <v>465</v>
      </c>
      <c r="O835" t="s">
        <v>340</v>
      </c>
      <c r="P835" t="s">
        <v>1530</v>
      </c>
      <c r="Q835" t="s">
        <v>414</v>
      </c>
      <c r="R835" t="s">
        <v>408</v>
      </c>
      <c r="S835" t="s">
        <v>1213</v>
      </c>
      <c r="T835" s="131">
        <v>3.56</v>
      </c>
      <c r="U835" t="s">
        <v>1561</v>
      </c>
      <c r="V835" s="132">
        <v>3.5409999999999997E-2</v>
      </c>
      <c r="W835" s="132">
        <v>0.03</v>
      </c>
      <c r="X835" t="s">
        <v>413</v>
      </c>
      <c r="Y835" t="s">
        <v>340</v>
      </c>
      <c r="Z835" s="131">
        <v>692825</v>
      </c>
      <c r="AA835" s="131">
        <v>1</v>
      </c>
      <c r="AB835" s="131">
        <v>110.37</v>
      </c>
      <c r="AC835" s="109"/>
      <c r="AD835" s="131">
        <v>764.67100000000005</v>
      </c>
      <c r="AE835" s="109"/>
      <c r="AF835" s="108"/>
      <c r="AG835" s="16"/>
      <c r="AH835" s="132">
        <v>3.8000000000000002E-4</v>
      </c>
      <c r="AI835" s="132">
        <v>6.4369999999999997E-2</v>
      </c>
      <c r="AJ835" s="132">
        <v>2.16E-3</v>
      </c>
    </row>
    <row r="836" spans="1:36">
      <c r="A836" t="s">
        <v>1214</v>
      </c>
      <c r="B836" t="s">
        <v>1243</v>
      </c>
      <c r="C836" t="s">
        <v>1852</v>
      </c>
      <c r="D836" t="s">
        <v>1853</v>
      </c>
      <c r="E836" t="s">
        <v>310</v>
      </c>
      <c r="F836" t="s">
        <v>2917</v>
      </c>
      <c r="G836" t="s">
        <v>2918</v>
      </c>
      <c r="H836" t="s">
        <v>322</v>
      </c>
      <c r="I836" t="s">
        <v>952</v>
      </c>
      <c r="J836" t="s">
        <v>205</v>
      </c>
      <c r="K836" t="s">
        <v>205</v>
      </c>
      <c r="L836" t="s">
        <v>326</v>
      </c>
      <c r="M836" t="s">
        <v>341</v>
      </c>
      <c r="N836" t="s">
        <v>442</v>
      </c>
      <c r="O836" t="s">
        <v>340</v>
      </c>
      <c r="P836"/>
      <c r="Q836" t="s">
        <v>411</v>
      </c>
      <c r="R836" t="s">
        <v>411</v>
      </c>
      <c r="S836" t="s">
        <v>1213</v>
      </c>
      <c r="T836" s="131">
        <v>2.08</v>
      </c>
      <c r="U836" t="s">
        <v>1986</v>
      </c>
      <c r="V836" s="132">
        <v>5.0999999999999997E-2</v>
      </c>
      <c r="W836" s="132">
        <v>5.62E-2</v>
      </c>
      <c r="X836" t="s">
        <v>413</v>
      </c>
      <c r="Y836" t="s">
        <v>340</v>
      </c>
      <c r="Z836" s="131">
        <v>694000</v>
      </c>
      <c r="AA836" s="131">
        <v>1</v>
      </c>
      <c r="AB836" s="131">
        <v>102.55</v>
      </c>
      <c r="AC836" s="109"/>
      <c r="AD836" s="131">
        <v>711.697</v>
      </c>
      <c r="AE836" s="109"/>
      <c r="AF836" s="108"/>
      <c r="AG836" s="16"/>
      <c r="AH836" s="132">
        <v>3.15E-3</v>
      </c>
      <c r="AI836" s="132">
        <v>5.9920000000000001E-2</v>
      </c>
      <c r="AJ836" s="132">
        <v>2.0100000000000001E-3</v>
      </c>
    </row>
    <row r="837" spans="1:36">
      <c r="A837" t="s">
        <v>1214</v>
      </c>
      <c r="B837" t="s">
        <v>1243</v>
      </c>
      <c r="C837" t="s">
        <v>2540</v>
      </c>
      <c r="D837" t="s">
        <v>2541</v>
      </c>
      <c r="E837" t="s">
        <v>310</v>
      </c>
      <c r="F837" t="s">
        <v>2542</v>
      </c>
      <c r="G837" t="s">
        <v>2543</v>
      </c>
      <c r="H837" t="s">
        <v>322</v>
      </c>
      <c r="I837" t="s">
        <v>755</v>
      </c>
      <c r="J837" t="s">
        <v>205</v>
      </c>
      <c r="K837" t="s">
        <v>205</v>
      </c>
      <c r="L837" t="s">
        <v>326</v>
      </c>
      <c r="M837" t="s">
        <v>341</v>
      </c>
      <c r="N837" t="s">
        <v>448</v>
      </c>
      <c r="O837" t="s">
        <v>340</v>
      </c>
      <c r="P837" t="s">
        <v>1530</v>
      </c>
      <c r="Q837" t="s">
        <v>414</v>
      </c>
      <c r="R837" t="s">
        <v>408</v>
      </c>
      <c r="S837" t="s">
        <v>1213</v>
      </c>
      <c r="T837" s="131">
        <v>2.23</v>
      </c>
      <c r="U837" t="s">
        <v>2544</v>
      </c>
      <c r="V837" s="132">
        <v>2.963E-2</v>
      </c>
      <c r="W837" s="132">
        <v>3.1699999999999999E-2</v>
      </c>
      <c r="X837" t="s">
        <v>413</v>
      </c>
      <c r="Y837" t="s">
        <v>340</v>
      </c>
      <c r="Z837" s="131">
        <v>563015.46</v>
      </c>
      <c r="AA837" s="131">
        <v>1</v>
      </c>
      <c r="AB837" s="131">
        <v>120.32</v>
      </c>
      <c r="AC837" s="109"/>
      <c r="AD837" s="131">
        <v>677.42</v>
      </c>
      <c r="AE837" s="109"/>
      <c r="AF837" s="108"/>
      <c r="AG837" s="16"/>
      <c r="AH837" s="132">
        <v>4.0999999999999999E-4</v>
      </c>
      <c r="AI837" s="132">
        <v>5.7029999999999997E-2</v>
      </c>
      <c r="AJ837" s="132">
        <v>1.92E-3</v>
      </c>
    </row>
    <row r="838" spans="1:36">
      <c r="A838" t="s">
        <v>1214</v>
      </c>
      <c r="B838" t="s">
        <v>1243</v>
      </c>
      <c r="C838" t="s">
        <v>2880</v>
      </c>
      <c r="D838" t="s">
        <v>2881</v>
      </c>
      <c r="E838" t="s">
        <v>310</v>
      </c>
      <c r="F838" t="s">
        <v>2882</v>
      </c>
      <c r="G838" t="s">
        <v>2883</v>
      </c>
      <c r="H838" t="s">
        <v>322</v>
      </c>
      <c r="I838" t="s">
        <v>952</v>
      </c>
      <c r="J838" t="s">
        <v>205</v>
      </c>
      <c r="K838" t="s">
        <v>205</v>
      </c>
      <c r="L838" t="s">
        <v>326</v>
      </c>
      <c r="M838" t="s">
        <v>341</v>
      </c>
      <c r="N838" t="s">
        <v>448</v>
      </c>
      <c r="O838" t="s">
        <v>340</v>
      </c>
      <c r="P838" t="s">
        <v>1673</v>
      </c>
      <c r="Q838" t="s">
        <v>416</v>
      </c>
      <c r="R838" t="s">
        <v>408</v>
      </c>
      <c r="S838" t="s">
        <v>1213</v>
      </c>
      <c r="T838" s="131">
        <v>1.43</v>
      </c>
      <c r="U838" t="s">
        <v>1681</v>
      </c>
      <c r="V838" s="132">
        <v>5.7119999999999997E-2</v>
      </c>
      <c r="W838" s="132">
        <v>5.3600000000000002E-2</v>
      </c>
      <c r="X838" t="s">
        <v>413</v>
      </c>
      <c r="Y838" t="s">
        <v>340</v>
      </c>
      <c r="Z838" s="131">
        <v>530322.30000000005</v>
      </c>
      <c r="AA838" s="131">
        <v>1</v>
      </c>
      <c r="AB838" s="131">
        <v>103</v>
      </c>
      <c r="AC838" s="109"/>
      <c r="AD838" s="131">
        <v>546.23199999999997</v>
      </c>
      <c r="AE838" s="109"/>
      <c r="AF838" s="108"/>
      <c r="AG838" s="16"/>
      <c r="AH838" s="132">
        <v>3.6800000000000001E-3</v>
      </c>
      <c r="AI838" s="132">
        <v>4.5990000000000003E-2</v>
      </c>
      <c r="AJ838" s="132">
        <v>1.5399999999999999E-3</v>
      </c>
    </row>
    <row r="839" spans="1:36">
      <c r="A839" t="s">
        <v>1214</v>
      </c>
      <c r="B839" t="s">
        <v>1243</v>
      </c>
      <c r="C839" t="s">
        <v>1930</v>
      </c>
      <c r="D839" t="s">
        <v>1931</v>
      </c>
      <c r="E839" t="s">
        <v>310</v>
      </c>
      <c r="F839" t="s">
        <v>2598</v>
      </c>
      <c r="G839" t="s">
        <v>2599</v>
      </c>
      <c r="H839" t="s">
        <v>322</v>
      </c>
      <c r="I839" t="s">
        <v>755</v>
      </c>
      <c r="J839" t="s">
        <v>205</v>
      </c>
      <c r="K839" t="s">
        <v>205</v>
      </c>
      <c r="L839" t="s">
        <v>326</v>
      </c>
      <c r="M839" t="s">
        <v>341</v>
      </c>
      <c r="N839" t="s">
        <v>465</v>
      </c>
      <c r="O839" t="s">
        <v>340</v>
      </c>
      <c r="P839" t="s">
        <v>1645</v>
      </c>
      <c r="Q839" t="s">
        <v>414</v>
      </c>
      <c r="R839" t="s">
        <v>408</v>
      </c>
      <c r="S839" t="s">
        <v>1213</v>
      </c>
      <c r="T839" s="131">
        <v>4.6900000000000004</v>
      </c>
      <c r="U839" t="s">
        <v>2515</v>
      </c>
      <c r="V839" s="132">
        <v>3.0400000000000002E-3</v>
      </c>
      <c r="W839" s="132">
        <v>2.7E-2</v>
      </c>
      <c r="X839" t="s">
        <v>413</v>
      </c>
      <c r="Y839" t="s">
        <v>340</v>
      </c>
      <c r="Z839" s="131">
        <v>500196.07</v>
      </c>
      <c r="AA839" s="131">
        <v>1</v>
      </c>
      <c r="AB839" s="131">
        <v>102.52</v>
      </c>
      <c r="AC839" s="109">
        <v>7.407</v>
      </c>
      <c r="AD839" s="131">
        <v>520.20799999999997</v>
      </c>
      <c r="AE839" s="109"/>
      <c r="AF839" s="108"/>
      <c r="AG839" s="16"/>
      <c r="AH839" s="132">
        <v>3.6999999999999999E-4</v>
      </c>
      <c r="AI839" s="132">
        <v>4.4420000000000001E-2</v>
      </c>
      <c r="AJ839" s="132">
        <v>1.49E-3</v>
      </c>
    </row>
    <row r="840" spans="1:36">
      <c r="A840" t="s">
        <v>1214</v>
      </c>
      <c r="B840" t="s">
        <v>1243</v>
      </c>
      <c r="C840" t="s">
        <v>1949</v>
      </c>
      <c r="D840" t="s">
        <v>1950</v>
      </c>
      <c r="E840" t="s">
        <v>310</v>
      </c>
      <c r="F840" t="s">
        <v>1951</v>
      </c>
      <c r="G840" t="s">
        <v>1952</v>
      </c>
      <c r="H840" t="s">
        <v>322</v>
      </c>
      <c r="I840" t="s">
        <v>755</v>
      </c>
      <c r="J840" t="s">
        <v>205</v>
      </c>
      <c r="K840" t="s">
        <v>205</v>
      </c>
      <c r="L840" t="s">
        <v>326</v>
      </c>
      <c r="M840" t="s">
        <v>341</v>
      </c>
      <c r="N840" t="s">
        <v>465</v>
      </c>
      <c r="O840" t="s">
        <v>340</v>
      </c>
      <c r="P840" t="s">
        <v>1550</v>
      </c>
      <c r="Q840" t="s">
        <v>414</v>
      </c>
      <c r="R840" t="s">
        <v>408</v>
      </c>
      <c r="S840" t="s">
        <v>1213</v>
      </c>
      <c r="T840" s="131">
        <v>1.88</v>
      </c>
      <c r="U840" t="s">
        <v>1873</v>
      </c>
      <c r="V840" s="132">
        <v>9.6100000000000005E-3</v>
      </c>
      <c r="W840" s="132">
        <v>3.1199999999999999E-2</v>
      </c>
      <c r="X840" t="s">
        <v>413</v>
      </c>
      <c r="Y840" t="s">
        <v>340</v>
      </c>
      <c r="Z840" s="131">
        <v>365400</v>
      </c>
      <c r="AA840" s="131">
        <v>1</v>
      </c>
      <c r="AB840" s="131">
        <v>117.23</v>
      </c>
      <c r="AC840" s="109"/>
      <c r="AD840" s="131">
        <v>428.358</v>
      </c>
      <c r="AE840" s="109"/>
      <c r="AF840" s="108"/>
      <c r="AG840" s="16"/>
      <c r="AH840" s="132">
        <v>7.3999999999999999E-4</v>
      </c>
      <c r="AI840" s="132">
        <v>3.6060000000000002E-2</v>
      </c>
      <c r="AJ840" s="132">
        <v>1.2099999999999999E-3</v>
      </c>
    </row>
    <row r="841" spans="1:36">
      <c r="A841" t="s">
        <v>1214</v>
      </c>
      <c r="B841" t="s">
        <v>1243</v>
      </c>
      <c r="C841" t="s">
        <v>2612</v>
      </c>
      <c r="D841" t="s">
        <v>2613</v>
      </c>
      <c r="E841" t="s">
        <v>310</v>
      </c>
      <c r="F841" t="s">
        <v>2614</v>
      </c>
      <c r="G841" t="s">
        <v>2615</v>
      </c>
      <c r="H841" t="s">
        <v>322</v>
      </c>
      <c r="I841" t="s">
        <v>755</v>
      </c>
      <c r="J841" t="s">
        <v>205</v>
      </c>
      <c r="K841" t="s">
        <v>205</v>
      </c>
      <c r="L841" t="s">
        <v>326</v>
      </c>
      <c r="M841" t="s">
        <v>341</v>
      </c>
      <c r="N841" t="s">
        <v>476</v>
      </c>
      <c r="O841" t="s">
        <v>340</v>
      </c>
      <c r="P841" t="s">
        <v>1645</v>
      </c>
      <c r="Q841" t="s">
        <v>414</v>
      </c>
      <c r="R841" t="s">
        <v>408</v>
      </c>
      <c r="S841" t="s">
        <v>1213</v>
      </c>
      <c r="T841" s="131">
        <v>1.69</v>
      </c>
      <c r="U841" t="s">
        <v>2616</v>
      </c>
      <c r="V841" s="132">
        <v>2.2699999999999999E-3</v>
      </c>
      <c r="W841" s="132">
        <v>2.7400000000000001E-2</v>
      </c>
      <c r="X841" t="s">
        <v>413</v>
      </c>
      <c r="Y841" t="s">
        <v>340</v>
      </c>
      <c r="Z841" s="131">
        <v>274988.59999999998</v>
      </c>
      <c r="AA841" s="131">
        <v>1</v>
      </c>
      <c r="AB841" s="131">
        <v>123.76</v>
      </c>
      <c r="AC841" s="109"/>
      <c r="AD841" s="131">
        <v>340.32600000000002</v>
      </c>
      <c r="AE841" s="109"/>
      <c r="AF841" s="108"/>
      <c r="AG841" s="16"/>
      <c r="AH841" s="132">
        <v>6.7000000000000002E-4</v>
      </c>
      <c r="AI841" s="132">
        <v>2.8649999999999998E-2</v>
      </c>
      <c r="AJ841" s="132">
        <v>9.6000000000000002E-4</v>
      </c>
    </row>
    <row r="842" spans="1:36">
      <c r="A842" t="s">
        <v>1214</v>
      </c>
      <c r="B842" t="s">
        <v>1243</v>
      </c>
      <c r="C842" t="s">
        <v>2224</v>
      </c>
      <c r="D842" t="s">
        <v>2225</v>
      </c>
      <c r="E842" t="s">
        <v>310</v>
      </c>
      <c r="F842" t="s">
        <v>2930</v>
      </c>
      <c r="G842" t="s">
        <v>2931</v>
      </c>
      <c r="H842" t="s">
        <v>322</v>
      </c>
      <c r="I842" t="s">
        <v>952</v>
      </c>
      <c r="J842" t="s">
        <v>205</v>
      </c>
      <c r="K842" t="s">
        <v>205</v>
      </c>
      <c r="L842" t="s">
        <v>326</v>
      </c>
      <c r="M842" t="s">
        <v>341</v>
      </c>
      <c r="N842" t="s">
        <v>448</v>
      </c>
      <c r="O842" t="s">
        <v>340</v>
      </c>
      <c r="P842" t="s">
        <v>1579</v>
      </c>
      <c r="Q842" t="s">
        <v>416</v>
      </c>
      <c r="R842" t="s">
        <v>408</v>
      </c>
      <c r="S842" t="s">
        <v>1213</v>
      </c>
      <c r="T842" s="131">
        <v>1.69</v>
      </c>
      <c r="U842" t="s">
        <v>1681</v>
      </c>
      <c r="V842" s="132">
        <v>2.572E-2</v>
      </c>
      <c r="W842" s="132">
        <v>4.9200000000000001E-2</v>
      </c>
      <c r="X842" t="s">
        <v>413</v>
      </c>
      <c r="Y842" t="s">
        <v>340</v>
      </c>
      <c r="Z842" s="131">
        <v>352919.48</v>
      </c>
      <c r="AA842" s="131">
        <v>1</v>
      </c>
      <c r="AB842" s="131">
        <v>96.27</v>
      </c>
      <c r="AC842" s="109"/>
      <c r="AD842" s="131">
        <v>339.75599999999997</v>
      </c>
      <c r="AE842" s="109"/>
      <c r="AF842" s="108"/>
      <c r="AG842" s="16"/>
      <c r="AH842" s="132">
        <v>1.5200000000000001E-3</v>
      </c>
      <c r="AI842" s="132">
        <v>2.86E-2</v>
      </c>
      <c r="AJ842" s="132">
        <v>9.6000000000000002E-4</v>
      </c>
    </row>
    <row r="843" spans="1:36">
      <c r="A843" t="s">
        <v>1214</v>
      </c>
      <c r="B843" t="s">
        <v>1243</v>
      </c>
      <c r="C843" t="s">
        <v>2897</v>
      </c>
      <c r="D843" t="s">
        <v>2898</v>
      </c>
      <c r="E843" t="s">
        <v>310</v>
      </c>
      <c r="F843" t="s">
        <v>2914</v>
      </c>
      <c r="G843" t="s">
        <v>2915</v>
      </c>
      <c r="H843" t="s">
        <v>322</v>
      </c>
      <c r="I843" t="s">
        <v>952</v>
      </c>
      <c r="J843" t="s">
        <v>205</v>
      </c>
      <c r="K843" t="s">
        <v>205</v>
      </c>
      <c r="L843" t="s">
        <v>326</v>
      </c>
      <c r="M843" t="s">
        <v>341</v>
      </c>
      <c r="N843" t="s">
        <v>441</v>
      </c>
      <c r="O843" t="s">
        <v>340</v>
      </c>
      <c r="P843" t="s">
        <v>1566</v>
      </c>
      <c r="Q843" t="s">
        <v>414</v>
      </c>
      <c r="R843" t="s">
        <v>408</v>
      </c>
      <c r="S843" t="s">
        <v>1213</v>
      </c>
      <c r="T843" s="131">
        <v>2</v>
      </c>
      <c r="U843" t="s">
        <v>2916</v>
      </c>
      <c r="V843" s="132">
        <v>5.7160000000000002E-2</v>
      </c>
      <c r="W843" s="132">
        <v>5.1499999999999997E-2</v>
      </c>
      <c r="X843" t="s">
        <v>413</v>
      </c>
      <c r="Y843" t="s">
        <v>340</v>
      </c>
      <c r="Z843" s="131">
        <v>280543.25</v>
      </c>
      <c r="AA843" s="131">
        <v>1</v>
      </c>
      <c r="AB843" s="131">
        <v>96.02</v>
      </c>
      <c r="AC843" s="109"/>
      <c r="AD843" s="131">
        <v>269.37799999999999</v>
      </c>
      <c r="AE843" s="109"/>
      <c r="AF843" s="108"/>
      <c r="AG843" s="16"/>
      <c r="AH843" s="132">
        <v>4.8999999999999998E-4</v>
      </c>
      <c r="AI843" s="132">
        <v>2.2679999999999999E-2</v>
      </c>
      <c r="AJ843" s="132">
        <v>7.6000000000000004E-4</v>
      </c>
    </row>
    <row r="844" spans="1:36">
      <c r="A844" t="s">
        <v>1214</v>
      </c>
      <c r="B844" t="s">
        <v>1243</v>
      </c>
      <c r="C844" t="s">
        <v>2661</v>
      </c>
      <c r="D844" t="s">
        <v>2662</v>
      </c>
      <c r="E844" t="s">
        <v>310</v>
      </c>
      <c r="F844" t="s">
        <v>2663</v>
      </c>
      <c r="G844" t="s">
        <v>2664</v>
      </c>
      <c r="H844" t="s">
        <v>322</v>
      </c>
      <c r="I844" t="s">
        <v>756</v>
      </c>
      <c r="J844" t="s">
        <v>205</v>
      </c>
      <c r="K844" t="s">
        <v>205</v>
      </c>
      <c r="L844" t="s">
        <v>326</v>
      </c>
      <c r="M844" t="s">
        <v>341</v>
      </c>
      <c r="N844" t="s">
        <v>455</v>
      </c>
      <c r="O844" t="s">
        <v>340</v>
      </c>
      <c r="P844" t="s">
        <v>1645</v>
      </c>
      <c r="Q844" t="s">
        <v>414</v>
      </c>
      <c r="R844" t="s">
        <v>408</v>
      </c>
      <c r="S844" t="s">
        <v>1213</v>
      </c>
      <c r="T844" s="131">
        <v>0.28000000000000003</v>
      </c>
      <c r="U844" t="s">
        <v>2665</v>
      </c>
      <c r="V844" s="132">
        <v>4.6679999999999999E-2</v>
      </c>
      <c r="W844" s="132">
        <v>2.5399999999999999E-2</v>
      </c>
      <c r="X844" t="s">
        <v>413</v>
      </c>
      <c r="Y844" t="s">
        <v>340</v>
      </c>
      <c r="Z844" s="131">
        <v>246228.32</v>
      </c>
      <c r="AA844" s="131">
        <v>1</v>
      </c>
      <c r="AB844" s="131">
        <v>94.47</v>
      </c>
      <c r="AC844" s="109"/>
      <c r="AD844" s="131">
        <v>232.61199999999999</v>
      </c>
      <c r="AE844" s="109"/>
      <c r="AF844" s="108"/>
      <c r="AG844" s="16"/>
      <c r="AH844" s="132">
        <v>1.47E-3</v>
      </c>
      <c r="AI844" s="132">
        <v>1.958E-2</v>
      </c>
      <c r="AJ844" s="132">
        <v>6.6E-4</v>
      </c>
    </row>
    <row r="845" spans="1:36">
      <c r="A845" t="s">
        <v>1214</v>
      </c>
      <c r="B845" t="s">
        <v>1243</v>
      </c>
      <c r="C845" t="s">
        <v>2724</v>
      </c>
      <c r="D845" t="s">
        <v>2725</v>
      </c>
      <c r="E845" t="s">
        <v>310</v>
      </c>
      <c r="F845" t="s">
        <v>2932</v>
      </c>
      <c r="G845" t="s">
        <v>2933</v>
      </c>
      <c r="H845" t="s">
        <v>322</v>
      </c>
      <c r="I845" t="s">
        <v>952</v>
      </c>
      <c r="J845" t="s">
        <v>205</v>
      </c>
      <c r="K845" t="s">
        <v>205</v>
      </c>
      <c r="L845" t="s">
        <v>326</v>
      </c>
      <c r="M845" t="s">
        <v>341</v>
      </c>
      <c r="N845" t="s">
        <v>452</v>
      </c>
      <c r="O845" t="s">
        <v>340</v>
      </c>
      <c r="P845" t="s">
        <v>1566</v>
      </c>
      <c r="Q845" t="s">
        <v>414</v>
      </c>
      <c r="R845" t="s">
        <v>408</v>
      </c>
      <c r="S845" t="s">
        <v>1213</v>
      </c>
      <c r="T845" s="131">
        <v>2.95</v>
      </c>
      <c r="U845" t="s">
        <v>2934</v>
      </c>
      <c r="V845" s="132">
        <v>4.7539999999999999E-2</v>
      </c>
      <c r="W845" s="132">
        <v>4.8099999999999997E-2</v>
      </c>
      <c r="X845" t="s">
        <v>413</v>
      </c>
      <c r="Y845" t="s">
        <v>340</v>
      </c>
      <c r="Z845" s="131">
        <v>199471</v>
      </c>
      <c r="AA845" s="131">
        <v>1</v>
      </c>
      <c r="AB845" s="131">
        <v>95.36</v>
      </c>
      <c r="AC845" s="109"/>
      <c r="AD845" s="131">
        <v>190.21600000000001</v>
      </c>
      <c r="AE845" s="109"/>
      <c r="AF845" s="108"/>
      <c r="AG845" s="16"/>
      <c r="AH845" s="132">
        <v>2.7E-4</v>
      </c>
      <c r="AI845" s="132">
        <v>1.601E-2</v>
      </c>
      <c r="AJ845" s="132">
        <v>5.4000000000000001E-4</v>
      </c>
    </row>
    <row r="846" spans="1:36">
      <c r="A846" t="s">
        <v>1214</v>
      </c>
      <c r="B846" t="s">
        <v>1243</v>
      </c>
      <c r="C846" t="s">
        <v>2935</v>
      </c>
      <c r="D846" t="s">
        <v>2936</v>
      </c>
      <c r="E846" t="s">
        <v>310</v>
      </c>
      <c r="F846" t="s">
        <v>2937</v>
      </c>
      <c r="G846" t="s">
        <v>2938</v>
      </c>
      <c r="H846" t="s">
        <v>322</v>
      </c>
      <c r="I846" t="s">
        <v>952</v>
      </c>
      <c r="J846" t="s">
        <v>205</v>
      </c>
      <c r="K846" t="s">
        <v>205</v>
      </c>
      <c r="L846" t="s">
        <v>326</v>
      </c>
      <c r="M846" t="s">
        <v>341</v>
      </c>
      <c r="N846" t="s">
        <v>448</v>
      </c>
      <c r="O846" t="s">
        <v>340</v>
      </c>
      <c r="P846" t="s">
        <v>1579</v>
      </c>
      <c r="Q846" t="s">
        <v>416</v>
      </c>
      <c r="R846" t="s">
        <v>408</v>
      </c>
      <c r="S846" t="s">
        <v>1213</v>
      </c>
      <c r="T846" s="131">
        <v>1.22</v>
      </c>
      <c r="U846" t="s">
        <v>1360</v>
      </c>
      <c r="V846" s="132">
        <v>5.3409999999999999E-2</v>
      </c>
      <c r="W846" s="132">
        <v>4.9000000000000002E-2</v>
      </c>
      <c r="X846" t="s">
        <v>413</v>
      </c>
      <c r="Y846" t="s">
        <v>340</v>
      </c>
      <c r="Z846" s="131">
        <v>178909.48</v>
      </c>
      <c r="AA846" s="131">
        <v>1</v>
      </c>
      <c r="AB846" s="131">
        <v>97.69</v>
      </c>
      <c r="AC846" s="109"/>
      <c r="AD846" s="131">
        <v>174.77699999999999</v>
      </c>
      <c r="AE846" s="109"/>
      <c r="AF846" s="108"/>
      <c r="AG846" s="16"/>
      <c r="AH846" s="132">
        <v>8.3000000000000001E-4</v>
      </c>
      <c r="AI846" s="132">
        <v>1.4710000000000001E-2</v>
      </c>
      <c r="AJ846" s="132">
        <v>4.8999999999999998E-4</v>
      </c>
    </row>
    <row r="847" spans="1:36">
      <c r="A847" t="s">
        <v>1214</v>
      </c>
      <c r="B847" t="s">
        <v>1243</v>
      </c>
      <c r="C847" t="s">
        <v>2954</v>
      </c>
      <c r="D847" t="s">
        <v>2955</v>
      </c>
      <c r="E847" t="s">
        <v>310</v>
      </c>
      <c r="F847" t="s">
        <v>2956</v>
      </c>
      <c r="G847" t="s">
        <v>2957</v>
      </c>
      <c r="H847" t="s">
        <v>322</v>
      </c>
      <c r="I847" t="s">
        <v>756</v>
      </c>
      <c r="J847" t="s">
        <v>205</v>
      </c>
      <c r="K847" t="s">
        <v>205</v>
      </c>
      <c r="L847" t="s">
        <v>326</v>
      </c>
      <c r="M847" t="s">
        <v>341</v>
      </c>
      <c r="N847" t="s">
        <v>438</v>
      </c>
      <c r="O847" t="s">
        <v>340</v>
      </c>
      <c r="P847" t="s">
        <v>1590</v>
      </c>
      <c r="Q847" t="s">
        <v>414</v>
      </c>
      <c r="R847" t="s">
        <v>408</v>
      </c>
      <c r="S847" t="s">
        <v>1213</v>
      </c>
      <c r="T847" s="131">
        <v>0.98</v>
      </c>
      <c r="U847" t="s">
        <v>1743</v>
      </c>
      <c r="V847" s="132">
        <v>4.1160000000000002E-2</v>
      </c>
      <c r="W847" s="132">
        <v>5.1700000000000003E-2</v>
      </c>
      <c r="X847" t="s">
        <v>413</v>
      </c>
      <c r="Y847" t="s">
        <v>340</v>
      </c>
      <c r="Z847" s="131">
        <v>176852.67</v>
      </c>
      <c r="AA847" s="131">
        <v>1</v>
      </c>
      <c r="AB847" s="131">
        <v>92.16</v>
      </c>
      <c r="AC847" s="109"/>
      <c r="AD847" s="131">
        <v>162.98699999999999</v>
      </c>
      <c r="AE847" s="109"/>
      <c r="AF847" s="108"/>
      <c r="AG847" s="16"/>
      <c r="AH847" s="132">
        <v>1.6100000000000001E-3</v>
      </c>
      <c r="AI847" s="132">
        <v>1.372E-2</v>
      </c>
      <c r="AJ847" s="132">
        <v>4.6000000000000001E-4</v>
      </c>
    </row>
    <row r="848" spans="1:36">
      <c r="A848" t="s">
        <v>1214</v>
      </c>
      <c r="B848" t="s">
        <v>1243</v>
      </c>
      <c r="C848" t="s">
        <v>1866</v>
      </c>
      <c r="D848" t="s">
        <v>1867</v>
      </c>
      <c r="E848" t="s">
        <v>310</v>
      </c>
      <c r="F848" t="s">
        <v>2686</v>
      </c>
      <c r="G848" t="s">
        <v>2687</v>
      </c>
      <c r="H848" t="s">
        <v>322</v>
      </c>
      <c r="I848" t="s">
        <v>755</v>
      </c>
      <c r="J848" t="s">
        <v>205</v>
      </c>
      <c r="K848" t="s">
        <v>205</v>
      </c>
      <c r="L848" t="s">
        <v>326</v>
      </c>
      <c r="M848" t="s">
        <v>341</v>
      </c>
      <c r="N848" t="s">
        <v>444</v>
      </c>
      <c r="O848" t="s">
        <v>340</v>
      </c>
      <c r="P848" t="s">
        <v>1579</v>
      </c>
      <c r="Q848" t="s">
        <v>416</v>
      </c>
      <c r="R848" t="s">
        <v>408</v>
      </c>
      <c r="S848" t="s">
        <v>1213</v>
      </c>
      <c r="T848" s="131">
        <v>0.5</v>
      </c>
      <c r="U848" t="s">
        <v>1636</v>
      </c>
      <c r="V848" s="132">
        <v>5.1799999999999997E-3</v>
      </c>
      <c r="W848" s="132">
        <v>2.7799999999999998E-2</v>
      </c>
      <c r="X848" t="s">
        <v>413</v>
      </c>
      <c r="Y848" t="s">
        <v>340</v>
      </c>
      <c r="Z848" s="131">
        <v>128235.52</v>
      </c>
      <c r="AA848" s="131">
        <v>1</v>
      </c>
      <c r="AB848" s="131">
        <v>116.51</v>
      </c>
      <c r="AC848" s="109"/>
      <c r="AD848" s="131">
        <v>149.40700000000001</v>
      </c>
      <c r="AE848" s="109"/>
      <c r="AF848" s="108"/>
      <c r="AG848" s="16"/>
      <c r="AH848" s="132">
        <v>8.7000000000000001E-4</v>
      </c>
      <c r="AI848" s="132">
        <v>1.2579999999999999E-2</v>
      </c>
      <c r="AJ848" s="132">
        <v>4.2000000000000002E-4</v>
      </c>
    </row>
    <row r="849" spans="1:36">
      <c r="A849" t="s">
        <v>1214</v>
      </c>
      <c r="B849" t="s">
        <v>1243</v>
      </c>
      <c r="C849" t="s">
        <v>2897</v>
      </c>
      <c r="D849" t="s">
        <v>2898</v>
      </c>
      <c r="E849" t="s">
        <v>310</v>
      </c>
      <c r="F849" t="s">
        <v>2899</v>
      </c>
      <c r="G849" t="s">
        <v>2900</v>
      </c>
      <c r="H849" t="s">
        <v>322</v>
      </c>
      <c r="I849" t="s">
        <v>756</v>
      </c>
      <c r="J849" t="s">
        <v>205</v>
      </c>
      <c r="K849" t="s">
        <v>205</v>
      </c>
      <c r="L849" t="s">
        <v>326</v>
      </c>
      <c r="M849" t="s">
        <v>341</v>
      </c>
      <c r="N849" t="s">
        <v>441</v>
      </c>
      <c r="O849" t="s">
        <v>340</v>
      </c>
      <c r="P849" t="s">
        <v>1566</v>
      </c>
      <c r="Q849" t="s">
        <v>414</v>
      </c>
      <c r="R849" t="s">
        <v>408</v>
      </c>
      <c r="S849" t="s">
        <v>1213</v>
      </c>
      <c r="T849" s="131">
        <v>0.25</v>
      </c>
      <c r="U849" t="s">
        <v>2901</v>
      </c>
      <c r="V849" s="132">
        <v>4.197E-2</v>
      </c>
      <c r="W849" s="132">
        <v>6.7500000000000004E-2</v>
      </c>
      <c r="X849" t="s">
        <v>413</v>
      </c>
      <c r="Y849" t="s">
        <v>340</v>
      </c>
      <c r="Z849" s="131">
        <v>156028.76999999999</v>
      </c>
      <c r="AA849" s="131">
        <v>1</v>
      </c>
      <c r="AB849" s="131">
        <v>93.14</v>
      </c>
      <c r="AC849" s="109"/>
      <c r="AD849" s="131">
        <v>145.32499999999999</v>
      </c>
      <c r="AE849" s="109"/>
      <c r="AF849" s="108"/>
      <c r="AG849" s="16"/>
      <c r="AH849" s="132">
        <v>1.2700000000000001E-3</v>
      </c>
      <c r="AI849" s="132">
        <v>1.223E-2</v>
      </c>
      <c r="AJ849" s="132">
        <v>4.0999999999999999E-4</v>
      </c>
    </row>
    <row r="850" spans="1:36">
      <c r="A850" t="s">
        <v>1214</v>
      </c>
      <c r="B850" t="s">
        <v>1243</v>
      </c>
      <c r="C850" t="s">
        <v>2958</v>
      </c>
      <c r="D850" t="s">
        <v>2959</v>
      </c>
      <c r="E850" t="s">
        <v>310</v>
      </c>
      <c r="F850" t="s">
        <v>2960</v>
      </c>
      <c r="G850" t="s">
        <v>2961</v>
      </c>
      <c r="H850" t="s">
        <v>322</v>
      </c>
      <c r="I850" t="s">
        <v>756</v>
      </c>
      <c r="J850" t="s">
        <v>205</v>
      </c>
      <c r="K850" t="s">
        <v>205</v>
      </c>
      <c r="L850" t="s">
        <v>326</v>
      </c>
      <c r="M850" t="s">
        <v>341</v>
      </c>
      <c r="N850" t="s">
        <v>467</v>
      </c>
      <c r="O850" t="s">
        <v>340</v>
      </c>
      <c r="P850" t="s">
        <v>1566</v>
      </c>
      <c r="Q850" t="s">
        <v>414</v>
      </c>
      <c r="R850" t="s">
        <v>408</v>
      </c>
      <c r="S850" t="s">
        <v>1213</v>
      </c>
      <c r="T850" s="131">
        <v>0.5</v>
      </c>
      <c r="U850" t="s">
        <v>1636</v>
      </c>
      <c r="V850" s="132">
        <v>3.4569999999999997E-2</v>
      </c>
      <c r="W850" s="132">
        <v>5.5199999999999999E-2</v>
      </c>
      <c r="X850" t="s">
        <v>413</v>
      </c>
      <c r="Y850" t="s">
        <v>340</v>
      </c>
      <c r="Z850" s="131">
        <v>149278.79999999999</v>
      </c>
      <c r="AA850" s="131">
        <v>1</v>
      </c>
      <c r="AB850" s="131">
        <v>91.65</v>
      </c>
      <c r="AC850" s="109"/>
      <c r="AD850" s="131">
        <v>136.81399999999999</v>
      </c>
      <c r="AE850" s="109"/>
      <c r="AF850" s="108"/>
      <c r="AG850" s="16"/>
      <c r="AH850" s="132">
        <v>3.79E-3</v>
      </c>
      <c r="AI850" s="132">
        <v>1.1520000000000001E-2</v>
      </c>
      <c r="AJ850" s="132">
        <v>3.8999999999999999E-4</v>
      </c>
    </row>
    <row r="851" spans="1:36">
      <c r="A851" t="s">
        <v>1214</v>
      </c>
      <c r="B851" t="s">
        <v>1243</v>
      </c>
      <c r="C851" t="s">
        <v>2351</v>
      </c>
      <c r="D851" t="s">
        <v>2352</v>
      </c>
      <c r="E851" t="s">
        <v>310</v>
      </c>
      <c r="F851" t="s">
        <v>2569</v>
      </c>
      <c r="G851" t="s">
        <v>2570</v>
      </c>
      <c r="H851" t="s">
        <v>322</v>
      </c>
      <c r="I851" t="s">
        <v>952</v>
      </c>
      <c r="J851" t="s">
        <v>205</v>
      </c>
      <c r="K851" t="s">
        <v>205</v>
      </c>
      <c r="L851" t="s">
        <v>326</v>
      </c>
      <c r="M851" t="s">
        <v>341</v>
      </c>
      <c r="N851" t="s">
        <v>452</v>
      </c>
      <c r="O851" t="s">
        <v>340</v>
      </c>
      <c r="P851" t="s">
        <v>1590</v>
      </c>
      <c r="Q851" t="s">
        <v>414</v>
      </c>
      <c r="R851" t="s">
        <v>408</v>
      </c>
      <c r="S851" t="s">
        <v>1213</v>
      </c>
      <c r="T851" s="131">
        <v>0.73</v>
      </c>
      <c r="U851" t="s">
        <v>1676</v>
      </c>
      <c r="V851" s="132">
        <v>2.1659999999999999E-2</v>
      </c>
      <c r="W851" s="132">
        <v>4.9500000000000002E-2</v>
      </c>
      <c r="X851" t="s">
        <v>413</v>
      </c>
      <c r="Y851" t="s">
        <v>340</v>
      </c>
      <c r="Z851" s="131">
        <v>105835.95</v>
      </c>
      <c r="AA851" s="131">
        <v>1</v>
      </c>
      <c r="AB851" s="131">
        <v>100.26</v>
      </c>
      <c r="AC851" s="109"/>
      <c r="AD851" s="131">
        <v>106.111</v>
      </c>
      <c r="AE851" s="109"/>
      <c r="AF851" s="108"/>
      <c r="AG851" s="16"/>
      <c r="AH851" s="132">
        <v>1.8000000000000001E-4</v>
      </c>
      <c r="AI851" s="132">
        <v>8.9300000000000004E-3</v>
      </c>
      <c r="AJ851" s="132">
        <v>2.9999999999999997E-4</v>
      </c>
    </row>
    <row r="852" spans="1:36">
      <c r="A852" t="s">
        <v>1214</v>
      </c>
      <c r="B852" t="s">
        <v>1243</v>
      </c>
      <c r="C852" t="s">
        <v>2556</v>
      </c>
      <c r="D852" t="s">
        <v>2557</v>
      </c>
      <c r="E852" t="s">
        <v>310</v>
      </c>
      <c r="F852" t="s">
        <v>2558</v>
      </c>
      <c r="G852" t="s">
        <v>2559</v>
      </c>
      <c r="H852" t="s">
        <v>322</v>
      </c>
      <c r="I852" t="s">
        <v>952</v>
      </c>
      <c r="J852" t="s">
        <v>205</v>
      </c>
      <c r="K852" t="s">
        <v>205</v>
      </c>
      <c r="L852" t="s">
        <v>326</v>
      </c>
      <c r="M852" t="s">
        <v>341</v>
      </c>
      <c r="N852" t="s">
        <v>447</v>
      </c>
      <c r="O852" t="s">
        <v>340</v>
      </c>
      <c r="P852" t="s">
        <v>2093</v>
      </c>
      <c r="Q852" t="s">
        <v>414</v>
      </c>
      <c r="R852" t="s">
        <v>408</v>
      </c>
      <c r="S852" t="s">
        <v>1213</v>
      </c>
      <c r="T852" s="131">
        <v>2.4300000000000002</v>
      </c>
      <c r="U852" t="s">
        <v>1561</v>
      </c>
      <c r="V852" s="132">
        <v>4.8869999999999997E-2</v>
      </c>
      <c r="W852" s="132">
        <v>4.3900000000000002E-2</v>
      </c>
      <c r="X852" t="s">
        <v>413</v>
      </c>
      <c r="Y852" t="s">
        <v>340</v>
      </c>
      <c r="Z852" s="131">
        <v>95732.58</v>
      </c>
      <c r="AA852" s="131">
        <v>1</v>
      </c>
      <c r="AB852" s="131">
        <v>92.42</v>
      </c>
      <c r="AC852" s="109"/>
      <c r="AD852" s="131">
        <v>88.475999999999999</v>
      </c>
      <c r="AE852" s="109"/>
      <c r="AF852" s="108"/>
      <c r="AG852" s="16"/>
      <c r="AH852" s="132">
        <v>1.2999999999999999E-4</v>
      </c>
      <c r="AI852" s="132">
        <v>7.45E-3</v>
      </c>
      <c r="AJ852" s="132">
        <v>2.5000000000000001E-4</v>
      </c>
    </row>
    <row r="853" spans="1:36">
      <c r="A853" t="s">
        <v>1214</v>
      </c>
      <c r="B853" t="s">
        <v>1243</v>
      </c>
      <c r="C853" t="s">
        <v>2267</v>
      </c>
      <c r="D853" t="s">
        <v>2268</v>
      </c>
      <c r="E853" t="s">
        <v>310</v>
      </c>
      <c r="F853" t="s">
        <v>2836</v>
      </c>
      <c r="G853" t="s">
        <v>2837</v>
      </c>
      <c r="H853" t="s">
        <v>322</v>
      </c>
      <c r="I853" t="s">
        <v>755</v>
      </c>
      <c r="J853" t="s">
        <v>205</v>
      </c>
      <c r="K853" t="s">
        <v>205</v>
      </c>
      <c r="L853" t="s">
        <v>326</v>
      </c>
      <c r="M853" t="s">
        <v>341</v>
      </c>
      <c r="N853" t="s">
        <v>441</v>
      </c>
      <c r="O853" t="s">
        <v>340</v>
      </c>
      <c r="P853" t="s">
        <v>1590</v>
      </c>
      <c r="Q853" t="s">
        <v>414</v>
      </c>
      <c r="R853" t="s">
        <v>408</v>
      </c>
      <c r="S853" t="s">
        <v>1213</v>
      </c>
      <c r="T853" s="131">
        <v>2.85</v>
      </c>
      <c r="U853" t="s">
        <v>2838</v>
      </c>
      <c r="V853" s="132">
        <v>1.54E-2</v>
      </c>
      <c r="W853" s="132">
        <v>2.76E-2</v>
      </c>
      <c r="X853" t="s">
        <v>413</v>
      </c>
      <c r="Y853" t="s">
        <v>340</v>
      </c>
      <c r="Z853" s="131">
        <v>73279.25</v>
      </c>
      <c r="AA853" s="131">
        <v>1</v>
      </c>
      <c r="AB853" s="131">
        <v>112.88</v>
      </c>
      <c r="AC853" s="109"/>
      <c r="AD853" s="131">
        <v>82.718000000000004</v>
      </c>
      <c r="AE853" s="109"/>
      <c r="AF853" s="108"/>
      <c r="AG853" s="16"/>
      <c r="AH853" s="132">
        <v>8.0000000000000007E-5</v>
      </c>
      <c r="AI853" s="132">
        <v>6.96E-3</v>
      </c>
      <c r="AJ853" s="132">
        <v>2.3000000000000001E-4</v>
      </c>
    </row>
    <row r="854" spans="1:36">
      <c r="A854" t="s">
        <v>1214</v>
      </c>
      <c r="B854" t="s">
        <v>1243</v>
      </c>
      <c r="C854" t="s">
        <v>2942</v>
      </c>
      <c r="D854" t="s">
        <v>2943</v>
      </c>
      <c r="E854" t="s">
        <v>310</v>
      </c>
      <c r="F854" t="s">
        <v>2944</v>
      </c>
      <c r="G854" t="s">
        <v>2945</v>
      </c>
      <c r="H854" t="s">
        <v>322</v>
      </c>
      <c r="I854" t="s">
        <v>952</v>
      </c>
      <c r="J854" t="s">
        <v>205</v>
      </c>
      <c r="K854" t="s">
        <v>205</v>
      </c>
      <c r="L854" t="s">
        <v>326</v>
      </c>
      <c r="M854" t="s">
        <v>341</v>
      </c>
      <c r="N854" t="s">
        <v>464</v>
      </c>
      <c r="O854" t="s">
        <v>340</v>
      </c>
      <c r="P854" t="s">
        <v>1566</v>
      </c>
      <c r="Q854" t="s">
        <v>414</v>
      </c>
      <c r="R854" t="s">
        <v>408</v>
      </c>
      <c r="S854" t="s">
        <v>1213</v>
      </c>
      <c r="T854" s="131">
        <v>5.52</v>
      </c>
      <c r="U854" t="s">
        <v>2946</v>
      </c>
      <c r="V854" s="132">
        <v>1.9199999999999998E-2</v>
      </c>
      <c r="W854" s="132">
        <v>4.87E-2</v>
      </c>
      <c r="X854" t="s">
        <v>413</v>
      </c>
      <c r="Y854" t="s">
        <v>340</v>
      </c>
      <c r="Z854" s="131">
        <v>80856.75</v>
      </c>
      <c r="AA854" s="131">
        <v>1</v>
      </c>
      <c r="AB854" s="131">
        <v>87.27</v>
      </c>
      <c r="AC854" s="109"/>
      <c r="AD854" s="131">
        <v>70.563999999999993</v>
      </c>
      <c r="AE854" s="109"/>
      <c r="AF854" s="108"/>
      <c r="AG854" s="16"/>
      <c r="AH854" s="132">
        <v>9.0000000000000006E-5</v>
      </c>
      <c r="AI854" s="132">
        <v>5.94E-3</v>
      </c>
      <c r="AJ854" s="132">
        <v>2.0000000000000001E-4</v>
      </c>
    </row>
    <row r="855" spans="1:36">
      <c r="A855" t="s">
        <v>1214</v>
      </c>
      <c r="B855" t="s">
        <v>1243</v>
      </c>
      <c r="C855" t="s">
        <v>2890</v>
      </c>
      <c r="D855" t="s">
        <v>2891</v>
      </c>
      <c r="E855" t="s">
        <v>310</v>
      </c>
      <c r="F855" t="s">
        <v>2947</v>
      </c>
      <c r="G855" t="s">
        <v>2948</v>
      </c>
      <c r="H855" t="s">
        <v>322</v>
      </c>
      <c r="I855" t="s">
        <v>952</v>
      </c>
      <c r="J855" t="s">
        <v>205</v>
      </c>
      <c r="K855" t="s">
        <v>205</v>
      </c>
      <c r="L855" t="s">
        <v>326</v>
      </c>
      <c r="M855" t="s">
        <v>341</v>
      </c>
      <c r="N855" t="s">
        <v>448</v>
      </c>
      <c r="O855" t="s">
        <v>340</v>
      </c>
      <c r="P855" t="s">
        <v>1579</v>
      </c>
      <c r="Q855" t="s">
        <v>416</v>
      </c>
      <c r="R855" t="s">
        <v>408</v>
      </c>
      <c r="S855" t="s">
        <v>1213</v>
      </c>
      <c r="T855" s="131">
        <v>1.1000000000000001</v>
      </c>
      <c r="U855" t="s">
        <v>1743</v>
      </c>
      <c r="V855" s="132">
        <v>2.818E-2</v>
      </c>
      <c r="W855" s="132">
        <v>4.9000000000000002E-2</v>
      </c>
      <c r="X855" t="s">
        <v>413</v>
      </c>
      <c r="Y855" t="s">
        <v>340</v>
      </c>
      <c r="Z855" s="131">
        <v>64621.62</v>
      </c>
      <c r="AA855" s="131">
        <v>1</v>
      </c>
      <c r="AB855" s="131">
        <v>97.97</v>
      </c>
      <c r="AC855" s="109"/>
      <c r="AD855" s="131">
        <v>63.31</v>
      </c>
      <c r="AE855" s="109"/>
      <c r="AF855" s="108"/>
      <c r="AG855" s="16"/>
      <c r="AH855" s="132">
        <v>2.9E-4</v>
      </c>
      <c r="AI855" s="132">
        <v>5.3299999999999997E-3</v>
      </c>
      <c r="AJ855" s="132">
        <v>1.8000000000000001E-4</v>
      </c>
    </row>
    <row r="856" spans="1:36">
      <c r="A856" t="s">
        <v>1214</v>
      </c>
      <c r="B856" t="s">
        <v>1243</v>
      </c>
      <c r="C856" t="s">
        <v>1723</v>
      </c>
      <c r="D856" t="s">
        <v>1724</v>
      </c>
      <c r="E856" t="s">
        <v>310</v>
      </c>
      <c r="F856" t="s">
        <v>2919</v>
      </c>
      <c r="G856" t="s">
        <v>2920</v>
      </c>
      <c r="H856" t="s">
        <v>322</v>
      </c>
      <c r="I856" t="s">
        <v>755</v>
      </c>
      <c r="J856" t="s">
        <v>205</v>
      </c>
      <c r="K856" t="s">
        <v>205</v>
      </c>
      <c r="L856" t="s">
        <v>326</v>
      </c>
      <c r="M856" t="s">
        <v>341</v>
      </c>
      <c r="N856" t="s">
        <v>465</v>
      </c>
      <c r="O856" t="s">
        <v>340</v>
      </c>
      <c r="P856" t="s">
        <v>1530</v>
      </c>
      <c r="Q856" t="s">
        <v>414</v>
      </c>
      <c r="R856" t="s">
        <v>408</v>
      </c>
      <c r="S856" t="s">
        <v>1213</v>
      </c>
      <c r="T856" s="131">
        <v>1.23</v>
      </c>
      <c r="U856" t="s">
        <v>1663</v>
      </c>
      <c r="V856" s="132">
        <v>1.304E-2</v>
      </c>
      <c r="W856" s="132">
        <v>3.2000000000000001E-2</v>
      </c>
      <c r="X856" t="s">
        <v>413</v>
      </c>
      <c r="Y856" t="s">
        <v>340</v>
      </c>
      <c r="Z856" s="131">
        <v>34335.72</v>
      </c>
      <c r="AA856" s="131">
        <v>1</v>
      </c>
      <c r="AB856" s="131">
        <v>118.48</v>
      </c>
      <c r="AC856" s="109">
        <v>0.70099999999999996</v>
      </c>
      <c r="AD856" s="131">
        <v>41.381999999999998</v>
      </c>
      <c r="AE856" s="109"/>
      <c r="AF856" s="108"/>
      <c r="AG856" s="16"/>
      <c r="AH856" s="132">
        <v>1.3999999999999999E-4</v>
      </c>
      <c r="AI856" s="132">
        <v>3.5400000000000002E-3</v>
      </c>
      <c r="AJ856" s="132">
        <v>1.2E-4</v>
      </c>
    </row>
    <row r="857" spans="1:36">
      <c r="A857" t="s">
        <v>1214</v>
      </c>
      <c r="B857" t="s">
        <v>1243</v>
      </c>
      <c r="C857" t="s">
        <v>2312</v>
      </c>
      <c r="D857" t="s">
        <v>2313</v>
      </c>
      <c r="E857" t="s">
        <v>310</v>
      </c>
      <c r="F857" t="s">
        <v>2314</v>
      </c>
      <c r="G857" t="s">
        <v>2315</v>
      </c>
      <c r="H857" t="s">
        <v>322</v>
      </c>
      <c r="I857" t="s">
        <v>755</v>
      </c>
      <c r="J857" t="s">
        <v>205</v>
      </c>
      <c r="K857" t="s">
        <v>205</v>
      </c>
      <c r="L857" t="s">
        <v>326</v>
      </c>
      <c r="M857" t="s">
        <v>341</v>
      </c>
      <c r="N857" t="s">
        <v>465</v>
      </c>
      <c r="O857" t="s">
        <v>340</v>
      </c>
      <c r="P857" t="s">
        <v>1645</v>
      </c>
      <c r="Q857" t="s">
        <v>414</v>
      </c>
      <c r="R857" t="s">
        <v>408</v>
      </c>
      <c r="S857" t="s">
        <v>1213</v>
      </c>
      <c r="T857" s="131">
        <v>2.78</v>
      </c>
      <c r="U857" t="s">
        <v>1668</v>
      </c>
      <c r="V857" s="132">
        <v>4.4319999999999998E-2</v>
      </c>
      <c r="W857" s="132">
        <v>2.7099999999999999E-2</v>
      </c>
      <c r="X857" t="s">
        <v>413</v>
      </c>
      <c r="Y857" t="s">
        <v>340</v>
      </c>
      <c r="Z857" s="131">
        <v>13443</v>
      </c>
      <c r="AA857" s="131">
        <v>1</v>
      </c>
      <c r="AB857" s="131">
        <v>118.81</v>
      </c>
      <c r="AC857" s="109"/>
      <c r="AD857" s="131">
        <v>15.972</v>
      </c>
      <c r="AE857" s="109"/>
      <c r="AF857" s="108"/>
      <c r="AG857" s="16"/>
      <c r="AH857" s="132">
        <v>1.0000000000000001E-5</v>
      </c>
      <c r="AI857" s="132">
        <v>1.34E-3</v>
      </c>
      <c r="AJ857" s="132">
        <v>5.0000000000000002E-5</v>
      </c>
    </row>
    <row r="858" spans="1:36">
      <c r="A858" t="s">
        <v>1214</v>
      </c>
      <c r="B858" t="s">
        <v>1243</v>
      </c>
      <c r="C858" t="s">
        <v>1632</v>
      </c>
      <c r="D858" t="s">
        <v>1633</v>
      </c>
      <c r="E858" t="s">
        <v>310</v>
      </c>
      <c r="F858" t="s">
        <v>1940</v>
      </c>
      <c r="G858" t="s">
        <v>1941</v>
      </c>
      <c r="H858" t="s">
        <v>322</v>
      </c>
      <c r="I858" t="s">
        <v>952</v>
      </c>
      <c r="J858" t="s">
        <v>205</v>
      </c>
      <c r="K858" t="s">
        <v>205</v>
      </c>
      <c r="L858" t="s">
        <v>326</v>
      </c>
      <c r="M858" t="s">
        <v>341</v>
      </c>
      <c r="N858" t="s">
        <v>465</v>
      </c>
      <c r="O858" t="s">
        <v>340</v>
      </c>
      <c r="P858" t="s">
        <v>1530</v>
      </c>
      <c r="Q858" t="s">
        <v>414</v>
      </c>
      <c r="R858" t="s">
        <v>408</v>
      </c>
      <c r="S858" t="s">
        <v>1213</v>
      </c>
      <c r="T858" s="131">
        <v>2.37</v>
      </c>
      <c r="U858" t="s">
        <v>1561</v>
      </c>
      <c r="V858" s="132">
        <v>4.9329999999999999E-2</v>
      </c>
      <c r="W858" s="132">
        <v>5.3199999999999997E-2</v>
      </c>
      <c r="X858" t="s">
        <v>413</v>
      </c>
      <c r="Y858" t="s">
        <v>340</v>
      </c>
      <c r="Z858" s="131">
        <v>2762.42</v>
      </c>
      <c r="AA858" s="131">
        <v>1</v>
      </c>
      <c r="AB858" s="131">
        <v>97.03</v>
      </c>
      <c r="AC858" s="109"/>
      <c r="AD858" s="131">
        <v>2.68</v>
      </c>
      <c r="AE858" s="109"/>
      <c r="AF858" s="108"/>
      <c r="AG858" s="16"/>
      <c r="AH858" s="132">
        <v>0</v>
      </c>
      <c r="AI858" s="132">
        <v>2.3000000000000001E-4</v>
      </c>
      <c r="AJ858" s="132">
        <v>1.0000000000000001E-5</v>
      </c>
    </row>
    <row r="859" spans="1:36">
      <c r="A859" t="s">
        <v>1214</v>
      </c>
      <c r="B859" t="s">
        <v>1243</v>
      </c>
      <c r="C859" t="s">
        <v>2949</v>
      </c>
      <c r="D859" t="s">
        <v>2950</v>
      </c>
      <c r="E859" t="s">
        <v>80</v>
      </c>
      <c r="F859" t="s">
        <v>2951</v>
      </c>
      <c r="G859" t="s">
        <v>2952</v>
      </c>
      <c r="H859" t="s">
        <v>322</v>
      </c>
      <c r="I859" t="s">
        <v>756</v>
      </c>
      <c r="J859" t="s">
        <v>206</v>
      </c>
      <c r="K859" t="s">
        <v>246</v>
      </c>
      <c r="L859" t="s">
        <v>326</v>
      </c>
      <c r="M859" t="s">
        <v>315</v>
      </c>
      <c r="N859" t="s">
        <v>492</v>
      </c>
      <c r="O859" t="s">
        <v>340</v>
      </c>
      <c r="P859" t="s">
        <v>2176</v>
      </c>
      <c r="Q859" t="s">
        <v>434</v>
      </c>
      <c r="R859" t="s">
        <v>408</v>
      </c>
      <c r="S859" t="s">
        <v>1216</v>
      </c>
      <c r="T859" s="131">
        <v>3.3719999999999999</v>
      </c>
      <c r="U859" t="s">
        <v>2953</v>
      </c>
      <c r="V859" s="132">
        <v>3.3059999999999999E-2</v>
      </c>
      <c r="W859" s="132">
        <v>5.4789999999999998E-2</v>
      </c>
      <c r="X859" t="s">
        <v>413</v>
      </c>
      <c r="Y859" t="s">
        <v>340</v>
      </c>
      <c r="Z859" s="131">
        <v>167000</v>
      </c>
      <c r="AA859" s="131">
        <v>3.3719999999999999</v>
      </c>
      <c r="AB859" s="131">
        <v>95.950999999999993</v>
      </c>
      <c r="AC859" s="109"/>
      <c r="AD859" s="131">
        <v>540.32500000000005</v>
      </c>
      <c r="AE859" s="109"/>
      <c r="AF859" s="108"/>
      <c r="AG859" s="16"/>
      <c r="AH859" s="132">
        <v>3.3E-4</v>
      </c>
      <c r="AI859" s="132">
        <v>4.5490000000000003E-2</v>
      </c>
      <c r="AJ859" s="132">
        <v>1.5299999999999999E-3</v>
      </c>
    </row>
    <row r="860" spans="1:36">
      <c r="A860" t="s">
        <v>1214</v>
      </c>
      <c r="B860" t="s">
        <v>1245</v>
      </c>
      <c r="C860" t="s">
        <v>1536</v>
      </c>
      <c r="D860" t="s">
        <v>1537</v>
      </c>
      <c r="E860" t="s">
        <v>310</v>
      </c>
      <c r="F860" t="s">
        <v>2674</v>
      </c>
      <c r="G860" t="s">
        <v>2675</v>
      </c>
      <c r="H860" t="s">
        <v>322</v>
      </c>
      <c r="I860" t="s">
        <v>755</v>
      </c>
      <c r="J860" t="s">
        <v>205</v>
      </c>
      <c r="K860" t="s">
        <v>205</v>
      </c>
      <c r="L860" t="s">
        <v>326</v>
      </c>
      <c r="M860" t="s">
        <v>341</v>
      </c>
      <c r="N860" t="s">
        <v>449</v>
      </c>
      <c r="O860" t="s">
        <v>340</v>
      </c>
      <c r="P860" t="s">
        <v>1212</v>
      </c>
      <c r="Q860" t="s">
        <v>414</v>
      </c>
      <c r="R860" t="s">
        <v>408</v>
      </c>
      <c r="S860" t="s">
        <v>1213</v>
      </c>
      <c r="T860" s="131">
        <v>4.3899999999999997</v>
      </c>
      <c r="U860" t="s">
        <v>2676</v>
      </c>
      <c r="V860" s="132">
        <v>-7.7600000000000004E-3</v>
      </c>
      <c r="W860" s="132">
        <v>2.58E-2</v>
      </c>
      <c r="X860" t="s">
        <v>413</v>
      </c>
      <c r="Y860" t="s">
        <v>340</v>
      </c>
      <c r="Z860" s="131">
        <v>20997000</v>
      </c>
      <c r="AA860" s="131">
        <v>1</v>
      </c>
      <c r="AB860" s="131">
        <v>102.6</v>
      </c>
      <c r="AC860" s="109"/>
      <c r="AD860" s="131">
        <v>21542.921999999999</v>
      </c>
      <c r="AE860" s="109"/>
      <c r="AF860" s="108"/>
      <c r="AG860" s="16"/>
      <c r="AH860" s="132">
        <v>4.8999999999999998E-3</v>
      </c>
      <c r="AI860" s="132">
        <v>5.5759999999999997E-2</v>
      </c>
      <c r="AJ860" s="132">
        <v>4.6499999999999996E-3</v>
      </c>
    </row>
    <row r="861" spans="1:36">
      <c r="A861" t="s">
        <v>1214</v>
      </c>
      <c r="B861" t="s">
        <v>1245</v>
      </c>
      <c r="C861" t="s">
        <v>1536</v>
      </c>
      <c r="D861" t="s">
        <v>1537</v>
      </c>
      <c r="E861" t="s">
        <v>310</v>
      </c>
      <c r="F861" t="s">
        <v>2424</v>
      </c>
      <c r="G861" t="s">
        <v>2425</v>
      </c>
      <c r="H861" t="s">
        <v>322</v>
      </c>
      <c r="I861" t="s">
        <v>755</v>
      </c>
      <c r="J861" t="s">
        <v>205</v>
      </c>
      <c r="K861" t="s">
        <v>205</v>
      </c>
      <c r="L861" t="s">
        <v>326</v>
      </c>
      <c r="M861" t="s">
        <v>341</v>
      </c>
      <c r="N861" t="s">
        <v>449</v>
      </c>
      <c r="O861" t="s">
        <v>340</v>
      </c>
      <c r="P861" t="s">
        <v>1212</v>
      </c>
      <c r="Q861" t="s">
        <v>414</v>
      </c>
      <c r="R861" t="s">
        <v>408</v>
      </c>
      <c r="S861" t="s">
        <v>1213</v>
      </c>
      <c r="T861" s="131">
        <v>2.4</v>
      </c>
      <c r="U861" t="s">
        <v>2426</v>
      </c>
      <c r="V861" s="132">
        <v>1.49E-2</v>
      </c>
      <c r="W861" s="132">
        <v>2.4899999999999999E-2</v>
      </c>
      <c r="X861" t="s">
        <v>413</v>
      </c>
      <c r="Y861" t="s">
        <v>340</v>
      </c>
      <c r="Z861" s="131">
        <v>14546935</v>
      </c>
      <c r="AA861" s="131">
        <v>1</v>
      </c>
      <c r="AB861" s="131">
        <v>107.95</v>
      </c>
      <c r="AC861" s="109"/>
      <c r="AD861" s="131">
        <v>15703.415999999999</v>
      </c>
      <c r="AE861" s="109"/>
      <c r="AF861" s="108"/>
      <c r="AG861" s="16"/>
      <c r="AH861" s="132">
        <v>4.64E-3</v>
      </c>
      <c r="AI861" s="132">
        <v>4.0649999999999999E-2</v>
      </c>
      <c r="AJ861" s="132">
        <v>3.3899999999999998E-3</v>
      </c>
    </row>
    <row r="862" spans="1:36">
      <c r="A862" t="s">
        <v>1214</v>
      </c>
      <c r="B862" t="s">
        <v>1245</v>
      </c>
      <c r="C862" t="s">
        <v>456</v>
      </c>
      <c r="D862" t="s">
        <v>2228</v>
      </c>
      <c r="E862" t="s">
        <v>310</v>
      </c>
      <c r="F862" t="s">
        <v>2460</v>
      </c>
      <c r="G862" t="s">
        <v>2461</v>
      </c>
      <c r="H862" t="s">
        <v>322</v>
      </c>
      <c r="I862" t="s">
        <v>755</v>
      </c>
      <c r="J862" t="s">
        <v>205</v>
      </c>
      <c r="K862" t="s">
        <v>205</v>
      </c>
      <c r="L862" t="s">
        <v>326</v>
      </c>
      <c r="M862" t="s">
        <v>341</v>
      </c>
      <c r="N862" t="s">
        <v>441</v>
      </c>
      <c r="O862" t="s">
        <v>340</v>
      </c>
      <c r="P862" t="s">
        <v>1212</v>
      </c>
      <c r="Q862" t="s">
        <v>414</v>
      </c>
      <c r="R862" t="s">
        <v>408</v>
      </c>
      <c r="S862" t="s">
        <v>1213</v>
      </c>
      <c r="T862" s="131">
        <v>2.77</v>
      </c>
      <c r="U862" t="s">
        <v>2462</v>
      </c>
      <c r="V862" s="132">
        <v>1.341E-2</v>
      </c>
      <c r="W862" s="132">
        <v>2.46E-2</v>
      </c>
      <c r="X862" t="s">
        <v>413</v>
      </c>
      <c r="Y862" t="s">
        <v>340</v>
      </c>
      <c r="Z862" s="131">
        <v>11518175.83</v>
      </c>
      <c r="AA862" s="131">
        <v>1</v>
      </c>
      <c r="AB862" s="131">
        <v>123.46</v>
      </c>
      <c r="AC862" s="109"/>
      <c r="AD862" s="131">
        <v>14220.34</v>
      </c>
      <c r="AE862" s="109"/>
      <c r="AF862" s="108"/>
      <c r="AG862" s="16"/>
      <c r="AH862" s="132">
        <v>4.5599999999999998E-3</v>
      </c>
      <c r="AI862" s="132">
        <v>3.6810000000000002E-2</v>
      </c>
      <c r="AJ862" s="132">
        <v>3.0699999999999998E-3</v>
      </c>
    </row>
    <row r="863" spans="1:36">
      <c r="A863" t="s">
        <v>1214</v>
      </c>
      <c r="B863" t="s">
        <v>1245</v>
      </c>
      <c r="C863" t="s">
        <v>2004</v>
      </c>
      <c r="D863" t="s">
        <v>2005</v>
      </c>
      <c r="E863" t="s">
        <v>310</v>
      </c>
      <c r="F863" t="s">
        <v>2828</v>
      </c>
      <c r="G863" t="s">
        <v>2829</v>
      </c>
      <c r="H863" t="s">
        <v>322</v>
      </c>
      <c r="I863" t="s">
        <v>755</v>
      </c>
      <c r="J863" t="s">
        <v>205</v>
      </c>
      <c r="K863" t="s">
        <v>205</v>
      </c>
      <c r="L863" t="s">
        <v>326</v>
      </c>
      <c r="M863" t="s">
        <v>341</v>
      </c>
      <c r="N863" t="s">
        <v>449</v>
      </c>
      <c r="O863" t="s">
        <v>340</v>
      </c>
      <c r="P863" t="s">
        <v>1212</v>
      </c>
      <c r="Q863" t="s">
        <v>414</v>
      </c>
      <c r="R863" t="s">
        <v>408</v>
      </c>
      <c r="S863" t="s">
        <v>1213</v>
      </c>
      <c r="T863" s="131">
        <v>5.34</v>
      </c>
      <c r="U863" t="s">
        <v>2830</v>
      </c>
      <c r="V863" s="132">
        <v>2.3519999999999999E-2</v>
      </c>
      <c r="W863" s="132">
        <v>2.64E-2</v>
      </c>
      <c r="X863" t="s">
        <v>413</v>
      </c>
      <c r="Y863" t="s">
        <v>340</v>
      </c>
      <c r="Z863" s="131">
        <v>13686000</v>
      </c>
      <c r="AA863" s="131">
        <v>1</v>
      </c>
      <c r="AB863" s="131">
        <v>103.01</v>
      </c>
      <c r="AC863" s="109"/>
      <c r="AD863" s="131">
        <v>14097.949000000001</v>
      </c>
      <c r="AE863" s="109"/>
      <c r="AF863" s="108"/>
      <c r="AG863" s="16"/>
      <c r="AH863" s="132">
        <v>4.8900000000000002E-3</v>
      </c>
      <c r="AI863" s="132">
        <v>3.6490000000000002E-2</v>
      </c>
      <c r="AJ863" s="132">
        <v>3.0400000000000002E-3</v>
      </c>
    </row>
    <row r="864" spans="1:36">
      <c r="A864" t="s">
        <v>1214</v>
      </c>
      <c r="B864" t="s">
        <v>1245</v>
      </c>
      <c r="C864" t="s">
        <v>1992</v>
      </c>
      <c r="D864" t="s">
        <v>1993</v>
      </c>
      <c r="E864" t="s">
        <v>310</v>
      </c>
      <c r="F864" t="s">
        <v>2833</v>
      </c>
      <c r="G864" t="s">
        <v>2834</v>
      </c>
      <c r="H864" t="s">
        <v>322</v>
      </c>
      <c r="I864" t="s">
        <v>755</v>
      </c>
      <c r="J864" t="s">
        <v>205</v>
      </c>
      <c r="K864" t="s">
        <v>205</v>
      </c>
      <c r="L864" t="s">
        <v>326</v>
      </c>
      <c r="M864" t="s">
        <v>341</v>
      </c>
      <c r="N864" t="s">
        <v>449</v>
      </c>
      <c r="O864" t="s">
        <v>340</v>
      </c>
      <c r="P864" t="s">
        <v>1590</v>
      </c>
      <c r="Q864" t="s">
        <v>414</v>
      </c>
      <c r="R864" t="s">
        <v>408</v>
      </c>
      <c r="S864" t="s">
        <v>1213</v>
      </c>
      <c r="T864" s="131">
        <v>4.0999999999999996</v>
      </c>
      <c r="U864" t="s">
        <v>2835</v>
      </c>
      <c r="V864" s="132">
        <v>9.9997799999999994</v>
      </c>
      <c r="W864" s="132">
        <v>2.87E-2</v>
      </c>
      <c r="X864" t="s">
        <v>412</v>
      </c>
      <c r="Y864" t="s">
        <v>340</v>
      </c>
      <c r="Z864" s="131">
        <v>10700000</v>
      </c>
      <c r="AA864" s="131">
        <v>1</v>
      </c>
      <c r="AB864" s="131">
        <v>110.56</v>
      </c>
      <c r="AC864" s="109"/>
      <c r="AD864" s="131">
        <v>11829.92</v>
      </c>
      <c r="AE864" s="109"/>
      <c r="AF864" s="108"/>
      <c r="AG864" s="16"/>
      <c r="AH864" s="132">
        <v>2.785E-2</v>
      </c>
      <c r="AI864" s="132">
        <v>3.0620000000000001E-2</v>
      </c>
      <c r="AJ864" s="132">
        <v>2.5500000000000002E-3</v>
      </c>
    </row>
    <row r="865" spans="1:36">
      <c r="A865" t="s">
        <v>1214</v>
      </c>
      <c r="B865" t="s">
        <v>1245</v>
      </c>
      <c r="C865" t="s">
        <v>2863</v>
      </c>
      <c r="D865" t="s">
        <v>2864</v>
      </c>
      <c r="E865" t="s">
        <v>310</v>
      </c>
      <c r="F865" t="s">
        <v>2865</v>
      </c>
      <c r="G865" t="s">
        <v>2866</v>
      </c>
      <c r="H865" t="s">
        <v>322</v>
      </c>
      <c r="I865" t="s">
        <v>755</v>
      </c>
      <c r="J865" t="s">
        <v>205</v>
      </c>
      <c r="K865" t="s">
        <v>205</v>
      </c>
      <c r="L865" t="s">
        <v>326</v>
      </c>
      <c r="M865" t="s">
        <v>341</v>
      </c>
      <c r="N865" t="s">
        <v>465</v>
      </c>
      <c r="O865" t="s">
        <v>340</v>
      </c>
      <c r="P865" t="s">
        <v>1530</v>
      </c>
      <c r="Q865" t="s">
        <v>414</v>
      </c>
      <c r="R865" t="s">
        <v>408</v>
      </c>
      <c r="S865" t="s">
        <v>1213</v>
      </c>
      <c r="T865" s="131">
        <v>3.7</v>
      </c>
      <c r="U865" t="s">
        <v>1755</v>
      </c>
      <c r="V865" s="132">
        <v>3.9379999999999998E-2</v>
      </c>
      <c r="W865" s="132">
        <v>2.8400000000000002E-2</v>
      </c>
      <c r="X865" t="s">
        <v>413</v>
      </c>
      <c r="Y865" t="s">
        <v>340</v>
      </c>
      <c r="Z865" s="131">
        <v>8730487.5</v>
      </c>
      <c r="AA865" s="131">
        <v>1</v>
      </c>
      <c r="AB865" s="131">
        <v>113.64</v>
      </c>
      <c r="AC865" s="109"/>
      <c r="AD865" s="131">
        <v>9921.3259999999991</v>
      </c>
      <c r="AE865" s="109"/>
      <c r="AF865" s="108"/>
      <c r="AG865" s="16"/>
      <c r="AH865" s="132">
        <v>2.1139999999999999E-2</v>
      </c>
      <c r="AI865" s="132">
        <v>2.5680000000000001E-2</v>
      </c>
      <c r="AJ865" s="132">
        <v>2.14E-3</v>
      </c>
    </row>
    <row r="866" spans="1:36">
      <c r="A866" t="s">
        <v>1214</v>
      </c>
      <c r="B866" t="s">
        <v>1245</v>
      </c>
      <c r="C866" t="s">
        <v>2910</v>
      </c>
      <c r="D866" t="s">
        <v>2911</v>
      </c>
      <c r="E866" t="s">
        <v>310</v>
      </c>
      <c r="F866" t="s">
        <v>2912</v>
      </c>
      <c r="G866" t="s">
        <v>2913</v>
      </c>
      <c r="H866" t="s">
        <v>322</v>
      </c>
      <c r="I866" t="s">
        <v>952</v>
      </c>
      <c r="J866" t="s">
        <v>205</v>
      </c>
      <c r="K866" t="s">
        <v>205</v>
      </c>
      <c r="L866" t="s">
        <v>326</v>
      </c>
      <c r="M866" t="s">
        <v>341</v>
      </c>
      <c r="N866" t="s">
        <v>441</v>
      </c>
      <c r="O866" t="s">
        <v>340</v>
      </c>
      <c r="P866" t="s">
        <v>1556</v>
      </c>
      <c r="Q866" t="s">
        <v>416</v>
      </c>
      <c r="R866" t="s">
        <v>408</v>
      </c>
      <c r="S866" t="s">
        <v>1213</v>
      </c>
      <c r="T866" s="131">
        <v>2.78</v>
      </c>
      <c r="U866" t="s">
        <v>2506</v>
      </c>
      <c r="V866" s="132">
        <v>10</v>
      </c>
      <c r="W866" s="132">
        <v>5.2999999999999999E-2</v>
      </c>
      <c r="X866" t="s">
        <v>413</v>
      </c>
      <c r="Y866" t="s">
        <v>340</v>
      </c>
      <c r="Z866" s="131">
        <v>8950400</v>
      </c>
      <c r="AA866" s="131">
        <v>1</v>
      </c>
      <c r="AB866" s="131">
        <v>106.83</v>
      </c>
      <c r="AC866" s="109"/>
      <c r="AD866" s="131">
        <v>9561.7119999999995</v>
      </c>
      <c r="AE866" s="109"/>
      <c r="AF866" s="108"/>
      <c r="AG866" s="16"/>
      <c r="AH866" s="132">
        <v>1.3979999999999999E-2</v>
      </c>
      <c r="AI866" s="132">
        <v>2.4750000000000001E-2</v>
      </c>
      <c r="AJ866" s="132">
        <v>2.0600000000000002E-3</v>
      </c>
    </row>
    <row r="867" spans="1:36">
      <c r="A867" t="s">
        <v>1214</v>
      </c>
      <c r="B867" t="s">
        <v>1245</v>
      </c>
      <c r="C867" t="s">
        <v>1992</v>
      </c>
      <c r="D867" t="s">
        <v>1993</v>
      </c>
      <c r="E867" t="s">
        <v>310</v>
      </c>
      <c r="F867" t="s">
        <v>2530</v>
      </c>
      <c r="G867" t="s">
        <v>2531</v>
      </c>
      <c r="H867" t="s">
        <v>322</v>
      </c>
      <c r="I867" t="s">
        <v>755</v>
      </c>
      <c r="J867" t="s">
        <v>205</v>
      </c>
      <c r="K867" t="s">
        <v>205</v>
      </c>
      <c r="L867" t="s">
        <v>326</v>
      </c>
      <c r="M867" t="s">
        <v>341</v>
      </c>
      <c r="N867" t="s">
        <v>449</v>
      </c>
      <c r="O867" t="s">
        <v>340</v>
      </c>
      <c r="P867" t="s">
        <v>1212</v>
      </c>
      <c r="Q867" t="s">
        <v>414</v>
      </c>
      <c r="R867" t="s">
        <v>408</v>
      </c>
      <c r="S867" t="s">
        <v>1213</v>
      </c>
      <c r="T867" s="131">
        <v>3.34</v>
      </c>
      <c r="U867" t="s">
        <v>2532</v>
      </c>
      <c r="V867" s="132">
        <v>-5.3200000000000001E-3</v>
      </c>
      <c r="W867" s="132">
        <v>2.5700000000000001E-2</v>
      </c>
      <c r="X867" t="s">
        <v>413</v>
      </c>
      <c r="Y867" t="s">
        <v>340</v>
      </c>
      <c r="Z867" s="131">
        <v>8855700</v>
      </c>
      <c r="AA867" s="131">
        <v>1</v>
      </c>
      <c r="AB867" s="131">
        <v>105.19</v>
      </c>
      <c r="AC867" s="109"/>
      <c r="AD867" s="131">
        <v>9315.3109999999997</v>
      </c>
      <c r="AE867" s="109"/>
      <c r="AF867" s="108"/>
      <c r="AG867" s="16"/>
      <c r="AH867" s="132">
        <v>8.9999999999999993E-3</v>
      </c>
      <c r="AI867" s="132">
        <v>2.4109999999999999E-2</v>
      </c>
      <c r="AJ867" s="132">
        <v>2.0100000000000001E-3</v>
      </c>
    </row>
    <row r="868" spans="1:36">
      <c r="A868" t="s">
        <v>1214</v>
      </c>
      <c r="B868" t="s">
        <v>1245</v>
      </c>
      <c r="C868" t="s">
        <v>1586</v>
      </c>
      <c r="D868" t="s">
        <v>1587</v>
      </c>
      <c r="E868" t="s">
        <v>310</v>
      </c>
      <c r="F868" t="s">
        <v>1588</v>
      </c>
      <c r="G868" t="s">
        <v>1589</v>
      </c>
      <c r="H868" t="s">
        <v>322</v>
      </c>
      <c r="I868" t="s">
        <v>755</v>
      </c>
      <c r="J868" t="s">
        <v>205</v>
      </c>
      <c r="K868" t="s">
        <v>205</v>
      </c>
      <c r="L868" t="s">
        <v>326</v>
      </c>
      <c r="M868" t="s">
        <v>341</v>
      </c>
      <c r="N868" t="s">
        <v>457</v>
      </c>
      <c r="O868" t="s">
        <v>340</v>
      </c>
      <c r="P868" t="s">
        <v>1590</v>
      </c>
      <c r="Q868" t="s">
        <v>414</v>
      </c>
      <c r="R868" t="s">
        <v>408</v>
      </c>
      <c r="S868" t="s">
        <v>1213</v>
      </c>
      <c r="T868" s="131">
        <v>5.04</v>
      </c>
      <c r="U868" t="s">
        <v>1591</v>
      </c>
      <c r="V868" s="132">
        <v>4.6510000000000003E-2</v>
      </c>
      <c r="W868" s="132">
        <v>4.1700000000000001E-2</v>
      </c>
      <c r="X868" t="s">
        <v>413</v>
      </c>
      <c r="Y868" t="s">
        <v>340</v>
      </c>
      <c r="Z868" s="131">
        <v>6201382.9299999997</v>
      </c>
      <c r="AA868" s="131">
        <v>1</v>
      </c>
      <c r="AB868" s="131">
        <v>148.91</v>
      </c>
      <c r="AC868" s="109"/>
      <c r="AD868" s="131">
        <v>9234.4789999999994</v>
      </c>
      <c r="AE868" s="109"/>
      <c r="AF868" s="108"/>
      <c r="AG868" s="16"/>
      <c r="AH868" s="132">
        <v>3.2299999999999998E-3</v>
      </c>
      <c r="AI868" s="132">
        <v>2.3900000000000001E-2</v>
      </c>
      <c r="AJ868" s="132">
        <v>1.99E-3</v>
      </c>
    </row>
    <row r="869" spans="1:36">
      <c r="A869" t="s">
        <v>1214</v>
      </c>
      <c r="B869" t="s">
        <v>1245</v>
      </c>
      <c r="C869" t="s">
        <v>456</v>
      </c>
      <c r="D869" t="s">
        <v>2228</v>
      </c>
      <c r="E869" t="s">
        <v>310</v>
      </c>
      <c r="F869" t="s">
        <v>2431</v>
      </c>
      <c r="G869" t="s">
        <v>2432</v>
      </c>
      <c r="H869" t="s">
        <v>322</v>
      </c>
      <c r="I869" t="s">
        <v>755</v>
      </c>
      <c r="J869" t="s">
        <v>205</v>
      </c>
      <c r="K869" t="s">
        <v>205</v>
      </c>
      <c r="L869" t="s">
        <v>326</v>
      </c>
      <c r="M869" t="s">
        <v>341</v>
      </c>
      <c r="N869" t="s">
        <v>441</v>
      </c>
      <c r="O869" t="s">
        <v>340</v>
      </c>
      <c r="P869" t="s">
        <v>1212</v>
      </c>
      <c r="Q869" t="s">
        <v>414</v>
      </c>
      <c r="R869" t="s">
        <v>408</v>
      </c>
      <c r="S869" t="s">
        <v>1213</v>
      </c>
      <c r="T869" s="131">
        <v>5.12</v>
      </c>
      <c r="U869" t="s">
        <v>2433</v>
      </c>
      <c r="V869" s="132">
        <v>6.8100000000000001E-3</v>
      </c>
      <c r="W869" s="132">
        <v>2.6200000000000001E-2</v>
      </c>
      <c r="X869" t="s">
        <v>413</v>
      </c>
      <c r="Y869" t="s">
        <v>340</v>
      </c>
      <c r="Z869" s="131">
        <v>7900000</v>
      </c>
      <c r="AA869" s="131">
        <v>1</v>
      </c>
      <c r="AB869" s="131">
        <v>116.21</v>
      </c>
      <c r="AC869" s="109"/>
      <c r="AD869" s="131">
        <v>9180.59</v>
      </c>
      <c r="AE869" s="109"/>
      <c r="AF869" s="108"/>
      <c r="AG869" s="16"/>
      <c r="AH869" s="132">
        <v>2.0300000000000001E-3</v>
      </c>
      <c r="AI869" s="132">
        <v>2.376E-2</v>
      </c>
      <c r="AJ869" s="132">
        <v>1.98E-3</v>
      </c>
    </row>
    <row r="870" spans="1:36">
      <c r="A870" t="s">
        <v>1214</v>
      </c>
      <c r="B870" t="s">
        <v>1245</v>
      </c>
      <c r="C870" t="s">
        <v>2004</v>
      </c>
      <c r="D870" t="s">
        <v>2005</v>
      </c>
      <c r="E870" t="s">
        <v>310</v>
      </c>
      <c r="F870" t="s">
        <v>2623</v>
      </c>
      <c r="G870" t="s">
        <v>2624</v>
      </c>
      <c r="H870" t="s">
        <v>322</v>
      </c>
      <c r="I870" t="s">
        <v>755</v>
      </c>
      <c r="J870" t="s">
        <v>205</v>
      </c>
      <c r="K870" t="s">
        <v>205</v>
      </c>
      <c r="L870" t="s">
        <v>326</v>
      </c>
      <c r="M870" t="s">
        <v>341</v>
      </c>
      <c r="N870" t="s">
        <v>449</v>
      </c>
      <c r="O870" t="s">
        <v>340</v>
      </c>
      <c r="P870" t="s">
        <v>1212</v>
      </c>
      <c r="Q870" t="s">
        <v>414</v>
      </c>
      <c r="R870" t="s">
        <v>408</v>
      </c>
      <c r="S870" t="s">
        <v>1213</v>
      </c>
      <c r="T870" s="131">
        <v>2.21</v>
      </c>
      <c r="U870" t="s">
        <v>2625</v>
      </c>
      <c r="V870" s="132">
        <v>-4.79E-3</v>
      </c>
      <c r="W870" s="132">
        <v>2.5100000000000001E-2</v>
      </c>
      <c r="X870" t="s">
        <v>413</v>
      </c>
      <c r="Y870" t="s">
        <v>340</v>
      </c>
      <c r="Z870" s="131">
        <v>7000000</v>
      </c>
      <c r="AA870" s="131">
        <v>1</v>
      </c>
      <c r="AB870" s="131">
        <v>116.02</v>
      </c>
      <c r="AC870" s="109"/>
      <c r="AD870" s="131">
        <v>8121.4</v>
      </c>
      <c r="AE870" s="109"/>
      <c r="AF870" s="108"/>
      <c r="AG870" s="16"/>
      <c r="AH870" s="132">
        <v>2.32E-3</v>
      </c>
      <c r="AI870" s="132">
        <v>2.102E-2</v>
      </c>
      <c r="AJ870" s="132">
        <v>1.75E-3</v>
      </c>
    </row>
    <row r="871" spans="1:36">
      <c r="A871" t="s">
        <v>1214</v>
      </c>
      <c r="B871" t="s">
        <v>1245</v>
      </c>
      <c r="C871" t="s">
        <v>2004</v>
      </c>
      <c r="D871" t="s">
        <v>2005</v>
      </c>
      <c r="E871" t="s">
        <v>310</v>
      </c>
      <c r="F871" t="s">
        <v>2232</v>
      </c>
      <c r="G871" t="s">
        <v>2233</v>
      </c>
      <c r="H871" t="s">
        <v>322</v>
      </c>
      <c r="I871" t="s">
        <v>755</v>
      </c>
      <c r="J871" t="s">
        <v>205</v>
      </c>
      <c r="K871" t="s">
        <v>205</v>
      </c>
      <c r="L871" t="s">
        <v>326</v>
      </c>
      <c r="M871" t="s">
        <v>341</v>
      </c>
      <c r="N871" t="s">
        <v>449</v>
      </c>
      <c r="O871" t="s">
        <v>340</v>
      </c>
      <c r="P871" t="s">
        <v>1212</v>
      </c>
      <c r="Q871" t="s">
        <v>414</v>
      </c>
      <c r="R871" t="s">
        <v>408</v>
      </c>
      <c r="S871" t="s">
        <v>1213</v>
      </c>
      <c r="T871" s="131">
        <v>3.21</v>
      </c>
      <c r="U871" t="s">
        <v>2234</v>
      </c>
      <c r="V871" s="132">
        <v>-3.5899999999999999E-3</v>
      </c>
      <c r="W871" s="132">
        <v>2.58E-2</v>
      </c>
      <c r="X871" t="s">
        <v>413</v>
      </c>
      <c r="Y871" t="s">
        <v>340</v>
      </c>
      <c r="Z871" s="131">
        <v>7399036.6100000003</v>
      </c>
      <c r="AA871" s="131">
        <v>1</v>
      </c>
      <c r="AB871" s="131">
        <v>104.36</v>
      </c>
      <c r="AC871" s="109"/>
      <c r="AD871" s="131">
        <v>7721.6350000000002</v>
      </c>
      <c r="AE871" s="109"/>
      <c r="AF871" s="108"/>
      <c r="AG871" s="16"/>
      <c r="AH871" s="132">
        <v>3.32E-3</v>
      </c>
      <c r="AI871" s="132">
        <v>1.9990000000000001E-2</v>
      </c>
      <c r="AJ871" s="132">
        <v>1.67E-3</v>
      </c>
    </row>
    <row r="872" spans="1:36">
      <c r="A872" t="s">
        <v>1214</v>
      </c>
      <c r="B872" t="s">
        <v>1245</v>
      </c>
      <c r="C872" t="s">
        <v>1930</v>
      </c>
      <c r="D872" t="s">
        <v>1931</v>
      </c>
      <c r="E872" t="s">
        <v>310</v>
      </c>
      <c r="F872" t="s">
        <v>2598</v>
      </c>
      <c r="G872" t="s">
        <v>2599</v>
      </c>
      <c r="H872" t="s">
        <v>322</v>
      </c>
      <c r="I872" t="s">
        <v>755</v>
      </c>
      <c r="J872" t="s">
        <v>205</v>
      </c>
      <c r="K872" t="s">
        <v>205</v>
      </c>
      <c r="L872" t="s">
        <v>326</v>
      </c>
      <c r="M872" t="s">
        <v>341</v>
      </c>
      <c r="N872" t="s">
        <v>465</v>
      </c>
      <c r="O872" t="s">
        <v>340</v>
      </c>
      <c r="P872" t="s">
        <v>1645</v>
      </c>
      <c r="Q872" t="s">
        <v>414</v>
      </c>
      <c r="R872" t="s">
        <v>408</v>
      </c>
      <c r="S872" t="s">
        <v>1213</v>
      </c>
      <c r="T872" s="131">
        <v>4.6900000000000004</v>
      </c>
      <c r="U872" t="s">
        <v>2515</v>
      </c>
      <c r="V872" s="132">
        <v>3.0400000000000002E-3</v>
      </c>
      <c r="W872" s="132">
        <v>2.7E-2</v>
      </c>
      <c r="X872" t="s">
        <v>413</v>
      </c>
      <c r="Y872" t="s">
        <v>340</v>
      </c>
      <c r="Z872" s="131">
        <v>7229160.0199999996</v>
      </c>
      <c r="AA872" s="131">
        <v>1</v>
      </c>
      <c r="AB872" s="131">
        <v>102.52</v>
      </c>
      <c r="AC872" s="109">
        <v>107.04600000000001</v>
      </c>
      <c r="AD872" s="131">
        <v>7518.38</v>
      </c>
      <c r="AE872" s="109"/>
      <c r="AF872" s="108"/>
      <c r="AG872" s="16"/>
      <c r="AH872" s="132">
        <v>5.4099999999999999E-3</v>
      </c>
      <c r="AI872" s="132">
        <v>1.9740000000000001E-2</v>
      </c>
      <c r="AJ872" s="132">
        <v>1.64E-3</v>
      </c>
    </row>
    <row r="873" spans="1:36">
      <c r="A873" t="s">
        <v>1214</v>
      </c>
      <c r="B873" t="s">
        <v>1245</v>
      </c>
      <c r="C873" t="s">
        <v>1532</v>
      </c>
      <c r="D873" t="s">
        <v>1533</v>
      </c>
      <c r="E873" t="s">
        <v>310</v>
      </c>
      <c r="F873" t="s">
        <v>2485</v>
      </c>
      <c r="G873" t="s">
        <v>2486</v>
      </c>
      <c r="H873" t="s">
        <v>322</v>
      </c>
      <c r="I873" t="s">
        <v>755</v>
      </c>
      <c r="J873" t="s">
        <v>205</v>
      </c>
      <c r="K873" t="s">
        <v>205</v>
      </c>
      <c r="L873" t="s">
        <v>326</v>
      </c>
      <c r="M873" t="s">
        <v>341</v>
      </c>
      <c r="N873" t="s">
        <v>449</v>
      </c>
      <c r="O873" t="s">
        <v>340</v>
      </c>
      <c r="P873" t="s">
        <v>1212</v>
      </c>
      <c r="Q873" t="s">
        <v>414</v>
      </c>
      <c r="R873" t="s">
        <v>408</v>
      </c>
      <c r="S873" t="s">
        <v>1213</v>
      </c>
      <c r="T873" s="131">
        <v>3.5</v>
      </c>
      <c r="U873" t="s">
        <v>2487</v>
      </c>
      <c r="V873" s="132">
        <v>2.7040000000000002E-2</v>
      </c>
      <c r="W873" s="132">
        <v>2.5999999999999999E-2</v>
      </c>
      <c r="X873" t="s">
        <v>413</v>
      </c>
      <c r="Y873" t="s">
        <v>340</v>
      </c>
      <c r="Z873" s="131">
        <v>7082575.8399999999</v>
      </c>
      <c r="AA873" s="131">
        <v>1</v>
      </c>
      <c r="AB873" s="131">
        <v>105.05</v>
      </c>
      <c r="AC873" s="109"/>
      <c r="AD873" s="131">
        <v>7440.2460000000001</v>
      </c>
      <c r="AE873" s="109"/>
      <c r="AF873" s="108"/>
      <c r="AG873" s="16"/>
      <c r="AH873" s="132">
        <v>2.0799999999999998E-3</v>
      </c>
      <c r="AI873" s="132">
        <v>1.9259999999999999E-2</v>
      </c>
      <c r="AJ873" s="132">
        <v>1.6000000000000001E-3</v>
      </c>
    </row>
    <row r="874" spans="1:36">
      <c r="A874" t="s">
        <v>1214</v>
      </c>
      <c r="B874" t="s">
        <v>1245</v>
      </c>
      <c r="C874" t="s">
        <v>2906</v>
      </c>
      <c r="D874" t="s">
        <v>2907</v>
      </c>
      <c r="E874" t="s">
        <v>310</v>
      </c>
      <c r="F874" t="s">
        <v>2908</v>
      </c>
      <c r="G874" t="s">
        <v>2909</v>
      </c>
      <c r="H874" t="s">
        <v>322</v>
      </c>
      <c r="I874" t="s">
        <v>755</v>
      </c>
      <c r="J874" t="s">
        <v>205</v>
      </c>
      <c r="K874" t="s">
        <v>205</v>
      </c>
      <c r="L874" t="s">
        <v>326</v>
      </c>
      <c r="M874" t="s">
        <v>341</v>
      </c>
      <c r="N874" t="s">
        <v>441</v>
      </c>
      <c r="O874" t="s">
        <v>340</v>
      </c>
      <c r="P874" t="s">
        <v>1556</v>
      </c>
      <c r="Q874" t="s">
        <v>416</v>
      </c>
      <c r="R874" t="s">
        <v>408</v>
      </c>
      <c r="S874" t="s">
        <v>1213</v>
      </c>
      <c r="T874" s="131">
        <v>3.21</v>
      </c>
      <c r="U874" t="s">
        <v>2328</v>
      </c>
      <c r="V874" s="132">
        <v>10</v>
      </c>
      <c r="W874" s="132">
        <v>3.1E-2</v>
      </c>
      <c r="X874" t="s">
        <v>413</v>
      </c>
      <c r="Y874" t="s">
        <v>340</v>
      </c>
      <c r="Z874" s="131">
        <v>6238400</v>
      </c>
      <c r="AA874" s="131">
        <v>1</v>
      </c>
      <c r="AB874" s="131">
        <v>112.88</v>
      </c>
      <c r="AC874" s="109"/>
      <c r="AD874" s="131">
        <v>7041.9059999999999</v>
      </c>
      <c r="AE874" s="109"/>
      <c r="AF874" s="108"/>
      <c r="AG874" s="16"/>
      <c r="AH874" s="132">
        <v>7.0800000000000004E-3</v>
      </c>
      <c r="AI874" s="132">
        <v>1.823E-2</v>
      </c>
      <c r="AJ874" s="132">
        <v>1.5200000000000001E-3</v>
      </c>
    </row>
    <row r="875" spans="1:36">
      <c r="A875" t="s">
        <v>1214</v>
      </c>
      <c r="B875" t="s">
        <v>1245</v>
      </c>
      <c r="C875" t="s">
        <v>2239</v>
      </c>
      <c r="D875" t="s">
        <v>2240</v>
      </c>
      <c r="E875" t="s">
        <v>310</v>
      </c>
      <c r="F875" t="s">
        <v>2241</v>
      </c>
      <c r="G875" t="s">
        <v>2242</v>
      </c>
      <c r="H875" t="s">
        <v>322</v>
      </c>
      <c r="I875" t="s">
        <v>952</v>
      </c>
      <c r="J875" t="s">
        <v>205</v>
      </c>
      <c r="K875" t="s">
        <v>205</v>
      </c>
      <c r="L875" t="s">
        <v>326</v>
      </c>
      <c r="M875" t="s">
        <v>341</v>
      </c>
      <c r="N875" t="s">
        <v>465</v>
      </c>
      <c r="O875" t="s">
        <v>340</v>
      </c>
      <c r="P875" t="s">
        <v>1590</v>
      </c>
      <c r="Q875" t="s">
        <v>414</v>
      </c>
      <c r="R875" t="s">
        <v>408</v>
      </c>
      <c r="S875" t="s">
        <v>1213</v>
      </c>
      <c r="T875" s="131">
        <v>5.94</v>
      </c>
      <c r="U875" t="s">
        <v>2243</v>
      </c>
      <c r="V875" s="132">
        <v>4.4639999999999999E-2</v>
      </c>
      <c r="W875" s="132">
        <v>5.2400000000000002E-2</v>
      </c>
      <c r="X875" t="s">
        <v>413</v>
      </c>
      <c r="Y875" t="s">
        <v>340</v>
      </c>
      <c r="Z875" s="131">
        <v>6666000</v>
      </c>
      <c r="AA875" s="131">
        <v>1</v>
      </c>
      <c r="AB875" s="131">
        <v>99.91</v>
      </c>
      <c r="AC875" s="109"/>
      <c r="AD875" s="131">
        <v>6660.0010000000002</v>
      </c>
      <c r="AE875" s="109"/>
      <c r="AF875" s="108"/>
      <c r="AG875" s="16"/>
      <c r="AH875" s="132">
        <v>3.5799999999999998E-3</v>
      </c>
      <c r="AI875" s="132">
        <v>1.7239999999999998E-2</v>
      </c>
      <c r="AJ875" s="132">
        <v>1.4400000000000001E-3</v>
      </c>
    </row>
    <row r="876" spans="1:36">
      <c r="A876" t="s">
        <v>1214</v>
      </c>
      <c r="B876" t="s">
        <v>1245</v>
      </c>
      <c r="C876" t="s">
        <v>1632</v>
      </c>
      <c r="D876" t="s">
        <v>1633</v>
      </c>
      <c r="E876" t="s">
        <v>310</v>
      </c>
      <c r="F876" t="s">
        <v>1942</v>
      </c>
      <c r="G876" t="s">
        <v>1943</v>
      </c>
      <c r="H876" t="s">
        <v>322</v>
      </c>
      <c r="I876" t="s">
        <v>755</v>
      </c>
      <c r="J876" t="s">
        <v>205</v>
      </c>
      <c r="K876" t="s">
        <v>205</v>
      </c>
      <c r="L876" t="s">
        <v>326</v>
      </c>
      <c r="M876" t="s">
        <v>341</v>
      </c>
      <c r="N876" t="s">
        <v>465</v>
      </c>
      <c r="O876" t="s">
        <v>340</v>
      </c>
      <c r="P876" t="s">
        <v>1530</v>
      </c>
      <c r="Q876" t="s">
        <v>414</v>
      </c>
      <c r="R876" t="s">
        <v>408</v>
      </c>
      <c r="S876" t="s">
        <v>1213</v>
      </c>
      <c r="T876" s="131">
        <v>3.56</v>
      </c>
      <c r="U876" t="s">
        <v>1561</v>
      </c>
      <c r="V876" s="132">
        <v>3.5409999999999997E-2</v>
      </c>
      <c r="W876" s="132">
        <v>0.03</v>
      </c>
      <c r="X876" t="s">
        <v>413</v>
      </c>
      <c r="Y876" t="s">
        <v>340</v>
      </c>
      <c r="Z876" s="131">
        <v>5962550</v>
      </c>
      <c r="AA876" s="131">
        <v>1</v>
      </c>
      <c r="AB876" s="131">
        <v>110.37</v>
      </c>
      <c r="AC876" s="109"/>
      <c r="AD876" s="131">
        <v>6580.866</v>
      </c>
      <c r="AE876" s="109"/>
      <c r="AF876" s="108"/>
      <c r="AG876" s="16"/>
      <c r="AH876" s="132">
        <v>3.29E-3</v>
      </c>
      <c r="AI876" s="132">
        <v>1.703E-2</v>
      </c>
      <c r="AJ876" s="132">
        <v>1.42E-3</v>
      </c>
    </row>
    <row r="877" spans="1:36">
      <c r="A877" t="s">
        <v>1214</v>
      </c>
      <c r="B877" t="s">
        <v>1245</v>
      </c>
      <c r="C877" t="s">
        <v>2414</v>
      </c>
      <c r="D877" t="s">
        <v>2415</v>
      </c>
      <c r="E877" t="s">
        <v>310</v>
      </c>
      <c r="F877" t="s">
        <v>2839</v>
      </c>
      <c r="G877" t="s">
        <v>2840</v>
      </c>
      <c r="H877" t="s">
        <v>322</v>
      </c>
      <c r="I877" t="s">
        <v>755</v>
      </c>
      <c r="J877" t="s">
        <v>205</v>
      </c>
      <c r="K877" t="s">
        <v>205</v>
      </c>
      <c r="L877" t="s">
        <v>326</v>
      </c>
      <c r="M877" t="s">
        <v>341</v>
      </c>
      <c r="N877" t="s">
        <v>449</v>
      </c>
      <c r="O877" t="s">
        <v>340</v>
      </c>
      <c r="P877" t="s">
        <v>1590</v>
      </c>
      <c r="Q877" t="s">
        <v>414</v>
      </c>
      <c r="R877" t="s">
        <v>408</v>
      </c>
      <c r="S877" t="s">
        <v>1213</v>
      </c>
      <c r="T877" s="131">
        <v>2.72</v>
      </c>
      <c r="U877" t="s">
        <v>1880</v>
      </c>
      <c r="V877" s="132">
        <v>2.707E-2</v>
      </c>
      <c r="W877" s="132">
        <v>2.8500000000000001E-2</v>
      </c>
      <c r="X877" t="s">
        <v>412</v>
      </c>
      <c r="Y877" t="s">
        <v>340</v>
      </c>
      <c r="Z877" s="131">
        <v>6064310</v>
      </c>
      <c r="AA877" s="131">
        <v>1</v>
      </c>
      <c r="AB877" s="131">
        <v>108.07</v>
      </c>
      <c r="AC877" s="109"/>
      <c r="AD877" s="131">
        <v>6553.7</v>
      </c>
      <c r="AE877" s="109"/>
      <c r="AF877" s="108"/>
      <c r="AG877" s="16"/>
      <c r="AH877" s="132">
        <v>6.6800000000000002E-3</v>
      </c>
      <c r="AI877" s="132">
        <v>1.6959999999999999E-2</v>
      </c>
      <c r="AJ877" s="132">
        <v>1.41E-3</v>
      </c>
    </row>
    <row r="878" spans="1:36">
      <c r="A878" t="s">
        <v>1214</v>
      </c>
      <c r="B878" t="s">
        <v>1245</v>
      </c>
      <c r="C878" t="s">
        <v>1992</v>
      </c>
      <c r="D878" t="s">
        <v>1993</v>
      </c>
      <c r="E878" t="s">
        <v>310</v>
      </c>
      <c r="F878" t="s">
        <v>2845</v>
      </c>
      <c r="G878" t="s">
        <v>2846</v>
      </c>
      <c r="H878" t="s">
        <v>322</v>
      </c>
      <c r="I878" t="s">
        <v>755</v>
      </c>
      <c r="J878" t="s">
        <v>205</v>
      </c>
      <c r="K878" t="s">
        <v>205</v>
      </c>
      <c r="L878" t="s">
        <v>326</v>
      </c>
      <c r="M878" t="s">
        <v>341</v>
      </c>
      <c r="N878" t="s">
        <v>449</v>
      </c>
      <c r="O878" t="s">
        <v>340</v>
      </c>
      <c r="P878" t="s">
        <v>1590</v>
      </c>
      <c r="Q878" t="s">
        <v>414</v>
      </c>
      <c r="R878" t="s">
        <v>408</v>
      </c>
      <c r="S878" t="s">
        <v>1213</v>
      </c>
      <c r="T878" s="131">
        <v>0.88</v>
      </c>
      <c r="U878" t="s">
        <v>2847</v>
      </c>
      <c r="V878" s="132">
        <v>2.6519999999999998E-2</v>
      </c>
      <c r="W878" s="132">
        <v>2.8799999999999999E-2</v>
      </c>
      <c r="X878" t="s">
        <v>412</v>
      </c>
      <c r="Y878" t="s">
        <v>340</v>
      </c>
      <c r="Z878" s="131">
        <v>5586632</v>
      </c>
      <c r="AA878" s="131">
        <v>1</v>
      </c>
      <c r="AB878" s="131">
        <v>116.88</v>
      </c>
      <c r="AC878" s="109"/>
      <c r="AD878" s="131">
        <v>6529.6549999999997</v>
      </c>
      <c r="AE878" s="109"/>
      <c r="AF878" s="108"/>
      <c r="AG878" s="16"/>
      <c r="AH878" s="132">
        <v>5.2900000000000004E-3</v>
      </c>
      <c r="AI878" s="132">
        <v>1.6899999999999998E-2</v>
      </c>
      <c r="AJ878" s="132">
        <v>1.41E-3</v>
      </c>
    </row>
    <row r="879" spans="1:36">
      <c r="A879" t="s">
        <v>1214</v>
      </c>
      <c r="B879" t="s">
        <v>1245</v>
      </c>
      <c r="C879" t="s">
        <v>456</v>
      </c>
      <c r="D879" t="s">
        <v>2228</v>
      </c>
      <c r="E879" t="s">
        <v>310</v>
      </c>
      <c r="F879" t="s">
        <v>2419</v>
      </c>
      <c r="G879" t="s">
        <v>2420</v>
      </c>
      <c r="H879" t="s">
        <v>322</v>
      </c>
      <c r="I879" t="s">
        <v>755</v>
      </c>
      <c r="J879" t="s">
        <v>205</v>
      </c>
      <c r="K879" t="s">
        <v>205</v>
      </c>
      <c r="L879" t="s">
        <v>326</v>
      </c>
      <c r="M879" t="s">
        <v>341</v>
      </c>
      <c r="N879" t="s">
        <v>441</v>
      </c>
      <c r="O879" t="s">
        <v>340</v>
      </c>
      <c r="P879" t="s">
        <v>1212</v>
      </c>
      <c r="Q879" t="s">
        <v>414</v>
      </c>
      <c r="R879" t="s">
        <v>408</v>
      </c>
      <c r="S879" t="s">
        <v>1213</v>
      </c>
      <c r="T879" s="131">
        <v>0.65</v>
      </c>
      <c r="U879" t="s">
        <v>2421</v>
      </c>
      <c r="V879" s="132">
        <v>1.908E-2</v>
      </c>
      <c r="W879" s="132">
        <v>2.9600000000000001E-2</v>
      </c>
      <c r="X879" t="s">
        <v>413</v>
      </c>
      <c r="Y879" t="s">
        <v>340</v>
      </c>
      <c r="Z879" s="131">
        <v>5364418</v>
      </c>
      <c r="AA879" s="131">
        <v>1</v>
      </c>
      <c r="AB879" s="131">
        <v>121.68</v>
      </c>
      <c r="AC879" s="109"/>
      <c r="AD879" s="131">
        <v>6527.424</v>
      </c>
      <c r="AE879" s="109"/>
      <c r="AF879" s="108"/>
      <c r="AG879" s="16"/>
      <c r="AH879" s="132">
        <v>3.63E-3</v>
      </c>
      <c r="AI879" s="132">
        <v>1.6899999999999998E-2</v>
      </c>
      <c r="AJ879" s="132">
        <v>1.41E-3</v>
      </c>
    </row>
    <row r="880" spans="1:36">
      <c r="A880" t="s">
        <v>1214</v>
      </c>
      <c r="B880" t="s">
        <v>1245</v>
      </c>
      <c r="C880" t="s">
        <v>1532</v>
      </c>
      <c r="D880" t="s">
        <v>1533</v>
      </c>
      <c r="E880" t="s">
        <v>310</v>
      </c>
      <c r="F880" t="s">
        <v>2848</v>
      </c>
      <c r="G880" t="s">
        <v>2849</v>
      </c>
      <c r="H880" t="s">
        <v>322</v>
      </c>
      <c r="I880" t="s">
        <v>755</v>
      </c>
      <c r="J880" t="s">
        <v>205</v>
      </c>
      <c r="K880" t="s">
        <v>205</v>
      </c>
      <c r="L880" t="s">
        <v>326</v>
      </c>
      <c r="M880" t="s">
        <v>341</v>
      </c>
      <c r="N880" t="s">
        <v>449</v>
      </c>
      <c r="O880" t="s">
        <v>340</v>
      </c>
      <c r="P880" t="s">
        <v>1590</v>
      </c>
      <c r="Q880" t="s">
        <v>414</v>
      </c>
      <c r="R880" t="s">
        <v>408</v>
      </c>
      <c r="S880" t="s">
        <v>1213</v>
      </c>
      <c r="T880" s="131">
        <v>0.33</v>
      </c>
      <c r="U880" t="s">
        <v>2850</v>
      </c>
      <c r="V880" s="132">
        <v>2.6120000000000001E-2</v>
      </c>
      <c r="W880" s="132">
        <v>2.1399999999999999E-2</v>
      </c>
      <c r="X880" t="s">
        <v>412</v>
      </c>
      <c r="Y880" t="s">
        <v>340</v>
      </c>
      <c r="Z880" s="131">
        <v>5405945</v>
      </c>
      <c r="AA880" s="131">
        <v>1</v>
      </c>
      <c r="AB880" s="131">
        <v>117.22</v>
      </c>
      <c r="AC880" s="109"/>
      <c r="AD880" s="131">
        <v>6336.8490000000002</v>
      </c>
      <c r="AE880" s="109"/>
      <c r="AF880" s="108"/>
      <c r="AG880" s="16"/>
      <c r="AH880" s="132">
        <v>1.0460000000000001E-2</v>
      </c>
      <c r="AI880" s="132">
        <v>1.6400000000000001E-2</v>
      </c>
      <c r="AJ880" s="132">
        <v>1.3699999999999999E-3</v>
      </c>
    </row>
    <row r="881" spans="1:36">
      <c r="A881" t="s">
        <v>1214</v>
      </c>
      <c r="B881" t="s">
        <v>1245</v>
      </c>
      <c r="C881" t="s">
        <v>1944</v>
      </c>
      <c r="D881" t="s">
        <v>1945</v>
      </c>
      <c r="E881" t="s">
        <v>310</v>
      </c>
      <c r="F881" t="s">
        <v>2422</v>
      </c>
      <c r="G881" t="s">
        <v>2423</v>
      </c>
      <c r="H881" t="s">
        <v>322</v>
      </c>
      <c r="I881" t="s">
        <v>755</v>
      </c>
      <c r="J881" t="s">
        <v>205</v>
      </c>
      <c r="K881" t="s">
        <v>205</v>
      </c>
      <c r="L881" t="s">
        <v>326</v>
      </c>
      <c r="M881" t="s">
        <v>341</v>
      </c>
      <c r="N881" t="s">
        <v>465</v>
      </c>
      <c r="O881" t="s">
        <v>340</v>
      </c>
      <c r="P881" t="s">
        <v>2193</v>
      </c>
      <c r="Q881" t="s">
        <v>416</v>
      </c>
      <c r="R881" t="s">
        <v>408</v>
      </c>
      <c r="S881" t="s">
        <v>1213</v>
      </c>
      <c r="T881" s="131">
        <v>3.77</v>
      </c>
      <c r="U881" t="s">
        <v>2061</v>
      </c>
      <c r="V881" s="132">
        <v>1.7799999999999999E-3</v>
      </c>
      <c r="W881" s="132">
        <v>2.8500000000000001E-2</v>
      </c>
      <c r="X881" t="s">
        <v>413</v>
      </c>
      <c r="Y881" t="s">
        <v>340</v>
      </c>
      <c r="Z881" s="131">
        <v>5550300.0099999998</v>
      </c>
      <c r="AA881" s="131">
        <v>1</v>
      </c>
      <c r="AB881" s="131">
        <v>110.9</v>
      </c>
      <c r="AC881" s="109"/>
      <c r="AD881" s="131">
        <v>6155.2830000000004</v>
      </c>
      <c r="AE881" s="109"/>
      <c r="AF881" s="108"/>
      <c r="AG881" s="16"/>
      <c r="AH881" s="132">
        <v>4.9300000000000004E-3</v>
      </c>
      <c r="AI881" s="132">
        <v>1.593E-2</v>
      </c>
      <c r="AJ881" s="132">
        <v>1.33E-3</v>
      </c>
    </row>
    <row r="882" spans="1:36">
      <c r="A882" t="s">
        <v>1214</v>
      </c>
      <c r="B882" t="s">
        <v>1245</v>
      </c>
      <c r="C882" t="s">
        <v>2841</v>
      </c>
      <c r="D882" t="s">
        <v>2842</v>
      </c>
      <c r="E882" t="s">
        <v>310</v>
      </c>
      <c r="F882" t="s">
        <v>2843</v>
      </c>
      <c r="G882" t="s">
        <v>2844</v>
      </c>
      <c r="H882" t="s">
        <v>322</v>
      </c>
      <c r="I882" t="s">
        <v>755</v>
      </c>
      <c r="J882" t="s">
        <v>205</v>
      </c>
      <c r="K882" t="s">
        <v>205</v>
      </c>
      <c r="L882" t="s">
        <v>326</v>
      </c>
      <c r="M882" t="s">
        <v>341</v>
      </c>
      <c r="N882" t="s">
        <v>448</v>
      </c>
      <c r="O882" t="s">
        <v>340</v>
      </c>
      <c r="P882" t="s">
        <v>1566</v>
      </c>
      <c r="Q882" t="s">
        <v>414</v>
      </c>
      <c r="R882" t="s">
        <v>408</v>
      </c>
      <c r="S882" t="s">
        <v>1213</v>
      </c>
      <c r="T882" s="131">
        <v>5.14</v>
      </c>
      <c r="U882" t="s">
        <v>2041</v>
      </c>
      <c r="V882" s="132">
        <v>2.845E-2</v>
      </c>
      <c r="W882" s="132">
        <v>2.8400000000000002E-2</v>
      </c>
      <c r="X882" t="s">
        <v>413</v>
      </c>
      <c r="Y882" t="s">
        <v>340</v>
      </c>
      <c r="Z882" s="131">
        <v>5941000</v>
      </c>
      <c r="AA882" s="131">
        <v>1</v>
      </c>
      <c r="AB882" s="131">
        <v>101.87</v>
      </c>
      <c r="AC882" s="109"/>
      <c r="AD882" s="131">
        <v>6052.0969999999998</v>
      </c>
      <c r="AE882" s="109"/>
      <c r="AF882" s="108"/>
      <c r="AG882" s="16"/>
      <c r="AH882" s="132">
        <v>2.376E-2</v>
      </c>
      <c r="AI882" s="132">
        <v>1.567E-2</v>
      </c>
      <c r="AJ882" s="132">
        <v>1.31E-3</v>
      </c>
    </row>
    <row r="883" spans="1:36">
      <c r="A883" t="s">
        <v>1214</v>
      </c>
      <c r="B883" t="s">
        <v>1245</v>
      </c>
      <c r="C883" t="s">
        <v>1944</v>
      </c>
      <c r="D883" t="s">
        <v>1945</v>
      </c>
      <c r="E883" t="s">
        <v>310</v>
      </c>
      <c r="F883" t="s">
        <v>1965</v>
      </c>
      <c r="G883" t="s">
        <v>1966</v>
      </c>
      <c r="H883" t="s">
        <v>322</v>
      </c>
      <c r="I883" t="s">
        <v>755</v>
      </c>
      <c r="J883" t="s">
        <v>205</v>
      </c>
      <c r="K883" t="s">
        <v>205</v>
      </c>
      <c r="L883" t="s">
        <v>326</v>
      </c>
      <c r="M883" t="s">
        <v>341</v>
      </c>
      <c r="N883" t="s">
        <v>465</v>
      </c>
      <c r="O883" t="s">
        <v>340</v>
      </c>
      <c r="P883" t="s">
        <v>1590</v>
      </c>
      <c r="Q883" t="s">
        <v>414</v>
      </c>
      <c r="R883" t="s">
        <v>408</v>
      </c>
      <c r="S883" t="s">
        <v>1213</v>
      </c>
      <c r="T883" s="131">
        <v>4.93</v>
      </c>
      <c r="U883" t="s">
        <v>1927</v>
      </c>
      <c r="V883" s="132">
        <v>1.8769999999999998E-2</v>
      </c>
      <c r="W883" s="132">
        <v>2.9700000000000001E-2</v>
      </c>
      <c r="X883" t="s">
        <v>413</v>
      </c>
      <c r="Y883" t="s">
        <v>340</v>
      </c>
      <c r="Z883" s="131">
        <v>5644800</v>
      </c>
      <c r="AA883" s="131">
        <v>1</v>
      </c>
      <c r="AB883" s="131">
        <v>106.87</v>
      </c>
      <c r="AC883" s="109"/>
      <c r="AD883" s="131">
        <v>6032.598</v>
      </c>
      <c r="AE883" s="109"/>
      <c r="AF883" s="108"/>
      <c r="AG883" s="16"/>
      <c r="AH883" s="132">
        <v>5.7800000000000004E-3</v>
      </c>
      <c r="AI883" s="132">
        <v>1.5610000000000001E-2</v>
      </c>
      <c r="AJ883" s="132">
        <v>1.2999999999999999E-3</v>
      </c>
    </row>
    <row r="884" spans="1:36">
      <c r="A884" t="s">
        <v>1214</v>
      </c>
      <c r="B884" t="s">
        <v>1245</v>
      </c>
      <c r="C884" t="s">
        <v>2289</v>
      </c>
      <c r="D884" t="s">
        <v>2290</v>
      </c>
      <c r="E884" t="s">
        <v>310</v>
      </c>
      <c r="F884" t="s">
        <v>2693</v>
      </c>
      <c r="G884" t="s">
        <v>2694</v>
      </c>
      <c r="H884" t="s">
        <v>322</v>
      </c>
      <c r="I884" t="s">
        <v>755</v>
      </c>
      <c r="J884" t="s">
        <v>205</v>
      </c>
      <c r="K884" t="s">
        <v>205</v>
      </c>
      <c r="L884" t="s">
        <v>326</v>
      </c>
      <c r="M884" t="s">
        <v>341</v>
      </c>
      <c r="N884" t="s">
        <v>465</v>
      </c>
      <c r="O884" t="s">
        <v>340</v>
      </c>
      <c r="P884" t="s">
        <v>1590</v>
      </c>
      <c r="Q884" t="s">
        <v>414</v>
      </c>
      <c r="R884" t="s">
        <v>408</v>
      </c>
      <c r="S884" t="s">
        <v>1213</v>
      </c>
      <c r="T884" s="131">
        <v>0.91</v>
      </c>
      <c r="U884" t="s">
        <v>2695</v>
      </c>
      <c r="V884" s="132">
        <v>2.1900000000000001E-3</v>
      </c>
      <c r="W884" s="132">
        <v>2.8400000000000002E-2</v>
      </c>
      <c r="X884" t="s">
        <v>413</v>
      </c>
      <c r="Y884" t="s">
        <v>340</v>
      </c>
      <c r="Z884" s="131">
        <v>5073674.51</v>
      </c>
      <c r="AA884" s="131">
        <v>1</v>
      </c>
      <c r="AB884" s="131">
        <v>118.18</v>
      </c>
      <c r="AC884" s="109"/>
      <c r="AD884" s="131">
        <v>5996.0690000000004</v>
      </c>
      <c r="AE884" s="109"/>
      <c r="AF884" s="108"/>
      <c r="AG884" s="16"/>
      <c r="AH884" s="132">
        <v>3.62E-3</v>
      </c>
      <c r="AI884" s="132">
        <v>1.5520000000000001E-2</v>
      </c>
      <c r="AJ884" s="132">
        <v>1.2899999999999999E-3</v>
      </c>
    </row>
    <row r="885" spans="1:36">
      <c r="A885" t="s">
        <v>1214</v>
      </c>
      <c r="B885" t="s">
        <v>1245</v>
      </c>
      <c r="C885" t="s">
        <v>1852</v>
      </c>
      <c r="D885" t="s">
        <v>1853</v>
      </c>
      <c r="E885" t="s">
        <v>310</v>
      </c>
      <c r="F885" t="s">
        <v>2917</v>
      </c>
      <c r="G885" t="s">
        <v>2918</v>
      </c>
      <c r="H885" t="s">
        <v>322</v>
      </c>
      <c r="I885" t="s">
        <v>952</v>
      </c>
      <c r="J885" t="s">
        <v>205</v>
      </c>
      <c r="K885" t="s">
        <v>205</v>
      </c>
      <c r="L885" t="s">
        <v>326</v>
      </c>
      <c r="M885" t="s">
        <v>341</v>
      </c>
      <c r="N885" t="s">
        <v>442</v>
      </c>
      <c r="O885" t="s">
        <v>340</v>
      </c>
      <c r="P885"/>
      <c r="Q885" t="s">
        <v>411</v>
      </c>
      <c r="R885" t="s">
        <v>411</v>
      </c>
      <c r="S885" t="s">
        <v>1213</v>
      </c>
      <c r="T885" s="131">
        <v>2.08</v>
      </c>
      <c r="U885" t="s">
        <v>1986</v>
      </c>
      <c r="V885" s="132">
        <v>5.0999999999999997E-2</v>
      </c>
      <c r="W885" s="132">
        <v>5.62E-2</v>
      </c>
      <c r="X885" t="s">
        <v>413</v>
      </c>
      <c r="Y885" t="s">
        <v>340</v>
      </c>
      <c r="Z885" s="131">
        <v>5841000</v>
      </c>
      <c r="AA885" s="131">
        <v>1</v>
      </c>
      <c r="AB885" s="131">
        <v>102.55</v>
      </c>
      <c r="AC885" s="109"/>
      <c r="AD885" s="131">
        <v>5989.9459999999999</v>
      </c>
      <c r="AE885" s="109"/>
      <c r="AF885" s="108"/>
      <c r="AG885" s="16"/>
      <c r="AH885" s="132">
        <v>2.6550000000000001E-2</v>
      </c>
      <c r="AI885" s="132">
        <v>1.55E-2</v>
      </c>
      <c r="AJ885" s="132">
        <v>1.2899999999999999E-3</v>
      </c>
    </row>
    <row r="886" spans="1:36">
      <c r="A886" t="s">
        <v>1214</v>
      </c>
      <c r="B886" t="s">
        <v>1245</v>
      </c>
      <c r="C886" t="s">
        <v>2540</v>
      </c>
      <c r="D886" t="s">
        <v>2541</v>
      </c>
      <c r="E886" t="s">
        <v>310</v>
      </c>
      <c r="F886" t="s">
        <v>2542</v>
      </c>
      <c r="G886" t="s">
        <v>2543</v>
      </c>
      <c r="H886" t="s">
        <v>322</v>
      </c>
      <c r="I886" t="s">
        <v>755</v>
      </c>
      <c r="J886" t="s">
        <v>205</v>
      </c>
      <c r="K886" t="s">
        <v>205</v>
      </c>
      <c r="L886" t="s">
        <v>326</v>
      </c>
      <c r="M886" t="s">
        <v>341</v>
      </c>
      <c r="N886" t="s">
        <v>448</v>
      </c>
      <c r="O886" t="s">
        <v>340</v>
      </c>
      <c r="P886" t="s">
        <v>1530</v>
      </c>
      <c r="Q886" t="s">
        <v>414</v>
      </c>
      <c r="R886" t="s">
        <v>408</v>
      </c>
      <c r="S886" t="s">
        <v>1213</v>
      </c>
      <c r="T886" s="131">
        <v>2.23</v>
      </c>
      <c r="U886" t="s">
        <v>2544</v>
      </c>
      <c r="V886" s="132">
        <v>3.1309999999999998E-2</v>
      </c>
      <c r="W886" s="132">
        <v>3.1699999999999999E-2</v>
      </c>
      <c r="X886" t="s">
        <v>413</v>
      </c>
      <c r="Y886" t="s">
        <v>340</v>
      </c>
      <c r="Z886" s="131">
        <v>4972360.01</v>
      </c>
      <c r="AA886" s="131">
        <v>1</v>
      </c>
      <c r="AB886" s="131">
        <v>120.32</v>
      </c>
      <c r="AC886" s="109"/>
      <c r="AD886" s="131">
        <v>5982.7439999999997</v>
      </c>
      <c r="AE886" s="109"/>
      <c r="AF886" s="108"/>
      <c r="AG886" s="16"/>
      <c r="AH886" s="132">
        <v>3.5999999999999999E-3</v>
      </c>
      <c r="AI886" s="132">
        <v>1.549E-2</v>
      </c>
      <c r="AJ886" s="132">
        <v>1.2899999999999999E-3</v>
      </c>
    </row>
    <row r="887" spans="1:36">
      <c r="A887" t="s">
        <v>1214</v>
      </c>
      <c r="B887" t="s">
        <v>1245</v>
      </c>
      <c r="C887" t="s">
        <v>1641</v>
      </c>
      <c r="D887" t="s">
        <v>1642</v>
      </c>
      <c r="E887" t="s">
        <v>310</v>
      </c>
      <c r="F887" t="s">
        <v>2086</v>
      </c>
      <c r="G887" t="s">
        <v>2087</v>
      </c>
      <c r="H887" t="s">
        <v>322</v>
      </c>
      <c r="I887" t="s">
        <v>755</v>
      </c>
      <c r="J887" t="s">
        <v>205</v>
      </c>
      <c r="K887" t="s">
        <v>205</v>
      </c>
      <c r="L887" t="s">
        <v>326</v>
      </c>
      <c r="M887" t="s">
        <v>341</v>
      </c>
      <c r="N887" t="s">
        <v>465</v>
      </c>
      <c r="O887" t="s">
        <v>340</v>
      </c>
      <c r="P887" t="s">
        <v>1645</v>
      </c>
      <c r="Q887" t="s">
        <v>414</v>
      </c>
      <c r="R887" t="s">
        <v>408</v>
      </c>
      <c r="S887" t="s">
        <v>1213</v>
      </c>
      <c r="T887" s="131">
        <v>4.45</v>
      </c>
      <c r="U887" t="s">
        <v>2088</v>
      </c>
      <c r="V887" s="132">
        <v>9.2300000000000004E-3</v>
      </c>
      <c r="W887" s="132">
        <v>2.87E-2</v>
      </c>
      <c r="X887" t="s">
        <v>413</v>
      </c>
      <c r="Y887" t="s">
        <v>340</v>
      </c>
      <c r="Z887" s="131">
        <v>5705661</v>
      </c>
      <c r="AA887" s="131">
        <v>1</v>
      </c>
      <c r="AB887" s="131">
        <v>102.74</v>
      </c>
      <c r="AC887" s="109"/>
      <c r="AD887" s="131">
        <v>5861.9960000000001</v>
      </c>
      <c r="AE887" s="109"/>
      <c r="AF887" s="108"/>
      <c r="AG887" s="16"/>
      <c r="AH887" s="132">
        <v>4.0699999999999998E-3</v>
      </c>
      <c r="AI887" s="132">
        <v>1.5169999999999999E-2</v>
      </c>
      <c r="AJ887" s="132">
        <v>1.2600000000000001E-3</v>
      </c>
    </row>
    <row r="888" spans="1:36">
      <c r="A888" t="s">
        <v>1214</v>
      </c>
      <c r="B888" t="s">
        <v>1245</v>
      </c>
      <c r="C888" t="s">
        <v>1974</v>
      </c>
      <c r="D888" t="s">
        <v>1975</v>
      </c>
      <c r="E888" t="s">
        <v>310</v>
      </c>
      <c r="F888" t="s">
        <v>2044</v>
      </c>
      <c r="G888" t="s">
        <v>2045</v>
      </c>
      <c r="H888" t="s">
        <v>322</v>
      </c>
      <c r="I888" t="s">
        <v>755</v>
      </c>
      <c r="J888" t="s">
        <v>205</v>
      </c>
      <c r="K888" t="s">
        <v>205</v>
      </c>
      <c r="L888" t="s">
        <v>326</v>
      </c>
      <c r="M888" t="s">
        <v>341</v>
      </c>
      <c r="N888" t="s">
        <v>448</v>
      </c>
      <c r="O888" t="s">
        <v>340</v>
      </c>
      <c r="P888" t="s">
        <v>1530</v>
      </c>
      <c r="Q888" t="s">
        <v>414</v>
      </c>
      <c r="R888" t="s">
        <v>408</v>
      </c>
      <c r="S888" t="s">
        <v>1213</v>
      </c>
      <c r="T888" s="131">
        <v>2.81</v>
      </c>
      <c r="U888" t="s">
        <v>1668</v>
      </c>
      <c r="V888" s="132">
        <v>2.66E-3</v>
      </c>
      <c r="W888" s="132">
        <v>3.0200000000000001E-2</v>
      </c>
      <c r="X888" t="s">
        <v>413</v>
      </c>
      <c r="Y888" t="s">
        <v>340</v>
      </c>
      <c r="Z888" s="131">
        <v>5348350</v>
      </c>
      <c r="AA888" s="131">
        <v>1</v>
      </c>
      <c r="AB888" s="131">
        <v>107.32</v>
      </c>
      <c r="AC888" s="109"/>
      <c r="AD888" s="131">
        <v>5739.8490000000002</v>
      </c>
      <c r="AE888" s="109"/>
      <c r="AF888" s="108"/>
      <c r="AG888" s="16"/>
      <c r="AH888" s="132">
        <v>3.7599999999999999E-3</v>
      </c>
      <c r="AI888" s="132">
        <v>1.486E-2</v>
      </c>
      <c r="AJ888" s="132">
        <v>1.24E-3</v>
      </c>
    </row>
    <row r="889" spans="1:36">
      <c r="A889" t="s">
        <v>1214</v>
      </c>
      <c r="B889" t="s">
        <v>1245</v>
      </c>
      <c r="C889" t="s">
        <v>1532</v>
      </c>
      <c r="D889" t="s">
        <v>1533</v>
      </c>
      <c r="E889" t="s">
        <v>310</v>
      </c>
      <c r="F889" t="s">
        <v>2463</v>
      </c>
      <c r="G889" t="s">
        <v>2464</v>
      </c>
      <c r="H889" t="s">
        <v>322</v>
      </c>
      <c r="I889" t="s">
        <v>952</v>
      </c>
      <c r="J889" t="s">
        <v>205</v>
      </c>
      <c r="K889" t="s">
        <v>205</v>
      </c>
      <c r="L889" t="s">
        <v>326</v>
      </c>
      <c r="M889" t="s">
        <v>341</v>
      </c>
      <c r="N889" t="s">
        <v>449</v>
      </c>
      <c r="O889" t="s">
        <v>340</v>
      </c>
      <c r="P889" t="s">
        <v>1212</v>
      </c>
      <c r="Q889" t="s">
        <v>414</v>
      </c>
      <c r="R889" t="s">
        <v>408</v>
      </c>
      <c r="S889" t="s">
        <v>1213</v>
      </c>
      <c r="T889" s="131">
        <v>2.74</v>
      </c>
      <c r="U889" t="s">
        <v>2465</v>
      </c>
      <c r="V889" s="132">
        <v>6.3099999999999996E-3</v>
      </c>
      <c r="W889" s="132">
        <v>4.3099999999999999E-2</v>
      </c>
      <c r="X889" t="s">
        <v>413</v>
      </c>
      <c r="Y889" t="s">
        <v>340</v>
      </c>
      <c r="Z889" s="131">
        <v>5883275.1200000001</v>
      </c>
      <c r="AA889" s="131">
        <v>1</v>
      </c>
      <c r="AB889" s="131">
        <v>97.18</v>
      </c>
      <c r="AC889" s="109"/>
      <c r="AD889" s="131">
        <v>5717.3670000000002</v>
      </c>
      <c r="AE889" s="109"/>
      <c r="AF889" s="108"/>
      <c r="AG889" s="16"/>
      <c r="AH889" s="132">
        <v>3.0100000000000001E-3</v>
      </c>
      <c r="AI889" s="132">
        <v>1.4800000000000001E-2</v>
      </c>
      <c r="AJ889" s="132">
        <v>1.23E-3</v>
      </c>
    </row>
    <row r="890" spans="1:36">
      <c r="A890" t="s">
        <v>1214</v>
      </c>
      <c r="B890" t="s">
        <v>1245</v>
      </c>
      <c r="C890" t="s">
        <v>2924</v>
      </c>
      <c r="D890" t="s">
        <v>2925</v>
      </c>
      <c r="E890" t="s">
        <v>310</v>
      </c>
      <c r="F890" t="s">
        <v>2926</v>
      </c>
      <c r="G890" t="s">
        <v>2927</v>
      </c>
      <c r="H890" t="s">
        <v>322</v>
      </c>
      <c r="I890" t="s">
        <v>952</v>
      </c>
      <c r="J890" t="s">
        <v>205</v>
      </c>
      <c r="K890" t="s">
        <v>205</v>
      </c>
      <c r="L890" t="s">
        <v>326</v>
      </c>
      <c r="M890" t="s">
        <v>341</v>
      </c>
      <c r="N890" t="s">
        <v>448</v>
      </c>
      <c r="O890" t="s">
        <v>340</v>
      </c>
      <c r="P890" t="s">
        <v>1556</v>
      </c>
      <c r="Q890" t="s">
        <v>416</v>
      </c>
      <c r="R890" t="s">
        <v>408</v>
      </c>
      <c r="S890" t="s">
        <v>1213</v>
      </c>
      <c r="T890" s="131">
        <v>1.82</v>
      </c>
      <c r="U890" t="s">
        <v>1681</v>
      </c>
      <c r="V890" s="132">
        <v>4.7039999999999998E-2</v>
      </c>
      <c r="W890" s="132">
        <v>5.2200000000000003E-2</v>
      </c>
      <c r="X890" t="s">
        <v>413</v>
      </c>
      <c r="Y890" t="s">
        <v>340</v>
      </c>
      <c r="Z890" s="131">
        <v>5743270.7999999998</v>
      </c>
      <c r="AA890" s="131">
        <v>1</v>
      </c>
      <c r="AB890" s="131">
        <v>98.9</v>
      </c>
      <c r="AC890" s="109"/>
      <c r="AD890" s="131">
        <v>5680.0950000000003</v>
      </c>
      <c r="AE890" s="109"/>
      <c r="AF890" s="108"/>
      <c r="AG890" s="16"/>
      <c r="AH890" s="132">
        <v>9.1199999999999996E-3</v>
      </c>
      <c r="AI890" s="132">
        <v>1.47E-2</v>
      </c>
      <c r="AJ890" s="132">
        <v>1.23E-3</v>
      </c>
    </row>
    <row r="891" spans="1:36">
      <c r="A891" t="s">
        <v>1214</v>
      </c>
      <c r="B891" t="s">
        <v>1245</v>
      </c>
      <c r="C891" t="s">
        <v>1992</v>
      </c>
      <c r="D891" t="s">
        <v>1993</v>
      </c>
      <c r="E891" t="s">
        <v>310</v>
      </c>
      <c r="F891" t="s">
        <v>2357</v>
      </c>
      <c r="G891" t="s">
        <v>2358</v>
      </c>
      <c r="H891" t="s">
        <v>322</v>
      </c>
      <c r="I891" t="s">
        <v>755</v>
      </c>
      <c r="J891" t="s">
        <v>205</v>
      </c>
      <c r="K891" t="s">
        <v>205</v>
      </c>
      <c r="L891" t="s">
        <v>326</v>
      </c>
      <c r="M891" t="s">
        <v>341</v>
      </c>
      <c r="N891" t="s">
        <v>449</v>
      </c>
      <c r="O891" t="s">
        <v>340</v>
      </c>
      <c r="P891" t="s">
        <v>1212</v>
      </c>
      <c r="Q891" t="s">
        <v>414</v>
      </c>
      <c r="R891" t="s">
        <v>408</v>
      </c>
      <c r="S891" t="s">
        <v>1213</v>
      </c>
      <c r="T891" s="131">
        <v>3.72</v>
      </c>
      <c r="U891" t="s">
        <v>2359</v>
      </c>
      <c r="V891" s="132">
        <v>1.242E-2</v>
      </c>
      <c r="W891" s="132">
        <v>2.5100000000000001E-2</v>
      </c>
      <c r="X891" t="s">
        <v>413</v>
      </c>
      <c r="Y891" t="s">
        <v>340</v>
      </c>
      <c r="Z891" s="131">
        <v>5328000</v>
      </c>
      <c r="AA891" s="131">
        <v>1</v>
      </c>
      <c r="AB891" s="131">
        <v>105.13</v>
      </c>
      <c r="AC891" s="109"/>
      <c r="AD891" s="131">
        <v>5601.326</v>
      </c>
      <c r="AE891" s="109"/>
      <c r="AF891" s="108"/>
      <c r="AG891" s="16"/>
      <c r="AH891" s="132">
        <v>3.3300000000000001E-3</v>
      </c>
      <c r="AI891" s="132">
        <v>1.4500000000000001E-2</v>
      </c>
      <c r="AJ891" s="132">
        <v>1.2099999999999999E-3</v>
      </c>
    </row>
    <row r="892" spans="1:36">
      <c r="A892" t="s">
        <v>1214</v>
      </c>
      <c r="B892" t="s">
        <v>1245</v>
      </c>
      <c r="C892" t="s">
        <v>2540</v>
      </c>
      <c r="D892" t="s">
        <v>2541</v>
      </c>
      <c r="E892" t="s">
        <v>310</v>
      </c>
      <c r="F892" t="s">
        <v>2928</v>
      </c>
      <c r="G892" t="s">
        <v>2929</v>
      </c>
      <c r="H892" t="s">
        <v>322</v>
      </c>
      <c r="I892" t="s">
        <v>755</v>
      </c>
      <c r="J892" t="s">
        <v>205</v>
      </c>
      <c r="K892" t="s">
        <v>205</v>
      </c>
      <c r="L892" t="s">
        <v>326</v>
      </c>
      <c r="M892" t="s">
        <v>341</v>
      </c>
      <c r="N892" t="s">
        <v>448</v>
      </c>
      <c r="O892" t="s">
        <v>340</v>
      </c>
      <c r="P892" t="s">
        <v>1530</v>
      </c>
      <c r="Q892" t="s">
        <v>414</v>
      </c>
      <c r="R892" t="s">
        <v>408</v>
      </c>
      <c r="S892" t="s">
        <v>1213</v>
      </c>
      <c r="T892" s="131">
        <v>3.75</v>
      </c>
      <c r="U892" t="s">
        <v>2019</v>
      </c>
      <c r="V892" s="132">
        <v>1.158E-2</v>
      </c>
      <c r="W892" s="132">
        <v>3.1300000000000001E-2</v>
      </c>
      <c r="X892" t="s">
        <v>413</v>
      </c>
      <c r="Y892" t="s">
        <v>340</v>
      </c>
      <c r="Z892" s="131">
        <v>4619021.29</v>
      </c>
      <c r="AA892" s="131">
        <v>1</v>
      </c>
      <c r="AB892" s="131">
        <v>118.75</v>
      </c>
      <c r="AC892" s="109"/>
      <c r="AD892" s="131">
        <v>5485.0879999999997</v>
      </c>
      <c r="AE892" s="109"/>
      <c r="AF892" s="108"/>
      <c r="AG892" s="16"/>
      <c r="AH892" s="132">
        <v>1.353E-2</v>
      </c>
      <c r="AI892" s="132">
        <v>1.4200000000000001E-2</v>
      </c>
      <c r="AJ892" s="132">
        <v>1.1800000000000001E-3</v>
      </c>
    </row>
    <row r="893" spans="1:36">
      <c r="A893" t="s">
        <v>1214</v>
      </c>
      <c r="B893" t="s">
        <v>1245</v>
      </c>
      <c r="C893" t="s">
        <v>1596</v>
      </c>
      <c r="D893" t="s">
        <v>1597</v>
      </c>
      <c r="E893" t="s">
        <v>310</v>
      </c>
      <c r="F893" t="s">
        <v>2014</v>
      </c>
      <c r="G893" t="s">
        <v>2015</v>
      </c>
      <c r="H893" t="s">
        <v>322</v>
      </c>
      <c r="I893" t="s">
        <v>952</v>
      </c>
      <c r="J893" t="s">
        <v>205</v>
      </c>
      <c r="K893" t="s">
        <v>205</v>
      </c>
      <c r="L893" t="s">
        <v>326</v>
      </c>
      <c r="M893" t="s">
        <v>341</v>
      </c>
      <c r="N893" t="s">
        <v>442</v>
      </c>
      <c r="O893" t="s">
        <v>340</v>
      </c>
      <c r="P893" t="s">
        <v>1600</v>
      </c>
      <c r="Q893" t="s">
        <v>416</v>
      </c>
      <c r="R893" t="s">
        <v>408</v>
      </c>
      <c r="S893" t="s">
        <v>1213</v>
      </c>
      <c r="T893" s="131">
        <v>3.05</v>
      </c>
      <c r="U893" t="s">
        <v>2016</v>
      </c>
      <c r="V893" s="132">
        <v>2.9420000000000002E-2</v>
      </c>
      <c r="W893" s="132">
        <v>5.0599999999999999E-2</v>
      </c>
      <c r="X893" t="s">
        <v>413</v>
      </c>
      <c r="Y893" t="s">
        <v>340</v>
      </c>
      <c r="Z893" s="131">
        <v>6007000</v>
      </c>
      <c r="AA893" s="131">
        <v>1</v>
      </c>
      <c r="AB893" s="131">
        <v>90.42</v>
      </c>
      <c r="AC893" s="109"/>
      <c r="AD893" s="131">
        <v>5431.5290000000005</v>
      </c>
      <c r="AE893" s="109"/>
      <c r="AF893" s="108"/>
      <c r="AG893" s="16"/>
      <c r="AH893" s="132">
        <v>5.1000000000000004E-3</v>
      </c>
      <c r="AI893" s="132">
        <v>1.406E-2</v>
      </c>
      <c r="AJ893" s="132">
        <v>1.17E-3</v>
      </c>
    </row>
    <row r="894" spans="1:36">
      <c r="A894" t="s">
        <v>1214</v>
      </c>
      <c r="B894" t="s">
        <v>1245</v>
      </c>
      <c r="C894" t="s">
        <v>2472</v>
      </c>
      <c r="D894" t="s">
        <v>2473</v>
      </c>
      <c r="E894" t="s">
        <v>310</v>
      </c>
      <c r="F894" t="s">
        <v>2851</v>
      </c>
      <c r="G894" t="s">
        <v>2852</v>
      </c>
      <c r="H894" t="s">
        <v>322</v>
      </c>
      <c r="I894" t="s">
        <v>952</v>
      </c>
      <c r="J894" t="s">
        <v>205</v>
      </c>
      <c r="K894" t="s">
        <v>205</v>
      </c>
      <c r="L894" t="s">
        <v>326</v>
      </c>
      <c r="M894" t="s">
        <v>341</v>
      </c>
      <c r="N894" t="s">
        <v>463</v>
      </c>
      <c r="O894" t="s">
        <v>340</v>
      </c>
      <c r="P894" t="s">
        <v>1590</v>
      </c>
      <c r="Q894" t="s">
        <v>414</v>
      </c>
      <c r="R894" t="s">
        <v>408</v>
      </c>
      <c r="S894" t="s">
        <v>1213</v>
      </c>
      <c r="T894" s="131">
        <v>2.97</v>
      </c>
      <c r="U894" t="s">
        <v>2853</v>
      </c>
      <c r="V894" s="132">
        <v>4.897E-2</v>
      </c>
      <c r="W894" s="132">
        <v>4.9099999999999998E-2</v>
      </c>
      <c r="X894" t="s">
        <v>413</v>
      </c>
      <c r="Y894" t="s">
        <v>340</v>
      </c>
      <c r="Z894" s="131">
        <v>5221305</v>
      </c>
      <c r="AA894" s="131">
        <v>1</v>
      </c>
      <c r="AB894" s="131">
        <v>100.61</v>
      </c>
      <c r="AC894" s="109"/>
      <c r="AD894" s="131">
        <v>5253.1549999999997</v>
      </c>
      <c r="AE894" s="109"/>
      <c r="AF894" s="108"/>
      <c r="AG894" s="16"/>
      <c r="AH894" s="132">
        <v>2.5479999999999999E-2</v>
      </c>
      <c r="AI894" s="132">
        <v>1.3599999999999999E-2</v>
      </c>
      <c r="AJ894" s="132">
        <v>1.1299999999999999E-3</v>
      </c>
    </row>
    <row r="895" spans="1:36">
      <c r="A895" t="s">
        <v>1214</v>
      </c>
      <c r="B895" t="s">
        <v>1245</v>
      </c>
      <c r="C895" t="s">
        <v>2396</v>
      </c>
      <c r="D895" t="s">
        <v>2397</v>
      </c>
      <c r="E895" t="s">
        <v>310</v>
      </c>
      <c r="F895" t="s">
        <v>2592</v>
      </c>
      <c r="G895" t="s">
        <v>2593</v>
      </c>
      <c r="H895" t="s">
        <v>322</v>
      </c>
      <c r="I895" t="s">
        <v>952</v>
      </c>
      <c r="J895" t="s">
        <v>205</v>
      </c>
      <c r="K895" t="s">
        <v>205</v>
      </c>
      <c r="L895" t="s">
        <v>326</v>
      </c>
      <c r="M895" t="s">
        <v>341</v>
      </c>
      <c r="N895" t="s">
        <v>441</v>
      </c>
      <c r="O895" t="s">
        <v>340</v>
      </c>
      <c r="P895" t="s">
        <v>1600</v>
      </c>
      <c r="Q895" t="s">
        <v>416</v>
      </c>
      <c r="R895" t="s">
        <v>408</v>
      </c>
      <c r="S895" t="s">
        <v>1213</v>
      </c>
      <c r="T895" s="131">
        <v>1.2</v>
      </c>
      <c r="U895" t="s">
        <v>1378</v>
      </c>
      <c r="V895" s="132">
        <v>4.8800000000000003E-2</v>
      </c>
      <c r="W895" s="132">
        <v>4.9399999999999999E-2</v>
      </c>
      <c r="X895" t="s">
        <v>413</v>
      </c>
      <c r="Y895" t="s">
        <v>340</v>
      </c>
      <c r="Z895" s="131">
        <v>5277820.5</v>
      </c>
      <c r="AA895" s="131">
        <v>1</v>
      </c>
      <c r="AB895" s="131">
        <v>98.94</v>
      </c>
      <c r="AC895" s="109"/>
      <c r="AD895" s="131">
        <v>5221.8760000000002</v>
      </c>
      <c r="AE895" s="109"/>
      <c r="AF895" s="108"/>
      <c r="AG895" s="16"/>
      <c r="AH895" s="132">
        <v>7.3800000000000003E-3</v>
      </c>
      <c r="AI895" s="132">
        <v>1.3520000000000001E-2</v>
      </c>
      <c r="AJ895" s="132">
        <v>1.1299999999999999E-3</v>
      </c>
    </row>
    <row r="896" spans="1:36">
      <c r="A896" t="s">
        <v>1214</v>
      </c>
      <c r="B896" t="s">
        <v>1245</v>
      </c>
      <c r="C896" t="s">
        <v>1935</v>
      </c>
      <c r="D896" t="s">
        <v>1936</v>
      </c>
      <c r="E896" t="s">
        <v>310</v>
      </c>
      <c r="F896" t="s">
        <v>1979</v>
      </c>
      <c r="G896" t="s">
        <v>1980</v>
      </c>
      <c r="H896" t="s">
        <v>322</v>
      </c>
      <c r="I896" t="s">
        <v>755</v>
      </c>
      <c r="J896" t="s">
        <v>205</v>
      </c>
      <c r="K896" t="s">
        <v>205</v>
      </c>
      <c r="L896" t="s">
        <v>326</v>
      </c>
      <c r="M896" t="s">
        <v>341</v>
      </c>
      <c r="N896" t="s">
        <v>465</v>
      </c>
      <c r="O896" t="s">
        <v>340</v>
      </c>
      <c r="P896" t="s">
        <v>1645</v>
      </c>
      <c r="Q896" t="s">
        <v>414</v>
      </c>
      <c r="R896" t="s">
        <v>408</v>
      </c>
      <c r="S896" t="s">
        <v>1213</v>
      </c>
      <c r="T896" s="131">
        <v>4.67</v>
      </c>
      <c r="U896" t="s">
        <v>1981</v>
      </c>
      <c r="V896" s="132">
        <v>2.6030000000000001E-2</v>
      </c>
      <c r="W896" s="132">
        <v>2.8299999999999999E-2</v>
      </c>
      <c r="X896" t="s">
        <v>413</v>
      </c>
      <c r="Y896" t="s">
        <v>340</v>
      </c>
      <c r="Z896" s="131">
        <v>4927713.6399999997</v>
      </c>
      <c r="AA896" s="131">
        <v>1</v>
      </c>
      <c r="AB896" s="131">
        <v>105.26</v>
      </c>
      <c r="AC896" s="109"/>
      <c r="AD896" s="131">
        <v>5186.9110000000001</v>
      </c>
      <c r="AE896" s="109"/>
      <c r="AF896" s="108"/>
      <c r="AG896" s="16"/>
      <c r="AH896" s="132">
        <v>2.1800000000000001E-3</v>
      </c>
      <c r="AI896" s="132">
        <v>1.3429999999999999E-2</v>
      </c>
      <c r="AJ896" s="132">
        <v>1.1199999999999999E-3</v>
      </c>
    </row>
    <row r="897" spans="1:36">
      <c r="A897" t="s">
        <v>1214</v>
      </c>
      <c r="B897" t="s">
        <v>1245</v>
      </c>
      <c r="C897" t="s">
        <v>2480</v>
      </c>
      <c r="D897" t="s">
        <v>2481</v>
      </c>
      <c r="E897" t="s">
        <v>310</v>
      </c>
      <c r="F897" t="s">
        <v>2482</v>
      </c>
      <c r="G897" t="s">
        <v>2483</v>
      </c>
      <c r="H897" t="s">
        <v>322</v>
      </c>
      <c r="I897" t="s">
        <v>755</v>
      </c>
      <c r="J897" t="s">
        <v>205</v>
      </c>
      <c r="K897" t="s">
        <v>205</v>
      </c>
      <c r="L897" t="s">
        <v>326</v>
      </c>
      <c r="M897" t="s">
        <v>341</v>
      </c>
      <c r="N897" t="s">
        <v>478</v>
      </c>
      <c r="O897" t="s">
        <v>340</v>
      </c>
      <c r="P897" t="s">
        <v>1212</v>
      </c>
      <c r="Q897" t="s">
        <v>414</v>
      </c>
      <c r="R897" t="s">
        <v>408</v>
      </c>
      <c r="S897" t="s">
        <v>1213</v>
      </c>
      <c r="T897" s="131">
        <v>11.73</v>
      </c>
      <c r="U897" t="s">
        <v>2484</v>
      </c>
      <c r="V897" s="132">
        <v>6.0099999999999997E-3</v>
      </c>
      <c r="W897" s="132">
        <v>2.7699999999999999E-2</v>
      </c>
      <c r="X897" t="s">
        <v>413</v>
      </c>
      <c r="Y897" t="s">
        <v>340</v>
      </c>
      <c r="Z897" s="131">
        <v>4734290</v>
      </c>
      <c r="AA897" s="131">
        <v>1</v>
      </c>
      <c r="AB897" s="131">
        <v>106.32</v>
      </c>
      <c r="AC897" s="109"/>
      <c r="AD897" s="131">
        <v>5033.4970000000003</v>
      </c>
      <c r="AE897" s="109"/>
      <c r="AF897" s="108"/>
      <c r="AG897" s="16"/>
      <c r="AH897" s="132">
        <v>8.7000000000000001E-4</v>
      </c>
      <c r="AI897" s="132">
        <v>1.303E-2</v>
      </c>
      <c r="AJ897" s="132">
        <v>1.09E-3</v>
      </c>
    </row>
    <row r="898" spans="1:36">
      <c r="A898" t="s">
        <v>1214</v>
      </c>
      <c r="B898" t="s">
        <v>1245</v>
      </c>
      <c r="C898" t="s">
        <v>2585</v>
      </c>
      <c r="D898" t="s">
        <v>2586</v>
      </c>
      <c r="E898" t="s">
        <v>310</v>
      </c>
      <c r="F898" t="s">
        <v>2587</v>
      </c>
      <c r="G898" t="s">
        <v>2588</v>
      </c>
      <c r="H898" t="s">
        <v>322</v>
      </c>
      <c r="I898" t="s">
        <v>755</v>
      </c>
      <c r="J898" t="s">
        <v>205</v>
      </c>
      <c r="K898" t="s">
        <v>205</v>
      </c>
      <c r="L898" t="s">
        <v>326</v>
      </c>
      <c r="M898" t="s">
        <v>341</v>
      </c>
      <c r="N898" t="s">
        <v>478</v>
      </c>
      <c r="O898" t="s">
        <v>340</v>
      </c>
      <c r="P898" t="s">
        <v>2257</v>
      </c>
      <c r="Q898" t="s">
        <v>416</v>
      </c>
      <c r="R898" t="s">
        <v>408</v>
      </c>
      <c r="S898" t="s">
        <v>1213</v>
      </c>
      <c r="T898" s="131">
        <v>5.05</v>
      </c>
      <c r="U898" t="s">
        <v>2211</v>
      </c>
      <c r="V898" s="132">
        <v>1.273E-2</v>
      </c>
      <c r="W898" s="132">
        <v>2.52E-2</v>
      </c>
      <c r="X898" t="s">
        <v>413</v>
      </c>
      <c r="Y898" t="s">
        <v>340</v>
      </c>
      <c r="Z898" s="131">
        <v>4085858.28</v>
      </c>
      <c r="AA898" s="131">
        <v>1</v>
      </c>
      <c r="AB898" s="131">
        <v>118.55</v>
      </c>
      <c r="AC898" s="109"/>
      <c r="AD898" s="131">
        <v>4843.7849999999999</v>
      </c>
      <c r="AE898" s="109"/>
      <c r="AF898" s="108"/>
      <c r="AG898" s="16"/>
      <c r="AH898" s="132">
        <v>2.8800000000000002E-3</v>
      </c>
      <c r="AI898" s="132">
        <v>1.2540000000000001E-2</v>
      </c>
      <c r="AJ898" s="132">
        <v>1.0399999999999999E-3</v>
      </c>
    </row>
    <row r="899" spans="1:36">
      <c r="A899" t="s">
        <v>1214</v>
      </c>
      <c r="B899" t="s">
        <v>1245</v>
      </c>
      <c r="C899" t="s">
        <v>1641</v>
      </c>
      <c r="D899" t="s">
        <v>1642</v>
      </c>
      <c r="E899" t="s">
        <v>310</v>
      </c>
      <c r="F899" t="s">
        <v>2375</v>
      </c>
      <c r="G899" t="s">
        <v>2376</v>
      </c>
      <c r="H899" t="s">
        <v>322</v>
      </c>
      <c r="I899" t="s">
        <v>755</v>
      </c>
      <c r="J899" t="s">
        <v>205</v>
      </c>
      <c r="K899" t="s">
        <v>205</v>
      </c>
      <c r="L899" t="s">
        <v>326</v>
      </c>
      <c r="M899" t="s">
        <v>341</v>
      </c>
      <c r="N899" t="s">
        <v>465</v>
      </c>
      <c r="O899" t="s">
        <v>340</v>
      </c>
      <c r="P899" t="s">
        <v>1645</v>
      </c>
      <c r="Q899" t="s">
        <v>414</v>
      </c>
      <c r="R899" t="s">
        <v>408</v>
      </c>
      <c r="S899" t="s">
        <v>1213</v>
      </c>
      <c r="T899" s="131">
        <v>3.99</v>
      </c>
      <c r="U899" t="s">
        <v>2211</v>
      </c>
      <c r="V899" s="132">
        <v>3.5290000000000002E-2</v>
      </c>
      <c r="W899" s="132">
        <v>2.8799999999999999E-2</v>
      </c>
      <c r="X899" t="s">
        <v>413</v>
      </c>
      <c r="Y899" t="s">
        <v>340</v>
      </c>
      <c r="Z899" s="131">
        <v>4487028.46</v>
      </c>
      <c r="AA899" s="131">
        <v>1</v>
      </c>
      <c r="AB899" s="131">
        <v>106.2</v>
      </c>
      <c r="AC899" s="109"/>
      <c r="AD899" s="131">
        <v>4765.2240000000002</v>
      </c>
      <c r="AE899" s="109"/>
      <c r="AF899" s="108"/>
      <c r="AG899" s="16"/>
      <c r="AH899" s="132">
        <v>3.3600000000000001E-3</v>
      </c>
      <c r="AI899" s="132">
        <v>1.2330000000000001E-2</v>
      </c>
      <c r="AJ899" s="132">
        <v>1.0300000000000001E-3</v>
      </c>
    </row>
    <row r="900" spans="1:36">
      <c r="A900" t="s">
        <v>1214</v>
      </c>
      <c r="B900" t="s">
        <v>1245</v>
      </c>
      <c r="C900" t="s">
        <v>2571</v>
      </c>
      <c r="D900" t="s">
        <v>2572</v>
      </c>
      <c r="E900" t="s">
        <v>310</v>
      </c>
      <c r="F900" t="s">
        <v>2713</v>
      </c>
      <c r="G900" t="s">
        <v>2714</v>
      </c>
      <c r="H900" t="s">
        <v>322</v>
      </c>
      <c r="I900" t="s">
        <v>952</v>
      </c>
      <c r="J900" t="s">
        <v>205</v>
      </c>
      <c r="K900" t="s">
        <v>205</v>
      </c>
      <c r="L900" t="s">
        <v>326</v>
      </c>
      <c r="M900" t="s">
        <v>341</v>
      </c>
      <c r="N900" t="s">
        <v>441</v>
      </c>
      <c r="O900" t="s">
        <v>340</v>
      </c>
      <c r="P900" t="s">
        <v>1566</v>
      </c>
      <c r="Q900" t="s">
        <v>414</v>
      </c>
      <c r="R900" t="s">
        <v>408</v>
      </c>
      <c r="S900" t="s">
        <v>1213</v>
      </c>
      <c r="T900" s="131">
        <v>2.8</v>
      </c>
      <c r="U900" t="s">
        <v>2715</v>
      </c>
      <c r="V900" s="132">
        <v>1.949E-2</v>
      </c>
      <c r="W900" s="132">
        <v>5.04E-2</v>
      </c>
      <c r="X900" t="s">
        <v>413</v>
      </c>
      <c r="Y900" t="s">
        <v>340</v>
      </c>
      <c r="Z900" s="131">
        <v>4988136.7300000004</v>
      </c>
      <c r="AA900" s="131">
        <v>1</v>
      </c>
      <c r="AB900" s="131">
        <v>94.1</v>
      </c>
      <c r="AC900" s="109"/>
      <c r="AD900" s="131">
        <v>4693.8370000000004</v>
      </c>
      <c r="AE900" s="109"/>
      <c r="AF900" s="108"/>
      <c r="AG900" s="16"/>
      <c r="AH900" s="132">
        <v>6.9800000000000001E-3</v>
      </c>
      <c r="AI900" s="132">
        <v>1.2149999999999999E-2</v>
      </c>
      <c r="AJ900" s="132">
        <v>1.01E-3</v>
      </c>
    </row>
    <row r="901" spans="1:36">
      <c r="A901" t="s">
        <v>1214</v>
      </c>
      <c r="B901" t="s">
        <v>1245</v>
      </c>
      <c r="C901" t="s">
        <v>1949</v>
      </c>
      <c r="D901" t="s">
        <v>1950</v>
      </c>
      <c r="E901" t="s">
        <v>310</v>
      </c>
      <c r="F901" t="s">
        <v>1951</v>
      </c>
      <c r="G901" t="s">
        <v>1952</v>
      </c>
      <c r="H901" t="s">
        <v>322</v>
      </c>
      <c r="I901" t="s">
        <v>755</v>
      </c>
      <c r="J901" t="s">
        <v>205</v>
      </c>
      <c r="K901" t="s">
        <v>205</v>
      </c>
      <c r="L901" t="s">
        <v>326</v>
      </c>
      <c r="M901" t="s">
        <v>341</v>
      </c>
      <c r="N901" t="s">
        <v>465</v>
      </c>
      <c r="O901" t="s">
        <v>340</v>
      </c>
      <c r="P901" t="s">
        <v>1550</v>
      </c>
      <c r="Q901" t="s">
        <v>414</v>
      </c>
      <c r="R901" t="s">
        <v>408</v>
      </c>
      <c r="S901" t="s">
        <v>1213</v>
      </c>
      <c r="T901" s="131">
        <v>1.88</v>
      </c>
      <c r="U901" t="s">
        <v>1873</v>
      </c>
      <c r="V901" s="132">
        <v>9.6100000000000005E-3</v>
      </c>
      <c r="W901" s="132">
        <v>3.1199999999999999E-2</v>
      </c>
      <c r="X901" t="s">
        <v>413</v>
      </c>
      <c r="Y901" t="s">
        <v>340</v>
      </c>
      <c r="Z901" s="131">
        <v>3908475</v>
      </c>
      <c r="AA901" s="131">
        <v>1</v>
      </c>
      <c r="AB901" s="131">
        <v>117.23</v>
      </c>
      <c r="AC901" s="109"/>
      <c r="AD901" s="131">
        <v>4581.9049999999997</v>
      </c>
      <c r="AE901" s="109"/>
      <c r="AF901" s="108"/>
      <c r="AG901" s="16"/>
      <c r="AH901" s="132">
        <v>7.8799999999999999E-3</v>
      </c>
      <c r="AI901" s="132">
        <v>1.1860000000000001E-2</v>
      </c>
      <c r="AJ901" s="132">
        <v>9.8999999999999999E-4</v>
      </c>
    </row>
    <row r="902" spans="1:36">
      <c r="A902" t="s">
        <v>1214</v>
      </c>
      <c r="B902" t="s">
        <v>1245</v>
      </c>
      <c r="C902" t="s">
        <v>2004</v>
      </c>
      <c r="D902" t="s">
        <v>2005</v>
      </c>
      <c r="E902" t="s">
        <v>310</v>
      </c>
      <c r="F902" t="s">
        <v>2360</v>
      </c>
      <c r="G902" t="s">
        <v>2361</v>
      </c>
      <c r="H902" t="s">
        <v>322</v>
      </c>
      <c r="I902" t="s">
        <v>755</v>
      </c>
      <c r="J902" t="s">
        <v>205</v>
      </c>
      <c r="K902" t="s">
        <v>205</v>
      </c>
      <c r="L902" t="s">
        <v>326</v>
      </c>
      <c r="M902" t="s">
        <v>341</v>
      </c>
      <c r="N902" t="s">
        <v>449</v>
      </c>
      <c r="O902" t="s">
        <v>340</v>
      </c>
      <c r="P902" t="s">
        <v>1212</v>
      </c>
      <c r="Q902" t="s">
        <v>414</v>
      </c>
      <c r="R902" t="s">
        <v>408</v>
      </c>
      <c r="S902" t="s">
        <v>1213</v>
      </c>
      <c r="T902" s="131">
        <v>0.98</v>
      </c>
      <c r="U902" t="s">
        <v>2362</v>
      </c>
      <c r="V902" s="132">
        <v>5.0000000000000002E-5</v>
      </c>
      <c r="W902" s="132">
        <v>2.5499999999999998E-2</v>
      </c>
      <c r="X902" t="s">
        <v>413</v>
      </c>
      <c r="Y902" t="s">
        <v>340</v>
      </c>
      <c r="Z902" s="131">
        <v>3234543</v>
      </c>
      <c r="AA902" s="131">
        <v>1</v>
      </c>
      <c r="AB902" s="131">
        <v>112.93</v>
      </c>
      <c r="AC902" s="109"/>
      <c r="AD902" s="131">
        <v>3652.7689999999998</v>
      </c>
      <c r="AE902" s="109"/>
      <c r="AF902" s="108"/>
      <c r="AG902" s="16"/>
      <c r="AH902" s="132">
        <v>1.08E-3</v>
      </c>
      <c r="AI902" s="132">
        <v>9.4500000000000001E-3</v>
      </c>
      <c r="AJ902" s="132">
        <v>7.9000000000000001E-4</v>
      </c>
    </row>
    <row r="903" spans="1:36">
      <c r="A903" t="s">
        <v>1214</v>
      </c>
      <c r="B903" t="s">
        <v>1245</v>
      </c>
      <c r="C903" t="s">
        <v>1536</v>
      </c>
      <c r="D903" t="s">
        <v>1537</v>
      </c>
      <c r="E903" t="s">
        <v>310</v>
      </c>
      <c r="F903" t="s">
        <v>2498</v>
      </c>
      <c r="G903" t="s">
        <v>2499</v>
      </c>
      <c r="H903" t="s">
        <v>322</v>
      </c>
      <c r="I903" t="s">
        <v>755</v>
      </c>
      <c r="J903" t="s">
        <v>205</v>
      </c>
      <c r="K903" t="s">
        <v>205</v>
      </c>
      <c r="L903" t="s">
        <v>326</v>
      </c>
      <c r="M903" t="s">
        <v>341</v>
      </c>
      <c r="N903" t="s">
        <v>449</v>
      </c>
      <c r="O903" t="s">
        <v>340</v>
      </c>
      <c r="P903" t="s">
        <v>1212</v>
      </c>
      <c r="Q903" t="s">
        <v>414</v>
      </c>
      <c r="R903" t="s">
        <v>408</v>
      </c>
      <c r="S903" t="s">
        <v>1213</v>
      </c>
      <c r="T903" s="131">
        <v>1</v>
      </c>
      <c r="U903" t="s">
        <v>1861</v>
      </c>
      <c r="V903" s="132">
        <v>1.29E-2</v>
      </c>
      <c r="W903" s="132">
        <v>2.4799999999999999E-2</v>
      </c>
      <c r="X903" t="s">
        <v>413</v>
      </c>
      <c r="Y903" t="s">
        <v>340</v>
      </c>
      <c r="Z903" s="131">
        <v>3121490.5</v>
      </c>
      <c r="AA903" s="131">
        <v>1</v>
      </c>
      <c r="AB903" s="131">
        <v>115.16</v>
      </c>
      <c r="AC903" s="109"/>
      <c r="AD903" s="131">
        <v>3594.7080000000001</v>
      </c>
      <c r="AE903" s="109"/>
      <c r="AF903" s="108"/>
      <c r="AG903" s="16"/>
      <c r="AH903" s="132">
        <v>2.0500000000000002E-3</v>
      </c>
      <c r="AI903" s="132">
        <v>9.2999999999999992E-3</v>
      </c>
      <c r="AJ903" s="132">
        <v>7.7999999999999999E-4</v>
      </c>
    </row>
    <row r="904" spans="1:36">
      <c r="A904" t="s">
        <v>1214</v>
      </c>
      <c r="B904" t="s">
        <v>1245</v>
      </c>
      <c r="C904" t="s">
        <v>1992</v>
      </c>
      <c r="D904" t="s">
        <v>1993</v>
      </c>
      <c r="E904" t="s">
        <v>310</v>
      </c>
      <c r="F904" t="s">
        <v>2440</v>
      </c>
      <c r="G904" t="s">
        <v>2441</v>
      </c>
      <c r="H904" t="s">
        <v>322</v>
      </c>
      <c r="I904" t="s">
        <v>755</v>
      </c>
      <c r="J904" t="s">
        <v>205</v>
      </c>
      <c r="K904" t="s">
        <v>205</v>
      </c>
      <c r="L904" t="s">
        <v>326</v>
      </c>
      <c r="M904" t="s">
        <v>341</v>
      </c>
      <c r="N904" t="s">
        <v>449</v>
      </c>
      <c r="O904" t="s">
        <v>340</v>
      </c>
      <c r="P904" t="s">
        <v>1212</v>
      </c>
      <c r="Q904" t="s">
        <v>414</v>
      </c>
      <c r="R904" t="s">
        <v>408</v>
      </c>
      <c r="S904" t="s">
        <v>1213</v>
      </c>
      <c r="T904" s="131">
        <v>2.81</v>
      </c>
      <c r="U904" t="s">
        <v>2442</v>
      </c>
      <c r="V904" s="132">
        <v>7.1448200000000002</v>
      </c>
      <c r="W904" s="132">
        <v>2.4400000000000002E-2</v>
      </c>
      <c r="X904" t="s">
        <v>413</v>
      </c>
      <c r="Y904" t="s">
        <v>340</v>
      </c>
      <c r="Z904" s="131">
        <v>2982669.65</v>
      </c>
      <c r="AA904" s="131">
        <v>1</v>
      </c>
      <c r="AB904" s="131">
        <v>115.29</v>
      </c>
      <c r="AC904" s="109"/>
      <c r="AD904" s="131">
        <v>3438.72</v>
      </c>
      <c r="AE904" s="109"/>
      <c r="AF904" s="108"/>
      <c r="AG904" s="16"/>
      <c r="AH904" s="132">
        <v>1.34E-3</v>
      </c>
      <c r="AI904" s="132">
        <v>8.8999999999999999E-3</v>
      </c>
      <c r="AJ904" s="132">
        <v>7.3999999999999999E-4</v>
      </c>
    </row>
    <row r="905" spans="1:36">
      <c r="A905" t="s">
        <v>1214</v>
      </c>
      <c r="B905" t="s">
        <v>1245</v>
      </c>
      <c r="C905" t="s">
        <v>2890</v>
      </c>
      <c r="D905" t="s">
        <v>2891</v>
      </c>
      <c r="E905" t="s">
        <v>310</v>
      </c>
      <c r="F905" t="s">
        <v>2892</v>
      </c>
      <c r="G905" t="s">
        <v>2893</v>
      </c>
      <c r="H905" t="s">
        <v>322</v>
      </c>
      <c r="I905" t="s">
        <v>755</v>
      </c>
      <c r="J905" t="s">
        <v>205</v>
      </c>
      <c r="K905" t="s">
        <v>205</v>
      </c>
      <c r="L905" t="s">
        <v>326</v>
      </c>
      <c r="M905" t="s">
        <v>341</v>
      </c>
      <c r="N905" t="s">
        <v>448</v>
      </c>
      <c r="O905" t="s">
        <v>340</v>
      </c>
      <c r="P905" t="s">
        <v>2193</v>
      </c>
      <c r="Q905" t="s">
        <v>416</v>
      </c>
      <c r="R905" t="s">
        <v>408</v>
      </c>
      <c r="S905" t="s">
        <v>1213</v>
      </c>
      <c r="T905" s="131">
        <v>3.6</v>
      </c>
      <c r="U905" t="s">
        <v>1561</v>
      </c>
      <c r="V905" s="132">
        <v>1.4619999999999999E-2</v>
      </c>
      <c r="W905" s="132">
        <v>2.7900000000000001E-2</v>
      </c>
      <c r="X905" t="s">
        <v>413</v>
      </c>
      <c r="Y905" t="s">
        <v>340</v>
      </c>
      <c r="Z905" s="131">
        <v>3079276.8</v>
      </c>
      <c r="AA905" s="131">
        <v>1</v>
      </c>
      <c r="AB905" s="131">
        <v>105.29</v>
      </c>
      <c r="AC905" s="109"/>
      <c r="AD905" s="131">
        <v>3242.1709999999998</v>
      </c>
      <c r="AE905" s="109"/>
      <c r="AF905" s="108"/>
      <c r="AG905" s="16"/>
      <c r="AH905" s="132">
        <v>2.0039999999999999E-2</v>
      </c>
      <c r="AI905" s="132">
        <v>8.3899999999999999E-3</v>
      </c>
      <c r="AJ905" s="132">
        <v>6.9999999999999999E-4</v>
      </c>
    </row>
    <row r="906" spans="1:36">
      <c r="A906" t="s">
        <v>1214</v>
      </c>
      <c r="B906" t="s">
        <v>1245</v>
      </c>
      <c r="C906" t="s">
        <v>1974</v>
      </c>
      <c r="D906" t="s">
        <v>1975</v>
      </c>
      <c r="E906" t="s">
        <v>310</v>
      </c>
      <c r="F906" t="s">
        <v>1976</v>
      </c>
      <c r="G906" t="s">
        <v>1977</v>
      </c>
      <c r="H906" t="s">
        <v>322</v>
      </c>
      <c r="I906" t="s">
        <v>755</v>
      </c>
      <c r="J906" t="s">
        <v>205</v>
      </c>
      <c r="K906" t="s">
        <v>205</v>
      </c>
      <c r="L906" t="s">
        <v>326</v>
      </c>
      <c r="M906" t="s">
        <v>341</v>
      </c>
      <c r="N906" t="s">
        <v>448</v>
      </c>
      <c r="O906" t="s">
        <v>340</v>
      </c>
      <c r="P906" t="s">
        <v>1530</v>
      </c>
      <c r="Q906" t="s">
        <v>414</v>
      </c>
      <c r="R906" t="s">
        <v>408</v>
      </c>
      <c r="S906" t="s">
        <v>1213</v>
      </c>
      <c r="T906" s="131">
        <v>4.95</v>
      </c>
      <c r="U906" t="s">
        <v>1978</v>
      </c>
      <c r="V906" s="132">
        <v>4.0390000000000002E-2</v>
      </c>
      <c r="W906" s="132">
        <v>3.3599999999999998E-2</v>
      </c>
      <c r="X906" t="s">
        <v>413</v>
      </c>
      <c r="Y906" t="s">
        <v>340</v>
      </c>
      <c r="Z906" s="131">
        <v>2956000</v>
      </c>
      <c r="AA906" s="131">
        <v>1</v>
      </c>
      <c r="AB906" s="131">
        <v>109.56</v>
      </c>
      <c r="AC906" s="109"/>
      <c r="AD906" s="131">
        <v>3238.5940000000001</v>
      </c>
      <c r="AE906" s="109"/>
      <c r="AF906" s="108"/>
      <c r="AG906" s="16"/>
      <c r="AH906" s="132">
        <v>8.4499999999999992E-3</v>
      </c>
      <c r="AI906" s="132">
        <v>8.3800000000000003E-3</v>
      </c>
      <c r="AJ906" s="132">
        <v>6.9999999999999999E-4</v>
      </c>
    </row>
    <row r="907" spans="1:36">
      <c r="A907" t="s">
        <v>1214</v>
      </c>
      <c r="B907" t="s">
        <v>1245</v>
      </c>
      <c r="C907" t="s">
        <v>2089</v>
      </c>
      <c r="D907" t="s">
        <v>2090</v>
      </c>
      <c r="E907" t="s">
        <v>310</v>
      </c>
      <c r="F907" t="s">
        <v>2477</v>
      </c>
      <c r="G907" t="s">
        <v>2478</v>
      </c>
      <c r="H907" t="s">
        <v>322</v>
      </c>
      <c r="I907" t="s">
        <v>755</v>
      </c>
      <c r="J907" t="s">
        <v>205</v>
      </c>
      <c r="K907" t="s">
        <v>205</v>
      </c>
      <c r="L907" t="s">
        <v>326</v>
      </c>
      <c r="M907" t="s">
        <v>341</v>
      </c>
      <c r="N907" t="s">
        <v>465</v>
      </c>
      <c r="O907" t="s">
        <v>340</v>
      </c>
      <c r="P907" t="s">
        <v>2257</v>
      </c>
      <c r="Q907" t="s">
        <v>416</v>
      </c>
      <c r="R907" t="s">
        <v>408</v>
      </c>
      <c r="S907" t="s">
        <v>1213</v>
      </c>
      <c r="T907" s="131">
        <v>2.68</v>
      </c>
      <c r="U907" t="s">
        <v>2479</v>
      </c>
      <c r="V907" s="132">
        <v>1.5499999999999999E-3</v>
      </c>
      <c r="W907" s="132">
        <v>2.8000000000000001E-2</v>
      </c>
      <c r="X907" t="s">
        <v>413</v>
      </c>
      <c r="Y907" t="s">
        <v>340</v>
      </c>
      <c r="Z907" s="131">
        <v>2520166</v>
      </c>
      <c r="AA907" s="131">
        <v>1</v>
      </c>
      <c r="AB907" s="131">
        <v>114.07</v>
      </c>
      <c r="AC907" s="109">
        <v>320.82400000000001</v>
      </c>
      <c r="AD907" s="131">
        <v>3195.578</v>
      </c>
      <c r="AE907" s="109"/>
      <c r="AF907" s="108"/>
      <c r="AG907" s="16"/>
      <c r="AH907" s="132">
        <v>1.14E-3</v>
      </c>
      <c r="AI907" s="132">
        <v>9.1000000000000004E-3</v>
      </c>
      <c r="AJ907" s="132">
        <v>7.6000000000000004E-4</v>
      </c>
    </row>
    <row r="908" spans="1:36">
      <c r="A908" t="s">
        <v>1214</v>
      </c>
      <c r="B908" t="s">
        <v>1245</v>
      </c>
      <c r="C908" t="s">
        <v>2612</v>
      </c>
      <c r="D908" t="s">
        <v>2613</v>
      </c>
      <c r="E908" t="s">
        <v>310</v>
      </c>
      <c r="F908" t="s">
        <v>2614</v>
      </c>
      <c r="G908" t="s">
        <v>2615</v>
      </c>
      <c r="H908" t="s">
        <v>322</v>
      </c>
      <c r="I908" t="s">
        <v>755</v>
      </c>
      <c r="J908" t="s">
        <v>205</v>
      </c>
      <c r="K908" t="s">
        <v>205</v>
      </c>
      <c r="L908" t="s">
        <v>326</v>
      </c>
      <c r="M908" t="s">
        <v>341</v>
      </c>
      <c r="N908" t="s">
        <v>476</v>
      </c>
      <c r="O908" t="s">
        <v>340</v>
      </c>
      <c r="P908" t="s">
        <v>1645</v>
      </c>
      <c r="Q908" t="s">
        <v>414</v>
      </c>
      <c r="R908" t="s">
        <v>408</v>
      </c>
      <c r="S908" t="s">
        <v>1213</v>
      </c>
      <c r="T908" s="131">
        <v>1.69</v>
      </c>
      <c r="U908" t="s">
        <v>2616</v>
      </c>
      <c r="V908" s="132">
        <v>1.57E-3</v>
      </c>
      <c r="W908" s="132">
        <v>2.7400000000000001E-2</v>
      </c>
      <c r="X908" t="s">
        <v>413</v>
      </c>
      <c r="Y908" t="s">
        <v>340</v>
      </c>
      <c r="Z908" s="131">
        <v>2276509.94</v>
      </c>
      <c r="AA908" s="131">
        <v>1</v>
      </c>
      <c r="AB908" s="131">
        <v>123.76</v>
      </c>
      <c r="AC908" s="109"/>
      <c r="AD908" s="131">
        <v>2817.4090000000001</v>
      </c>
      <c r="AE908" s="109"/>
      <c r="AF908" s="108"/>
      <c r="AG908" s="16"/>
      <c r="AH908" s="132">
        <v>5.5799999999999999E-3</v>
      </c>
      <c r="AI908" s="132">
        <v>7.2899999999999996E-3</v>
      </c>
      <c r="AJ908" s="132">
        <v>6.0999999999999997E-4</v>
      </c>
    </row>
    <row r="909" spans="1:36">
      <c r="A909" t="s">
        <v>1214</v>
      </c>
      <c r="B909" t="s">
        <v>1245</v>
      </c>
      <c r="C909" t="s">
        <v>1992</v>
      </c>
      <c r="D909" t="s">
        <v>1993</v>
      </c>
      <c r="E909" t="s">
        <v>310</v>
      </c>
      <c r="F909" t="s">
        <v>2564</v>
      </c>
      <c r="G909" t="s">
        <v>2565</v>
      </c>
      <c r="H909" t="s">
        <v>322</v>
      </c>
      <c r="I909" t="s">
        <v>755</v>
      </c>
      <c r="J909" t="s">
        <v>205</v>
      </c>
      <c r="K909" t="s">
        <v>205</v>
      </c>
      <c r="L909" t="s">
        <v>326</v>
      </c>
      <c r="M909" t="s">
        <v>341</v>
      </c>
      <c r="N909" t="s">
        <v>449</v>
      </c>
      <c r="O909" t="s">
        <v>340</v>
      </c>
      <c r="P909" t="s">
        <v>1212</v>
      </c>
      <c r="Q909" t="s">
        <v>414</v>
      </c>
      <c r="R909" t="s">
        <v>408</v>
      </c>
      <c r="S909" t="s">
        <v>1213</v>
      </c>
      <c r="T909" s="131">
        <v>1.81</v>
      </c>
      <c r="U909" t="s">
        <v>2566</v>
      </c>
      <c r="V909" s="132">
        <v>10</v>
      </c>
      <c r="W909" s="132">
        <v>2.47E-2</v>
      </c>
      <c r="X909" t="s">
        <v>413</v>
      </c>
      <c r="Y909" t="s">
        <v>340</v>
      </c>
      <c r="Z909" s="131">
        <v>2206497.75</v>
      </c>
      <c r="AA909" s="131">
        <v>1</v>
      </c>
      <c r="AB909" s="131">
        <v>114.32</v>
      </c>
      <c r="AC909" s="109"/>
      <c r="AD909" s="131">
        <v>2522.4679999999998</v>
      </c>
      <c r="AE909" s="109"/>
      <c r="AF909" s="108"/>
      <c r="AG909" s="16"/>
      <c r="AH909" s="132">
        <v>3.31E-3</v>
      </c>
      <c r="AI909" s="132">
        <v>6.5300000000000002E-3</v>
      </c>
      <c r="AJ909" s="132">
        <v>5.4000000000000001E-4</v>
      </c>
    </row>
    <row r="910" spans="1:36">
      <c r="A910" t="s">
        <v>1214</v>
      </c>
      <c r="B910" t="s">
        <v>1245</v>
      </c>
      <c r="C910" t="s">
        <v>2897</v>
      </c>
      <c r="D910" t="s">
        <v>2898</v>
      </c>
      <c r="E910" t="s">
        <v>310</v>
      </c>
      <c r="F910" t="s">
        <v>2914</v>
      </c>
      <c r="G910" t="s">
        <v>2915</v>
      </c>
      <c r="H910" t="s">
        <v>322</v>
      </c>
      <c r="I910" t="s">
        <v>952</v>
      </c>
      <c r="J910" t="s">
        <v>205</v>
      </c>
      <c r="K910" t="s">
        <v>205</v>
      </c>
      <c r="L910" t="s">
        <v>326</v>
      </c>
      <c r="M910" t="s">
        <v>341</v>
      </c>
      <c r="N910" t="s">
        <v>441</v>
      </c>
      <c r="O910" t="s">
        <v>340</v>
      </c>
      <c r="P910" t="s">
        <v>1566</v>
      </c>
      <c r="Q910" t="s">
        <v>414</v>
      </c>
      <c r="R910" t="s">
        <v>408</v>
      </c>
      <c r="S910" t="s">
        <v>1213</v>
      </c>
      <c r="T910" s="131">
        <v>2</v>
      </c>
      <c r="U910" t="s">
        <v>2916</v>
      </c>
      <c r="V910" s="132">
        <v>5.7119999999999997E-2</v>
      </c>
      <c r="W910" s="132">
        <v>5.1499999999999997E-2</v>
      </c>
      <c r="X910" t="s">
        <v>413</v>
      </c>
      <c r="Y910" t="s">
        <v>340</v>
      </c>
      <c r="Z910" s="131">
        <v>2418609.06</v>
      </c>
      <c r="AA910" s="131">
        <v>1</v>
      </c>
      <c r="AB910" s="131">
        <v>96.02</v>
      </c>
      <c r="AC910" s="109"/>
      <c r="AD910" s="131">
        <v>2322.348</v>
      </c>
      <c r="AE910" s="109"/>
      <c r="AF910" s="108"/>
      <c r="AG910" s="16"/>
      <c r="AH910" s="132">
        <v>4.2300000000000003E-3</v>
      </c>
      <c r="AI910" s="132">
        <v>6.0099999999999997E-3</v>
      </c>
      <c r="AJ910" s="132">
        <v>5.0000000000000001E-4</v>
      </c>
    </row>
    <row r="911" spans="1:36">
      <c r="A911" t="s">
        <v>1214</v>
      </c>
      <c r="B911" t="s">
        <v>1245</v>
      </c>
      <c r="C911" t="s">
        <v>2267</v>
      </c>
      <c r="D911" t="s">
        <v>2268</v>
      </c>
      <c r="E911" t="s">
        <v>310</v>
      </c>
      <c r="F911" t="s">
        <v>2836</v>
      </c>
      <c r="G911" t="s">
        <v>2837</v>
      </c>
      <c r="H911" t="s">
        <v>322</v>
      </c>
      <c r="I911" t="s">
        <v>755</v>
      </c>
      <c r="J911" t="s">
        <v>205</v>
      </c>
      <c r="K911" t="s">
        <v>205</v>
      </c>
      <c r="L911" t="s">
        <v>326</v>
      </c>
      <c r="M911" t="s">
        <v>341</v>
      </c>
      <c r="N911" t="s">
        <v>441</v>
      </c>
      <c r="O911" t="s">
        <v>340</v>
      </c>
      <c r="P911" t="s">
        <v>1590</v>
      </c>
      <c r="Q911" t="s">
        <v>414</v>
      </c>
      <c r="R911" t="s">
        <v>408</v>
      </c>
      <c r="S911" t="s">
        <v>1213</v>
      </c>
      <c r="T911" s="131">
        <v>2.85</v>
      </c>
      <c r="U911" t="s">
        <v>2838</v>
      </c>
      <c r="V911" s="132">
        <v>6.7999999999999996E-3</v>
      </c>
      <c r="W911" s="132">
        <v>2.76E-2</v>
      </c>
      <c r="X911" t="s">
        <v>413</v>
      </c>
      <c r="Y911" t="s">
        <v>340</v>
      </c>
      <c r="Z911" s="131">
        <v>1975478.45</v>
      </c>
      <c r="AA911" s="131">
        <v>1</v>
      </c>
      <c r="AB911" s="131">
        <v>112.88</v>
      </c>
      <c r="AC911" s="109"/>
      <c r="AD911" s="131">
        <v>2229.92</v>
      </c>
      <c r="AE911" s="109"/>
      <c r="AF911" s="108"/>
      <c r="AG911" s="16"/>
      <c r="AH911" s="132">
        <v>2.0600000000000002E-3</v>
      </c>
      <c r="AI911" s="132">
        <v>5.77E-3</v>
      </c>
      <c r="AJ911" s="132">
        <v>4.8000000000000001E-4</v>
      </c>
    </row>
    <row r="912" spans="1:36">
      <c r="A912" t="s">
        <v>1214</v>
      </c>
      <c r="B912" t="s">
        <v>1245</v>
      </c>
      <c r="C912" t="s">
        <v>2224</v>
      </c>
      <c r="D912" t="s">
        <v>2225</v>
      </c>
      <c r="E912" t="s">
        <v>310</v>
      </c>
      <c r="F912" t="s">
        <v>2930</v>
      </c>
      <c r="G912" t="s">
        <v>2931</v>
      </c>
      <c r="H912" t="s">
        <v>322</v>
      </c>
      <c r="I912" t="s">
        <v>952</v>
      </c>
      <c r="J912" t="s">
        <v>205</v>
      </c>
      <c r="K912" t="s">
        <v>205</v>
      </c>
      <c r="L912" t="s">
        <v>326</v>
      </c>
      <c r="M912" t="s">
        <v>341</v>
      </c>
      <c r="N912" t="s">
        <v>448</v>
      </c>
      <c r="O912" t="s">
        <v>340</v>
      </c>
      <c r="P912" t="s">
        <v>1579</v>
      </c>
      <c r="Q912" t="s">
        <v>416</v>
      </c>
      <c r="R912" t="s">
        <v>408</v>
      </c>
      <c r="S912" t="s">
        <v>1213</v>
      </c>
      <c r="T912" s="131">
        <v>1.69</v>
      </c>
      <c r="U912" t="s">
        <v>1681</v>
      </c>
      <c r="V912" s="132">
        <v>2.572E-2</v>
      </c>
      <c r="W912" s="132">
        <v>4.9200000000000001E-2</v>
      </c>
      <c r="X912" t="s">
        <v>413</v>
      </c>
      <c r="Y912" t="s">
        <v>340</v>
      </c>
      <c r="Z912" s="131">
        <v>2136692.15</v>
      </c>
      <c r="AA912" s="131">
        <v>1</v>
      </c>
      <c r="AB912" s="131">
        <v>96.27</v>
      </c>
      <c r="AC912" s="109"/>
      <c r="AD912" s="131">
        <v>2056.9940000000001</v>
      </c>
      <c r="AE912" s="109"/>
      <c r="AF912" s="108"/>
      <c r="AG912" s="16"/>
      <c r="AH912" s="132">
        <v>9.2200000000000008E-3</v>
      </c>
      <c r="AI912" s="132">
        <v>5.3200000000000001E-3</v>
      </c>
      <c r="AJ912" s="132">
        <v>4.4000000000000002E-4</v>
      </c>
    </row>
    <row r="913" spans="1:36">
      <c r="A913" t="s">
        <v>1214</v>
      </c>
      <c r="B913" t="s">
        <v>1245</v>
      </c>
      <c r="C913" t="s">
        <v>1641</v>
      </c>
      <c r="D913" t="s">
        <v>1642</v>
      </c>
      <c r="E913" t="s">
        <v>310</v>
      </c>
      <c r="F913" t="s">
        <v>2516</v>
      </c>
      <c r="G913" t="s">
        <v>2517</v>
      </c>
      <c r="H913" t="s">
        <v>322</v>
      </c>
      <c r="I913" t="s">
        <v>755</v>
      </c>
      <c r="J913" t="s">
        <v>205</v>
      </c>
      <c r="K913" t="s">
        <v>205</v>
      </c>
      <c r="L913" t="s">
        <v>326</v>
      </c>
      <c r="M913" t="s">
        <v>341</v>
      </c>
      <c r="N913" t="s">
        <v>465</v>
      </c>
      <c r="O913" t="s">
        <v>340</v>
      </c>
      <c r="P913" t="s">
        <v>1645</v>
      </c>
      <c r="Q913" t="s">
        <v>414</v>
      </c>
      <c r="R913" t="s">
        <v>408</v>
      </c>
      <c r="S913" t="s">
        <v>1213</v>
      </c>
      <c r="T913" s="131">
        <v>0.74</v>
      </c>
      <c r="U913" t="s">
        <v>1858</v>
      </c>
      <c r="V913" s="132">
        <v>-1.3469999999999999E-2</v>
      </c>
      <c r="W913" s="132">
        <v>2.9600000000000001E-2</v>
      </c>
      <c r="X913" t="s">
        <v>413</v>
      </c>
      <c r="Y913" t="s">
        <v>340</v>
      </c>
      <c r="Z913" s="131">
        <v>1390002.67</v>
      </c>
      <c r="AA913" s="131">
        <v>1</v>
      </c>
      <c r="AB913" s="131">
        <v>145.6</v>
      </c>
      <c r="AC913" s="109"/>
      <c r="AD913" s="131">
        <v>2023.8440000000001</v>
      </c>
      <c r="AE913" s="109"/>
      <c r="AF913" s="108"/>
      <c r="AG913" s="16"/>
      <c r="AH913" s="132">
        <v>2.9099999999999998E-3</v>
      </c>
      <c r="AI913" s="132">
        <v>5.2399999999999999E-3</v>
      </c>
      <c r="AJ913" s="132">
        <v>4.4000000000000002E-4</v>
      </c>
    </row>
    <row r="914" spans="1:36">
      <c r="A914" t="s">
        <v>1214</v>
      </c>
      <c r="B914" t="s">
        <v>1245</v>
      </c>
      <c r="C914" t="s">
        <v>2661</v>
      </c>
      <c r="D914" t="s">
        <v>2662</v>
      </c>
      <c r="E914" t="s">
        <v>310</v>
      </c>
      <c r="F914" t="s">
        <v>2663</v>
      </c>
      <c r="G914" t="s">
        <v>2664</v>
      </c>
      <c r="H914" t="s">
        <v>322</v>
      </c>
      <c r="I914" t="s">
        <v>756</v>
      </c>
      <c r="J914" t="s">
        <v>205</v>
      </c>
      <c r="K914" t="s">
        <v>205</v>
      </c>
      <c r="L914" t="s">
        <v>326</v>
      </c>
      <c r="M914" t="s">
        <v>341</v>
      </c>
      <c r="N914" t="s">
        <v>455</v>
      </c>
      <c r="O914" t="s">
        <v>340</v>
      </c>
      <c r="P914" t="s">
        <v>1645</v>
      </c>
      <c r="Q914" t="s">
        <v>414</v>
      </c>
      <c r="R914" t="s">
        <v>408</v>
      </c>
      <c r="S914" t="s">
        <v>1213</v>
      </c>
      <c r="T914" s="131">
        <v>0.28000000000000003</v>
      </c>
      <c r="U914" t="s">
        <v>2665</v>
      </c>
      <c r="V914" s="132">
        <v>4.9050000000000003E-2</v>
      </c>
      <c r="W914" s="132">
        <v>2.5399999999999999E-2</v>
      </c>
      <c r="X914" t="s">
        <v>413</v>
      </c>
      <c r="Y914" t="s">
        <v>340</v>
      </c>
      <c r="Z914" s="131">
        <v>2050020.61</v>
      </c>
      <c r="AA914" s="131">
        <v>1</v>
      </c>
      <c r="AB914" s="131">
        <v>94.47</v>
      </c>
      <c r="AC914" s="109"/>
      <c r="AD914" s="131">
        <v>1936.654</v>
      </c>
      <c r="AE914" s="109"/>
      <c r="AF914" s="108"/>
      <c r="AG914" s="16"/>
      <c r="AH914" s="132">
        <v>1.221E-2</v>
      </c>
      <c r="AI914" s="132">
        <v>5.0099999999999997E-3</v>
      </c>
      <c r="AJ914" s="132">
        <v>4.2000000000000002E-4</v>
      </c>
    </row>
    <row r="915" spans="1:36">
      <c r="A915" t="s">
        <v>1214</v>
      </c>
      <c r="B915" t="s">
        <v>1245</v>
      </c>
      <c r="C915" t="s">
        <v>2247</v>
      </c>
      <c r="D915" t="s">
        <v>2248</v>
      </c>
      <c r="E915" t="s">
        <v>310</v>
      </c>
      <c r="F915" t="s">
        <v>2874</v>
      </c>
      <c r="G915" t="s">
        <v>2875</v>
      </c>
      <c r="H915" t="s">
        <v>322</v>
      </c>
      <c r="I915" t="s">
        <v>952</v>
      </c>
      <c r="J915" t="s">
        <v>205</v>
      </c>
      <c r="K915" t="s">
        <v>205</v>
      </c>
      <c r="L915" t="s">
        <v>326</v>
      </c>
      <c r="M915" t="s">
        <v>341</v>
      </c>
      <c r="N915" t="s">
        <v>460</v>
      </c>
      <c r="O915" t="s">
        <v>340</v>
      </c>
      <c r="P915" t="s">
        <v>2093</v>
      </c>
      <c r="Q915" t="s">
        <v>414</v>
      </c>
      <c r="R915" t="s">
        <v>408</v>
      </c>
      <c r="S915" t="s">
        <v>1213</v>
      </c>
      <c r="T915" s="131">
        <v>1.47</v>
      </c>
      <c r="U915" t="s">
        <v>1775</v>
      </c>
      <c r="V915" s="132">
        <v>2.478E-2</v>
      </c>
      <c r="W915" s="132">
        <v>4.4600000000000001E-2</v>
      </c>
      <c r="X915" t="s">
        <v>413</v>
      </c>
      <c r="Y915" t="s">
        <v>340</v>
      </c>
      <c r="Z915" s="131">
        <v>1904445.33</v>
      </c>
      <c r="AA915" s="131">
        <v>1</v>
      </c>
      <c r="AB915" s="131">
        <v>97.43</v>
      </c>
      <c r="AC915" s="109"/>
      <c r="AD915" s="131">
        <v>1855.501</v>
      </c>
      <c r="AE915" s="109"/>
      <c r="AF915" s="108"/>
      <c r="AG915" s="16"/>
      <c r="AH915" s="132">
        <v>7.8899999999999994E-3</v>
      </c>
      <c r="AI915" s="132">
        <v>4.7999999999999996E-3</v>
      </c>
      <c r="AJ915" s="132">
        <v>4.0000000000000002E-4</v>
      </c>
    </row>
    <row r="916" spans="1:36">
      <c r="A916" t="s">
        <v>1214</v>
      </c>
      <c r="B916" t="s">
        <v>1245</v>
      </c>
      <c r="C916" t="s">
        <v>2272</v>
      </c>
      <c r="D916" t="s">
        <v>2273</v>
      </c>
      <c r="E916" t="s">
        <v>310</v>
      </c>
      <c r="F916" t="s">
        <v>2274</v>
      </c>
      <c r="G916" t="s">
        <v>2275</v>
      </c>
      <c r="H916" t="s">
        <v>322</v>
      </c>
      <c r="I916" t="s">
        <v>952</v>
      </c>
      <c r="J916" t="s">
        <v>205</v>
      </c>
      <c r="K916" t="s">
        <v>205</v>
      </c>
      <c r="L916" t="s">
        <v>326</v>
      </c>
      <c r="M916" t="s">
        <v>341</v>
      </c>
      <c r="N916" t="s">
        <v>442</v>
      </c>
      <c r="O916" t="s">
        <v>340</v>
      </c>
      <c r="P916" t="s">
        <v>1530</v>
      </c>
      <c r="Q916" t="s">
        <v>414</v>
      </c>
      <c r="R916" t="s">
        <v>408</v>
      </c>
      <c r="S916" t="s">
        <v>1213</v>
      </c>
      <c r="T916" s="131">
        <v>2.42</v>
      </c>
      <c r="U916" t="s">
        <v>2276</v>
      </c>
      <c r="V916" s="132">
        <v>1.3950000000000001E-2</v>
      </c>
      <c r="W916" s="132">
        <v>5.0099999999999999E-2</v>
      </c>
      <c r="X916" t="s">
        <v>413</v>
      </c>
      <c r="Y916" t="s">
        <v>340</v>
      </c>
      <c r="Z916" s="131">
        <v>1856807.92</v>
      </c>
      <c r="AA916" s="131">
        <v>1</v>
      </c>
      <c r="AB916" s="131">
        <v>94.03</v>
      </c>
      <c r="AC916" s="109"/>
      <c r="AD916" s="131">
        <v>1745.9559999999999</v>
      </c>
      <c r="AE916" s="109"/>
      <c r="AF916" s="108"/>
      <c r="AG916" s="16"/>
      <c r="AH916" s="132">
        <v>1.9400000000000001E-3</v>
      </c>
      <c r="AI916" s="132">
        <v>4.5199999999999997E-3</v>
      </c>
      <c r="AJ916" s="132">
        <v>3.8000000000000002E-4</v>
      </c>
    </row>
    <row r="917" spans="1:36">
      <c r="A917" t="s">
        <v>1214</v>
      </c>
      <c r="B917" t="s">
        <v>1245</v>
      </c>
      <c r="C917" t="s">
        <v>1935</v>
      </c>
      <c r="D917" t="s">
        <v>1936</v>
      </c>
      <c r="E917" t="s">
        <v>310</v>
      </c>
      <c r="F917" t="s">
        <v>2528</v>
      </c>
      <c r="G917" t="s">
        <v>2529</v>
      </c>
      <c r="H917" t="s">
        <v>322</v>
      </c>
      <c r="I917" t="s">
        <v>755</v>
      </c>
      <c r="J917" t="s">
        <v>205</v>
      </c>
      <c r="K917" t="s">
        <v>205</v>
      </c>
      <c r="L917" t="s">
        <v>326</v>
      </c>
      <c r="M917" t="s">
        <v>341</v>
      </c>
      <c r="N917" t="s">
        <v>465</v>
      </c>
      <c r="O917" t="s">
        <v>340</v>
      </c>
      <c r="P917" t="s">
        <v>1645</v>
      </c>
      <c r="Q917" t="s">
        <v>414</v>
      </c>
      <c r="R917" t="s">
        <v>408</v>
      </c>
      <c r="S917" t="s">
        <v>1213</v>
      </c>
      <c r="T917" s="131">
        <v>2.02</v>
      </c>
      <c r="U917" t="s">
        <v>1351</v>
      </c>
      <c r="V917" s="132">
        <v>4.4799999999999996E-3</v>
      </c>
      <c r="W917" s="132">
        <v>2.87E-2</v>
      </c>
      <c r="X917" t="s">
        <v>413</v>
      </c>
      <c r="Y917" t="s">
        <v>340</v>
      </c>
      <c r="Z917" s="131">
        <v>1440283.61</v>
      </c>
      <c r="AA917" s="131">
        <v>1</v>
      </c>
      <c r="AB917" s="131">
        <v>116.49</v>
      </c>
      <c r="AC917" s="109"/>
      <c r="AD917" s="131">
        <v>1677.7860000000001</v>
      </c>
      <c r="AE917" s="109"/>
      <c r="AF917" s="108"/>
      <c r="AG917" s="16"/>
      <c r="AH917" s="132">
        <v>8.8000000000000003E-4</v>
      </c>
      <c r="AI917" s="132">
        <v>4.3400000000000001E-3</v>
      </c>
      <c r="AJ917" s="132">
        <v>3.6000000000000002E-4</v>
      </c>
    </row>
    <row r="918" spans="1:36">
      <c r="A918" t="s">
        <v>1214</v>
      </c>
      <c r="B918" t="s">
        <v>1245</v>
      </c>
      <c r="C918" t="s">
        <v>2724</v>
      </c>
      <c r="D918" t="s">
        <v>2725</v>
      </c>
      <c r="E918" t="s">
        <v>310</v>
      </c>
      <c r="F918" t="s">
        <v>2932</v>
      </c>
      <c r="G918" t="s">
        <v>2933</v>
      </c>
      <c r="H918" t="s">
        <v>322</v>
      </c>
      <c r="I918" t="s">
        <v>952</v>
      </c>
      <c r="J918" t="s">
        <v>205</v>
      </c>
      <c r="K918" t="s">
        <v>205</v>
      </c>
      <c r="L918" t="s">
        <v>326</v>
      </c>
      <c r="M918" t="s">
        <v>341</v>
      </c>
      <c r="N918" t="s">
        <v>452</v>
      </c>
      <c r="O918" t="s">
        <v>340</v>
      </c>
      <c r="P918" t="s">
        <v>1566</v>
      </c>
      <c r="Q918" t="s">
        <v>414</v>
      </c>
      <c r="R918" t="s">
        <v>408</v>
      </c>
      <c r="S918" t="s">
        <v>1213</v>
      </c>
      <c r="T918" s="131">
        <v>2.95</v>
      </c>
      <c r="U918" t="s">
        <v>2934</v>
      </c>
      <c r="V918" s="132">
        <v>4.7530000000000003E-2</v>
      </c>
      <c r="W918" s="132">
        <v>4.8099999999999997E-2</v>
      </c>
      <c r="X918" t="s">
        <v>413</v>
      </c>
      <c r="Y918" t="s">
        <v>340</v>
      </c>
      <c r="Z918" s="131">
        <v>1706907</v>
      </c>
      <c r="AA918" s="131">
        <v>1</v>
      </c>
      <c r="AB918" s="131">
        <v>95.36</v>
      </c>
      <c r="AC918" s="109"/>
      <c r="AD918" s="131">
        <v>1627.7070000000001</v>
      </c>
      <c r="AE918" s="109"/>
      <c r="AF918" s="108"/>
      <c r="AG918" s="16"/>
      <c r="AH918" s="132">
        <v>2.2799999999999999E-3</v>
      </c>
      <c r="AI918" s="132">
        <v>4.2100000000000002E-3</v>
      </c>
      <c r="AJ918" s="132">
        <v>3.5E-4</v>
      </c>
    </row>
    <row r="919" spans="1:36">
      <c r="A919" t="s">
        <v>1214</v>
      </c>
      <c r="B919" t="s">
        <v>1245</v>
      </c>
      <c r="C919" t="s">
        <v>2935</v>
      </c>
      <c r="D919" t="s">
        <v>2936</v>
      </c>
      <c r="E919" t="s">
        <v>310</v>
      </c>
      <c r="F919" t="s">
        <v>2937</v>
      </c>
      <c r="G919" t="s">
        <v>2938</v>
      </c>
      <c r="H919" t="s">
        <v>322</v>
      </c>
      <c r="I919" t="s">
        <v>952</v>
      </c>
      <c r="J919" t="s">
        <v>205</v>
      </c>
      <c r="K919" t="s">
        <v>205</v>
      </c>
      <c r="L919" t="s">
        <v>326</v>
      </c>
      <c r="M919" t="s">
        <v>341</v>
      </c>
      <c r="N919" t="s">
        <v>448</v>
      </c>
      <c r="O919" t="s">
        <v>340</v>
      </c>
      <c r="P919" t="s">
        <v>1579</v>
      </c>
      <c r="Q919" t="s">
        <v>416</v>
      </c>
      <c r="R919" t="s">
        <v>408</v>
      </c>
      <c r="S919" t="s">
        <v>1213</v>
      </c>
      <c r="T919" s="131">
        <v>1.22</v>
      </c>
      <c r="U919" t="s">
        <v>1360</v>
      </c>
      <c r="V919" s="132">
        <v>5.3400000000000003E-2</v>
      </c>
      <c r="W919" s="132">
        <v>4.9000000000000002E-2</v>
      </c>
      <c r="X919" t="s">
        <v>413</v>
      </c>
      <c r="Y919" t="s">
        <v>340</v>
      </c>
      <c r="Z919" s="131">
        <v>1573667.92</v>
      </c>
      <c r="AA919" s="131">
        <v>1</v>
      </c>
      <c r="AB919" s="131">
        <v>97.69</v>
      </c>
      <c r="AC919" s="109"/>
      <c r="AD919" s="131">
        <v>1537.316</v>
      </c>
      <c r="AE919" s="109"/>
      <c r="AF919" s="108"/>
      <c r="AG919" s="16"/>
      <c r="AH919" s="132">
        <v>7.3400000000000002E-3</v>
      </c>
      <c r="AI919" s="132">
        <v>3.98E-3</v>
      </c>
      <c r="AJ919" s="132">
        <v>3.3E-4</v>
      </c>
    </row>
    <row r="920" spans="1:36">
      <c r="A920" t="s">
        <v>1214</v>
      </c>
      <c r="B920" t="s">
        <v>1245</v>
      </c>
      <c r="C920" t="s">
        <v>1987</v>
      </c>
      <c r="D920" t="s">
        <v>1988</v>
      </c>
      <c r="E920" t="s">
        <v>310</v>
      </c>
      <c r="F920" t="s">
        <v>2884</v>
      </c>
      <c r="G920" t="s">
        <v>2885</v>
      </c>
      <c r="H920" t="s">
        <v>322</v>
      </c>
      <c r="I920" t="s">
        <v>755</v>
      </c>
      <c r="J920" t="s">
        <v>205</v>
      </c>
      <c r="K920" t="s">
        <v>205</v>
      </c>
      <c r="L920" t="s">
        <v>326</v>
      </c>
      <c r="M920" t="s">
        <v>341</v>
      </c>
      <c r="N920" t="s">
        <v>446</v>
      </c>
      <c r="O920" t="s">
        <v>340</v>
      </c>
      <c r="P920" t="s">
        <v>1645</v>
      </c>
      <c r="Q920" t="s">
        <v>414</v>
      </c>
      <c r="R920" t="s">
        <v>408</v>
      </c>
      <c r="S920" t="s">
        <v>1213</v>
      </c>
      <c r="T920" s="131">
        <v>4.43</v>
      </c>
      <c r="U920" t="s">
        <v>2385</v>
      </c>
      <c r="V920" s="132">
        <v>2.2360000000000001E-2</v>
      </c>
      <c r="W920" s="132">
        <v>2.6599999999999999E-2</v>
      </c>
      <c r="X920" t="s">
        <v>413</v>
      </c>
      <c r="Y920" t="s">
        <v>340</v>
      </c>
      <c r="Z920" s="131">
        <v>1383199</v>
      </c>
      <c r="AA920" s="131">
        <v>1</v>
      </c>
      <c r="AB920" s="131">
        <v>103.78</v>
      </c>
      <c r="AC920" s="109"/>
      <c r="AD920" s="131">
        <v>1435.4839999999999</v>
      </c>
      <c r="AE920" s="109"/>
      <c r="AF920" s="108"/>
      <c r="AG920" s="16"/>
      <c r="AH920" s="132">
        <v>4.6100000000000004E-3</v>
      </c>
      <c r="AI920" s="132">
        <v>3.7200000000000002E-3</v>
      </c>
      <c r="AJ920" s="132">
        <v>3.1E-4</v>
      </c>
    </row>
    <row r="921" spans="1:36">
      <c r="A921" t="s">
        <v>1214</v>
      </c>
      <c r="B921" t="s">
        <v>1245</v>
      </c>
      <c r="C921" t="s">
        <v>2239</v>
      </c>
      <c r="D921" t="s">
        <v>2240</v>
      </c>
      <c r="E921" t="s">
        <v>310</v>
      </c>
      <c r="F921" t="s">
        <v>2894</v>
      </c>
      <c r="G921" t="s">
        <v>2895</v>
      </c>
      <c r="H921" t="s">
        <v>322</v>
      </c>
      <c r="I921" t="s">
        <v>952</v>
      </c>
      <c r="J921" t="s">
        <v>205</v>
      </c>
      <c r="K921" t="s">
        <v>205</v>
      </c>
      <c r="L921" t="s">
        <v>326</v>
      </c>
      <c r="M921" t="s">
        <v>341</v>
      </c>
      <c r="N921" t="s">
        <v>465</v>
      </c>
      <c r="O921" t="s">
        <v>340</v>
      </c>
      <c r="P921" t="s">
        <v>1590</v>
      </c>
      <c r="Q921" t="s">
        <v>414</v>
      </c>
      <c r="R921" t="s">
        <v>408</v>
      </c>
      <c r="S921" t="s">
        <v>1213</v>
      </c>
      <c r="T921" s="131">
        <v>1.1200000000000001</v>
      </c>
      <c r="U921" t="s">
        <v>2896</v>
      </c>
      <c r="V921" s="132">
        <v>-9.0799999999999995E-3</v>
      </c>
      <c r="W921" s="132">
        <v>5.3400000000000003E-2</v>
      </c>
      <c r="X921" t="s">
        <v>413</v>
      </c>
      <c r="Y921" t="s">
        <v>340</v>
      </c>
      <c r="Z921" s="131">
        <v>1131072.5</v>
      </c>
      <c r="AA921" s="131">
        <v>1</v>
      </c>
      <c r="AB921" s="131">
        <v>102.25</v>
      </c>
      <c r="AC921" s="109"/>
      <c r="AD921" s="131">
        <v>1156.5219999999999</v>
      </c>
      <c r="AE921" s="109"/>
      <c r="AF921" s="108"/>
      <c r="AG921" s="16"/>
      <c r="AH921" s="132">
        <v>2.8300000000000001E-3</v>
      </c>
      <c r="AI921" s="132">
        <v>2.99E-3</v>
      </c>
      <c r="AJ921" s="132">
        <v>2.5000000000000001E-4</v>
      </c>
    </row>
    <row r="922" spans="1:36">
      <c r="A922" t="s">
        <v>1214</v>
      </c>
      <c r="B922" t="s">
        <v>1245</v>
      </c>
      <c r="C922" t="s">
        <v>2308</v>
      </c>
      <c r="D922" t="s">
        <v>2309</v>
      </c>
      <c r="E922" t="s">
        <v>310</v>
      </c>
      <c r="F922" t="s">
        <v>2653</v>
      </c>
      <c r="G922" t="s">
        <v>2654</v>
      </c>
      <c r="H922" t="s">
        <v>322</v>
      </c>
      <c r="I922" t="s">
        <v>755</v>
      </c>
      <c r="J922" t="s">
        <v>205</v>
      </c>
      <c r="K922" t="s">
        <v>205</v>
      </c>
      <c r="L922" t="s">
        <v>326</v>
      </c>
      <c r="M922" t="s">
        <v>341</v>
      </c>
      <c r="N922" t="s">
        <v>466</v>
      </c>
      <c r="O922" t="s">
        <v>340</v>
      </c>
      <c r="P922" t="s">
        <v>1550</v>
      </c>
      <c r="Q922" t="s">
        <v>414</v>
      </c>
      <c r="R922" t="s">
        <v>408</v>
      </c>
      <c r="S922" t="s">
        <v>1213</v>
      </c>
      <c r="T922" s="131">
        <v>1.46</v>
      </c>
      <c r="U922" t="s">
        <v>1775</v>
      </c>
      <c r="V922" s="132">
        <v>4.9680000000000002E-2</v>
      </c>
      <c r="W922" s="132">
        <v>4.2500000000000003E-2</v>
      </c>
      <c r="X922" t="s">
        <v>413</v>
      </c>
      <c r="Y922" t="s">
        <v>340</v>
      </c>
      <c r="Z922" s="131">
        <v>973034.4</v>
      </c>
      <c r="AA922" s="131">
        <v>1</v>
      </c>
      <c r="AB922" s="131">
        <v>116.46</v>
      </c>
      <c r="AC922" s="109"/>
      <c r="AD922" s="131">
        <v>1133.1959999999999</v>
      </c>
      <c r="AE922" s="109"/>
      <c r="AF922" s="108"/>
      <c r="AG922" s="16"/>
      <c r="AH922" s="132">
        <v>6.7000000000000002E-4</v>
      </c>
      <c r="AI922" s="132">
        <v>2.9299999999999999E-3</v>
      </c>
      <c r="AJ922" s="132">
        <v>2.4000000000000001E-4</v>
      </c>
    </row>
    <row r="923" spans="1:36">
      <c r="A923" t="s">
        <v>1214</v>
      </c>
      <c r="B923" t="s">
        <v>1245</v>
      </c>
      <c r="C923" t="s">
        <v>1866</v>
      </c>
      <c r="D923" t="s">
        <v>1867</v>
      </c>
      <c r="E923" t="s">
        <v>310</v>
      </c>
      <c r="F923" t="s">
        <v>2686</v>
      </c>
      <c r="G923" t="s">
        <v>2687</v>
      </c>
      <c r="H923" t="s">
        <v>322</v>
      </c>
      <c r="I923" t="s">
        <v>755</v>
      </c>
      <c r="J923" t="s">
        <v>205</v>
      </c>
      <c r="K923" t="s">
        <v>205</v>
      </c>
      <c r="L923" t="s">
        <v>326</v>
      </c>
      <c r="M923" t="s">
        <v>341</v>
      </c>
      <c r="N923" t="s">
        <v>444</v>
      </c>
      <c r="O923" t="s">
        <v>340</v>
      </c>
      <c r="P923" t="s">
        <v>1579</v>
      </c>
      <c r="Q923" t="s">
        <v>416</v>
      </c>
      <c r="R923" t="s">
        <v>408</v>
      </c>
      <c r="S923" t="s">
        <v>1213</v>
      </c>
      <c r="T923" s="131">
        <v>0.5</v>
      </c>
      <c r="U923" t="s">
        <v>1636</v>
      </c>
      <c r="V923" s="132">
        <v>5.1799999999999997E-3</v>
      </c>
      <c r="W923" s="132">
        <v>2.7799999999999998E-2</v>
      </c>
      <c r="X923" t="s">
        <v>413</v>
      </c>
      <c r="Y923" t="s">
        <v>340</v>
      </c>
      <c r="Z923" s="131">
        <v>899063.2</v>
      </c>
      <c r="AA923" s="131">
        <v>1</v>
      </c>
      <c r="AB923" s="131">
        <v>116.51</v>
      </c>
      <c r="AC923" s="109"/>
      <c r="AD923" s="131">
        <v>1047.499</v>
      </c>
      <c r="AE923" s="109"/>
      <c r="AF923" s="108"/>
      <c r="AG923" s="16"/>
      <c r="AH923" s="132">
        <v>6.0899999999999999E-3</v>
      </c>
      <c r="AI923" s="132">
        <v>2.7100000000000002E-3</v>
      </c>
      <c r="AJ923" s="132">
        <v>2.3000000000000001E-4</v>
      </c>
    </row>
    <row r="924" spans="1:36">
      <c r="A924" t="s">
        <v>1214</v>
      </c>
      <c r="B924" t="s">
        <v>1245</v>
      </c>
      <c r="C924" t="s">
        <v>1627</v>
      </c>
      <c r="D924" t="s">
        <v>1628</v>
      </c>
      <c r="E924" t="s">
        <v>310</v>
      </c>
      <c r="F924" t="s">
        <v>2939</v>
      </c>
      <c r="G924" t="s">
        <v>2940</v>
      </c>
      <c r="H924" t="s">
        <v>322</v>
      </c>
      <c r="I924" t="s">
        <v>755</v>
      </c>
      <c r="J924" t="s">
        <v>205</v>
      </c>
      <c r="K924" t="s">
        <v>205</v>
      </c>
      <c r="L924" t="s">
        <v>326</v>
      </c>
      <c r="M924" t="s">
        <v>341</v>
      </c>
      <c r="N924" t="s">
        <v>466</v>
      </c>
      <c r="O924" t="s">
        <v>340</v>
      </c>
      <c r="P924" t="s">
        <v>1600</v>
      </c>
      <c r="Q924" t="s">
        <v>416</v>
      </c>
      <c r="R924" t="s">
        <v>408</v>
      </c>
      <c r="S924" t="s">
        <v>1213</v>
      </c>
      <c r="T924" s="131">
        <v>0.01</v>
      </c>
      <c r="U924" t="s">
        <v>2941</v>
      </c>
      <c r="V924" s="132">
        <v>3.3579999999999999E-2</v>
      </c>
      <c r="W924" s="132">
        <v>0.42509999999999998</v>
      </c>
      <c r="X924" t="s">
        <v>413</v>
      </c>
      <c r="Y924" t="s">
        <v>340</v>
      </c>
      <c r="Z924" s="131">
        <v>683937.2</v>
      </c>
      <c r="AA924" s="131">
        <v>1</v>
      </c>
      <c r="AB924" s="131">
        <v>120.23</v>
      </c>
      <c r="AC924" s="109"/>
      <c r="AD924" s="131">
        <v>822.298</v>
      </c>
      <c r="AE924" s="109"/>
      <c r="AF924" s="108"/>
      <c r="AG924" s="16"/>
      <c r="AH924" s="132">
        <v>4.7699999999999999E-3</v>
      </c>
      <c r="AI924" s="132">
        <v>2.1299999999999999E-3</v>
      </c>
      <c r="AJ924" s="132">
        <v>1.8000000000000001E-4</v>
      </c>
    </row>
    <row r="925" spans="1:36">
      <c r="A925" t="s">
        <v>1214</v>
      </c>
      <c r="B925" t="s">
        <v>1245</v>
      </c>
      <c r="C925" t="s">
        <v>2942</v>
      </c>
      <c r="D925" t="s">
        <v>2943</v>
      </c>
      <c r="E925" t="s">
        <v>310</v>
      </c>
      <c r="F925" t="s">
        <v>2944</v>
      </c>
      <c r="G925" t="s">
        <v>2945</v>
      </c>
      <c r="H925" t="s">
        <v>322</v>
      </c>
      <c r="I925" t="s">
        <v>952</v>
      </c>
      <c r="J925" t="s">
        <v>205</v>
      </c>
      <c r="K925" t="s">
        <v>205</v>
      </c>
      <c r="L925" t="s">
        <v>326</v>
      </c>
      <c r="M925" t="s">
        <v>341</v>
      </c>
      <c r="N925" t="s">
        <v>464</v>
      </c>
      <c r="O925" t="s">
        <v>340</v>
      </c>
      <c r="P925" t="s">
        <v>1566</v>
      </c>
      <c r="Q925" t="s">
        <v>414</v>
      </c>
      <c r="R925" t="s">
        <v>408</v>
      </c>
      <c r="S925" t="s">
        <v>1213</v>
      </c>
      <c r="T925" s="131">
        <v>5.52</v>
      </c>
      <c r="U925" t="s">
        <v>2946</v>
      </c>
      <c r="V925" s="132">
        <v>1.9199999999999998E-2</v>
      </c>
      <c r="W925" s="132">
        <v>4.87E-2</v>
      </c>
      <c r="X925" t="s">
        <v>413</v>
      </c>
      <c r="Y925" t="s">
        <v>340</v>
      </c>
      <c r="Z925" s="131">
        <v>881686</v>
      </c>
      <c r="AA925" s="131">
        <v>1</v>
      </c>
      <c r="AB925" s="131">
        <v>87.27</v>
      </c>
      <c r="AC925" s="109"/>
      <c r="AD925" s="131">
        <v>769.447</v>
      </c>
      <c r="AE925" s="109"/>
      <c r="AF925" s="108"/>
      <c r="AG925" s="16"/>
      <c r="AH925" s="132">
        <v>9.6000000000000002E-4</v>
      </c>
      <c r="AI925" s="132">
        <v>1.99E-3</v>
      </c>
      <c r="AJ925" s="132">
        <v>1.7000000000000001E-4</v>
      </c>
    </row>
    <row r="926" spans="1:36">
      <c r="A926" t="s">
        <v>1214</v>
      </c>
      <c r="B926" t="s">
        <v>1245</v>
      </c>
      <c r="C926" t="s">
        <v>2556</v>
      </c>
      <c r="D926" t="s">
        <v>2557</v>
      </c>
      <c r="E926" t="s">
        <v>310</v>
      </c>
      <c r="F926" t="s">
        <v>2558</v>
      </c>
      <c r="G926" t="s">
        <v>2559</v>
      </c>
      <c r="H926" t="s">
        <v>322</v>
      </c>
      <c r="I926" t="s">
        <v>952</v>
      </c>
      <c r="J926" t="s">
        <v>205</v>
      </c>
      <c r="K926" t="s">
        <v>205</v>
      </c>
      <c r="L926" t="s">
        <v>326</v>
      </c>
      <c r="M926" t="s">
        <v>341</v>
      </c>
      <c r="N926" t="s">
        <v>447</v>
      </c>
      <c r="O926" t="s">
        <v>340</v>
      </c>
      <c r="P926" t="s">
        <v>2093</v>
      </c>
      <c r="Q926" t="s">
        <v>414</v>
      </c>
      <c r="R926" t="s">
        <v>408</v>
      </c>
      <c r="S926" t="s">
        <v>1213</v>
      </c>
      <c r="T926" s="131">
        <v>2.4300000000000002</v>
      </c>
      <c r="U926" t="s">
        <v>1561</v>
      </c>
      <c r="V926" s="132">
        <v>4.8869999999999997E-2</v>
      </c>
      <c r="W926" s="132">
        <v>4.3900000000000002E-2</v>
      </c>
      <c r="X926" t="s">
        <v>413</v>
      </c>
      <c r="Y926" t="s">
        <v>340</v>
      </c>
      <c r="Z926" s="131">
        <v>824813.71</v>
      </c>
      <c r="AA926" s="131">
        <v>1</v>
      </c>
      <c r="AB926" s="131">
        <v>92.42</v>
      </c>
      <c r="AC926" s="109"/>
      <c r="AD926" s="131">
        <v>762.29300000000001</v>
      </c>
      <c r="AE926" s="109"/>
      <c r="AF926" s="108"/>
      <c r="AG926" s="16"/>
      <c r="AH926" s="132">
        <v>1.1000000000000001E-3</v>
      </c>
      <c r="AI926" s="132">
        <v>1.97E-3</v>
      </c>
      <c r="AJ926" s="132">
        <v>1.6000000000000001E-4</v>
      </c>
    </row>
    <row r="927" spans="1:36">
      <c r="A927" t="s">
        <v>1214</v>
      </c>
      <c r="B927" t="s">
        <v>1245</v>
      </c>
      <c r="C927" t="s">
        <v>2962</v>
      </c>
      <c r="D927" t="s">
        <v>2963</v>
      </c>
      <c r="E927" t="s">
        <v>310</v>
      </c>
      <c r="F927" t="s">
        <v>2964</v>
      </c>
      <c r="G927" t="s">
        <v>2965</v>
      </c>
      <c r="H927" t="s">
        <v>322</v>
      </c>
      <c r="I927" t="s">
        <v>952</v>
      </c>
      <c r="J927" t="s">
        <v>205</v>
      </c>
      <c r="K927" t="s">
        <v>205</v>
      </c>
      <c r="L927" t="s">
        <v>326</v>
      </c>
      <c r="M927" t="s">
        <v>341</v>
      </c>
      <c r="N927" t="s">
        <v>447</v>
      </c>
      <c r="O927" t="s">
        <v>340</v>
      </c>
      <c r="P927" t="s">
        <v>1212</v>
      </c>
      <c r="Q927" t="s">
        <v>414</v>
      </c>
      <c r="R927" t="s">
        <v>408</v>
      </c>
      <c r="S927" t="s">
        <v>1213</v>
      </c>
      <c r="T927" s="131">
        <v>0.42</v>
      </c>
      <c r="U927" t="s">
        <v>2619</v>
      </c>
      <c r="V927" s="132">
        <v>1.3500000000000001E-3</v>
      </c>
      <c r="W927" s="132">
        <v>4.3900000000000002E-2</v>
      </c>
      <c r="X927" t="s">
        <v>413</v>
      </c>
      <c r="Y927" t="s">
        <v>340</v>
      </c>
      <c r="Z927" s="131">
        <v>733348</v>
      </c>
      <c r="AA927" s="131">
        <v>1</v>
      </c>
      <c r="AB927" s="131">
        <v>100.89</v>
      </c>
      <c r="AC927" s="109"/>
      <c r="AD927" s="131">
        <v>739.875</v>
      </c>
      <c r="AE927" s="109"/>
      <c r="AF927" s="108"/>
      <c r="AG927" s="16"/>
      <c r="AH927" s="132">
        <v>4.7499999999999999E-3</v>
      </c>
      <c r="AI927" s="132">
        <v>1.92E-3</v>
      </c>
      <c r="AJ927" s="132">
        <v>1.6000000000000001E-4</v>
      </c>
    </row>
    <row r="928" spans="1:36">
      <c r="A928" t="s">
        <v>1214</v>
      </c>
      <c r="B928" t="s">
        <v>1245</v>
      </c>
      <c r="C928" t="s">
        <v>2472</v>
      </c>
      <c r="D928" t="s">
        <v>2473</v>
      </c>
      <c r="E928" t="s">
        <v>310</v>
      </c>
      <c r="F928" t="s">
        <v>2711</v>
      </c>
      <c r="G928" t="s">
        <v>2712</v>
      </c>
      <c r="H928" t="s">
        <v>322</v>
      </c>
      <c r="I928" t="s">
        <v>952</v>
      </c>
      <c r="J928" t="s">
        <v>205</v>
      </c>
      <c r="K928" t="s">
        <v>205</v>
      </c>
      <c r="L928" t="s">
        <v>326</v>
      </c>
      <c r="M928" t="s">
        <v>341</v>
      </c>
      <c r="N928" t="s">
        <v>463</v>
      </c>
      <c r="O928" t="s">
        <v>340</v>
      </c>
      <c r="P928" t="s">
        <v>1590</v>
      </c>
      <c r="Q928" t="s">
        <v>414</v>
      </c>
      <c r="R928" t="s">
        <v>408</v>
      </c>
      <c r="S928" t="s">
        <v>1213</v>
      </c>
      <c r="T928" s="131">
        <v>0.66</v>
      </c>
      <c r="U928" t="s">
        <v>2405</v>
      </c>
      <c r="V928" s="132">
        <v>2.2460000000000001E-2</v>
      </c>
      <c r="W928" s="132">
        <v>5.04E-2</v>
      </c>
      <c r="X928" t="s">
        <v>413</v>
      </c>
      <c r="Y928" t="s">
        <v>340</v>
      </c>
      <c r="Z928" s="131">
        <v>557521.46</v>
      </c>
      <c r="AA928" s="131">
        <v>1</v>
      </c>
      <c r="AB928" s="131">
        <v>99.46</v>
      </c>
      <c r="AC928" s="109"/>
      <c r="AD928" s="131">
        <v>554.51099999999997</v>
      </c>
      <c r="AE928" s="109"/>
      <c r="AF928" s="108"/>
      <c r="AG928" s="16"/>
      <c r="AH928" s="132">
        <v>4.1099999999999999E-3</v>
      </c>
      <c r="AI928" s="132">
        <v>1.4400000000000001E-3</v>
      </c>
      <c r="AJ928" s="132">
        <v>1.2E-4</v>
      </c>
    </row>
    <row r="929" spans="1:36">
      <c r="A929" t="s">
        <v>1214</v>
      </c>
      <c r="B929" t="s">
        <v>1245</v>
      </c>
      <c r="C929" t="s">
        <v>2897</v>
      </c>
      <c r="D929" t="s">
        <v>2898</v>
      </c>
      <c r="E929" t="s">
        <v>310</v>
      </c>
      <c r="F929" t="s">
        <v>2899</v>
      </c>
      <c r="G929" t="s">
        <v>2900</v>
      </c>
      <c r="H929" t="s">
        <v>322</v>
      </c>
      <c r="I929" t="s">
        <v>756</v>
      </c>
      <c r="J929" t="s">
        <v>205</v>
      </c>
      <c r="K929" t="s">
        <v>205</v>
      </c>
      <c r="L929" t="s">
        <v>326</v>
      </c>
      <c r="M929" t="s">
        <v>341</v>
      </c>
      <c r="N929" t="s">
        <v>441</v>
      </c>
      <c r="O929" t="s">
        <v>340</v>
      </c>
      <c r="P929" t="s">
        <v>1566</v>
      </c>
      <c r="Q929" t="s">
        <v>414</v>
      </c>
      <c r="R929" t="s">
        <v>408</v>
      </c>
      <c r="S929" t="s">
        <v>1213</v>
      </c>
      <c r="T929" s="131">
        <v>0.25</v>
      </c>
      <c r="U929" t="s">
        <v>2901</v>
      </c>
      <c r="V929" s="132">
        <v>4.249E-2</v>
      </c>
      <c r="W929" s="132">
        <v>6.7500000000000004E-2</v>
      </c>
      <c r="X929" t="s">
        <v>413</v>
      </c>
      <c r="Y929" t="s">
        <v>340</v>
      </c>
      <c r="Z929" s="131">
        <v>525150</v>
      </c>
      <c r="AA929" s="131">
        <v>1</v>
      </c>
      <c r="AB929" s="131">
        <v>93.14</v>
      </c>
      <c r="AC929" s="109"/>
      <c r="AD929" s="131">
        <v>489.125</v>
      </c>
      <c r="AE929" s="109"/>
      <c r="AF929" s="108"/>
      <c r="AG929" s="16"/>
      <c r="AH929" s="132">
        <v>4.28E-3</v>
      </c>
      <c r="AI929" s="132">
        <v>1.2700000000000001E-3</v>
      </c>
      <c r="AJ929" s="132">
        <v>1.1E-4</v>
      </c>
    </row>
    <row r="930" spans="1:36">
      <c r="A930" t="s">
        <v>1214</v>
      </c>
      <c r="B930" t="s">
        <v>1245</v>
      </c>
      <c r="C930" t="s">
        <v>2724</v>
      </c>
      <c r="D930" t="s">
        <v>2725</v>
      </c>
      <c r="E930" t="s">
        <v>310</v>
      </c>
      <c r="F930" t="s">
        <v>2726</v>
      </c>
      <c r="G930" t="s">
        <v>2727</v>
      </c>
      <c r="H930" t="s">
        <v>322</v>
      </c>
      <c r="I930" t="s">
        <v>756</v>
      </c>
      <c r="J930" t="s">
        <v>205</v>
      </c>
      <c r="K930" t="s">
        <v>205</v>
      </c>
      <c r="L930" t="s">
        <v>326</v>
      </c>
      <c r="M930" t="s">
        <v>341</v>
      </c>
      <c r="N930" t="s">
        <v>452</v>
      </c>
      <c r="O930" t="s">
        <v>340</v>
      </c>
      <c r="P930" t="s">
        <v>1566</v>
      </c>
      <c r="Q930" t="s">
        <v>414</v>
      </c>
      <c r="R930" t="s">
        <v>408</v>
      </c>
      <c r="S930" t="s">
        <v>1213</v>
      </c>
      <c r="T930" s="131">
        <v>0.76</v>
      </c>
      <c r="U930" t="s">
        <v>1676</v>
      </c>
      <c r="V930" s="132">
        <v>5.4469999999999998E-2</v>
      </c>
      <c r="W930" s="132">
        <v>5.4100000000000002E-2</v>
      </c>
      <c r="X930" t="s">
        <v>413</v>
      </c>
      <c r="Y930" t="s">
        <v>340</v>
      </c>
      <c r="Z930" s="131">
        <v>494209.5</v>
      </c>
      <c r="AA930" s="131">
        <v>1</v>
      </c>
      <c r="AB930" s="131">
        <v>98.46</v>
      </c>
      <c r="AC930" s="109"/>
      <c r="AD930" s="131">
        <v>486.59899999999999</v>
      </c>
      <c r="AE930" s="109"/>
      <c r="AF930" s="108"/>
      <c r="AG930" s="16"/>
      <c r="AH930" s="132">
        <v>4.5900000000000003E-3</v>
      </c>
      <c r="AI930" s="132">
        <v>1.2600000000000001E-3</v>
      </c>
      <c r="AJ930" s="132">
        <v>1E-4</v>
      </c>
    </row>
    <row r="931" spans="1:36">
      <c r="A931" t="s">
        <v>1214</v>
      </c>
      <c r="B931" t="s">
        <v>1245</v>
      </c>
      <c r="C931" t="s">
        <v>2194</v>
      </c>
      <c r="D931" t="s">
        <v>2195</v>
      </c>
      <c r="E931" t="s">
        <v>310</v>
      </c>
      <c r="F931" t="s">
        <v>2921</v>
      </c>
      <c r="G931" t="s">
        <v>2922</v>
      </c>
      <c r="H931" t="s">
        <v>322</v>
      </c>
      <c r="I931" t="s">
        <v>755</v>
      </c>
      <c r="J931" t="s">
        <v>205</v>
      </c>
      <c r="K931" t="s">
        <v>205</v>
      </c>
      <c r="L931" t="s">
        <v>326</v>
      </c>
      <c r="M931" t="s">
        <v>341</v>
      </c>
      <c r="N931" t="s">
        <v>465</v>
      </c>
      <c r="O931" t="s">
        <v>340</v>
      </c>
      <c r="P931" t="s">
        <v>2193</v>
      </c>
      <c r="Q931" t="s">
        <v>416</v>
      </c>
      <c r="R931" t="s">
        <v>408</v>
      </c>
      <c r="S931" t="s">
        <v>1213</v>
      </c>
      <c r="T931" s="131">
        <v>2.21</v>
      </c>
      <c r="U931" t="s">
        <v>2923</v>
      </c>
      <c r="V931" s="132">
        <v>6.3099999999999996E-3</v>
      </c>
      <c r="W931" s="132">
        <v>2.9499999999999998E-2</v>
      </c>
      <c r="X931" t="s">
        <v>413</v>
      </c>
      <c r="Y931" t="s">
        <v>340</v>
      </c>
      <c r="Z931" s="131">
        <v>265404</v>
      </c>
      <c r="AA931" s="131">
        <v>1</v>
      </c>
      <c r="AB931" s="131">
        <v>115.75</v>
      </c>
      <c r="AC931" s="109"/>
      <c r="AD931" s="131">
        <v>307.20499999999998</v>
      </c>
      <c r="AE931" s="109"/>
      <c r="AF931" s="108"/>
      <c r="AG931" s="16"/>
      <c r="AH931" s="132">
        <v>2.3000000000000001E-4</v>
      </c>
      <c r="AI931" s="132">
        <v>8.0000000000000004E-4</v>
      </c>
      <c r="AJ931" s="132">
        <v>6.9999999999999994E-5</v>
      </c>
    </row>
    <row r="932" spans="1:36">
      <c r="A932" t="s">
        <v>1214</v>
      </c>
      <c r="B932" t="s">
        <v>1245</v>
      </c>
      <c r="C932" t="s">
        <v>2890</v>
      </c>
      <c r="D932" t="s">
        <v>2891</v>
      </c>
      <c r="E932" t="s">
        <v>310</v>
      </c>
      <c r="F932" t="s">
        <v>2947</v>
      </c>
      <c r="G932" t="s">
        <v>2948</v>
      </c>
      <c r="H932" t="s">
        <v>322</v>
      </c>
      <c r="I932" t="s">
        <v>952</v>
      </c>
      <c r="J932" t="s">
        <v>205</v>
      </c>
      <c r="K932" t="s">
        <v>205</v>
      </c>
      <c r="L932" t="s">
        <v>326</v>
      </c>
      <c r="M932" t="s">
        <v>341</v>
      </c>
      <c r="N932" t="s">
        <v>448</v>
      </c>
      <c r="O932" t="s">
        <v>340</v>
      </c>
      <c r="P932" t="s">
        <v>1579</v>
      </c>
      <c r="Q932" t="s">
        <v>416</v>
      </c>
      <c r="R932" t="s">
        <v>408</v>
      </c>
      <c r="S932" t="s">
        <v>1213</v>
      </c>
      <c r="T932" s="131">
        <v>1.1000000000000001</v>
      </c>
      <c r="U932" t="s">
        <v>1743</v>
      </c>
      <c r="V932" s="132">
        <v>2.818E-2</v>
      </c>
      <c r="W932" s="132">
        <v>4.9000000000000002E-2</v>
      </c>
      <c r="X932" t="s">
        <v>413</v>
      </c>
      <c r="Y932" t="s">
        <v>340</v>
      </c>
      <c r="Z932" s="131">
        <v>309955.38</v>
      </c>
      <c r="AA932" s="131">
        <v>1</v>
      </c>
      <c r="AB932" s="131">
        <v>97.97</v>
      </c>
      <c r="AC932" s="109"/>
      <c r="AD932" s="131">
        <v>303.66300000000001</v>
      </c>
      <c r="AE932" s="109"/>
      <c r="AF932" s="108"/>
      <c r="AG932" s="16"/>
      <c r="AH932" s="132">
        <v>1.3799999999999999E-3</v>
      </c>
      <c r="AI932" s="132">
        <v>7.9000000000000001E-4</v>
      </c>
      <c r="AJ932" s="132">
        <v>6.9999999999999994E-5</v>
      </c>
    </row>
    <row r="933" spans="1:36">
      <c r="A933" t="s">
        <v>1214</v>
      </c>
      <c r="B933" t="s">
        <v>1245</v>
      </c>
      <c r="C933" t="s">
        <v>1723</v>
      </c>
      <c r="D933" t="s">
        <v>1724</v>
      </c>
      <c r="E933" t="s">
        <v>310</v>
      </c>
      <c r="F933" t="s">
        <v>2919</v>
      </c>
      <c r="G933" t="s">
        <v>2920</v>
      </c>
      <c r="H933" t="s">
        <v>322</v>
      </c>
      <c r="I933" t="s">
        <v>755</v>
      </c>
      <c r="J933" t="s">
        <v>205</v>
      </c>
      <c r="K933" t="s">
        <v>205</v>
      </c>
      <c r="L933" t="s">
        <v>326</v>
      </c>
      <c r="M933" t="s">
        <v>341</v>
      </c>
      <c r="N933" t="s">
        <v>465</v>
      </c>
      <c r="O933" t="s">
        <v>340</v>
      </c>
      <c r="P933" t="s">
        <v>1530</v>
      </c>
      <c r="Q933" t="s">
        <v>414</v>
      </c>
      <c r="R933" t="s">
        <v>408</v>
      </c>
      <c r="S933" t="s">
        <v>1213</v>
      </c>
      <c r="T933" s="131">
        <v>1.23</v>
      </c>
      <c r="U933" t="s">
        <v>1663</v>
      </c>
      <c r="V933" s="132">
        <v>1.304E-2</v>
      </c>
      <c r="W933" s="132">
        <v>3.2000000000000001E-2</v>
      </c>
      <c r="X933" t="s">
        <v>413</v>
      </c>
      <c r="Y933" t="s">
        <v>340</v>
      </c>
      <c r="Z933" s="131">
        <v>205883.64</v>
      </c>
      <c r="AA933" s="131">
        <v>1</v>
      </c>
      <c r="AB933" s="131">
        <v>118.48</v>
      </c>
      <c r="AC933" s="109">
        <v>4.2060000000000004</v>
      </c>
      <c r="AD933" s="131">
        <v>248.137</v>
      </c>
      <c r="AE933" s="109"/>
      <c r="AF933" s="108"/>
      <c r="AG933" s="16"/>
      <c r="AH933" s="132">
        <v>8.4000000000000003E-4</v>
      </c>
      <c r="AI933" s="132">
        <v>6.4999999999999997E-4</v>
      </c>
      <c r="AJ933" s="132">
        <v>5.0000000000000002E-5</v>
      </c>
    </row>
    <row r="934" spans="1:36">
      <c r="A934" t="s">
        <v>1214</v>
      </c>
      <c r="B934" t="s">
        <v>1245</v>
      </c>
      <c r="C934" t="s">
        <v>2312</v>
      </c>
      <c r="D934" t="s">
        <v>2313</v>
      </c>
      <c r="E934" t="s">
        <v>310</v>
      </c>
      <c r="F934" t="s">
        <v>2314</v>
      </c>
      <c r="G934" t="s">
        <v>2315</v>
      </c>
      <c r="H934" t="s">
        <v>322</v>
      </c>
      <c r="I934" t="s">
        <v>755</v>
      </c>
      <c r="J934" t="s">
        <v>205</v>
      </c>
      <c r="K934" t="s">
        <v>205</v>
      </c>
      <c r="L934" t="s">
        <v>326</v>
      </c>
      <c r="M934" t="s">
        <v>341</v>
      </c>
      <c r="N934" t="s">
        <v>465</v>
      </c>
      <c r="O934" t="s">
        <v>340</v>
      </c>
      <c r="P934" t="s">
        <v>1645</v>
      </c>
      <c r="Q934" t="s">
        <v>414</v>
      </c>
      <c r="R934" t="s">
        <v>408</v>
      </c>
      <c r="S934" t="s">
        <v>1213</v>
      </c>
      <c r="T934" s="131">
        <v>2.78</v>
      </c>
      <c r="U934" t="s">
        <v>1668</v>
      </c>
      <c r="V934" s="132">
        <v>4.4319999999999998E-2</v>
      </c>
      <c r="W934" s="132">
        <v>2.7099999999999999E-2</v>
      </c>
      <c r="X934" t="s">
        <v>413</v>
      </c>
      <c r="Y934" t="s">
        <v>340</v>
      </c>
      <c r="Z934" s="131">
        <v>106565.25</v>
      </c>
      <c r="AA934" s="131">
        <v>1</v>
      </c>
      <c r="AB934" s="131">
        <v>118.81</v>
      </c>
      <c r="AC934" s="109"/>
      <c r="AD934" s="131">
        <v>126.61</v>
      </c>
      <c r="AE934" s="109"/>
      <c r="AF934" s="108"/>
      <c r="AG934" s="16"/>
      <c r="AH934" s="132">
        <v>8.0000000000000007E-5</v>
      </c>
      <c r="AI934" s="132">
        <v>3.3E-4</v>
      </c>
      <c r="AJ934" s="132">
        <v>3.0000000000000001E-5</v>
      </c>
    </row>
    <row r="935" spans="1:36">
      <c r="A935" t="s">
        <v>1214</v>
      </c>
      <c r="B935" t="s">
        <v>1245</v>
      </c>
      <c r="C935" t="s">
        <v>2966</v>
      </c>
      <c r="D935" t="s">
        <v>2967</v>
      </c>
      <c r="E935" t="s">
        <v>310</v>
      </c>
      <c r="F935" t="s">
        <v>2968</v>
      </c>
      <c r="G935" t="s">
        <v>2969</v>
      </c>
      <c r="H935" t="s">
        <v>322</v>
      </c>
      <c r="I935" t="s">
        <v>755</v>
      </c>
      <c r="J935" t="s">
        <v>205</v>
      </c>
      <c r="K935" t="s">
        <v>205</v>
      </c>
      <c r="L935" t="s">
        <v>326</v>
      </c>
      <c r="M935" t="s">
        <v>341</v>
      </c>
      <c r="N935" t="s">
        <v>466</v>
      </c>
      <c r="O935" t="s">
        <v>340</v>
      </c>
      <c r="P935" t="s">
        <v>1673</v>
      </c>
      <c r="Q935" t="s">
        <v>416</v>
      </c>
      <c r="R935" t="s">
        <v>408</v>
      </c>
      <c r="S935" t="s">
        <v>1213</v>
      </c>
      <c r="T935" s="131">
        <v>0.56999999999999995</v>
      </c>
      <c r="U935" t="s">
        <v>1322</v>
      </c>
      <c r="V935" s="132">
        <v>10</v>
      </c>
      <c r="W935" s="132">
        <v>4.4299999999999999E-2</v>
      </c>
      <c r="X935" t="s">
        <v>413</v>
      </c>
      <c r="Y935" t="s">
        <v>340</v>
      </c>
      <c r="Z935" s="131">
        <v>61428</v>
      </c>
      <c r="AA935" s="131">
        <v>1</v>
      </c>
      <c r="AB935" s="131">
        <v>118.53</v>
      </c>
      <c r="AC935" s="109"/>
      <c r="AD935" s="131">
        <v>72.811000000000007</v>
      </c>
      <c r="AE935" s="109"/>
      <c r="AF935" s="108"/>
      <c r="AG935" s="16"/>
      <c r="AH935" s="132">
        <v>7.5000000000000002E-4</v>
      </c>
      <c r="AI935" s="132">
        <v>1.9000000000000001E-4</v>
      </c>
      <c r="AJ935" s="132">
        <v>2.0000000000000002E-5</v>
      </c>
    </row>
    <row r="936" spans="1:36">
      <c r="A936" t="s">
        <v>1214</v>
      </c>
      <c r="B936" t="s">
        <v>1245</v>
      </c>
      <c r="C936" t="s">
        <v>1632</v>
      </c>
      <c r="D936" t="s">
        <v>1633</v>
      </c>
      <c r="E936" t="s">
        <v>310</v>
      </c>
      <c r="F936" t="s">
        <v>1940</v>
      </c>
      <c r="G936" t="s">
        <v>1941</v>
      </c>
      <c r="H936" t="s">
        <v>322</v>
      </c>
      <c r="I936" t="s">
        <v>952</v>
      </c>
      <c r="J936" t="s">
        <v>205</v>
      </c>
      <c r="K936" t="s">
        <v>205</v>
      </c>
      <c r="L936" t="s">
        <v>326</v>
      </c>
      <c r="M936" t="s">
        <v>341</v>
      </c>
      <c r="N936" t="s">
        <v>465</v>
      </c>
      <c r="O936" t="s">
        <v>340</v>
      </c>
      <c r="P936" t="s">
        <v>1530</v>
      </c>
      <c r="Q936" t="s">
        <v>414</v>
      </c>
      <c r="R936" t="s">
        <v>408</v>
      </c>
      <c r="S936" t="s">
        <v>1213</v>
      </c>
      <c r="T936" s="131">
        <v>2.37</v>
      </c>
      <c r="U936" t="s">
        <v>1561</v>
      </c>
      <c r="V936" s="132">
        <v>4.9619999999999997E-2</v>
      </c>
      <c r="W936" s="132">
        <v>5.3199999999999997E-2</v>
      </c>
      <c r="X936" t="s">
        <v>413</v>
      </c>
      <c r="Y936" t="s">
        <v>340</v>
      </c>
      <c r="Z936" s="131">
        <v>25541.23</v>
      </c>
      <c r="AA936" s="131">
        <v>1</v>
      </c>
      <c r="AB936" s="131">
        <v>97.03</v>
      </c>
      <c r="AC936" s="109"/>
      <c r="AD936" s="131">
        <v>24.783000000000001</v>
      </c>
      <c r="AE936" s="109"/>
      <c r="AF936" s="108"/>
      <c r="AG936" s="16"/>
      <c r="AH936" s="132">
        <v>2.0000000000000002E-5</v>
      </c>
      <c r="AI936" s="132">
        <v>6.0000000000000002E-5</v>
      </c>
      <c r="AJ936" s="132">
        <v>1.0000000000000001E-5</v>
      </c>
    </row>
    <row r="937" spans="1:36">
      <c r="A937" t="s">
        <v>1214</v>
      </c>
      <c r="B937" t="s">
        <v>1245</v>
      </c>
      <c r="C937" t="s">
        <v>2095</v>
      </c>
      <c r="D937" t="s">
        <v>2096</v>
      </c>
      <c r="E937" t="s">
        <v>310</v>
      </c>
      <c r="F937" t="s">
        <v>2679</v>
      </c>
      <c r="G937" t="s">
        <v>2680</v>
      </c>
      <c r="H937" t="s">
        <v>322</v>
      </c>
      <c r="I937" t="s">
        <v>952</v>
      </c>
      <c r="J937" t="s">
        <v>205</v>
      </c>
      <c r="K937" t="s">
        <v>205</v>
      </c>
      <c r="L937" t="s">
        <v>326</v>
      </c>
      <c r="M937" t="s">
        <v>341</v>
      </c>
      <c r="N937" t="s">
        <v>485</v>
      </c>
      <c r="O937" t="s">
        <v>340</v>
      </c>
      <c r="P937" t="s">
        <v>1645</v>
      </c>
      <c r="Q937" t="s">
        <v>414</v>
      </c>
      <c r="R937" t="s">
        <v>408</v>
      </c>
      <c r="S937" t="s">
        <v>1213</v>
      </c>
      <c r="T937" s="131">
        <v>0.42</v>
      </c>
      <c r="U937" t="s">
        <v>2619</v>
      </c>
      <c r="V937" s="132">
        <v>4.403E-2</v>
      </c>
      <c r="W937" s="132">
        <v>4.48E-2</v>
      </c>
      <c r="X937" t="s">
        <v>413</v>
      </c>
      <c r="Y937" t="s">
        <v>340</v>
      </c>
      <c r="Z937" s="131">
        <v>13623.27</v>
      </c>
      <c r="AA937" s="131">
        <v>1</v>
      </c>
      <c r="AB937" s="131">
        <v>99.97</v>
      </c>
      <c r="AC937" s="109"/>
      <c r="AD937" s="131">
        <v>13.619</v>
      </c>
      <c r="AE937" s="109"/>
      <c r="AF937" s="108"/>
      <c r="AG937" s="16"/>
      <c r="AH937" s="132">
        <v>3.0000000000000001E-5</v>
      </c>
      <c r="AI937" s="132">
        <v>4.0000000000000003E-5</v>
      </c>
      <c r="AJ937" s="132">
        <v>0</v>
      </c>
    </row>
    <row r="938" spans="1:36">
      <c r="A938" t="s">
        <v>1214</v>
      </c>
      <c r="B938" t="s">
        <v>1245</v>
      </c>
      <c r="C938" t="s">
        <v>2902</v>
      </c>
      <c r="D938" t="s">
        <v>2903</v>
      </c>
      <c r="E938" t="s">
        <v>80</v>
      </c>
      <c r="F938" t="s">
        <v>2904</v>
      </c>
      <c r="G938" t="s">
        <v>2905</v>
      </c>
      <c r="H938" t="s">
        <v>322</v>
      </c>
      <c r="I938" t="s">
        <v>756</v>
      </c>
      <c r="J938" t="s">
        <v>206</v>
      </c>
      <c r="K938" t="s">
        <v>225</v>
      </c>
      <c r="L938" t="s">
        <v>326</v>
      </c>
      <c r="M938" t="s">
        <v>315</v>
      </c>
      <c r="N938" t="s">
        <v>547</v>
      </c>
      <c r="O938" t="s">
        <v>340</v>
      </c>
      <c r="P938" t="s">
        <v>1908</v>
      </c>
      <c r="Q938" t="s">
        <v>434</v>
      </c>
      <c r="R938" t="s">
        <v>408</v>
      </c>
      <c r="S938" t="s">
        <v>1216</v>
      </c>
      <c r="T938" s="131">
        <v>2.274</v>
      </c>
      <c r="U938" t="s">
        <v>1476</v>
      </c>
      <c r="V938" s="132">
        <v>5.4489999999999997E-2</v>
      </c>
      <c r="W938" s="132">
        <v>4.546E-2</v>
      </c>
      <c r="X938" t="s">
        <v>413</v>
      </c>
      <c r="Y938" t="s">
        <v>340</v>
      </c>
      <c r="Z938" s="131">
        <v>2318000</v>
      </c>
      <c r="AA938" s="131">
        <v>3.3719999999999999</v>
      </c>
      <c r="AB938" s="131">
        <v>106.965</v>
      </c>
      <c r="AC938" s="109"/>
      <c r="AD938" s="131">
        <v>8360.7369999999992</v>
      </c>
      <c r="AE938" s="109"/>
      <c r="AF938" s="108"/>
      <c r="AG938" s="16"/>
      <c r="AH938" s="132">
        <v>2.32E-3</v>
      </c>
      <c r="AI938" s="132">
        <v>2.164E-2</v>
      </c>
      <c r="AJ938" s="132">
        <v>1.8E-3</v>
      </c>
    </row>
    <row r="939" spans="1:36">
      <c r="A939" t="s">
        <v>1214</v>
      </c>
      <c r="B939" t="s">
        <v>1245</v>
      </c>
      <c r="C939" t="s">
        <v>2949</v>
      </c>
      <c r="D939" t="s">
        <v>2950</v>
      </c>
      <c r="E939" t="s">
        <v>80</v>
      </c>
      <c r="F939" t="s">
        <v>2951</v>
      </c>
      <c r="G939" t="s">
        <v>2952</v>
      </c>
      <c r="H939" t="s">
        <v>322</v>
      </c>
      <c r="I939" t="s">
        <v>756</v>
      </c>
      <c r="J939" t="s">
        <v>206</v>
      </c>
      <c r="K939" t="s">
        <v>246</v>
      </c>
      <c r="L939" t="s">
        <v>326</v>
      </c>
      <c r="M939" t="s">
        <v>315</v>
      </c>
      <c r="N939" t="s">
        <v>492</v>
      </c>
      <c r="O939" t="s">
        <v>340</v>
      </c>
      <c r="P939" t="s">
        <v>2176</v>
      </c>
      <c r="Q939" t="s">
        <v>434</v>
      </c>
      <c r="R939" t="s">
        <v>408</v>
      </c>
      <c r="S939" t="s">
        <v>1216</v>
      </c>
      <c r="T939" s="131">
        <v>3.3719999999999999</v>
      </c>
      <c r="U939" t="s">
        <v>2953</v>
      </c>
      <c r="V939" s="132">
        <v>3.3059999999999999E-2</v>
      </c>
      <c r="W939" s="132">
        <v>5.4789999999999998E-2</v>
      </c>
      <c r="X939" t="s">
        <v>413</v>
      </c>
      <c r="Y939" t="s">
        <v>340</v>
      </c>
      <c r="Z939" s="131">
        <v>1798000</v>
      </c>
      <c r="AA939" s="131">
        <v>3.3719999999999999</v>
      </c>
      <c r="AB939" s="131">
        <v>95.950999999999993</v>
      </c>
      <c r="AC939" s="109"/>
      <c r="AD939" s="131">
        <v>5817.3860000000004</v>
      </c>
      <c r="AE939" s="109"/>
      <c r="AF939" s="108"/>
      <c r="AG939" s="16"/>
      <c r="AH939" s="132">
        <v>3.5999999999999999E-3</v>
      </c>
      <c r="AI939" s="132">
        <v>1.506E-2</v>
      </c>
      <c r="AJ939" s="132">
        <v>1.25E-3</v>
      </c>
    </row>
    <row r="940" spans="1:36">
      <c r="A940" t="s">
        <v>1214</v>
      </c>
      <c r="B940" t="s">
        <v>1249</v>
      </c>
      <c r="C940" t="s">
        <v>2455</v>
      </c>
      <c r="D940" t="s">
        <v>2456</v>
      </c>
      <c r="E940" t="s">
        <v>310</v>
      </c>
      <c r="F940" t="s">
        <v>2457</v>
      </c>
      <c r="G940" t="s">
        <v>2458</v>
      </c>
      <c r="H940" t="s">
        <v>322</v>
      </c>
      <c r="I940" t="s">
        <v>755</v>
      </c>
      <c r="J940" t="s">
        <v>205</v>
      </c>
      <c r="K940" t="s">
        <v>205</v>
      </c>
      <c r="L940" t="s">
        <v>326</v>
      </c>
      <c r="M940" t="s">
        <v>341</v>
      </c>
      <c r="N940" t="s">
        <v>437</v>
      </c>
      <c r="O940" t="s">
        <v>340</v>
      </c>
      <c r="P940" t="s">
        <v>1212</v>
      </c>
      <c r="Q940" t="s">
        <v>414</v>
      </c>
      <c r="R940" t="s">
        <v>408</v>
      </c>
      <c r="S940" t="s">
        <v>1213</v>
      </c>
      <c r="T940" s="131">
        <v>3.04</v>
      </c>
      <c r="U940" t="s">
        <v>2459</v>
      </c>
      <c r="V940" s="132">
        <v>2.2448100000000002</v>
      </c>
      <c r="W940" s="132">
        <v>2.5899999999999999E-2</v>
      </c>
      <c r="X940" t="s">
        <v>413</v>
      </c>
      <c r="Y940" t="s">
        <v>340</v>
      </c>
      <c r="Z940" s="131">
        <v>1378000.98</v>
      </c>
      <c r="AA940" s="131">
        <v>1</v>
      </c>
      <c r="AB940" s="131">
        <v>107.74</v>
      </c>
      <c r="AC940" s="109"/>
      <c r="AD940" s="131">
        <v>1484.6579999999999</v>
      </c>
      <c r="AE940" s="109"/>
      <c r="AF940" s="108"/>
      <c r="AG940" s="16"/>
      <c r="AH940" s="132">
        <v>1.56E-3</v>
      </c>
      <c r="AI940" s="132">
        <v>4.4690000000000001E-2</v>
      </c>
      <c r="AJ940" s="132">
        <v>5.0499999999999998E-3</v>
      </c>
    </row>
    <row r="941" spans="1:36">
      <c r="A941" t="s">
        <v>1214</v>
      </c>
      <c r="B941" t="s">
        <v>1249</v>
      </c>
      <c r="C941" t="s">
        <v>1992</v>
      </c>
      <c r="D941" t="s">
        <v>1993</v>
      </c>
      <c r="E941" t="s">
        <v>310</v>
      </c>
      <c r="F941" t="s">
        <v>2440</v>
      </c>
      <c r="G941" t="s">
        <v>2441</v>
      </c>
      <c r="H941" t="s">
        <v>322</v>
      </c>
      <c r="I941" t="s">
        <v>755</v>
      </c>
      <c r="J941" t="s">
        <v>205</v>
      </c>
      <c r="K941" t="s">
        <v>205</v>
      </c>
      <c r="L941" t="s">
        <v>326</v>
      </c>
      <c r="M941" t="s">
        <v>341</v>
      </c>
      <c r="N941" t="s">
        <v>449</v>
      </c>
      <c r="O941" t="s">
        <v>340</v>
      </c>
      <c r="P941" t="s">
        <v>1212</v>
      </c>
      <c r="Q941" t="s">
        <v>414</v>
      </c>
      <c r="R941" t="s">
        <v>408</v>
      </c>
      <c r="S941" t="s">
        <v>1213</v>
      </c>
      <c r="T941" s="131">
        <v>2.81</v>
      </c>
      <c r="U941" t="s">
        <v>2442</v>
      </c>
      <c r="V941" s="132">
        <v>3.6063999999999998</v>
      </c>
      <c r="W941" s="132">
        <v>2.4400000000000002E-2</v>
      </c>
      <c r="X941" t="s">
        <v>413</v>
      </c>
      <c r="Y941" t="s">
        <v>340</v>
      </c>
      <c r="Z941" s="131">
        <v>786000.47</v>
      </c>
      <c r="AA941" s="131">
        <v>1</v>
      </c>
      <c r="AB941" s="131">
        <v>115.29</v>
      </c>
      <c r="AC941" s="109"/>
      <c r="AD941" s="131">
        <v>906.18</v>
      </c>
      <c r="AE941" s="109"/>
      <c r="AF941" s="108"/>
      <c r="AG941" s="16"/>
      <c r="AH941" s="132">
        <v>3.5E-4</v>
      </c>
      <c r="AI941" s="132">
        <v>2.7279999999999999E-2</v>
      </c>
      <c r="AJ941" s="132">
        <v>3.0799999999999998E-3</v>
      </c>
    </row>
    <row r="942" spans="1:36">
      <c r="A942" t="s">
        <v>1214</v>
      </c>
      <c r="B942" t="s">
        <v>1249</v>
      </c>
      <c r="C942" t="s">
        <v>1536</v>
      </c>
      <c r="D942" t="s">
        <v>1537</v>
      </c>
      <c r="E942" t="s">
        <v>310</v>
      </c>
      <c r="F942" t="s">
        <v>2826</v>
      </c>
      <c r="G942" t="s">
        <v>2827</v>
      </c>
      <c r="H942" t="s">
        <v>322</v>
      </c>
      <c r="I942" t="s">
        <v>755</v>
      </c>
      <c r="J942" t="s">
        <v>205</v>
      </c>
      <c r="K942" t="s">
        <v>205</v>
      </c>
      <c r="L942" t="s">
        <v>326</v>
      </c>
      <c r="M942" t="s">
        <v>341</v>
      </c>
      <c r="N942" t="s">
        <v>449</v>
      </c>
      <c r="O942" t="s">
        <v>340</v>
      </c>
      <c r="P942" t="s">
        <v>1212</v>
      </c>
      <c r="Q942" t="s">
        <v>414</v>
      </c>
      <c r="R942" t="s">
        <v>408</v>
      </c>
      <c r="S942" t="s">
        <v>1213</v>
      </c>
      <c r="T942" s="131">
        <v>2.09</v>
      </c>
      <c r="U942" t="s">
        <v>1325</v>
      </c>
      <c r="V942" s="132">
        <v>1.7989999999999999E-2</v>
      </c>
      <c r="W942" s="132">
        <v>2.5600000000000001E-2</v>
      </c>
      <c r="X942" t="s">
        <v>413</v>
      </c>
      <c r="Y942" t="s">
        <v>340</v>
      </c>
      <c r="Z942" s="131">
        <v>853200</v>
      </c>
      <c r="AA942" s="131">
        <v>1</v>
      </c>
      <c r="AB942" s="131">
        <v>104.2</v>
      </c>
      <c r="AC942" s="109"/>
      <c r="AD942" s="131">
        <v>889.03399999999999</v>
      </c>
      <c r="AE942" s="109"/>
      <c r="AF942" s="108"/>
      <c r="AG942" s="16"/>
      <c r="AH942" s="132">
        <v>2.9999999999999997E-4</v>
      </c>
      <c r="AI942" s="132">
        <v>2.6759999999999999E-2</v>
      </c>
      <c r="AJ942" s="132">
        <v>3.0200000000000001E-3</v>
      </c>
    </row>
    <row r="943" spans="1:36">
      <c r="A943" t="s">
        <v>1214</v>
      </c>
      <c r="B943" t="s">
        <v>1249</v>
      </c>
      <c r="C943" t="s">
        <v>2480</v>
      </c>
      <c r="D943" t="s">
        <v>2481</v>
      </c>
      <c r="E943" t="s">
        <v>310</v>
      </c>
      <c r="F943" t="s">
        <v>2488</v>
      </c>
      <c r="G943" t="s">
        <v>2489</v>
      </c>
      <c r="H943" t="s">
        <v>322</v>
      </c>
      <c r="I943" t="s">
        <v>755</v>
      </c>
      <c r="J943" t="s">
        <v>205</v>
      </c>
      <c r="K943" t="s">
        <v>205</v>
      </c>
      <c r="L943" t="s">
        <v>326</v>
      </c>
      <c r="M943" t="s">
        <v>341</v>
      </c>
      <c r="N943" t="s">
        <v>478</v>
      </c>
      <c r="O943" t="s">
        <v>340</v>
      </c>
      <c r="P943" t="s">
        <v>1212</v>
      </c>
      <c r="Q943" t="s">
        <v>414</v>
      </c>
      <c r="R943" t="s">
        <v>408</v>
      </c>
      <c r="S943" t="s">
        <v>1213</v>
      </c>
      <c r="T943" s="131">
        <v>1.48</v>
      </c>
      <c r="U943" t="s">
        <v>1681</v>
      </c>
      <c r="V943" s="132">
        <v>-3.6600000000000001E-3</v>
      </c>
      <c r="W943" s="132">
        <v>2.5999999999999999E-2</v>
      </c>
      <c r="X943" t="s">
        <v>413</v>
      </c>
      <c r="Y943" t="s">
        <v>340</v>
      </c>
      <c r="Z943" s="131">
        <v>775000</v>
      </c>
      <c r="AA943" s="131">
        <v>1</v>
      </c>
      <c r="AB943" s="131">
        <v>111.15</v>
      </c>
      <c r="AC943" s="109"/>
      <c r="AD943" s="131">
        <v>861.41300000000001</v>
      </c>
      <c r="AE943" s="109"/>
      <c r="AF943" s="108"/>
      <c r="AG943" s="16"/>
      <c r="AH943" s="132">
        <v>1.2099999999999999E-3</v>
      </c>
      <c r="AI943" s="132">
        <v>2.5930000000000002E-2</v>
      </c>
      <c r="AJ943" s="132">
        <v>2.9299999999999999E-3</v>
      </c>
    </row>
    <row r="944" spans="1:36">
      <c r="A944" t="s">
        <v>1214</v>
      </c>
      <c r="B944" t="s">
        <v>1249</v>
      </c>
      <c r="C944" t="s">
        <v>2004</v>
      </c>
      <c r="D944" t="s">
        <v>2005</v>
      </c>
      <c r="E944" t="s">
        <v>310</v>
      </c>
      <c r="F944" t="s">
        <v>2360</v>
      </c>
      <c r="G944" t="s">
        <v>2361</v>
      </c>
      <c r="H944" t="s">
        <v>322</v>
      </c>
      <c r="I944" t="s">
        <v>755</v>
      </c>
      <c r="J944" t="s">
        <v>205</v>
      </c>
      <c r="K944" t="s">
        <v>205</v>
      </c>
      <c r="L944" t="s">
        <v>326</v>
      </c>
      <c r="M944" t="s">
        <v>341</v>
      </c>
      <c r="N944" t="s">
        <v>449</v>
      </c>
      <c r="O944" t="s">
        <v>340</v>
      </c>
      <c r="P944" t="s">
        <v>1212</v>
      </c>
      <c r="Q944" t="s">
        <v>414</v>
      </c>
      <c r="R944" t="s">
        <v>408</v>
      </c>
      <c r="S944" t="s">
        <v>1213</v>
      </c>
      <c r="T944" s="131">
        <v>0.98</v>
      </c>
      <c r="U944" t="s">
        <v>2362</v>
      </c>
      <c r="V944" s="132">
        <v>7.4700000000000001E-3</v>
      </c>
      <c r="W944" s="132">
        <v>2.5499999999999998E-2</v>
      </c>
      <c r="X944" t="s">
        <v>413</v>
      </c>
      <c r="Y944" t="s">
        <v>340</v>
      </c>
      <c r="Z944" s="131">
        <v>712000</v>
      </c>
      <c r="AA944" s="131">
        <v>1</v>
      </c>
      <c r="AB944" s="131">
        <v>112.93</v>
      </c>
      <c r="AC944" s="109"/>
      <c r="AD944" s="131">
        <v>804.06200000000001</v>
      </c>
      <c r="AE944" s="109"/>
      <c r="AF944" s="108"/>
      <c r="AG944" s="16"/>
      <c r="AH944" s="132">
        <v>2.4000000000000001E-4</v>
      </c>
      <c r="AI944" s="132">
        <v>2.4199999999999999E-2</v>
      </c>
      <c r="AJ944" s="132">
        <v>2.7299999999999998E-3</v>
      </c>
    </row>
    <row r="945" spans="1:36">
      <c r="A945" t="s">
        <v>1214</v>
      </c>
      <c r="B945" t="s">
        <v>1249</v>
      </c>
      <c r="C945" t="s">
        <v>2455</v>
      </c>
      <c r="D945" t="s">
        <v>2456</v>
      </c>
      <c r="E945" t="s">
        <v>310</v>
      </c>
      <c r="F945" t="s">
        <v>2970</v>
      </c>
      <c r="G945" t="s">
        <v>2971</v>
      </c>
      <c r="H945" t="s">
        <v>322</v>
      </c>
      <c r="I945" t="s">
        <v>756</v>
      </c>
      <c r="J945" t="s">
        <v>205</v>
      </c>
      <c r="K945" t="s">
        <v>205</v>
      </c>
      <c r="L945" t="s">
        <v>326</v>
      </c>
      <c r="M945" t="s">
        <v>341</v>
      </c>
      <c r="N945" t="s">
        <v>437</v>
      </c>
      <c r="O945" t="s">
        <v>340</v>
      </c>
      <c r="P945" t="s">
        <v>1212</v>
      </c>
      <c r="Q945" t="s">
        <v>414</v>
      </c>
      <c r="R945" t="s">
        <v>408</v>
      </c>
      <c r="S945" t="s">
        <v>1213</v>
      </c>
      <c r="T945" s="131">
        <v>0.77</v>
      </c>
      <c r="U945" t="s">
        <v>2972</v>
      </c>
      <c r="V945" s="132">
        <v>1.58E-3</v>
      </c>
      <c r="W945" s="132">
        <v>4.9500000000000002E-2</v>
      </c>
      <c r="X945" t="s">
        <v>413</v>
      </c>
      <c r="Y945" t="s">
        <v>340</v>
      </c>
      <c r="Z945" s="131">
        <v>724000</v>
      </c>
      <c r="AA945" s="131">
        <v>1</v>
      </c>
      <c r="AB945" s="131">
        <v>98.67</v>
      </c>
      <c r="AC945" s="109"/>
      <c r="AD945" s="131">
        <v>714.37099999999998</v>
      </c>
      <c r="AE945" s="109"/>
      <c r="AF945" s="108"/>
      <c r="AG945" s="16"/>
      <c r="AH945" s="132">
        <v>3.8999999999999999E-4</v>
      </c>
      <c r="AI945" s="132">
        <v>2.1499999999999998E-2</v>
      </c>
      <c r="AJ945" s="132">
        <v>2.4299999999999999E-3</v>
      </c>
    </row>
    <row r="946" spans="1:36">
      <c r="A946" t="s">
        <v>1214</v>
      </c>
      <c r="B946" t="s">
        <v>1249</v>
      </c>
      <c r="C946" t="s">
        <v>2414</v>
      </c>
      <c r="D946" t="s">
        <v>2415</v>
      </c>
      <c r="E946" t="s">
        <v>310</v>
      </c>
      <c r="F946" t="s">
        <v>2416</v>
      </c>
      <c r="G946" t="s">
        <v>2417</v>
      </c>
      <c r="H946" t="s">
        <v>322</v>
      </c>
      <c r="I946" t="s">
        <v>755</v>
      </c>
      <c r="J946" t="s">
        <v>205</v>
      </c>
      <c r="K946" t="s">
        <v>205</v>
      </c>
      <c r="L946" t="s">
        <v>326</v>
      </c>
      <c r="M946" t="s">
        <v>341</v>
      </c>
      <c r="N946" t="s">
        <v>449</v>
      </c>
      <c r="O946" t="s">
        <v>340</v>
      </c>
      <c r="P946" t="s">
        <v>1212</v>
      </c>
      <c r="Q946" t="s">
        <v>414</v>
      </c>
      <c r="R946" t="s">
        <v>408</v>
      </c>
      <c r="S946" t="s">
        <v>1213</v>
      </c>
      <c r="T946" s="131">
        <v>0.19</v>
      </c>
      <c r="U946" t="s">
        <v>2418</v>
      </c>
      <c r="V946" s="132">
        <v>5.1399999999999996E-3</v>
      </c>
      <c r="W946" s="132">
        <v>2.23E-2</v>
      </c>
      <c r="X946" t="s">
        <v>413</v>
      </c>
      <c r="Y946" t="s">
        <v>340</v>
      </c>
      <c r="Z946" s="131">
        <v>517500</v>
      </c>
      <c r="AA946" s="131">
        <v>1</v>
      </c>
      <c r="AB946" s="131">
        <v>115.96</v>
      </c>
      <c r="AC946" s="109"/>
      <c r="AD946" s="131">
        <v>600.09299999999996</v>
      </c>
      <c r="AE946" s="109"/>
      <c r="AF946" s="108"/>
      <c r="AG946" s="16"/>
      <c r="AH946" s="132">
        <v>3.4000000000000002E-4</v>
      </c>
      <c r="AI946" s="132">
        <v>1.806E-2</v>
      </c>
      <c r="AJ946" s="132">
        <v>2.0400000000000001E-3</v>
      </c>
    </row>
    <row r="947" spans="1:36">
      <c r="A947" t="s">
        <v>1214</v>
      </c>
      <c r="B947" t="s">
        <v>1249</v>
      </c>
      <c r="C947" t="s">
        <v>2004</v>
      </c>
      <c r="D947" t="s">
        <v>2005</v>
      </c>
      <c r="E947" t="s">
        <v>310</v>
      </c>
      <c r="F947" t="s">
        <v>2232</v>
      </c>
      <c r="G947" t="s">
        <v>2233</v>
      </c>
      <c r="H947" t="s">
        <v>322</v>
      </c>
      <c r="I947" t="s">
        <v>755</v>
      </c>
      <c r="J947" t="s">
        <v>205</v>
      </c>
      <c r="K947" t="s">
        <v>205</v>
      </c>
      <c r="L947" t="s">
        <v>326</v>
      </c>
      <c r="M947" t="s">
        <v>341</v>
      </c>
      <c r="N947" t="s">
        <v>449</v>
      </c>
      <c r="O947" t="s">
        <v>340</v>
      </c>
      <c r="P947" t="s">
        <v>1212</v>
      </c>
      <c r="Q947" t="s">
        <v>414</v>
      </c>
      <c r="R947" t="s">
        <v>408</v>
      </c>
      <c r="S947" t="s">
        <v>1213</v>
      </c>
      <c r="T947" s="131">
        <v>3.21</v>
      </c>
      <c r="U947" t="s">
        <v>2234</v>
      </c>
      <c r="V947" s="132">
        <v>1.771E-2</v>
      </c>
      <c r="W947" s="132">
        <v>2.58E-2</v>
      </c>
      <c r="X947" t="s">
        <v>413</v>
      </c>
      <c r="Y947" t="s">
        <v>340</v>
      </c>
      <c r="Z947" s="131">
        <v>514297.31</v>
      </c>
      <c r="AA947" s="131">
        <v>1</v>
      </c>
      <c r="AB947" s="131">
        <v>104.36</v>
      </c>
      <c r="AC947" s="109"/>
      <c r="AD947" s="131">
        <v>536.721</v>
      </c>
      <c r="AE947" s="109"/>
      <c r="AF947" s="108"/>
      <c r="AG947" s="16"/>
      <c r="AH947" s="132">
        <v>2.3000000000000001E-4</v>
      </c>
      <c r="AI947" s="132">
        <v>1.6160000000000001E-2</v>
      </c>
      <c r="AJ947" s="132">
        <v>1.82E-3</v>
      </c>
    </row>
    <row r="948" spans="1:36">
      <c r="A948" t="s">
        <v>1214</v>
      </c>
      <c r="B948" t="s">
        <v>1249</v>
      </c>
      <c r="C948" t="s">
        <v>2004</v>
      </c>
      <c r="D948" t="s">
        <v>2005</v>
      </c>
      <c r="E948" t="s">
        <v>310</v>
      </c>
      <c r="F948" t="s">
        <v>2507</v>
      </c>
      <c r="G948" t="s">
        <v>2508</v>
      </c>
      <c r="H948" t="s">
        <v>322</v>
      </c>
      <c r="I948" t="s">
        <v>755</v>
      </c>
      <c r="J948" t="s">
        <v>205</v>
      </c>
      <c r="K948" t="s">
        <v>205</v>
      </c>
      <c r="L948" t="s">
        <v>326</v>
      </c>
      <c r="M948" t="s">
        <v>341</v>
      </c>
      <c r="N948" t="s">
        <v>449</v>
      </c>
      <c r="O948" t="s">
        <v>340</v>
      </c>
      <c r="P948" t="s">
        <v>1212</v>
      </c>
      <c r="Q948" t="s">
        <v>414</v>
      </c>
      <c r="R948" t="s">
        <v>408</v>
      </c>
      <c r="S948" t="s">
        <v>1213</v>
      </c>
      <c r="T948" s="131">
        <v>3.31</v>
      </c>
      <c r="U948" t="s">
        <v>2509</v>
      </c>
      <c r="V948" s="132">
        <v>-7.0400000000000003E-3</v>
      </c>
      <c r="W948" s="132">
        <v>2.58E-2</v>
      </c>
      <c r="X948" t="s">
        <v>413</v>
      </c>
      <c r="Y948" t="s">
        <v>340</v>
      </c>
      <c r="Z948" s="131">
        <v>479000</v>
      </c>
      <c r="AA948" s="131">
        <v>1</v>
      </c>
      <c r="AB948" s="131">
        <v>105.48</v>
      </c>
      <c r="AC948" s="109"/>
      <c r="AD948" s="131">
        <v>505.24900000000002</v>
      </c>
      <c r="AE948" s="109"/>
      <c r="AF948" s="108"/>
      <c r="AG948" s="16"/>
      <c r="AH948" s="132">
        <v>1.3999999999999999E-4</v>
      </c>
      <c r="AI948" s="132">
        <v>1.521E-2</v>
      </c>
      <c r="AJ948" s="132">
        <v>1.72E-3</v>
      </c>
    </row>
    <row r="949" spans="1:36">
      <c r="A949" t="s">
        <v>1214</v>
      </c>
      <c r="B949" t="s">
        <v>1249</v>
      </c>
      <c r="C949" t="s">
        <v>2351</v>
      </c>
      <c r="D949" t="s">
        <v>2352</v>
      </c>
      <c r="E949" t="s">
        <v>310</v>
      </c>
      <c r="F949" t="s">
        <v>2569</v>
      </c>
      <c r="G949" t="s">
        <v>2570</v>
      </c>
      <c r="H949" t="s">
        <v>322</v>
      </c>
      <c r="I949" t="s">
        <v>952</v>
      </c>
      <c r="J949" t="s">
        <v>205</v>
      </c>
      <c r="K949" t="s">
        <v>205</v>
      </c>
      <c r="L949" t="s">
        <v>326</v>
      </c>
      <c r="M949" t="s">
        <v>341</v>
      </c>
      <c r="N949" t="s">
        <v>452</v>
      </c>
      <c r="O949" t="s">
        <v>340</v>
      </c>
      <c r="P949" t="s">
        <v>1590</v>
      </c>
      <c r="Q949" t="s">
        <v>414</v>
      </c>
      <c r="R949" t="s">
        <v>408</v>
      </c>
      <c r="S949" t="s">
        <v>1213</v>
      </c>
      <c r="T949" s="131">
        <v>0.73</v>
      </c>
      <c r="U949" t="s">
        <v>1676</v>
      </c>
      <c r="V949" s="132">
        <v>5.4190000000000002E-2</v>
      </c>
      <c r="W949" s="132">
        <v>4.9500000000000002E-2</v>
      </c>
      <c r="X949" t="s">
        <v>413</v>
      </c>
      <c r="Y949" t="s">
        <v>340</v>
      </c>
      <c r="Z949" s="131">
        <v>496000</v>
      </c>
      <c r="AA949" s="131">
        <v>1</v>
      </c>
      <c r="AB949" s="131">
        <v>100.26</v>
      </c>
      <c r="AC949" s="109"/>
      <c r="AD949" s="131">
        <v>497.29</v>
      </c>
      <c r="AE949" s="109"/>
      <c r="AF949" s="108"/>
      <c r="AG949" s="16"/>
      <c r="AH949" s="132">
        <v>8.5999999999999998E-4</v>
      </c>
      <c r="AI949" s="132">
        <v>1.4970000000000001E-2</v>
      </c>
      <c r="AJ949" s="132">
        <v>1.6900000000000001E-3</v>
      </c>
    </row>
    <row r="950" spans="1:36">
      <c r="A950" t="s">
        <v>1214</v>
      </c>
      <c r="B950" t="s">
        <v>1249</v>
      </c>
      <c r="C950" t="s">
        <v>2973</v>
      </c>
      <c r="D950" t="s">
        <v>2974</v>
      </c>
      <c r="E950" t="s">
        <v>310</v>
      </c>
      <c r="F950" t="s">
        <v>2975</v>
      </c>
      <c r="G950" t="s">
        <v>2976</v>
      </c>
      <c r="H950" t="s">
        <v>322</v>
      </c>
      <c r="I950" t="s">
        <v>755</v>
      </c>
      <c r="J950" t="s">
        <v>205</v>
      </c>
      <c r="K950" t="s">
        <v>205</v>
      </c>
      <c r="L950" t="s">
        <v>326</v>
      </c>
      <c r="M950" t="s">
        <v>341</v>
      </c>
      <c r="N950" t="s">
        <v>478</v>
      </c>
      <c r="O950" t="s">
        <v>340</v>
      </c>
      <c r="P950" t="s">
        <v>1212</v>
      </c>
      <c r="Q950" t="s">
        <v>414</v>
      </c>
      <c r="R950" t="s">
        <v>408</v>
      </c>
      <c r="S950" t="s">
        <v>1213</v>
      </c>
      <c r="T950" s="131">
        <v>3.4</v>
      </c>
      <c r="U950" t="s">
        <v>1551</v>
      </c>
      <c r="V950" s="132">
        <v>-1.0499999999999999E-3</v>
      </c>
      <c r="W950" s="132">
        <v>2.5899999999999999E-2</v>
      </c>
      <c r="X950" t="s">
        <v>413</v>
      </c>
      <c r="Y950" t="s">
        <v>340</v>
      </c>
      <c r="Z950" s="131">
        <v>444857.62</v>
      </c>
      <c r="AA950" s="131">
        <v>1</v>
      </c>
      <c r="AB950" s="131">
        <v>108.28</v>
      </c>
      <c r="AC950" s="109"/>
      <c r="AD950" s="131">
        <v>481.69200000000001</v>
      </c>
      <c r="AE950" s="109"/>
      <c r="AF950" s="108"/>
      <c r="AG950" s="16"/>
      <c r="AH950" s="132">
        <v>7.4099999999999999E-3</v>
      </c>
      <c r="AI950" s="132">
        <v>1.4500000000000001E-2</v>
      </c>
      <c r="AJ950" s="132">
        <v>1.64E-3</v>
      </c>
    </row>
    <row r="951" spans="1:36">
      <c r="A951" t="s">
        <v>1214</v>
      </c>
      <c r="B951" t="s">
        <v>1249</v>
      </c>
      <c r="C951" t="s">
        <v>456</v>
      </c>
      <c r="D951" t="s">
        <v>2228</v>
      </c>
      <c r="E951" t="s">
        <v>310</v>
      </c>
      <c r="F951" t="s">
        <v>2419</v>
      </c>
      <c r="G951" t="s">
        <v>2420</v>
      </c>
      <c r="H951" t="s">
        <v>322</v>
      </c>
      <c r="I951" t="s">
        <v>755</v>
      </c>
      <c r="J951" t="s">
        <v>205</v>
      </c>
      <c r="K951" t="s">
        <v>205</v>
      </c>
      <c r="L951" t="s">
        <v>326</v>
      </c>
      <c r="M951" t="s">
        <v>341</v>
      </c>
      <c r="N951" t="s">
        <v>441</v>
      </c>
      <c r="O951" t="s">
        <v>340</v>
      </c>
      <c r="P951" t="s">
        <v>1212</v>
      </c>
      <c r="Q951" t="s">
        <v>414</v>
      </c>
      <c r="R951" t="s">
        <v>408</v>
      </c>
      <c r="S951" t="s">
        <v>1213</v>
      </c>
      <c r="T951" s="131">
        <v>0.65</v>
      </c>
      <c r="U951" t="s">
        <v>2421</v>
      </c>
      <c r="V951" s="132">
        <v>2.2159999999999999E-2</v>
      </c>
      <c r="W951" s="132">
        <v>2.9600000000000001E-2</v>
      </c>
      <c r="X951" t="s">
        <v>413</v>
      </c>
      <c r="Y951" t="s">
        <v>340</v>
      </c>
      <c r="Z951" s="131">
        <v>372000</v>
      </c>
      <c r="AA951" s="131">
        <v>1</v>
      </c>
      <c r="AB951" s="131">
        <v>121.68</v>
      </c>
      <c r="AC951" s="109"/>
      <c r="AD951" s="131">
        <v>452.65</v>
      </c>
      <c r="AE951" s="109"/>
      <c r="AF951" s="108"/>
      <c r="AG951" s="16"/>
      <c r="AH951" s="132">
        <v>2.5000000000000001E-4</v>
      </c>
      <c r="AI951" s="132">
        <v>1.363E-2</v>
      </c>
      <c r="AJ951" s="132">
        <v>1.5399999999999999E-3</v>
      </c>
    </row>
    <row r="952" spans="1:36">
      <c r="A952" t="s">
        <v>1214</v>
      </c>
      <c r="B952" t="s">
        <v>1249</v>
      </c>
      <c r="C952" t="s">
        <v>2977</v>
      </c>
      <c r="D952" t="s">
        <v>2978</v>
      </c>
      <c r="E952" t="s">
        <v>310</v>
      </c>
      <c r="F952" t="s">
        <v>2979</v>
      </c>
      <c r="G952" t="s">
        <v>2980</v>
      </c>
      <c r="H952" t="s">
        <v>322</v>
      </c>
      <c r="I952" t="s">
        <v>952</v>
      </c>
      <c r="J952" t="s">
        <v>205</v>
      </c>
      <c r="K952" t="s">
        <v>205</v>
      </c>
      <c r="L952" t="s">
        <v>326</v>
      </c>
      <c r="M952" t="s">
        <v>341</v>
      </c>
      <c r="N952" t="s">
        <v>437</v>
      </c>
      <c r="O952" t="s">
        <v>340</v>
      </c>
      <c r="P952" t="s">
        <v>2774</v>
      </c>
      <c r="Q952" t="s">
        <v>416</v>
      </c>
      <c r="R952" t="s">
        <v>408</v>
      </c>
      <c r="S952" t="s">
        <v>1213</v>
      </c>
      <c r="T952" s="131">
        <v>1.57</v>
      </c>
      <c r="U952" t="s">
        <v>2981</v>
      </c>
      <c r="V952" s="132">
        <v>1.5810000000000001E-2</v>
      </c>
      <c r="W952" s="132">
        <v>4.5199999999999997E-2</v>
      </c>
      <c r="X952" t="s">
        <v>413</v>
      </c>
      <c r="Y952" t="s">
        <v>340</v>
      </c>
      <c r="Z952" s="131">
        <v>440000</v>
      </c>
      <c r="AA952" s="131">
        <v>1</v>
      </c>
      <c r="AB952" s="131">
        <v>101.43</v>
      </c>
      <c r="AC952" s="109"/>
      <c r="AD952" s="131">
        <v>446.29199999999997</v>
      </c>
      <c r="AE952" s="109"/>
      <c r="AF952" s="108"/>
      <c r="AG952" s="16"/>
      <c r="AH952" s="132">
        <v>4.0099999999999997E-3</v>
      </c>
      <c r="AI952" s="132">
        <v>1.3429999999999999E-2</v>
      </c>
      <c r="AJ952" s="132">
        <v>1.5200000000000001E-3</v>
      </c>
    </row>
    <row r="953" spans="1:36">
      <c r="A953" t="s">
        <v>1214</v>
      </c>
      <c r="B953" t="s">
        <v>1249</v>
      </c>
      <c r="C953" t="s">
        <v>2523</v>
      </c>
      <c r="D953" t="s">
        <v>2524</v>
      </c>
      <c r="E953" t="s">
        <v>310</v>
      </c>
      <c r="F953" t="s">
        <v>2525</v>
      </c>
      <c r="G953" t="s">
        <v>2526</v>
      </c>
      <c r="H953" t="s">
        <v>322</v>
      </c>
      <c r="I953" t="s">
        <v>755</v>
      </c>
      <c r="J953" t="s">
        <v>205</v>
      </c>
      <c r="K953" t="s">
        <v>205</v>
      </c>
      <c r="L953" t="s">
        <v>326</v>
      </c>
      <c r="M953" t="s">
        <v>341</v>
      </c>
      <c r="N953" t="s">
        <v>449</v>
      </c>
      <c r="O953" t="s">
        <v>340</v>
      </c>
      <c r="P953" t="s">
        <v>1212</v>
      </c>
      <c r="Q953" t="s">
        <v>414</v>
      </c>
      <c r="R953" t="s">
        <v>408</v>
      </c>
      <c r="S953" t="s">
        <v>1213</v>
      </c>
      <c r="T953" s="131">
        <v>2.5099999999999998</v>
      </c>
      <c r="U953" t="s">
        <v>2527</v>
      </c>
      <c r="V953" s="132">
        <v>0.11294</v>
      </c>
      <c r="W953" s="132">
        <v>2.5399999999999999E-2</v>
      </c>
      <c r="X953" t="s">
        <v>413</v>
      </c>
      <c r="Y953" t="s">
        <v>340</v>
      </c>
      <c r="Z953" s="131">
        <v>372000.67</v>
      </c>
      <c r="AA953" s="131">
        <v>1</v>
      </c>
      <c r="AB953" s="131">
        <v>114.77</v>
      </c>
      <c r="AC953" s="109"/>
      <c r="AD953" s="131">
        <v>426.94499999999999</v>
      </c>
      <c r="AE953" s="109"/>
      <c r="AF953" s="108"/>
      <c r="AG953" s="16"/>
      <c r="AH953" s="132">
        <v>1.6000000000000001E-3</v>
      </c>
      <c r="AI953" s="132">
        <v>1.285E-2</v>
      </c>
      <c r="AJ953" s="132">
        <v>1.4499999999999999E-3</v>
      </c>
    </row>
    <row r="954" spans="1:36">
      <c r="A954" t="s">
        <v>1214</v>
      </c>
      <c r="B954" t="s">
        <v>1249</v>
      </c>
      <c r="C954" t="s">
        <v>2669</v>
      </c>
      <c r="D954" t="s">
        <v>2670</v>
      </c>
      <c r="E954" t="s">
        <v>310</v>
      </c>
      <c r="F954" t="s">
        <v>2671</v>
      </c>
      <c r="G954" t="s">
        <v>2672</v>
      </c>
      <c r="H954" t="s">
        <v>322</v>
      </c>
      <c r="I954" t="s">
        <v>952</v>
      </c>
      <c r="J954" t="s">
        <v>205</v>
      </c>
      <c r="K954" t="s">
        <v>205</v>
      </c>
      <c r="L954" t="s">
        <v>326</v>
      </c>
      <c r="M954" t="s">
        <v>341</v>
      </c>
      <c r="N954" t="s">
        <v>465</v>
      </c>
      <c r="O954" t="s">
        <v>340</v>
      </c>
      <c r="P954" t="s">
        <v>1212</v>
      </c>
      <c r="Q954" t="s">
        <v>414</v>
      </c>
      <c r="R954" t="s">
        <v>408</v>
      </c>
      <c r="S954" t="s">
        <v>1213</v>
      </c>
      <c r="T954" s="131">
        <v>1.46</v>
      </c>
      <c r="U954" t="s">
        <v>2673</v>
      </c>
      <c r="V954" s="132">
        <v>3.3640000000000003E-2</v>
      </c>
      <c r="W954" s="132">
        <v>4.3099999999999999E-2</v>
      </c>
      <c r="X954" t="s">
        <v>413</v>
      </c>
      <c r="Y954" t="s">
        <v>340</v>
      </c>
      <c r="Z954" s="131">
        <v>438000.53</v>
      </c>
      <c r="AA954" s="131">
        <v>1</v>
      </c>
      <c r="AB954" s="131">
        <v>96.34</v>
      </c>
      <c r="AC954" s="109"/>
      <c r="AD954" s="131">
        <v>421.97</v>
      </c>
      <c r="AE954" s="109"/>
      <c r="AF954" s="108"/>
      <c r="AG954" s="16"/>
      <c r="AH954" s="132">
        <v>1.4599999999999999E-3</v>
      </c>
      <c r="AI954" s="132">
        <v>1.2699999999999999E-2</v>
      </c>
      <c r="AJ954" s="132">
        <v>1.4300000000000001E-3</v>
      </c>
    </row>
    <row r="955" spans="1:36">
      <c r="A955" t="s">
        <v>1214</v>
      </c>
      <c r="B955" t="s">
        <v>1249</v>
      </c>
      <c r="C955" t="s">
        <v>1532</v>
      </c>
      <c r="D955" t="s">
        <v>1533</v>
      </c>
      <c r="E955" t="s">
        <v>310</v>
      </c>
      <c r="F955" t="s">
        <v>2485</v>
      </c>
      <c r="G955" t="s">
        <v>2486</v>
      </c>
      <c r="H955" t="s">
        <v>322</v>
      </c>
      <c r="I955" t="s">
        <v>755</v>
      </c>
      <c r="J955" t="s">
        <v>205</v>
      </c>
      <c r="K955" t="s">
        <v>205</v>
      </c>
      <c r="L955" t="s">
        <v>326</v>
      </c>
      <c r="M955" t="s">
        <v>341</v>
      </c>
      <c r="N955" t="s">
        <v>449</v>
      </c>
      <c r="O955" t="s">
        <v>340</v>
      </c>
      <c r="P955" t="s">
        <v>1212</v>
      </c>
      <c r="Q955" t="s">
        <v>414</v>
      </c>
      <c r="R955" t="s">
        <v>408</v>
      </c>
      <c r="S955" t="s">
        <v>1213</v>
      </c>
      <c r="T955" s="131">
        <v>3.5</v>
      </c>
      <c r="U955" t="s">
        <v>2487</v>
      </c>
      <c r="V955" s="132">
        <v>1.17E-2</v>
      </c>
      <c r="W955" s="132">
        <v>2.5999999999999999E-2</v>
      </c>
      <c r="X955" t="s">
        <v>413</v>
      </c>
      <c r="Y955" t="s">
        <v>340</v>
      </c>
      <c r="Z955" s="131">
        <v>393000.66</v>
      </c>
      <c r="AA955" s="131">
        <v>1</v>
      </c>
      <c r="AB955" s="131">
        <v>105.05</v>
      </c>
      <c r="AC955" s="109"/>
      <c r="AD955" s="131">
        <v>412.84699999999998</v>
      </c>
      <c r="AE955" s="109"/>
      <c r="AF955" s="108"/>
      <c r="AG955" s="16"/>
      <c r="AH955" s="132">
        <v>1.2E-4</v>
      </c>
      <c r="AI955" s="132">
        <v>1.243E-2</v>
      </c>
      <c r="AJ955" s="132">
        <v>1.4E-3</v>
      </c>
    </row>
    <row r="956" spans="1:36">
      <c r="A956" t="s">
        <v>1214</v>
      </c>
      <c r="B956" t="s">
        <v>1249</v>
      </c>
      <c r="C956" t="s">
        <v>456</v>
      </c>
      <c r="D956" t="s">
        <v>2228</v>
      </c>
      <c r="E956" t="s">
        <v>310</v>
      </c>
      <c r="F956" t="s">
        <v>2460</v>
      </c>
      <c r="G956" t="s">
        <v>2461</v>
      </c>
      <c r="H956" t="s">
        <v>322</v>
      </c>
      <c r="I956" t="s">
        <v>755</v>
      </c>
      <c r="J956" t="s">
        <v>205</v>
      </c>
      <c r="K956" t="s">
        <v>205</v>
      </c>
      <c r="L956" t="s">
        <v>326</v>
      </c>
      <c r="M956" t="s">
        <v>341</v>
      </c>
      <c r="N956" t="s">
        <v>441</v>
      </c>
      <c r="O956" t="s">
        <v>340</v>
      </c>
      <c r="P956" t="s">
        <v>1212</v>
      </c>
      <c r="Q956" t="s">
        <v>414</v>
      </c>
      <c r="R956" t="s">
        <v>408</v>
      </c>
      <c r="S956" t="s">
        <v>1213</v>
      </c>
      <c r="T956" s="131">
        <v>2.77</v>
      </c>
      <c r="U956" t="s">
        <v>2462</v>
      </c>
      <c r="V956" s="132">
        <v>2.1690000000000001E-2</v>
      </c>
      <c r="W956" s="132">
        <v>2.46E-2</v>
      </c>
      <c r="X956" t="s">
        <v>413</v>
      </c>
      <c r="Y956" t="s">
        <v>340</v>
      </c>
      <c r="Z956" s="131">
        <v>331456.65000000002</v>
      </c>
      <c r="AA956" s="131">
        <v>1</v>
      </c>
      <c r="AB956" s="131">
        <v>123.46</v>
      </c>
      <c r="AC956" s="109"/>
      <c r="AD956" s="131">
        <v>409.21600000000001</v>
      </c>
      <c r="AE956" s="109"/>
      <c r="AF956" s="108"/>
      <c r="AG956" s="16"/>
      <c r="AH956" s="132">
        <v>1.2999999999999999E-4</v>
      </c>
      <c r="AI956" s="132">
        <v>1.2319999999999999E-2</v>
      </c>
      <c r="AJ956" s="132">
        <v>1.39E-3</v>
      </c>
    </row>
    <row r="957" spans="1:36">
      <c r="A957" t="s">
        <v>1214</v>
      </c>
      <c r="B957" t="s">
        <v>1249</v>
      </c>
      <c r="C957" t="s">
        <v>1647</v>
      </c>
      <c r="D957" t="s">
        <v>1648</v>
      </c>
      <c r="E957" t="s">
        <v>310</v>
      </c>
      <c r="F957" t="s">
        <v>2982</v>
      </c>
      <c r="G957" t="s">
        <v>2983</v>
      </c>
      <c r="H957" t="s">
        <v>322</v>
      </c>
      <c r="I957" t="s">
        <v>952</v>
      </c>
      <c r="J957" t="s">
        <v>205</v>
      </c>
      <c r="K957" t="s">
        <v>205</v>
      </c>
      <c r="L957" t="s">
        <v>326</v>
      </c>
      <c r="M957" t="s">
        <v>341</v>
      </c>
      <c r="N957" t="s">
        <v>448</v>
      </c>
      <c r="O957" t="s">
        <v>340</v>
      </c>
      <c r="P957" t="s">
        <v>1600</v>
      </c>
      <c r="Q957" t="s">
        <v>416</v>
      </c>
      <c r="R957" t="s">
        <v>408</v>
      </c>
      <c r="S957" t="s">
        <v>1213</v>
      </c>
      <c r="T957" s="131">
        <v>0.99</v>
      </c>
      <c r="U957" t="s">
        <v>1743</v>
      </c>
      <c r="V957" s="132">
        <v>5.5030000000000003E-2</v>
      </c>
      <c r="W957" s="132">
        <v>4.9700000000000001E-2</v>
      </c>
      <c r="X957" t="s">
        <v>413</v>
      </c>
      <c r="Y957" t="s">
        <v>340</v>
      </c>
      <c r="Z957" s="131">
        <v>416000</v>
      </c>
      <c r="AA957" s="131">
        <v>1</v>
      </c>
      <c r="AB957" s="131">
        <v>97.18</v>
      </c>
      <c r="AC957" s="109"/>
      <c r="AD957" s="131">
        <v>404.26900000000001</v>
      </c>
      <c r="AE957" s="109"/>
      <c r="AF957" s="108"/>
      <c r="AG957" s="16"/>
      <c r="AH957" s="132">
        <v>1.7700000000000001E-3</v>
      </c>
      <c r="AI957" s="132">
        <v>1.217E-2</v>
      </c>
      <c r="AJ957" s="132">
        <v>1.3699999999999999E-3</v>
      </c>
    </row>
    <row r="958" spans="1:36">
      <c r="A958" t="s">
        <v>1214</v>
      </c>
      <c r="B958" t="s">
        <v>1249</v>
      </c>
      <c r="C958" t="s">
        <v>2004</v>
      </c>
      <c r="D958" t="s">
        <v>2005</v>
      </c>
      <c r="E958" t="s">
        <v>310</v>
      </c>
      <c r="F958" t="s">
        <v>2218</v>
      </c>
      <c r="G958" t="s">
        <v>2219</v>
      </c>
      <c r="H958" t="s">
        <v>322</v>
      </c>
      <c r="I958" t="s">
        <v>755</v>
      </c>
      <c r="J958" t="s">
        <v>205</v>
      </c>
      <c r="K958" t="s">
        <v>205</v>
      </c>
      <c r="L958" t="s">
        <v>326</v>
      </c>
      <c r="M958" t="s">
        <v>341</v>
      </c>
      <c r="N958" t="s">
        <v>449</v>
      </c>
      <c r="O958" t="s">
        <v>340</v>
      </c>
      <c r="P958" t="s">
        <v>1212</v>
      </c>
      <c r="Q958" t="s">
        <v>414</v>
      </c>
      <c r="R958" t="s">
        <v>408</v>
      </c>
      <c r="S958" t="s">
        <v>1213</v>
      </c>
      <c r="T958" s="131">
        <v>4.2</v>
      </c>
      <c r="U958" t="s">
        <v>2220</v>
      </c>
      <c r="V958" s="132">
        <v>1.7649999999999999E-2</v>
      </c>
      <c r="W958" s="132">
        <v>2.58E-2</v>
      </c>
      <c r="X958" t="s">
        <v>413</v>
      </c>
      <c r="Y958" t="s">
        <v>340</v>
      </c>
      <c r="Z958" s="131">
        <v>360000</v>
      </c>
      <c r="AA958" s="131">
        <v>1</v>
      </c>
      <c r="AB958" s="131">
        <v>103.57</v>
      </c>
      <c r="AC958" s="109"/>
      <c r="AD958" s="131">
        <v>372.85199999999998</v>
      </c>
      <c r="AE958" s="109"/>
      <c r="AF958" s="108"/>
      <c r="AG958" s="16"/>
      <c r="AH958" s="132">
        <v>1.4999999999999999E-4</v>
      </c>
      <c r="AI958" s="132">
        <v>1.1220000000000001E-2</v>
      </c>
      <c r="AJ958" s="132">
        <v>1.2700000000000001E-3</v>
      </c>
    </row>
    <row r="959" spans="1:36">
      <c r="A959" t="s">
        <v>1214</v>
      </c>
      <c r="B959" t="s">
        <v>1249</v>
      </c>
      <c r="C959" t="s">
        <v>1992</v>
      </c>
      <c r="D959" t="s">
        <v>1993</v>
      </c>
      <c r="E959" t="s">
        <v>310</v>
      </c>
      <c r="F959" t="s">
        <v>2984</v>
      </c>
      <c r="G959" t="s">
        <v>2985</v>
      </c>
      <c r="H959" t="s">
        <v>322</v>
      </c>
      <c r="I959" t="s">
        <v>952</v>
      </c>
      <c r="J959" t="s">
        <v>205</v>
      </c>
      <c r="K959" t="s">
        <v>205</v>
      </c>
      <c r="L959" t="s">
        <v>326</v>
      </c>
      <c r="M959" t="s">
        <v>341</v>
      </c>
      <c r="N959" t="s">
        <v>449</v>
      </c>
      <c r="O959" t="s">
        <v>340</v>
      </c>
      <c r="P959" t="s">
        <v>1212</v>
      </c>
      <c r="Q959" t="s">
        <v>414</v>
      </c>
      <c r="R959" t="s">
        <v>408</v>
      </c>
      <c r="S959" t="s">
        <v>1213</v>
      </c>
      <c r="T959" s="131">
        <v>4.8</v>
      </c>
      <c r="U959" t="s">
        <v>2986</v>
      </c>
      <c r="V959" s="132">
        <v>3.1230000000000001E-2</v>
      </c>
      <c r="W959" s="132">
        <v>4.4699999999999997E-2</v>
      </c>
      <c r="X959" t="s">
        <v>413</v>
      </c>
      <c r="Y959" t="s">
        <v>340</v>
      </c>
      <c r="Z959" s="131">
        <v>335000</v>
      </c>
      <c r="AA959" s="131">
        <v>1</v>
      </c>
      <c r="AB959" s="131">
        <v>102.07</v>
      </c>
      <c r="AC959" s="109"/>
      <c r="AD959" s="131">
        <v>341.935</v>
      </c>
      <c r="AE959" s="109"/>
      <c r="AF959" s="108"/>
      <c r="AG959" s="16"/>
      <c r="AH959" s="132">
        <v>2.1000000000000001E-4</v>
      </c>
      <c r="AI959" s="132">
        <v>1.0290000000000001E-2</v>
      </c>
      <c r="AJ959" s="132">
        <v>1.16E-3</v>
      </c>
    </row>
    <row r="960" spans="1:36">
      <c r="A960" t="s">
        <v>1214</v>
      </c>
      <c r="B960" t="s">
        <v>1249</v>
      </c>
      <c r="C960" t="s">
        <v>2089</v>
      </c>
      <c r="D960" t="s">
        <v>2090</v>
      </c>
      <c r="E960" t="s">
        <v>310</v>
      </c>
      <c r="F960" t="s">
        <v>2477</v>
      </c>
      <c r="G960" t="s">
        <v>2478</v>
      </c>
      <c r="H960" t="s">
        <v>322</v>
      </c>
      <c r="I960" t="s">
        <v>755</v>
      </c>
      <c r="J960" t="s">
        <v>205</v>
      </c>
      <c r="K960" t="s">
        <v>205</v>
      </c>
      <c r="L960" t="s">
        <v>326</v>
      </c>
      <c r="M960" t="s">
        <v>341</v>
      </c>
      <c r="N960" t="s">
        <v>465</v>
      </c>
      <c r="O960" t="s">
        <v>340</v>
      </c>
      <c r="P960" t="s">
        <v>2257</v>
      </c>
      <c r="Q960" t="s">
        <v>416</v>
      </c>
      <c r="R960" t="s">
        <v>408</v>
      </c>
      <c r="S960" t="s">
        <v>1213</v>
      </c>
      <c r="T960" s="131">
        <v>2.68</v>
      </c>
      <c r="U960" t="s">
        <v>2479</v>
      </c>
      <c r="V960" s="132">
        <v>1.702E-2</v>
      </c>
      <c r="W960" s="132">
        <v>2.8000000000000001E-2</v>
      </c>
      <c r="X960" t="s">
        <v>413</v>
      </c>
      <c r="Y960" t="s">
        <v>340</v>
      </c>
      <c r="Z960" s="131">
        <v>264545.95</v>
      </c>
      <c r="AA960" s="131">
        <v>1</v>
      </c>
      <c r="AB960" s="131">
        <v>114.07</v>
      </c>
      <c r="AC960" s="109">
        <v>33.677</v>
      </c>
      <c r="AD960" s="131">
        <v>335.44499999999999</v>
      </c>
      <c r="AE960" s="109"/>
      <c r="AF960" s="108"/>
      <c r="AG960" s="16"/>
      <c r="AH960" s="132">
        <v>1.2E-4</v>
      </c>
      <c r="AI960" s="132">
        <v>1.111E-2</v>
      </c>
      <c r="AJ960" s="132">
        <v>1.25E-3</v>
      </c>
    </row>
    <row r="961" spans="1:36">
      <c r="A961" t="s">
        <v>1214</v>
      </c>
      <c r="B961" t="s">
        <v>1249</v>
      </c>
      <c r="C961" t="s">
        <v>2289</v>
      </c>
      <c r="D961" t="s">
        <v>2290</v>
      </c>
      <c r="E961" t="s">
        <v>310</v>
      </c>
      <c r="F961" t="s">
        <v>2578</v>
      </c>
      <c r="G961" t="s">
        <v>2579</v>
      </c>
      <c r="H961" t="s">
        <v>322</v>
      </c>
      <c r="I961" t="s">
        <v>755</v>
      </c>
      <c r="J961" t="s">
        <v>205</v>
      </c>
      <c r="K961" t="s">
        <v>205</v>
      </c>
      <c r="L961" t="s">
        <v>326</v>
      </c>
      <c r="M961" t="s">
        <v>341</v>
      </c>
      <c r="N961" t="s">
        <v>465</v>
      </c>
      <c r="O961" t="s">
        <v>340</v>
      </c>
      <c r="P961" t="s">
        <v>1645</v>
      </c>
      <c r="Q961" t="s">
        <v>414</v>
      </c>
      <c r="R961" t="s">
        <v>408</v>
      </c>
      <c r="S961" t="s">
        <v>1213</v>
      </c>
      <c r="T961" s="131">
        <v>2.06</v>
      </c>
      <c r="U961" t="s">
        <v>2580</v>
      </c>
      <c r="V961" s="132">
        <v>9.6500000000000006E-3</v>
      </c>
      <c r="W961" s="132">
        <v>2.8400000000000002E-2</v>
      </c>
      <c r="X961" t="s">
        <v>413</v>
      </c>
      <c r="Y961" t="s">
        <v>340</v>
      </c>
      <c r="Z961" s="131">
        <v>276514.18</v>
      </c>
      <c r="AA961" s="131">
        <v>1</v>
      </c>
      <c r="AB961" s="131">
        <v>114.01</v>
      </c>
      <c r="AC961" s="109"/>
      <c r="AD961" s="131">
        <v>315.25400000000002</v>
      </c>
      <c r="AE961" s="109"/>
      <c r="AF961" s="108"/>
      <c r="AG961" s="16"/>
      <c r="AH961" s="132">
        <v>2.7E-4</v>
      </c>
      <c r="AI961" s="132">
        <v>9.4900000000000002E-3</v>
      </c>
      <c r="AJ961" s="132">
        <v>1.07E-3</v>
      </c>
    </row>
    <row r="962" spans="1:36">
      <c r="A962" t="s">
        <v>1214</v>
      </c>
      <c r="B962" t="s">
        <v>1249</v>
      </c>
      <c r="C962" t="s">
        <v>1536</v>
      </c>
      <c r="D962" t="s">
        <v>1537</v>
      </c>
      <c r="E962" t="s">
        <v>310</v>
      </c>
      <c r="F962" t="s">
        <v>2498</v>
      </c>
      <c r="G962" t="s">
        <v>2499</v>
      </c>
      <c r="H962" t="s">
        <v>322</v>
      </c>
      <c r="I962" t="s">
        <v>755</v>
      </c>
      <c r="J962" t="s">
        <v>205</v>
      </c>
      <c r="K962" t="s">
        <v>205</v>
      </c>
      <c r="L962" t="s">
        <v>326</v>
      </c>
      <c r="M962" t="s">
        <v>341</v>
      </c>
      <c r="N962" t="s">
        <v>449</v>
      </c>
      <c r="O962" t="s">
        <v>340</v>
      </c>
      <c r="P962" t="s">
        <v>1212</v>
      </c>
      <c r="Q962" t="s">
        <v>414</v>
      </c>
      <c r="R962" t="s">
        <v>408</v>
      </c>
      <c r="S962" t="s">
        <v>1213</v>
      </c>
      <c r="T962" s="131">
        <v>1</v>
      </c>
      <c r="U962" t="s">
        <v>1861</v>
      </c>
      <c r="V962" s="132">
        <v>-5.8E-4</v>
      </c>
      <c r="W962" s="132">
        <v>2.4799999999999999E-2</v>
      </c>
      <c r="X962" t="s">
        <v>413</v>
      </c>
      <c r="Y962" t="s">
        <v>340</v>
      </c>
      <c r="Z962" s="131">
        <v>255000</v>
      </c>
      <c r="AA962" s="131">
        <v>1</v>
      </c>
      <c r="AB962" s="131">
        <v>115.16</v>
      </c>
      <c r="AC962" s="109"/>
      <c r="AD962" s="131">
        <v>293.65800000000002</v>
      </c>
      <c r="AE962" s="109"/>
      <c r="AF962" s="108"/>
      <c r="AG962" s="16"/>
      <c r="AH962" s="132">
        <v>1.7000000000000001E-4</v>
      </c>
      <c r="AI962" s="132">
        <v>8.8400000000000006E-3</v>
      </c>
      <c r="AJ962" s="132">
        <v>1E-3</v>
      </c>
    </row>
    <row r="963" spans="1:36">
      <c r="A963" t="s">
        <v>1214</v>
      </c>
      <c r="B963" t="s">
        <v>1249</v>
      </c>
      <c r="C963" t="s">
        <v>1596</v>
      </c>
      <c r="D963" t="s">
        <v>1597</v>
      </c>
      <c r="E963" t="s">
        <v>310</v>
      </c>
      <c r="F963" t="s">
        <v>2403</v>
      </c>
      <c r="G963" t="s">
        <v>2404</v>
      </c>
      <c r="H963" t="s">
        <v>322</v>
      </c>
      <c r="I963" t="s">
        <v>952</v>
      </c>
      <c r="J963" t="s">
        <v>205</v>
      </c>
      <c r="K963" t="s">
        <v>205</v>
      </c>
      <c r="L963" t="s">
        <v>326</v>
      </c>
      <c r="M963" t="s">
        <v>341</v>
      </c>
      <c r="N963" t="s">
        <v>442</v>
      </c>
      <c r="O963" t="s">
        <v>340</v>
      </c>
      <c r="P963" t="s">
        <v>1600</v>
      </c>
      <c r="Q963" t="s">
        <v>416</v>
      </c>
      <c r="R963" t="s">
        <v>408</v>
      </c>
      <c r="S963" t="s">
        <v>1213</v>
      </c>
      <c r="T963" s="131">
        <v>1.01</v>
      </c>
      <c r="U963" t="s">
        <v>2405</v>
      </c>
      <c r="V963" s="132">
        <v>4.7219999999999998E-2</v>
      </c>
      <c r="W963" s="132">
        <v>4.7500000000000001E-2</v>
      </c>
      <c r="X963" t="s">
        <v>413</v>
      </c>
      <c r="Y963" t="s">
        <v>340</v>
      </c>
      <c r="Z963" s="131">
        <v>289000.88</v>
      </c>
      <c r="AA963" s="131">
        <v>1</v>
      </c>
      <c r="AB963" s="131">
        <v>99.89</v>
      </c>
      <c r="AC963" s="109"/>
      <c r="AD963" s="131">
        <v>288.68299999999999</v>
      </c>
      <c r="AE963" s="109"/>
      <c r="AF963" s="108"/>
      <c r="AG963" s="16"/>
      <c r="AH963" s="132">
        <v>4.4999999999999999E-4</v>
      </c>
      <c r="AI963" s="132">
        <v>8.6899999999999998E-3</v>
      </c>
      <c r="AJ963" s="132">
        <v>9.7999999999999997E-4</v>
      </c>
    </row>
    <row r="964" spans="1:36">
      <c r="A964" t="s">
        <v>1214</v>
      </c>
      <c r="B964" t="s">
        <v>1249</v>
      </c>
      <c r="C964" t="s">
        <v>2480</v>
      </c>
      <c r="D964" t="s">
        <v>2481</v>
      </c>
      <c r="E964" t="s">
        <v>310</v>
      </c>
      <c r="F964" t="s">
        <v>2482</v>
      </c>
      <c r="G964" t="s">
        <v>2483</v>
      </c>
      <c r="H964" t="s">
        <v>322</v>
      </c>
      <c r="I964" t="s">
        <v>755</v>
      </c>
      <c r="J964" t="s">
        <v>205</v>
      </c>
      <c r="K964" t="s">
        <v>205</v>
      </c>
      <c r="L964" t="s">
        <v>326</v>
      </c>
      <c r="M964" t="s">
        <v>341</v>
      </c>
      <c r="N964" t="s">
        <v>478</v>
      </c>
      <c r="O964" t="s">
        <v>340</v>
      </c>
      <c r="P964" t="s">
        <v>1212</v>
      </c>
      <c r="Q964" t="s">
        <v>414</v>
      </c>
      <c r="R964" t="s">
        <v>408</v>
      </c>
      <c r="S964" t="s">
        <v>1213</v>
      </c>
      <c r="T964" s="131">
        <v>11.73</v>
      </c>
      <c r="U964" t="s">
        <v>2484</v>
      </c>
      <c r="V964" s="132">
        <v>1.7180000000000001E-2</v>
      </c>
      <c r="W964" s="132">
        <v>2.7699999999999999E-2</v>
      </c>
      <c r="X964" t="s">
        <v>413</v>
      </c>
      <c r="Y964" t="s">
        <v>340</v>
      </c>
      <c r="Z964" s="131">
        <v>269977.13</v>
      </c>
      <c r="AA964" s="131">
        <v>1</v>
      </c>
      <c r="AB964" s="131">
        <v>106.32</v>
      </c>
      <c r="AC964" s="109"/>
      <c r="AD964" s="131">
        <v>287.04000000000002</v>
      </c>
      <c r="AE964" s="109"/>
      <c r="AF964" s="108"/>
      <c r="AG964" s="16"/>
      <c r="AH964" s="132">
        <v>5.0000000000000002E-5</v>
      </c>
      <c r="AI964" s="132">
        <v>8.6400000000000001E-3</v>
      </c>
      <c r="AJ964" s="132">
        <v>9.7999999999999997E-4</v>
      </c>
    </row>
    <row r="965" spans="1:36">
      <c r="A965" t="s">
        <v>1214</v>
      </c>
      <c r="B965" t="s">
        <v>1249</v>
      </c>
      <c r="C965" t="s">
        <v>1526</v>
      </c>
      <c r="D965" t="s">
        <v>1527</v>
      </c>
      <c r="E965" t="s">
        <v>310</v>
      </c>
      <c r="F965" t="s">
        <v>2762</v>
      </c>
      <c r="G965" t="s">
        <v>2763</v>
      </c>
      <c r="H965" t="s">
        <v>322</v>
      </c>
      <c r="I965" t="s">
        <v>755</v>
      </c>
      <c r="J965" t="s">
        <v>205</v>
      </c>
      <c r="K965" t="s">
        <v>205</v>
      </c>
      <c r="L965" t="s">
        <v>326</v>
      </c>
      <c r="M965" t="s">
        <v>341</v>
      </c>
      <c r="N965" t="s">
        <v>465</v>
      </c>
      <c r="O965" t="s">
        <v>340</v>
      </c>
      <c r="P965" t="s">
        <v>1590</v>
      </c>
      <c r="Q965" t="s">
        <v>414</v>
      </c>
      <c r="R965" t="s">
        <v>408</v>
      </c>
      <c r="S965" t="s">
        <v>1213</v>
      </c>
      <c r="T965" s="131">
        <v>1.4</v>
      </c>
      <c r="U965" t="s">
        <v>1360</v>
      </c>
      <c r="V965" s="132">
        <v>1.44E-2</v>
      </c>
      <c r="W965" s="132">
        <v>2.8799999999999999E-2</v>
      </c>
      <c r="X965" t="s">
        <v>413</v>
      </c>
      <c r="Y965" t="s">
        <v>340</v>
      </c>
      <c r="Z965" s="131">
        <v>240750</v>
      </c>
      <c r="AA965" s="131">
        <v>1</v>
      </c>
      <c r="AB965" s="131">
        <v>115.68</v>
      </c>
      <c r="AC965" s="109"/>
      <c r="AD965" s="131">
        <v>278.5</v>
      </c>
      <c r="AE965" s="109"/>
      <c r="AF965" s="108"/>
      <c r="AG965" s="16"/>
      <c r="AH965" s="132">
        <v>4.0000000000000002E-4</v>
      </c>
      <c r="AI965" s="132">
        <v>8.3800000000000003E-3</v>
      </c>
      <c r="AJ965" s="132">
        <v>9.5E-4</v>
      </c>
    </row>
    <row r="966" spans="1:36">
      <c r="A966" t="s">
        <v>1214</v>
      </c>
      <c r="B966" t="s">
        <v>1249</v>
      </c>
      <c r="C966" t="s">
        <v>1944</v>
      </c>
      <c r="D966" t="s">
        <v>1945</v>
      </c>
      <c r="E966" t="s">
        <v>310</v>
      </c>
      <c r="F966" t="s">
        <v>2628</v>
      </c>
      <c r="G966" t="s">
        <v>2629</v>
      </c>
      <c r="H966" t="s">
        <v>322</v>
      </c>
      <c r="I966" t="s">
        <v>755</v>
      </c>
      <c r="J966" t="s">
        <v>205</v>
      </c>
      <c r="K966" t="s">
        <v>205</v>
      </c>
      <c r="L966" t="s">
        <v>326</v>
      </c>
      <c r="M966" t="s">
        <v>341</v>
      </c>
      <c r="N966" t="s">
        <v>465</v>
      </c>
      <c r="O966" t="s">
        <v>340</v>
      </c>
      <c r="P966" t="s">
        <v>1645</v>
      </c>
      <c r="Q966" t="s">
        <v>414</v>
      </c>
      <c r="R966" t="s">
        <v>408</v>
      </c>
      <c r="S966" t="s">
        <v>1213</v>
      </c>
      <c r="T966" s="131">
        <v>0.42</v>
      </c>
      <c r="U966" t="s">
        <v>1405</v>
      </c>
      <c r="V966" s="132">
        <v>4.0600000000000002E-3</v>
      </c>
      <c r="W966" s="132">
        <v>1.9E-2</v>
      </c>
      <c r="X966" t="s">
        <v>413</v>
      </c>
      <c r="Y966" t="s">
        <v>340</v>
      </c>
      <c r="Z966" s="131">
        <v>239753.95</v>
      </c>
      <c r="AA966" s="131">
        <v>1</v>
      </c>
      <c r="AB966" s="131">
        <v>115.09</v>
      </c>
      <c r="AC966" s="109"/>
      <c r="AD966" s="131">
        <v>275.93299999999999</v>
      </c>
      <c r="AE966" s="109"/>
      <c r="AF966" s="108"/>
      <c r="AG966" s="16"/>
      <c r="AH966" s="132">
        <v>8.0000000000000004E-4</v>
      </c>
      <c r="AI966" s="132">
        <v>8.3099999999999997E-3</v>
      </c>
      <c r="AJ966" s="132">
        <v>9.3999999999999997E-4</v>
      </c>
    </row>
    <row r="967" spans="1:36">
      <c r="A967" t="s">
        <v>1214</v>
      </c>
      <c r="B967" t="s">
        <v>1249</v>
      </c>
      <c r="C967" t="s">
        <v>2004</v>
      </c>
      <c r="D967" t="s">
        <v>2005</v>
      </c>
      <c r="E967" t="s">
        <v>310</v>
      </c>
      <c r="F967" t="s">
        <v>2620</v>
      </c>
      <c r="G967" t="s">
        <v>2621</v>
      </c>
      <c r="H967" t="s">
        <v>322</v>
      </c>
      <c r="I967" t="s">
        <v>755</v>
      </c>
      <c r="J967" t="s">
        <v>205</v>
      </c>
      <c r="K967" t="s">
        <v>205</v>
      </c>
      <c r="L967" t="s">
        <v>326</v>
      </c>
      <c r="M967" t="s">
        <v>341</v>
      </c>
      <c r="N967" t="s">
        <v>449</v>
      </c>
      <c r="O967" t="s">
        <v>340</v>
      </c>
      <c r="P967" t="s">
        <v>1212</v>
      </c>
      <c r="Q967" t="s">
        <v>414</v>
      </c>
      <c r="R967" t="s">
        <v>408</v>
      </c>
      <c r="S967" t="s">
        <v>1213</v>
      </c>
      <c r="T967" s="131">
        <v>3.28</v>
      </c>
      <c r="U967" t="s">
        <v>2622</v>
      </c>
      <c r="V967" s="132">
        <v>1.523E-2</v>
      </c>
      <c r="W967" s="132">
        <v>2.6200000000000001E-2</v>
      </c>
      <c r="X967" t="s">
        <v>413</v>
      </c>
      <c r="Y967" t="s">
        <v>340</v>
      </c>
      <c r="Z967" s="131">
        <v>257000.2</v>
      </c>
      <c r="AA967" s="131">
        <v>1</v>
      </c>
      <c r="AB967" s="131">
        <v>106.26</v>
      </c>
      <c r="AC967" s="109"/>
      <c r="AD967" s="131">
        <v>273.08800000000002</v>
      </c>
      <c r="AE967" s="109"/>
      <c r="AF967" s="108"/>
      <c r="AG967" s="16"/>
      <c r="AH967" s="132">
        <v>2.7E-4</v>
      </c>
      <c r="AI967" s="132">
        <v>8.2199999999999999E-3</v>
      </c>
      <c r="AJ967" s="132">
        <v>9.3000000000000005E-4</v>
      </c>
    </row>
    <row r="968" spans="1:36">
      <c r="A968" t="s">
        <v>1214</v>
      </c>
      <c r="B968" t="s">
        <v>1249</v>
      </c>
      <c r="C968" t="s">
        <v>1955</v>
      </c>
      <c r="D968" t="s">
        <v>1956</v>
      </c>
      <c r="E968" t="s">
        <v>310</v>
      </c>
      <c r="F968" t="s">
        <v>2987</v>
      </c>
      <c r="G968" t="s">
        <v>2988</v>
      </c>
      <c r="H968" t="s">
        <v>322</v>
      </c>
      <c r="I968" t="s">
        <v>755</v>
      </c>
      <c r="J968" t="s">
        <v>205</v>
      </c>
      <c r="K968" t="s">
        <v>205</v>
      </c>
      <c r="L968" t="s">
        <v>326</v>
      </c>
      <c r="M968" t="s">
        <v>341</v>
      </c>
      <c r="N968" t="s">
        <v>465</v>
      </c>
      <c r="O968" t="s">
        <v>340</v>
      </c>
      <c r="P968" t="s">
        <v>1645</v>
      </c>
      <c r="Q968" t="s">
        <v>414</v>
      </c>
      <c r="R968" t="s">
        <v>408</v>
      </c>
      <c r="S968" t="s">
        <v>1213</v>
      </c>
      <c r="T968" s="131">
        <v>3.02</v>
      </c>
      <c r="U968" t="s">
        <v>2433</v>
      </c>
      <c r="V968" s="132">
        <v>1.316E-2</v>
      </c>
      <c r="W968" s="132">
        <v>2.81E-2</v>
      </c>
      <c r="X968" t="s">
        <v>413</v>
      </c>
      <c r="Y968" t="s">
        <v>340</v>
      </c>
      <c r="Z968" s="131">
        <v>218000.98</v>
      </c>
      <c r="AA968" s="131">
        <v>1</v>
      </c>
      <c r="AB968" s="131">
        <v>122.62</v>
      </c>
      <c r="AC968" s="109"/>
      <c r="AD968" s="131">
        <v>267.31299999999999</v>
      </c>
      <c r="AE968" s="109"/>
      <c r="AF968" s="108"/>
      <c r="AG968" s="16"/>
      <c r="AH968" s="132">
        <v>2.7E-4</v>
      </c>
      <c r="AI968" s="132">
        <v>8.0499999999999999E-3</v>
      </c>
      <c r="AJ968" s="132">
        <v>9.1E-4</v>
      </c>
    </row>
    <row r="969" spans="1:36">
      <c r="A969" t="s">
        <v>1214</v>
      </c>
      <c r="B969" t="s">
        <v>1249</v>
      </c>
      <c r="C969" t="s">
        <v>2989</v>
      </c>
      <c r="D969" t="s">
        <v>2990</v>
      </c>
      <c r="E969" t="s">
        <v>310</v>
      </c>
      <c r="F969" t="s">
        <v>2991</v>
      </c>
      <c r="G969" t="s">
        <v>2992</v>
      </c>
      <c r="H969" t="s">
        <v>322</v>
      </c>
      <c r="I969" t="s">
        <v>755</v>
      </c>
      <c r="J969" t="s">
        <v>205</v>
      </c>
      <c r="K969" t="s">
        <v>205</v>
      </c>
      <c r="L969" t="s">
        <v>326</v>
      </c>
      <c r="M969" t="s">
        <v>341</v>
      </c>
      <c r="N969" t="s">
        <v>465</v>
      </c>
      <c r="O969" t="s">
        <v>340</v>
      </c>
      <c r="P969" t="s">
        <v>1550</v>
      </c>
      <c r="Q969" t="s">
        <v>414</v>
      </c>
      <c r="R969" t="s">
        <v>408</v>
      </c>
      <c r="S969" t="s">
        <v>1213</v>
      </c>
      <c r="T969" s="131">
        <v>1.74</v>
      </c>
      <c r="U969" t="s">
        <v>1360</v>
      </c>
      <c r="V969" s="132">
        <v>5.4999999999999997E-3</v>
      </c>
      <c r="W969" s="132">
        <v>2.9499999999999998E-2</v>
      </c>
      <c r="X969" t="s">
        <v>413</v>
      </c>
      <c r="Y969" t="s">
        <v>340</v>
      </c>
      <c r="Z969" s="131">
        <v>238000</v>
      </c>
      <c r="AA969" s="131">
        <v>1</v>
      </c>
      <c r="AB969" s="131">
        <v>108.03</v>
      </c>
      <c r="AC969" s="109"/>
      <c r="AD969" s="131">
        <v>257.11099999999999</v>
      </c>
      <c r="AE969" s="109"/>
      <c r="AF969" s="108"/>
      <c r="AG969" s="16"/>
      <c r="AH969" s="132">
        <v>4.6999999999999999E-4</v>
      </c>
      <c r="AI969" s="132">
        <v>7.7400000000000004E-3</v>
      </c>
      <c r="AJ969" s="132">
        <v>8.7000000000000001E-4</v>
      </c>
    </row>
    <row r="970" spans="1:36">
      <c r="A970" t="s">
        <v>1214</v>
      </c>
      <c r="B970" t="s">
        <v>1249</v>
      </c>
      <c r="C970" t="s">
        <v>1930</v>
      </c>
      <c r="D970" t="s">
        <v>1931</v>
      </c>
      <c r="E970" t="s">
        <v>310</v>
      </c>
      <c r="F970" t="s">
        <v>2993</v>
      </c>
      <c r="G970" t="s">
        <v>2994</v>
      </c>
      <c r="H970" t="s">
        <v>322</v>
      </c>
      <c r="I970" t="s">
        <v>755</v>
      </c>
      <c r="J970" t="s">
        <v>205</v>
      </c>
      <c r="K970" t="s">
        <v>205</v>
      </c>
      <c r="L970" t="s">
        <v>326</v>
      </c>
      <c r="M970" t="s">
        <v>341</v>
      </c>
      <c r="N970" t="s">
        <v>465</v>
      </c>
      <c r="O970" t="s">
        <v>340</v>
      </c>
      <c r="P970" t="s">
        <v>1645</v>
      </c>
      <c r="Q970" t="s">
        <v>414</v>
      </c>
      <c r="R970" t="s">
        <v>408</v>
      </c>
      <c r="S970" t="s">
        <v>1213</v>
      </c>
      <c r="T970" s="131">
        <v>0.02</v>
      </c>
      <c r="U970" t="s">
        <v>2700</v>
      </c>
      <c r="V970" s="132">
        <v>8.5400000000000007E-3</v>
      </c>
      <c r="W970" s="132">
        <v>8.1799999999999998E-2</v>
      </c>
      <c r="X970" t="s">
        <v>413</v>
      </c>
      <c r="Y970" t="s">
        <v>340</v>
      </c>
      <c r="Z970" s="131">
        <v>214000.59</v>
      </c>
      <c r="AA970" s="131">
        <v>1</v>
      </c>
      <c r="AB970" s="131">
        <v>119.74</v>
      </c>
      <c r="AC970" s="109"/>
      <c r="AD970" s="131">
        <v>256.24400000000003</v>
      </c>
      <c r="AE970" s="109"/>
      <c r="AF970" s="108"/>
      <c r="AG970" s="16"/>
      <c r="AH970" s="132">
        <v>7.9000000000000001E-4</v>
      </c>
      <c r="AI970" s="132">
        <v>7.7099999999999998E-3</v>
      </c>
      <c r="AJ970" s="132">
        <v>8.7000000000000001E-4</v>
      </c>
    </row>
    <row r="971" spans="1:36">
      <c r="A971" t="s">
        <v>1214</v>
      </c>
      <c r="B971" t="s">
        <v>1249</v>
      </c>
      <c r="C971" t="s">
        <v>456</v>
      </c>
      <c r="D971" t="s">
        <v>2228</v>
      </c>
      <c r="E971" t="s">
        <v>310</v>
      </c>
      <c r="F971" t="s">
        <v>2575</v>
      </c>
      <c r="G971" t="s">
        <v>2576</v>
      </c>
      <c r="H971" t="s">
        <v>322</v>
      </c>
      <c r="I971" t="s">
        <v>755</v>
      </c>
      <c r="J971" t="s">
        <v>205</v>
      </c>
      <c r="K971" t="s">
        <v>205</v>
      </c>
      <c r="L971" t="s">
        <v>326</v>
      </c>
      <c r="M971" t="s">
        <v>341</v>
      </c>
      <c r="N971" t="s">
        <v>441</v>
      </c>
      <c r="O971" t="s">
        <v>340</v>
      </c>
      <c r="P971" t="s">
        <v>1212</v>
      </c>
      <c r="Q971" t="s">
        <v>414</v>
      </c>
      <c r="R971" t="s">
        <v>408</v>
      </c>
      <c r="S971" t="s">
        <v>1213</v>
      </c>
      <c r="T971" s="131">
        <v>7.14</v>
      </c>
      <c r="U971" t="s">
        <v>2577</v>
      </c>
      <c r="V971" s="132">
        <v>2.8799999999999999E-2</v>
      </c>
      <c r="W971" s="132">
        <v>2.5999999999999999E-2</v>
      </c>
      <c r="X971" t="s">
        <v>413</v>
      </c>
      <c r="Y971" t="s">
        <v>340</v>
      </c>
      <c r="Z971" s="131">
        <v>225000</v>
      </c>
      <c r="AA971" s="131">
        <v>1</v>
      </c>
      <c r="AB971" s="131">
        <v>109.5</v>
      </c>
      <c r="AC971" s="109"/>
      <c r="AD971" s="131">
        <v>246.375</v>
      </c>
      <c r="AE971" s="109"/>
      <c r="AF971" s="108"/>
      <c r="AG971" s="16"/>
      <c r="AH971" s="132">
        <v>6.0000000000000002E-5</v>
      </c>
      <c r="AI971" s="132">
        <v>7.4200000000000004E-3</v>
      </c>
      <c r="AJ971" s="132">
        <v>8.4000000000000003E-4</v>
      </c>
    </row>
    <row r="972" spans="1:36">
      <c r="A972" t="s">
        <v>1214</v>
      </c>
      <c r="B972" t="s">
        <v>1249</v>
      </c>
      <c r="C972" t="s">
        <v>1596</v>
      </c>
      <c r="D972" t="s">
        <v>1597</v>
      </c>
      <c r="E972" t="s">
        <v>310</v>
      </c>
      <c r="F972" t="s">
        <v>2589</v>
      </c>
      <c r="G972" t="s">
        <v>2590</v>
      </c>
      <c r="H972" t="s">
        <v>322</v>
      </c>
      <c r="I972" t="s">
        <v>953</v>
      </c>
      <c r="J972" t="s">
        <v>205</v>
      </c>
      <c r="K972" t="s">
        <v>205</v>
      </c>
      <c r="L972" t="s">
        <v>326</v>
      </c>
      <c r="M972" t="s">
        <v>341</v>
      </c>
      <c r="N972" t="s">
        <v>442</v>
      </c>
      <c r="O972" t="s">
        <v>340</v>
      </c>
      <c r="P972" t="s">
        <v>1600</v>
      </c>
      <c r="Q972" t="s">
        <v>416</v>
      </c>
      <c r="R972" t="s">
        <v>408</v>
      </c>
      <c r="S972" t="s">
        <v>1213</v>
      </c>
      <c r="T972" s="131">
        <v>3.13</v>
      </c>
      <c r="U972" t="s">
        <v>2591</v>
      </c>
      <c r="V972" s="132">
        <v>2.1569999999999999E-2</v>
      </c>
      <c r="W972" s="132">
        <v>5.11E-2</v>
      </c>
      <c r="X972" t="s">
        <v>413</v>
      </c>
      <c r="Y972" t="s">
        <v>340</v>
      </c>
      <c r="Z972" s="131">
        <v>268000</v>
      </c>
      <c r="AA972" s="131">
        <v>1</v>
      </c>
      <c r="AB972" s="131">
        <v>87.8</v>
      </c>
      <c r="AC972" s="109"/>
      <c r="AD972" s="131">
        <v>235.304</v>
      </c>
      <c r="AE972" s="109"/>
      <c r="AF972" s="108"/>
      <c r="AG972" s="16"/>
      <c r="AH972" s="132">
        <v>5.0000000000000001E-4</v>
      </c>
      <c r="AI972" s="132">
        <v>7.0800000000000004E-3</v>
      </c>
      <c r="AJ972" s="132">
        <v>8.0000000000000004E-4</v>
      </c>
    </row>
    <row r="973" spans="1:36">
      <c r="A973" t="s">
        <v>1214</v>
      </c>
      <c r="B973" t="s">
        <v>1249</v>
      </c>
      <c r="C973" t="s">
        <v>2339</v>
      </c>
      <c r="D973" t="s">
        <v>2340</v>
      </c>
      <c r="E973" t="s">
        <v>310</v>
      </c>
      <c r="F973" t="s">
        <v>2341</v>
      </c>
      <c r="G973" t="s">
        <v>2342</v>
      </c>
      <c r="H973" t="s">
        <v>322</v>
      </c>
      <c r="I973" t="s">
        <v>755</v>
      </c>
      <c r="J973" t="s">
        <v>205</v>
      </c>
      <c r="K973" t="s">
        <v>205</v>
      </c>
      <c r="L973" t="s">
        <v>326</v>
      </c>
      <c r="M973" t="s">
        <v>341</v>
      </c>
      <c r="N973" t="s">
        <v>465</v>
      </c>
      <c r="O973" t="s">
        <v>340</v>
      </c>
      <c r="P973" t="s">
        <v>2193</v>
      </c>
      <c r="Q973" t="s">
        <v>416</v>
      </c>
      <c r="R973" t="s">
        <v>408</v>
      </c>
      <c r="S973" t="s">
        <v>1213</v>
      </c>
      <c r="T973" s="131">
        <v>2.25</v>
      </c>
      <c r="U973" t="s">
        <v>1681</v>
      </c>
      <c r="V973" s="132">
        <v>1.042E-2</v>
      </c>
      <c r="W973" s="132">
        <v>2.87E-2</v>
      </c>
      <c r="X973" t="s">
        <v>413</v>
      </c>
      <c r="Y973" t="s">
        <v>340</v>
      </c>
      <c r="Z973" s="131">
        <v>201411.97</v>
      </c>
      <c r="AA973" s="131">
        <v>1</v>
      </c>
      <c r="AB973" s="131">
        <v>116.1</v>
      </c>
      <c r="AC973" s="109"/>
      <c r="AD973" s="131">
        <v>233.839</v>
      </c>
      <c r="AE973" s="109"/>
      <c r="AF973" s="108"/>
      <c r="AG973" s="16"/>
      <c r="AH973" s="132">
        <v>3.6000000000000002E-4</v>
      </c>
      <c r="AI973" s="132">
        <v>7.0400000000000003E-3</v>
      </c>
      <c r="AJ973" s="132">
        <v>7.9000000000000001E-4</v>
      </c>
    </row>
    <row r="974" spans="1:36">
      <c r="A974" t="s">
        <v>1214</v>
      </c>
      <c r="B974" t="s">
        <v>1249</v>
      </c>
      <c r="C974" t="s">
        <v>2995</v>
      </c>
      <c r="D974" t="s">
        <v>2996</v>
      </c>
      <c r="E974" t="s">
        <v>310</v>
      </c>
      <c r="F974" t="s">
        <v>2997</v>
      </c>
      <c r="G974" t="s">
        <v>2998</v>
      </c>
      <c r="H974" t="s">
        <v>322</v>
      </c>
      <c r="I974" t="s">
        <v>953</v>
      </c>
      <c r="J974" t="s">
        <v>205</v>
      </c>
      <c r="K974" t="s">
        <v>205</v>
      </c>
      <c r="L974" t="s">
        <v>326</v>
      </c>
      <c r="M974" t="s">
        <v>341</v>
      </c>
      <c r="N974" t="s">
        <v>442</v>
      </c>
      <c r="O974" t="s">
        <v>340</v>
      </c>
      <c r="P974"/>
      <c r="Q974" t="s">
        <v>411</v>
      </c>
      <c r="R974" t="s">
        <v>411</v>
      </c>
      <c r="S974" t="s">
        <v>1213</v>
      </c>
      <c r="T974" s="131">
        <v>0.99</v>
      </c>
      <c r="U974" t="s">
        <v>1861</v>
      </c>
      <c r="V974" s="132">
        <v>7.2349999999999998E-2</v>
      </c>
      <c r="W974" s="132">
        <v>1.7000000000000001E-2</v>
      </c>
      <c r="X974" t="s">
        <v>413</v>
      </c>
      <c r="Y974" t="s">
        <v>340</v>
      </c>
      <c r="Z974" s="131">
        <v>226000</v>
      </c>
      <c r="AA974" s="131">
        <v>1</v>
      </c>
      <c r="AB974" s="131">
        <v>100.8</v>
      </c>
      <c r="AC974" s="109"/>
      <c r="AD974" s="131">
        <v>227.80799999999999</v>
      </c>
      <c r="AE974" s="109"/>
      <c r="AF974" s="108"/>
      <c r="AG974" s="16"/>
      <c r="AH974" s="132">
        <v>6.8000000000000005E-4</v>
      </c>
      <c r="AI974" s="132">
        <v>6.8599999999999998E-3</v>
      </c>
      <c r="AJ974" s="132">
        <v>7.6999999999999996E-4</v>
      </c>
    </row>
    <row r="975" spans="1:36">
      <c r="A975" t="s">
        <v>1214</v>
      </c>
      <c r="B975" t="s">
        <v>1249</v>
      </c>
      <c r="C975" t="s">
        <v>2004</v>
      </c>
      <c r="D975" t="s">
        <v>2005</v>
      </c>
      <c r="E975" t="s">
        <v>310</v>
      </c>
      <c r="F975" t="s">
        <v>2513</v>
      </c>
      <c r="G975" t="s">
        <v>2514</v>
      </c>
      <c r="H975" t="s">
        <v>322</v>
      </c>
      <c r="I975" t="s">
        <v>755</v>
      </c>
      <c r="J975" t="s">
        <v>205</v>
      </c>
      <c r="K975" t="s">
        <v>205</v>
      </c>
      <c r="L975" t="s">
        <v>326</v>
      </c>
      <c r="M975" t="s">
        <v>341</v>
      </c>
      <c r="N975" t="s">
        <v>449</v>
      </c>
      <c r="O975" t="s">
        <v>340</v>
      </c>
      <c r="P975" t="s">
        <v>1212</v>
      </c>
      <c r="Q975" t="s">
        <v>414</v>
      </c>
      <c r="R975" t="s">
        <v>408</v>
      </c>
      <c r="S975" t="s">
        <v>1213</v>
      </c>
      <c r="T975" s="131">
        <v>4.9800000000000004</v>
      </c>
      <c r="U975" t="s">
        <v>2515</v>
      </c>
      <c r="V975" s="132">
        <v>2.5579999999999999E-2</v>
      </c>
      <c r="W975" s="132">
        <v>2.6100000000000002E-2</v>
      </c>
      <c r="X975" t="s">
        <v>413</v>
      </c>
      <c r="Y975" t="s">
        <v>340</v>
      </c>
      <c r="Z975" s="131">
        <v>205000</v>
      </c>
      <c r="AA975" s="131">
        <v>1</v>
      </c>
      <c r="AB975" s="131">
        <v>104.05</v>
      </c>
      <c r="AC975" s="109">
        <v>0.48</v>
      </c>
      <c r="AD975" s="131">
        <v>213.78299999999999</v>
      </c>
      <c r="AE975" s="109"/>
      <c r="AF975" s="108"/>
      <c r="AG975" s="16"/>
      <c r="AH975" s="132">
        <v>6.0000000000000002E-5</v>
      </c>
      <c r="AI975" s="132">
        <v>6.45E-3</v>
      </c>
      <c r="AJ975" s="132">
        <v>7.2999999999999996E-4</v>
      </c>
    </row>
    <row r="976" spans="1:36">
      <c r="A976" t="s">
        <v>1214</v>
      </c>
      <c r="B976" t="s">
        <v>1249</v>
      </c>
      <c r="C976" t="s">
        <v>2004</v>
      </c>
      <c r="D976" t="s">
        <v>2005</v>
      </c>
      <c r="E976" t="s">
        <v>310</v>
      </c>
      <c r="F976" t="s">
        <v>2623</v>
      </c>
      <c r="G976" t="s">
        <v>2624</v>
      </c>
      <c r="H976" t="s">
        <v>322</v>
      </c>
      <c r="I976" t="s">
        <v>755</v>
      </c>
      <c r="J976" t="s">
        <v>205</v>
      </c>
      <c r="K976" t="s">
        <v>205</v>
      </c>
      <c r="L976" t="s">
        <v>326</v>
      </c>
      <c r="M976" t="s">
        <v>341</v>
      </c>
      <c r="N976" t="s">
        <v>449</v>
      </c>
      <c r="O976" t="s">
        <v>340</v>
      </c>
      <c r="P976" t="s">
        <v>1212</v>
      </c>
      <c r="Q976" t="s">
        <v>414</v>
      </c>
      <c r="R976" t="s">
        <v>408</v>
      </c>
      <c r="S976" t="s">
        <v>1213</v>
      </c>
      <c r="T976" s="131">
        <v>2.21</v>
      </c>
      <c r="U976" t="s">
        <v>2625</v>
      </c>
      <c r="V976" s="132">
        <v>-2.9299999999999999E-3</v>
      </c>
      <c r="W976" s="132">
        <v>2.5100000000000001E-2</v>
      </c>
      <c r="X976" t="s">
        <v>413</v>
      </c>
      <c r="Y976" t="s">
        <v>340</v>
      </c>
      <c r="Z976" s="131">
        <v>184000</v>
      </c>
      <c r="AA976" s="131">
        <v>1</v>
      </c>
      <c r="AB976" s="131">
        <v>116.02</v>
      </c>
      <c r="AC976" s="109"/>
      <c r="AD976" s="131">
        <v>213.477</v>
      </c>
      <c r="AE976" s="109"/>
      <c r="AF976" s="108"/>
      <c r="AG976" s="16"/>
      <c r="AH976" s="132">
        <v>6.0000000000000002E-5</v>
      </c>
      <c r="AI976" s="132">
        <v>6.43E-3</v>
      </c>
      <c r="AJ976" s="132">
        <v>7.2999999999999996E-4</v>
      </c>
    </row>
    <row r="977" spans="1:36">
      <c r="A977" t="s">
        <v>1214</v>
      </c>
      <c r="B977" t="s">
        <v>1249</v>
      </c>
      <c r="C977" t="s">
        <v>2560</v>
      </c>
      <c r="D977" t="s">
        <v>2561</v>
      </c>
      <c r="E977" t="s">
        <v>310</v>
      </c>
      <c r="F977" t="s">
        <v>2562</v>
      </c>
      <c r="G977" t="s">
        <v>2563</v>
      </c>
      <c r="H977" t="s">
        <v>322</v>
      </c>
      <c r="I977" t="s">
        <v>755</v>
      </c>
      <c r="J977" t="s">
        <v>205</v>
      </c>
      <c r="K977" t="s">
        <v>205</v>
      </c>
      <c r="L977" t="s">
        <v>326</v>
      </c>
      <c r="M977" t="s">
        <v>341</v>
      </c>
      <c r="N977" t="s">
        <v>465</v>
      </c>
      <c r="O977" t="s">
        <v>340</v>
      </c>
      <c r="P977" t="s">
        <v>1212</v>
      </c>
      <c r="Q977" t="s">
        <v>414</v>
      </c>
      <c r="R977" t="s">
        <v>408</v>
      </c>
      <c r="S977" t="s">
        <v>1213</v>
      </c>
      <c r="T977" s="131">
        <v>4.32</v>
      </c>
      <c r="U977" t="s">
        <v>1651</v>
      </c>
      <c r="V977" s="132">
        <v>5.7400000000000003E-3</v>
      </c>
      <c r="W977" s="132">
        <v>2.5100000000000001E-2</v>
      </c>
      <c r="X977" t="s">
        <v>413</v>
      </c>
      <c r="Y977" t="s">
        <v>340</v>
      </c>
      <c r="Z977" s="131">
        <v>181000</v>
      </c>
      <c r="AA977" s="131">
        <v>1</v>
      </c>
      <c r="AB977" s="131">
        <v>113.88</v>
      </c>
      <c r="AC977" s="109"/>
      <c r="AD977" s="131">
        <v>206.12299999999999</v>
      </c>
      <c r="AE977" s="109"/>
      <c r="AF977" s="108"/>
      <c r="AG977" s="16"/>
      <c r="AH977" s="132">
        <v>9.0000000000000006E-5</v>
      </c>
      <c r="AI977" s="132">
        <v>6.1999999999999998E-3</v>
      </c>
      <c r="AJ977" s="132">
        <v>6.9999999999999999E-4</v>
      </c>
    </row>
    <row r="978" spans="1:36">
      <c r="A978" t="s">
        <v>1214</v>
      </c>
      <c r="B978" t="s">
        <v>1249</v>
      </c>
      <c r="C978" t="s">
        <v>2194</v>
      </c>
      <c r="D978" t="s">
        <v>2195</v>
      </c>
      <c r="E978" t="s">
        <v>310</v>
      </c>
      <c r="F978" t="s">
        <v>2196</v>
      </c>
      <c r="G978" t="s">
        <v>2197</v>
      </c>
      <c r="H978" t="s">
        <v>322</v>
      </c>
      <c r="I978" t="s">
        <v>755</v>
      </c>
      <c r="J978" t="s">
        <v>205</v>
      </c>
      <c r="K978" t="s">
        <v>205</v>
      </c>
      <c r="L978" t="s">
        <v>326</v>
      </c>
      <c r="M978" t="s">
        <v>341</v>
      </c>
      <c r="N978" t="s">
        <v>465</v>
      </c>
      <c r="O978" t="s">
        <v>340</v>
      </c>
      <c r="P978" t="s">
        <v>1645</v>
      </c>
      <c r="Q978" t="s">
        <v>414</v>
      </c>
      <c r="R978" t="s">
        <v>408</v>
      </c>
      <c r="S978" t="s">
        <v>1213</v>
      </c>
      <c r="T978" s="131">
        <v>7.2</v>
      </c>
      <c r="U978" t="s">
        <v>2198</v>
      </c>
      <c r="V978" s="132">
        <v>2.7E-2</v>
      </c>
      <c r="W978" s="132">
        <v>3.1699999999999999E-2</v>
      </c>
      <c r="X978" t="s">
        <v>413</v>
      </c>
      <c r="Y978" t="s">
        <v>340</v>
      </c>
      <c r="Z978" s="131">
        <v>192000</v>
      </c>
      <c r="AA978" s="131">
        <v>1</v>
      </c>
      <c r="AB978" s="131">
        <v>104.37</v>
      </c>
      <c r="AC978" s="109"/>
      <c r="AD978" s="131">
        <v>200.39</v>
      </c>
      <c r="AE978" s="109"/>
      <c r="AF978" s="108"/>
      <c r="AG978" s="16"/>
      <c r="AH978" s="132">
        <v>4.2999999999999999E-4</v>
      </c>
      <c r="AI978" s="132">
        <v>6.0299999999999998E-3</v>
      </c>
      <c r="AJ978" s="132">
        <v>6.8000000000000005E-4</v>
      </c>
    </row>
    <row r="979" spans="1:36">
      <c r="A979" t="s">
        <v>1214</v>
      </c>
      <c r="B979" t="s">
        <v>1249</v>
      </c>
      <c r="C979" t="s">
        <v>1866</v>
      </c>
      <c r="D979" t="s">
        <v>1867</v>
      </c>
      <c r="E979" t="s">
        <v>310</v>
      </c>
      <c r="F979" t="s">
        <v>2686</v>
      </c>
      <c r="G979" t="s">
        <v>2687</v>
      </c>
      <c r="H979" t="s">
        <v>322</v>
      </c>
      <c r="I979" t="s">
        <v>755</v>
      </c>
      <c r="J979" t="s">
        <v>205</v>
      </c>
      <c r="K979" t="s">
        <v>205</v>
      </c>
      <c r="L979" t="s">
        <v>326</v>
      </c>
      <c r="M979" t="s">
        <v>341</v>
      </c>
      <c r="N979" t="s">
        <v>444</v>
      </c>
      <c r="O979" t="s">
        <v>340</v>
      </c>
      <c r="P979" t="s">
        <v>1579</v>
      </c>
      <c r="Q979" t="s">
        <v>416</v>
      </c>
      <c r="R979" t="s">
        <v>408</v>
      </c>
      <c r="S979" t="s">
        <v>1213</v>
      </c>
      <c r="T979" s="131">
        <v>0.5</v>
      </c>
      <c r="U979" t="s">
        <v>1636</v>
      </c>
      <c r="V979" s="132">
        <v>2.162E-2</v>
      </c>
      <c r="W979" s="132">
        <v>2.7799999999999998E-2</v>
      </c>
      <c r="X979" t="s">
        <v>413</v>
      </c>
      <c r="Y979" t="s">
        <v>340</v>
      </c>
      <c r="Z979" s="131">
        <v>169142.86</v>
      </c>
      <c r="AA979" s="131">
        <v>1</v>
      </c>
      <c r="AB979" s="131">
        <v>116.51</v>
      </c>
      <c r="AC979" s="109"/>
      <c r="AD979" s="131">
        <v>197.06800000000001</v>
      </c>
      <c r="AE979" s="109"/>
      <c r="AF979" s="108"/>
      <c r="AG979" s="16"/>
      <c r="AH979" s="132">
        <v>1.15E-3</v>
      </c>
      <c r="AI979" s="132">
        <v>5.9300000000000004E-3</v>
      </c>
      <c r="AJ979" s="132">
        <v>6.7000000000000002E-4</v>
      </c>
    </row>
    <row r="980" spans="1:36">
      <c r="A980" t="s">
        <v>1214</v>
      </c>
      <c r="B980" t="s">
        <v>1249</v>
      </c>
      <c r="C980" t="s">
        <v>1992</v>
      </c>
      <c r="D980" t="s">
        <v>1993</v>
      </c>
      <c r="E980" t="s">
        <v>310</v>
      </c>
      <c r="F980" t="s">
        <v>2564</v>
      </c>
      <c r="G980" t="s">
        <v>2565</v>
      </c>
      <c r="H980" t="s">
        <v>322</v>
      </c>
      <c r="I980" t="s">
        <v>755</v>
      </c>
      <c r="J980" t="s">
        <v>205</v>
      </c>
      <c r="K980" t="s">
        <v>205</v>
      </c>
      <c r="L980" t="s">
        <v>326</v>
      </c>
      <c r="M980" t="s">
        <v>341</v>
      </c>
      <c r="N980" t="s">
        <v>449</v>
      </c>
      <c r="O980" t="s">
        <v>340</v>
      </c>
      <c r="P980" t="s">
        <v>1212</v>
      </c>
      <c r="Q980" t="s">
        <v>414</v>
      </c>
      <c r="R980" t="s">
        <v>408</v>
      </c>
      <c r="S980" t="s">
        <v>1213</v>
      </c>
      <c r="T980" s="131">
        <v>1.81</v>
      </c>
      <c r="U980" t="s">
        <v>2566</v>
      </c>
      <c r="V980" s="132">
        <v>3.23889</v>
      </c>
      <c r="W980" s="132">
        <v>2.47E-2</v>
      </c>
      <c r="X980" t="s">
        <v>413</v>
      </c>
      <c r="Y980" t="s">
        <v>340</v>
      </c>
      <c r="Z980" s="131">
        <v>171000.34</v>
      </c>
      <c r="AA980" s="131">
        <v>1</v>
      </c>
      <c r="AB980" s="131">
        <v>114.32</v>
      </c>
      <c r="AC980" s="109"/>
      <c r="AD980" s="131">
        <v>195.488</v>
      </c>
      <c r="AE980" s="109"/>
      <c r="AF980" s="108"/>
      <c r="AG980" s="16"/>
      <c r="AH980" s="132">
        <v>2.5999999999999998E-4</v>
      </c>
      <c r="AI980" s="132">
        <v>5.8799999999999998E-3</v>
      </c>
      <c r="AJ980" s="132">
        <v>6.6E-4</v>
      </c>
    </row>
    <row r="981" spans="1:36">
      <c r="A981" t="s">
        <v>1214</v>
      </c>
      <c r="B981" t="s">
        <v>1249</v>
      </c>
      <c r="C981" t="s">
        <v>2089</v>
      </c>
      <c r="D981" t="s">
        <v>2090</v>
      </c>
      <c r="E981" t="s">
        <v>310</v>
      </c>
      <c r="F981" t="s">
        <v>2470</v>
      </c>
      <c r="G981" t="s">
        <v>2471</v>
      </c>
      <c r="H981" t="s">
        <v>322</v>
      </c>
      <c r="I981" t="s">
        <v>755</v>
      </c>
      <c r="J981" t="s">
        <v>205</v>
      </c>
      <c r="K981" t="s">
        <v>205</v>
      </c>
      <c r="L981" t="s">
        <v>326</v>
      </c>
      <c r="M981" t="s">
        <v>341</v>
      </c>
      <c r="N981" t="s">
        <v>465</v>
      </c>
      <c r="O981" t="s">
        <v>340</v>
      </c>
      <c r="P981" t="s">
        <v>2257</v>
      </c>
      <c r="Q981" t="s">
        <v>416</v>
      </c>
      <c r="R981" t="s">
        <v>408</v>
      </c>
      <c r="S981" t="s">
        <v>1213</v>
      </c>
      <c r="T981" s="131">
        <v>1.96</v>
      </c>
      <c r="U981" t="s">
        <v>1686</v>
      </c>
      <c r="V981" s="132">
        <v>1.4120000000000001E-2</v>
      </c>
      <c r="W981" s="132">
        <v>2.8199999999999999E-2</v>
      </c>
      <c r="X981" t="s">
        <v>413</v>
      </c>
      <c r="Y981" t="s">
        <v>340</v>
      </c>
      <c r="Z981" s="131">
        <v>169687.81</v>
      </c>
      <c r="AA981" s="131">
        <v>1</v>
      </c>
      <c r="AB981" s="131">
        <v>114.73</v>
      </c>
      <c r="AC981" s="109"/>
      <c r="AD981" s="131">
        <v>194.68299999999999</v>
      </c>
      <c r="AE981" s="109"/>
      <c r="AF981" s="108"/>
      <c r="AG981" s="16"/>
      <c r="AH981" s="132">
        <v>6.9999999999999994E-5</v>
      </c>
      <c r="AI981" s="132">
        <v>5.8599999999999998E-3</v>
      </c>
      <c r="AJ981" s="132">
        <v>6.6E-4</v>
      </c>
    </row>
    <row r="982" spans="1:36">
      <c r="A982" t="s">
        <v>1214</v>
      </c>
      <c r="B982" t="s">
        <v>1249</v>
      </c>
      <c r="C982" t="s">
        <v>2989</v>
      </c>
      <c r="D982" t="s">
        <v>2990</v>
      </c>
      <c r="E982" t="s">
        <v>310</v>
      </c>
      <c r="F982" t="s">
        <v>2999</v>
      </c>
      <c r="G982" t="s">
        <v>3000</v>
      </c>
      <c r="H982" t="s">
        <v>322</v>
      </c>
      <c r="I982" t="s">
        <v>755</v>
      </c>
      <c r="J982" t="s">
        <v>205</v>
      </c>
      <c r="K982" t="s">
        <v>205</v>
      </c>
      <c r="L982" t="s">
        <v>326</v>
      </c>
      <c r="M982" t="s">
        <v>341</v>
      </c>
      <c r="N982" t="s">
        <v>465</v>
      </c>
      <c r="O982" t="s">
        <v>340</v>
      </c>
      <c r="P982" t="s">
        <v>1550</v>
      </c>
      <c r="Q982" t="s">
        <v>414</v>
      </c>
      <c r="R982" t="s">
        <v>408</v>
      </c>
      <c r="S982" t="s">
        <v>1213</v>
      </c>
      <c r="T982" s="131">
        <v>0.5</v>
      </c>
      <c r="U982" t="s">
        <v>1636</v>
      </c>
      <c r="V982" s="132">
        <v>-8.9999999999999998E-4</v>
      </c>
      <c r="W982" s="132">
        <v>-3.9899999999999998E-2</v>
      </c>
      <c r="X982" t="s">
        <v>413</v>
      </c>
      <c r="Y982" t="s">
        <v>340</v>
      </c>
      <c r="Z982" s="131">
        <v>162000</v>
      </c>
      <c r="AA982" s="131">
        <v>1</v>
      </c>
      <c r="AB982" s="131">
        <v>119.66</v>
      </c>
      <c r="AC982" s="109"/>
      <c r="AD982" s="131">
        <v>193.84899999999999</v>
      </c>
      <c r="AE982" s="109"/>
      <c r="AF982" s="108"/>
      <c r="AG982" s="16"/>
      <c r="AH982" s="132">
        <v>2.7999999999999998E-4</v>
      </c>
      <c r="AI982" s="132">
        <v>5.8399999999999997E-3</v>
      </c>
      <c r="AJ982" s="132">
        <v>6.6E-4</v>
      </c>
    </row>
    <row r="983" spans="1:36">
      <c r="A983" t="s">
        <v>1214</v>
      </c>
      <c r="B983" t="s">
        <v>1249</v>
      </c>
      <c r="C983" t="s">
        <v>3001</v>
      </c>
      <c r="D983" t="s">
        <v>3002</v>
      </c>
      <c r="E983" t="s">
        <v>310</v>
      </c>
      <c r="F983" t="s">
        <v>3003</v>
      </c>
      <c r="G983" t="s">
        <v>3004</v>
      </c>
      <c r="H983" t="s">
        <v>322</v>
      </c>
      <c r="I983" t="s">
        <v>755</v>
      </c>
      <c r="J983" t="s">
        <v>205</v>
      </c>
      <c r="K983" t="s">
        <v>205</v>
      </c>
      <c r="L983" t="s">
        <v>326</v>
      </c>
      <c r="M983" t="s">
        <v>341</v>
      </c>
      <c r="N983" t="s">
        <v>448</v>
      </c>
      <c r="O983" t="s">
        <v>340</v>
      </c>
      <c r="P983"/>
      <c r="Q983" t="s">
        <v>411</v>
      </c>
      <c r="R983" t="s">
        <v>411</v>
      </c>
      <c r="S983" t="s">
        <v>1213</v>
      </c>
      <c r="T983" s="131">
        <v>2.76</v>
      </c>
      <c r="U983" t="s">
        <v>1802</v>
      </c>
      <c r="V983" s="132">
        <v>5.1860000000000003E-2</v>
      </c>
      <c r="W983" s="132">
        <v>2.7E-2</v>
      </c>
      <c r="X983" t="s">
        <v>413</v>
      </c>
      <c r="Y983" t="s">
        <v>340</v>
      </c>
      <c r="Z983" s="131">
        <v>157066.23999999999</v>
      </c>
      <c r="AA983" s="131">
        <v>1</v>
      </c>
      <c r="AB983" s="131">
        <v>114.2</v>
      </c>
      <c r="AC983" s="109"/>
      <c r="AD983" s="131">
        <v>179.37</v>
      </c>
      <c r="AE983" s="109"/>
      <c r="AF983" s="108"/>
      <c r="AG983" s="16"/>
      <c r="AH983" s="132">
        <v>1.33E-3</v>
      </c>
      <c r="AI983" s="132">
        <v>5.4000000000000003E-3</v>
      </c>
      <c r="AJ983" s="132">
        <v>6.0999999999999997E-4</v>
      </c>
    </row>
    <row r="984" spans="1:36">
      <c r="A984" t="s">
        <v>1214</v>
      </c>
      <c r="B984" t="s">
        <v>1249</v>
      </c>
      <c r="C984" t="s">
        <v>1930</v>
      </c>
      <c r="D984" t="s">
        <v>1931</v>
      </c>
      <c r="E984" t="s">
        <v>310</v>
      </c>
      <c r="F984" t="s">
        <v>2784</v>
      </c>
      <c r="G984" t="s">
        <v>2785</v>
      </c>
      <c r="H984" t="s">
        <v>322</v>
      </c>
      <c r="I984" t="s">
        <v>755</v>
      </c>
      <c r="J984" t="s">
        <v>205</v>
      </c>
      <c r="K984" t="s">
        <v>205</v>
      </c>
      <c r="L984" t="s">
        <v>326</v>
      </c>
      <c r="M984" t="s">
        <v>341</v>
      </c>
      <c r="N984" t="s">
        <v>465</v>
      </c>
      <c r="O984" t="s">
        <v>340</v>
      </c>
      <c r="P984" t="s">
        <v>1645</v>
      </c>
      <c r="Q984" t="s">
        <v>414</v>
      </c>
      <c r="R984" t="s">
        <v>408</v>
      </c>
      <c r="S984" t="s">
        <v>1213</v>
      </c>
      <c r="T984" s="131">
        <v>1.68</v>
      </c>
      <c r="U984" t="s">
        <v>2254</v>
      </c>
      <c r="V984" s="132">
        <v>2.1695000000000002</v>
      </c>
      <c r="W984" s="132">
        <v>2.7400000000000001E-2</v>
      </c>
      <c r="X984" t="s">
        <v>413</v>
      </c>
      <c r="Y984" t="s">
        <v>340</v>
      </c>
      <c r="Z984" s="131">
        <v>149203.1</v>
      </c>
      <c r="AA984" s="131">
        <v>1</v>
      </c>
      <c r="AB984" s="131">
        <v>118.4</v>
      </c>
      <c r="AC984" s="109"/>
      <c r="AD984" s="131">
        <v>176.65600000000001</v>
      </c>
      <c r="AE984" s="109"/>
      <c r="AF984" s="108"/>
      <c r="AG984" s="16"/>
      <c r="AH984" s="132">
        <v>1.6000000000000001E-4</v>
      </c>
      <c r="AI984" s="132">
        <v>5.3200000000000001E-3</v>
      </c>
      <c r="AJ984" s="132">
        <v>5.9999999999999995E-4</v>
      </c>
    </row>
    <row r="985" spans="1:36">
      <c r="A985" t="s">
        <v>1214</v>
      </c>
      <c r="B985" t="s">
        <v>1249</v>
      </c>
      <c r="C985" t="s">
        <v>1536</v>
      </c>
      <c r="D985" t="s">
        <v>1537</v>
      </c>
      <c r="E985" t="s">
        <v>310</v>
      </c>
      <c r="F985" t="s">
        <v>2178</v>
      </c>
      <c r="G985" t="s">
        <v>2179</v>
      </c>
      <c r="H985" t="s">
        <v>322</v>
      </c>
      <c r="I985" t="s">
        <v>755</v>
      </c>
      <c r="J985" t="s">
        <v>205</v>
      </c>
      <c r="K985" t="s">
        <v>205</v>
      </c>
      <c r="L985" t="s">
        <v>326</v>
      </c>
      <c r="M985" t="s">
        <v>341</v>
      </c>
      <c r="N985" t="s">
        <v>449</v>
      </c>
      <c r="O985" t="s">
        <v>340</v>
      </c>
      <c r="P985" t="s">
        <v>1212</v>
      </c>
      <c r="Q985" t="s">
        <v>414</v>
      </c>
      <c r="R985" t="s">
        <v>408</v>
      </c>
      <c r="S985" t="s">
        <v>1213</v>
      </c>
      <c r="T985" s="131">
        <v>4.3899999999999997</v>
      </c>
      <c r="U985" t="s">
        <v>2180</v>
      </c>
      <c r="V985" s="132">
        <v>2.0969999999999999E-2</v>
      </c>
      <c r="W985" s="132">
        <v>2.63E-2</v>
      </c>
      <c r="X985" t="s">
        <v>413</v>
      </c>
      <c r="Y985" t="s">
        <v>340</v>
      </c>
      <c r="Z985" s="131">
        <v>170000</v>
      </c>
      <c r="AA985" s="131">
        <v>1</v>
      </c>
      <c r="AB985" s="131">
        <v>102.52</v>
      </c>
      <c r="AC985" s="109"/>
      <c r="AD985" s="131">
        <v>174.28399999999999</v>
      </c>
      <c r="AE985" s="109"/>
      <c r="AF985" s="108"/>
      <c r="AG985" s="16"/>
      <c r="AH985" s="132">
        <v>5.0000000000000002E-5</v>
      </c>
      <c r="AI985" s="132">
        <v>5.2500000000000003E-3</v>
      </c>
      <c r="AJ985" s="132">
        <v>5.9000000000000003E-4</v>
      </c>
    </row>
    <row r="986" spans="1:36">
      <c r="A986" t="s">
        <v>1214</v>
      </c>
      <c r="B986" t="s">
        <v>1249</v>
      </c>
      <c r="C986" t="s">
        <v>2277</v>
      </c>
      <c r="D986" t="s">
        <v>2278</v>
      </c>
      <c r="E986" t="s">
        <v>310</v>
      </c>
      <c r="F986" t="s">
        <v>3005</v>
      </c>
      <c r="G986" t="s">
        <v>3006</v>
      </c>
      <c r="H986" t="s">
        <v>322</v>
      </c>
      <c r="I986" t="s">
        <v>953</v>
      </c>
      <c r="J986" t="s">
        <v>205</v>
      </c>
      <c r="K986" t="s">
        <v>205</v>
      </c>
      <c r="L986" t="s">
        <v>326</v>
      </c>
      <c r="M986" t="s">
        <v>341</v>
      </c>
      <c r="N986" t="s">
        <v>446</v>
      </c>
      <c r="O986" t="s">
        <v>340</v>
      </c>
      <c r="P986" t="s">
        <v>1590</v>
      </c>
      <c r="Q986" t="s">
        <v>414</v>
      </c>
      <c r="R986" t="s">
        <v>408</v>
      </c>
      <c r="S986" t="s">
        <v>1213</v>
      </c>
      <c r="T986" s="131">
        <v>2.61</v>
      </c>
      <c r="U986" t="s">
        <v>3007</v>
      </c>
      <c r="V986" s="132">
        <v>-5.6340000000000001E-2</v>
      </c>
      <c r="W986" s="132">
        <v>-0.183</v>
      </c>
      <c r="X986" t="s">
        <v>413</v>
      </c>
      <c r="Y986" t="s">
        <v>340</v>
      </c>
      <c r="Z986" s="131">
        <v>92000</v>
      </c>
      <c r="AA986" s="131">
        <v>1</v>
      </c>
      <c r="AB986" s="131">
        <v>183.2</v>
      </c>
      <c r="AC986" s="109"/>
      <c r="AD986" s="131">
        <v>168.54400000000001</v>
      </c>
      <c r="AE986" s="109"/>
      <c r="AF986" s="108"/>
      <c r="AG986" s="16"/>
      <c r="AH986" s="132">
        <v>6.0999999999999997E-4</v>
      </c>
      <c r="AI986" s="132">
        <v>5.0699999999999999E-3</v>
      </c>
      <c r="AJ986" s="132">
        <v>5.6999999999999998E-4</v>
      </c>
    </row>
    <row r="987" spans="1:36">
      <c r="A987" t="s">
        <v>1214</v>
      </c>
      <c r="B987" t="s">
        <v>1249</v>
      </c>
      <c r="C987" t="s">
        <v>2312</v>
      </c>
      <c r="D987" t="s">
        <v>2313</v>
      </c>
      <c r="E987" t="s">
        <v>310</v>
      </c>
      <c r="F987" t="s">
        <v>2824</v>
      </c>
      <c r="G987" t="s">
        <v>2825</v>
      </c>
      <c r="H987" t="s">
        <v>322</v>
      </c>
      <c r="I987" t="s">
        <v>755</v>
      </c>
      <c r="J987" t="s">
        <v>205</v>
      </c>
      <c r="K987" t="s">
        <v>205</v>
      </c>
      <c r="L987" t="s">
        <v>326</v>
      </c>
      <c r="M987" t="s">
        <v>341</v>
      </c>
      <c r="N987" t="s">
        <v>465</v>
      </c>
      <c r="O987" t="s">
        <v>340</v>
      </c>
      <c r="P987" t="s">
        <v>1645</v>
      </c>
      <c r="Q987" t="s">
        <v>414</v>
      </c>
      <c r="R987" t="s">
        <v>408</v>
      </c>
      <c r="S987" t="s">
        <v>1213</v>
      </c>
      <c r="T987" s="131">
        <v>1.1599999999999999</v>
      </c>
      <c r="U987" t="s">
        <v>1676</v>
      </c>
      <c r="V987" s="132">
        <v>0.95748</v>
      </c>
      <c r="W987" s="132">
        <v>2.8500000000000001E-2</v>
      </c>
      <c r="X987" t="s">
        <v>413</v>
      </c>
      <c r="Y987" t="s">
        <v>340</v>
      </c>
      <c r="Z987" s="131">
        <v>136000.85</v>
      </c>
      <c r="AA987" s="131">
        <v>1</v>
      </c>
      <c r="AB987" s="131">
        <v>117.85</v>
      </c>
      <c r="AC987" s="109"/>
      <c r="AD987" s="131">
        <v>160.27699999999999</v>
      </c>
      <c r="AE987" s="109"/>
      <c r="AF987" s="108"/>
      <c r="AG987" s="16"/>
      <c r="AH987" s="132">
        <v>2.5000000000000001E-4</v>
      </c>
      <c r="AI987" s="132">
        <v>4.8199999999999996E-3</v>
      </c>
      <c r="AJ987" s="132">
        <v>5.4000000000000001E-4</v>
      </c>
    </row>
    <row r="988" spans="1:36">
      <c r="A988" t="s">
        <v>1214</v>
      </c>
      <c r="B988" t="s">
        <v>1249</v>
      </c>
      <c r="C988" t="s">
        <v>1723</v>
      </c>
      <c r="D988" t="s">
        <v>1724</v>
      </c>
      <c r="E988" t="s">
        <v>310</v>
      </c>
      <c r="F988" t="s">
        <v>1967</v>
      </c>
      <c r="G988" t="s">
        <v>1968</v>
      </c>
      <c r="H988" t="s">
        <v>322</v>
      </c>
      <c r="I988" t="s">
        <v>755</v>
      </c>
      <c r="J988" t="s">
        <v>205</v>
      </c>
      <c r="K988" t="s">
        <v>205</v>
      </c>
      <c r="L988" t="s">
        <v>326</v>
      </c>
      <c r="M988" t="s">
        <v>341</v>
      </c>
      <c r="N988" t="s">
        <v>465</v>
      </c>
      <c r="O988" t="s">
        <v>340</v>
      </c>
      <c r="P988" t="s">
        <v>1566</v>
      </c>
      <c r="Q988" t="s">
        <v>414</v>
      </c>
      <c r="R988" t="s">
        <v>408</v>
      </c>
      <c r="S988" t="s">
        <v>1213</v>
      </c>
      <c r="T988" s="131">
        <v>3.42</v>
      </c>
      <c r="U988" t="s">
        <v>1561</v>
      </c>
      <c r="V988" s="132">
        <v>2.7369999999999998E-2</v>
      </c>
      <c r="W988" s="132">
        <v>2.7900000000000001E-2</v>
      </c>
      <c r="X988" t="s">
        <v>413</v>
      </c>
      <c r="Y988" t="s">
        <v>340</v>
      </c>
      <c r="Z988" s="131">
        <v>135930.45000000001</v>
      </c>
      <c r="AA988" s="131">
        <v>1</v>
      </c>
      <c r="AB988" s="131">
        <v>112.31</v>
      </c>
      <c r="AC988" s="109">
        <v>6.0229999999999997</v>
      </c>
      <c r="AD988" s="131">
        <v>158.68600000000001</v>
      </c>
      <c r="AE988" s="109"/>
      <c r="AF988" s="108"/>
      <c r="AG988" s="16"/>
      <c r="AH988" s="132">
        <v>2.5999999999999998E-4</v>
      </c>
      <c r="AI988" s="132">
        <v>4.96E-3</v>
      </c>
      <c r="AJ988" s="132">
        <v>5.5999999999999995E-4</v>
      </c>
    </row>
    <row r="989" spans="1:36">
      <c r="A989" t="s">
        <v>1214</v>
      </c>
      <c r="B989" t="s">
        <v>1249</v>
      </c>
      <c r="C989" t="s">
        <v>2585</v>
      </c>
      <c r="D989" t="s">
        <v>2586</v>
      </c>
      <c r="E989" t="s">
        <v>310</v>
      </c>
      <c r="F989" t="s">
        <v>2587</v>
      </c>
      <c r="G989" t="s">
        <v>2588</v>
      </c>
      <c r="H989" t="s">
        <v>322</v>
      </c>
      <c r="I989" t="s">
        <v>755</v>
      </c>
      <c r="J989" t="s">
        <v>205</v>
      </c>
      <c r="K989" t="s">
        <v>205</v>
      </c>
      <c r="L989" t="s">
        <v>326</v>
      </c>
      <c r="M989" t="s">
        <v>341</v>
      </c>
      <c r="N989" t="s">
        <v>478</v>
      </c>
      <c r="O989" t="s">
        <v>340</v>
      </c>
      <c r="P989" t="s">
        <v>2257</v>
      </c>
      <c r="Q989" t="s">
        <v>416</v>
      </c>
      <c r="R989" t="s">
        <v>408</v>
      </c>
      <c r="S989" t="s">
        <v>1213</v>
      </c>
      <c r="T989" s="131">
        <v>5.05</v>
      </c>
      <c r="U989" t="s">
        <v>2211</v>
      </c>
      <c r="V989" s="132">
        <v>-3.0400000000000002E-3</v>
      </c>
      <c r="W989" s="132">
        <v>2.52E-2</v>
      </c>
      <c r="X989" t="s">
        <v>413</v>
      </c>
      <c r="Y989" t="s">
        <v>340</v>
      </c>
      <c r="Z989" s="131">
        <v>133581.82999999999</v>
      </c>
      <c r="AA989" s="131">
        <v>1</v>
      </c>
      <c r="AB989" s="131">
        <v>118.55</v>
      </c>
      <c r="AC989" s="109"/>
      <c r="AD989" s="131">
        <v>158.36099999999999</v>
      </c>
      <c r="AE989" s="109"/>
      <c r="AF989" s="108"/>
      <c r="AG989" s="16"/>
      <c r="AH989" s="132">
        <v>9.0000000000000006E-5</v>
      </c>
      <c r="AI989" s="132">
        <v>4.7699999999999999E-3</v>
      </c>
      <c r="AJ989" s="132">
        <v>5.4000000000000001E-4</v>
      </c>
    </row>
    <row r="990" spans="1:36">
      <c r="A990" t="s">
        <v>1214</v>
      </c>
      <c r="B990" t="s">
        <v>1249</v>
      </c>
      <c r="C990" t="s">
        <v>1536</v>
      </c>
      <c r="D990" t="s">
        <v>1537</v>
      </c>
      <c r="E990" t="s">
        <v>310</v>
      </c>
      <c r="F990" t="s">
        <v>2637</v>
      </c>
      <c r="G990" t="s">
        <v>2638</v>
      </c>
      <c r="H990" t="s">
        <v>322</v>
      </c>
      <c r="I990" t="s">
        <v>952</v>
      </c>
      <c r="J990" t="s">
        <v>205</v>
      </c>
      <c r="K990" t="s">
        <v>205</v>
      </c>
      <c r="L990" t="s">
        <v>326</v>
      </c>
      <c r="M990" t="s">
        <v>341</v>
      </c>
      <c r="N990" t="s">
        <v>449</v>
      </c>
      <c r="O990" t="s">
        <v>340</v>
      </c>
      <c r="P990" t="s">
        <v>1212</v>
      </c>
      <c r="Q990" t="s">
        <v>414</v>
      </c>
      <c r="R990" t="s">
        <v>408</v>
      </c>
      <c r="S990" t="s">
        <v>1213</v>
      </c>
      <c r="T990" s="131">
        <v>2.46</v>
      </c>
      <c r="U990" t="s">
        <v>2639</v>
      </c>
      <c r="V990" s="132">
        <v>4.6870000000000002E-2</v>
      </c>
      <c r="W990" s="132">
        <v>4.3799999999999999E-2</v>
      </c>
      <c r="X990" t="s">
        <v>413</v>
      </c>
      <c r="Y990" t="s">
        <v>340</v>
      </c>
      <c r="Z990" s="131">
        <v>161000</v>
      </c>
      <c r="AA990" s="131">
        <v>1</v>
      </c>
      <c r="AB990" s="131">
        <v>96.65</v>
      </c>
      <c r="AC990" s="109"/>
      <c r="AD990" s="131">
        <v>155.607</v>
      </c>
      <c r="AE990" s="109"/>
      <c r="AF990" s="108"/>
      <c r="AG990" s="16"/>
      <c r="AH990" s="132">
        <v>6.9999999999999994E-5</v>
      </c>
      <c r="AI990" s="132">
        <v>4.6800000000000001E-3</v>
      </c>
      <c r="AJ990" s="132">
        <v>5.2999999999999998E-4</v>
      </c>
    </row>
    <row r="991" spans="1:36">
      <c r="A991" t="s">
        <v>1214</v>
      </c>
      <c r="B991" t="s">
        <v>1249</v>
      </c>
      <c r="C991" t="s">
        <v>1944</v>
      </c>
      <c r="D991" t="s">
        <v>1945</v>
      </c>
      <c r="E991" t="s">
        <v>310</v>
      </c>
      <c r="F991" t="s">
        <v>2510</v>
      </c>
      <c r="G991" t="s">
        <v>2511</v>
      </c>
      <c r="H991" t="s">
        <v>322</v>
      </c>
      <c r="I991" t="s">
        <v>755</v>
      </c>
      <c r="J991" t="s">
        <v>205</v>
      </c>
      <c r="K991" t="s">
        <v>205</v>
      </c>
      <c r="L991" t="s">
        <v>326</v>
      </c>
      <c r="M991" t="s">
        <v>341</v>
      </c>
      <c r="N991" t="s">
        <v>465</v>
      </c>
      <c r="O991" t="s">
        <v>340</v>
      </c>
      <c r="P991" t="s">
        <v>1645</v>
      </c>
      <c r="Q991" t="s">
        <v>414</v>
      </c>
      <c r="R991" t="s">
        <v>408</v>
      </c>
      <c r="S991" t="s">
        <v>1213</v>
      </c>
      <c r="T991" s="131">
        <v>0.78</v>
      </c>
      <c r="U991" t="s">
        <v>2512</v>
      </c>
      <c r="V991" s="132">
        <v>5.0499999999999998E-3</v>
      </c>
      <c r="W991" s="132">
        <v>3.2099999999999997E-2</v>
      </c>
      <c r="X991" t="s">
        <v>413</v>
      </c>
      <c r="Y991" t="s">
        <v>340</v>
      </c>
      <c r="Z991" s="131">
        <v>129602.97</v>
      </c>
      <c r="AA991" s="131">
        <v>1</v>
      </c>
      <c r="AB991" s="131">
        <v>116.88</v>
      </c>
      <c r="AC991" s="109"/>
      <c r="AD991" s="131">
        <v>151.47999999999999</v>
      </c>
      <c r="AE991" s="109"/>
      <c r="AF991" s="108"/>
      <c r="AG991" s="16"/>
      <c r="AH991" s="132">
        <v>2.9E-4</v>
      </c>
      <c r="AI991" s="132">
        <v>4.5599999999999998E-3</v>
      </c>
      <c r="AJ991" s="132">
        <v>5.1000000000000004E-4</v>
      </c>
    </row>
    <row r="992" spans="1:36">
      <c r="A992" t="s">
        <v>1214</v>
      </c>
      <c r="B992" t="s">
        <v>1249</v>
      </c>
      <c r="C992" t="s">
        <v>2339</v>
      </c>
      <c r="D992" t="s">
        <v>2340</v>
      </c>
      <c r="E992" t="s">
        <v>310</v>
      </c>
      <c r="F992" t="s">
        <v>3008</v>
      </c>
      <c r="G992" t="s">
        <v>3009</v>
      </c>
      <c r="H992" t="s">
        <v>322</v>
      </c>
      <c r="I992" t="s">
        <v>755</v>
      </c>
      <c r="J992" t="s">
        <v>205</v>
      </c>
      <c r="K992" t="s">
        <v>205</v>
      </c>
      <c r="L992" t="s">
        <v>326</v>
      </c>
      <c r="M992" t="s">
        <v>341</v>
      </c>
      <c r="N992" t="s">
        <v>465</v>
      </c>
      <c r="O992" t="s">
        <v>340</v>
      </c>
      <c r="P992"/>
      <c r="Q992" t="s">
        <v>411</v>
      </c>
      <c r="R992" t="s">
        <v>411</v>
      </c>
      <c r="S992" t="s">
        <v>1213</v>
      </c>
      <c r="T992" s="131">
        <v>3.72</v>
      </c>
      <c r="U992" t="s">
        <v>1668</v>
      </c>
      <c r="V992" s="132">
        <v>1.634E-2</v>
      </c>
      <c r="W992" s="132">
        <v>2.8299999999999999E-2</v>
      </c>
      <c r="X992" t="s">
        <v>413</v>
      </c>
      <c r="Y992" t="s">
        <v>340</v>
      </c>
      <c r="Z992" s="131">
        <v>140000</v>
      </c>
      <c r="AA992" s="131">
        <v>1</v>
      </c>
      <c r="AB992" s="131">
        <v>107.79</v>
      </c>
      <c r="AC992" s="109"/>
      <c r="AD992" s="131">
        <v>150.90600000000001</v>
      </c>
      <c r="AE992" s="109"/>
      <c r="AF992" s="108"/>
      <c r="AG992" s="16"/>
      <c r="AH992" s="132">
        <v>2.2000000000000001E-4</v>
      </c>
      <c r="AI992" s="132">
        <v>4.5399999999999998E-3</v>
      </c>
      <c r="AJ992" s="132">
        <v>5.1000000000000004E-4</v>
      </c>
    </row>
    <row r="993" spans="1:36">
      <c r="A993" t="s">
        <v>1214</v>
      </c>
      <c r="B993" t="s">
        <v>1249</v>
      </c>
      <c r="C993" t="s">
        <v>1955</v>
      </c>
      <c r="D993" t="s">
        <v>1956</v>
      </c>
      <c r="E993" t="s">
        <v>310</v>
      </c>
      <c r="F993" t="s">
        <v>2286</v>
      </c>
      <c r="G993" t="s">
        <v>2287</v>
      </c>
      <c r="H993" t="s">
        <v>322</v>
      </c>
      <c r="I993" t="s">
        <v>755</v>
      </c>
      <c r="J993" t="s">
        <v>205</v>
      </c>
      <c r="K993" t="s">
        <v>205</v>
      </c>
      <c r="L993" t="s">
        <v>326</v>
      </c>
      <c r="M993" t="s">
        <v>341</v>
      </c>
      <c r="N993" t="s">
        <v>465</v>
      </c>
      <c r="O993" t="s">
        <v>340</v>
      </c>
      <c r="P993" t="s">
        <v>1645</v>
      </c>
      <c r="Q993" t="s">
        <v>414</v>
      </c>
      <c r="R993" t="s">
        <v>408</v>
      </c>
      <c r="S993" t="s">
        <v>1213</v>
      </c>
      <c r="T993" s="131">
        <v>1.66</v>
      </c>
      <c r="U993" t="s">
        <v>2288</v>
      </c>
      <c r="V993" s="132">
        <v>2.3369999999999998E-2</v>
      </c>
      <c r="W993" s="132">
        <v>2.92E-2</v>
      </c>
      <c r="X993" t="s">
        <v>413</v>
      </c>
      <c r="Y993" t="s">
        <v>340</v>
      </c>
      <c r="Z993" s="131">
        <v>124100.66</v>
      </c>
      <c r="AA993" s="131">
        <v>1</v>
      </c>
      <c r="AB993" s="131">
        <v>121.17</v>
      </c>
      <c r="AC993" s="109"/>
      <c r="AD993" s="131">
        <v>150.37299999999999</v>
      </c>
      <c r="AE993" s="109"/>
      <c r="AF993" s="108"/>
      <c r="AG993" s="16"/>
      <c r="AH993" s="132">
        <v>1.4999999999999999E-4</v>
      </c>
      <c r="AI993" s="132">
        <v>4.5300000000000002E-3</v>
      </c>
      <c r="AJ993" s="132">
        <v>5.1000000000000004E-4</v>
      </c>
    </row>
    <row r="994" spans="1:36">
      <c r="A994" t="s">
        <v>1214</v>
      </c>
      <c r="B994" t="s">
        <v>1249</v>
      </c>
      <c r="C994" t="s">
        <v>1930</v>
      </c>
      <c r="D994" t="s">
        <v>1931</v>
      </c>
      <c r="E994" t="s">
        <v>310</v>
      </c>
      <c r="F994" t="s">
        <v>2055</v>
      </c>
      <c r="G994" t="s">
        <v>2056</v>
      </c>
      <c r="H994" t="s">
        <v>322</v>
      </c>
      <c r="I994" t="s">
        <v>755</v>
      </c>
      <c r="J994" t="s">
        <v>205</v>
      </c>
      <c r="K994" t="s">
        <v>205</v>
      </c>
      <c r="L994" t="s">
        <v>326</v>
      </c>
      <c r="M994" t="s">
        <v>341</v>
      </c>
      <c r="N994" t="s">
        <v>465</v>
      </c>
      <c r="O994" t="s">
        <v>340</v>
      </c>
      <c r="P994" t="s">
        <v>1645</v>
      </c>
      <c r="Q994" t="s">
        <v>414</v>
      </c>
      <c r="R994" t="s">
        <v>408</v>
      </c>
      <c r="S994" t="s">
        <v>1213</v>
      </c>
      <c r="T994" s="131">
        <v>3.75</v>
      </c>
      <c r="U994" t="s">
        <v>1561</v>
      </c>
      <c r="V994" s="132">
        <v>2.7099999999999999E-2</v>
      </c>
      <c r="W994" s="132">
        <v>2.81E-2</v>
      </c>
      <c r="X994" t="s">
        <v>413</v>
      </c>
      <c r="Y994" t="s">
        <v>340</v>
      </c>
      <c r="Z994" s="131">
        <v>132528.07</v>
      </c>
      <c r="AA994" s="131">
        <v>1</v>
      </c>
      <c r="AB994" s="131">
        <v>111.28</v>
      </c>
      <c r="AC994" s="109">
        <v>2.8450000000000002</v>
      </c>
      <c r="AD994" s="131">
        <v>150.322</v>
      </c>
      <c r="AE994" s="109"/>
      <c r="AF994" s="108"/>
      <c r="AG994" s="16"/>
      <c r="AH994" s="132">
        <v>6.9999999999999994E-5</v>
      </c>
      <c r="AI994" s="132">
        <v>4.6100000000000004E-3</v>
      </c>
      <c r="AJ994" s="132">
        <v>5.1999999999999995E-4</v>
      </c>
    </row>
    <row r="995" spans="1:36">
      <c r="A995" t="s">
        <v>1214</v>
      </c>
      <c r="B995" t="s">
        <v>1249</v>
      </c>
      <c r="C995" t="s">
        <v>1536</v>
      </c>
      <c r="D995" t="s">
        <v>1537</v>
      </c>
      <c r="E995" t="s">
        <v>310</v>
      </c>
      <c r="F995" t="s">
        <v>2674</v>
      </c>
      <c r="G995" t="s">
        <v>2675</v>
      </c>
      <c r="H995" t="s">
        <v>322</v>
      </c>
      <c r="I995" t="s">
        <v>755</v>
      </c>
      <c r="J995" t="s">
        <v>205</v>
      </c>
      <c r="K995" t="s">
        <v>205</v>
      </c>
      <c r="L995" t="s">
        <v>326</v>
      </c>
      <c r="M995" t="s">
        <v>341</v>
      </c>
      <c r="N995" t="s">
        <v>449</v>
      </c>
      <c r="O995" t="s">
        <v>340</v>
      </c>
      <c r="P995" t="s">
        <v>1212</v>
      </c>
      <c r="Q995" t="s">
        <v>414</v>
      </c>
      <c r="R995" t="s">
        <v>408</v>
      </c>
      <c r="S995" t="s">
        <v>1213</v>
      </c>
      <c r="T995" s="131">
        <v>4.3899999999999997</v>
      </c>
      <c r="U995" t="s">
        <v>2676</v>
      </c>
      <c r="V995" s="132">
        <v>2.9409999999999999E-2</v>
      </c>
      <c r="W995" s="132">
        <v>2.58E-2</v>
      </c>
      <c r="X995" t="s">
        <v>413</v>
      </c>
      <c r="Y995" t="s">
        <v>340</v>
      </c>
      <c r="Z995" s="131">
        <v>145000</v>
      </c>
      <c r="AA995" s="131">
        <v>1</v>
      </c>
      <c r="AB995" s="131">
        <v>102.6</v>
      </c>
      <c r="AC995" s="109"/>
      <c r="AD995" s="131">
        <v>148.77000000000001</v>
      </c>
      <c r="AE995" s="109"/>
      <c r="AF995" s="108"/>
      <c r="AG995" s="16"/>
      <c r="AH995" s="132">
        <v>3.0000000000000001E-5</v>
      </c>
      <c r="AI995" s="132">
        <v>4.4799999999999996E-3</v>
      </c>
      <c r="AJ995" s="132">
        <v>5.1000000000000004E-4</v>
      </c>
    </row>
    <row r="996" spans="1:36">
      <c r="A996" t="s">
        <v>1214</v>
      </c>
      <c r="B996" t="s">
        <v>1249</v>
      </c>
      <c r="C996" t="s">
        <v>2408</v>
      </c>
      <c r="D996" t="s">
        <v>2409</v>
      </c>
      <c r="E996" t="s">
        <v>310</v>
      </c>
      <c r="F996" t="s">
        <v>2427</v>
      </c>
      <c r="G996" t="s">
        <v>2428</v>
      </c>
      <c r="H996" t="s">
        <v>322</v>
      </c>
      <c r="I996" t="s">
        <v>953</v>
      </c>
      <c r="J996" t="s">
        <v>205</v>
      </c>
      <c r="K996" t="s">
        <v>205</v>
      </c>
      <c r="L996" t="s">
        <v>326</v>
      </c>
      <c r="M996" t="s">
        <v>341</v>
      </c>
      <c r="N996" t="s">
        <v>442</v>
      </c>
      <c r="O996" t="s">
        <v>340</v>
      </c>
      <c r="P996"/>
      <c r="Q996" t="s">
        <v>411</v>
      </c>
      <c r="R996" t="s">
        <v>411</v>
      </c>
      <c r="S996" t="s">
        <v>1213</v>
      </c>
      <c r="T996" s="131">
        <v>3.26</v>
      </c>
      <c r="U996" t="s">
        <v>1561</v>
      </c>
      <c r="V996" s="132">
        <v>4.2540000000000001E-2</v>
      </c>
      <c r="W996" s="132">
        <v>3.0499999999999999E-2</v>
      </c>
      <c r="X996" t="s">
        <v>413</v>
      </c>
      <c r="Y996" t="s">
        <v>340</v>
      </c>
      <c r="Z996" s="131">
        <v>139000</v>
      </c>
      <c r="AA996" s="131">
        <v>1</v>
      </c>
      <c r="AB996" s="131">
        <v>106.5</v>
      </c>
      <c r="AC996" s="109"/>
      <c r="AD996" s="131">
        <v>148.035</v>
      </c>
      <c r="AE996" s="109"/>
      <c r="AF996" s="108"/>
      <c r="AG996" s="16"/>
      <c r="AH996" s="132">
        <v>2.7999999999999998E-4</v>
      </c>
      <c r="AI996" s="132">
        <v>4.4600000000000004E-3</v>
      </c>
      <c r="AJ996" s="132">
        <v>5.0000000000000001E-4</v>
      </c>
    </row>
    <row r="997" spans="1:36">
      <c r="A997" t="s">
        <v>1214</v>
      </c>
      <c r="B997" t="s">
        <v>1249</v>
      </c>
      <c r="C997" t="s">
        <v>2095</v>
      </c>
      <c r="D997" t="s">
        <v>2096</v>
      </c>
      <c r="E997" t="s">
        <v>310</v>
      </c>
      <c r="F997" t="s">
        <v>2679</v>
      </c>
      <c r="G997" t="s">
        <v>2680</v>
      </c>
      <c r="H997" t="s">
        <v>322</v>
      </c>
      <c r="I997" t="s">
        <v>952</v>
      </c>
      <c r="J997" t="s">
        <v>205</v>
      </c>
      <c r="K997" t="s">
        <v>205</v>
      </c>
      <c r="L997" t="s">
        <v>326</v>
      </c>
      <c r="M997" t="s">
        <v>341</v>
      </c>
      <c r="N997" t="s">
        <v>485</v>
      </c>
      <c r="O997" t="s">
        <v>340</v>
      </c>
      <c r="P997" t="s">
        <v>1645</v>
      </c>
      <c r="Q997" t="s">
        <v>414</v>
      </c>
      <c r="R997" t="s">
        <v>408</v>
      </c>
      <c r="S997" t="s">
        <v>1213</v>
      </c>
      <c r="T997" s="131">
        <v>0.42</v>
      </c>
      <c r="U997" t="s">
        <v>2619</v>
      </c>
      <c r="V997" s="132">
        <v>4.4040000000000003E-2</v>
      </c>
      <c r="W997" s="132">
        <v>4.48E-2</v>
      </c>
      <c r="X997" t="s">
        <v>413</v>
      </c>
      <c r="Y997" t="s">
        <v>340</v>
      </c>
      <c r="Z997" s="131">
        <v>146000</v>
      </c>
      <c r="AA997" s="131">
        <v>1</v>
      </c>
      <c r="AB997" s="131">
        <v>99.97</v>
      </c>
      <c r="AC997" s="109"/>
      <c r="AD997" s="131">
        <v>145.95599999999999</v>
      </c>
      <c r="AE997" s="109"/>
      <c r="AF997" s="108"/>
      <c r="AG997" s="16"/>
      <c r="AH997" s="132">
        <v>2.7E-4</v>
      </c>
      <c r="AI997" s="132">
        <v>4.3899999999999998E-3</v>
      </c>
      <c r="AJ997" s="132">
        <v>5.0000000000000001E-4</v>
      </c>
    </row>
    <row r="998" spans="1:36">
      <c r="A998" t="s">
        <v>1214</v>
      </c>
      <c r="B998" t="s">
        <v>1249</v>
      </c>
      <c r="C998" t="s">
        <v>1744</v>
      </c>
      <c r="D998" t="s">
        <v>1745</v>
      </c>
      <c r="E998" t="s">
        <v>310</v>
      </c>
      <c r="F998" t="s">
        <v>3010</v>
      </c>
      <c r="G998" t="s">
        <v>3011</v>
      </c>
      <c r="H998" t="s">
        <v>322</v>
      </c>
      <c r="I998" t="s">
        <v>952</v>
      </c>
      <c r="J998" t="s">
        <v>205</v>
      </c>
      <c r="K998" t="s">
        <v>205</v>
      </c>
      <c r="L998" t="s">
        <v>326</v>
      </c>
      <c r="M998" t="s">
        <v>341</v>
      </c>
      <c r="N998" t="s">
        <v>448</v>
      </c>
      <c r="O998" t="s">
        <v>340</v>
      </c>
      <c r="P998"/>
      <c r="Q998" t="s">
        <v>411</v>
      </c>
      <c r="R998" t="s">
        <v>411</v>
      </c>
      <c r="S998" t="s">
        <v>1213</v>
      </c>
      <c r="T998" s="131">
        <v>0.99</v>
      </c>
      <c r="U998" t="s">
        <v>1861</v>
      </c>
      <c r="V998" s="132">
        <v>5.5500000000000001E-2</v>
      </c>
      <c r="W998" s="132">
        <v>4.9500000000000002E-2</v>
      </c>
      <c r="X998" t="s">
        <v>413</v>
      </c>
      <c r="Y998" t="s">
        <v>340</v>
      </c>
      <c r="Z998" s="131">
        <v>144708.43</v>
      </c>
      <c r="AA998" s="131">
        <v>1</v>
      </c>
      <c r="AB998" s="131">
        <v>99.03</v>
      </c>
      <c r="AC998" s="109"/>
      <c r="AD998" s="131">
        <v>143.30500000000001</v>
      </c>
      <c r="AE998" s="109"/>
      <c r="AF998" s="108"/>
      <c r="AG998" s="16"/>
      <c r="AH998" s="132">
        <v>4.4999999999999999E-4</v>
      </c>
      <c r="AI998" s="132">
        <v>4.3099999999999996E-3</v>
      </c>
      <c r="AJ998" s="132">
        <v>4.8999999999999998E-4</v>
      </c>
    </row>
    <row r="999" spans="1:36">
      <c r="A999" t="s">
        <v>1214</v>
      </c>
      <c r="B999" t="s">
        <v>1249</v>
      </c>
      <c r="C999" t="s">
        <v>2308</v>
      </c>
      <c r="D999" t="s">
        <v>2309</v>
      </c>
      <c r="E999" t="s">
        <v>310</v>
      </c>
      <c r="F999" t="s">
        <v>3012</v>
      </c>
      <c r="G999" t="s">
        <v>3013</v>
      </c>
      <c r="H999" t="s">
        <v>322</v>
      </c>
      <c r="I999" t="s">
        <v>755</v>
      </c>
      <c r="J999" t="s">
        <v>205</v>
      </c>
      <c r="K999" t="s">
        <v>205</v>
      </c>
      <c r="L999" t="s">
        <v>326</v>
      </c>
      <c r="M999" t="s">
        <v>341</v>
      </c>
      <c r="N999" t="s">
        <v>466</v>
      </c>
      <c r="O999" t="s">
        <v>340</v>
      </c>
      <c r="P999" t="s">
        <v>1530</v>
      </c>
      <c r="Q999" t="s">
        <v>414</v>
      </c>
      <c r="R999" t="s">
        <v>408</v>
      </c>
      <c r="S999" t="s">
        <v>1213</v>
      </c>
      <c r="T999" s="131">
        <v>4.3499999999999996</v>
      </c>
      <c r="U999" t="s">
        <v>1755</v>
      </c>
      <c r="V999" s="132">
        <v>4.1149999999999999E-2</v>
      </c>
      <c r="W999" s="132">
        <v>3.3500000000000002E-2</v>
      </c>
      <c r="X999" t="s">
        <v>413</v>
      </c>
      <c r="Y999" t="s">
        <v>340</v>
      </c>
      <c r="Z999" s="131">
        <v>132000</v>
      </c>
      <c r="AA999" s="131">
        <v>1</v>
      </c>
      <c r="AB999" s="131">
        <v>108.23</v>
      </c>
      <c r="AC999" s="109"/>
      <c r="AD999" s="131">
        <v>142.864</v>
      </c>
      <c r="AE999" s="109"/>
      <c r="AF999" s="108"/>
      <c r="AG999" s="16"/>
      <c r="AH999" s="132">
        <v>2.0000000000000001E-4</v>
      </c>
      <c r="AI999" s="132">
        <v>4.3E-3</v>
      </c>
      <c r="AJ999" s="132">
        <v>4.8999999999999998E-4</v>
      </c>
    </row>
    <row r="1000" spans="1:36">
      <c r="A1000" t="s">
        <v>1214</v>
      </c>
      <c r="B1000" t="s">
        <v>1249</v>
      </c>
      <c r="C1000" t="s">
        <v>2518</v>
      </c>
      <c r="D1000" t="s">
        <v>2519</v>
      </c>
      <c r="E1000" t="s">
        <v>310</v>
      </c>
      <c r="F1000" t="s">
        <v>3014</v>
      </c>
      <c r="G1000" t="s">
        <v>3015</v>
      </c>
      <c r="H1000" t="s">
        <v>322</v>
      </c>
      <c r="I1000" t="s">
        <v>952</v>
      </c>
      <c r="J1000" t="s">
        <v>205</v>
      </c>
      <c r="K1000" t="s">
        <v>205</v>
      </c>
      <c r="L1000" t="s">
        <v>326</v>
      </c>
      <c r="M1000" t="s">
        <v>341</v>
      </c>
      <c r="N1000" t="s">
        <v>477</v>
      </c>
      <c r="O1000" t="s">
        <v>340</v>
      </c>
      <c r="P1000" t="s">
        <v>1590</v>
      </c>
      <c r="Q1000" t="s">
        <v>414</v>
      </c>
      <c r="R1000" t="s">
        <v>408</v>
      </c>
      <c r="S1000" t="s">
        <v>1213</v>
      </c>
      <c r="T1000" s="131">
        <v>0.9</v>
      </c>
      <c r="U1000" t="s">
        <v>2171</v>
      </c>
      <c r="V1000" s="132">
        <v>3.0280000000000001E-2</v>
      </c>
      <c r="W1000" s="132">
        <v>4.6899999999999997E-2</v>
      </c>
      <c r="X1000" t="s">
        <v>413</v>
      </c>
      <c r="Y1000" t="s">
        <v>340</v>
      </c>
      <c r="Z1000" s="131">
        <v>145000.32000000001</v>
      </c>
      <c r="AA1000" s="131">
        <v>1</v>
      </c>
      <c r="AB1000" s="131">
        <v>98.11</v>
      </c>
      <c r="AC1000" s="109"/>
      <c r="AD1000" s="131">
        <v>142.26</v>
      </c>
      <c r="AE1000" s="109"/>
      <c r="AF1000" s="108"/>
      <c r="AG1000" s="16"/>
      <c r="AH1000" s="132">
        <v>4.4000000000000002E-4</v>
      </c>
      <c r="AI1000" s="132">
        <v>4.28E-3</v>
      </c>
      <c r="AJ1000" s="132">
        <v>4.8000000000000001E-4</v>
      </c>
    </row>
    <row r="1001" spans="1:36">
      <c r="A1001" t="s">
        <v>1214</v>
      </c>
      <c r="B1001" t="s">
        <v>1249</v>
      </c>
      <c r="C1001" t="s">
        <v>456</v>
      </c>
      <c r="D1001" t="s">
        <v>2228</v>
      </c>
      <c r="E1001" t="s">
        <v>310</v>
      </c>
      <c r="F1001" t="s">
        <v>2431</v>
      </c>
      <c r="G1001" t="s">
        <v>2432</v>
      </c>
      <c r="H1001" t="s">
        <v>322</v>
      </c>
      <c r="I1001" t="s">
        <v>755</v>
      </c>
      <c r="J1001" t="s">
        <v>205</v>
      </c>
      <c r="K1001" t="s">
        <v>205</v>
      </c>
      <c r="L1001" t="s">
        <v>326</v>
      </c>
      <c r="M1001" t="s">
        <v>341</v>
      </c>
      <c r="N1001" t="s">
        <v>441</v>
      </c>
      <c r="O1001" t="s">
        <v>340</v>
      </c>
      <c r="P1001" t="s">
        <v>1212</v>
      </c>
      <c r="Q1001" t="s">
        <v>414</v>
      </c>
      <c r="R1001" t="s">
        <v>408</v>
      </c>
      <c r="S1001" t="s">
        <v>1213</v>
      </c>
      <c r="T1001" s="131">
        <v>5.12</v>
      </c>
      <c r="U1001" t="s">
        <v>2433</v>
      </c>
      <c r="V1001" s="132">
        <v>5.77E-3</v>
      </c>
      <c r="W1001" s="132">
        <v>2.6200000000000001E-2</v>
      </c>
      <c r="X1001" t="s">
        <v>413</v>
      </c>
      <c r="Y1001" t="s">
        <v>340</v>
      </c>
      <c r="Z1001" s="131">
        <v>122000</v>
      </c>
      <c r="AA1001" s="131">
        <v>1</v>
      </c>
      <c r="AB1001" s="131">
        <v>116.21</v>
      </c>
      <c r="AC1001" s="109"/>
      <c r="AD1001" s="131">
        <v>141.77600000000001</v>
      </c>
      <c r="AE1001" s="109"/>
      <c r="AF1001" s="108"/>
      <c r="AG1001" s="16"/>
      <c r="AH1001" s="132">
        <v>3.0000000000000001E-5</v>
      </c>
      <c r="AI1001" s="132">
        <v>4.2700000000000004E-3</v>
      </c>
      <c r="AJ1001" s="132">
        <v>4.8000000000000001E-4</v>
      </c>
    </row>
    <row r="1002" spans="1:36">
      <c r="A1002" t="s">
        <v>1214</v>
      </c>
      <c r="B1002" t="s">
        <v>1249</v>
      </c>
      <c r="C1002" t="s">
        <v>1652</v>
      </c>
      <c r="D1002" t="s">
        <v>1653</v>
      </c>
      <c r="E1002" t="s">
        <v>310</v>
      </c>
      <c r="F1002" t="s">
        <v>1654</v>
      </c>
      <c r="G1002" t="s">
        <v>1655</v>
      </c>
      <c r="H1002" t="s">
        <v>322</v>
      </c>
      <c r="I1002" t="s">
        <v>952</v>
      </c>
      <c r="J1002" t="s">
        <v>205</v>
      </c>
      <c r="K1002" t="s">
        <v>205</v>
      </c>
      <c r="L1002" t="s">
        <v>328</v>
      </c>
      <c r="M1002" t="s">
        <v>341</v>
      </c>
      <c r="N1002" t="s">
        <v>455</v>
      </c>
      <c r="O1002" t="s">
        <v>340</v>
      </c>
      <c r="P1002" t="s">
        <v>1560</v>
      </c>
      <c r="Q1002" t="s">
        <v>414</v>
      </c>
      <c r="R1002" t="s">
        <v>408</v>
      </c>
      <c r="S1002" t="s">
        <v>1213</v>
      </c>
      <c r="T1002" s="131">
        <v>4.01</v>
      </c>
      <c r="U1002" t="s">
        <v>1617</v>
      </c>
      <c r="V1002" s="132">
        <v>6.0519999999999997E-2</v>
      </c>
      <c r="W1002" s="132">
        <v>5.8299999999999998E-2</v>
      </c>
      <c r="X1002" t="s">
        <v>413</v>
      </c>
      <c r="Y1002" t="s">
        <v>340</v>
      </c>
      <c r="Z1002" s="131">
        <v>135000</v>
      </c>
      <c r="AA1002" s="131">
        <v>1</v>
      </c>
      <c r="AB1002" s="131">
        <v>100.32836065573778</v>
      </c>
      <c r="AC1002" s="109"/>
      <c r="AD1002" s="131">
        <v>135.44328688524598</v>
      </c>
      <c r="AE1002" s="109"/>
      <c r="AF1002" s="108"/>
      <c r="AG1002" s="16"/>
      <c r="AH1002" s="132">
        <v>1.7000000000000001E-4</v>
      </c>
      <c r="AI1002" s="132">
        <v>4.1000000000000003E-3</v>
      </c>
      <c r="AJ1002" s="132">
        <v>4.6000000000000001E-4</v>
      </c>
    </row>
    <row r="1003" spans="1:36">
      <c r="A1003" t="s">
        <v>1214</v>
      </c>
      <c r="B1003" t="s">
        <v>1249</v>
      </c>
      <c r="C1003" t="s">
        <v>2547</v>
      </c>
      <c r="D1003" t="s">
        <v>2548</v>
      </c>
      <c r="E1003" t="s">
        <v>310</v>
      </c>
      <c r="F1003" t="s">
        <v>2549</v>
      </c>
      <c r="G1003" t="s">
        <v>2550</v>
      </c>
      <c r="H1003" t="s">
        <v>322</v>
      </c>
      <c r="I1003" t="s">
        <v>756</v>
      </c>
      <c r="J1003" t="s">
        <v>205</v>
      </c>
      <c r="K1003" t="s">
        <v>205</v>
      </c>
      <c r="L1003" t="s">
        <v>326</v>
      </c>
      <c r="M1003" t="s">
        <v>341</v>
      </c>
      <c r="N1003" t="s">
        <v>455</v>
      </c>
      <c r="O1003" t="s">
        <v>340</v>
      </c>
      <c r="P1003" t="s">
        <v>1579</v>
      </c>
      <c r="Q1003" t="s">
        <v>416</v>
      </c>
      <c r="R1003" t="s">
        <v>408</v>
      </c>
      <c r="S1003" t="s">
        <v>1213</v>
      </c>
      <c r="T1003" s="131">
        <v>2.4300000000000002</v>
      </c>
      <c r="U1003" t="s">
        <v>2551</v>
      </c>
      <c r="V1003" s="132">
        <v>5.0599999999999999E-2</v>
      </c>
      <c r="W1003" s="132">
        <v>6.2100000000000002E-2</v>
      </c>
      <c r="X1003" t="s">
        <v>413</v>
      </c>
      <c r="Y1003" t="s">
        <v>340</v>
      </c>
      <c r="Z1003" s="131">
        <v>140489.68</v>
      </c>
      <c r="AA1003" s="131">
        <v>1</v>
      </c>
      <c r="AB1003" s="131">
        <v>94.12</v>
      </c>
      <c r="AC1003" s="109"/>
      <c r="AD1003" s="131">
        <v>132.22900000000001</v>
      </c>
      <c r="AE1003" s="109"/>
      <c r="AF1003" s="108"/>
      <c r="AG1003" s="16"/>
      <c r="AH1003" s="132">
        <v>1.1E-4</v>
      </c>
      <c r="AI1003" s="132">
        <v>3.98E-3</v>
      </c>
      <c r="AJ1003" s="132">
        <v>4.4999999999999999E-4</v>
      </c>
    </row>
    <row r="1004" spans="1:36">
      <c r="A1004" t="s">
        <v>1214</v>
      </c>
      <c r="B1004" t="s">
        <v>1249</v>
      </c>
      <c r="C1004" t="s">
        <v>1992</v>
      </c>
      <c r="D1004" t="s">
        <v>1993</v>
      </c>
      <c r="E1004" t="s">
        <v>310</v>
      </c>
      <c r="F1004" t="s">
        <v>2530</v>
      </c>
      <c r="G1004" t="s">
        <v>2531</v>
      </c>
      <c r="H1004" t="s">
        <v>322</v>
      </c>
      <c r="I1004" t="s">
        <v>755</v>
      </c>
      <c r="J1004" t="s">
        <v>205</v>
      </c>
      <c r="K1004" t="s">
        <v>205</v>
      </c>
      <c r="L1004" t="s">
        <v>326</v>
      </c>
      <c r="M1004" t="s">
        <v>341</v>
      </c>
      <c r="N1004" t="s">
        <v>449</v>
      </c>
      <c r="O1004" t="s">
        <v>340</v>
      </c>
      <c r="P1004" t="s">
        <v>1212</v>
      </c>
      <c r="Q1004" t="s">
        <v>414</v>
      </c>
      <c r="R1004" t="s">
        <v>408</v>
      </c>
      <c r="S1004" t="s">
        <v>1213</v>
      </c>
      <c r="T1004" s="131">
        <v>3.34</v>
      </c>
      <c r="U1004" t="s">
        <v>2532</v>
      </c>
      <c r="V1004" s="132">
        <v>-6.8900000000000003E-3</v>
      </c>
      <c r="W1004" s="132">
        <v>2.5700000000000001E-2</v>
      </c>
      <c r="X1004" t="s">
        <v>413</v>
      </c>
      <c r="Y1004" t="s">
        <v>340</v>
      </c>
      <c r="Z1004" s="131">
        <v>125000.78</v>
      </c>
      <c r="AA1004" s="131">
        <v>1</v>
      </c>
      <c r="AB1004" s="131">
        <v>105.19</v>
      </c>
      <c r="AC1004" s="109"/>
      <c r="AD1004" s="131">
        <v>131.488</v>
      </c>
      <c r="AE1004" s="109"/>
      <c r="AF1004" s="108"/>
      <c r="AG1004" s="16"/>
      <c r="AH1004" s="132">
        <v>1.2999999999999999E-4</v>
      </c>
      <c r="AI1004" s="132">
        <v>3.96E-3</v>
      </c>
      <c r="AJ1004" s="132">
        <v>4.4999999999999999E-4</v>
      </c>
    </row>
    <row r="1005" spans="1:36">
      <c r="A1005" t="s">
        <v>1214</v>
      </c>
      <c r="B1005" t="s">
        <v>1249</v>
      </c>
      <c r="C1005" t="s">
        <v>1992</v>
      </c>
      <c r="D1005" t="s">
        <v>1993</v>
      </c>
      <c r="E1005" t="s">
        <v>310</v>
      </c>
      <c r="F1005" t="s">
        <v>2357</v>
      </c>
      <c r="G1005" t="s">
        <v>2358</v>
      </c>
      <c r="H1005" t="s">
        <v>322</v>
      </c>
      <c r="I1005" t="s">
        <v>755</v>
      </c>
      <c r="J1005" t="s">
        <v>205</v>
      </c>
      <c r="K1005" t="s">
        <v>205</v>
      </c>
      <c r="L1005" t="s">
        <v>326</v>
      </c>
      <c r="M1005" t="s">
        <v>341</v>
      </c>
      <c r="N1005" t="s">
        <v>449</v>
      </c>
      <c r="O1005" t="s">
        <v>340</v>
      </c>
      <c r="P1005" t="s">
        <v>1212</v>
      </c>
      <c r="Q1005" t="s">
        <v>414</v>
      </c>
      <c r="R1005" t="s">
        <v>408</v>
      </c>
      <c r="S1005" t="s">
        <v>1213</v>
      </c>
      <c r="T1005" s="131">
        <v>3.72</v>
      </c>
      <c r="U1005" t="s">
        <v>2359</v>
      </c>
      <c r="V1005" s="132">
        <v>1.3769999999999999E-2</v>
      </c>
      <c r="W1005" s="132">
        <v>2.5100000000000001E-2</v>
      </c>
      <c r="X1005" t="s">
        <v>413</v>
      </c>
      <c r="Y1005" t="s">
        <v>340</v>
      </c>
      <c r="Z1005" s="131">
        <v>125000.33</v>
      </c>
      <c r="AA1005" s="131">
        <v>1</v>
      </c>
      <c r="AB1005" s="131">
        <v>105.13</v>
      </c>
      <c r="AC1005" s="109"/>
      <c r="AD1005" s="131">
        <v>131.41300000000001</v>
      </c>
      <c r="AE1005" s="109"/>
      <c r="AF1005" s="108"/>
      <c r="AG1005" s="16"/>
      <c r="AH1005" s="132">
        <v>8.0000000000000007E-5</v>
      </c>
      <c r="AI1005" s="132">
        <v>3.96E-3</v>
      </c>
      <c r="AJ1005" s="132">
        <v>4.4999999999999999E-4</v>
      </c>
    </row>
    <row r="1006" spans="1:36">
      <c r="A1006" t="s">
        <v>1214</v>
      </c>
      <c r="B1006" t="s">
        <v>1249</v>
      </c>
      <c r="C1006" t="s">
        <v>1698</v>
      </c>
      <c r="D1006" t="s">
        <v>1699</v>
      </c>
      <c r="E1006" t="s">
        <v>310</v>
      </c>
      <c r="F1006" t="s">
        <v>3016</v>
      </c>
      <c r="G1006" t="s">
        <v>3017</v>
      </c>
      <c r="H1006" t="s">
        <v>322</v>
      </c>
      <c r="I1006" t="s">
        <v>952</v>
      </c>
      <c r="J1006" t="s">
        <v>205</v>
      </c>
      <c r="K1006" t="s">
        <v>205</v>
      </c>
      <c r="L1006" t="s">
        <v>326</v>
      </c>
      <c r="M1006" t="s">
        <v>341</v>
      </c>
      <c r="N1006" t="s">
        <v>466</v>
      </c>
      <c r="O1006" t="s">
        <v>340</v>
      </c>
      <c r="P1006" t="s">
        <v>1566</v>
      </c>
      <c r="Q1006" t="s">
        <v>414</v>
      </c>
      <c r="R1006" t="s">
        <v>408</v>
      </c>
      <c r="S1006" t="s">
        <v>1213</v>
      </c>
      <c r="T1006" s="131">
        <v>2</v>
      </c>
      <c r="U1006" t="s">
        <v>2756</v>
      </c>
      <c r="V1006" s="132">
        <v>4.6190000000000002E-2</v>
      </c>
      <c r="W1006" s="132">
        <v>4.8800000000000003E-2</v>
      </c>
      <c r="X1006" t="s">
        <v>413</v>
      </c>
      <c r="Y1006" t="s">
        <v>340</v>
      </c>
      <c r="Z1006" s="131">
        <v>136429.03</v>
      </c>
      <c r="AA1006" s="131">
        <v>1</v>
      </c>
      <c r="AB1006" s="131">
        <v>95.78</v>
      </c>
      <c r="AC1006" s="109"/>
      <c r="AD1006" s="131">
        <v>130.672</v>
      </c>
      <c r="AE1006" s="109"/>
      <c r="AF1006" s="108"/>
      <c r="AG1006" s="16"/>
      <c r="AH1006" s="132">
        <v>1.9000000000000001E-4</v>
      </c>
      <c r="AI1006" s="132">
        <v>3.9300000000000003E-3</v>
      </c>
      <c r="AJ1006" s="132">
        <v>4.4000000000000002E-4</v>
      </c>
    </row>
    <row r="1007" spans="1:36">
      <c r="A1007" t="s">
        <v>1214</v>
      </c>
      <c r="B1007" t="s">
        <v>1249</v>
      </c>
      <c r="C1007" t="s">
        <v>3018</v>
      </c>
      <c r="D1007" t="s">
        <v>3019</v>
      </c>
      <c r="E1007" t="s">
        <v>312</v>
      </c>
      <c r="F1007" t="s">
        <v>3020</v>
      </c>
      <c r="G1007" t="s">
        <v>3021</v>
      </c>
      <c r="H1007" t="s">
        <v>322</v>
      </c>
      <c r="I1007" t="s">
        <v>952</v>
      </c>
      <c r="J1007" t="s">
        <v>205</v>
      </c>
      <c r="K1007" t="s">
        <v>225</v>
      </c>
      <c r="L1007" t="s">
        <v>326</v>
      </c>
      <c r="M1007" t="s">
        <v>341</v>
      </c>
      <c r="N1007" t="s">
        <v>466</v>
      </c>
      <c r="O1007" t="s">
        <v>340</v>
      </c>
      <c r="P1007"/>
      <c r="Q1007" t="s">
        <v>411</v>
      </c>
      <c r="R1007" t="s">
        <v>411</v>
      </c>
      <c r="S1007" t="s">
        <v>1213</v>
      </c>
      <c r="T1007" s="131">
        <v>0.17</v>
      </c>
      <c r="U1007" t="s">
        <v>1298</v>
      </c>
      <c r="V1007" s="132">
        <v>4.8689999999999997E-2</v>
      </c>
      <c r="W1007" s="132">
        <v>1.7784</v>
      </c>
      <c r="X1007" t="s">
        <v>413</v>
      </c>
      <c r="Y1007" t="s">
        <v>339</v>
      </c>
      <c r="Z1007" s="131">
        <v>152358.20000000001</v>
      </c>
      <c r="AA1007" s="131">
        <v>1</v>
      </c>
      <c r="AB1007" s="131">
        <v>85.66</v>
      </c>
      <c r="AC1007" s="109"/>
      <c r="AD1007" s="131">
        <v>130.51</v>
      </c>
      <c r="AE1007" s="109"/>
      <c r="AF1007" s="108"/>
      <c r="AG1007" s="16"/>
      <c r="AH1007" s="132">
        <v>5.5000000000000003E-4</v>
      </c>
      <c r="AI1007" s="132">
        <v>3.9300000000000003E-3</v>
      </c>
      <c r="AJ1007" s="132">
        <v>4.4000000000000002E-4</v>
      </c>
    </row>
    <row r="1008" spans="1:36">
      <c r="A1008" t="s">
        <v>1214</v>
      </c>
      <c r="B1008" t="s">
        <v>1249</v>
      </c>
      <c r="C1008" t="s">
        <v>1930</v>
      </c>
      <c r="D1008" t="s">
        <v>1931</v>
      </c>
      <c r="E1008" t="s">
        <v>310</v>
      </c>
      <c r="F1008" t="s">
        <v>2100</v>
      </c>
      <c r="G1008" t="s">
        <v>2101</v>
      </c>
      <c r="H1008" t="s">
        <v>322</v>
      </c>
      <c r="I1008" t="s">
        <v>755</v>
      </c>
      <c r="J1008" t="s">
        <v>205</v>
      </c>
      <c r="K1008" t="s">
        <v>205</v>
      </c>
      <c r="L1008" t="s">
        <v>326</v>
      </c>
      <c r="M1008" t="s">
        <v>341</v>
      </c>
      <c r="N1008" t="s">
        <v>465</v>
      </c>
      <c r="O1008" t="s">
        <v>340</v>
      </c>
      <c r="P1008" t="s">
        <v>1645</v>
      </c>
      <c r="Q1008" t="s">
        <v>414</v>
      </c>
      <c r="R1008" t="s">
        <v>408</v>
      </c>
      <c r="S1008" t="s">
        <v>1213</v>
      </c>
      <c r="T1008" s="131">
        <v>0.81</v>
      </c>
      <c r="U1008" t="s">
        <v>2102</v>
      </c>
      <c r="V1008" s="132">
        <v>2.198E-2</v>
      </c>
      <c r="W1008" s="132">
        <v>3.1699999999999999E-2</v>
      </c>
      <c r="X1008" t="s">
        <v>413</v>
      </c>
      <c r="Y1008" t="s">
        <v>340</v>
      </c>
      <c r="Z1008" s="131">
        <v>108357.67</v>
      </c>
      <c r="AA1008" s="131">
        <v>1</v>
      </c>
      <c r="AB1008" s="131">
        <v>118.67</v>
      </c>
      <c r="AC1008" s="109"/>
      <c r="AD1008" s="131">
        <v>128.58799999999999</v>
      </c>
      <c r="AE1008" s="109"/>
      <c r="AF1008" s="108"/>
      <c r="AG1008" s="16"/>
      <c r="AH1008" s="132">
        <v>9.0000000000000006E-5</v>
      </c>
      <c r="AI1008" s="132">
        <v>3.8700000000000002E-3</v>
      </c>
      <c r="AJ1008" s="132">
        <v>4.4000000000000002E-4</v>
      </c>
    </row>
    <row r="1009" spans="1:36">
      <c r="A1009" t="s">
        <v>1214</v>
      </c>
      <c r="B1009" t="s">
        <v>1249</v>
      </c>
      <c r="C1009" t="s">
        <v>1787</v>
      </c>
      <c r="D1009" t="s">
        <v>1788</v>
      </c>
      <c r="E1009" t="s">
        <v>310</v>
      </c>
      <c r="F1009" t="s">
        <v>3022</v>
      </c>
      <c r="G1009" t="s">
        <v>3023</v>
      </c>
      <c r="H1009" t="s">
        <v>322</v>
      </c>
      <c r="I1009" t="s">
        <v>755</v>
      </c>
      <c r="J1009" t="s">
        <v>205</v>
      </c>
      <c r="K1009" t="s">
        <v>205</v>
      </c>
      <c r="L1009" t="s">
        <v>326</v>
      </c>
      <c r="M1009" t="s">
        <v>341</v>
      </c>
      <c r="N1009" t="s">
        <v>465</v>
      </c>
      <c r="O1009" t="s">
        <v>340</v>
      </c>
      <c r="P1009"/>
      <c r="Q1009" t="s">
        <v>411</v>
      </c>
      <c r="R1009" t="s">
        <v>411</v>
      </c>
      <c r="S1009" t="s">
        <v>1213</v>
      </c>
      <c r="T1009" s="131">
        <v>1.67</v>
      </c>
      <c r="U1009" t="s">
        <v>2254</v>
      </c>
      <c r="V1009" s="132">
        <v>2.8570000000000002E-2</v>
      </c>
      <c r="W1009" s="132">
        <v>3.4200000000000001E-2</v>
      </c>
      <c r="X1009" t="s">
        <v>413</v>
      </c>
      <c r="Y1009" t="s">
        <v>340</v>
      </c>
      <c r="Z1009" s="131">
        <v>116506.57</v>
      </c>
      <c r="AA1009" s="131">
        <v>1</v>
      </c>
      <c r="AB1009" s="131">
        <v>110.1</v>
      </c>
      <c r="AC1009" s="109"/>
      <c r="AD1009" s="131">
        <v>128.274</v>
      </c>
      <c r="AE1009" s="109"/>
      <c r="AF1009" s="108"/>
      <c r="AG1009" s="16"/>
      <c r="AH1009" s="132">
        <v>2.1000000000000001E-4</v>
      </c>
      <c r="AI1009" s="132">
        <v>3.8600000000000001E-3</v>
      </c>
      <c r="AJ1009" s="132">
        <v>4.4000000000000002E-4</v>
      </c>
    </row>
    <row r="1010" spans="1:36">
      <c r="A1010" t="s">
        <v>1214</v>
      </c>
      <c r="B1010" t="s">
        <v>1249</v>
      </c>
      <c r="C1010" t="s">
        <v>2989</v>
      </c>
      <c r="D1010" t="s">
        <v>2990</v>
      </c>
      <c r="E1010" t="s">
        <v>310</v>
      </c>
      <c r="F1010" t="s">
        <v>3024</v>
      </c>
      <c r="G1010" t="s">
        <v>3025</v>
      </c>
      <c r="H1010" t="s">
        <v>322</v>
      </c>
      <c r="I1010" t="s">
        <v>755</v>
      </c>
      <c r="J1010" t="s">
        <v>205</v>
      </c>
      <c r="K1010" t="s">
        <v>205</v>
      </c>
      <c r="L1010" t="s">
        <v>326</v>
      </c>
      <c r="M1010" t="s">
        <v>341</v>
      </c>
      <c r="N1010" t="s">
        <v>465</v>
      </c>
      <c r="O1010" t="s">
        <v>340</v>
      </c>
      <c r="P1010" t="s">
        <v>1550</v>
      </c>
      <c r="Q1010" t="s">
        <v>414</v>
      </c>
      <c r="R1010" t="s">
        <v>408</v>
      </c>
      <c r="S1010" t="s">
        <v>1213</v>
      </c>
      <c r="T1010" s="131">
        <v>1.25</v>
      </c>
      <c r="U1010" t="s">
        <v>1676</v>
      </c>
      <c r="V1010" s="132">
        <v>4.4920000000000002E-2</v>
      </c>
      <c r="W1010" s="132">
        <v>2.9600000000000001E-2</v>
      </c>
      <c r="X1010" t="s">
        <v>413</v>
      </c>
      <c r="Y1010" t="s">
        <v>340</v>
      </c>
      <c r="Z1010" s="131">
        <v>120650</v>
      </c>
      <c r="AA1010" s="131">
        <v>1</v>
      </c>
      <c r="AB1010" s="131">
        <v>105.16</v>
      </c>
      <c r="AC1010" s="109"/>
      <c r="AD1010" s="131">
        <v>126.876</v>
      </c>
      <c r="AE1010" s="109"/>
      <c r="AF1010" s="108"/>
      <c r="AG1010" s="16"/>
      <c r="AH1010" s="132">
        <v>2.7999999999999998E-4</v>
      </c>
      <c r="AI1010" s="132">
        <v>3.82E-3</v>
      </c>
      <c r="AJ1010" s="132">
        <v>4.2999999999999999E-4</v>
      </c>
    </row>
    <row r="1011" spans="1:36">
      <c r="A1011" t="s">
        <v>1214</v>
      </c>
      <c r="B1011" t="s">
        <v>1249</v>
      </c>
      <c r="C1011" t="s">
        <v>1862</v>
      </c>
      <c r="D1011" t="s">
        <v>1863</v>
      </c>
      <c r="E1011" t="s">
        <v>310</v>
      </c>
      <c r="F1011" t="s">
        <v>3026</v>
      </c>
      <c r="G1011" t="s">
        <v>3027</v>
      </c>
      <c r="H1011" t="s">
        <v>322</v>
      </c>
      <c r="I1011" t="s">
        <v>755</v>
      </c>
      <c r="J1011" t="s">
        <v>205</v>
      </c>
      <c r="K1011" t="s">
        <v>205</v>
      </c>
      <c r="L1011" t="s">
        <v>326</v>
      </c>
      <c r="M1011" t="s">
        <v>341</v>
      </c>
      <c r="N1011" t="s">
        <v>442</v>
      </c>
      <c r="O1011" t="s">
        <v>340</v>
      </c>
      <c r="P1011"/>
      <c r="Q1011" t="s">
        <v>411</v>
      </c>
      <c r="R1011" t="s">
        <v>411</v>
      </c>
      <c r="S1011" t="s">
        <v>1213</v>
      </c>
      <c r="T1011" s="131">
        <v>4</v>
      </c>
      <c r="U1011" t="s">
        <v>1617</v>
      </c>
      <c r="V1011" s="132">
        <v>4.0640000000000003E-2</v>
      </c>
      <c r="W1011" s="132">
        <v>4.4699999999999997E-2</v>
      </c>
      <c r="X1011" t="s">
        <v>413</v>
      </c>
      <c r="Y1011" t="s">
        <v>340</v>
      </c>
      <c r="Z1011" s="131">
        <v>122000</v>
      </c>
      <c r="AA1011" s="131">
        <v>1</v>
      </c>
      <c r="AB1011" s="131">
        <v>103.5</v>
      </c>
      <c r="AC1011" s="109"/>
      <c r="AD1011" s="131">
        <v>126.27</v>
      </c>
      <c r="AE1011" s="109"/>
      <c r="AF1011" s="108"/>
      <c r="AG1011" s="16"/>
      <c r="AH1011" s="132">
        <v>2.7E-4</v>
      </c>
      <c r="AI1011" s="132">
        <v>3.8E-3</v>
      </c>
      <c r="AJ1011" s="132">
        <v>4.2999999999999999E-4</v>
      </c>
    </row>
    <row r="1012" spans="1:36">
      <c r="A1012" t="s">
        <v>1214</v>
      </c>
      <c r="B1012" t="s">
        <v>1249</v>
      </c>
      <c r="C1012" t="s">
        <v>3028</v>
      </c>
      <c r="D1012" t="s">
        <v>3029</v>
      </c>
      <c r="E1012" t="s">
        <v>310</v>
      </c>
      <c r="F1012" t="s">
        <v>3030</v>
      </c>
      <c r="G1012" t="s">
        <v>3031</v>
      </c>
      <c r="H1012" t="s">
        <v>322</v>
      </c>
      <c r="I1012" t="s">
        <v>952</v>
      </c>
      <c r="J1012" t="s">
        <v>205</v>
      </c>
      <c r="K1012" t="s">
        <v>205</v>
      </c>
      <c r="L1012" t="s">
        <v>326</v>
      </c>
      <c r="M1012" t="s">
        <v>341</v>
      </c>
      <c r="N1012" t="s">
        <v>446</v>
      </c>
      <c r="O1012" t="s">
        <v>340</v>
      </c>
      <c r="P1012" t="s">
        <v>1600</v>
      </c>
      <c r="Q1012" t="s">
        <v>416</v>
      </c>
      <c r="R1012" t="s">
        <v>408</v>
      </c>
      <c r="S1012" t="s">
        <v>1213</v>
      </c>
      <c r="T1012" s="131">
        <v>0.38</v>
      </c>
      <c r="U1012" t="s">
        <v>3032</v>
      </c>
      <c r="V1012" s="132">
        <v>5.5370000000000003E-2</v>
      </c>
      <c r="W1012" s="132">
        <v>5.16E-2</v>
      </c>
      <c r="X1012" t="s">
        <v>413</v>
      </c>
      <c r="Y1012" t="s">
        <v>340</v>
      </c>
      <c r="Z1012" s="131">
        <v>126000</v>
      </c>
      <c r="AA1012" s="131">
        <v>1</v>
      </c>
      <c r="AB1012" s="131">
        <v>99.72</v>
      </c>
      <c r="AC1012" s="109"/>
      <c r="AD1012" s="131">
        <v>125.64700000000001</v>
      </c>
      <c r="AE1012" s="109"/>
      <c r="AF1012" s="108"/>
      <c r="AG1012" s="16"/>
      <c r="AH1012" s="132">
        <v>4.0000000000000002E-4</v>
      </c>
      <c r="AI1012" s="132">
        <v>3.7799999999999999E-3</v>
      </c>
      <c r="AJ1012" s="132">
        <v>4.2999999999999999E-4</v>
      </c>
    </row>
    <row r="1013" spans="1:36">
      <c r="A1013" t="s">
        <v>1214</v>
      </c>
      <c r="B1013" t="s">
        <v>1249</v>
      </c>
      <c r="C1013" t="s">
        <v>2025</v>
      </c>
      <c r="D1013" t="s">
        <v>2026</v>
      </c>
      <c r="E1013" t="s">
        <v>310</v>
      </c>
      <c r="F1013" t="s">
        <v>3033</v>
      </c>
      <c r="G1013" t="s">
        <v>3034</v>
      </c>
      <c r="H1013" t="s">
        <v>322</v>
      </c>
      <c r="I1013" t="s">
        <v>952</v>
      </c>
      <c r="J1013" t="s">
        <v>205</v>
      </c>
      <c r="K1013" t="s">
        <v>205</v>
      </c>
      <c r="L1013" t="s">
        <v>326</v>
      </c>
      <c r="M1013" t="s">
        <v>341</v>
      </c>
      <c r="N1013" t="s">
        <v>466</v>
      </c>
      <c r="O1013" t="s">
        <v>340</v>
      </c>
      <c r="P1013" t="s">
        <v>1600</v>
      </c>
      <c r="Q1013" t="s">
        <v>416</v>
      </c>
      <c r="R1013" t="s">
        <v>408</v>
      </c>
      <c r="S1013" t="s">
        <v>1213</v>
      </c>
      <c r="T1013" s="131">
        <v>1.02</v>
      </c>
      <c r="U1013" t="s">
        <v>1676</v>
      </c>
      <c r="V1013" s="132">
        <v>5.314E-2</v>
      </c>
      <c r="W1013" s="132">
        <v>4.5999999999999999E-2</v>
      </c>
      <c r="X1013" t="s">
        <v>413</v>
      </c>
      <c r="Y1013" t="s">
        <v>340</v>
      </c>
      <c r="Z1013" s="131">
        <v>123000.38</v>
      </c>
      <c r="AA1013" s="131">
        <v>1</v>
      </c>
      <c r="AB1013" s="131">
        <v>101.69</v>
      </c>
      <c r="AC1013" s="109"/>
      <c r="AD1013" s="131">
        <v>125.07899999999999</v>
      </c>
      <c r="AE1013" s="109"/>
      <c r="AF1013" s="108"/>
      <c r="AG1013" s="16"/>
      <c r="AH1013" s="132">
        <v>5.0000000000000001E-4</v>
      </c>
      <c r="AI1013" s="132">
        <v>3.7699999999999999E-3</v>
      </c>
      <c r="AJ1013" s="132">
        <v>4.2999999999999999E-4</v>
      </c>
    </row>
    <row r="1014" spans="1:36">
      <c r="A1014" t="s">
        <v>1214</v>
      </c>
      <c r="B1014" t="s">
        <v>1249</v>
      </c>
      <c r="C1014" t="s">
        <v>2004</v>
      </c>
      <c r="D1014" t="s">
        <v>2005</v>
      </c>
      <c r="E1014" t="s">
        <v>310</v>
      </c>
      <c r="F1014" t="s">
        <v>2772</v>
      </c>
      <c r="G1014" t="s">
        <v>2773</v>
      </c>
      <c r="H1014" t="s">
        <v>322</v>
      </c>
      <c r="I1014" t="s">
        <v>755</v>
      </c>
      <c r="J1014" t="s">
        <v>205</v>
      </c>
      <c r="K1014" t="s">
        <v>205</v>
      </c>
      <c r="L1014" t="s">
        <v>326</v>
      </c>
      <c r="M1014" t="s">
        <v>341</v>
      </c>
      <c r="N1014" t="s">
        <v>449</v>
      </c>
      <c r="O1014" t="s">
        <v>340</v>
      </c>
      <c r="P1014" t="s">
        <v>2774</v>
      </c>
      <c r="Q1014" t="s">
        <v>416</v>
      </c>
      <c r="R1014" t="s">
        <v>408</v>
      </c>
      <c r="S1014" t="s">
        <v>1213</v>
      </c>
      <c r="T1014" s="131">
        <v>1.42</v>
      </c>
      <c r="U1014" t="s">
        <v>2775</v>
      </c>
      <c r="V1014" s="132">
        <v>5.8900000000000003E-3</v>
      </c>
      <c r="W1014" s="132">
        <v>2.6200000000000001E-2</v>
      </c>
      <c r="X1014" t="s">
        <v>413</v>
      </c>
      <c r="Y1014" t="s">
        <v>340</v>
      </c>
      <c r="Z1014" s="131">
        <v>109000</v>
      </c>
      <c r="AA1014" s="131">
        <v>1</v>
      </c>
      <c r="AB1014" s="131">
        <v>112.82</v>
      </c>
      <c r="AC1014" s="109"/>
      <c r="AD1014" s="131">
        <v>122.974</v>
      </c>
      <c r="AE1014" s="109"/>
      <c r="AF1014" s="108"/>
      <c r="AG1014" s="16"/>
      <c r="AH1014" s="132">
        <v>1.3999999999999999E-4</v>
      </c>
      <c r="AI1014" s="132">
        <v>3.7000000000000002E-3</v>
      </c>
      <c r="AJ1014" s="132">
        <v>4.2000000000000002E-4</v>
      </c>
    </row>
    <row r="1015" spans="1:36">
      <c r="A1015" t="s">
        <v>1214</v>
      </c>
      <c r="B1015" t="s">
        <v>1249</v>
      </c>
      <c r="C1015" t="s">
        <v>2490</v>
      </c>
      <c r="D1015" t="s">
        <v>2491</v>
      </c>
      <c r="E1015" t="s">
        <v>310</v>
      </c>
      <c r="F1015" t="s">
        <v>3035</v>
      </c>
      <c r="G1015" t="s">
        <v>3036</v>
      </c>
      <c r="H1015" t="s">
        <v>322</v>
      </c>
      <c r="I1015" t="s">
        <v>952</v>
      </c>
      <c r="J1015" t="s">
        <v>205</v>
      </c>
      <c r="K1015" t="s">
        <v>205</v>
      </c>
      <c r="L1015" t="s">
        <v>326</v>
      </c>
      <c r="M1015" t="s">
        <v>341</v>
      </c>
      <c r="N1015" t="s">
        <v>446</v>
      </c>
      <c r="O1015" t="s">
        <v>340</v>
      </c>
      <c r="P1015" t="s">
        <v>1579</v>
      </c>
      <c r="Q1015" t="s">
        <v>416</v>
      </c>
      <c r="R1015" t="s">
        <v>408</v>
      </c>
      <c r="S1015" t="s">
        <v>1213</v>
      </c>
      <c r="T1015" s="131">
        <v>0.5</v>
      </c>
      <c r="U1015" t="s">
        <v>1636</v>
      </c>
      <c r="V1015" s="132">
        <v>5.3409999999999999E-2</v>
      </c>
      <c r="W1015" s="132">
        <v>4.7500000000000001E-2</v>
      </c>
      <c r="X1015" t="s">
        <v>413</v>
      </c>
      <c r="Y1015" t="s">
        <v>340</v>
      </c>
      <c r="Z1015" s="131">
        <v>120000</v>
      </c>
      <c r="AA1015" s="131">
        <v>1</v>
      </c>
      <c r="AB1015" s="131">
        <v>100.27</v>
      </c>
      <c r="AC1015" s="109"/>
      <c r="AD1015" s="131">
        <v>120.324</v>
      </c>
      <c r="AE1015" s="109"/>
      <c r="AF1015" s="108"/>
      <c r="AG1015" s="16"/>
      <c r="AH1015" s="132">
        <v>2.5000000000000001E-4</v>
      </c>
      <c r="AI1015" s="132">
        <v>3.62E-3</v>
      </c>
      <c r="AJ1015" s="132">
        <v>4.0999999999999999E-4</v>
      </c>
    </row>
    <row r="1016" spans="1:36">
      <c r="A1016" t="s">
        <v>1214</v>
      </c>
      <c r="B1016" t="s">
        <v>1249</v>
      </c>
      <c r="C1016" t="s">
        <v>2329</v>
      </c>
      <c r="D1016" t="s">
        <v>2330</v>
      </c>
      <c r="E1016" t="s">
        <v>310</v>
      </c>
      <c r="F1016" t="s">
        <v>3037</v>
      </c>
      <c r="G1016" t="s">
        <v>3038</v>
      </c>
      <c r="H1016" t="s">
        <v>322</v>
      </c>
      <c r="I1016" t="s">
        <v>952</v>
      </c>
      <c r="J1016" t="s">
        <v>205</v>
      </c>
      <c r="K1016" t="s">
        <v>205</v>
      </c>
      <c r="L1016" t="s">
        <v>326</v>
      </c>
      <c r="M1016" t="s">
        <v>341</v>
      </c>
      <c r="N1016" t="s">
        <v>478</v>
      </c>
      <c r="O1016" t="s">
        <v>340</v>
      </c>
      <c r="P1016" t="s">
        <v>1645</v>
      </c>
      <c r="Q1016" t="s">
        <v>414</v>
      </c>
      <c r="R1016" t="s">
        <v>408</v>
      </c>
      <c r="S1016" t="s">
        <v>1213</v>
      </c>
      <c r="T1016" s="131">
        <v>0.59</v>
      </c>
      <c r="U1016" t="s">
        <v>2652</v>
      </c>
      <c r="V1016" s="132">
        <v>4.9799999999999997E-2</v>
      </c>
      <c r="W1016" s="132">
        <v>4.5499999999999999E-2</v>
      </c>
      <c r="X1016" t="s">
        <v>413</v>
      </c>
      <c r="Y1016" t="s">
        <v>340</v>
      </c>
      <c r="Z1016" s="131">
        <v>119183.15</v>
      </c>
      <c r="AA1016" s="131">
        <v>1</v>
      </c>
      <c r="AB1016" s="131">
        <v>99.04</v>
      </c>
      <c r="AC1016" s="109"/>
      <c r="AD1016" s="131">
        <v>118.039</v>
      </c>
      <c r="AE1016" s="109"/>
      <c r="AF1016" s="108"/>
      <c r="AG1016" s="16"/>
      <c r="AH1016" s="132">
        <v>1.91E-3</v>
      </c>
      <c r="AI1016" s="132">
        <v>3.5500000000000002E-3</v>
      </c>
      <c r="AJ1016" s="132">
        <v>4.0000000000000002E-4</v>
      </c>
    </row>
    <row r="1017" spans="1:36">
      <c r="A1017" t="s">
        <v>1214</v>
      </c>
      <c r="B1017" t="s">
        <v>1249</v>
      </c>
      <c r="C1017" t="s">
        <v>1571</v>
      </c>
      <c r="D1017" t="s">
        <v>1572</v>
      </c>
      <c r="E1017" t="s">
        <v>312</v>
      </c>
      <c r="F1017" t="s">
        <v>3039</v>
      </c>
      <c r="G1017" t="s">
        <v>3040</v>
      </c>
      <c r="H1017" t="s">
        <v>322</v>
      </c>
      <c r="I1017" t="s">
        <v>952</v>
      </c>
      <c r="J1017" t="s">
        <v>205</v>
      </c>
      <c r="K1017" t="s">
        <v>205</v>
      </c>
      <c r="L1017" t="s">
        <v>326</v>
      </c>
      <c r="M1017" t="s">
        <v>341</v>
      </c>
      <c r="N1017" t="s">
        <v>466</v>
      </c>
      <c r="O1017" t="s">
        <v>340</v>
      </c>
      <c r="P1017" t="s">
        <v>1566</v>
      </c>
      <c r="Q1017" t="s">
        <v>414</v>
      </c>
      <c r="R1017" t="s">
        <v>408</v>
      </c>
      <c r="S1017" t="s">
        <v>1213</v>
      </c>
      <c r="T1017" s="131">
        <v>2.95</v>
      </c>
      <c r="U1017" t="s">
        <v>1802</v>
      </c>
      <c r="V1017" s="132">
        <v>5.5919999999999997E-2</v>
      </c>
      <c r="W1017" s="132">
        <v>5.4800000000000001E-2</v>
      </c>
      <c r="X1017" t="s">
        <v>413</v>
      </c>
      <c r="Y1017" t="s">
        <v>340</v>
      </c>
      <c r="Z1017" s="131">
        <v>108000</v>
      </c>
      <c r="AA1017" s="131">
        <v>1</v>
      </c>
      <c r="AB1017" s="131">
        <v>104.47</v>
      </c>
      <c r="AC1017" s="109"/>
      <c r="AD1017" s="131">
        <v>112.828</v>
      </c>
      <c r="AE1017" s="109"/>
      <c r="AF1017" s="108"/>
      <c r="AG1017" s="16"/>
      <c r="AH1017" s="132">
        <v>2.5999999999999998E-4</v>
      </c>
      <c r="AI1017" s="132">
        <v>3.3999999999999998E-3</v>
      </c>
      <c r="AJ1017" s="132">
        <v>3.8000000000000002E-4</v>
      </c>
    </row>
    <row r="1018" spans="1:36">
      <c r="A1018" t="s">
        <v>1214</v>
      </c>
      <c r="B1018" t="s">
        <v>1249</v>
      </c>
      <c r="C1018" t="s">
        <v>2701</v>
      </c>
      <c r="D1018" t="s">
        <v>2702</v>
      </c>
      <c r="E1018" t="s">
        <v>310</v>
      </c>
      <c r="F1018" t="s">
        <v>2718</v>
      </c>
      <c r="G1018" t="s">
        <v>2719</v>
      </c>
      <c r="H1018" t="s">
        <v>322</v>
      </c>
      <c r="I1018" t="s">
        <v>755</v>
      </c>
      <c r="J1018" t="s">
        <v>205</v>
      </c>
      <c r="K1018" t="s">
        <v>205</v>
      </c>
      <c r="L1018" t="s">
        <v>326</v>
      </c>
      <c r="M1018" t="s">
        <v>341</v>
      </c>
      <c r="N1018" t="s">
        <v>465</v>
      </c>
      <c r="O1018" t="s">
        <v>340</v>
      </c>
      <c r="P1018" t="s">
        <v>1707</v>
      </c>
      <c r="Q1018" t="s">
        <v>414</v>
      </c>
      <c r="R1018" t="s">
        <v>408</v>
      </c>
      <c r="S1018" t="s">
        <v>1213</v>
      </c>
      <c r="T1018" s="131">
        <v>0.5</v>
      </c>
      <c r="U1018" t="s">
        <v>1636</v>
      </c>
      <c r="V1018" s="132">
        <v>3.3259999999999998E-2</v>
      </c>
      <c r="W1018" s="132">
        <v>3.3099999999999997E-2</v>
      </c>
      <c r="X1018" t="s">
        <v>413</v>
      </c>
      <c r="Y1018" t="s">
        <v>340</v>
      </c>
      <c r="Z1018" s="131">
        <v>77000</v>
      </c>
      <c r="AA1018" s="131">
        <v>1</v>
      </c>
      <c r="AB1018" s="131">
        <v>145.99</v>
      </c>
      <c r="AC1018" s="109"/>
      <c r="AD1018" s="131">
        <v>112.41200000000001</v>
      </c>
      <c r="AE1018" s="109"/>
      <c r="AF1018" s="108"/>
      <c r="AG1018" s="16"/>
      <c r="AH1018" s="132">
        <v>4.2000000000000002E-4</v>
      </c>
      <c r="AI1018" s="132">
        <v>3.3800000000000002E-3</v>
      </c>
      <c r="AJ1018" s="132">
        <v>3.8000000000000002E-4</v>
      </c>
    </row>
    <row r="1019" spans="1:36">
      <c r="A1019" t="s">
        <v>1214</v>
      </c>
      <c r="B1019" t="s">
        <v>1249</v>
      </c>
      <c r="C1019" t="s">
        <v>2004</v>
      </c>
      <c r="D1019" t="s">
        <v>2005</v>
      </c>
      <c r="E1019" t="s">
        <v>310</v>
      </c>
      <c r="F1019" t="s">
        <v>3041</v>
      </c>
      <c r="G1019" t="s">
        <v>3042</v>
      </c>
      <c r="H1019" t="s">
        <v>322</v>
      </c>
      <c r="I1019" t="s">
        <v>755</v>
      </c>
      <c r="J1019" t="s">
        <v>205</v>
      </c>
      <c r="K1019" t="s">
        <v>205</v>
      </c>
      <c r="L1019" t="s">
        <v>326</v>
      </c>
      <c r="M1019" t="s">
        <v>341</v>
      </c>
      <c r="N1019" t="s">
        <v>449</v>
      </c>
      <c r="O1019" t="s">
        <v>340</v>
      </c>
      <c r="P1019" t="s">
        <v>1212</v>
      </c>
      <c r="Q1019" t="s">
        <v>414</v>
      </c>
      <c r="R1019" t="s">
        <v>408</v>
      </c>
      <c r="S1019" t="s">
        <v>1213</v>
      </c>
      <c r="T1019" s="131">
        <v>4.22</v>
      </c>
      <c r="U1019" t="s">
        <v>2577</v>
      </c>
      <c r="V1019" s="132">
        <v>1.5259999999999999E-2</v>
      </c>
      <c r="W1019" s="132">
        <v>2.5899999999999999E-2</v>
      </c>
      <c r="X1019" t="s">
        <v>413</v>
      </c>
      <c r="Y1019" t="s">
        <v>340</v>
      </c>
      <c r="Z1019" s="131">
        <v>104889.60000000001</v>
      </c>
      <c r="AA1019" s="131">
        <v>1</v>
      </c>
      <c r="AB1019" s="131">
        <v>103.97</v>
      </c>
      <c r="AC1019" s="109"/>
      <c r="AD1019" s="131">
        <v>109.054</v>
      </c>
      <c r="AE1019" s="109"/>
      <c r="AF1019" s="108"/>
      <c r="AG1019" s="16"/>
      <c r="AH1019" s="132">
        <v>6.9999999999999994E-5</v>
      </c>
      <c r="AI1019" s="132">
        <v>3.2799999999999999E-3</v>
      </c>
      <c r="AJ1019" s="132">
        <v>3.6999999999999999E-4</v>
      </c>
    </row>
    <row r="1020" spans="1:36">
      <c r="A1020" t="s">
        <v>1214</v>
      </c>
      <c r="B1020" t="s">
        <v>1249</v>
      </c>
      <c r="C1020" t="s">
        <v>2066</v>
      </c>
      <c r="D1020" t="s">
        <v>2067</v>
      </c>
      <c r="E1020" t="s">
        <v>310</v>
      </c>
      <c r="F1020" t="s">
        <v>2204</v>
      </c>
      <c r="G1020" t="s">
        <v>2205</v>
      </c>
      <c r="H1020" t="s">
        <v>322</v>
      </c>
      <c r="I1020" t="s">
        <v>952</v>
      </c>
      <c r="J1020" t="s">
        <v>205</v>
      </c>
      <c r="K1020" t="s">
        <v>205</v>
      </c>
      <c r="L1020" t="s">
        <v>326</v>
      </c>
      <c r="M1020" t="s">
        <v>341</v>
      </c>
      <c r="N1020" t="s">
        <v>465</v>
      </c>
      <c r="O1020" t="s">
        <v>340</v>
      </c>
      <c r="P1020" t="s">
        <v>1645</v>
      </c>
      <c r="Q1020" t="s">
        <v>414</v>
      </c>
      <c r="R1020" t="s">
        <v>408</v>
      </c>
      <c r="S1020" t="s">
        <v>1213</v>
      </c>
      <c r="T1020" s="131">
        <v>7.43</v>
      </c>
      <c r="U1020" t="s">
        <v>2206</v>
      </c>
      <c r="V1020" s="132">
        <v>4.6429999999999999E-2</v>
      </c>
      <c r="W1020" s="132">
        <v>4.9500000000000002E-2</v>
      </c>
      <c r="X1020" t="s">
        <v>413</v>
      </c>
      <c r="Y1020" t="s">
        <v>340</v>
      </c>
      <c r="Z1020" s="131">
        <v>100000</v>
      </c>
      <c r="AA1020" s="131">
        <v>1</v>
      </c>
      <c r="AB1020" s="131">
        <v>109</v>
      </c>
      <c r="AC1020" s="109"/>
      <c r="AD1020" s="131">
        <v>109</v>
      </c>
      <c r="AE1020" s="109"/>
      <c r="AF1020" s="108"/>
      <c r="AG1020" s="16"/>
      <c r="AH1020" s="132">
        <v>1.1E-4</v>
      </c>
      <c r="AI1020" s="132">
        <v>3.2799999999999999E-3</v>
      </c>
      <c r="AJ1020" s="132">
        <v>3.6999999999999999E-4</v>
      </c>
    </row>
    <row r="1021" spans="1:36">
      <c r="A1021" t="s">
        <v>1214</v>
      </c>
      <c r="B1021" t="s">
        <v>1249</v>
      </c>
      <c r="C1021" t="s">
        <v>3001</v>
      </c>
      <c r="D1021" t="s">
        <v>3002</v>
      </c>
      <c r="E1021" t="s">
        <v>310</v>
      </c>
      <c r="F1021" t="s">
        <v>3043</v>
      </c>
      <c r="G1021" t="s">
        <v>3044</v>
      </c>
      <c r="H1021" t="s">
        <v>322</v>
      </c>
      <c r="I1021" t="s">
        <v>755</v>
      </c>
      <c r="J1021" t="s">
        <v>205</v>
      </c>
      <c r="K1021" t="s">
        <v>205</v>
      </c>
      <c r="L1021" t="s">
        <v>326</v>
      </c>
      <c r="M1021" t="s">
        <v>341</v>
      </c>
      <c r="N1021" t="s">
        <v>448</v>
      </c>
      <c r="O1021" t="s">
        <v>340</v>
      </c>
      <c r="P1021"/>
      <c r="Q1021" t="s">
        <v>411</v>
      </c>
      <c r="R1021" t="s">
        <v>411</v>
      </c>
      <c r="S1021" t="s">
        <v>1213</v>
      </c>
      <c r="T1021" s="131">
        <v>0.94</v>
      </c>
      <c r="U1021" t="s">
        <v>3045</v>
      </c>
      <c r="V1021" s="132">
        <v>3.4299999999999997E-2</v>
      </c>
      <c r="W1021" s="132">
        <v>-2E-3</v>
      </c>
      <c r="X1021" t="s">
        <v>413</v>
      </c>
      <c r="Y1021" t="s">
        <v>340</v>
      </c>
      <c r="Z1021" s="131">
        <v>88235.839999999997</v>
      </c>
      <c r="AA1021" s="131">
        <v>1</v>
      </c>
      <c r="AB1021" s="131">
        <v>122.1</v>
      </c>
      <c r="AC1021" s="109"/>
      <c r="AD1021" s="131">
        <v>107.736</v>
      </c>
      <c r="AE1021" s="109"/>
      <c r="AF1021" s="108"/>
      <c r="AG1021" s="16"/>
      <c r="AH1021" s="132">
        <v>7.2000000000000005E-4</v>
      </c>
      <c r="AI1021" s="132">
        <v>3.2399999999999998E-3</v>
      </c>
      <c r="AJ1021" s="132">
        <v>3.6999999999999999E-4</v>
      </c>
    </row>
    <row r="1022" spans="1:36">
      <c r="A1022" t="s">
        <v>1214</v>
      </c>
      <c r="B1022" t="s">
        <v>1249</v>
      </c>
      <c r="C1022" t="s">
        <v>2308</v>
      </c>
      <c r="D1022" t="s">
        <v>2309</v>
      </c>
      <c r="E1022" t="s">
        <v>310</v>
      </c>
      <c r="F1022" t="s">
        <v>2310</v>
      </c>
      <c r="G1022" t="s">
        <v>2311</v>
      </c>
      <c r="H1022" t="s">
        <v>322</v>
      </c>
      <c r="I1022" t="s">
        <v>755</v>
      </c>
      <c r="J1022" t="s">
        <v>205</v>
      </c>
      <c r="K1022" t="s">
        <v>205</v>
      </c>
      <c r="L1022" t="s">
        <v>5535</v>
      </c>
      <c r="M1022" t="s">
        <v>341</v>
      </c>
      <c r="N1022" t="s">
        <v>466</v>
      </c>
      <c r="O1022" t="s">
        <v>340</v>
      </c>
      <c r="P1022" t="s">
        <v>1550</v>
      </c>
      <c r="Q1022" t="s">
        <v>414</v>
      </c>
      <c r="R1022" t="s">
        <v>408</v>
      </c>
      <c r="S1022" t="s">
        <v>1213</v>
      </c>
      <c r="T1022" s="131">
        <v>2.85</v>
      </c>
      <c r="U1022" t="s">
        <v>1986</v>
      </c>
      <c r="V1022" s="132">
        <v>4.5789999999999997E-2</v>
      </c>
      <c r="W1022" s="132">
        <v>4.5699999999999998E-2</v>
      </c>
      <c r="X1022" t="s">
        <v>413</v>
      </c>
      <c r="Y1022" t="s">
        <v>340</v>
      </c>
      <c r="Z1022" s="131">
        <v>100000</v>
      </c>
      <c r="AA1022" s="131">
        <v>1</v>
      </c>
      <c r="AB1022" s="131">
        <v>106.445136612022</v>
      </c>
      <c r="AC1022" s="109"/>
      <c r="AD1022" s="131">
        <v>106.44513661202201</v>
      </c>
      <c r="AE1022" s="109"/>
      <c r="AF1022" s="108"/>
      <c r="AG1022" s="16"/>
      <c r="AH1022" s="132">
        <v>6.0000000000000002E-5</v>
      </c>
      <c r="AI1022" s="132">
        <v>3.2100000000000002E-3</v>
      </c>
      <c r="AJ1022" s="132">
        <v>3.6000000000000002E-4</v>
      </c>
    </row>
    <row r="1023" spans="1:36">
      <c r="A1023" t="s">
        <v>1214</v>
      </c>
      <c r="B1023" t="s">
        <v>1249</v>
      </c>
      <c r="C1023" t="s">
        <v>1581</v>
      </c>
      <c r="D1023" t="s">
        <v>1582</v>
      </c>
      <c r="E1023" t="s">
        <v>310</v>
      </c>
      <c r="F1023" t="s">
        <v>2070</v>
      </c>
      <c r="G1023" t="s">
        <v>2071</v>
      </c>
      <c r="H1023" t="s">
        <v>322</v>
      </c>
      <c r="I1023" t="s">
        <v>952</v>
      </c>
      <c r="J1023" t="s">
        <v>205</v>
      </c>
      <c r="K1023" t="s">
        <v>205</v>
      </c>
      <c r="L1023" t="s">
        <v>326</v>
      </c>
      <c r="M1023" t="s">
        <v>341</v>
      </c>
      <c r="N1023" t="s">
        <v>448</v>
      </c>
      <c r="O1023" t="s">
        <v>340</v>
      </c>
      <c r="P1023"/>
      <c r="Q1023" t="s">
        <v>411</v>
      </c>
      <c r="R1023" t="s">
        <v>411</v>
      </c>
      <c r="S1023" t="s">
        <v>1213</v>
      </c>
      <c r="T1023" s="131">
        <v>1.47</v>
      </c>
      <c r="U1023" t="s">
        <v>2072</v>
      </c>
      <c r="V1023" s="132">
        <v>6.6479999999999997E-2</v>
      </c>
      <c r="W1023" s="132">
        <v>5.9700000000000003E-2</v>
      </c>
      <c r="X1023" t="s">
        <v>413</v>
      </c>
      <c r="Y1023" t="s">
        <v>340</v>
      </c>
      <c r="Z1023" s="131">
        <v>78750</v>
      </c>
      <c r="AA1023" s="131">
        <v>1</v>
      </c>
      <c r="AB1023" s="131">
        <v>95.8</v>
      </c>
      <c r="AC1023" s="109">
        <v>27.773</v>
      </c>
      <c r="AD1023" s="131">
        <v>103.215</v>
      </c>
      <c r="AE1023" s="109"/>
      <c r="AF1023" s="108"/>
      <c r="AG1023" s="16"/>
      <c r="AH1023" s="132">
        <v>4.2000000000000002E-4</v>
      </c>
      <c r="AI1023" s="132">
        <v>3.9399999999999999E-3</v>
      </c>
      <c r="AJ1023" s="132">
        <v>4.4999999999999999E-4</v>
      </c>
    </row>
    <row r="1024" spans="1:36">
      <c r="A1024" t="s">
        <v>1214</v>
      </c>
      <c r="B1024" t="s">
        <v>1249</v>
      </c>
      <c r="C1024" t="s">
        <v>2308</v>
      </c>
      <c r="D1024" t="s">
        <v>2309</v>
      </c>
      <c r="E1024" t="s">
        <v>310</v>
      </c>
      <c r="F1024" t="s">
        <v>3046</v>
      </c>
      <c r="G1024" t="s">
        <v>3047</v>
      </c>
      <c r="H1024" t="s">
        <v>322</v>
      </c>
      <c r="I1024" t="s">
        <v>755</v>
      </c>
      <c r="J1024" t="s">
        <v>205</v>
      </c>
      <c r="K1024" t="s">
        <v>205</v>
      </c>
      <c r="L1024" t="s">
        <v>328</v>
      </c>
      <c r="M1024" t="s">
        <v>341</v>
      </c>
      <c r="N1024" t="s">
        <v>466</v>
      </c>
      <c r="O1024" t="s">
        <v>340</v>
      </c>
      <c r="P1024" t="s">
        <v>1530</v>
      </c>
      <c r="Q1024" t="s">
        <v>414</v>
      </c>
      <c r="R1024" t="s">
        <v>408</v>
      </c>
      <c r="S1024" t="s">
        <v>1213</v>
      </c>
      <c r="T1024" s="131">
        <v>2.3199999999999998</v>
      </c>
      <c r="U1024" t="s">
        <v>1880</v>
      </c>
      <c r="V1024" s="132">
        <v>3.0290000000000001E-2</v>
      </c>
      <c r="W1024" s="132">
        <v>2.9100000000000001E-2</v>
      </c>
      <c r="X1024" t="s">
        <v>413</v>
      </c>
      <c r="Y1024" t="s">
        <v>340</v>
      </c>
      <c r="Z1024" s="131">
        <v>90000</v>
      </c>
      <c r="AA1024" s="131">
        <v>1</v>
      </c>
      <c r="AB1024" s="131">
        <v>112.79377049180333</v>
      </c>
      <c r="AC1024" s="109"/>
      <c r="AD1024" s="131">
        <v>101.514393442623</v>
      </c>
      <c r="AE1024" s="109"/>
      <c r="AF1024" s="108"/>
      <c r="AG1024" s="16"/>
      <c r="AH1024" s="132">
        <v>2.4000000000000001E-4</v>
      </c>
      <c r="AI1024" s="132">
        <v>3.0699999999999998E-3</v>
      </c>
      <c r="AJ1024" s="132">
        <v>3.5E-4</v>
      </c>
    </row>
    <row r="1025" spans="1:36">
      <c r="A1025" t="s">
        <v>1214</v>
      </c>
      <c r="B1025" t="s">
        <v>1249</v>
      </c>
      <c r="C1025" t="s">
        <v>1532</v>
      </c>
      <c r="D1025" t="s">
        <v>1533</v>
      </c>
      <c r="E1025" t="s">
        <v>310</v>
      </c>
      <c r="F1025" t="s">
        <v>2181</v>
      </c>
      <c r="G1025" t="s">
        <v>2182</v>
      </c>
      <c r="H1025" t="s">
        <v>322</v>
      </c>
      <c r="I1025" t="s">
        <v>755</v>
      </c>
      <c r="J1025" t="s">
        <v>205</v>
      </c>
      <c r="K1025" t="s">
        <v>205</v>
      </c>
      <c r="L1025" t="s">
        <v>326</v>
      </c>
      <c r="M1025" t="s">
        <v>341</v>
      </c>
      <c r="N1025" t="s">
        <v>449</v>
      </c>
      <c r="O1025" t="s">
        <v>340</v>
      </c>
      <c r="P1025" t="s">
        <v>1212</v>
      </c>
      <c r="Q1025" t="s">
        <v>414</v>
      </c>
      <c r="R1025" t="s">
        <v>408</v>
      </c>
      <c r="S1025" t="s">
        <v>1213</v>
      </c>
      <c r="T1025" s="131">
        <v>4.82</v>
      </c>
      <c r="U1025" t="s">
        <v>2183</v>
      </c>
      <c r="V1025" s="132">
        <v>1.8749999999999999E-2</v>
      </c>
      <c r="W1025" s="132">
        <v>2.5999999999999999E-2</v>
      </c>
      <c r="X1025" t="s">
        <v>413</v>
      </c>
      <c r="Y1025" t="s">
        <v>340</v>
      </c>
      <c r="Z1025" s="131">
        <v>100000</v>
      </c>
      <c r="AA1025" s="131">
        <v>1</v>
      </c>
      <c r="AB1025" s="131">
        <v>101.7</v>
      </c>
      <c r="AC1025" s="109"/>
      <c r="AD1025" s="131">
        <v>101.7</v>
      </c>
      <c r="AE1025" s="109"/>
      <c r="AF1025" s="108"/>
      <c r="AG1025" s="16"/>
      <c r="AH1025" s="132">
        <v>5.0000000000000002E-5</v>
      </c>
      <c r="AI1025" s="132">
        <v>3.0599999999999998E-3</v>
      </c>
      <c r="AJ1025" s="132">
        <v>3.5E-4</v>
      </c>
    </row>
    <row r="1026" spans="1:36">
      <c r="A1026" t="s">
        <v>1214</v>
      </c>
      <c r="B1026" t="s">
        <v>1249</v>
      </c>
      <c r="C1026" t="s">
        <v>3048</v>
      </c>
      <c r="D1026" t="s">
        <v>3049</v>
      </c>
      <c r="E1026" t="s">
        <v>310</v>
      </c>
      <c r="F1026" t="s">
        <v>3050</v>
      </c>
      <c r="G1026" t="s">
        <v>3051</v>
      </c>
      <c r="H1026" t="s">
        <v>322</v>
      </c>
      <c r="I1026" t="s">
        <v>755</v>
      </c>
      <c r="J1026" t="s">
        <v>205</v>
      </c>
      <c r="K1026" t="s">
        <v>205</v>
      </c>
      <c r="L1026" t="s">
        <v>326</v>
      </c>
      <c r="M1026" t="s">
        <v>341</v>
      </c>
      <c r="N1026" t="s">
        <v>465</v>
      </c>
      <c r="O1026" t="s">
        <v>340</v>
      </c>
      <c r="P1026"/>
      <c r="Q1026" t="s">
        <v>411</v>
      </c>
      <c r="R1026" t="s">
        <v>411</v>
      </c>
      <c r="S1026" t="s">
        <v>1213</v>
      </c>
      <c r="T1026" s="131">
        <v>2.92</v>
      </c>
      <c r="U1026" t="s">
        <v>2591</v>
      </c>
      <c r="V1026" s="132">
        <v>3.4029999999999998E-2</v>
      </c>
      <c r="W1026" s="132">
        <v>3.1199999999999999E-2</v>
      </c>
      <c r="X1026" t="s">
        <v>413</v>
      </c>
      <c r="Y1026" t="s">
        <v>340</v>
      </c>
      <c r="Z1026" s="131">
        <v>95000</v>
      </c>
      <c r="AA1026" s="131">
        <v>1</v>
      </c>
      <c r="AB1026" s="131">
        <v>106.2</v>
      </c>
      <c r="AC1026" s="109"/>
      <c r="AD1026" s="131">
        <v>100.89</v>
      </c>
      <c r="AE1026" s="109"/>
      <c r="AF1026" s="108"/>
      <c r="AG1026" s="16"/>
      <c r="AH1026" s="132">
        <v>4.8000000000000001E-4</v>
      </c>
      <c r="AI1026" s="132">
        <v>3.0400000000000002E-3</v>
      </c>
      <c r="AJ1026" s="132">
        <v>3.4000000000000002E-4</v>
      </c>
    </row>
    <row r="1027" spans="1:36">
      <c r="A1027" t="s">
        <v>1214</v>
      </c>
      <c r="B1027" t="s">
        <v>1249</v>
      </c>
      <c r="C1027" t="s">
        <v>1552</v>
      </c>
      <c r="D1027" t="s">
        <v>1553</v>
      </c>
      <c r="E1027" t="s">
        <v>310</v>
      </c>
      <c r="F1027" t="s">
        <v>1841</v>
      </c>
      <c r="G1027" t="s">
        <v>1842</v>
      </c>
      <c r="H1027" t="s">
        <v>322</v>
      </c>
      <c r="I1027" t="s">
        <v>952</v>
      </c>
      <c r="J1027" t="s">
        <v>205</v>
      </c>
      <c r="K1027" t="s">
        <v>205</v>
      </c>
      <c r="L1027" t="s">
        <v>326</v>
      </c>
      <c r="M1027" t="s">
        <v>341</v>
      </c>
      <c r="N1027" t="s">
        <v>444</v>
      </c>
      <c r="O1027" t="s">
        <v>340</v>
      </c>
      <c r="P1027" t="s">
        <v>1556</v>
      </c>
      <c r="Q1027" t="s">
        <v>416</v>
      </c>
      <c r="R1027" t="s">
        <v>408</v>
      </c>
      <c r="S1027" t="s">
        <v>1213</v>
      </c>
      <c r="T1027" s="131">
        <v>0.73</v>
      </c>
      <c r="U1027" t="s">
        <v>1676</v>
      </c>
      <c r="V1027" s="132">
        <v>-1.4E-2</v>
      </c>
      <c r="W1027" s="132">
        <v>5.8900000000000001E-2</v>
      </c>
      <c r="X1027" t="s">
        <v>413</v>
      </c>
      <c r="Y1027" t="s">
        <v>340</v>
      </c>
      <c r="Z1027" s="131">
        <v>97836</v>
      </c>
      <c r="AA1027" s="131">
        <v>1</v>
      </c>
      <c r="AB1027" s="131">
        <v>102.52</v>
      </c>
      <c r="AC1027" s="109"/>
      <c r="AD1027" s="131">
        <v>100.301</v>
      </c>
      <c r="AE1027" s="109"/>
      <c r="AF1027" s="108"/>
      <c r="AG1027" s="16"/>
      <c r="AH1027" s="132">
        <v>4.0000000000000002E-4</v>
      </c>
      <c r="AI1027" s="132">
        <v>3.0200000000000001E-3</v>
      </c>
      <c r="AJ1027" s="132">
        <v>3.4000000000000002E-4</v>
      </c>
    </row>
    <row r="1028" spans="1:36">
      <c r="A1028" t="s">
        <v>1214</v>
      </c>
      <c r="B1028" t="s">
        <v>1249</v>
      </c>
      <c r="C1028" t="s">
        <v>456</v>
      </c>
      <c r="D1028" t="s">
        <v>2228</v>
      </c>
      <c r="E1028" t="s">
        <v>310</v>
      </c>
      <c r="F1028" t="s">
        <v>2229</v>
      </c>
      <c r="G1028" t="s">
        <v>2230</v>
      </c>
      <c r="H1028" t="s">
        <v>322</v>
      </c>
      <c r="I1028" t="s">
        <v>755</v>
      </c>
      <c r="J1028" t="s">
        <v>205</v>
      </c>
      <c r="K1028" t="s">
        <v>205</v>
      </c>
      <c r="L1028" t="s">
        <v>326</v>
      </c>
      <c r="M1028" t="s">
        <v>341</v>
      </c>
      <c r="N1028" t="s">
        <v>441</v>
      </c>
      <c r="O1028" t="s">
        <v>340</v>
      </c>
      <c r="P1028" t="s">
        <v>1212</v>
      </c>
      <c r="Q1028" t="s">
        <v>414</v>
      </c>
      <c r="R1028" t="s">
        <v>408</v>
      </c>
      <c r="S1028" t="s">
        <v>1213</v>
      </c>
      <c r="T1028" s="131">
        <v>10.06</v>
      </c>
      <c r="U1028" t="s">
        <v>2231</v>
      </c>
      <c r="V1028" s="132">
        <v>2.579E-2</v>
      </c>
      <c r="W1028" s="132">
        <v>2.7900000000000001E-2</v>
      </c>
      <c r="X1028" t="s">
        <v>413</v>
      </c>
      <c r="Y1028" t="s">
        <v>340</v>
      </c>
      <c r="Z1028" s="131">
        <v>90000</v>
      </c>
      <c r="AA1028" s="131">
        <v>1</v>
      </c>
      <c r="AB1028" s="131">
        <v>110.87</v>
      </c>
      <c r="AC1028" s="109"/>
      <c r="AD1028" s="131">
        <v>99.783000000000001</v>
      </c>
      <c r="AE1028" s="109"/>
      <c r="AF1028" s="108"/>
      <c r="AG1028" s="16"/>
      <c r="AH1028" s="132">
        <v>2.0000000000000002E-5</v>
      </c>
      <c r="AI1028" s="132">
        <v>3.0000000000000001E-3</v>
      </c>
      <c r="AJ1028" s="132">
        <v>3.4000000000000002E-4</v>
      </c>
    </row>
    <row r="1029" spans="1:36">
      <c r="A1029" t="s">
        <v>1214</v>
      </c>
      <c r="B1029" t="s">
        <v>1249</v>
      </c>
      <c r="C1029" t="s">
        <v>2247</v>
      </c>
      <c r="D1029" t="s">
        <v>2248</v>
      </c>
      <c r="E1029" t="s">
        <v>310</v>
      </c>
      <c r="F1029" t="s">
        <v>2874</v>
      </c>
      <c r="G1029" t="s">
        <v>2875</v>
      </c>
      <c r="H1029" t="s">
        <v>322</v>
      </c>
      <c r="I1029" t="s">
        <v>952</v>
      </c>
      <c r="J1029" t="s">
        <v>205</v>
      </c>
      <c r="K1029" t="s">
        <v>205</v>
      </c>
      <c r="L1029" t="s">
        <v>326</v>
      </c>
      <c r="M1029" t="s">
        <v>341</v>
      </c>
      <c r="N1029" t="s">
        <v>460</v>
      </c>
      <c r="O1029" t="s">
        <v>340</v>
      </c>
      <c r="P1029" t="s">
        <v>2093</v>
      </c>
      <c r="Q1029" t="s">
        <v>414</v>
      </c>
      <c r="R1029" t="s">
        <v>408</v>
      </c>
      <c r="S1029" t="s">
        <v>1213</v>
      </c>
      <c r="T1029" s="131">
        <v>1.47</v>
      </c>
      <c r="U1029" t="s">
        <v>1775</v>
      </c>
      <c r="V1029" s="132">
        <v>2.9600000000000001E-2</v>
      </c>
      <c r="W1029" s="132">
        <v>4.4600000000000001E-2</v>
      </c>
      <c r="X1029" t="s">
        <v>413</v>
      </c>
      <c r="Y1029" t="s">
        <v>340</v>
      </c>
      <c r="Z1029" s="131">
        <v>100000.11</v>
      </c>
      <c r="AA1029" s="131">
        <v>1</v>
      </c>
      <c r="AB1029" s="131">
        <v>97.43</v>
      </c>
      <c r="AC1029" s="109"/>
      <c r="AD1029" s="131">
        <v>97.43</v>
      </c>
      <c r="AE1029" s="109"/>
      <c r="AF1029" s="108"/>
      <c r="AG1029" s="16"/>
      <c r="AH1029" s="132">
        <v>4.0999999999999999E-4</v>
      </c>
      <c r="AI1029" s="132">
        <v>2.9299999999999999E-3</v>
      </c>
      <c r="AJ1029" s="132">
        <v>3.3E-4</v>
      </c>
    </row>
    <row r="1030" spans="1:36">
      <c r="A1030" t="s">
        <v>1214</v>
      </c>
      <c r="B1030" t="s">
        <v>1249</v>
      </c>
      <c r="C1030" t="s">
        <v>3052</v>
      </c>
      <c r="D1030" t="s">
        <v>3053</v>
      </c>
      <c r="E1030" t="s">
        <v>312</v>
      </c>
      <c r="F1030" t="s">
        <v>3054</v>
      </c>
      <c r="G1030" t="s">
        <v>3055</v>
      </c>
      <c r="H1030" t="s">
        <v>322</v>
      </c>
      <c r="I1030" t="s">
        <v>756</v>
      </c>
      <c r="J1030" t="s">
        <v>205</v>
      </c>
      <c r="K1030" t="s">
        <v>205</v>
      </c>
      <c r="L1030" t="s">
        <v>326</v>
      </c>
      <c r="M1030" t="s">
        <v>341</v>
      </c>
      <c r="N1030" t="s">
        <v>481</v>
      </c>
      <c r="O1030" t="s">
        <v>340</v>
      </c>
      <c r="P1030" t="s">
        <v>1590</v>
      </c>
      <c r="Q1030" t="s">
        <v>414</v>
      </c>
      <c r="R1030" t="s">
        <v>408</v>
      </c>
      <c r="S1030" t="s">
        <v>1213</v>
      </c>
      <c r="T1030" s="131">
        <v>0.5</v>
      </c>
      <c r="U1030" t="s">
        <v>1805</v>
      </c>
      <c r="V1030" s="132">
        <v>6.0679999999999998E-2</v>
      </c>
      <c r="W1030" s="132">
        <v>5.74E-2</v>
      </c>
      <c r="X1030" t="s">
        <v>413</v>
      </c>
      <c r="Y1030" t="s">
        <v>340</v>
      </c>
      <c r="Z1030" s="131">
        <v>100500.18</v>
      </c>
      <c r="AA1030" s="131">
        <v>1</v>
      </c>
      <c r="AB1030" s="131">
        <v>94.4</v>
      </c>
      <c r="AC1030" s="109">
        <v>1.615</v>
      </c>
      <c r="AD1030" s="131">
        <v>96.486999999999995</v>
      </c>
      <c r="AE1030" s="109"/>
      <c r="AF1030" s="108"/>
      <c r="AG1030" s="16"/>
      <c r="AH1030" s="132">
        <v>1.4400000000000001E-3</v>
      </c>
      <c r="AI1030" s="132">
        <v>2.9499999999999999E-3</v>
      </c>
      <c r="AJ1030" s="132">
        <v>3.3E-4</v>
      </c>
    </row>
    <row r="1031" spans="1:36">
      <c r="A1031" t="s">
        <v>1214</v>
      </c>
      <c r="B1031" t="s">
        <v>1249</v>
      </c>
      <c r="C1031" t="s">
        <v>2339</v>
      </c>
      <c r="D1031" t="s">
        <v>2340</v>
      </c>
      <c r="E1031" t="s">
        <v>310</v>
      </c>
      <c r="F1031" t="s">
        <v>3056</v>
      </c>
      <c r="G1031" t="s">
        <v>3057</v>
      </c>
      <c r="H1031" t="s">
        <v>322</v>
      </c>
      <c r="I1031" t="s">
        <v>755</v>
      </c>
      <c r="J1031" t="s">
        <v>205</v>
      </c>
      <c r="K1031" t="s">
        <v>205</v>
      </c>
      <c r="L1031" t="s">
        <v>326</v>
      </c>
      <c r="M1031" t="s">
        <v>341</v>
      </c>
      <c r="N1031" t="s">
        <v>465</v>
      </c>
      <c r="O1031" t="s">
        <v>340</v>
      </c>
      <c r="P1031"/>
      <c r="Q1031" t="s">
        <v>411</v>
      </c>
      <c r="R1031" t="s">
        <v>411</v>
      </c>
      <c r="S1031" t="s">
        <v>1213</v>
      </c>
      <c r="T1031" s="131">
        <v>5.39</v>
      </c>
      <c r="U1031" t="s">
        <v>1651</v>
      </c>
      <c r="V1031" s="132">
        <v>3.3790000000000001E-2</v>
      </c>
      <c r="W1031" s="132">
        <v>3.0300000000000001E-2</v>
      </c>
      <c r="X1031" t="s">
        <v>413</v>
      </c>
      <c r="Y1031" t="s">
        <v>340</v>
      </c>
      <c r="Z1031" s="131">
        <v>87000.25</v>
      </c>
      <c r="AA1031" s="131">
        <v>1</v>
      </c>
      <c r="AB1031" s="131">
        <v>110.5</v>
      </c>
      <c r="AC1031" s="109"/>
      <c r="AD1031" s="131">
        <v>96.135000000000005</v>
      </c>
      <c r="AE1031" s="109"/>
      <c r="AF1031" s="108"/>
      <c r="AG1031" s="16"/>
      <c r="AH1031" s="132">
        <v>1.9000000000000001E-4</v>
      </c>
      <c r="AI1031" s="132">
        <v>2.8900000000000002E-3</v>
      </c>
      <c r="AJ1031" s="132">
        <v>3.3E-4</v>
      </c>
    </row>
    <row r="1032" spans="1:36">
      <c r="A1032" t="s">
        <v>1214</v>
      </c>
      <c r="B1032" t="s">
        <v>1249</v>
      </c>
      <c r="C1032" t="s">
        <v>3058</v>
      </c>
      <c r="D1032" t="s">
        <v>3059</v>
      </c>
      <c r="E1032" t="s">
        <v>310</v>
      </c>
      <c r="F1032" t="s">
        <v>3060</v>
      </c>
      <c r="G1032" t="s">
        <v>3061</v>
      </c>
      <c r="H1032" t="s">
        <v>322</v>
      </c>
      <c r="I1032" t="s">
        <v>952</v>
      </c>
      <c r="J1032" t="s">
        <v>205</v>
      </c>
      <c r="K1032" t="s">
        <v>205</v>
      </c>
      <c r="L1032" t="s">
        <v>326</v>
      </c>
      <c r="M1032" t="s">
        <v>341</v>
      </c>
      <c r="N1032" t="s">
        <v>478</v>
      </c>
      <c r="O1032" t="s">
        <v>340</v>
      </c>
      <c r="P1032" t="s">
        <v>1550</v>
      </c>
      <c r="Q1032" t="s">
        <v>414</v>
      </c>
      <c r="R1032" t="s">
        <v>408</v>
      </c>
      <c r="S1032" t="s">
        <v>1213</v>
      </c>
      <c r="T1032" s="131">
        <v>0.98</v>
      </c>
      <c r="U1032" t="s">
        <v>1743</v>
      </c>
      <c r="V1032" s="132">
        <v>3.7519999999999998E-2</v>
      </c>
      <c r="W1032" s="132">
        <v>5.6899999999999999E-2</v>
      </c>
      <c r="X1032" t="s">
        <v>413</v>
      </c>
      <c r="Y1032" t="s">
        <v>340</v>
      </c>
      <c r="Z1032" s="131">
        <v>98000.86</v>
      </c>
      <c r="AA1032" s="131">
        <v>1</v>
      </c>
      <c r="AB1032" s="131">
        <v>97.74</v>
      </c>
      <c r="AC1032" s="109"/>
      <c r="AD1032" s="131">
        <v>95.786000000000001</v>
      </c>
      <c r="AE1032" s="109"/>
      <c r="AF1032" s="108"/>
      <c r="AG1032" s="16"/>
      <c r="AH1032" s="132">
        <v>2.2499999999999998E-3</v>
      </c>
      <c r="AI1032" s="132">
        <v>2.8800000000000002E-3</v>
      </c>
      <c r="AJ1032" s="132">
        <v>3.3E-4</v>
      </c>
    </row>
    <row r="1033" spans="1:36">
      <c r="A1033" t="s">
        <v>1214</v>
      </c>
      <c r="B1033" t="s">
        <v>1249</v>
      </c>
      <c r="C1033" t="s">
        <v>1723</v>
      </c>
      <c r="D1033" t="s">
        <v>1724</v>
      </c>
      <c r="E1033" t="s">
        <v>310</v>
      </c>
      <c r="F1033" t="s">
        <v>3062</v>
      </c>
      <c r="G1033" t="s">
        <v>3063</v>
      </c>
      <c r="H1033" t="s">
        <v>322</v>
      </c>
      <c r="I1033" t="s">
        <v>755</v>
      </c>
      <c r="J1033" t="s">
        <v>205</v>
      </c>
      <c r="K1033" t="s">
        <v>205</v>
      </c>
      <c r="L1033" t="s">
        <v>326</v>
      </c>
      <c r="M1033" t="s">
        <v>341</v>
      </c>
      <c r="N1033" t="s">
        <v>465</v>
      </c>
      <c r="O1033" t="s">
        <v>340</v>
      </c>
      <c r="P1033" t="s">
        <v>1566</v>
      </c>
      <c r="Q1033" t="s">
        <v>414</v>
      </c>
      <c r="R1033" t="s">
        <v>408</v>
      </c>
      <c r="S1033" t="s">
        <v>1213</v>
      </c>
      <c r="T1033" s="131">
        <v>2.96</v>
      </c>
      <c r="U1033" t="s">
        <v>1267</v>
      </c>
      <c r="V1033" s="132">
        <v>-1.4120000000000001E-2</v>
      </c>
      <c r="W1033" s="132">
        <v>2.87E-2</v>
      </c>
      <c r="X1033" t="s">
        <v>413</v>
      </c>
      <c r="Y1033" t="s">
        <v>340</v>
      </c>
      <c r="Z1033" s="131">
        <v>81933.8</v>
      </c>
      <c r="AA1033" s="131">
        <v>1</v>
      </c>
      <c r="AB1033" s="131">
        <v>113.83</v>
      </c>
      <c r="AC1033" s="109"/>
      <c r="AD1033" s="131">
        <v>93.265000000000001</v>
      </c>
      <c r="AE1033" s="109"/>
      <c r="AF1033" s="108"/>
      <c r="AG1033" s="16"/>
      <c r="AH1033" s="132">
        <v>3.3E-4</v>
      </c>
      <c r="AI1033" s="132">
        <v>2.81E-3</v>
      </c>
      <c r="AJ1033" s="132">
        <v>3.2000000000000003E-4</v>
      </c>
    </row>
    <row r="1034" spans="1:36">
      <c r="A1034" t="s">
        <v>1214</v>
      </c>
      <c r="B1034" t="s">
        <v>1249</v>
      </c>
      <c r="C1034" t="s">
        <v>1526</v>
      </c>
      <c r="D1034" t="s">
        <v>1527</v>
      </c>
      <c r="E1034" t="s">
        <v>310</v>
      </c>
      <c r="F1034" t="s">
        <v>1925</v>
      </c>
      <c r="G1034" t="s">
        <v>1926</v>
      </c>
      <c r="H1034" t="s">
        <v>322</v>
      </c>
      <c r="I1034" t="s">
        <v>755</v>
      </c>
      <c r="J1034" t="s">
        <v>205</v>
      </c>
      <c r="K1034" t="s">
        <v>205</v>
      </c>
      <c r="L1034" t="s">
        <v>326</v>
      </c>
      <c r="M1034" t="s">
        <v>341</v>
      </c>
      <c r="N1034" t="s">
        <v>465</v>
      </c>
      <c r="O1034" t="s">
        <v>340</v>
      </c>
      <c r="P1034" t="s">
        <v>1590</v>
      </c>
      <c r="Q1034" t="s">
        <v>414</v>
      </c>
      <c r="R1034" t="s">
        <v>408</v>
      </c>
      <c r="S1034" t="s">
        <v>1213</v>
      </c>
      <c r="T1034" s="131">
        <v>5.0199999999999996</v>
      </c>
      <c r="U1034" t="s">
        <v>1927</v>
      </c>
      <c r="V1034" s="132">
        <v>2.7019999999999999E-2</v>
      </c>
      <c r="W1034" s="132">
        <v>2.92E-2</v>
      </c>
      <c r="X1034" t="s">
        <v>413</v>
      </c>
      <c r="Y1034" t="s">
        <v>340</v>
      </c>
      <c r="Z1034" s="131">
        <v>89000</v>
      </c>
      <c r="AA1034" s="131">
        <v>1</v>
      </c>
      <c r="AB1034" s="131">
        <v>104.39</v>
      </c>
      <c r="AC1034" s="109"/>
      <c r="AD1034" s="131">
        <v>92.906999999999996</v>
      </c>
      <c r="AE1034" s="109"/>
      <c r="AF1034" s="108"/>
      <c r="AG1034" s="16"/>
      <c r="AH1034" s="132">
        <v>1.9000000000000001E-4</v>
      </c>
      <c r="AI1034" s="132">
        <v>2.8E-3</v>
      </c>
      <c r="AJ1034" s="132">
        <v>3.2000000000000003E-4</v>
      </c>
    </row>
    <row r="1035" spans="1:36">
      <c r="A1035" t="s">
        <v>1214</v>
      </c>
      <c r="B1035" t="s">
        <v>1249</v>
      </c>
      <c r="C1035" t="s">
        <v>2282</v>
      </c>
      <c r="D1035" t="s">
        <v>2283</v>
      </c>
      <c r="E1035" t="s">
        <v>310</v>
      </c>
      <c r="F1035" t="s">
        <v>3064</v>
      </c>
      <c r="G1035" t="s">
        <v>3065</v>
      </c>
      <c r="H1035" t="s">
        <v>322</v>
      </c>
      <c r="I1035" t="s">
        <v>952</v>
      </c>
      <c r="J1035" t="s">
        <v>205</v>
      </c>
      <c r="K1035" t="s">
        <v>205</v>
      </c>
      <c r="L1035" t="s">
        <v>326</v>
      </c>
      <c r="M1035" t="s">
        <v>341</v>
      </c>
      <c r="N1035" t="s">
        <v>459</v>
      </c>
      <c r="O1035" t="s">
        <v>340</v>
      </c>
      <c r="P1035"/>
      <c r="Q1035" t="s">
        <v>411</v>
      </c>
      <c r="R1035" t="s">
        <v>411</v>
      </c>
      <c r="S1035" t="s">
        <v>1213</v>
      </c>
      <c r="T1035" s="131">
        <v>0.5</v>
      </c>
      <c r="U1035" t="s">
        <v>1636</v>
      </c>
      <c r="V1035" s="132">
        <v>4.5659999999999999E-2</v>
      </c>
      <c r="W1035" s="132">
        <v>5.16E-2</v>
      </c>
      <c r="X1035" t="s">
        <v>413</v>
      </c>
      <c r="Y1035" t="s">
        <v>340</v>
      </c>
      <c r="Z1035" s="131">
        <v>94000</v>
      </c>
      <c r="AA1035" s="131">
        <v>1</v>
      </c>
      <c r="AB1035" s="131">
        <v>98.48</v>
      </c>
      <c r="AC1035" s="109"/>
      <c r="AD1035" s="131">
        <v>92.570999999999998</v>
      </c>
      <c r="AE1035" s="109"/>
      <c r="AF1035" s="108"/>
      <c r="AG1035" s="16"/>
      <c r="AH1035" s="132">
        <v>6.3000000000000003E-4</v>
      </c>
      <c r="AI1035" s="132">
        <v>2.7899999999999999E-3</v>
      </c>
      <c r="AJ1035" s="132">
        <v>3.1E-4</v>
      </c>
    </row>
    <row r="1036" spans="1:36">
      <c r="A1036" t="s">
        <v>1214</v>
      </c>
      <c r="B1036" t="s">
        <v>1249</v>
      </c>
      <c r="C1036" t="s">
        <v>1816</v>
      </c>
      <c r="D1036" t="s">
        <v>1817</v>
      </c>
      <c r="E1036" t="s">
        <v>310</v>
      </c>
      <c r="F1036" t="s">
        <v>1818</v>
      </c>
      <c r="G1036" t="s">
        <v>1819</v>
      </c>
      <c r="H1036" t="s">
        <v>322</v>
      </c>
      <c r="I1036" t="s">
        <v>953</v>
      </c>
      <c r="J1036" t="s">
        <v>205</v>
      </c>
      <c r="K1036" t="s">
        <v>205</v>
      </c>
      <c r="L1036" t="s">
        <v>326</v>
      </c>
      <c r="M1036" t="s">
        <v>341</v>
      </c>
      <c r="N1036" t="s">
        <v>462</v>
      </c>
      <c r="O1036" t="s">
        <v>340</v>
      </c>
      <c r="P1036"/>
      <c r="Q1036" t="s">
        <v>411</v>
      </c>
      <c r="R1036" t="s">
        <v>411</v>
      </c>
      <c r="S1036" t="s">
        <v>1213</v>
      </c>
      <c r="T1036" s="131">
        <v>2.84</v>
      </c>
      <c r="U1036" t="s">
        <v>1686</v>
      </c>
      <c r="V1036" s="132">
        <v>4.4979999999999999E-2</v>
      </c>
      <c r="W1036" s="132">
        <v>-1.4E-3</v>
      </c>
      <c r="X1036" t="s">
        <v>413</v>
      </c>
      <c r="Y1036" t="s">
        <v>340</v>
      </c>
      <c r="Z1036" s="131">
        <v>80000</v>
      </c>
      <c r="AA1036" s="131">
        <v>1</v>
      </c>
      <c r="AB1036" s="131">
        <v>115</v>
      </c>
      <c r="AC1036" s="109"/>
      <c r="AD1036" s="131">
        <v>92</v>
      </c>
      <c r="AE1036" s="109"/>
      <c r="AF1036" s="108"/>
      <c r="AG1036" s="16"/>
      <c r="AH1036" s="132">
        <v>2.7E-4</v>
      </c>
      <c r="AI1036" s="132">
        <v>2.7699999999999999E-3</v>
      </c>
      <c r="AJ1036" s="132">
        <v>3.1E-4</v>
      </c>
    </row>
    <row r="1037" spans="1:36">
      <c r="A1037" t="s">
        <v>1214</v>
      </c>
      <c r="B1037" t="s">
        <v>1249</v>
      </c>
      <c r="C1037" t="s">
        <v>2724</v>
      </c>
      <c r="D1037" t="s">
        <v>2725</v>
      </c>
      <c r="E1037" t="s">
        <v>310</v>
      </c>
      <c r="F1037" t="s">
        <v>2728</v>
      </c>
      <c r="G1037" t="s">
        <v>2729</v>
      </c>
      <c r="H1037" t="s">
        <v>322</v>
      </c>
      <c r="I1037" t="s">
        <v>952</v>
      </c>
      <c r="J1037" t="s">
        <v>205</v>
      </c>
      <c r="K1037" t="s">
        <v>205</v>
      </c>
      <c r="L1037" t="s">
        <v>326</v>
      </c>
      <c r="M1037" t="s">
        <v>341</v>
      </c>
      <c r="N1037" t="s">
        <v>452</v>
      </c>
      <c r="O1037" t="s">
        <v>340</v>
      </c>
      <c r="P1037" t="s">
        <v>1566</v>
      </c>
      <c r="Q1037" t="s">
        <v>414</v>
      </c>
      <c r="R1037" t="s">
        <v>408</v>
      </c>
      <c r="S1037" t="s">
        <v>1213</v>
      </c>
      <c r="T1037" s="131">
        <v>0.77</v>
      </c>
      <c r="U1037" t="s">
        <v>1676</v>
      </c>
      <c r="V1037" s="132">
        <v>4.8840000000000001E-2</v>
      </c>
      <c r="W1037" s="132">
        <v>4.9000000000000002E-2</v>
      </c>
      <c r="X1037" t="s">
        <v>413</v>
      </c>
      <c r="Y1037" t="s">
        <v>340</v>
      </c>
      <c r="Z1037" s="131">
        <v>92000.05</v>
      </c>
      <c r="AA1037" s="131">
        <v>1</v>
      </c>
      <c r="AB1037" s="131">
        <v>99.96</v>
      </c>
      <c r="AC1037" s="109"/>
      <c r="AD1037" s="131">
        <v>91.962999999999994</v>
      </c>
      <c r="AE1037" s="109"/>
      <c r="AF1037" s="108"/>
      <c r="AG1037" s="16"/>
      <c r="AH1037" s="132">
        <v>4.4000000000000002E-4</v>
      </c>
      <c r="AI1037" s="132">
        <v>2.7699999999999999E-3</v>
      </c>
      <c r="AJ1037" s="132">
        <v>3.1E-4</v>
      </c>
    </row>
    <row r="1038" spans="1:36">
      <c r="A1038" t="s">
        <v>1214</v>
      </c>
      <c r="B1038" t="s">
        <v>1249</v>
      </c>
      <c r="C1038" t="s">
        <v>2661</v>
      </c>
      <c r="D1038" t="s">
        <v>2662</v>
      </c>
      <c r="E1038" t="s">
        <v>310</v>
      </c>
      <c r="F1038" t="s">
        <v>2663</v>
      </c>
      <c r="G1038" t="s">
        <v>2664</v>
      </c>
      <c r="H1038" t="s">
        <v>322</v>
      </c>
      <c r="I1038" t="s">
        <v>756</v>
      </c>
      <c r="J1038" t="s">
        <v>205</v>
      </c>
      <c r="K1038" t="s">
        <v>205</v>
      </c>
      <c r="L1038" t="s">
        <v>326</v>
      </c>
      <c r="M1038" t="s">
        <v>341</v>
      </c>
      <c r="N1038" t="s">
        <v>455</v>
      </c>
      <c r="O1038" t="s">
        <v>340</v>
      </c>
      <c r="P1038" t="s">
        <v>1645</v>
      </c>
      <c r="Q1038" t="s">
        <v>414</v>
      </c>
      <c r="R1038" t="s">
        <v>408</v>
      </c>
      <c r="S1038" t="s">
        <v>1213</v>
      </c>
      <c r="T1038" s="131">
        <v>0.28000000000000003</v>
      </c>
      <c r="U1038" t="s">
        <v>2665</v>
      </c>
      <c r="V1038" s="132">
        <v>4.3799999999999999E-2</v>
      </c>
      <c r="W1038" s="132">
        <v>2.5399999999999999E-2</v>
      </c>
      <c r="X1038" t="s">
        <v>413</v>
      </c>
      <c r="Y1038" t="s">
        <v>340</v>
      </c>
      <c r="Z1038" s="131">
        <v>95500.19</v>
      </c>
      <c r="AA1038" s="131">
        <v>1</v>
      </c>
      <c r="AB1038" s="131">
        <v>94.47</v>
      </c>
      <c r="AC1038" s="109"/>
      <c r="AD1038" s="131">
        <v>90.218999999999994</v>
      </c>
      <c r="AE1038" s="109"/>
      <c r="AF1038" s="108"/>
      <c r="AG1038" s="16"/>
      <c r="AH1038" s="132">
        <v>5.6999999999999998E-4</v>
      </c>
      <c r="AI1038" s="132">
        <v>2.7200000000000002E-3</v>
      </c>
      <c r="AJ1038" s="132">
        <v>3.1E-4</v>
      </c>
    </row>
    <row r="1039" spans="1:36">
      <c r="A1039" t="s">
        <v>1214</v>
      </c>
      <c r="B1039" t="s">
        <v>1249</v>
      </c>
      <c r="C1039" t="s">
        <v>2289</v>
      </c>
      <c r="D1039" t="s">
        <v>2290</v>
      </c>
      <c r="E1039" t="s">
        <v>310</v>
      </c>
      <c r="F1039" t="s">
        <v>2831</v>
      </c>
      <c r="G1039" t="s">
        <v>2832</v>
      </c>
      <c r="H1039" t="s">
        <v>322</v>
      </c>
      <c r="I1039" t="s">
        <v>755</v>
      </c>
      <c r="J1039" t="s">
        <v>205</v>
      </c>
      <c r="K1039" t="s">
        <v>205</v>
      </c>
      <c r="L1039" t="s">
        <v>326</v>
      </c>
      <c r="M1039" t="s">
        <v>341</v>
      </c>
      <c r="N1039" t="s">
        <v>465</v>
      </c>
      <c r="O1039" t="s">
        <v>340</v>
      </c>
      <c r="P1039" t="s">
        <v>1645</v>
      </c>
      <c r="Q1039" t="s">
        <v>414</v>
      </c>
      <c r="R1039" t="s">
        <v>408</v>
      </c>
      <c r="S1039" t="s">
        <v>1213</v>
      </c>
      <c r="T1039" s="131">
        <v>0.92</v>
      </c>
      <c r="U1039" t="s">
        <v>2695</v>
      </c>
      <c r="V1039" s="132">
        <v>6.3899999999999998E-3</v>
      </c>
      <c r="W1039" s="132">
        <v>2.7199999999999998E-2</v>
      </c>
      <c r="X1039" t="s">
        <v>413</v>
      </c>
      <c r="Y1039" t="s">
        <v>340</v>
      </c>
      <c r="Z1039" s="131">
        <v>76594.34</v>
      </c>
      <c r="AA1039" s="131">
        <v>1</v>
      </c>
      <c r="AB1039" s="131">
        <v>117.65</v>
      </c>
      <c r="AC1039" s="109"/>
      <c r="AD1039" s="131">
        <v>90.113</v>
      </c>
      <c r="AE1039" s="109"/>
      <c r="AF1039" s="108"/>
      <c r="AG1039" s="16"/>
      <c r="AH1039" s="132">
        <v>2.7E-4</v>
      </c>
      <c r="AI1039" s="132">
        <v>2.7100000000000002E-3</v>
      </c>
      <c r="AJ1039" s="132">
        <v>3.1E-4</v>
      </c>
    </row>
    <row r="1040" spans="1:36">
      <c r="A1040" t="s">
        <v>1214</v>
      </c>
      <c r="B1040" t="s">
        <v>1249</v>
      </c>
      <c r="C1040" t="s">
        <v>2312</v>
      </c>
      <c r="D1040" t="s">
        <v>2313</v>
      </c>
      <c r="E1040" t="s">
        <v>310</v>
      </c>
      <c r="F1040" t="s">
        <v>3066</v>
      </c>
      <c r="G1040" t="s">
        <v>3067</v>
      </c>
      <c r="H1040" t="s">
        <v>322</v>
      </c>
      <c r="I1040" t="s">
        <v>755</v>
      </c>
      <c r="J1040" t="s">
        <v>205</v>
      </c>
      <c r="K1040" t="s">
        <v>205</v>
      </c>
      <c r="L1040" t="s">
        <v>326</v>
      </c>
      <c r="M1040" t="s">
        <v>341</v>
      </c>
      <c r="N1040" t="s">
        <v>465</v>
      </c>
      <c r="O1040" t="s">
        <v>340</v>
      </c>
      <c r="P1040" t="s">
        <v>1645</v>
      </c>
      <c r="Q1040" t="s">
        <v>414</v>
      </c>
      <c r="R1040" t="s">
        <v>408</v>
      </c>
      <c r="S1040" t="s">
        <v>1213</v>
      </c>
      <c r="T1040" s="131">
        <v>1.64</v>
      </c>
      <c r="U1040" t="s">
        <v>1360</v>
      </c>
      <c r="V1040" s="132">
        <v>1.35E-2</v>
      </c>
      <c r="W1040" s="132">
        <v>2.76E-2</v>
      </c>
      <c r="X1040" t="s">
        <v>413</v>
      </c>
      <c r="Y1040" t="s">
        <v>340</v>
      </c>
      <c r="Z1040" s="131">
        <v>75873.47</v>
      </c>
      <c r="AA1040" s="131">
        <v>1</v>
      </c>
      <c r="AB1040" s="131">
        <v>118.58</v>
      </c>
      <c r="AC1040" s="109"/>
      <c r="AD1040" s="131">
        <v>89.971000000000004</v>
      </c>
      <c r="AE1040" s="109"/>
      <c r="AF1040" s="108"/>
      <c r="AG1040" s="16"/>
      <c r="AH1040" s="132">
        <v>2.2000000000000001E-4</v>
      </c>
      <c r="AI1040" s="132">
        <v>2.7100000000000002E-3</v>
      </c>
      <c r="AJ1040" s="132">
        <v>3.1E-4</v>
      </c>
    </row>
    <row r="1041" spans="1:36">
      <c r="A1041" t="s">
        <v>1214</v>
      </c>
      <c r="B1041" t="s">
        <v>1249</v>
      </c>
      <c r="C1041" t="s">
        <v>3068</v>
      </c>
      <c r="D1041" t="s">
        <v>3069</v>
      </c>
      <c r="E1041" t="s">
        <v>310</v>
      </c>
      <c r="F1041" t="s">
        <v>3070</v>
      </c>
      <c r="G1041" t="s">
        <v>3071</v>
      </c>
      <c r="H1041" t="s">
        <v>322</v>
      </c>
      <c r="I1041" t="s">
        <v>952</v>
      </c>
      <c r="J1041" t="s">
        <v>205</v>
      </c>
      <c r="K1041" t="s">
        <v>205</v>
      </c>
      <c r="L1041" t="s">
        <v>326</v>
      </c>
      <c r="M1041" t="s">
        <v>341</v>
      </c>
      <c r="N1041" t="s">
        <v>448</v>
      </c>
      <c r="O1041" t="s">
        <v>340</v>
      </c>
      <c r="P1041"/>
      <c r="Q1041" t="s">
        <v>411</v>
      </c>
      <c r="R1041" t="s">
        <v>411</v>
      </c>
      <c r="S1041" t="s">
        <v>1213</v>
      </c>
      <c r="T1041" s="131">
        <v>3.81</v>
      </c>
      <c r="U1041" t="s">
        <v>1622</v>
      </c>
      <c r="V1041" s="132">
        <v>5.2359999999999997E-2</v>
      </c>
      <c r="W1041" s="132">
        <v>5.4100000000000002E-2</v>
      </c>
      <c r="X1041" t="s">
        <v>413</v>
      </c>
      <c r="Y1041" t="s">
        <v>340</v>
      </c>
      <c r="Z1041" s="131">
        <v>85005</v>
      </c>
      <c r="AA1041" s="131">
        <v>1</v>
      </c>
      <c r="AB1041" s="131">
        <v>105.77</v>
      </c>
      <c r="AC1041" s="109"/>
      <c r="AD1041" s="131">
        <v>89.91</v>
      </c>
      <c r="AE1041" s="109"/>
      <c r="AF1041" s="108"/>
      <c r="AG1041" s="16"/>
      <c r="AH1041" s="132">
        <v>3.3E-4</v>
      </c>
      <c r="AI1041" s="132">
        <v>2.7100000000000002E-3</v>
      </c>
      <c r="AJ1041" s="132">
        <v>3.1E-4</v>
      </c>
    </row>
    <row r="1042" spans="1:36">
      <c r="A1042" t="s">
        <v>1214</v>
      </c>
      <c r="B1042" t="s">
        <v>1249</v>
      </c>
      <c r="C1042" t="s">
        <v>2779</v>
      </c>
      <c r="D1042" t="s">
        <v>2780</v>
      </c>
      <c r="E1042" t="s">
        <v>312</v>
      </c>
      <c r="F1042" t="s">
        <v>2781</v>
      </c>
      <c r="G1042" t="s">
        <v>2782</v>
      </c>
      <c r="H1042" t="s">
        <v>322</v>
      </c>
      <c r="I1042" t="s">
        <v>756</v>
      </c>
      <c r="J1042" t="s">
        <v>205</v>
      </c>
      <c r="K1042" t="s">
        <v>205</v>
      </c>
      <c r="L1042" t="s">
        <v>326</v>
      </c>
      <c r="M1042" t="s">
        <v>341</v>
      </c>
      <c r="N1042" t="s">
        <v>466</v>
      </c>
      <c r="O1042" t="s">
        <v>340</v>
      </c>
      <c r="P1042" t="s">
        <v>2193</v>
      </c>
      <c r="Q1042" t="s">
        <v>416</v>
      </c>
      <c r="R1042" t="s">
        <v>408</v>
      </c>
      <c r="S1042" t="s">
        <v>1213</v>
      </c>
      <c r="T1042" s="131">
        <v>2.46</v>
      </c>
      <c r="U1042" t="s">
        <v>2783</v>
      </c>
      <c r="V1042" s="132">
        <v>5.8869999999999999E-2</v>
      </c>
      <c r="W1042" s="132">
        <v>7.0400000000000004E-2</v>
      </c>
      <c r="X1042" t="s">
        <v>413</v>
      </c>
      <c r="Y1042" t="s">
        <v>340</v>
      </c>
      <c r="Z1042" s="131">
        <v>96540.53</v>
      </c>
      <c r="AA1042" s="131">
        <v>1</v>
      </c>
      <c r="AB1042" s="131">
        <v>91.8</v>
      </c>
      <c r="AC1042" s="109"/>
      <c r="AD1042" s="131">
        <v>88.623999999999995</v>
      </c>
      <c r="AE1042" s="109"/>
      <c r="AF1042" s="108"/>
      <c r="AG1042" s="16"/>
      <c r="AH1042" s="132">
        <v>9.0000000000000006E-5</v>
      </c>
      <c r="AI1042" s="132">
        <v>2.6700000000000001E-3</v>
      </c>
      <c r="AJ1042" s="132">
        <v>2.9999999999999997E-4</v>
      </c>
    </row>
    <row r="1043" spans="1:36">
      <c r="A1043" t="s">
        <v>1214</v>
      </c>
      <c r="B1043" t="s">
        <v>1249</v>
      </c>
      <c r="C1043" t="s">
        <v>1944</v>
      </c>
      <c r="D1043" t="s">
        <v>1945</v>
      </c>
      <c r="E1043" t="s">
        <v>310</v>
      </c>
      <c r="F1043" t="s">
        <v>3072</v>
      </c>
      <c r="G1043" t="s">
        <v>3073</v>
      </c>
      <c r="H1043" t="s">
        <v>322</v>
      </c>
      <c r="I1043" t="s">
        <v>755</v>
      </c>
      <c r="J1043" t="s">
        <v>205</v>
      </c>
      <c r="K1043" t="s">
        <v>205</v>
      </c>
      <c r="L1043" t="s">
        <v>326</v>
      </c>
      <c r="M1043" t="s">
        <v>341</v>
      </c>
      <c r="N1043" t="s">
        <v>465</v>
      </c>
      <c r="O1043" t="s">
        <v>340</v>
      </c>
      <c r="P1043" t="s">
        <v>1645</v>
      </c>
      <c r="Q1043" t="s">
        <v>414</v>
      </c>
      <c r="R1043" t="s">
        <v>408</v>
      </c>
      <c r="S1043" t="s">
        <v>1213</v>
      </c>
      <c r="T1043" s="131">
        <v>4.7300000000000004</v>
      </c>
      <c r="U1043" t="s">
        <v>1411</v>
      </c>
      <c r="V1043" s="132">
        <v>2.1149999999999999E-2</v>
      </c>
      <c r="W1043" s="132">
        <v>2.8299999999999999E-2</v>
      </c>
      <c r="X1043" t="s">
        <v>413</v>
      </c>
      <c r="Y1043" t="s">
        <v>340</v>
      </c>
      <c r="Z1043" s="131">
        <v>82000</v>
      </c>
      <c r="AA1043" s="131">
        <v>1</v>
      </c>
      <c r="AB1043" s="131">
        <v>104</v>
      </c>
      <c r="AC1043" s="109">
        <v>1.1200000000000001</v>
      </c>
      <c r="AD1043" s="131">
        <v>86.4</v>
      </c>
      <c r="AE1043" s="109"/>
      <c r="AF1043" s="108"/>
      <c r="AG1043" s="16"/>
      <c r="AH1043" s="132">
        <v>1.4999999999999999E-4</v>
      </c>
      <c r="AI1043" s="132">
        <v>2.63E-3</v>
      </c>
      <c r="AJ1043" s="132">
        <v>2.9999999999999997E-4</v>
      </c>
    </row>
    <row r="1044" spans="1:36">
      <c r="A1044" t="s">
        <v>1214</v>
      </c>
      <c r="B1044" t="s">
        <v>1249</v>
      </c>
      <c r="C1044" t="s">
        <v>3074</v>
      </c>
      <c r="D1044" t="s">
        <v>3075</v>
      </c>
      <c r="E1044" t="s">
        <v>312</v>
      </c>
      <c r="F1044" t="s">
        <v>3076</v>
      </c>
      <c r="G1044" t="s">
        <v>3077</v>
      </c>
      <c r="H1044" t="s">
        <v>322</v>
      </c>
      <c r="I1044" t="s">
        <v>952</v>
      </c>
      <c r="J1044" t="s">
        <v>205</v>
      </c>
      <c r="K1044" t="s">
        <v>205</v>
      </c>
      <c r="L1044" t="s">
        <v>326</v>
      </c>
      <c r="M1044" t="s">
        <v>341</v>
      </c>
      <c r="N1044" t="s">
        <v>466</v>
      </c>
      <c r="O1044" t="s">
        <v>340</v>
      </c>
      <c r="P1044" t="s">
        <v>1556</v>
      </c>
      <c r="Q1044" t="s">
        <v>416</v>
      </c>
      <c r="R1044" t="s">
        <v>408</v>
      </c>
      <c r="S1044" t="s">
        <v>1213</v>
      </c>
      <c r="T1044" s="131">
        <v>2.4500000000000002</v>
      </c>
      <c r="U1044" t="s">
        <v>2281</v>
      </c>
      <c r="V1044" s="132">
        <v>4.2169999999999999E-2</v>
      </c>
      <c r="W1044" s="132">
        <v>5.8299999999999998E-2</v>
      </c>
      <c r="X1044" t="s">
        <v>413</v>
      </c>
      <c r="Y1044" t="s">
        <v>340</v>
      </c>
      <c r="Z1044" s="131">
        <v>84000</v>
      </c>
      <c r="AA1044" s="131">
        <v>1</v>
      </c>
      <c r="AB1044" s="131">
        <v>102.71</v>
      </c>
      <c r="AC1044" s="109"/>
      <c r="AD1044" s="131">
        <v>86.275999999999996</v>
      </c>
      <c r="AE1044" s="109"/>
      <c r="AF1044" s="108"/>
      <c r="AG1044" s="16"/>
      <c r="AH1044" s="132">
        <v>3.1E-4</v>
      </c>
      <c r="AI1044" s="132">
        <v>2.5999999999999999E-3</v>
      </c>
      <c r="AJ1044" s="132">
        <v>2.9E-4</v>
      </c>
    </row>
    <row r="1045" spans="1:36">
      <c r="A1045" t="s">
        <v>1214</v>
      </c>
      <c r="B1045" t="s">
        <v>1249</v>
      </c>
      <c r="C1045" t="s">
        <v>2207</v>
      </c>
      <c r="D1045" t="s">
        <v>2208</v>
      </c>
      <c r="E1045" t="s">
        <v>310</v>
      </c>
      <c r="F1045" t="s">
        <v>2209</v>
      </c>
      <c r="G1045" t="s">
        <v>2210</v>
      </c>
      <c r="H1045" t="s">
        <v>322</v>
      </c>
      <c r="I1045" t="s">
        <v>952</v>
      </c>
      <c r="J1045" t="s">
        <v>205</v>
      </c>
      <c r="K1045" t="s">
        <v>205</v>
      </c>
      <c r="L1045" t="s">
        <v>328</v>
      </c>
      <c r="M1045" t="s">
        <v>341</v>
      </c>
      <c r="N1045" t="s">
        <v>455</v>
      </c>
      <c r="O1045" t="s">
        <v>340</v>
      </c>
      <c r="P1045" t="s">
        <v>1550</v>
      </c>
      <c r="Q1045" t="s">
        <v>414</v>
      </c>
      <c r="R1045" t="s">
        <v>408</v>
      </c>
      <c r="S1045" t="s">
        <v>1213</v>
      </c>
      <c r="T1045" s="131">
        <v>5.6</v>
      </c>
      <c r="U1045" t="s">
        <v>2211</v>
      </c>
      <c r="V1045" s="132">
        <v>5.7919999999999999E-2</v>
      </c>
      <c r="W1045" s="132">
        <v>5.5100000000000003E-2</v>
      </c>
      <c r="X1045" t="s">
        <v>413</v>
      </c>
      <c r="Y1045" t="s">
        <v>340</v>
      </c>
      <c r="Z1045" s="131">
        <v>85000</v>
      </c>
      <c r="AA1045" s="131">
        <v>1</v>
      </c>
      <c r="AB1045" s="131">
        <v>100.523825136612</v>
      </c>
      <c r="AC1045" s="109"/>
      <c r="AD1045" s="131">
        <v>85.445251366120189</v>
      </c>
      <c r="AE1045" s="109"/>
      <c r="AF1045" s="108"/>
      <c r="AG1045" s="16"/>
      <c r="AH1045" s="132">
        <v>5.0000000000000002E-5</v>
      </c>
      <c r="AI1045" s="132">
        <v>2.5899999999999999E-3</v>
      </c>
      <c r="AJ1045" s="132">
        <v>2.9E-4</v>
      </c>
    </row>
    <row r="1046" spans="1:36">
      <c r="A1046" t="s">
        <v>1214</v>
      </c>
      <c r="B1046" t="s">
        <v>1249</v>
      </c>
      <c r="C1046" t="s">
        <v>3078</v>
      </c>
      <c r="D1046" t="s">
        <v>3079</v>
      </c>
      <c r="E1046" t="s">
        <v>310</v>
      </c>
      <c r="F1046" t="s">
        <v>3080</v>
      </c>
      <c r="G1046" t="s">
        <v>3081</v>
      </c>
      <c r="H1046" t="s">
        <v>322</v>
      </c>
      <c r="I1046" t="s">
        <v>952</v>
      </c>
      <c r="J1046" t="s">
        <v>205</v>
      </c>
      <c r="K1046" t="s">
        <v>205</v>
      </c>
      <c r="L1046" t="s">
        <v>328</v>
      </c>
      <c r="M1046" t="s">
        <v>341</v>
      </c>
      <c r="N1046" t="s">
        <v>452</v>
      </c>
      <c r="O1046" t="s">
        <v>340</v>
      </c>
      <c r="P1046" t="s">
        <v>1566</v>
      </c>
      <c r="Q1046" t="s">
        <v>414</v>
      </c>
      <c r="R1046" t="s">
        <v>408</v>
      </c>
      <c r="S1046" t="s">
        <v>1213</v>
      </c>
      <c r="T1046" s="131">
        <v>5.0599999999999996</v>
      </c>
      <c r="U1046" t="s">
        <v>2041</v>
      </c>
      <c r="V1046" s="132">
        <v>4.8840000000000001E-2</v>
      </c>
      <c r="W1046" s="132">
        <v>5.0900000000000001E-2</v>
      </c>
      <c r="X1046" t="s">
        <v>413</v>
      </c>
      <c r="Y1046" t="s">
        <v>340</v>
      </c>
      <c r="Z1046" s="131">
        <v>80000</v>
      </c>
      <c r="AA1046" s="131">
        <v>1</v>
      </c>
      <c r="AB1046" s="131">
        <v>103.76885245901637</v>
      </c>
      <c r="AC1046" s="109"/>
      <c r="AD1046" s="131">
        <v>83.015081967213106</v>
      </c>
      <c r="AE1046" s="109"/>
      <c r="AF1046" s="108"/>
      <c r="AG1046" s="16"/>
      <c r="AH1046" s="132">
        <v>1.8000000000000001E-4</v>
      </c>
      <c r="AI1046" s="132">
        <v>2.5100000000000001E-3</v>
      </c>
      <c r="AJ1046" s="132">
        <v>2.7999999999999998E-4</v>
      </c>
    </row>
    <row r="1047" spans="1:36">
      <c r="A1047" t="s">
        <v>1214</v>
      </c>
      <c r="B1047" t="s">
        <v>1249</v>
      </c>
      <c r="C1047" t="s">
        <v>1532</v>
      </c>
      <c r="D1047" t="s">
        <v>1533</v>
      </c>
      <c r="E1047" t="s">
        <v>310</v>
      </c>
      <c r="F1047" t="s">
        <v>2202</v>
      </c>
      <c r="G1047" t="s">
        <v>2203</v>
      </c>
      <c r="H1047" t="s">
        <v>322</v>
      </c>
      <c r="I1047" t="s">
        <v>755</v>
      </c>
      <c r="J1047" t="s">
        <v>205</v>
      </c>
      <c r="K1047" t="s">
        <v>205</v>
      </c>
      <c r="L1047" t="s">
        <v>326</v>
      </c>
      <c r="M1047" t="s">
        <v>341</v>
      </c>
      <c r="N1047" t="s">
        <v>449</v>
      </c>
      <c r="O1047" t="s">
        <v>340</v>
      </c>
      <c r="P1047" t="s">
        <v>1212</v>
      </c>
      <c r="Q1047" t="s">
        <v>414</v>
      </c>
      <c r="R1047" t="s">
        <v>408</v>
      </c>
      <c r="S1047" t="s">
        <v>1213</v>
      </c>
      <c r="T1047" s="131">
        <v>4.9000000000000004</v>
      </c>
      <c r="U1047" t="s">
        <v>2183</v>
      </c>
      <c r="V1047" s="132">
        <v>1.504E-2</v>
      </c>
      <c r="W1047" s="132">
        <v>2.63E-2</v>
      </c>
      <c r="X1047" t="s">
        <v>413</v>
      </c>
      <c r="Y1047" t="s">
        <v>340</v>
      </c>
      <c r="Z1047" s="131">
        <v>79350</v>
      </c>
      <c r="AA1047" s="131">
        <v>1</v>
      </c>
      <c r="AB1047" s="131">
        <v>103.16</v>
      </c>
      <c r="AC1047" s="109"/>
      <c r="AD1047" s="131">
        <v>81.856999999999999</v>
      </c>
      <c r="AE1047" s="109"/>
      <c r="AF1047" s="108"/>
      <c r="AG1047" s="16"/>
      <c r="AH1047" s="132">
        <v>3.0000000000000001E-5</v>
      </c>
      <c r="AI1047" s="132">
        <v>2.4599999999999999E-3</v>
      </c>
      <c r="AJ1047" s="132">
        <v>2.7999999999999998E-4</v>
      </c>
    </row>
    <row r="1048" spans="1:36">
      <c r="A1048" t="s">
        <v>1214</v>
      </c>
      <c r="B1048" t="s">
        <v>1249</v>
      </c>
      <c r="C1048" t="s">
        <v>2299</v>
      </c>
      <c r="D1048" t="s">
        <v>2300</v>
      </c>
      <c r="E1048" t="s">
        <v>310</v>
      </c>
      <c r="F1048" t="s">
        <v>2301</v>
      </c>
      <c r="G1048" t="s">
        <v>2302</v>
      </c>
      <c r="H1048" t="s">
        <v>322</v>
      </c>
      <c r="I1048" t="s">
        <v>755</v>
      </c>
      <c r="J1048" t="s">
        <v>205</v>
      </c>
      <c r="K1048" t="s">
        <v>205</v>
      </c>
      <c r="L1048" t="s">
        <v>326</v>
      </c>
      <c r="M1048" t="s">
        <v>341</v>
      </c>
      <c r="N1048" t="s">
        <v>463</v>
      </c>
      <c r="O1048" t="s">
        <v>340</v>
      </c>
      <c r="P1048" t="s">
        <v>1590</v>
      </c>
      <c r="Q1048" t="s">
        <v>414</v>
      </c>
      <c r="R1048" t="s">
        <v>408</v>
      </c>
      <c r="S1048" t="s">
        <v>1213</v>
      </c>
      <c r="T1048" s="131">
        <v>1.0900000000000001</v>
      </c>
      <c r="U1048" t="s">
        <v>2303</v>
      </c>
      <c r="V1048" s="132">
        <v>2.0379999999999999E-2</v>
      </c>
      <c r="W1048" s="132">
        <v>3.1899999999999998E-2</v>
      </c>
      <c r="X1048" t="s">
        <v>413</v>
      </c>
      <c r="Y1048" t="s">
        <v>340</v>
      </c>
      <c r="Z1048" s="131">
        <v>71628.31</v>
      </c>
      <c r="AA1048" s="131">
        <v>1</v>
      </c>
      <c r="AB1048" s="131">
        <v>113.64</v>
      </c>
      <c r="AC1048" s="109"/>
      <c r="AD1048" s="131">
        <v>81.397999999999996</v>
      </c>
      <c r="AE1048" s="109"/>
      <c r="AF1048" s="108"/>
      <c r="AG1048" s="16"/>
      <c r="AH1048" s="132">
        <v>1.7000000000000001E-4</v>
      </c>
      <c r="AI1048" s="132">
        <v>2.4499999999999999E-3</v>
      </c>
      <c r="AJ1048" s="132">
        <v>2.7999999999999998E-4</v>
      </c>
    </row>
    <row r="1049" spans="1:36">
      <c r="A1049" t="s">
        <v>1214</v>
      </c>
      <c r="B1049" t="s">
        <v>1249</v>
      </c>
      <c r="C1049" t="s">
        <v>3082</v>
      </c>
      <c r="D1049" t="s">
        <v>3083</v>
      </c>
      <c r="E1049" t="s">
        <v>310</v>
      </c>
      <c r="F1049" t="s">
        <v>3084</v>
      </c>
      <c r="G1049" t="s">
        <v>3085</v>
      </c>
      <c r="H1049" t="s">
        <v>322</v>
      </c>
      <c r="I1049" t="s">
        <v>952</v>
      </c>
      <c r="J1049" t="s">
        <v>205</v>
      </c>
      <c r="K1049" t="s">
        <v>205</v>
      </c>
      <c r="L1049" t="s">
        <v>326</v>
      </c>
      <c r="M1049" t="s">
        <v>341</v>
      </c>
      <c r="N1049" t="s">
        <v>452</v>
      </c>
      <c r="O1049" t="s">
        <v>340</v>
      </c>
      <c r="P1049"/>
      <c r="Q1049" t="s">
        <v>411</v>
      </c>
      <c r="R1049" t="s">
        <v>411</v>
      </c>
      <c r="S1049" t="s">
        <v>1213</v>
      </c>
      <c r="T1049" s="131">
        <v>4.04</v>
      </c>
      <c r="U1049" t="s">
        <v>1612</v>
      </c>
      <c r="V1049" s="132">
        <v>5.6169999999999998E-2</v>
      </c>
      <c r="W1049" s="132">
        <v>6.3399999999999998E-2</v>
      </c>
      <c r="X1049" t="s">
        <v>413</v>
      </c>
      <c r="Y1049" t="s">
        <v>340</v>
      </c>
      <c r="Z1049" s="131">
        <v>78000</v>
      </c>
      <c r="AA1049" s="131">
        <v>1</v>
      </c>
      <c r="AB1049" s="131">
        <v>102.91</v>
      </c>
      <c r="AC1049" s="109"/>
      <c r="AD1049" s="131">
        <v>80.27</v>
      </c>
      <c r="AE1049" s="109"/>
      <c r="AF1049" s="108"/>
      <c r="AG1049" s="16"/>
      <c r="AH1049" s="132">
        <v>6.4000000000000005E-4</v>
      </c>
      <c r="AI1049" s="132">
        <v>2.4199999999999998E-3</v>
      </c>
      <c r="AJ1049" s="132">
        <v>2.7E-4</v>
      </c>
    </row>
    <row r="1050" spans="1:36">
      <c r="A1050" t="s">
        <v>1214</v>
      </c>
      <c r="B1050" t="s">
        <v>1249</v>
      </c>
      <c r="C1050" t="s">
        <v>2989</v>
      </c>
      <c r="D1050" t="s">
        <v>2990</v>
      </c>
      <c r="E1050" t="s">
        <v>310</v>
      </c>
      <c r="F1050" t="s">
        <v>3086</v>
      </c>
      <c r="G1050" t="s">
        <v>3087</v>
      </c>
      <c r="H1050" t="s">
        <v>322</v>
      </c>
      <c r="I1050" t="s">
        <v>755</v>
      </c>
      <c r="J1050" t="s">
        <v>205</v>
      </c>
      <c r="K1050" t="s">
        <v>205</v>
      </c>
      <c r="L1050" t="s">
        <v>326</v>
      </c>
      <c r="M1050" t="s">
        <v>341</v>
      </c>
      <c r="N1050" t="s">
        <v>465</v>
      </c>
      <c r="O1050" t="s">
        <v>340</v>
      </c>
      <c r="P1050" t="s">
        <v>1550</v>
      </c>
      <c r="Q1050" t="s">
        <v>414</v>
      </c>
      <c r="R1050" t="s">
        <v>408</v>
      </c>
      <c r="S1050" t="s">
        <v>1213</v>
      </c>
      <c r="T1050" s="131">
        <v>1.5</v>
      </c>
      <c r="U1050" t="s">
        <v>1743</v>
      </c>
      <c r="V1050" s="132">
        <v>3.8830000000000003E-2</v>
      </c>
      <c r="W1050" s="132">
        <v>2.7699999999999999E-2</v>
      </c>
      <c r="X1050" t="s">
        <v>413</v>
      </c>
      <c r="Y1050" t="s">
        <v>340</v>
      </c>
      <c r="Z1050" s="131">
        <v>79000</v>
      </c>
      <c r="AA1050" s="131">
        <v>1</v>
      </c>
      <c r="AB1050" s="131">
        <v>101.38</v>
      </c>
      <c r="AC1050" s="109"/>
      <c r="AD1050" s="131">
        <v>80.09</v>
      </c>
      <c r="AE1050" s="109"/>
      <c r="AF1050" s="108"/>
      <c r="AG1050" s="16"/>
      <c r="AH1050" s="132">
        <v>2.2000000000000001E-4</v>
      </c>
      <c r="AI1050" s="132">
        <v>2.4099999999999998E-3</v>
      </c>
      <c r="AJ1050" s="132">
        <v>2.7E-4</v>
      </c>
    </row>
    <row r="1051" spans="1:36">
      <c r="A1051" t="s">
        <v>1214</v>
      </c>
      <c r="B1051" t="s">
        <v>1249</v>
      </c>
      <c r="C1051" t="s">
        <v>1776</v>
      </c>
      <c r="D1051" t="s">
        <v>1777</v>
      </c>
      <c r="E1051" t="s">
        <v>310</v>
      </c>
      <c r="F1051" t="s">
        <v>1778</v>
      </c>
      <c r="G1051" t="s">
        <v>1779</v>
      </c>
      <c r="H1051" t="s">
        <v>322</v>
      </c>
      <c r="I1051" t="s">
        <v>755</v>
      </c>
      <c r="J1051" t="s">
        <v>205</v>
      </c>
      <c r="K1051" t="s">
        <v>205</v>
      </c>
      <c r="L1051" t="s">
        <v>326</v>
      </c>
      <c r="M1051" t="s">
        <v>341</v>
      </c>
      <c r="N1051" t="s">
        <v>460</v>
      </c>
      <c r="O1051" t="s">
        <v>340</v>
      </c>
      <c r="P1051"/>
      <c r="Q1051" t="s">
        <v>411</v>
      </c>
      <c r="R1051" t="s">
        <v>411</v>
      </c>
      <c r="S1051" t="s">
        <v>1213</v>
      </c>
      <c r="T1051" s="131">
        <v>3.96</v>
      </c>
      <c r="U1051" t="s">
        <v>1617</v>
      </c>
      <c r="V1051" s="132">
        <v>3.5150000000000001E-2</v>
      </c>
      <c r="W1051" s="132">
        <v>3.2300000000000002E-2</v>
      </c>
      <c r="X1051" t="s">
        <v>413</v>
      </c>
      <c r="Y1051" t="s">
        <v>340</v>
      </c>
      <c r="Z1051" s="131">
        <v>76000</v>
      </c>
      <c r="AA1051" s="131">
        <v>1</v>
      </c>
      <c r="AB1051" s="131">
        <v>105.02</v>
      </c>
      <c r="AC1051" s="109"/>
      <c r="AD1051" s="131">
        <v>79.814999999999998</v>
      </c>
      <c r="AE1051" s="109"/>
      <c r="AF1051" s="108"/>
      <c r="AG1051" s="16"/>
      <c r="AH1051" s="132">
        <v>2.2000000000000001E-4</v>
      </c>
      <c r="AI1051" s="132">
        <v>2.3999999999999998E-3</v>
      </c>
      <c r="AJ1051" s="132">
        <v>2.7E-4</v>
      </c>
    </row>
    <row r="1052" spans="1:36">
      <c r="A1052" t="s">
        <v>1214</v>
      </c>
      <c r="B1052" t="s">
        <v>1249</v>
      </c>
      <c r="C1052" t="s">
        <v>2962</v>
      </c>
      <c r="D1052" t="s">
        <v>2963</v>
      </c>
      <c r="E1052" t="s">
        <v>310</v>
      </c>
      <c r="F1052" t="s">
        <v>2964</v>
      </c>
      <c r="G1052" t="s">
        <v>2965</v>
      </c>
      <c r="H1052" t="s">
        <v>322</v>
      </c>
      <c r="I1052" t="s">
        <v>952</v>
      </c>
      <c r="J1052" t="s">
        <v>205</v>
      </c>
      <c r="K1052" t="s">
        <v>205</v>
      </c>
      <c r="L1052" t="s">
        <v>326</v>
      </c>
      <c r="M1052" t="s">
        <v>341</v>
      </c>
      <c r="N1052" t="s">
        <v>447</v>
      </c>
      <c r="O1052" t="s">
        <v>340</v>
      </c>
      <c r="P1052" t="s">
        <v>1212</v>
      </c>
      <c r="Q1052" t="s">
        <v>414</v>
      </c>
      <c r="R1052" t="s">
        <v>408</v>
      </c>
      <c r="S1052" t="s">
        <v>1213</v>
      </c>
      <c r="T1052" s="131">
        <v>0.42</v>
      </c>
      <c r="U1052" t="s">
        <v>2619</v>
      </c>
      <c r="V1052" s="132">
        <v>-6.9499999999999996E-3</v>
      </c>
      <c r="W1052" s="132">
        <v>4.3900000000000002E-2</v>
      </c>
      <c r="X1052" t="s">
        <v>413</v>
      </c>
      <c r="Y1052" t="s">
        <v>340</v>
      </c>
      <c r="Z1052" s="131">
        <v>77633.2</v>
      </c>
      <c r="AA1052" s="131">
        <v>1</v>
      </c>
      <c r="AB1052" s="131">
        <v>100.89</v>
      </c>
      <c r="AC1052" s="109"/>
      <c r="AD1052" s="131">
        <v>78.323999999999998</v>
      </c>
      <c r="AE1052" s="109"/>
      <c r="AF1052" s="108"/>
      <c r="AG1052" s="16"/>
      <c r="AH1052" s="132">
        <v>5.0000000000000001E-4</v>
      </c>
      <c r="AI1052" s="132">
        <v>2.3600000000000001E-3</v>
      </c>
      <c r="AJ1052" s="132">
        <v>2.7E-4</v>
      </c>
    </row>
    <row r="1053" spans="1:36">
      <c r="A1053" t="s">
        <v>1214</v>
      </c>
      <c r="B1053" t="s">
        <v>1249</v>
      </c>
      <c r="C1053" t="s">
        <v>2294</v>
      </c>
      <c r="D1053" t="s">
        <v>2295</v>
      </c>
      <c r="E1053" t="s">
        <v>310</v>
      </c>
      <c r="F1053" t="s">
        <v>2296</v>
      </c>
      <c r="G1053" t="s">
        <v>2297</v>
      </c>
      <c r="H1053" t="s">
        <v>322</v>
      </c>
      <c r="I1053" t="s">
        <v>952</v>
      </c>
      <c r="J1053" t="s">
        <v>205</v>
      </c>
      <c r="K1053" t="s">
        <v>205</v>
      </c>
      <c r="L1053" t="s">
        <v>326</v>
      </c>
      <c r="M1053" t="s">
        <v>341</v>
      </c>
      <c r="N1053" t="s">
        <v>452</v>
      </c>
      <c r="O1053" t="s">
        <v>340</v>
      </c>
      <c r="P1053" t="s">
        <v>1645</v>
      </c>
      <c r="Q1053" t="s">
        <v>414</v>
      </c>
      <c r="R1053" t="s">
        <v>408</v>
      </c>
      <c r="S1053" t="s">
        <v>1213</v>
      </c>
      <c r="T1053" s="131">
        <v>2.19</v>
      </c>
      <c r="U1053" t="s">
        <v>2298</v>
      </c>
      <c r="V1053" s="132">
        <v>4.836E-2</v>
      </c>
      <c r="W1053" s="132">
        <v>4.7800000000000002E-2</v>
      </c>
      <c r="X1053" t="s">
        <v>413</v>
      </c>
      <c r="Y1053" t="s">
        <v>340</v>
      </c>
      <c r="Z1053" s="131">
        <v>83000</v>
      </c>
      <c r="AA1053" s="131">
        <v>1</v>
      </c>
      <c r="AB1053" s="131">
        <v>93.91</v>
      </c>
      <c r="AC1053" s="109"/>
      <c r="AD1053" s="131">
        <v>77.944999999999993</v>
      </c>
      <c r="AE1053" s="109"/>
      <c r="AF1053" s="108"/>
      <c r="AG1053" s="16"/>
      <c r="AH1053" s="132">
        <v>2.7E-4</v>
      </c>
      <c r="AI1053" s="132">
        <v>2.3500000000000001E-3</v>
      </c>
      <c r="AJ1053" s="132">
        <v>2.5999999999999998E-4</v>
      </c>
    </row>
    <row r="1054" spans="1:36">
      <c r="A1054" t="s">
        <v>1214</v>
      </c>
      <c r="B1054" t="s">
        <v>1249</v>
      </c>
      <c r="C1054" t="s">
        <v>2066</v>
      </c>
      <c r="D1054" t="s">
        <v>2067</v>
      </c>
      <c r="E1054" t="s">
        <v>310</v>
      </c>
      <c r="F1054" t="s">
        <v>3088</v>
      </c>
      <c r="G1054" t="s">
        <v>3089</v>
      </c>
      <c r="H1054" t="s">
        <v>322</v>
      </c>
      <c r="I1054" t="s">
        <v>952</v>
      </c>
      <c r="J1054" t="s">
        <v>205</v>
      </c>
      <c r="K1054" t="s">
        <v>205</v>
      </c>
      <c r="L1054" t="s">
        <v>326</v>
      </c>
      <c r="M1054" t="s">
        <v>341</v>
      </c>
      <c r="N1054" t="s">
        <v>465</v>
      </c>
      <c r="O1054" t="s">
        <v>340</v>
      </c>
      <c r="P1054" t="s">
        <v>1645</v>
      </c>
      <c r="Q1054" t="s">
        <v>414</v>
      </c>
      <c r="R1054" t="s">
        <v>408</v>
      </c>
      <c r="S1054" t="s">
        <v>1213</v>
      </c>
      <c r="T1054" s="131">
        <v>0.51</v>
      </c>
      <c r="U1054" t="s">
        <v>3090</v>
      </c>
      <c r="V1054" s="132">
        <v>4.4450000000000003E-2</v>
      </c>
      <c r="W1054" s="132">
        <v>4.4900000000000002E-2</v>
      </c>
      <c r="X1054" t="s">
        <v>413</v>
      </c>
      <c r="Y1054" t="s">
        <v>340</v>
      </c>
      <c r="Z1054" s="131">
        <v>77000</v>
      </c>
      <c r="AA1054" s="131">
        <v>1</v>
      </c>
      <c r="AB1054" s="131">
        <v>101.09</v>
      </c>
      <c r="AC1054" s="109"/>
      <c r="AD1054" s="131">
        <v>77.838999999999999</v>
      </c>
      <c r="AE1054" s="109"/>
      <c r="AF1054" s="108"/>
      <c r="AG1054" s="16"/>
      <c r="AH1054" s="132">
        <v>4.6999999999999999E-4</v>
      </c>
      <c r="AI1054" s="132">
        <v>2.3400000000000001E-3</v>
      </c>
      <c r="AJ1054" s="132">
        <v>2.5999999999999998E-4</v>
      </c>
    </row>
    <row r="1055" spans="1:36">
      <c r="A1055" t="s">
        <v>1214</v>
      </c>
      <c r="B1055" t="s">
        <v>1249</v>
      </c>
      <c r="C1055" t="s">
        <v>2212</v>
      </c>
      <c r="D1055" t="s">
        <v>2213</v>
      </c>
      <c r="E1055" t="s">
        <v>310</v>
      </c>
      <c r="F1055" t="s">
        <v>3091</v>
      </c>
      <c r="G1055" t="s">
        <v>3092</v>
      </c>
      <c r="H1055" t="s">
        <v>322</v>
      </c>
      <c r="I1055" t="s">
        <v>952</v>
      </c>
      <c r="J1055" t="s">
        <v>205</v>
      </c>
      <c r="K1055" t="s">
        <v>205</v>
      </c>
      <c r="L1055" t="s">
        <v>326</v>
      </c>
      <c r="M1055" t="s">
        <v>341</v>
      </c>
      <c r="N1055" t="s">
        <v>466</v>
      </c>
      <c r="O1055" t="s">
        <v>340</v>
      </c>
      <c r="P1055" t="s">
        <v>2257</v>
      </c>
      <c r="Q1055" t="s">
        <v>416</v>
      </c>
      <c r="R1055" t="s">
        <v>408</v>
      </c>
      <c r="S1055" t="s">
        <v>1213</v>
      </c>
      <c r="T1055" s="131">
        <v>1.42</v>
      </c>
      <c r="U1055" t="s">
        <v>1743</v>
      </c>
      <c r="V1055" s="132">
        <v>5.0659999999999997E-2</v>
      </c>
      <c r="W1055" s="132">
        <v>5.0299999999999997E-2</v>
      </c>
      <c r="X1055" t="s">
        <v>413</v>
      </c>
      <c r="Y1055" t="s">
        <v>340</v>
      </c>
      <c r="Z1055" s="131">
        <v>80000.350000000006</v>
      </c>
      <c r="AA1055" s="131">
        <v>1</v>
      </c>
      <c r="AB1055" s="131">
        <v>96.95</v>
      </c>
      <c r="AC1055" s="109"/>
      <c r="AD1055" s="131">
        <v>77.56</v>
      </c>
      <c r="AE1055" s="109"/>
      <c r="AF1055" s="108"/>
      <c r="AG1055" s="16"/>
      <c r="AH1055" s="132">
        <v>1.08E-3</v>
      </c>
      <c r="AI1055" s="132">
        <v>2.33E-3</v>
      </c>
      <c r="AJ1055" s="132">
        <v>2.5999999999999998E-4</v>
      </c>
    </row>
    <row r="1056" spans="1:36">
      <c r="A1056" t="s">
        <v>1214</v>
      </c>
      <c r="B1056" t="s">
        <v>1249</v>
      </c>
      <c r="C1056" t="s">
        <v>1852</v>
      </c>
      <c r="D1056" t="s">
        <v>1853</v>
      </c>
      <c r="E1056" t="s">
        <v>310</v>
      </c>
      <c r="F1056" t="s">
        <v>3093</v>
      </c>
      <c r="G1056" t="s">
        <v>3094</v>
      </c>
      <c r="H1056" t="s">
        <v>322</v>
      </c>
      <c r="I1056" t="s">
        <v>952</v>
      </c>
      <c r="J1056" t="s">
        <v>205</v>
      </c>
      <c r="K1056" t="s">
        <v>205</v>
      </c>
      <c r="L1056" t="s">
        <v>326</v>
      </c>
      <c r="M1056" t="s">
        <v>341</v>
      </c>
      <c r="N1056" t="s">
        <v>442</v>
      </c>
      <c r="O1056" t="s">
        <v>340</v>
      </c>
      <c r="P1056"/>
      <c r="Q1056" t="s">
        <v>411</v>
      </c>
      <c r="R1056" t="s">
        <v>411</v>
      </c>
      <c r="S1056" t="s">
        <v>1213</v>
      </c>
      <c r="T1056" s="131">
        <v>4.6500000000000004</v>
      </c>
      <c r="U1056" t="s">
        <v>1978</v>
      </c>
      <c r="V1056" s="132">
        <v>5.4960000000000002E-2</v>
      </c>
      <c r="W1056" s="132">
        <v>6.4600000000000005E-2</v>
      </c>
      <c r="X1056" t="s">
        <v>413</v>
      </c>
      <c r="Y1056" t="s">
        <v>340</v>
      </c>
      <c r="Z1056" s="131">
        <v>74000</v>
      </c>
      <c r="AA1056" s="131">
        <v>1</v>
      </c>
      <c r="AB1056" s="131">
        <v>102.19</v>
      </c>
      <c r="AC1056" s="109"/>
      <c r="AD1056" s="131">
        <v>75.620999999999995</v>
      </c>
      <c r="AE1056" s="109"/>
      <c r="AF1056" s="108"/>
      <c r="AG1056" s="16"/>
      <c r="AH1056" s="132">
        <v>3.5E-4</v>
      </c>
      <c r="AI1056" s="132">
        <v>2.2799999999999999E-3</v>
      </c>
      <c r="AJ1056" s="132">
        <v>2.5999999999999998E-4</v>
      </c>
    </row>
    <row r="1057" spans="1:36">
      <c r="A1057" t="s">
        <v>1214</v>
      </c>
      <c r="B1057" t="s">
        <v>1249</v>
      </c>
      <c r="C1057" t="s">
        <v>2396</v>
      </c>
      <c r="D1057" t="s">
        <v>2397</v>
      </c>
      <c r="E1057" t="s">
        <v>310</v>
      </c>
      <c r="F1057" t="s">
        <v>2592</v>
      </c>
      <c r="G1057" t="s">
        <v>2593</v>
      </c>
      <c r="H1057" t="s">
        <v>322</v>
      </c>
      <c r="I1057" t="s">
        <v>952</v>
      </c>
      <c r="J1057" t="s">
        <v>205</v>
      </c>
      <c r="K1057" t="s">
        <v>205</v>
      </c>
      <c r="L1057" t="s">
        <v>326</v>
      </c>
      <c r="M1057" t="s">
        <v>341</v>
      </c>
      <c r="N1057" t="s">
        <v>441</v>
      </c>
      <c r="O1057" t="s">
        <v>340</v>
      </c>
      <c r="P1057" t="s">
        <v>1600</v>
      </c>
      <c r="Q1057" t="s">
        <v>416</v>
      </c>
      <c r="R1057" t="s">
        <v>408</v>
      </c>
      <c r="S1057" t="s">
        <v>1213</v>
      </c>
      <c r="T1057" s="131">
        <v>1.2</v>
      </c>
      <c r="U1057" t="s">
        <v>1378</v>
      </c>
      <c r="V1057" s="132">
        <v>5.9060000000000001E-2</v>
      </c>
      <c r="W1057" s="132">
        <v>4.9399999999999999E-2</v>
      </c>
      <c r="X1057" t="s">
        <v>413</v>
      </c>
      <c r="Y1057" t="s">
        <v>340</v>
      </c>
      <c r="Z1057" s="131">
        <v>75000</v>
      </c>
      <c r="AA1057" s="131">
        <v>1</v>
      </c>
      <c r="AB1057" s="131">
        <v>98.94</v>
      </c>
      <c r="AC1057" s="109"/>
      <c r="AD1057" s="131">
        <v>74.204999999999998</v>
      </c>
      <c r="AE1057" s="109"/>
      <c r="AF1057" s="108"/>
      <c r="AG1057" s="16"/>
      <c r="AH1057" s="132">
        <v>1E-4</v>
      </c>
      <c r="AI1057" s="132">
        <v>2.2300000000000002E-3</v>
      </c>
      <c r="AJ1057" s="132">
        <v>2.5000000000000001E-4</v>
      </c>
    </row>
    <row r="1058" spans="1:36">
      <c r="A1058" t="s">
        <v>1214</v>
      </c>
      <c r="B1058" t="s">
        <v>1249</v>
      </c>
      <c r="C1058" t="s">
        <v>2556</v>
      </c>
      <c r="D1058" t="s">
        <v>2557</v>
      </c>
      <c r="E1058" t="s">
        <v>310</v>
      </c>
      <c r="F1058" t="s">
        <v>2856</v>
      </c>
      <c r="G1058" t="s">
        <v>2857</v>
      </c>
      <c r="H1058" t="s">
        <v>322</v>
      </c>
      <c r="I1058" t="s">
        <v>756</v>
      </c>
      <c r="J1058" t="s">
        <v>205</v>
      </c>
      <c r="K1058" t="s">
        <v>205</v>
      </c>
      <c r="L1058" t="s">
        <v>326</v>
      </c>
      <c r="M1058" t="s">
        <v>341</v>
      </c>
      <c r="N1058" t="s">
        <v>447</v>
      </c>
      <c r="O1058" t="s">
        <v>340</v>
      </c>
      <c r="P1058" t="s">
        <v>2093</v>
      </c>
      <c r="Q1058" t="s">
        <v>414</v>
      </c>
      <c r="R1058" t="s">
        <v>408</v>
      </c>
      <c r="S1058" t="s">
        <v>1213</v>
      </c>
      <c r="T1058" s="131">
        <v>4.87</v>
      </c>
      <c r="U1058" t="s">
        <v>2088</v>
      </c>
      <c r="V1058" s="132">
        <v>2.4750000000000001E-2</v>
      </c>
      <c r="W1058" s="132">
        <v>5.0700000000000002E-2</v>
      </c>
      <c r="X1058" t="s">
        <v>413</v>
      </c>
      <c r="Y1058" t="s">
        <v>340</v>
      </c>
      <c r="Z1058" s="131">
        <v>79174.820000000007</v>
      </c>
      <c r="AA1058" s="131">
        <v>1</v>
      </c>
      <c r="AB1058" s="131">
        <v>92</v>
      </c>
      <c r="AC1058" s="109"/>
      <c r="AD1058" s="131">
        <v>72.840999999999994</v>
      </c>
      <c r="AE1058" s="109"/>
      <c r="AF1058" s="108"/>
      <c r="AG1058" s="16"/>
      <c r="AH1058" s="132">
        <v>5.5000000000000003E-4</v>
      </c>
      <c r="AI1058" s="132">
        <v>2.1900000000000001E-3</v>
      </c>
      <c r="AJ1058" s="132">
        <v>2.5000000000000001E-4</v>
      </c>
    </row>
    <row r="1059" spans="1:36">
      <c r="A1059" t="s">
        <v>1214</v>
      </c>
      <c r="B1059" t="s">
        <v>1249</v>
      </c>
      <c r="C1059" t="s">
        <v>2472</v>
      </c>
      <c r="D1059" t="s">
        <v>2473</v>
      </c>
      <c r="E1059" t="s">
        <v>310</v>
      </c>
      <c r="F1059" t="s">
        <v>2711</v>
      </c>
      <c r="G1059" t="s">
        <v>2712</v>
      </c>
      <c r="H1059" t="s">
        <v>322</v>
      </c>
      <c r="I1059" t="s">
        <v>952</v>
      </c>
      <c r="J1059" t="s">
        <v>205</v>
      </c>
      <c r="K1059" t="s">
        <v>205</v>
      </c>
      <c r="L1059" t="s">
        <v>326</v>
      </c>
      <c r="M1059" t="s">
        <v>341</v>
      </c>
      <c r="N1059" t="s">
        <v>463</v>
      </c>
      <c r="O1059" t="s">
        <v>340</v>
      </c>
      <c r="P1059" t="s">
        <v>1590</v>
      </c>
      <c r="Q1059" t="s">
        <v>414</v>
      </c>
      <c r="R1059" t="s">
        <v>408</v>
      </c>
      <c r="S1059" t="s">
        <v>1213</v>
      </c>
      <c r="T1059" s="131">
        <v>0.66</v>
      </c>
      <c r="U1059" t="s">
        <v>2405</v>
      </c>
      <c r="V1059" s="132">
        <v>1.5779999999999999E-2</v>
      </c>
      <c r="W1059" s="132">
        <v>5.04E-2</v>
      </c>
      <c r="X1059" t="s">
        <v>413</v>
      </c>
      <c r="Y1059" t="s">
        <v>340</v>
      </c>
      <c r="Z1059" s="131">
        <v>73000.679999999993</v>
      </c>
      <c r="AA1059" s="131">
        <v>1</v>
      </c>
      <c r="AB1059" s="131">
        <v>99.46</v>
      </c>
      <c r="AC1059" s="109"/>
      <c r="AD1059" s="131">
        <v>72.605999999999995</v>
      </c>
      <c r="AE1059" s="109"/>
      <c r="AF1059" s="108"/>
      <c r="AG1059" s="16"/>
      <c r="AH1059" s="132">
        <v>5.4000000000000001E-4</v>
      </c>
      <c r="AI1059" s="132">
        <v>2.1900000000000001E-3</v>
      </c>
      <c r="AJ1059" s="132">
        <v>2.5000000000000001E-4</v>
      </c>
    </row>
    <row r="1060" spans="1:36">
      <c r="A1060" t="s">
        <v>1214</v>
      </c>
      <c r="B1060" t="s">
        <v>1249</v>
      </c>
      <c r="C1060" t="s">
        <v>1944</v>
      </c>
      <c r="D1060" t="s">
        <v>1945</v>
      </c>
      <c r="E1060" t="s">
        <v>310</v>
      </c>
      <c r="F1060" t="s">
        <v>3095</v>
      </c>
      <c r="G1060" t="s">
        <v>3096</v>
      </c>
      <c r="H1060" t="s">
        <v>322</v>
      </c>
      <c r="I1060" t="s">
        <v>755</v>
      </c>
      <c r="J1060" t="s">
        <v>205</v>
      </c>
      <c r="K1060" t="s">
        <v>205</v>
      </c>
      <c r="L1060" t="s">
        <v>326</v>
      </c>
      <c r="M1060" t="s">
        <v>341</v>
      </c>
      <c r="N1060" t="s">
        <v>465</v>
      </c>
      <c r="O1060" t="s">
        <v>340</v>
      </c>
      <c r="P1060" t="s">
        <v>1645</v>
      </c>
      <c r="Q1060" t="s">
        <v>414</v>
      </c>
      <c r="R1060" t="s">
        <v>408</v>
      </c>
      <c r="S1060" t="s">
        <v>1213</v>
      </c>
      <c r="T1060" s="131">
        <v>2.83</v>
      </c>
      <c r="U1060" t="s">
        <v>3007</v>
      </c>
      <c r="V1060" s="132">
        <v>2.5300000000000001E-3</v>
      </c>
      <c r="W1060" s="132">
        <v>2.6100000000000002E-2</v>
      </c>
      <c r="X1060" t="s">
        <v>413</v>
      </c>
      <c r="Y1060" t="s">
        <v>340</v>
      </c>
      <c r="Z1060" s="131">
        <v>65000.76</v>
      </c>
      <c r="AA1060" s="131">
        <v>1</v>
      </c>
      <c r="AB1060" s="131">
        <v>111.2</v>
      </c>
      <c r="AC1060" s="109"/>
      <c r="AD1060" s="131">
        <v>72.281000000000006</v>
      </c>
      <c r="AE1060" s="109"/>
      <c r="AF1060" s="108"/>
      <c r="AG1060" s="16"/>
      <c r="AH1060" s="132">
        <v>3.5E-4</v>
      </c>
      <c r="AI1060" s="132">
        <v>2.1800000000000001E-3</v>
      </c>
      <c r="AJ1060" s="132">
        <v>2.5000000000000001E-4</v>
      </c>
    </row>
    <row r="1061" spans="1:36">
      <c r="A1061" t="s">
        <v>1214</v>
      </c>
      <c r="B1061" t="s">
        <v>1249</v>
      </c>
      <c r="C1061" t="s">
        <v>2308</v>
      </c>
      <c r="D1061" t="s">
        <v>2309</v>
      </c>
      <c r="E1061" t="s">
        <v>310</v>
      </c>
      <c r="F1061" t="s">
        <v>3097</v>
      </c>
      <c r="G1061" t="s">
        <v>3098</v>
      </c>
      <c r="H1061" t="s">
        <v>322</v>
      </c>
      <c r="I1061" t="s">
        <v>953</v>
      </c>
      <c r="J1061" t="s">
        <v>205</v>
      </c>
      <c r="K1061" t="s">
        <v>205</v>
      </c>
      <c r="L1061" t="s">
        <v>326</v>
      </c>
      <c r="M1061" t="s">
        <v>341</v>
      </c>
      <c r="N1061" t="s">
        <v>466</v>
      </c>
      <c r="O1061" t="s">
        <v>340</v>
      </c>
      <c r="P1061" t="s">
        <v>1550</v>
      </c>
      <c r="Q1061" t="s">
        <v>414</v>
      </c>
      <c r="R1061" t="s">
        <v>408</v>
      </c>
      <c r="S1061" t="s">
        <v>1213</v>
      </c>
      <c r="T1061" s="131">
        <v>3.71</v>
      </c>
      <c r="U1061" t="s">
        <v>1561</v>
      </c>
      <c r="V1061" s="132">
        <v>6.1010000000000002E-2</v>
      </c>
      <c r="W1061" s="132">
        <v>4.5199999999999997E-2</v>
      </c>
      <c r="X1061" t="s">
        <v>413</v>
      </c>
      <c r="Y1061" t="s">
        <v>340</v>
      </c>
      <c r="Z1061" s="131">
        <v>68400</v>
      </c>
      <c r="AA1061" s="131">
        <v>1</v>
      </c>
      <c r="AB1061" s="131">
        <v>103.5</v>
      </c>
      <c r="AC1061" s="109"/>
      <c r="AD1061" s="131">
        <v>70.793999999999997</v>
      </c>
      <c r="AE1061" s="109"/>
      <c r="AF1061" s="108"/>
      <c r="AG1061" s="16"/>
      <c r="AH1061" s="132">
        <v>1.2999999999999999E-4</v>
      </c>
      <c r="AI1061" s="132">
        <v>2.1299999999999999E-3</v>
      </c>
      <c r="AJ1061" s="132">
        <v>2.4000000000000001E-4</v>
      </c>
    </row>
    <row r="1062" spans="1:36">
      <c r="A1062" t="s">
        <v>1214</v>
      </c>
      <c r="B1062" t="s">
        <v>1249</v>
      </c>
      <c r="C1062" t="s">
        <v>1796</v>
      </c>
      <c r="D1062" t="s">
        <v>1797</v>
      </c>
      <c r="E1062" t="s">
        <v>310</v>
      </c>
      <c r="F1062" t="s">
        <v>3099</v>
      </c>
      <c r="G1062" t="s">
        <v>3100</v>
      </c>
      <c r="H1062" t="s">
        <v>322</v>
      </c>
      <c r="I1062" t="s">
        <v>755</v>
      </c>
      <c r="J1062" t="s">
        <v>205</v>
      </c>
      <c r="K1062" t="s">
        <v>205</v>
      </c>
      <c r="L1062" t="s">
        <v>326</v>
      </c>
      <c r="M1062" t="s">
        <v>341</v>
      </c>
      <c r="N1062" t="s">
        <v>465</v>
      </c>
      <c r="O1062" t="s">
        <v>340</v>
      </c>
      <c r="P1062"/>
      <c r="Q1062" t="s">
        <v>411</v>
      </c>
      <c r="R1062" t="s">
        <v>411</v>
      </c>
      <c r="S1062" t="s">
        <v>1213</v>
      </c>
      <c r="T1062" s="131">
        <v>5.04</v>
      </c>
      <c r="U1062" t="s">
        <v>3101</v>
      </c>
      <c r="V1062" s="132">
        <v>4.7460000000000002E-2</v>
      </c>
      <c r="W1062" s="132">
        <v>4.8599999999999997E-2</v>
      </c>
      <c r="X1062" t="s">
        <v>413</v>
      </c>
      <c r="Y1062" t="s">
        <v>340</v>
      </c>
      <c r="Z1062" s="131">
        <v>70000</v>
      </c>
      <c r="AA1062" s="131">
        <v>1</v>
      </c>
      <c r="AB1062" s="131">
        <v>100.85</v>
      </c>
      <c r="AC1062" s="109"/>
      <c r="AD1062" s="131">
        <v>70.594999999999999</v>
      </c>
      <c r="AE1062" s="109"/>
      <c r="AF1062" s="108"/>
      <c r="AG1062" s="16"/>
      <c r="AH1062" s="132">
        <v>5.5000000000000003E-4</v>
      </c>
      <c r="AI1062" s="132">
        <v>2.1299999999999999E-3</v>
      </c>
      <c r="AJ1062" s="132">
        <v>2.4000000000000001E-4</v>
      </c>
    </row>
    <row r="1063" spans="1:36">
      <c r="A1063" t="s">
        <v>1214</v>
      </c>
      <c r="B1063" t="s">
        <v>1249</v>
      </c>
      <c r="C1063" t="s">
        <v>1771</v>
      </c>
      <c r="D1063" t="s">
        <v>1772</v>
      </c>
      <c r="E1063" t="s">
        <v>310</v>
      </c>
      <c r="F1063" t="s">
        <v>1773</v>
      </c>
      <c r="G1063" t="s">
        <v>1774</v>
      </c>
      <c r="H1063" t="s">
        <v>322</v>
      </c>
      <c r="I1063" t="s">
        <v>952</v>
      </c>
      <c r="J1063" t="s">
        <v>205</v>
      </c>
      <c r="K1063" t="s">
        <v>205</v>
      </c>
      <c r="L1063" t="s">
        <v>326</v>
      </c>
      <c r="M1063" t="s">
        <v>341</v>
      </c>
      <c r="N1063" t="s">
        <v>448</v>
      </c>
      <c r="O1063" t="s">
        <v>340</v>
      </c>
      <c r="P1063"/>
      <c r="Q1063" t="s">
        <v>411</v>
      </c>
      <c r="R1063" t="s">
        <v>411</v>
      </c>
      <c r="S1063" t="s">
        <v>1213</v>
      </c>
      <c r="T1063" s="131">
        <v>1.44</v>
      </c>
      <c r="U1063" t="s">
        <v>1775</v>
      </c>
      <c r="V1063" s="132">
        <v>7.3969999999999994E-2</v>
      </c>
      <c r="W1063" s="132">
        <v>5.4800000000000001E-2</v>
      </c>
      <c r="X1063" t="s">
        <v>413</v>
      </c>
      <c r="Y1063" t="s">
        <v>340</v>
      </c>
      <c r="Z1063" s="131">
        <v>67000</v>
      </c>
      <c r="AA1063" s="131">
        <v>1</v>
      </c>
      <c r="AB1063" s="131">
        <v>104.4</v>
      </c>
      <c r="AC1063" s="109"/>
      <c r="AD1063" s="131">
        <v>69.947999999999993</v>
      </c>
      <c r="AE1063" s="109"/>
      <c r="AF1063" s="108"/>
      <c r="AG1063" s="16"/>
      <c r="AH1063" s="132">
        <v>5.1999999999999995E-4</v>
      </c>
      <c r="AI1063" s="132">
        <v>2.1099999999999999E-3</v>
      </c>
      <c r="AJ1063" s="132">
        <v>2.4000000000000001E-4</v>
      </c>
    </row>
    <row r="1064" spans="1:36">
      <c r="A1064" t="s">
        <v>1214</v>
      </c>
      <c r="B1064" t="s">
        <v>1249</v>
      </c>
      <c r="C1064" t="s">
        <v>2077</v>
      </c>
      <c r="D1064" t="s">
        <v>2078</v>
      </c>
      <c r="E1064" t="s">
        <v>310</v>
      </c>
      <c r="F1064" t="s">
        <v>2666</v>
      </c>
      <c r="G1064" t="s">
        <v>2667</v>
      </c>
      <c r="H1064" t="s">
        <v>322</v>
      </c>
      <c r="I1064" t="s">
        <v>755</v>
      </c>
      <c r="J1064" t="s">
        <v>205</v>
      </c>
      <c r="K1064" t="s">
        <v>205</v>
      </c>
      <c r="L1064" t="s">
        <v>326</v>
      </c>
      <c r="M1064" t="s">
        <v>341</v>
      </c>
      <c r="N1064" t="s">
        <v>449</v>
      </c>
      <c r="O1064" t="s">
        <v>340</v>
      </c>
      <c r="P1064" t="s">
        <v>1590</v>
      </c>
      <c r="Q1064" t="s">
        <v>414</v>
      </c>
      <c r="R1064" t="s">
        <v>408</v>
      </c>
      <c r="S1064" t="s">
        <v>1213</v>
      </c>
      <c r="T1064" s="131">
        <v>3.88</v>
      </c>
      <c r="U1064" t="s">
        <v>2668</v>
      </c>
      <c r="V1064" s="132">
        <v>1.342E-2</v>
      </c>
      <c r="W1064" s="132">
        <v>2.75E-2</v>
      </c>
      <c r="X1064" t="s">
        <v>413</v>
      </c>
      <c r="Y1064" t="s">
        <v>340</v>
      </c>
      <c r="Z1064" s="131">
        <v>65000</v>
      </c>
      <c r="AA1064" s="131">
        <v>1</v>
      </c>
      <c r="AB1064" s="131">
        <v>105.24</v>
      </c>
      <c r="AC1064" s="109"/>
      <c r="AD1064" s="131">
        <v>68.406000000000006</v>
      </c>
      <c r="AE1064" s="109"/>
      <c r="AF1064" s="108"/>
      <c r="AG1064" s="16"/>
      <c r="AH1064" s="132">
        <v>1E-4</v>
      </c>
      <c r="AI1064" s="132">
        <v>2.0600000000000002E-3</v>
      </c>
      <c r="AJ1064" s="132">
        <v>2.3000000000000001E-4</v>
      </c>
    </row>
    <row r="1065" spans="1:36">
      <c r="A1065" t="s">
        <v>1214</v>
      </c>
      <c r="B1065" t="s">
        <v>1249</v>
      </c>
      <c r="C1065" t="s">
        <v>3102</v>
      </c>
      <c r="D1065" t="s">
        <v>3103</v>
      </c>
      <c r="E1065" t="s">
        <v>310</v>
      </c>
      <c r="F1065" t="s">
        <v>3104</v>
      </c>
      <c r="G1065" t="s">
        <v>3105</v>
      </c>
      <c r="H1065" t="s">
        <v>322</v>
      </c>
      <c r="I1065" t="s">
        <v>952</v>
      </c>
      <c r="J1065" t="s">
        <v>205</v>
      </c>
      <c r="K1065" t="s">
        <v>205</v>
      </c>
      <c r="L1065" t="s">
        <v>326</v>
      </c>
      <c r="M1065" t="s">
        <v>341</v>
      </c>
      <c r="N1065" t="s">
        <v>448</v>
      </c>
      <c r="O1065" t="s">
        <v>340</v>
      </c>
      <c r="P1065"/>
      <c r="Q1065" t="s">
        <v>411</v>
      </c>
      <c r="R1065" t="s">
        <v>411</v>
      </c>
      <c r="S1065" t="s">
        <v>1213</v>
      </c>
      <c r="T1065" s="131">
        <v>3.56</v>
      </c>
      <c r="U1065" t="s">
        <v>1612</v>
      </c>
      <c r="V1065" s="132">
        <v>5.5039999999999999E-2</v>
      </c>
      <c r="W1065" s="132">
        <v>6.8699999999999997E-2</v>
      </c>
      <c r="X1065" t="s">
        <v>413</v>
      </c>
      <c r="Y1065" t="s">
        <v>340</v>
      </c>
      <c r="Z1065" s="131">
        <v>67000</v>
      </c>
      <c r="AA1065" s="131">
        <v>1</v>
      </c>
      <c r="AB1065" s="131">
        <v>101.5</v>
      </c>
      <c r="AC1065" s="109"/>
      <c r="AD1065" s="131">
        <v>68.004999999999995</v>
      </c>
      <c r="AE1065" s="109"/>
      <c r="AF1065" s="108"/>
      <c r="AG1065" s="16"/>
      <c r="AH1065" s="132">
        <v>3.4000000000000002E-4</v>
      </c>
      <c r="AI1065" s="132">
        <v>2.0500000000000002E-3</v>
      </c>
      <c r="AJ1065" s="132">
        <v>2.3000000000000001E-4</v>
      </c>
    </row>
    <row r="1066" spans="1:36">
      <c r="A1066" t="s">
        <v>1214</v>
      </c>
      <c r="B1066" t="s">
        <v>1249</v>
      </c>
      <c r="C1066" t="s">
        <v>2329</v>
      </c>
      <c r="D1066" t="s">
        <v>2330</v>
      </c>
      <c r="E1066" t="s">
        <v>310</v>
      </c>
      <c r="F1066" t="s">
        <v>2650</v>
      </c>
      <c r="G1066" t="s">
        <v>2651</v>
      </c>
      <c r="H1066" t="s">
        <v>322</v>
      </c>
      <c r="I1066" t="s">
        <v>755</v>
      </c>
      <c r="J1066" t="s">
        <v>205</v>
      </c>
      <c r="K1066" t="s">
        <v>205</v>
      </c>
      <c r="L1066" t="s">
        <v>326</v>
      </c>
      <c r="M1066" t="s">
        <v>341</v>
      </c>
      <c r="N1066" t="s">
        <v>478</v>
      </c>
      <c r="O1066" t="s">
        <v>340</v>
      </c>
      <c r="P1066" t="s">
        <v>1645</v>
      </c>
      <c r="Q1066" t="s">
        <v>414</v>
      </c>
      <c r="R1066" t="s">
        <v>408</v>
      </c>
      <c r="S1066" t="s">
        <v>1213</v>
      </c>
      <c r="T1066" s="131">
        <v>0.59</v>
      </c>
      <c r="U1066" t="s">
        <v>2652</v>
      </c>
      <c r="V1066" s="132">
        <v>-2.9999999999999997E-4</v>
      </c>
      <c r="W1066" s="132">
        <v>2.9399999999999999E-2</v>
      </c>
      <c r="X1066" t="s">
        <v>413</v>
      </c>
      <c r="Y1066" t="s">
        <v>340</v>
      </c>
      <c r="Z1066" s="131">
        <v>56479.85</v>
      </c>
      <c r="AA1066" s="131">
        <v>1</v>
      </c>
      <c r="AB1066" s="131">
        <v>116.91</v>
      </c>
      <c r="AC1066" s="109"/>
      <c r="AD1066" s="131">
        <v>66.031000000000006</v>
      </c>
      <c r="AE1066" s="109"/>
      <c r="AF1066" s="108"/>
      <c r="AG1066" s="16"/>
      <c r="AH1066" s="132">
        <v>1.7000000000000001E-4</v>
      </c>
      <c r="AI1066" s="132">
        <v>1.99E-3</v>
      </c>
      <c r="AJ1066" s="132">
        <v>2.2000000000000001E-4</v>
      </c>
    </row>
    <row r="1067" spans="1:36">
      <c r="A1067" t="s">
        <v>1214</v>
      </c>
      <c r="B1067" t="s">
        <v>1249</v>
      </c>
      <c r="C1067" t="s">
        <v>3106</v>
      </c>
      <c r="D1067" t="s">
        <v>3107</v>
      </c>
      <c r="E1067" t="s">
        <v>310</v>
      </c>
      <c r="F1067" t="s">
        <v>3108</v>
      </c>
      <c r="G1067" t="s">
        <v>3109</v>
      </c>
      <c r="H1067" t="s">
        <v>322</v>
      </c>
      <c r="I1067" t="s">
        <v>952</v>
      </c>
      <c r="J1067" t="s">
        <v>205</v>
      </c>
      <c r="K1067" t="s">
        <v>205</v>
      </c>
      <c r="L1067" t="s">
        <v>326</v>
      </c>
      <c r="M1067" t="s">
        <v>341</v>
      </c>
      <c r="N1067" t="s">
        <v>448</v>
      </c>
      <c r="O1067" t="s">
        <v>340</v>
      </c>
      <c r="P1067"/>
      <c r="Q1067" t="s">
        <v>411</v>
      </c>
      <c r="R1067" t="s">
        <v>411</v>
      </c>
      <c r="S1067" t="s">
        <v>1213</v>
      </c>
      <c r="T1067" s="131">
        <v>2.61</v>
      </c>
      <c r="U1067" t="s">
        <v>1686</v>
      </c>
      <c r="V1067" s="132">
        <v>5.2150000000000002E-2</v>
      </c>
      <c r="W1067" s="132">
        <v>5.7799999999999997E-2</v>
      </c>
      <c r="X1067" t="s">
        <v>413</v>
      </c>
      <c r="Y1067" t="s">
        <v>340</v>
      </c>
      <c r="Z1067" s="131">
        <v>65000</v>
      </c>
      <c r="AA1067" s="131">
        <v>1</v>
      </c>
      <c r="AB1067" s="131">
        <v>101.2</v>
      </c>
      <c r="AC1067" s="109"/>
      <c r="AD1067" s="131">
        <v>65.78</v>
      </c>
      <c r="AE1067" s="109"/>
      <c r="AF1067" s="108"/>
      <c r="AG1067" s="16"/>
      <c r="AH1067" s="132">
        <v>7.2000000000000005E-4</v>
      </c>
      <c r="AI1067" s="132">
        <v>1.98E-3</v>
      </c>
      <c r="AJ1067" s="132">
        <v>2.2000000000000001E-4</v>
      </c>
    </row>
    <row r="1068" spans="1:36">
      <c r="A1068" t="s">
        <v>1214</v>
      </c>
      <c r="B1068" t="s">
        <v>1249</v>
      </c>
      <c r="C1068" t="s">
        <v>2414</v>
      </c>
      <c r="D1068" t="s">
        <v>2415</v>
      </c>
      <c r="E1068" t="s">
        <v>310</v>
      </c>
      <c r="F1068" t="s">
        <v>2776</v>
      </c>
      <c r="G1068" t="s">
        <v>2777</v>
      </c>
      <c r="H1068" t="s">
        <v>322</v>
      </c>
      <c r="I1068" t="s">
        <v>755</v>
      </c>
      <c r="J1068" t="s">
        <v>205</v>
      </c>
      <c r="K1068" t="s">
        <v>205</v>
      </c>
      <c r="L1068" t="s">
        <v>326</v>
      </c>
      <c r="M1068" t="s">
        <v>341</v>
      </c>
      <c r="N1068" t="s">
        <v>449</v>
      </c>
      <c r="O1068" t="s">
        <v>340</v>
      </c>
      <c r="P1068" t="s">
        <v>1212</v>
      </c>
      <c r="Q1068" t="s">
        <v>414</v>
      </c>
      <c r="R1068" t="s">
        <v>408</v>
      </c>
      <c r="S1068" t="s">
        <v>1213</v>
      </c>
      <c r="T1068" s="131">
        <v>1.42</v>
      </c>
      <c r="U1068" t="s">
        <v>2778</v>
      </c>
      <c r="V1068" s="132">
        <v>4.7099999999999998E-3</v>
      </c>
      <c r="W1068" s="132">
        <v>2.5600000000000001E-2</v>
      </c>
      <c r="X1068" t="s">
        <v>413</v>
      </c>
      <c r="Y1068" t="s">
        <v>340</v>
      </c>
      <c r="Z1068" s="131">
        <v>59000</v>
      </c>
      <c r="AA1068" s="131">
        <v>1</v>
      </c>
      <c r="AB1068" s="131">
        <v>110.36</v>
      </c>
      <c r="AC1068" s="109"/>
      <c r="AD1068" s="131">
        <v>65.111999999999995</v>
      </c>
      <c r="AE1068" s="109"/>
      <c r="AF1068" s="108"/>
      <c r="AG1068" s="16"/>
      <c r="AH1068" s="132">
        <v>1.2999999999999999E-4</v>
      </c>
      <c r="AI1068" s="132">
        <v>1.9599999999999999E-3</v>
      </c>
      <c r="AJ1068" s="132">
        <v>2.2000000000000001E-4</v>
      </c>
    </row>
    <row r="1069" spans="1:36">
      <c r="A1069" t="s">
        <v>1214</v>
      </c>
      <c r="B1069" t="s">
        <v>1249</v>
      </c>
      <c r="C1069" t="s">
        <v>1852</v>
      </c>
      <c r="D1069" t="s">
        <v>1853</v>
      </c>
      <c r="E1069" t="s">
        <v>310</v>
      </c>
      <c r="F1069" t="s">
        <v>2917</v>
      </c>
      <c r="G1069" t="s">
        <v>2918</v>
      </c>
      <c r="H1069" t="s">
        <v>322</v>
      </c>
      <c r="I1069" t="s">
        <v>952</v>
      </c>
      <c r="J1069" t="s">
        <v>205</v>
      </c>
      <c r="K1069" t="s">
        <v>205</v>
      </c>
      <c r="L1069" t="s">
        <v>326</v>
      </c>
      <c r="M1069" t="s">
        <v>341</v>
      </c>
      <c r="N1069" t="s">
        <v>442</v>
      </c>
      <c r="O1069" t="s">
        <v>340</v>
      </c>
      <c r="P1069"/>
      <c r="Q1069" t="s">
        <v>411</v>
      </c>
      <c r="R1069" t="s">
        <v>411</v>
      </c>
      <c r="S1069" t="s">
        <v>1213</v>
      </c>
      <c r="T1069" s="131">
        <v>2.08</v>
      </c>
      <c r="U1069" t="s">
        <v>1986</v>
      </c>
      <c r="V1069" s="132">
        <v>5.1549999999999999E-2</v>
      </c>
      <c r="W1069" s="132">
        <v>5.62E-2</v>
      </c>
      <c r="X1069" t="s">
        <v>413</v>
      </c>
      <c r="Y1069" t="s">
        <v>340</v>
      </c>
      <c r="Z1069" s="131">
        <v>63000</v>
      </c>
      <c r="AA1069" s="131">
        <v>1</v>
      </c>
      <c r="AB1069" s="131">
        <v>102.55</v>
      </c>
      <c r="AC1069" s="109"/>
      <c r="AD1069" s="131">
        <v>64.606999999999999</v>
      </c>
      <c r="AE1069" s="109"/>
      <c r="AF1069" s="108"/>
      <c r="AG1069" s="16"/>
      <c r="AH1069" s="132">
        <v>2.9E-4</v>
      </c>
      <c r="AI1069" s="132">
        <v>1.9400000000000001E-3</v>
      </c>
      <c r="AJ1069" s="132">
        <v>2.2000000000000001E-4</v>
      </c>
    </row>
    <row r="1070" spans="1:36">
      <c r="A1070" t="s">
        <v>1214</v>
      </c>
      <c r="B1070" t="s">
        <v>1249</v>
      </c>
      <c r="C1070" t="s">
        <v>2247</v>
      </c>
      <c r="D1070" t="s">
        <v>2248</v>
      </c>
      <c r="E1070" t="s">
        <v>310</v>
      </c>
      <c r="F1070" t="s">
        <v>2249</v>
      </c>
      <c r="G1070" t="s">
        <v>2250</v>
      </c>
      <c r="H1070" t="s">
        <v>322</v>
      </c>
      <c r="I1070" t="s">
        <v>952</v>
      </c>
      <c r="J1070" t="s">
        <v>205</v>
      </c>
      <c r="K1070" t="s">
        <v>205</v>
      </c>
      <c r="L1070" t="s">
        <v>326</v>
      </c>
      <c r="M1070" t="s">
        <v>341</v>
      </c>
      <c r="N1070" t="s">
        <v>460</v>
      </c>
      <c r="O1070" t="s">
        <v>340</v>
      </c>
      <c r="P1070" t="s">
        <v>2093</v>
      </c>
      <c r="Q1070" t="s">
        <v>414</v>
      </c>
      <c r="R1070" t="s">
        <v>408</v>
      </c>
      <c r="S1070" t="s">
        <v>1213</v>
      </c>
      <c r="T1070" s="131">
        <v>6.06</v>
      </c>
      <c r="U1070" t="s">
        <v>2251</v>
      </c>
      <c r="V1070" s="132">
        <v>4.8930000000000001E-2</v>
      </c>
      <c r="W1070" s="132">
        <v>4.6100000000000002E-2</v>
      </c>
      <c r="X1070" t="s">
        <v>413</v>
      </c>
      <c r="Y1070" t="s">
        <v>340</v>
      </c>
      <c r="Z1070" s="131">
        <v>75789.47</v>
      </c>
      <c r="AA1070" s="131">
        <v>1</v>
      </c>
      <c r="AB1070" s="131">
        <v>85</v>
      </c>
      <c r="AC1070" s="109"/>
      <c r="AD1070" s="131">
        <v>64.421000000000006</v>
      </c>
      <c r="AE1070" s="109"/>
      <c r="AF1070" s="108"/>
      <c r="AG1070" s="16"/>
      <c r="AH1070" s="132">
        <v>5.0000000000000002E-5</v>
      </c>
      <c r="AI1070" s="132">
        <v>1.9400000000000001E-3</v>
      </c>
      <c r="AJ1070" s="132">
        <v>2.2000000000000001E-4</v>
      </c>
    </row>
    <row r="1071" spans="1:36">
      <c r="A1071" t="s">
        <v>1214</v>
      </c>
      <c r="B1071" t="s">
        <v>1249</v>
      </c>
      <c r="C1071" t="s">
        <v>1987</v>
      </c>
      <c r="D1071" t="s">
        <v>1988</v>
      </c>
      <c r="E1071" t="s">
        <v>310</v>
      </c>
      <c r="F1071" t="s">
        <v>3110</v>
      </c>
      <c r="G1071" t="s">
        <v>3111</v>
      </c>
      <c r="H1071" t="s">
        <v>322</v>
      </c>
      <c r="I1071" t="s">
        <v>952</v>
      </c>
      <c r="J1071" t="s">
        <v>205</v>
      </c>
      <c r="K1071" t="s">
        <v>205</v>
      </c>
      <c r="L1071" t="s">
        <v>326</v>
      </c>
      <c r="M1071" t="s">
        <v>341</v>
      </c>
      <c r="N1071" t="s">
        <v>446</v>
      </c>
      <c r="O1071" t="s">
        <v>340</v>
      </c>
      <c r="P1071" t="s">
        <v>1645</v>
      </c>
      <c r="Q1071" t="s">
        <v>414</v>
      </c>
      <c r="R1071" t="s">
        <v>408</v>
      </c>
      <c r="S1071" t="s">
        <v>1213</v>
      </c>
      <c r="T1071" s="131">
        <v>0.08</v>
      </c>
      <c r="U1071" t="s">
        <v>2744</v>
      </c>
      <c r="V1071" s="132">
        <v>5.049E-2</v>
      </c>
      <c r="W1071" s="132">
        <v>5.2200000000000003E-2</v>
      </c>
      <c r="X1071" t="s">
        <v>413</v>
      </c>
      <c r="Y1071" t="s">
        <v>340</v>
      </c>
      <c r="Z1071" s="131">
        <v>61000</v>
      </c>
      <c r="AA1071" s="131">
        <v>1</v>
      </c>
      <c r="AB1071" s="131">
        <v>101.38</v>
      </c>
      <c r="AC1071" s="109"/>
      <c r="AD1071" s="131">
        <v>61.841999999999999</v>
      </c>
      <c r="AE1071" s="109"/>
      <c r="AF1071" s="108"/>
      <c r="AG1071" s="16"/>
      <c r="AH1071" s="132">
        <v>8.0000000000000007E-5</v>
      </c>
      <c r="AI1071" s="132">
        <v>1.8600000000000001E-3</v>
      </c>
      <c r="AJ1071" s="132">
        <v>2.1000000000000001E-4</v>
      </c>
    </row>
    <row r="1072" spans="1:36">
      <c r="A1072" t="s">
        <v>1214</v>
      </c>
      <c r="B1072" t="s">
        <v>1249</v>
      </c>
      <c r="C1072" t="s">
        <v>1613</v>
      </c>
      <c r="D1072" t="s">
        <v>1614</v>
      </c>
      <c r="E1072" t="s">
        <v>310</v>
      </c>
      <c r="F1072" t="s">
        <v>1615</v>
      </c>
      <c r="G1072" t="s">
        <v>1616</v>
      </c>
      <c r="H1072" t="s">
        <v>322</v>
      </c>
      <c r="I1072" t="s">
        <v>952</v>
      </c>
      <c r="J1072" t="s">
        <v>205</v>
      </c>
      <c r="K1072" t="s">
        <v>205</v>
      </c>
      <c r="L1072" t="s">
        <v>326</v>
      </c>
      <c r="M1072" t="s">
        <v>341</v>
      </c>
      <c r="N1072" t="s">
        <v>465</v>
      </c>
      <c r="O1072" t="s">
        <v>340</v>
      </c>
      <c r="P1072"/>
      <c r="Q1072" t="s">
        <v>411</v>
      </c>
      <c r="R1072" t="s">
        <v>411</v>
      </c>
      <c r="S1072" t="s">
        <v>1213</v>
      </c>
      <c r="T1072" s="131">
        <v>3.16</v>
      </c>
      <c r="U1072" t="s">
        <v>1617</v>
      </c>
      <c r="V1072" s="132">
        <v>5.212E-2</v>
      </c>
      <c r="W1072" s="132">
        <v>0.06</v>
      </c>
      <c r="X1072" t="s">
        <v>413</v>
      </c>
      <c r="Y1072" t="s">
        <v>340</v>
      </c>
      <c r="Z1072" s="131">
        <v>60000</v>
      </c>
      <c r="AA1072" s="131">
        <v>1</v>
      </c>
      <c r="AB1072" s="131">
        <v>101.72</v>
      </c>
      <c r="AC1072" s="109"/>
      <c r="AD1072" s="131">
        <v>61.031999999999996</v>
      </c>
      <c r="AE1072" s="109"/>
      <c r="AF1072" s="108"/>
      <c r="AG1072" s="16"/>
      <c r="AH1072" s="132">
        <v>3.1E-4</v>
      </c>
      <c r="AI1072" s="132">
        <v>1.8400000000000001E-3</v>
      </c>
      <c r="AJ1072" s="132">
        <v>2.1000000000000001E-4</v>
      </c>
    </row>
    <row r="1073" spans="1:36">
      <c r="A1073" t="s">
        <v>1214</v>
      </c>
      <c r="B1073" t="s">
        <v>1249</v>
      </c>
      <c r="C1073" t="s">
        <v>2472</v>
      </c>
      <c r="D1073" t="s">
        <v>2473</v>
      </c>
      <c r="E1073" t="s">
        <v>310</v>
      </c>
      <c r="F1073" t="s">
        <v>3112</v>
      </c>
      <c r="G1073" t="s">
        <v>3113</v>
      </c>
      <c r="H1073" t="s">
        <v>322</v>
      </c>
      <c r="I1073" t="s">
        <v>952</v>
      </c>
      <c r="J1073" t="s">
        <v>205</v>
      </c>
      <c r="K1073" t="s">
        <v>205</v>
      </c>
      <c r="L1073" t="s">
        <v>326</v>
      </c>
      <c r="M1073" t="s">
        <v>341</v>
      </c>
      <c r="N1073" t="s">
        <v>463</v>
      </c>
      <c r="O1073" t="s">
        <v>340</v>
      </c>
      <c r="P1073" t="s">
        <v>1590</v>
      </c>
      <c r="Q1073" t="s">
        <v>414</v>
      </c>
      <c r="R1073" t="s">
        <v>408</v>
      </c>
      <c r="S1073" t="s">
        <v>1213</v>
      </c>
      <c r="T1073" s="131">
        <v>1.7</v>
      </c>
      <c r="U1073" t="s">
        <v>1802</v>
      </c>
      <c r="V1073" s="132">
        <v>2.4230000000000002E-2</v>
      </c>
      <c r="W1073" s="132">
        <v>4.9399999999999999E-2</v>
      </c>
      <c r="X1073" t="s">
        <v>413</v>
      </c>
      <c r="Y1073" t="s">
        <v>340</v>
      </c>
      <c r="Z1073" s="131">
        <v>57403.22</v>
      </c>
      <c r="AA1073" s="131">
        <v>1</v>
      </c>
      <c r="AB1073" s="131">
        <v>95.52</v>
      </c>
      <c r="AC1073" s="109">
        <v>4.7380000000000004</v>
      </c>
      <c r="AD1073" s="131">
        <v>59.569000000000003</v>
      </c>
      <c r="AE1073" s="109"/>
      <c r="AF1073" s="108"/>
      <c r="AG1073" s="16"/>
      <c r="AH1073" s="132">
        <v>8.0000000000000007E-5</v>
      </c>
      <c r="AI1073" s="132">
        <v>1.9400000000000001E-3</v>
      </c>
      <c r="AJ1073" s="132">
        <v>2.2000000000000001E-4</v>
      </c>
    </row>
    <row r="1074" spans="1:36">
      <c r="A1074" t="s">
        <v>1214</v>
      </c>
      <c r="B1074" t="s">
        <v>1249</v>
      </c>
      <c r="C1074" t="s">
        <v>1949</v>
      </c>
      <c r="D1074" t="s">
        <v>1950</v>
      </c>
      <c r="E1074" t="s">
        <v>310</v>
      </c>
      <c r="F1074" t="s">
        <v>2046</v>
      </c>
      <c r="G1074" t="s">
        <v>2047</v>
      </c>
      <c r="H1074" t="s">
        <v>322</v>
      </c>
      <c r="I1074" t="s">
        <v>755</v>
      </c>
      <c r="J1074" t="s">
        <v>205</v>
      </c>
      <c r="K1074" t="s">
        <v>205</v>
      </c>
      <c r="L1074" t="s">
        <v>326</v>
      </c>
      <c r="M1074" t="s">
        <v>341</v>
      </c>
      <c r="N1074" t="s">
        <v>465</v>
      </c>
      <c r="O1074" t="s">
        <v>340</v>
      </c>
      <c r="P1074" t="s">
        <v>1530</v>
      </c>
      <c r="Q1074" t="s">
        <v>414</v>
      </c>
      <c r="R1074" t="s">
        <v>408</v>
      </c>
      <c r="S1074" t="s">
        <v>1213</v>
      </c>
      <c r="T1074" s="131">
        <v>2.87</v>
      </c>
      <c r="U1074" t="s">
        <v>1668</v>
      </c>
      <c r="V1074" s="132">
        <v>2.7869999999999999E-2</v>
      </c>
      <c r="W1074" s="132">
        <v>2.9100000000000001E-2</v>
      </c>
      <c r="X1074" t="s">
        <v>413</v>
      </c>
      <c r="Y1074" t="s">
        <v>340</v>
      </c>
      <c r="Z1074" s="131">
        <v>54000</v>
      </c>
      <c r="AA1074" s="131">
        <v>1</v>
      </c>
      <c r="AB1074" s="131">
        <v>108.07</v>
      </c>
      <c r="AC1074" s="109"/>
      <c r="AD1074" s="131">
        <v>58.357999999999997</v>
      </c>
      <c r="AE1074" s="109"/>
      <c r="AF1074" s="108"/>
      <c r="AG1074" s="16"/>
      <c r="AH1074" s="132">
        <v>1.3999999999999999E-4</v>
      </c>
      <c r="AI1074" s="132">
        <v>1.7600000000000001E-3</v>
      </c>
      <c r="AJ1074" s="132">
        <v>2.0000000000000001E-4</v>
      </c>
    </row>
    <row r="1075" spans="1:36">
      <c r="A1075" t="s">
        <v>1214</v>
      </c>
      <c r="B1075" t="s">
        <v>1249</v>
      </c>
      <c r="C1075" t="s">
        <v>2942</v>
      </c>
      <c r="D1075" t="s">
        <v>2943</v>
      </c>
      <c r="E1075" t="s">
        <v>310</v>
      </c>
      <c r="F1075" t="s">
        <v>3114</v>
      </c>
      <c r="G1075" t="s">
        <v>3115</v>
      </c>
      <c r="H1075" t="s">
        <v>322</v>
      </c>
      <c r="I1075" t="s">
        <v>952</v>
      </c>
      <c r="J1075" t="s">
        <v>205</v>
      </c>
      <c r="K1075" t="s">
        <v>205</v>
      </c>
      <c r="L1075" t="s">
        <v>326</v>
      </c>
      <c r="M1075" t="s">
        <v>341</v>
      </c>
      <c r="N1075" t="s">
        <v>464</v>
      </c>
      <c r="O1075" t="s">
        <v>340</v>
      </c>
      <c r="P1075" t="s">
        <v>1566</v>
      </c>
      <c r="Q1075" t="s">
        <v>414</v>
      </c>
      <c r="R1075" t="s">
        <v>408</v>
      </c>
      <c r="S1075" t="s">
        <v>1213</v>
      </c>
      <c r="T1075" s="131">
        <v>0.26</v>
      </c>
      <c r="U1075" t="s">
        <v>3116</v>
      </c>
      <c r="V1075" s="132">
        <v>2.9139999999999999E-2</v>
      </c>
      <c r="W1075" s="132">
        <v>5.4699999999999999E-2</v>
      </c>
      <c r="X1075" t="s">
        <v>413</v>
      </c>
      <c r="Y1075" t="s">
        <v>340</v>
      </c>
      <c r="Z1075" s="131">
        <v>56000</v>
      </c>
      <c r="AA1075" s="131">
        <v>1</v>
      </c>
      <c r="AB1075" s="131">
        <v>100.29</v>
      </c>
      <c r="AC1075" s="109"/>
      <c r="AD1075" s="131">
        <v>56.161999999999999</v>
      </c>
      <c r="AE1075" s="109"/>
      <c r="AF1075" s="108"/>
      <c r="AG1075" s="16"/>
      <c r="AH1075" s="132">
        <v>8.0999999999999996E-4</v>
      </c>
      <c r="AI1075" s="132">
        <v>1.6900000000000001E-3</v>
      </c>
      <c r="AJ1075" s="132">
        <v>1.9000000000000001E-4</v>
      </c>
    </row>
    <row r="1076" spans="1:36">
      <c r="A1076" t="s">
        <v>1214</v>
      </c>
      <c r="B1076" t="s">
        <v>1249</v>
      </c>
      <c r="C1076" t="s">
        <v>3117</v>
      </c>
      <c r="D1076" t="s">
        <v>3118</v>
      </c>
      <c r="E1076" t="s">
        <v>310</v>
      </c>
      <c r="F1076" t="s">
        <v>3119</v>
      </c>
      <c r="G1076" t="s">
        <v>3120</v>
      </c>
      <c r="H1076" t="s">
        <v>322</v>
      </c>
      <c r="I1076" t="s">
        <v>756</v>
      </c>
      <c r="J1076" t="s">
        <v>205</v>
      </c>
      <c r="K1076" t="s">
        <v>205</v>
      </c>
      <c r="L1076" t="s">
        <v>326</v>
      </c>
      <c r="M1076" t="s">
        <v>341</v>
      </c>
      <c r="N1076" t="s">
        <v>455</v>
      </c>
      <c r="O1076" t="s">
        <v>340</v>
      </c>
      <c r="P1076" t="s">
        <v>2193</v>
      </c>
      <c r="Q1076" t="s">
        <v>416</v>
      </c>
      <c r="R1076" t="s">
        <v>408</v>
      </c>
      <c r="S1076" t="s">
        <v>1213</v>
      </c>
      <c r="T1076" s="131">
        <v>2.2400000000000002</v>
      </c>
      <c r="U1076" t="s">
        <v>2551</v>
      </c>
      <c r="V1076" s="132">
        <v>5.1810000000000002E-2</v>
      </c>
      <c r="W1076" s="132">
        <v>5.8700000000000002E-2</v>
      </c>
      <c r="X1076" t="s">
        <v>413</v>
      </c>
      <c r="Y1076" t="s">
        <v>340</v>
      </c>
      <c r="Z1076" s="131">
        <v>57984.69</v>
      </c>
      <c r="AA1076" s="131">
        <v>1</v>
      </c>
      <c r="AB1076" s="131">
        <v>95.79</v>
      </c>
      <c r="AC1076" s="109"/>
      <c r="AD1076" s="131">
        <v>55.543999999999997</v>
      </c>
      <c r="AE1076" s="109"/>
      <c r="AF1076" s="108"/>
      <c r="AG1076" s="16"/>
      <c r="AH1076" s="132">
        <v>2.3000000000000001E-4</v>
      </c>
      <c r="AI1076" s="132">
        <v>1.67E-3</v>
      </c>
      <c r="AJ1076" s="132">
        <v>1.9000000000000001E-4</v>
      </c>
    </row>
    <row r="1077" spans="1:36">
      <c r="A1077" t="s">
        <v>1214</v>
      </c>
      <c r="B1077" t="s">
        <v>1249</v>
      </c>
      <c r="C1077" t="s">
        <v>1944</v>
      </c>
      <c r="D1077" t="s">
        <v>1945</v>
      </c>
      <c r="E1077" t="s">
        <v>310</v>
      </c>
      <c r="F1077" t="s">
        <v>2450</v>
      </c>
      <c r="G1077" t="s">
        <v>2451</v>
      </c>
      <c r="H1077" t="s">
        <v>322</v>
      </c>
      <c r="I1077" t="s">
        <v>755</v>
      </c>
      <c r="J1077" t="s">
        <v>205</v>
      </c>
      <c r="K1077" t="s">
        <v>205</v>
      </c>
      <c r="L1077" t="s">
        <v>326</v>
      </c>
      <c r="M1077" t="s">
        <v>341</v>
      </c>
      <c r="N1077" t="s">
        <v>465</v>
      </c>
      <c r="O1077" t="s">
        <v>340</v>
      </c>
      <c r="P1077" t="s">
        <v>1645</v>
      </c>
      <c r="Q1077" t="s">
        <v>414</v>
      </c>
      <c r="R1077" t="s">
        <v>408</v>
      </c>
      <c r="S1077" t="s">
        <v>1213</v>
      </c>
      <c r="T1077" s="131">
        <v>2.19</v>
      </c>
      <c r="U1077" t="s">
        <v>2452</v>
      </c>
      <c r="V1077" s="132">
        <v>2.8000000000000001E-2</v>
      </c>
      <c r="W1077" s="132">
        <v>2.7099999999999999E-2</v>
      </c>
      <c r="X1077" t="s">
        <v>413</v>
      </c>
      <c r="Y1077" t="s">
        <v>340</v>
      </c>
      <c r="Z1077" s="131">
        <v>48000.5</v>
      </c>
      <c r="AA1077" s="131">
        <v>1</v>
      </c>
      <c r="AB1077" s="131">
        <v>115.13</v>
      </c>
      <c r="AC1077" s="109"/>
      <c r="AD1077" s="131">
        <v>55.262999999999998</v>
      </c>
      <c r="AE1077" s="109"/>
      <c r="AF1077" s="108"/>
      <c r="AG1077" s="16"/>
      <c r="AH1077" s="132">
        <v>1E-4</v>
      </c>
      <c r="AI1077" s="132">
        <v>1.66E-3</v>
      </c>
      <c r="AJ1077" s="132">
        <v>1.9000000000000001E-4</v>
      </c>
    </row>
    <row r="1078" spans="1:36">
      <c r="A1078" t="s">
        <v>1214</v>
      </c>
      <c r="B1078" t="s">
        <v>1249</v>
      </c>
      <c r="C1078" t="s">
        <v>3102</v>
      </c>
      <c r="D1078" t="s">
        <v>3103</v>
      </c>
      <c r="E1078" t="s">
        <v>310</v>
      </c>
      <c r="F1078" t="s">
        <v>3121</v>
      </c>
      <c r="G1078" t="s">
        <v>3122</v>
      </c>
      <c r="H1078" t="s">
        <v>322</v>
      </c>
      <c r="I1078" t="s">
        <v>952</v>
      </c>
      <c r="J1078" t="s">
        <v>205</v>
      </c>
      <c r="K1078" t="s">
        <v>205</v>
      </c>
      <c r="L1078" t="s">
        <v>326</v>
      </c>
      <c r="M1078" t="s">
        <v>341</v>
      </c>
      <c r="N1078" t="s">
        <v>448</v>
      </c>
      <c r="O1078" t="s">
        <v>340</v>
      </c>
      <c r="P1078"/>
      <c r="Q1078" t="s">
        <v>411</v>
      </c>
      <c r="R1078" t="s">
        <v>411</v>
      </c>
      <c r="S1078" t="s">
        <v>1213</v>
      </c>
      <c r="T1078" s="131">
        <v>2.76</v>
      </c>
      <c r="U1078" t="s">
        <v>1561</v>
      </c>
      <c r="V1078" s="132">
        <v>8.9300000000000004E-2</v>
      </c>
      <c r="W1078" s="132">
        <v>6.5100000000000005E-2</v>
      </c>
      <c r="X1078" t="s">
        <v>413</v>
      </c>
      <c r="Y1078" t="s">
        <v>340</v>
      </c>
      <c r="Z1078" s="131">
        <v>55000</v>
      </c>
      <c r="AA1078" s="131">
        <v>1</v>
      </c>
      <c r="AB1078" s="131">
        <v>100.24</v>
      </c>
      <c r="AC1078" s="109"/>
      <c r="AD1078" s="131">
        <v>55.131999999999998</v>
      </c>
      <c r="AE1078" s="109"/>
      <c r="AF1078" s="108"/>
      <c r="AG1078" s="16"/>
      <c r="AH1078" s="132">
        <v>2.9999999999999997E-4</v>
      </c>
      <c r="AI1078" s="132">
        <v>1.66E-3</v>
      </c>
      <c r="AJ1078" s="132">
        <v>1.9000000000000001E-4</v>
      </c>
    </row>
    <row r="1079" spans="1:36">
      <c r="A1079" t="s">
        <v>1214</v>
      </c>
      <c r="B1079" t="s">
        <v>1249</v>
      </c>
      <c r="C1079" t="s">
        <v>1567</v>
      </c>
      <c r="D1079" t="s">
        <v>1568</v>
      </c>
      <c r="E1079" t="s">
        <v>312</v>
      </c>
      <c r="F1079" t="s">
        <v>1769</v>
      </c>
      <c r="G1079" t="s">
        <v>1770</v>
      </c>
      <c r="H1079" t="s">
        <v>322</v>
      </c>
      <c r="I1079" t="s">
        <v>952</v>
      </c>
      <c r="J1079" t="s">
        <v>205</v>
      </c>
      <c r="K1079" t="s">
        <v>225</v>
      </c>
      <c r="L1079" t="s">
        <v>326</v>
      </c>
      <c r="M1079" t="s">
        <v>341</v>
      </c>
      <c r="N1079" t="s">
        <v>466</v>
      </c>
      <c r="O1079" t="s">
        <v>340</v>
      </c>
      <c r="P1079" t="s">
        <v>1530</v>
      </c>
      <c r="Q1079" t="s">
        <v>414</v>
      </c>
      <c r="R1079" t="s">
        <v>408</v>
      </c>
      <c r="S1079" t="s">
        <v>1213</v>
      </c>
      <c r="T1079" s="131">
        <v>1.43</v>
      </c>
      <c r="U1079" t="s">
        <v>1743</v>
      </c>
      <c r="V1079" s="132">
        <v>7.0279999999999995E-2</v>
      </c>
      <c r="W1079" s="132">
        <v>5.6500000000000002E-2</v>
      </c>
      <c r="X1079" t="s">
        <v>413</v>
      </c>
      <c r="Y1079" t="s">
        <v>340</v>
      </c>
      <c r="Z1079" s="131">
        <v>53151.83</v>
      </c>
      <c r="AA1079" s="131">
        <v>1</v>
      </c>
      <c r="AB1079" s="131">
        <v>101.71</v>
      </c>
      <c r="AC1079" s="109"/>
      <c r="AD1079" s="131">
        <v>54.061</v>
      </c>
      <c r="AE1079" s="109"/>
      <c r="AF1079" s="108"/>
      <c r="AG1079" s="16"/>
      <c r="AH1079" s="132">
        <v>1.6000000000000001E-4</v>
      </c>
      <c r="AI1079" s="132">
        <v>1.6299999999999999E-3</v>
      </c>
      <c r="AJ1079" s="132">
        <v>1.8000000000000001E-4</v>
      </c>
    </row>
    <row r="1080" spans="1:36">
      <c r="A1080" t="s">
        <v>1214</v>
      </c>
      <c r="B1080" t="s">
        <v>1249</v>
      </c>
      <c r="C1080" t="s">
        <v>2020</v>
      </c>
      <c r="D1080" t="s">
        <v>2021</v>
      </c>
      <c r="E1080" t="s">
        <v>310</v>
      </c>
      <c r="F1080" t="s">
        <v>2022</v>
      </c>
      <c r="G1080" t="s">
        <v>2023</v>
      </c>
      <c r="H1080" t="s">
        <v>322</v>
      </c>
      <c r="I1080" t="s">
        <v>755</v>
      </c>
      <c r="J1080" t="s">
        <v>205</v>
      </c>
      <c r="K1080" t="s">
        <v>205</v>
      </c>
      <c r="L1080" t="s">
        <v>326</v>
      </c>
      <c r="M1080" t="s">
        <v>341</v>
      </c>
      <c r="N1080" t="s">
        <v>465</v>
      </c>
      <c r="O1080" t="s">
        <v>340</v>
      </c>
      <c r="P1080" t="s">
        <v>1645</v>
      </c>
      <c r="Q1080" t="s">
        <v>414</v>
      </c>
      <c r="R1080" t="s">
        <v>408</v>
      </c>
      <c r="S1080" t="s">
        <v>1213</v>
      </c>
      <c r="T1080" s="131">
        <v>4.2300000000000004</v>
      </c>
      <c r="U1080" t="s">
        <v>2024</v>
      </c>
      <c r="V1080" s="132">
        <v>2.5579999999999999E-2</v>
      </c>
      <c r="W1080" s="132">
        <v>2.7900000000000001E-2</v>
      </c>
      <c r="X1080" t="s">
        <v>413</v>
      </c>
      <c r="Y1080" t="s">
        <v>340</v>
      </c>
      <c r="Z1080" s="131">
        <v>49000.08</v>
      </c>
      <c r="AA1080" s="131">
        <v>1</v>
      </c>
      <c r="AB1080" s="131">
        <v>107.28</v>
      </c>
      <c r="AC1080" s="109"/>
      <c r="AD1080" s="131">
        <v>52.567</v>
      </c>
      <c r="AE1080" s="109"/>
      <c r="AF1080" s="108"/>
      <c r="AG1080" s="16"/>
      <c r="AH1080" s="132">
        <v>6.0000000000000002E-5</v>
      </c>
      <c r="AI1080" s="132">
        <v>1.58E-3</v>
      </c>
      <c r="AJ1080" s="132">
        <v>1.8000000000000001E-4</v>
      </c>
    </row>
    <row r="1081" spans="1:36">
      <c r="A1081" t="s">
        <v>1214</v>
      </c>
      <c r="B1081" t="s">
        <v>1249</v>
      </c>
      <c r="C1081" t="s">
        <v>2556</v>
      </c>
      <c r="D1081" t="s">
        <v>2557</v>
      </c>
      <c r="E1081" t="s">
        <v>310</v>
      </c>
      <c r="F1081" t="s">
        <v>2558</v>
      </c>
      <c r="G1081" t="s">
        <v>2559</v>
      </c>
      <c r="H1081" t="s">
        <v>322</v>
      </c>
      <c r="I1081" t="s">
        <v>952</v>
      </c>
      <c r="J1081" t="s">
        <v>205</v>
      </c>
      <c r="K1081" t="s">
        <v>205</v>
      </c>
      <c r="L1081" t="s">
        <v>326</v>
      </c>
      <c r="M1081" t="s">
        <v>341</v>
      </c>
      <c r="N1081" t="s">
        <v>447</v>
      </c>
      <c r="O1081" t="s">
        <v>340</v>
      </c>
      <c r="P1081" t="s">
        <v>2093</v>
      </c>
      <c r="Q1081" t="s">
        <v>414</v>
      </c>
      <c r="R1081" t="s">
        <v>408</v>
      </c>
      <c r="S1081" t="s">
        <v>1213</v>
      </c>
      <c r="T1081" s="131">
        <v>2.4300000000000002</v>
      </c>
      <c r="U1081" t="s">
        <v>1561</v>
      </c>
      <c r="V1081" s="132">
        <v>4.616E-2</v>
      </c>
      <c r="W1081" s="132">
        <v>4.3900000000000002E-2</v>
      </c>
      <c r="X1081" t="s">
        <v>413</v>
      </c>
      <c r="Y1081" t="s">
        <v>340</v>
      </c>
      <c r="Z1081" s="131">
        <v>55200.26</v>
      </c>
      <c r="AA1081" s="131">
        <v>1</v>
      </c>
      <c r="AB1081" s="131">
        <v>92.42</v>
      </c>
      <c r="AC1081" s="109"/>
      <c r="AD1081" s="131">
        <v>51.015999999999998</v>
      </c>
      <c r="AE1081" s="109"/>
      <c r="AF1081" s="108"/>
      <c r="AG1081" s="16"/>
      <c r="AH1081" s="132">
        <v>6.9999999999999994E-5</v>
      </c>
      <c r="AI1081" s="132">
        <v>1.5399999999999999E-3</v>
      </c>
      <c r="AJ1081" s="132">
        <v>1.7000000000000001E-4</v>
      </c>
    </row>
    <row r="1082" spans="1:36">
      <c r="A1082" t="s">
        <v>1214</v>
      </c>
      <c r="B1082" t="s">
        <v>1249</v>
      </c>
      <c r="C1082" t="s">
        <v>1669</v>
      </c>
      <c r="D1082" t="s">
        <v>1670</v>
      </c>
      <c r="E1082" t="s">
        <v>310</v>
      </c>
      <c r="F1082" t="s">
        <v>1671</v>
      </c>
      <c r="G1082" t="s">
        <v>1672</v>
      </c>
      <c r="H1082" t="s">
        <v>322</v>
      </c>
      <c r="I1082" t="s">
        <v>952</v>
      </c>
      <c r="J1082" t="s">
        <v>205</v>
      </c>
      <c r="K1082" t="s">
        <v>205</v>
      </c>
      <c r="L1082" t="s">
        <v>328</v>
      </c>
      <c r="M1082" t="s">
        <v>341</v>
      </c>
      <c r="N1082" t="s">
        <v>448</v>
      </c>
      <c r="O1082" t="s">
        <v>340</v>
      </c>
      <c r="P1082" t="s">
        <v>1673</v>
      </c>
      <c r="Q1082" t="s">
        <v>416</v>
      </c>
      <c r="R1082" t="s">
        <v>408</v>
      </c>
      <c r="S1082" t="s">
        <v>1213</v>
      </c>
      <c r="T1082" s="131">
        <v>2.39</v>
      </c>
      <c r="U1082" t="s">
        <v>1561</v>
      </c>
      <c r="V1082" s="132">
        <v>6.6140000000000004E-2</v>
      </c>
      <c r="W1082" s="132">
        <v>5.9499999999999997E-2</v>
      </c>
      <c r="X1082" t="s">
        <v>413</v>
      </c>
      <c r="Y1082" t="s">
        <v>340</v>
      </c>
      <c r="Z1082" s="131">
        <v>47368.42</v>
      </c>
      <c r="AA1082" s="131">
        <v>1</v>
      </c>
      <c r="AB1082" s="131">
        <v>104.31383726398813</v>
      </c>
      <c r="AC1082" s="109"/>
      <c r="AD1082" s="131">
        <v>49.411816553322403</v>
      </c>
      <c r="AE1082" s="109"/>
      <c r="AF1082" s="108"/>
      <c r="AG1082" s="16"/>
      <c r="AH1082" s="132">
        <v>1.6000000000000001E-4</v>
      </c>
      <c r="AI1082" s="132">
        <v>1.4873756999578874E-3</v>
      </c>
      <c r="AJ1082" s="132">
        <v>1.7000000000000001E-4</v>
      </c>
    </row>
    <row r="1083" spans="1:36">
      <c r="A1083" t="s">
        <v>1214</v>
      </c>
      <c r="B1083" t="s">
        <v>1249</v>
      </c>
      <c r="C1083" t="s">
        <v>1694</v>
      </c>
      <c r="D1083" t="s">
        <v>1695</v>
      </c>
      <c r="E1083" t="s">
        <v>310</v>
      </c>
      <c r="F1083" t="s">
        <v>3123</v>
      </c>
      <c r="G1083" t="s">
        <v>3124</v>
      </c>
      <c r="H1083" t="s">
        <v>322</v>
      </c>
      <c r="I1083" t="s">
        <v>755</v>
      </c>
      <c r="J1083" t="s">
        <v>205</v>
      </c>
      <c r="K1083" t="s">
        <v>205</v>
      </c>
      <c r="L1083" t="s">
        <v>326</v>
      </c>
      <c r="M1083" t="s">
        <v>341</v>
      </c>
      <c r="N1083" t="s">
        <v>441</v>
      </c>
      <c r="O1083" t="s">
        <v>340</v>
      </c>
      <c r="P1083"/>
      <c r="Q1083" t="s">
        <v>411</v>
      </c>
      <c r="R1083" t="s">
        <v>411</v>
      </c>
      <c r="S1083" t="s">
        <v>1213</v>
      </c>
      <c r="T1083" s="131">
        <v>0.73</v>
      </c>
      <c r="U1083" t="s">
        <v>1858</v>
      </c>
      <c r="V1083" s="132">
        <v>2.1049999999999999E-2</v>
      </c>
      <c r="W1083" s="132">
        <v>2.8000000000000001E-2</v>
      </c>
      <c r="X1083" t="s">
        <v>413</v>
      </c>
      <c r="Y1083" t="s">
        <v>340</v>
      </c>
      <c r="Z1083" s="131">
        <v>42350.93</v>
      </c>
      <c r="AA1083" s="131">
        <v>1</v>
      </c>
      <c r="AB1083" s="131">
        <v>116.68</v>
      </c>
      <c r="AC1083" s="109"/>
      <c r="AD1083" s="131">
        <v>49.414999999999999</v>
      </c>
      <c r="AE1083" s="109"/>
      <c r="AF1083" s="108"/>
      <c r="AG1083" s="16"/>
      <c r="AH1083" s="132">
        <v>1.8000000000000001E-4</v>
      </c>
      <c r="AI1083" s="132">
        <v>1.49E-3</v>
      </c>
      <c r="AJ1083" s="132">
        <v>1.7000000000000001E-4</v>
      </c>
    </row>
    <row r="1084" spans="1:36">
      <c r="A1084" t="s">
        <v>1214</v>
      </c>
      <c r="B1084" t="s">
        <v>1249</v>
      </c>
      <c r="C1084" t="s">
        <v>1571</v>
      </c>
      <c r="D1084" t="s">
        <v>1572</v>
      </c>
      <c r="E1084" t="s">
        <v>312</v>
      </c>
      <c r="F1084" t="s">
        <v>3125</v>
      </c>
      <c r="G1084" t="s">
        <v>3126</v>
      </c>
      <c r="H1084" t="s">
        <v>322</v>
      </c>
      <c r="I1084" t="s">
        <v>952</v>
      </c>
      <c r="J1084" t="s">
        <v>205</v>
      </c>
      <c r="K1084" t="s">
        <v>205</v>
      </c>
      <c r="L1084" t="s">
        <v>326</v>
      </c>
      <c r="M1084" t="s">
        <v>341</v>
      </c>
      <c r="N1084" t="s">
        <v>466</v>
      </c>
      <c r="O1084" t="s">
        <v>340</v>
      </c>
      <c r="P1084" t="s">
        <v>1566</v>
      </c>
      <c r="Q1084" t="s">
        <v>414</v>
      </c>
      <c r="R1084" t="s">
        <v>408</v>
      </c>
      <c r="S1084" t="s">
        <v>1213</v>
      </c>
      <c r="T1084" s="131">
        <v>2.1</v>
      </c>
      <c r="U1084" t="s">
        <v>1378</v>
      </c>
      <c r="V1084" s="132">
        <v>3.9269999999999999E-2</v>
      </c>
      <c r="W1084" s="132">
        <v>5.6099999999999997E-2</v>
      </c>
      <c r="X1084" t="s">
        <v>413</v>
      </c>
      <c r="Y1084" t="s">
        <v>340</v>
      </c>
      <c r="Z1084" s="131">
        <v>46024.66</v>
      </c>
      <c r="AA1084" s="131">
        <v>1</v>
      </c>
      <c r="AB1084" s="131">
        <v>103.5</v>
      </c>
      <c r="AC1084" s="109"/>
      <c r="AD1084" s="131">
        <v>47.636000000000003</v>
      </c>
      <c r="AE1084" s="109"/>
      <c r="AF1084" s="108"/>
      <c r="AG1084" s="16"/>
      <c r="AH1084" s="132">
        <v>1E-4</v>
      </c>
      <c r="AI1084" s="132">
        <v>1.4300000000000001E-3</v>
      </c>
      <c r="AJ1084" s="132">
        <v>1.6000000000000001E-4</v>
      </c>
    </row>
    <row r="1085" spans="1:36">
      <c r="A1085" t="s">
        <v>1214</v>
      </c>
      <c r="B1085" t="s">
        <v>1249</v>
      </c>
      <c r="C1085" t="s">
        <v>1852</v>
      </c>
      <c r="D1085" t="s">
        <v>1853</v>
      </c>
      <c r="E1085" t="s">
        <v>310</v>
      </c>
      <c r="F1085" t="s">
        <v>3127</v>
      </c>
      <c r="G1085" t="s">
        <v>3128</v>
      </c>
      <c r="H1085" t="s">
        <v>322</v>
      </c>
      <c r="I1085" t="s">
        <v>953</v>
      </c>
      <c r="J1085" t="s">
        <v>205</v>
      </c>
      <c r="K1085" t="s">
        <v>205</v>
      </c>
      <c r="L1085" t="s">
        <v>326</v>
      </c>
      <c r="M1085" t="s">
        <v>341</v>
      </c>
      <c r="N1085" t="s">
        <v>442</v>
      </c>
      <c r="O1085" t="s">
        <v>340</v>
      </c>
      <c r="P1085"/>
      <c r="Q1085" t="s">
        <v>411</v>
      </c>
      <c r="R1085" t="s">
        <v>411</v>
      </c>
      <c r="S1085" t="s">
        <v>1213</v>
      </c>
      <c r="T1085" s="131">
        <v>1.49</v>
      </c>
      <c r="U1085" t="s">
        <v>1743</v>
      </c>
      <c r="V1085" s="132">
        <v>6.5229999999999996E-2</v>
      </c>
      <c r="W1085" s="132">
        <v>5.8599999999999999E-2</v>
      </c>
      <c r="X1085" t="s">
        <v>413</v>
      </c>
      <c r="Y1085" t="s">
        <v>340</v>
      </c>
      <c r="Z1085" s="131">
        <v>50000</v>
      </c>
      <c r="AA1085" s="131">
        <v>1</v>
      </c>
      <c r="AB1085" s="131">
        <v>93.4</v>
      </c>
      <c r="AC1085" s="109"/>
      <c r="AD1085" s="131">
        <v>46.7</v>
      </c>
      <c r="AE1085" s="109"/>
      <c r="AF1085" s="108"/>
      <c r="AG1085" s="16"/>
      <c r="AH1085" s="132">
        <v>8.0999999999999996E-4</v>
      </c>
      <c r="AI1085" s="132">
        <v>1.41E-3</v>
      </c>
      <c r="AJ1085" s="132">
        <v>1.6000000000000001E-4</v>
      </c>
    </row>
    <row r="1086" spans="1:36">
      <c r="A1086" t="s">
        <v>1214</v>
      </c>
      <c r="B1086" t="s">
        <v>1249</v>
      </c>
      <c r="C1086" t="s">
        <v>2239</v>
      </c>
      <c r="D1086" t="s">
        <v>2240</v>
      </c>
      <c r="E1086" t="s">
        <v>310</v>
      </c>
      <c r="F1086" t="s">
        <v>3129</v>
      </c>
      <c r="G1086" t="s">
        <v>3130</v>
      </c>
      <c r="H1086" t="s">
        <v>322</v>
      </c>
      <c r="I1086" t="s">
        <v>952</v>
      </c>
      <c r="J1086" t="s">
        <v>205</v>
      </c>
      <c r="K1086" t="s">
        <v>205</v>
      </c>
      <c r="L1086" t="s">
        <v>326</v>
      </c>
      <c r="M1086" t="s">
        <v>341</v>
      </c>
      <c r="N1086" t="s">
        <v>465</v>
      </c>
      <c r="O1086" t="s">
        <v>340</v>
      </c>
      <c r="P1086" t="s">
        <v>1590</v>
      </c>
      <c r="Q1086" t="s">
        <v>414</v>
      </c>
      <c r="R1086" t="s">
        <v>408</v>
      </c>
      <c r="S1086" t="s">
        <v>1213</v>
      </c>
      <c r="T1086" s="131">
        <v>1.1399999999999999</v>
      </c>
      <c r="U1086" t="s">
        <v>2896</v>
      </c>
      <c r="V1086" s="132">
        <v>5.126E-2</v>
      </c>
      <c r="W1086" s="132">
        <v>4.9200000000000001E-2</v>
      </c>
      <c r="X1086" t="s">
        <v>413</v>
      </c>
      <c r="Y1086" t="s">
        <v>340</v>
      </c>
      <c r="Z1086" s="131">
        <v>46000.33</v>
      </c>
      <c r="AA1086" s="131">
        <v>1</v>
      </c>
      <c r="AB1086" s="131">
        <v>100.09</v>
      </c>
      <c r="AC1086" s="109"/>
      <c r="AD1086" s="131">
        <v>46.042000000000002</v>
      </c>
      <c r="AE1086" s="109"/>
      <c r="AF1086" s="108"/>
      <c r="AG1086" s="16"/>
      <c r="AH1086" s="132">
        <v>1.4999999999999999E-4</v>
      </c>
      <c r="AI1086" s="132">
        <v>1.39E-3</v>
      </c>
      <c r="AJ1086" s="132">
        <v>1.6000000000000001E-4</v>
      </c>
    </row>
    <row r="1087" spans="1:36">
      <c r="A1087" t="s">
        <v>1214</v>
      </c>
      <c r="B1087" t="s">
        <v>1249</v>
      </c>
      <c r="C1087" t="s">
        <v>1935</v>
      </c>
      <c r="D1087" t="s">
        <v>1936</v>
      </c>
      <c r="E1087" t="s">
        <v>310</v>
      </c>
      <c r="F1087" t="s">
        <v>2528</v>
      </c>
      <c r="G1087" t="s">
        <v>2529</v>
      </c>
      <c r="H1087" t="s">
        <v>322</v>
      </c>
      <c r="I1087" t="s">
        <v>755</v>
      </c>
      <c r="J1087" t="s">
        <v>205</v>
      </c>
      <c r="K1087" t="s">
        <v>205</v>
      </c>
      <c r="L1087" t="s">
        <v>326</v>
      </c>
      <c r="M1087" t="s">
        <v>341</v>
      </c>
      <c r="N1087" t="s">
        <v>465</v>
      </c>
      <c r="O1087" t="s">
        <v>340</v>
      </c>
      <c r="P1087" t="s">
        <v>1645</v>
      </c>
      <c r="Q1087" t="s">
        <v>414</v>
      </c>
      <c r="R1087" t="s">
        <v>408</v>
      </c>
      <c r="S1087" t="s">
        <v>1213</v>
      </c>
      <c r="T1087" s="131">
        <v>2.02</v>
      </c>
      <c r="U1087" t="s">
        <v>1351</v>
      </c>
      <c r="V1087" s="132">
        <v>2.7179999999999999E-2</v>
      </c>
      <c r="W1087" s="132">
        <v>2.87E-2</v>
      </c>
      <c r="X1087" t="s">
        <v>413</v>
      </c>
      <c r="Y1087" t="s">
        <v>340</v>
      </c>
      <c r="Z1087" s="131">
        <v>39000.639999999999</v>
      </c>
      <c r="AA1087" s="131">
        <v>1</v>
      </c>
      <c r="AB1087" s="131">
        <v>116.49</v>
      </c>
      <c r="AC1087" s="109"/>
      <c r="AD1087" s="131">
        <v>45.432000000000002</v>
      </c>
      <c r="AE1087" s="109"/>
      <c r="AF1087" s="108"/>
      <c r="AG1087" s="16"/>
      <c r="AH1087" s="132">
        <v>2.0000000000000002E-5</v>
      </c>
      <c r="AI1087" s="132">
        <v>1.3699999999999999E-3</v>
      </c>
      <c r="AJ1087" s="132">
        <v>1.4999999999999999E-4</v>
      </c>
    </row>
    <row r="1088" spans="1:36">
      <c r="A1088" t="s">
        <v>1214</v>
      </c>
      <c r="B1088" t="s">
        <v>1249</v>
      </c>
      <c r="C1088" t="s">
        <v>3131</v>
      </c>
      <c r="D1088" t="s">
        <v>3132</v>
      </c>
      <c r="E1088" t="s">
        <v>310</v>
      </c>
      <c r="F1088" t="s">
        <v>3133</v>
      </c>
      <c r="G1088" t="s">
        <v>3134</v>
      </c>
      <c r="H1088" t="s">
        <v>322</v>
      </c>
      <c r="I1088" t="s">
        <v>952</v>
      </c>
      <c r="J1088" t="s">
        <v>205</v>
      </c>
      <c r="K1088" t="s">
        <v>205</v>
      </c>
      <c r="L1088" t="s">
        <v>326</v>
      </c>
      <c r="M1088" t="s">
        <v>341</v>
      </c>
      <c r="N1088" t="s">
        <v>479</v>
      </c>
      <c r="O1088" t="s">
        <v>340</v>
      </c>
      <c r="P1088" t="s">
        <v>1645</v>
      </c>
      <c r="Q1088" t="s">
        <v>414</v>
      </c>
      <c r="R1088" t="s">
        <v>408</v>
      </c>
      <c r="S1088" t="s">
        <v>1213</v>
      </c>
      <c r="T1088" s="131">
        <v>0.3</v>
      </c>
      <c r="U1088" t="s">
        <v>3135</v>
      </c>
      <c r="V1088" s="132">
        <v>4.6780000000000002E-2</v>
      </c>
      <c r="W1088" s="132">
        <v>4.7199999999999999E-2</v>
      </c>
      <c r="X1088" t="s">
        <v>413</v>
      </c>
      <c r="Y1088" t="s">
        <v>340</v>
      </c>
      <c r="Z1088" s="131">
        <v>41714.29</v>
      </c>
      <c r="AA1088" s="131">
        <v>1</v>
      </c>
      <c r="AB1088" s="131">
        <v>100.1</v>
      </c>
      <c r="AC1088" s="109"/>
      <c r="AD1088" s="131">
        <v>41.756</v>
      </c>
      <c r="AE1088" s="109"/>
      <c r="AF1088" s="108"/>
      <c r="AG1088" s="16"/>
      <c r="AH1088" s="132">
        <v>4.8000000000000001E-4</v>
      </c>
      <c r="AI1088" s="132">
        <v>1.2600000000000001E-3</v>
      </c>
      <c r="AJ1088" s="132">
        <v>1.3999999999999999E-4</v>
      </c>
    </row>
    <row r="1089" spans="1:36">
      <c r="A1089" t="s">
        <v>1214</v>
      </c>
      <c r="B1089" t="s">
        <v>1249</v>
      </c>
      <c r="C1089" t="s">
        <v>2897</v>
      </c>
      <c r="D1089" t="s">
        <v>2898</v>
      </c>
      <c r="E1089" t="s">
        <v>310</v>
      </c>
      <c r="F1089" t="s">
        <v>2899</v>
      </c>
      <c r="G1089" t="s">
        <v>2900</v>
      </c>
      <c r="H1089" t="s">
        <v>322</v>
      </c>
      <c r="I1089" t="s">
        <v>756</v>
      </c>
      <c r="J1089" t="s">
        <v>205</v>
      </c>
      <c r="K1089" t="s">
        <v>205</v>
      </c>
      <c r="L1089" t="s">
        <v>326</v>
      </c>
      <c r="M1089" t="s">
        <v>341</v>
      </c>
      <c r="N1089" t="s">
        <v>441</v>
      </c>
      <c r="O1089" t="s">
        <v>340</v>
      </c>
      <c r="P1089" t="s">
        <v>1566</v>
      </c>
      <c r="Q1089" t="s">
        <v>414</v>
      </c>
      <c r="R1089" t="s">
        <v>408</v>
      </c>
      <c r="S1089" t="s">
        <v>1213</v>
      </c>
      <c r="T1089" s="131">
        <v>0.25</v>
      </c>
      <c r="U1089" t="s">
        <v>2901</v>
      </c>
      <c r="V1089" s="132">
        <v>8.1470000000000001E-2</v>
      </c>
      <c r="W1089" s="132">
        <v>6.7500000000000004E-2</v>
      </c>
      <c r="X1089" t="s">
        <v>413</v>
      </c>
      <c r="Y1089" t="s">
        <v>340</v>
      </c>
      <c r="Z1089" s="131">
        <v>44000.160000000003</v>
      </c>
      <c r="AA1089" s="131">
        <v>1</v>
      </c>
      <c r="AB1089" s="131">
        <v>93.14</v>
      </c>
      <c r="AC1089" s="109"/>
      <c r="AD1089" s="131">
        <v>40.981999999999999</v>
      </c>
      <c r="AE1089" s="109"/>
      <c r="AF1089" s="108"/>
      <c r="AG1089" s="16"/>
      <c r="AH1089" s="132">
        <v>3.6000000000000002E-4</v>
      </c>
      <c r="AI1089" s="132">
        <v>1.23E-3</v>
      </c>
      <c r="AJ1089" s="132">
        <v>1.3999999999999999E-4</v>
      </c>
    </row>
    <row r="1090" spans="1:36">
      <c r="A1090" t="s">
        <v>1214</v>
      </c>
      <c r="B1090" t="s">
        <v>1249</v>
      </c>
      <c r="C1090" t="s">
        <v>2004</v>
      </c>
      <c r="D1090" t="s">
        <v>2005</v>
      </c>
      <c r="E1090" t="s">
        <v>310</v>
      </c>
      <c r="F1090" t="s">
        <v>2828</v>
      </c>
      <c r="G1090" t="s">
        <v>2829</v>
      </c>
      <c r="H1090" t="s">
        <v>322</v>
      </c>
      <c r="I1090" t="s">
        <v>755</v>
      </c>
      <c r="J1090" t="s">
        <v>205</v>
      </c>
      <c r="K1090" t="s">
        <v>205</v>
      </c>
      <c r="L1090" t="s">
        <v>326</v>
      </c>
      <c r="M1090" t="s">
        <v>341</v>
      </c>
      <c r="N1090" t="s">
        <v>449</v>
      </c>
      <c r="O1090" t="s">
        <v>340</v>
      </c>
      <c r="P1090" t="s">
        <v>1212</v>
      </c>
      <c r="Q1090" t="s">
        <v>414</v>
      </c>
      <c r="R1090" t="s">
        <v>408</v>
      </c>
      <c r="S1090" t="s">
        <v>1213</v>
      </c>
      <c r="T1090" s="131">
        <v>5.34</v>
      </c>
      <c r="U1090" t="s">
        <v>2830</v>
      </c>
      <c r="V1090" s="132">
        <v>2.3519999999999999E-2</v>
      </c>
      <c r="W1090" s="132">
        <v>2.64E-2</v>
      </c>
      <c r="X1090" t="s">
        <v>413</v>
      </c>
      <c r="Y1090" t="s">
        <v>340</v>
      </c>
      <c r="Z1090" s="131">
        <v>39000</v>
      </c>
      <c r="AA1090" s="131">
        <v>1</v>
      </c>
      <c r="AB1090" s="131">
        <v>103.01</v>
      </c>
      <c r="AC1090" s="109"/>
      <c r="AD1090" s="131">
        <v>40.173999999999999</v>
      </c>
      <c r="AE1090" s="109"/>
      <c r="AF1090" s="108"/>
      <c r="AG1090" s="16"/>
      <c r="AH1090" s="132">
        <v>1.0000000000000001E-5</v>
      </c>
      <c r="AI1090" s="132">
        <v>1.2099999999999999E-3</v>
      </c>
      <c r="AJ1090" s="132">
        <v>1.3999999999999999E-4</v>
      </c>
    </row>
    <row r="1091" spans="1:36">
      <c r="A1091" t="s">
        <v>1214</v>
      </c>
      <c r="B1091" t="s">
        <v>1249</v>
      </c>
      <c r="C1091" t="s">
        <v>3131</v>
      </c>
      <c r="D1091" t="s">
        <v>3132</v>
      </c>
      <c r="E1091" t="s">
        <v>310</v>
      </c>
      <c r="F1091" t="s">
        <v>3136</v>
      </c>
      <c r="G1091" t="s">
        <v>3137</v>
      </c>
      <c r="H1091" t="s">
        <v>322</v>
      </c>
      <c r="I1091" t="s">
        <v>952</v>
      </c>
      <c r="J1091" t="s">
        <v>205</v>
      </c>
      <c r="K1091" t="s">
        <v>205</v>
      </c>
      <c r="L1091" t="s">
        <v>326</v>
      </c>
      <c r="M1091" t="s">
        <v>341</v>
      </c>
      <c r="N1091" t="s">
        <v>479</v>
      </c>
      <c r="O1091" t="s">
        <v>340</v>
      </c>
      <c r="P1091" t="s">
        <v>1645</v>
      </c>
      <c r="Q1091" t="s">
        <v>414</v>
      </c>
      <c r="R1091" t="s">
        <v>408</v>
      </c>
      <c r="S1091" t="s">
        <v>1213</v>
      </c>
      <c r="T1091" s="131">
        <v>3.24</v>
      </c>
      <c r="U1091" t="s">
        <v>3138</v>
      </c>
      <c r="V1091" s="132">
        <v>1.42E-3</v>
      </c>
      <c r="W1091" s="132">
        <v>5.6000000000000001E-2</v>
      </c>
      <c r="X1091" t="s">
        <v>413</v>
      </c>
      <c r="Y1091" t="s">
        <v>340</v>
      </c>
      <c r="Z1091" s="131">
        <v>40000</v>
      </c>
      <c r="AA1091" s="131">
        <v>1</v>
      </c>
      <c r="AB1091" s="131">
        <v>99.88</v>
      </c>
      <c r="AC1091" s="109"/>
      <c r="AD1091" s="131">
        <v>39.951999999999998</v>
      </c>
      <c r="AE1091" s="109"/>
      <c r="AF1091" s="108"/>
      <c r="AG1091" s="16"/>
      <c r="AH1091" s="132">
        <v>1.2999999999999999E-4</v>
      </c>
      <c r="AI1091" s="132">
        <v>1.1999999999999999E-3</v>
      </c>
      <c r="AJ1091" s="132">
        <v>1.3999999999999999E-4</v>
      </c>
    </row>
    <row r="1092" spans="1:36">
      <c r="A1092" t="s">
        <v>1214</v>
      </c>
      <c r="B1092" t="s">
        <v>1249</v>
      </c>
      <c r="C1092" t="s">
        <v>3139</v>
      </c>
      <c r="D1092" t="s">
        <v>3140</v>
      </c>
      <c r="E1092" t="s">
        <v>310</v>
      </c>
      <c r="F1092" t="s">
        <v>3141</v>
      </c>
      <c r="G1092" t="s">
        <v>3142</v>
      </c>
      <c r="H1092" t="s">
        <v>322</v>
      </c>
      <c r="I1092" t="s">
        <v>952</v>
      </c>
      <c r="J1092" t="s">
        <v>205</v>
      </c>
      <c r="K1092" t="s">
        <v>205</v>
      </c>
      <c r="L1092" t="s">
        <v>326</v>
      </c>
      <c r="M1092" t="s">
        <v>341</v>
      </c>
      <c r="N1092" t="s">
        <v>448</v>
      </c>
      <c r="O1092" t="s">
        <v>340</v>
      </c>
      <c r="P1092" t="s">
        <v>1550</v>
      </c>
      <c r="Q1092" t="s">
        <v>414</v>
      </c>
      <c r="R1092" t="s">
        <v>408</v>
      </c>
      <c r="S1092" t="s">
        <v>1213</v>
      </c>
      <c r="T1092" s="131">
        <v>0.5</v>
      </c>
      <c r="U1092" t="s">
        <v>1636</v>
      </c>
      <c r="V1092" s="132">
        <v>4.7660000000000001E-2</v>
      </c>
      <c r="W1092" s="132">
        <v>6.0499999999999998E-2</v>
      </c>
      <c r="X1092" t="s">
        <v>413</v>
      </c>
      <c r="Y1092" t="s">
        <v>340</v>
      </c>
      <c r="Z1092" s="131">
        <v>39000</v>
      </c>
      <c r="AA1092" s="131">
        <v>1</v>
      </c>
      <c r="AB1092" s="131">
        <v>99.5</v>
      </c>
      <c r="AC1092" s="109"/>
      <c r="AD1092" s="131">
        <v>38.805</v>
      </c>
      <c r="AE1092" s="109"/>
      <c r="AF1092" s="108"/>
      <c r="AG1092" s="16"/>
      <c r="AH1092" s="132">
        <v>1.7700000000000001E-3</v>
      </c>
      <c r="AI1092" s="132">
        <v>1.17E-3</v>
      </c>
      <c r="AJ1092" s="132">
        <v>1.2999999999999999E-4</v>
      </c>
    </row>
    <row r="1093" spans="1:36">
      <c r="A1093" t="s">
        <v>1214</v>
      </c>
      <c r="B1093" t="s">
        <v>1249</v>
      </c>
      <c r="C1093" t="s">
        <v>1652</v>
      </c>
      <c r="D1093" t="s">
        <v>1653</v>
      </c>
      <c r="E1093" t="s">
        <v>310</v>
      </c>
      <c r="F1093" t="s">
        <v>2412</v>
      </c>
      <c r="G1093" t="s">
        <v>2413</v>
      </c>
      <c r="H1093" t="s">
        <v>322</v>
      </c>
      <c r="I1093" t="s">
        <v>952</v>
      </c>
      <c r="J1093" t="s">
        <v>205</v>
      </c>
      <c r="K1093" t="s">
        <v>205</v>
      </c>
      <c r="L1093" t="s">
        <v>326</v>
      </c>
      <c r="M1093" t="s">
        <v>341</v>
      </c>
      <c r="N1093" t="s">
        <v>455</v>
      </c>
      <c r="O1093" t="s">
        <v>340</v>
      </c>
      <c r="P1093" t="s">
        <v>1550</v>
      </c>
      <c r="Q1093" t="s">
        <v>414</v>
      </c>
      <c r="R1093" t="s">
        <v>408</v>
      </c>
      <c r="S1093" t="s">
        <v>1213</v>
      </c>
      <c r="T1093" s="131">
        <v>3.13</v>
      </c>
      <c r="U1093" t="s">
        <v>1689</v>
      </c>
      <c r="V1093" s="132">
        <v>5.5100000000000003E-2</v>
      </c>
      <c r="W1093" s="132">
        <v>5.11E-2</v>
      </c>
      <c r="X1093" t="s">
        <v>413</v>
      </c>
      <c r="Y1093" t="s">
        <v>340</v>
      </c>
      <c r="Z1093" s="131">
        <v>36000</v>
      </c>
      <c r="AA1093" s="131">
        <v>1</v>
      </c>
      <c r="AB1093" s="131">
        <v>106.88</v>
      </c>
      <c r="AC1093" s="109"/>
      <c r="AD1093" s="131">
        <v>38.476999999999997</v>
      </c>
      <c r="AE1093" s="109"/>
      <c r="AF1093" s="108"/>
      <c r="AG1093" s="16"/>
      <c r="AH1093" s="132">
        <v>4.0000000000000003E-5</v>
      </c>
      <c r="AI1093" s="132">
        <v>1.16E-3</v>
      </c>
      <c r="AJ1093" s="132">
        <v>1.2999999999999999E-4</v>
      </c>
    </row>
    <row r="1094" spans="1:36">
      <c r="A1094" t="s">
        <v>1214</v>
      </c>
      <c r="B1094" t="s">
        <v>1249</v>
      </c>
      <c r="C1094" t="s">
        <v>2020</v>
      </c>
      <c r="D1094" t="s">
        <v>2021</v>
      </c>
      <c r="E1094" t="s">
        <v>310</v>
      </c>
      <c r="F1094" t="s">
        <v>3143</v>
      </c>
      <c r="G1094" t="s">
        <v>3144</v>
      </c>
      <c r="H1094" t="s">
        <v>322</v>
      </c>
      <c r="I1094" t="s">
        <v>755</v>
      </c>
      <c r="J1094" t="s">
        <v>205</v>
      </c>
      <c r="K1094" t="s">
        <v>205</v>
      </c>
      <c r="L1094" t="s">
        <v>326</v>
      </c>
      <c r="M1094" t="s">
        <v>341</v>
      </c>
      <c r="N1094" t="s">
        <v>465</v>
      </c>
      <c r="O1094" t="s">
        <v>340</v>
      </c>
      <c r="P1094" t="s">
        <v>1645</v>
      </c>
      <c r="Q1094" t="s">
        <v>414</v>
      </c>
      <c r="R1094" t="s">
        <v>408</v>
      </c>
      <c r="S1094" t="s">
        <v>1213</v>
      </c>
      <c r="T1094" s="131">
        <v>1.76</v>
      </c>
      <c r="U1094" t="s">
        <v>3145</v>
      </c>
      <c r="V1094" s="132">
        <v>2.4320000000000001E-2</v>
      </c>
      <c r="W1094" s="132">
        <v>2.7699999999999999E-2</v>
      </c>
      <c r="X1094" t="s">
        <v>413</v>
      </c>
      <c r="Y1094" t="s">
        <v>340</v>
      </c>
      <c r="Z1094" s="131">
        <v>33000</v>
      </c>
      <c r="AA1094" s="131">
        <v>1</v>
      </c>
      <c r="AB1094" s="131">
        <v>116.04</v>
      </c>
      <c r="AC1094" s="109"/>
      <c r="AD1094" s="131">
        <v>38.292999999999999</v>
      </c>
      <c r="AE1094" s="109"/>
      <c r="AF1094" s="108"/>
      <c r="AG1094" s="16"/>
      <c r="AH1094" s="132">
        <v>8.0000000000000007E-5</v>
      </c>
      <c r="AI1094" s="132">
        <v>1.15E-3</v>
      </c>
      <c r="AJ1094" s="132">
        <v>1.2999999999999999E-4</v>
      </c>
    </row>
    <row r="1095" spans="1:36">
      <c r="A1095" t="s">
        <v>1214</v>
      </c>
      <c r="B1095" t="s">
        <v>1249</v>
      </c>
      <c r="C1095" t="s">
        <v>2299</v>
      </c>
      <c r="D1095" t="s">
        <v>2300</v>
      </c>
      <c r="E1095" t="s">
        <v>310</v>
      </c>
      <c r="F1095" t="s">
        <v>3146</v>
      </c>
      <c r="G1095" t="s">
        <v>3147</v>
      </c>
      <c r="H1095" t="s">
        <v>322</v>
      </c>
      <c r="I1095" t="s">
        <v>952</v>
      </c>
      <c r="J1095" t="s">
        <v>205</v>
      </c>
      <c r="K1095" t="s">
        <v>205</v>
      </c>
      <c r="L1095" t="s">
        <v>326</v>
      </c>
      <c r="M1095" t="s">
        <v>341</v>
      </c>
      <c r="N1095" t="s">
        <v>463</v>
      </c>
      <c r="O1095" t="s">
        <v>340</v>
      </c>
      <c r="P1095" t="s">
        <v>1590</v>
      </c>
      <c r="Q1095" t="s">
        <v>414</v>
      </c>
      <c r="R1095" t="s">
        <v>408</v>
      </c>
      <c r="S1095" t="s">
        <v>1213</v>
      </c>
      <c r="T1095" s="131">
        <v>1.78</v>
      </c>
      <c r="U1095" t="s">
        <v>3148</v>
      </c>
      <c r="V1095" s="132">
        <v>5.0569999999999997E-2</v>
      </c>
      <c r="W1095" s="132">
        <v>4.8300000000000003E-2</v>
      </c>
      <c r="X1095" t="s">
        <v>413</v>
      </c>
      <c r="Y1095" t="s">
        <v>340</v>
      </c>
      <c r="Z1095" s="131">
        <v>39000.199999999997</v>
      </c>
      <c r="AA1095" s="131">
        <v>1</v>
      </c>
      <c r="AB1095" s="131">
        <v>95.82</v>
      </c>
      <c r="AC1095" s="109"/>
      <c r="AD1095" s="131">
        <v>37.369999999999997</v>
      </c>
      <c r="AE1095" s="109"/>
      <c r="AF1095" s="108"/>
      <c r="AG1095" s="16"/>
      <c r="AH1095" s="132">
        <v>1.3999999999999999E-4</v>
      </c>
      <c r="AI1095" s="132">
        <v>1.1199999999999999E-3</v>
      </c>
      <c r="AJ1095" s="132">
        <v>1.2999999999999999E-4</v>
      </c>
    </row>
    <row r="1096" spans="1:36">
      <c r="A1096" t="s">
        <v>1214</v>
      </c>
      <c r="B1096" t="s">
        <v>1249</v>
      </c>
      <c r="C1096" t="s">
        <v>2867</v>
      </c>
      <c r="D1096" t="s">
        <v>2868</v>
      </c>
      <c r="E1096" t="s">
        <v>310</v>
      </c>
      <c r="F1096" t="s">
        <v>3149</v>
      </c>
      <c r="G1096" t="s">
        <v>3150</v>
      </c>
      <c r="H1096" t="s">
        <v>322</v>
      </c>
      <c r="I1096" t="s">
        <v>755</v>
      </c>
      <c r="J1096" t="s">
        <v>205</v>
      </c>
      <c r="K1096" t="s">
        <v>205</v>
      </c>
      <c r="L1096" t="s">
        <v>326</v>
      </c>
      <c r="M1096" t="s">
        <v>341</v>
      </c>
      <c r="N1096" t="s">
        <v>465</v>
      </c>
      <c r="O1096" t="s">
        <v>340</v>
      </c>
      <c r="P1096" t="s">
        <v>1579</v>
      </c>
      <c r="Q1096" t="s">
        <v>416</v>
      </c>
      <c r="R1096" t="s">
        <v>408</v>
      </c>
      <c r="S1096" t="s">
        <v>1213</v>
      </c>
      <c r="T1096" s="131">
        <v>0.5</v>
      </c>
      <c r="U1096" t="s">
        <v>1636</v>
      </c>
      <c r="V1096" s="132">
        <v>7.1999999999999998E-3</v>
      </c>
      <c r="W1096" s="132">
        <v>3.3500000000000002E-2</v>
      </c>
      <c r="X1096" t="s">
        <v>413</v>
      </c>
      <c r="Y1096" t="s">
        <v>340</v>
      </c>
      <c r="Z1096" s="131">
        <v>31000.41</v>
      </c>
      <c r="AA1096" s="131">
        <v>1</v>
      </c>
      <c r="AB1096" s="131">
        <v>117.96</v>
      </c>
      <c r="AC1096" s="109"/>
      <c r="AD1096" s="131">
        <v>36.567999999999998</v>
      </c>
      <c r="AE1096" s="109"/>
      <c r="AF1096" s="108"/>
      <c r="AG1096" s="16"/>
      <c r="AH1096" s="132">
        <v>1E-4</v>
      </c>
      <c r="AI1096" s="132">
        <v>1.1000000000000001E-3</v>
      </c>
      <c r="AJ1096" s="132">
        <v>1.2E-4</v>
      </c>
    </row>
    <row r="1097" spans="1:36">
      <c r="A1097" t="s">
        <v>1214</v>
      </c>
      <c r="B1097" t="s">
        <v>1249</v>
      </c>
      <c r="C1097" t="s">
        <v>2095</v>
      </c>
      <c r="D1097" t="s">
        <v>2096</v>
      </c>
      <c r="E1097" t="s">
        <v>310</v>
      </c>
      <c r="F1097" t="s">
        <v>2617</v>
      </c>
      <c r="G1097" t="s">
        <v>2618</v>
      </c>
      <c r="H1097" t="s">
        <v>322</v>
      </c>
      <c r="I1097" t="s">
        <v>755</v>
      </c>
      <c r="J1097" t="s">
        <v>205</v>
      </c>
      <c r="K1097" t="s">
        <v>205</v>
      </c>
      <c r="L1097" t="s">
        <v>326</v>
      </c>
      <c r="M1097" t="s">
        <v>341</v>
      </c>
      <c r="N1097" t="s">
        <v>485</v>
      </c>
      <c r="O1097" t="s">
        <v>340</v>
      </c>
      <c r="P1097" t="s">
        <v>1645</v>
      </c>
      <c r="Q1097" t="s">
        <v>414</v>
      </c>
      <c r="R1097" t="s">
        <v>408</v>
      </c>
      <c r="S1097" t="s">
        <v>1213</v>
      </c>
      <c r="T1097" s="131">
        <v>0.42</v>
      </c>
      <c r="U1097" t="s">
        <v>2619</v>
      </c>
      <c r="V1097" s="132">
        <v>4.2700000000000004E-3</v>
      </c>
      <c r="W1097" s="132">
        <v>1.9400000000000001E-2</v>
      </c>
      <c r="X1097" t="s">
        <v>413</v>
      </c>
      <c r="Y1097" t="s">
        <v>340</v>
      </c>
      <c r="Z1097" s="131">
        <v>31000</v>
      </c>
      <c r="AA1097" s="131">
        <v>1</v>
      </c>
      <c r="AB1097" s="131">
        <v>117.6</v>
      </c>
      <c r="AC1097" s="109"/>
      <c r="AD1097" s="131">
        <v>36.456000000000003</v>
      </c>
      <c r="AE1097" s="109"/>
      <c r="AF1097" s="108"/>
      <c r="AG1097" s="16"/>
      <c r="AH1097" s="132">
        <v>1.2E-4</v>
      </c>
      <c r="AI1097" s="132">
        <v>1.1000000000000001E-3</v>
      </c>
      <c r="AJ1097" s="132">
        <v>1.2E-4</v>
      </c>
    </row>
    <row r="1098" spans="1:36">
      <c r="A1098" t="s">
        <v>1214</v>
      </c>
      <c r="B1098" t="s">
        <v>1249</v>
      </c>
      <c r="C1098" t="s">
        <v>1771</v>
      </c>
      <c r="D1098" t="s">
        <v>1772</v>
      </c>
      <c r="E1098" t="s">
        <v>310</v>
      </c>
      <c r="F1098" t="s">
        <v>3151</v>
      </c>
      <c r="G1098" t="s">
        <v>3152</v>
      </c>
      <c r="H1098" t="s">
        <v>322</v>
      </c>
      <c r="I1098" t="s">
        <v>952</v>
      </c>
      <c r="J1098" t="s">
        <v>205</v>
      </c>
      <c r="K1098" t="s">
        <v>205</v>
      </c>
      <c r="L1098" t="s">
        <v>326</v>
      </c>
      <c r="M1098" t="s">
        <v>341</v>
      </c>
      <c r="N1098" t="s">
        <v>448</v>
      </c>
      <c r="O1098" t="s">
        <v>340</v>
      </c>
      <c r="P1098"/>
      <c r="Q1098" t="s">
        <v>411</v>
      </c>
      <c r="R1098" t="s">
        <v>411</v>
      </c>
      <c r="S1098" t="s">
        <v>1213</v>
      </c>
      <c r="T1098" s="131">
        <v>3.29</v>
      </c>
      <c r="U1098" t="s">
        <v>1668</v>
      </c>
      <c r="V1098" s="132">
        <v>6.658E-2</v>
      </c>
      <c r="W1098" s="132">
        <v>6.5699999999999995E-2</v>
      </c>
      <c r="X1098" t="s">
        <v>413</v>
      </c>
      <c r="Y1098" t="s">
        <v>340</v>
      </c>
      <c r="Z1098" s="131">
        <v>36000</v>
      </c>
      <c r="AA1098" s="131">
        <v>1</v>
      </c>
      <c r="AB1098" s="131">
        <v>100.7</v>
      </c>
      <c r="AC1098" s="109"/>
      <c r="AD1098" s="131">
        <v>36.252000000000002</v>
      </c>
      <c r="AE1098" s="109"/>
      <c r="AF1098" s="108"/>
      <c r="AG1098" s="16"/>
      <c r="AH1098" s="132">
        <v>1.2E-4</v>
      </c>
      <c r="AI1098" s="132">
        <v>1.09E-3</v>
      </c>
      <c r="AJ1098" s="132">
        <v>1.2E-4</v>
      </c>
    </row>
    <row r="1099" spans="1:36">
      <c r="A1099" t="s">
        <v>1214</v>
      </c>
      <c r="B1099" t="s">
        <v>1249</v>
      </c>
      <c r="C1099" t="s">
        <v>2701</v>
      </c>
      <c r="D1099" t="s">
        <v>2702</v>
      </c>
      <c r="E1099" t="s">
        <v>310</v>
      </c>
      <c r="F1099" t="s">
        <v>2703</v>
      </c>
      <c r="G1099" t="s">
        <v>2704</v>
      </c>
      <c r="H1099" t="s">
        <v>322</v>
      </c>
      <c r="I1099" t="s">
        <v>952</v>
      </c>
      <c r="J1099" t="s">
        <v>205</v>
      </c>
      <c r="K1099" t="s">
        <v>205</v>
      </c>
      <c r="L1099" t="s">
        <v>326</v>
      </c>
      <c r="M1099" t="s">
        <v>341</v>
      </c>
      <c r="N1099" t="s">
        <v>465</v>
      </c>
      <c r="O1099" t="s">
        <v>340</v>
      </c>
      <c r="P1099" t="s">
        <v>1707</v>
      </c>
      <c r="Q1099" t="s">
        <v>414</v>
      </c>
      <c r="R1099" t="s">
        <v>408</v>
      </c>
      <c r="S1099" t="s">
        <v>1213</v>
      </c>
      <c r="T1099" s="131">
        <v>0.98</v>
      </c>
      <c r="U1099" t="s">
        <v>2705</v>
      </c>
      <c r="V1099" s="132">
        <v>6.0720000000000003E-2</v>
      </c>
      <c r="W1099" s="132">
        <v>5.9299999999999999E-2</v>
      </c>
      <c r="X1099" t="s">
        <v>413</v>
      </c>
      <c r="Y1099" t="s">
        <v>340</v>
      </c>
      <c r="Z1099" s="131">
        <v>35000.47</v>
      </c>
      <c r="AA1099" s="131">
        <v>1</v>
      </c>
      <c r="AB1099" s="131">
        <v>99.25</v>
      </c>
      <c r="AC1099" s="109"/>
      <c r="AD1099" s="131">
        <v>34.738</v>
      </c>
      <c r="AE1099" s="109"/>
      <c r="AF1099" s="108"/>
      <c r="AG1099" s="16"/>
      <c r="AH1099" s="132">
        <v>6.0000000000000002E-5</v>
      </c>
      <c r="AI1099" s="132">
        <v>1.0499999999999999E-3</v>
      </c>
      <c r="AJ1099" s="132">
        <v>1.2E-4</v>
      </c>
    </row>
    <row r="1100" spans="1:36">
      <c r="A1100" t="s">
        <v>1214</v>
      </c>
      <c r="B1100" t="s">
        <v>1249</v>
      </c>
      <c r="C1100" t="s">
        <v>2321</v>
      </c>
      <c r="D1100" t="s">
        <v>2322</v>
      </c>
      <c r="E1100" t="s">
        <v>310</v>
      </c>
      <c r="F1100" t="s">
        <v>2740</v>
      </c>
      <c r="G1100" t="s">
        <v>2741</v>
      </c>
      <c r="H1100" t="s">
        <v>322</v>
      </c>
      <c r="I1100" t="s">
        <v>952</v>
      </c>
      <c r="J1100" t="s">
        <v>205</v>
      </c>
      <c r="K1100" t="s">
        <v>205</v>
      </c>
      <c r="L1100" t="s">
        <v>326</v>
      </c>
      <c r="M1100" t="s">
        <v>341</v>
      </c>
      <c r="N1100" t="s">
        <v>452</v>
      </c>
      <c r="O1100" t="s">
        <v>340</v>
      </c>
      <c r="P1100" t="s">
        <v>1566</v>
      </c>
      <c r="Q1100" t="s">
        <v>414</v>
      </c>
      <c r="R1100" t="s">
        <v>408</v>
      </c>
      <c r="S1100" t="s">
        <v>1213</v>
      </c>
      <c r="T1100" s="131">
        <v>0.99</v>
      </c>
      <c r="U1100" t="s">
        <v>1861</v>
      </c>
      <c r="V1100" s="132">
        <v>4.8509999999999998E-2</v>
      </c>
      <c r="W1100" s="132">
        <v>4.9099999999999998E-2</v>
      </c>
      <c r="X1100" t="s">
        <v>413</v>
      </c>
      <c r="Y1100" t="s">
        <v>340</v>
      </c>
      <c r="Z1100" s="131">
        <v>35010.089999999997</v>
      </c>
      <c r="AA1100" s="131">
        <v>1</v>
      </c>
      <c r="AB1100" s="131">
        <v>99.19</v>
      </c>
      <c r="AC1100" s="109"/>
      <c r="AD1100" s="131">
        <v>34.726999999999997</v>
      </c>
      <c r="AE1100" s="109"/>
      <c r="AF1100" s="108"/>
      <c r="AG1100" s="16"/>
      <c r="AH1100" s="132">
        <v>5.2999999999999998E-4</v>
      </c>
      <c r="AI1100" s="132">
        <v>1.0499999999999999E-3</v>
      </c>
      <c r="AJ1100" s="132">
        <v>1.2E-4</v>
      </c>
    </row>
    <row r="1101" spans="1:36">
      <c r="A1101" t="s">
        <v>1214</v>
      </c>
      <c r="B1101" t="s">
        <v>1249</v>
      </c>
      <c r="C1101" t="s">
        <v>1575</v>
      </c>
      <c r="D1101" t="s">
        <v>1576</v>
      </c>
      <c r="E1101" t="s">
        <v>80</v>
      </c>
      <c r="F1101" t="s">
        <v>1577</v>
      </c>
      <c r="G1101" t="s">
        <v>1578</v>
      </c>
      <c r="H1101" t="s">
        <v>322</v>
      </c>
      <c r="I1101" t="s">
        <v>756</v>
      </c>
      <c r="J1101" t="s">
        <v>205</v>
      </c>
      <c r="K1101" t="s">
        <v>225</v>
      </c>
      <c r="L1101" t="s">
        <v>326</v>
      </c>
      <c r="M1101" t="s">
        <v>341</v>
      </c>
      <c r="N1101" t="s">
        <v>444</v>
      </c>
      <c r="O1101" t="s">
        <v>340</v>
      </c>
      <c r="P1101" t="s">
        <v>1579</v>
      </c>
      <c r="Q1101" t="s">
        <v>416</v>
      </c>
      <c r="R1101" t="s">
        <v>408</v>
      </c>
      <c r="S1101" t="s">
        <v>1213</v>
      </c>
      <c r="T1101" s="131">
        <v>1.1200000000000001</v>
      </c>
      <c r="U1101" t="s">
        <v>1580</v>
      </c>
      <c r="V1101" s="132">
        <v>8.8999999999999995E-4</v>
      </c>
      <c r="W1101" s="132">
        <v>5.4300000000000001E-2</v>
      </c>
      <c r="X1101" t="s">
        <v>413</v>
      </c>
      <c r="Y1101" t="s">
        <v>340</v>
      </c>
      <c r="Z1101" s="131">
        <v>36000</v>
      </c>
      <c r="AA1101" s="131">
        <v>1</v>
      </c>
      <c r="AB1101" s="131">
        <v>95.62</v>
      </c>
      <c r="AC1101" s="109"/>
      <c r="AD1101" s="131">
        <v>34.423000000000002</v>
      </c>
      <c r="AE1101" s="109"/>
      <c r="AF1101" s="108"/>
      <c r="AG1101" s="16"/>
      <c r="AH1101" s="132">
        <v>9.0000000000000006E-5</v>
      </c>
      <c r="AI1101" s="132">
        <v>1.0399999999999999E-3</v>
      </c>
      <c r="AJ1101" s="132">
        <v>1.2E-4</v>
      </c>
    </row>
    <row r="1102" spans="1:36">
      <c r="A1102" t="s">
        <v>1214</v>
      </c>
      <c r="B1102" t="s">
        <v>1249</v>
      </c>
      <c r="C1102" t="s">
        <v>2560</v>
      </c>
      <c r="D1102" t="s">
        <v>2561</v>
      </c>
      <c r="E1102" t="s">
        <v>310</v>
      </c>
      <c r="F1102" t="s">
        <v>3153</v>
      </c>
      <c r="G1102" t="s">
        <v>3154</v>
      </c>
      <c r="H1102" t="s">
        <v>322</v>
      </c>
      <c r="I1102" t="s">
        <v>755</v>
      </c>
      <c r="J1102" t="s">
        <v>205</v>
      </c>
      <c r="K1102" t="s">
        <v>205</v>
      </c>
      <c r="L1102" t="s">
        <v>326</v>
      </c>
      <c r="M1102" t="s">
        <v>341</v>
      </c>
      <c r="N1102" t="s">
        <v>465</v>
      </c>
      <c r="O1102" t="s">
        <v>340</v>
      </c>
      <c r="P1102" t="s">
        <v>1212</v>
      </c>
      <c r="Q1102" t="s">
        <v>414</v>
      </c>
      <c r="R1102" t="s">
        <v>408</v>
      </c>
      <c r="S1102" t="s">
        <v>1213</v>
      </c>
      <c r="T1102" s="131">
        <v>12.79</v>
      </c>
      <c r="U1102" t="s">
        <v>3155</v>
      </c>
      <c r="V1102" s="132">
        <v>2.7019999999999999E-2</v>
      </c>
      <c r="W1102" s="132">
        <v>2.75E-2</v>
      </c>
      <c r="X1102" t="s">
        <v>413</v>
      </c>
      <c r="Y1102" t="s">
        <v>340</v>
      </c>
      <c r="Z1102" s="131">
        <v>37000</v>
      </c>
      <c r="AA1102" s="131">
        <v>1</v>
      </c>
      <c r="AB1102" s="131">
        <v>92.47</v>
      </c>
      <c r="AC1102" s="109"/>
      <c r="AD1102" s="131">
        <v>34.213999999999999</v>
      </c>
      <c r="AE1102" s="109"/>
      <c r="AF1102" s="108"/>
      <c r="AG1102" s="16"/>
      <c r="AH1102" s="132">
        <v>3.0000000000000001E-5</v>
      </c>
      <c r="AI1102" s="132">
        <v>1.0300000000000001E-3</v>
      </c>
      <c r="AJ1102" s="132">
        <v>1.2E-4</v>
      </c>
    </row>
    <row r="1103" spans="1:36">
      <c r="A1103" t="s">
        <v>1214</v>
      </c>
      <c r="B1103" t="s">
        <v>1249</v>
      </c>
      <c r="C1103" t="s">
        <v>2207</v>
      </c>
      <c r="D1103" t="s">
        <v>2208</v>
      </c>
      <c r="E1103" t="s">
        <v>310</v>
      </c>
      <c r="F1103" t="s">
        <v>2445</v>
      </c>
      <c r="G1103" t="s">
        <v>2446</v>
      </c>
      <c r="H1103" t="s">
        <v>322</v>
      </c>
      <c r="I1103" t="s">
        <v>952</v>
      </c>
      <c r="J1103" t="s">
        <v>205</v>
      </c>
      <c r="K1103" t="s">
        <v>205</v>
      </c>
      <c r="L1103" t="s">
        <v>326</v>
      </c>
      <c r="M1103" t="s">
        <v>341</v>
      </c>
      <c r="N1103" t="s">
        <v>455</v>
      </c>
      <c r="O1103" t="s">
        <v>340</v>
      </c>
      <c r="P1103" t="s">
        <v>1550</v>
      </c>
      <c r="Q1103" t="s">
        <v>414</v>
      </c>
      <c r="R1103" t="s">
        <v>408</v>
      </c>
      <c r="S1103" t="s">
        <v>1213</v>
      </c>
      <c r="T1103" s="131">
        <v>3.36</v>
      </c>
      <c r="U1103" t="s">
        <v>2447</v>
      </c>
      <c r="V1103" s="132">
        <v>4.5670000000000002E-2</v>
      </c>
      <c r="W1103" s="132">
        <v>5.1400000000000001E-2</v>
      </c>
      <c r="X1103" t="s">
        <v>413</v>
      </c>
      <c r="Y1103" t="s">
        <v>340</v>
      </c>
      <c r="Z1103" s="131">
        <v>31140.400000000001</v>
      </c>
      <c r="AA1103" s="131">
        <v>1</v>
      </c>
      <c r="AB1103" s="131">
        <v>105.89</v>
      </c>
      <c r="AC1103" s="109"/>
      <c r="AD1103" s="131">
        <v>32.975000000000001</v>
      </c>
      <c r="AE1103" s="109"/>
      <c r="AF1103" s="108"/>
      <c r="AG1103" s="16"/>
      <c r="AH1103" s="132">
        <v>4.0000000000000003E-5</v>
      </c>
      <c r="AI1103" s="132">
        <v>9.8999999999999999E-4</v>
      </c>
      <c r="AJ1103" s="132">
        <v>1.1E-4</v>
      </c>
    </row>
    <row r="1104" spans="1:36">
      <c r="A1104" t="s">
        <v>1214</v>
      </c>
      <c r="B1104" t="s">
        <v>1249</v>
      </c>
      <c r="C1104" t="s">
        <v>1647</v>
      </c>
      <c r="D1104" t="s">
        <v>1648</v>
      </c>
      <c r="E1104" t="s">
        <v>310</v>
      </c>
      <c r="F1104" t="s">
        <v>1649</v>
      </c>
      <c r="G1104" t="s">
        <v>1650</v>
      </c>
      <c r="H1104" t="s">
        <v>322</v>
      </c>
      <c r="I1104" t="s">
        <v>952</v>
      </c>
      <c r="J1104" t="s">
        <v>205</v>
      </c>
      <c r="K1104" t="s">
        <v>205</v>
      </c>
      <c r="L1104" t="s">
        <v>326</v>
      </c>
      <c r="M1104" t="s">
        <v>341</v>
      </c>
      <c r="N1104" t="s">
        <v>448</v>
      </c>
      <c r="O1104" t="s">
        <v>340</v>
      </c>
      <c r="P1104" t="s">
        <v>1600</v>
      </c>
      <c r="Q1104" t="s">
        <v>416</v>
      </c>
      <c r="R1104" t="s">
        <v>408</v>
      </c>
      <c r="S1104" t="s">
        <v>1213</v>
      </c>
      <c r="T1104" s="131">
        <v>4.7699999999999996</v>
      </c>
      <c r="U1104" t="s">
        <v>1651</v>
      </c>
      <c r="V1104" s="132">
        <v>4.9750000000000003E-2</v>
      </c>
      <c r="W1104" s="132">
        <v>5.3900000000000003E-2</v>
      </c>
      <c r="X1104" t="s">
        <v>413</v>
      </c>
      <c r="Y1104" t="s">
        <v>340</v>
      </c>
      <c r="Z1104" s="131">
        <v>32000</v>
      </c>
      <c r="AA1104" s="131">
        <v>1</v>
      </c>
      <c r="AB1104" s="131">
        <v>102.87</v>
      </c>
      <c r="AC1104" s="109"/>
      <c r="AD1104" s="131">
        <v>32.917999999999999</v>
      </c>
      <c r="AE1104" s="109"/>
      <c r="AF1104" s="108"/>
      <c r="AG1104" s="16"/>
      <c r="AH1104" s="132">
        <v>1.1E-4</v>
      </c>
      <c r="AI1104" s="132">
        <v>9.8999999999999999E-4</v>
      </c>
      <c r="AJ1104" s="132">
        <v>1.1E-4</v>
      </c>
    </row>
    <row r="1105" spans="1:36">
      <c r="A1105" t="s">
        <v>1214</v>
      </c>
      <c r="B1105" t="s">
        <v>1249</v>
      </c>
      <c r="C1105" t="s">
        <v>3156</v>
      </c>
      <c r="D1105" t="s">
        <v>3157</v>
      </c>
      <c r="E1105" t="s">
        <v>312</v>
      </c>
      <c r="F1105" t="s">
        <v>3158</v>
      </c>
      <c r="G1105" t="s">
        <v>3159</v>
      </c>
      <c r="H1105" t="s">
        <v>322</v>
      </c>
      <c r="I1105" t="s">
        <v>952</v>
      </c>
      <c r="J1105" t="s">
        <v>205</v>
      </c>
      <c r="K1105" t="s">
        <v>225</v>
      </c>
      <c r="L1105" t="s">
        <v>326</v>
      </c>
      <c r="M1105" t="s">
        <v>341</v>
      </c>
      <c r="N1105" t="s">
        <v>466</v>
      </c>
      <c r="O1105" t="s">
        <v>340</v>
      </c>
      <c r="P1105" t="s">
        <v>1530</v>
      </c>
      <c r="Q1105" t="s">
        <v>414</v>
      </c>
      <c r="R1105" t="s">
        <v>408</v>
      </c>
      <c r="S1105" t="s">
        <v>1213</v>
      </c>
      <c r="T1105" s="131">
        <v>0.99</v>
      </c>
      <c r="U1105" t="s">
        <v>3045</v>
      </c>
      <c r="V1105" s="132">
        <v>7.1370000000000003E-2</v>
      </c>
      <c r="W1105" s="132">
        <v>6.1199999999999997E-2</v>
      </c>
      <c r="X1105" t="s">
        <v>413</v>
      </c>
      <c r="Y1105" t="s">
        <v>340</v>
      </c>
      <c r="Z1105" s="131">
        <v>28000</v>
      </c>
      <c r="AA1105" s="131">
        <v>1</v>
      </c>
      <c r="AB1105" s="131">
        <v>104.55</v>
      </c>
      <c r="AC1105" s="109"/>
      <c r="AD1105" s="131">
        <v>29.274000000000001</v>
      </c>
      <c r="AE1105" s="109"/>
      <c r="AF1105" s="108"/>
      <c r="AG1105" s="16"/>
      <c r="AH1105" s="132">
        <v>1.9000000000000001E-4</v>
      </c>
      <c r="AI1105" s="132">
        <v>8.8000000000000003E-4</v>
      </c>
      <c r="AJ1105" s="132">
        <v>1E-4</v>
      </c>
    </row>
    <row r="1106" spans="1:36">
      <c r="A1106" t="s">
        <v>1214</v>
      </c>
      <c r="B1106" t="s">
        <v>1249</v>
      </c>
      <c r="C1106" t="s">
        <v>1608</v>
      </c>
      <c r="D1106" t="s">
        <v>1609</v>
      </c>
      <c r="E1106" t="s">
        <v>310</v>
      </c>
      <c r="F1106" t="s">
        <v>1874</v>
      </c>
      <c r="G1106" t="s">
        <v>1875</v>
      </c>
      <c r="H1106" t="s">
        <v>322</v>
      </c>
      <c r="I1106" t="s">
        <v>755</v>
      </c>
      <c r="J1106" t="s">
        <v>205</v>
      </c>
      <c r="K1106" t="s">
        <v>205</v>
      </c>
      <c r="L1106" t="s">
        <v>326</v>
      </c>
      <c r="M1106" t="s">
        <v>341</v>
      </c>
      <c r="N1106" t="s">
        <v>442</v>
      </c>
      <c r="O1106" t="s">
        <v>340</v>
      </c>
      <c r="P1106"/>
      <c r="Q1106" t="s">
        <v>411</v>
      </c>
      <c r="R1106" t="s">
        <v>411</v>
      </c>
      <c r="S1106" t="s">
        <v>1213</v>
      </c>
      <c r="T1106" s="131">
        <v>2.06</v>
      </c>
      <c r="U1106" t="s">
        <v>1686</v>
      </c>
      <c r="V1106" s="132">
        <v>3.7409999999999999E-2</v>
      </c>
      <c r="W1106" s="132">
        <v>3.6799999999999999E-2</v>
      </c>
      <c r="X1106" t="s">
        <v>413</v>
      </c>
      <c r="Y1106" t="s">
        <v>340</v>
      </c>
      <c r="Z1106" s="131">
        <v>24500</v>
      </c>
      <c r="AA1106" s="131">
        <v>1</v>
      </c>
      <c r="AB1106" s="131">
        <v>114.78</v>
      </c>
      <c r="AC1106" s="109"/>
      <c r="AD1106" s="131">
        <v>28.120999999999999</v>
      </c>
      <c r="AE1106" s="109"/>
      <c r="AF1106" s="108"/>
      <c r="AG1106" s="16"/>
      <c r="AH1106" s="132">
        <v>3.8000000000000002E-4</v>
      </c>
      <c r="AI1106" s="132">
        <v>8.4999999999999995E-4</v>
      </c>
      <c r="AJ1106" s="132">
        <v>1E-4</v>
      </c>
    </row>
    <row r="1107" spans="1:36">
      <c r="A1107" t="s">
        <v>1214</v>
      </c>
      <c r="B1107" t="s">
        <v>1249</v>
      </c>
      <c r="C1107" t="s">
        <v>2308</v>
      </c>
      <c r="D1107" t="s">
        <v>2309</v>
      </c>
      <c r="E1107" t="s">
        <v>310</v>
      </c>
      <c r="F1107" t="s">
        <v>2645</v>
      </c>
      <c r="G1107" t="s">
        <v>2646</v>
      </c>
      <c r="H1107" t="s">
        <v>322</v>
      </c>
      <c r="I1107" t="s">
        <v>755</v>
      </c>
      <c r="J1107" t="s">
        <v>205</v>
      </c>
      <c r="K1107" t="s">
        <v>205</v>
      </c>
      <c r="L1107" t="s">
        <v>326</v>
      </c>
      <c r="M1107" t="s">
        <v>341</v>
      </c>
      <c r="N1107" t="s">
        <v>466</v>
      </c>
      <c r="O1107" t="s">
        <v>340</v>
      </c>
      <c r="P1107" t="s">
        <v>1550</v>
      </c>
      <c r="Q1107" t="s">
        <v>414</v>
      </c>
      <c r="R1107" t="s">
        <v>408</v>
      </c>
      <c r="S1107" t="s">
        <v>1213</v>
      </c>
      <c r="T1107" s="131">
        <v>2.5</v>
      </c>
      <c r="U1107" t="s">
        <v>1686</v>
      </c>
      <c r="V1107" s="132">
        <v>5.0470000000000001E-2</v>
      </c>
      <c r="W1107" s="132">
        <v>4.3700000000000003E-2</v>
      </c>
      <c r="X1107" t="s">
        <v>413</v>
      </c>
      <c r="Y1107" t="s">
        <v>340</v>
      </c>
      <c r="Z1107" s="131">
        <v>23000</v>
      </c>
      <c r="AA1107" s="131">
        <v>1</v>
      </c>
      <c r="AB1107" s="131">
        <v>115.58</v>
      </c>
      <c r="AC1107" s="109"/>
      <c r="AD1107" s="131">
        <v>26.582999999999998</v>
      </c>
      <c r="AE1107" s="109"/>
      <c r="AF1107" s="108"/>
      <c r="AG1107" s="16"/>
      <c r="AH1107" s="132">
        <v>2.0000000000000002E-5</v>
      </c>
      <c r="AI1107" s="132">
        <v>8.0000000000000004E-4</v>
      </c>
      <c r="AJ1107" s="132">
        <v>9.0000000000000006E-5</v>
      </c>
    </row>
    <row r="1108" spans="1:36">
      <c r="A1108" t="s">
        <v>1214</v>
      </c>
      <c r="B1108" t="s">
        <v>1249</v>
      </c>
      <c r="C1108" t="s">
        <v>1806</v>
      </c>
      <c r="D1108" t="s">
        <v>1807</v>
      </c>
      <c r="E1108" t="s">
        <v>310</v>
      </c>
      <c r="F1108" t="s">
        <v>1808</v>
      </c>
      <c r="G1108" t="s">
        <v>1809</v>
      </c>
      <c r="H1108" t="s">
        <v>322</v>
      </c>
      <c r="I1108" t="s">
        <v>952</v>
      </c>
      <c r="J1108" t="s">
        <v>205</v>
      </c>
      <c r="K1108" t="s">
        <v>205</v>
      </c>
      <c r="L1108" t="s">
        <v>326</v>
      </c>
      <c r="M1108" t="s">
        <v>341</v>
      </c>
      <c r="N1108" t="s">
        <v>448</v>
      </c>
      <c r="O1108" t="s">
        <v>340</v>
      </c>
      <c r="P1108"/>
      <c r="Q1108" t="s">
        <v>411</v>
      </c>
      <c r="R1108" t="s">
        <v>411</v>
      </c>
      <c r="S1108" t="s">
        <v>1213</v>
      </c>
      <c r="T1108" s="131">
        <v>3.25</v>
      </c>
      <c r="U1108" t="s">
        <v>1561</v>
      </c>
      <c r="V1108" s="132">
        <v>5.8209999999999998E-2</v>
      </c>
      <c r="W1108" s="132">
        <v>6.9000000000000006E-2</v>
      </c>
      <c r="X1108" t="s">
        <v>413</v>
      </c>
      <c r="Y1108" t="s">
        <v>340</v>
      </c>
      <c r="Z1108" s="131">
        <v>26000</v>
      </c>
      <c r="AA1108" s="131">
        <v>1</v>
      </c>
      <c r="AB1108" s="131">
        <v>101.02</v>
      </c>
      <c r="AC1108" s="109"/>
      <c r="AD1108" s="131">
        <v>26.265000000000001</v>
      </c>
      <c r="AE1108" s="109"/>
      <c r="AF1108" s="108"/>
      <c r="AG1108" s="16"/>
      <c r="AH1108" s="132">
        <v>2.0000000000000001E-4</v>
      </c>
      <c r="AI1108" s="132">
        <v>7.9000000000000001E-4</v>
      </c>
      <c r="AJ1108" s="132">
        <v>9.0000000000000006E-5</v>
      </c>
    </row>
    <row r="1109" spans="1:36">
      <c r="A1109" t="s">
        <v>1214</v>
      </c>
      <c r="B1109" t="s">
        <v>1249</v>
      </c>
      <c r="C1109" t="s">
        <v>1652</v>
      </c>
      <c r="D1109" t="s">
        <v>1653</v>
      </c>
      <c r="E1109" t="s">
        <v>310</v>
      </c>
      <c r="F1109" t="s">
        <v>3160</v>
      </c>
      <c r="G1109" t="s">
        <v>3161</v>
      </c>
      <c r="H1109" t="s">
        <v>322</v>
      </c>
      <c r="I1109" t="s">
        <v>952</v>
      </c>
      <c r="J1109" t="s">
        <v>205</v>
      </c>
      <c r="K1109" t="s">
        <v>205</v>
      </c>
      <c r="L1109" t="s">
        <v>326</v>
      </c>
      <c r="M1109" t="s">
        <v>341</v>
      </c>
      <c r="N1109" t="s">
        <v>455</v>
      </c>
      <c r="O1109" t="s">
        <v>340</v>
      </c>
      <c r="P1109" t="s">
        <v>1550</v>
      </c>
      <c r="Q1109" t="s">
        <v>414</v>
      </c>
      <c r="R1109" t="s">
        <v>408</v>
      </c>
      <c r="S1109" t="s">
        <v>1213</v>
      </c>
      <c r="T1109" s="131">
        <v>1.71</v>
      </c>
      <c r="U1109" t="s">
        <v>3162</v>
      </c>
      <c r="V1109" s="132">
        <v>4.9419999999999999E-2</v>
      </c>
      <c r="W1109" s="132">
        <v>5.1700000000000003E-2</v>
      </c>
      <c r="X1109" t="s">
        <v>413</v>
      </c>
      <c r="Y1109" t="s">
        <v>340</v>
      </c>
      <c r="Z1109" s="131">
        <v>23000</v>
      </c>
      <c r="AA1109" s="131">
        <v>1</v>
      </c>
      <c r="AB1109" s="131">
        <v>102.65</v>
      </c>
      <c r="AC1109" s="109"/>
      <c r="AD1109" s="131">
        <v>23.61</v>
      </c>
      <c r="AE1109" s="109"/>
      <c r="AF1109" s="108"/>
      <c r="AG1109" s="16"/>
      <c r="AH1109" s="132">
        <v>6.9999999999999994E-5</v>
      </c>
      <c r="AI1109" s="132">
        <v>7.1000000000000002E-4</v>
      </c>
      <c r="AJ1109" s="132">
        <v>8.0000000000000007E-5</v>
      </c>
    </row>
    <row r="1110" spans="1:36">
      <c r="A1110" t="s">
        <v>1214</v>
      </c>
      <c r="B1110" t="s">
        <v>1249</v>
      </c>
      <c r="C1110" t="s">
        <v>2194</v>
      </c>
      <c r="D1110" t="s">
        <v>2195</v>
      </c>
      <c r="E1110" t="s">
        <v>310</v>
      </c>
      <c r="F1110" t="s">
        <v>2921</v>
      </c>
      <c r="G1110" t="s">
        <v>2922</v>
      </c>
      <c r="H1110" t="s">
        <v>322</v>
      </c>
      <c r="I1110" t="s">
        <v>755</v>
      </c>
      <c r="J1110" t="s">
        <v>205</v>
      </c>
      <c r="K1110" t="s">
        <v>205</v>
      </c>
      <c r="L1110" t="s">
        <v>326</v>
      </c>
      <c r="M1110" t="s">
        <v>341</v>
      </c>
      <c r="N1110" t="s">
        <v>465</v>
      </c>
      <c r="O1110" t="s">
        <v>340</v>
      </c>
      <c r="P1110" t="s">
        <v>2193</v>
      </c>
      <c r="Q1110" t="s">
        <v>416</v>
      </c>
      <c r="R1110" t="s">
        <v>408</v>
      </c>
      <c r="S1110" t="s">
        <v>1213</v>
      </c>
      <c r="T1110" s="131">
        <v>2.21</v>
      </c>
      <c r="U1110" t="s">
        <v>2923</v>
      </c>
      <c r="V1110" s="132">
        <v>2.5780000000000001E-2</v>
      </c>
      <c r="W1110" s="132">
        <v>2.9499999999999998E-2</v>
      </c>
      <c r="X1110" t="s">
        <v>413</v>
      </c>
      <c r="Y1110" t="s">
        <v>340</v>
      </c>
      <c r="Z1110" s="131">
        <v>20000</v>
      </c>
      <c r="AA1110" s="131">
        <v>1</v>
      </c>
      <c r="AB1110" s="131">
        <v>115.75</v>
      </c>
      <c r="AC1110" s="109"/>
      <c r="AD1110" s="131">
        <v>23.15</v>
      </c>
      <c r="AE1110" s="109"/>
      <c r="AF1110" s="108"/>
      <c r="AG1110" s="16"/>
      <c r="AH1110" s="132">
        <v>2.0000000000000002E-5</v>
      </c>
      <c r="AI1110" s="132">
        <v>6.9999999999999999E-4</v>
      </c>
      <c r="AJ1110" s="132">
        <v>8.0000000000000007E-5</v>
      </c>
    </row>
    <row r="1111" spans="1:36">
      <c r="A1111" t="s">
        <v>1214</v>
      </c>
      <c r="B1111" t="s">
        <v>1249</v>
      </c>
      <c r="C1111" t="s">
        <v>1930</v>
      </c>
      <c r="D1111" t="s">
        <v>1931</v>
      </c>
      <c r="E1111" t="s">
        <v>310</v>
      </c>
      <c r="F1111" t="s">
        <v>2698</v>
      </c>
      <c r="G1111" t="s">
        <v>2699</v>
      </c>
      <c r="H1111" t="s">
        <v>322</v>
      </c>
      <c r="I1111" t="s">
        <v>755</v>
      </c>
      <c r="J1111" t="s">
        <v>205</v>
      </c>
      <c r="K1111" t="s">
        <v>205</v>
      </c>
      <c r="L1111" t="s">
        <v>326</v>
      </c>
      <c r="M1111" t="s">
        <v>341</v>
      </c>
      <c r="N1111" t="s">
        <v>465</v>
      </c>
      <c r="O1111" t="s">
        <v>340</v>
      </c>
      <c r="P1111" t="s">
        <v>1645</v>
      </c>
      <c r="Q1111" t="s">
        <v>414</v>
      </c>
      <c r="R1111" t="s">
        <v>408</v>
      </c>
      <c r="S1111" t="s">
        <v>1213</v>
      </c>
      <c r="T1111" s="131">
        <v>0.02</v>
      </c>
      <c r="U1111" t="s">
        <v>2700</v>
      </c>
      <c r="V1111" s="132">
        <v>2.2179999999999998E-2</v>
      </c>
      <c r="W1111" s="132">
        <v>4.2500000000000003E-2</v>
      </c>
      <c r="X1111" t="s">
        <v>413</v>
      </c>
      <c r="Y1111" t="s">
        <v>340</v>
      </c>
      <c r="Z1111" s="131">
        <v>19000.41</v>
      </c>
      <c r="AA1111" s="131">
        <v>1</v>
      </c>
      <c r="AB1111" s="131">
        <v>120.17</v>
      </c>
      <c r="AC1111" s="109"/>
      <c r="AD1111" s="131">
        <v>22.832999999999998</v>
      </c>
      <c r="AE1111" s="109"/>
      <c r="AF1111" s="108"/>
      <c r="AG1111" s="16"/>
      <c r="AH1111" s="132">
        <v>2.0000000000000002E-5</v>
      </c>
      <c r="AI1111" s="132">
        <v>6.8999999999999997E-4</v>
      </c>
      <c r="AJ1111" s="132">
        <v>8.0000000000000007E-5</v>
      </c>
    </row>
    <row r="1112" spans="1:36">
      <c r="A1112" t="s">
        <v>1214</v>
      </c>
      <c r="B1112" t="s">
        <v>1249</v>
      </c>
      <c r="C1112" t="s">
        <v>1581</v>
      </c>
      <c r="D1112" t="s">
        <v>1582</v>
      </c>
      <c r="E1112" t="s">
        <v>310</v>
      </c>
      <c r="F1112" t="s">
        <v>3163</v>
      </c>
      <c r="G1112" t="s">
        <v>3164</v>
      </c>
      <c r="H1112" t="s">
        <v>322</v>
      </c>
      <c r="I1112" t="s">
        <v>755</v>
      </c>
      <c r="J1112" t="s">
        <v>205</v>
      </c>
      <c r="K1112" t="s">
        <v>205</v>
      </c>
      <c r="L1112" t="s">
        <v>326</v>
      </c>
      <c r="M1112" t="s">
        <v>341</v>
      </c>
      <c r="N1112" t="s">
        <v>448</v>
      </c>
      <c r="O1112" t="s">
        <v>340</v>
      </c>
      <c r="P1112"/>
      <c r="Q1112" t="s">
        <v>411</v>
      </c>
      <c r="R1112" t="s">
        <v>411</v>
      </c>
      <c r="S1112" t="s">
        <v>1213</v>
      </c>
      <c r="T1112" s="131">
        <v>1.1100000000000001</v>
      </c>
      <c r="U1112" t="s">
        <v>1743</v>
      </c>
      <c r="V1112" s="132">
        <v>3.1949999999999999E-2</v>
      </c>
      <c r="W1112" s="132">
        <v>3.7999999999999999E-2</v>
      </c>
      <c r="X1112" t="s">
        <v>413</v>
      </c>
      <c r="Y1112" t="s">
        <v>340</v>
      </c>
      <c r="Z1112" s="131">
        <v>20444.439999999999</v>
      </c>
      <c r="AA1112" s="131">
        <v>1</v>
      </c>
      <c r="AB1112" s="131">
        <v>110.5</v>
      </c>
      <c r="AC1112" s="109"/>
      <c r="AD1112" s="131">
        <v>22.591000000000001</v>
      </c>
      <c r="AE1112" s="109"/>
      <c r="AF1112" s="108"/>
      <c r="AG1112" s="16"/>
      <c r="AH1112" s="132">
        <v>1.2999999999999999E-4</v>
      </c>
      <c r="AI1112" s="132">
        <v>6.8000000000000005E-4</v>
      </c>
      <c r="AJ1112" s="132">
        <v>8.0000000000000007E-5</v>
      </c>
    </row>
    <row r="1113" spans="1:36">
      <c r="A1113" t="s">
        <v>1214</v>
      </c>
      <c r="B1113" t="s">
        <v>1249</v>
      </c>
      <c r="C1113" t="s">
        <v>3165</v>
      </c>
      <c r="D1113" t="s">
        <v>3166</v>
      </c>
      <c r="E1113" t="s">
        <v>310</v>
      </c>
      <c r="F1113" t="s">
        <v>3167</v>
      </c>
      <c r="G1113" t="s">
        <v>3168</v>
      </c>
      <c r="H1113" t="s">
        <v>322</v>
      </c>
      <c r="I1113" t="s">
        <v>952</v>
      </c>
      <c r="J1113" t="s">
        <v>205</v>
      </c>
      <c r="K1113" t="s">
        <v>205</v>
      </c>
      <c r="L1113" t="s">
        <v>326</v>
      </c>
      <c r="M1113" t="s">
        <v>341</v>
      </c>
      <c r="N1113" t="s">
        <v>485</v>
      </c>
      <c r="O1113" t="s">
        <v>340</v>
      </c>
      <c r="P1113" t="s">
        <v>1566</v>
      </c>
      <c r="Q1113" t="s">
        <v>414</v>
      </c>
      <c r="R1113" t="s">
        <v>408</v>
      </c>
      <c r="S1113" t="s">
        <v>1213</v>
      </c>
      <c r="T1113" s="131">
        <v>0.01</v>
      </c>
      <c r="U1113" t="s">
        <v>3169</v>
      </c>
      <c r="V1113" s="132">
        <v>5.2249999999999998E-2</v>
      </c>
      <c r="W1113" s="132">
        <v>8.9700000000000002E-2</v>
      </c>
      <c r="X1113" t="s">
        <v>413</v>
      </c>
      <c r="Y1113" t="s">
        <v>340</v>
      </c>
      <c r="Z1113" s="131">
        <v>22000</v>
      </c>
      <c r="AA1113" s="131">
        <v>1</v>
      </c>
      <c r="AB1113" s="131">
        <v>101.95</v>
      </c>
      <c r="AC1113" s="109"/>
      <c r="AD1113" s="131">
        <v>22.428999999999998</v>
      </c>
      <c r="AE1113" s="109"/>
      <c r="AF1113" s="108"/>
      <c r="AG1113" s="16"/>
      <c r="AH1113" s="132">
        <v>2.0000000000000001E-4</v>
      </c>
      <c r="AI1113" s="132">
        <v>6.8000000000000005E-4</v>
      </c>
      <c r="AJ1113" s="132">
        <v>8.0000000000000007E-5</v>
      </c>
    </row>
    <row r="1114" spans="1:36">
      <c r="A1114" t="s">
        <v>1214</v>
      </c>
      <c r="B1114" t="s">
        <v>1249</v>
      </c>
      <c r="C1114" t="s">
        <v>3170</v>
      </c>
      <c r="D1114" t="s">
        <v>3171</v>
      </c>
      <c r="E1114" t="s">
        <v>310</v>
      </c>
      <c r="F1114" t="s">
        <v>3172</v>
      </c>
      <c r="G1114" t="s">
        <v>3173</v>
      </c>
      <c r="H1114" t="s">
        <v>322</v>
      </c>
      <c r="I1114" t="s">
        <v>952</v>
      </c>
      <c r="J1114" t="s">
        <v>205</v>
      </c>
      <c r="K1114" t="s">
        <v>205</v>
      </c>
      <c r="L1114" t="s">
        <v>326</v>
      </c>
      <c r="M1114" t="s">
        <v>341</v>
      </c>
      <c r="N1114" t="s">
        <v>464</v>
      </c>
      <c r="O1114" t="s">
        <v>340</v>
      </c>
      <c r="P1114"/>
      <c r="Q1114" t="s">
        <v>411</v>
      </c>
      <c r="R1114" t="s">
        <v>411</v>
      </c>
      <c r="S1114" t="s">
        <v>1213</v>
      </c>
      <c r="T1114" s="131">
        <v>3.13</v>
      </c>
      <c r="U1114" t="s">
        <v>1617</v>
      </c>
      <c r="V1114" s="132">
        <v>6.5320000000000003E-2</v>
      </c>
      <c r="W1114" s="132">
        <v>5.9200000000000003E-2</v>
      </c>
      <c r="X1114" t="s">
        <v>413</v>
      </c>
      <c r="Y1114" t="s">
        <v>340</v>
      </c>
      <c r="Z1114" s="131">
        <v>21000</v>
      </c>
      <c r="AA1114" s="131">
        <v>1</v>
      </c>
      <c r="AB1114" s="131">
        <v>105.4</v>
      </c>
      <c r="AC1114" s="109"/>
      <c r="AD1114" s="131">
        <v>22.134</v>
      </c>
      <c r="AE1114" s="109"/>
      <c r="AF1114" s="108"/>
      <c r="AG1114" s="16"/>
      <c r="AH1114" s="132">
        <v>4.0000000000000002E-4</v>
      </c>
      <c r="AI1114" s="132">
        <v>6.7000000000000002E-4</v>
      </c>
      <c r="AJ1114" s="132">
        <v>8.0000000000000007E-5</v>
      </c>
    </row>
    <row r="1115" spans="1:36">
      <c r="A1115" t="s">
        <v>1214</v>
      </c>
      <c r="B1115" t="s">
        <v>1249</v>
      </c>
      <c r="C1115" t="s">
        <v>2020</v>
      </c>
      <c r="D1115" t="s">
        <v>2021</v>
      </c>
      <c r="E1115" t="s">
        <v>310</v>
      </c>
      <c r="F1115" t="s">
        <v>3174</v>
      </c>
      <c r="G1115" t="s">
        <v>3175</v>
      </c>
      <c r="H1115" t="s">
        <v>322</v>
      </c>
      <c r="I1115" t="s">
        <v>952</v>
      </c>
      <c r="J1115" t="s">
        <v>205</v>
      </c>
      <c r="K1115" t="s">
        <v>205</v>
      </c>
      <c r="L1115" t="s">
        <v>326</v>
      </c>
      <c r="M1115" t="s">
        <v>341</v>
      </c>
      <c r="N1115" t="s">
        <v>465</v>
      </c>
      <c r="O1115" t="s">
        <v>340</v>
      </c>
      <c r="P1115" t="s">
        <v>2193</v>
      </c>
      <c r="Q1115" t="s">
        <v>416</v>
      </c>
      <c r="R1115" t="s">
        <v>408</v>
      </c>
      <c r="S1115" t="s">
        <v>1213</v>
      </c>
      <c r="T1115" s="131">
        <v>1.1200000000000001</v>
      </c>
      <c r="U1115" t="s">
        <v>3176</v>
      </c>
      <c r="V1115" s="132">
        <v>1.4999999999999999E-2</v>
      </c>
      <c r="W1115" s="132">
        <v>4.7800000000000002E-2</v>
      </c>
      <c r="X1115" t="s">
        <v>413</v>
      </c>
      <c r="Y1115" t="s">
        <v>340</v>
      </c>
      <c r="Z1115" s="131">
        <v>21000.67</v>
      </c>
      <c r="AA1115" s="131">
        <v>1</v>
      </c>
      <c r="AB1115" s="131">
        <v>102.04</v>
      </c>
      <c r="AC1115" s="109"/>
      <c r="AD1115" s="131">
        <v>21.428999999999998</v>
      </c>
      <c r="AE1115" s="109"/>
      <c r="AF1115" s="108"/>
      <c r="AG1115" s="16"/>
      <c r="AH1115" s="132">
        <v>1.1E-4</v>
      </c>
      <c r="AI1115" s="132">
        <v>6.4999999999999997E-4</v>
      </c>
      <c r="AJ1115" s="132">
        <v>6.9999999999999994E-5</v>
      </c>
    </row>
    <row r="1116" spans="1:36">
      <c r="A1116" t="s">
        <v>1214</v>
      </c>
      <c r="B1116" t="s">
        <v>1249</v>
      </c>
      <c r="C1116" t="s">
        <v>1944</v>
      </c>
      <c r="D1116" t="s">
        <v>1945</v>
      </c>
      <c r="E1116" t="s">
        <v>310</v>
      </c>
      <c r="F1116" t="s">
        <v>1946</v>
      </c>
      <c r="G1116" t="s">
        <v>1947</v>
      </c>
      <c r="H1116" t="s">
        <v>322</v>
      </c>
      <c r="I1116" t="s">
        <v>755</v>
      </c>
      <c r="J1116" t="s">
        <v>205</v>
      </c>
      <c r="K1116" t="s">
        <v>205</v>
      </c>
      <c r="L1116" t="s">
        <v>326</v>
      </c>
      <c r="M1116" t="s">
        <v>341</v>
      </c>
      <c r="N1116" t="s">
        <v>465</v>
      </c>
      <c r="O1116" t="s">
        <v>340</v>
      </c>
      <c r="P1116" t="s">
        <v>1645</v>
      </c>
      <c r="Q1116" t="s">
        <v>414</v>
      </c>
      <c r="R1116" t="s">
        <v>408</v>
      </c>
      <c r="S1116" t="s">
        <v>1213</v>
      </c>
      <c r="T1116" s="131">
        <v>2.94</v>
      </c>
      <c r="U1116" t="s">
        <v>1948</v>
      </c>
      <c r="V1116" s="132">
        <v>2.759E-2</v>
      </c>
      <c r="W1116" s="132">
        <v>2.6100000000000002E-2</v>
      </c>
      <c r="X1116" t="s">
        <v>413</v>
      </c>
      <c r="Y1116" t="s">
        <v>340</v>
      </c>
      <c r="Z1116" s="131">
        <v>19000</v>
      </c>
      <c r="AA1116" s="131">
        <v>1</v>
      </c>
      <c r="AB1116" s="131">
        <v>110.24</v>
      </c>
      <c r="AC1116" s="109"/>
      <c r="AD1116" s="131">
        <v>20.946000000000002</v>
      </c>
      <c r="AE1116" s="109"/>
      <c r="AF1116" s="108"/>
      <c r="AG1116" s="16"/>
      <c r="AH1116" s="132">
        <v>3.0000000000000001E-5</v>
      </c>
      <c r="AI1116" s="132">
        <v>6.3000000000000003E-4</v>
      </c>
      <c r="AJ1116" s="132">
        <v>6.9999999999999994E-5</v>
      </c>
    </row>
    <row r="1117" spans="1:36">
      <c r="A1117" t="s">
        <v>1214</v>
      </c>
      <c r="B1117" t="s">
        <v>1249</v>
      </c>
      <c r="C1117" t="s">
        <v>1866</v>
      </c>
      <c r="D1117" t="s">
        <v>1867</v>
      </c>
      <c r="E1117" t="s">
        <v>310</v>
      </c>
      <c r="F1117" t="s">
        <v>1868</v>
      </c>
      <c r="G1117" t="s">
        <v>1869</v>
      </c>
      <c r="H1117" t="s">
        <v>322</v>
      </c>
      <c r="I1117" t="s">
        <v>755</v>
      </c>
      <c r="J1117" t="s">
        <v>205</v>
      </c>
      <c r="K1117" t="s">
        <v>205</v>
      </c>
      <c r="L1117" t="s">
        <v>326</v>
      </c>
      <c r="M1117" t="s">
        <v>341</v>
      </c>
      <c r="N1117" t="s">
        <v>444</v>
      </c>
      <c r="O1117" t="s">
        <v>340</v>
      </c>
      <c r="P1117" t="s">
        <v>1579</v>
      </c>
      <c r="Q1117" t="s">
        <v>416</v>
      </c>
      <c r="R1117" t="s">
        <v>408</v>
      </c>
      <c r="S1117" t="s">
        <v>1213</v>
      </c>
      <c r="T1117" s="131">
        <v>0.18</v>
      </c>
      <c r="U1117" t="s">
        <v>1870</v>
      </c>
      <c r="V1117" s="132">
        <v>2.46E-2</v>
      </c>
      <c r="W1117" s="132">
        <v>3.5099999999999999E-2</v>
      </c>
      <c r="X1117" t="s">
        <v>413</v>
      </c>
      <c r="Y1117" t="s">
        <v>340</v>
      </c>
      <c r="Z1117" s="131">
        <v>18000.54</v>
      </c>
      <c r="AA1117" s="131">
        <v>1</v>
      </c>
      <c r="AB1117" s="131">
        <v>115.84</v>
      </c>
      <c r="AC1117" s="109"/>
      <c r="AD1117" s="131">
        <v>20.852</v>
      </c>
      <c r="AE1117" s="109"/>
      <c r="AF1117" s="108"/>
      <c r="AG1117" s="16"/>
      <c r="AH1117" s="132">
        <v>1.1E-4</v>
      </c>
      <c r="AI1117" s="132">
        <v>6.3000000000000003E-4</v>
      </c>
      <c r="AJ1117" s="132">
        <v>6.9999999999999994E-5</v>
      </c>
    </row>
    <row r="1118" spans="1:36">
      <c r="A1118" t="s">
        <v>1214</v>
      </c>
      <c r="B1118" t="s">
        <v>1249</v>
      </c>
      <c r="C1118" t="s">
        <v>2062</v>
      </c>
      <c r="D1118" t="s">
        <v>2063</v>
      </c>
      <c r="E1118" t="s">
        <v>310</v>
      </c>
      <c r="F1118" t="s">
        <v>3177</v>
      </c>
      <c r="G1118" t="s">
        <v>3178</v>
      </c>
      <c r="H1118" t="s">
        <v>322</v>
      </c>
      <c r="I1118" t="s">
        <v>952</v>
      </c>
      <c r="J1118" t="s">
        <v>205</v>
      </c>
      <c r="K1118" t="s">
        <v>205</v>
      </c>
      <c r="L1118" t="s">
        <v>326</v>
      </c>
      <c r="M1118" t="s">
        <v>341</v>
      </c>
      <c r="N1118" t="s">
        <v>462</v>
      </c>
      <c r="O1118" t="s">
        <v>340</v>
      </c>
      <c r="P1118" t="s">
        <v>1600</v>
      </c>
      <c r="Q1118" t="s">
        <v>416</v>
      </c>
      <c r="R1118" t="s">
        <v>408</v>
      </c>
      <c r="S1118" t="s">
        <v>1213</v>
      </c>
      <c r="T1118" s="131">
        <v>0.99</v>
      </c>
      <c r="U1118" t="s">
        <v>1743</v>
      </c>
      <c r="V1118" s="132">
        <v>6.0080000000000001E-2</v>
      </c>
      <c r="W1118" s="132">
        <v>4.87E-2</v>
      </c>
      <c r="X1118" t="s">
        <v>413</v>
      </c>
      <c r="Y1118" t="s">
        <v>340</v>
      </c>
      <c r="Z1118" s="131">
        <v>20256.97</v>
      </c>
      <c r="AA1118" s="131">
        <v>1</v>
      </c>
      <c r="AB1118" s="131">
        <v>98.5</v>
      </c>
      <c r="AC1118" s="109"/>
      <c r="AD1118" s="131">
        <v>19.952999999999999</v>
      </c>
      <c r="AE1118" s="109"/>
      <c r="AF1118" s="108"/>
      <c r="AG1118" s="16"/>
      <c r="AH1118" s="132">
        <v>1.2999999999999999E-4</v>
      </c>
      <c r="AI1118" s="132">
        <v>5.9999999999999995E-4</v>
      </c>
      <c r="AJ1118" s="132">
        <v>6.9999999999999994E-5</v>
      </c>
    </row>
    <row r="1119" spans="1:36">
      <c r="A1119" t="s">
        <v>1214</v>
      </c>
      <c r="B1119" t="s">
        <v>1249</v>
      </c>
      <c r="C1119" t="s">
        <v>1771</v>
      </c>
      <c r="D1119" t="s">
        <v>1772</v>
      </c>
      <c r="E1119" t="s">
        <v>310</v>
      </c>
      <c r="F1119" t="s">
        <v>1871</v>
      </c>
      <c r="G1119" t="s">
        <v>1872</v>
      </c>
      <c r="H1119" t="s">
        <v>322</v>
      </c>
      <c r="I1119" t="s">
        <v>952</v>
      </c>
      <c r="J1119" t="s">
        <v>205</v>
      </c>
      <c r="K1119" t="s">
        <v>205</v>
      </c>
      <c r="L1119" t="s">
        <v>326</v>
      </c>
      <c r="M1119" t="s">
        <v>341</v>
      </c>
      <c r="N1119" t="s">
        <v>448</v>
      </c>
      <c r="O1119" t="s">
        <v>340</v>
      </c>
      <c r="P1119"/>
      <c r="Q1119" t="s">
        <v>411</v>
      </c>
      <c r="R1119" t="s">
        <v>411</v>
      </c>
      <c r="S1119" t="s">
        <v>1213</v>
      </c>
      <c r="T1119" s="131">
        <v>2.82</v>
      </c>
      <c r="U1119" t="s">
        <v>1873</v>
      </c>
      <c r="V1119" s="132">
        <v>6.9019999999999998E-2</v>
      </c>
      <c r="W1119" s="132">
        <v>5.9700000000000003E-2</v>
      </c>
      <c r="X1119" t="s">
        <v>413</v>
      </c>
      <c r="Y1119" t="s">
        <v>340</v>
      </c>
      <c r="Z1119" s="131">
        <v>17000</v>
      </c>
      <c r="AA1119" s="131">
        <v>1</v>
      </c>
      <c r="AB1119" s="131">
        <v>103.57</v>
      </c>
      <c r="AC1119" s="109"/>
      <c r="AD1119" s="131">
        <v>17.606999999999999</v>
      </c>
      <c r="AE1119" s="109"/>
      <c r="AF1119" s="108"/>
      <c r="AG1119" s="16"/>
      <c r="AH1119" s="132">
        <v>1.2E-4</v>
      </c>
      <c r="AI1119" s="132">
        <v>5.2999999999999998E-4</v>
      </c>
      <c r="AJ1119" s="132">
        <v>6.0000000000000002E-5</v>
      </c>
    </row>
    <row r="1120" spans="1:36">
      <c r="A1120" t="s">
        <v>1214</v>
      </c>
      <c r="B1120" t="s">
        <v>1249</v>
      </c>
      <c r="C1120" t="s">
        <v>1848</v>
      </c>
      <c r="D1120" t="s">
        <v>1849</v>
      </c>
      <c r="E1120" t="s">
        <v>310</v>
      </c>
      <c r="F1120" t="s">
        <v>3179</v>
      </c>
      <c r="G1120" t="s">
        <v>3180</v>
      </c>
      <c r="H1120" t="s">
        <v>322</v>
      </c>
      <c r="I1120" t="s">
        <v>952</v>
      </c>
      <c r="J1120" t="s">
        <v>205</v>
      </c>
      <c r="K1120" t="s">
        <v>205</v>
      </c>
      <c r="L1120" t="s">
        <v>326</v>
      </c>
      <c r="M1120" t="s">
        <v>341</v>
      </c>
      <c r="N1120" t="s">
        <v>448</v>
      </c>
      <c r="O1120" t="s">
        <v>340</v>
      </c>
      <c r="P1120"/>
      <c r="Q1120" t="s">
        <v>411</v>
      </c>
      <c r="R1120" t="s">
        <v>411</v>
      </c>
      <c r="S1120" t="s">
        <v>1213</v>
      </c>
      <c r="T1120" s="131">
        <v>0.82</v>
      </c>
      <c r="U1120" t="s">
        <v>1861</v>
      </c>
      <c r="V1120" s="132">
        <v>6.225E-2</v>
      </c>
      <c r="W1120" s="132">
        <v>6.0699999999999997E-2</v>
      </c>
      <c r="X1120" t="s">
        <v>413</v>
      </c>
      <c r="Y1120" t="s">
        <v>340</v>
      </c>
      <c r="Z1120" s="131">
        <v>15000</v>
      </c>
      <c r="AA1120" s="131">
        <v>1</v>
      </c>
      <c r="AB1120" s="131">
        <v>101.78</v>
      </c>
      <c r="AC1120" s="109"/>
      <c r="AD1120" s="131">
        <v>15.266999999999999</v>
      </c>
      <c r="AE1120" s="109"/>
      <c r="AF1120" s="108"/>
      <c r="AG1120" s="16"/>
      <c r="AH1120" s="132">
        <v>1.9000000000000001E-4</v>
      </c>
      <c r="AI1120" s="132">
        <v>4.6000000000000001E-4</v>
      </c>
      <c r="AJ1120" s="132">
        <v>5.0000000000000002E-5</v>
      </c>
    </row>
    <row r="1121" spans="1:36">
      <c r="A1121" t="s">
        <v>1214</v>
      </c>
      <c r="B1121" t="s">
        <v>1249</v>
      </c>
      <c r="C1121" t="s">
        <v>3181</v>
      </c>
      <c r="D1121" t="s">
        <v>3182</v>
      </c>
      <c r="E1121" t="s">
        <v>310</v>
      </c>
      <c r="F1121" t="s">
        <v>3183</v>
      </c>
      <c r="G1121" t="s">
        <v>3184</v>
      </c>
      <c r="H1121" t="s">
        <v>322</v>
      </c>
      <c r="I1121" t="s">
        <v>952</v>
      </c>
      <c r="J1121" t="s">
        <v>205</v>
      </c>
      <c r="K1121" t="s">
        <v>205</v>
      </c>
      <c r="L1121" t="s">
        <v>326</v>
      </c>
      <c r="M1121" t="s">
        <v>341</v>
      </c>
      <c r="N1121" t="s">
        <v>441</v>
      </c>
      <c r="O1121" t="s">
        <v>340</v>
      </c>
      <c r="P1121"/>
      <c r="Q1121" t="s">
        <v>411</v>
      </c>
      <c r="R1121" t="s">
        <v>411</v>
      </c>
      <c r="S1121" t="s">
        <v>1213</v>
      </c>
      <c r="T1121" s="131">
        <v>1.83</v>
      </c>
      <c r="U1121" t="s">
        <v>2125</v>
      </c>
      <c r="V1121" s="132">
        <v>9.5560000000000006E-2</v>
      </c>
      <c r="W1121" s="132">
        <v>5.45E-2</v>
      </c>
      <c r="X1121" t="s">
        <v>413</v>
      </c>
      <c r="Y1121" t="s">
        <v>340</v>
      </c>
      <c r="Z1121" s="131">
        <v>12169.3</v>
      </c>
      <c r="AA1121" s="131">
        <v>1</v>
      </c>
      <c r="AB1121" s="131">
        <v>122.27</v>
      </c>
      <c r="AC1121" s="109"/>
      <c r="AD1121" s="131">
        <v>14.879</v>
      </c>
      <c r="AE1121" s="109"/>
      <c r="AF1121" s="108"/>
      <c r="AG1121" s="16"/>
      <c r="AH1121" s="132">
        <v>1.1E-4</v>
      </c>
      <c r="AI1121" s="132">
        <v>4.4999999999999999E-4</v>
      </c>
      <c r="AJ1121" s="132">
        <v>5.0000000000000002E-5</v>
      </c>
    </row>
    <row r="1122" spans="1:36">
      <c r="A1122" t="s">
        <v>1214</v>
      </c>
      <c r="B1122" t="s">
        <v>1249</v>
      </c>
      <c r="C1122" t="s">
        <v>3185</v>
      </c>
      <c r="D1122" t="s">
        <v>3186</v>
      </c>
      <c r="E1122" t="s">
        <v>312</v>
      </c>
      <c r="F1122" t="s">
        <v>3187</v>
      </c>
      <c r="G1122" t="s">
        <v>3188</v>
      </c>
      <c r="H1122" t="s">
        <v>322</v>
      </c>
      <c r="I1122" t="s">
        <v>755</v>
      </c>
      <c r="J1122" t="s">
        <v>205</v>
      </c>
      <c r="K1122" t="s">
        <v>205</v>
      </c>
      <c r="L1122" t="s">
        <v>326</v>
      </c>
      <c r="M1122" t="s">
        <v>341</v>
      </c>
      <c r="N1122" t="s">
        <v>465</v>
      </c>
      <c r="O1122" t="s">
        <v>340</v>
      </c>
      <c r="P1122"/>
      <c r="Q1122" t="s">
        <v>411</v>
      </c>
      <c r="R1122" t="s">
        <v>411</v>
      </c>
      <c r="S1122" t="s">
        <v>1213</v>
      </c>
      <c r="T1122" s="131">
        <v>2.23</v>
      </c>
      <c r="U1122" t="s">
        <v>1681</v>
      </c>
      <c r="V1122" s="132">
        <v>6.3020000000000007E-2</v>
      </c>
      <c r="W1122" s="132">
        <v>3.9800000000000002E-2</v>
      </c>
      <c r="X1122" t="s">
        <v>413</v>
      </c>
      <c r="Y1122" t="s">
        <v>340</v>
      </c>
      <c r="Z1122" s="131">
        <v>13000</v>
      </c>
      <c r="AA1122" s="131">
        <v>1</v>
      </c>
      <c r="AB1122" s="131">
        <v>110.19</v>
      </c>
      <c r="AC1122" s="109"/>
      <c r="AD1122" s="131">
        <v>14.324999999999999</v>
      </c>
      <c r="AE1122" s="109"/>
      <c r="AF1122" s="108"/>
      <c r="AG1122" s="16"/>
      <c r="AH1122" s="132">
        <v>1.4999999999999999E-4</v>
      </c>
      <c r="AI1122" s="132">
        <v>4.2999999999999999E-4</v>
      </c>
      <c r="AJ1122" s="132">
        <v>5.0000000000000002E-5</v>
      </c>
    </row>
    <row r="1123" spans="1:36">
      <c r="A1123" t="s">
        <v>1214</v>
      </c>
      <c r="B1123" t="s">
        <v>1249</v>
      </c>
      <c r="C1123" t="s">
        <v>3102</v>
      </c>
      <c r="D1123" t="s">
        <v>3103</v>
      </c>
      <c r="E1123" t="s">
        <v>310</v>
      </c>
      <c r="F1123" t="s">
        <v>3189</v>
      </c>
      <c r="G1123" t="s">
        <v>3190</v>
      </c>
      <c r="H1123" t="s">
        <v>322</v>
      </c>
      <c r="I1123" t="s">
        <v>952</v>
      </c>
      <c r="J1123" t="s">
        <v>205</v>
      </c>
      <c r="K1123" t="s">
        <v>205</v>
      </c>
      <c r="L1123" t="s">
        <v>326</v>
      </c>
      <c r="M1123" t="s">
        <v>341</v>
      </c>
      <c r="N1123" t="s">
        <v>448</v>
      </c>
      <c r="O1123" t="s">
        <v>340</v>
      </c>
      <c r="P1123"/>
      <c r="Q1123" t="s">
        <v>411</v>
      </c>
      <c r="R1123" t="s">
        <v>411</v>
      </c>
      <c r="S1123" t="s">
        <v>1213</v>
      </c>
      <c r="T1123" s="131">
        <v>1.81</v>
      </c>
      <c r="U1123" t="s">
        <v>2105</v>
      </c>
      <c r="V1123" s="132">
        <v>3.5060000000000001E-2</v>
      </c>
      <c r="W1123" s="132">
        <v>6.4000000000000001E-2</v>
      </c>
      <c r="X1123" t="s">
        <v>413</v>
      </c>
      <c r="Y1123" t="s">
        <v>340</v>
      </c>
      <c r="Z1123" s="131">
        <v>13125</v>
      </c>
      <c r="AA1123" s="131">
        <v>1</v>
      </c>
      <c r="AB1123" s="131">
        <v>97.21</v>
      </c>
      <c r="AC1123" s="109"/>
      <c r="AD1123" s="131">
        <v>12.759</v>
      </c>
      <c r="AE1123" s="109"/>
      <c r="AF1123" s="108"/>
      <c r="AG1123" s="16"/>
      <c r="AH1123" s="132">
        <v>9.0000000000000006E-5</v>
      </c>
      <c r="AI1123" s="132">
        <v>3.8000000000000002E-4</v>
      </c>
      <c r="AJ1123" s="132">
        <v>4.0000000000000003E-5</v>
      </c>
    </row>
    <row r="1124" spans="1:36">
      <c r="A1124" t="s">
        <v>1214</v>
      </c>
      <c r="B1124" t="s">
        <v>1249</v>
      </c>
      <c r="C1124" t="s">
        <v>2137</v>
      </c>
      <c r="D1124" t="s">
        <v>2138</v>
      </c>
      <c r="E1124" t="s">
        <v>310</v>
      </c>
      <c r="F1124" t="s">
        <v>2264</v>
      </c>
      <c r="G1124" t="s">
        <v>2265</v>
      </c>
      <c r="H1124" t="s">
        <v>322</v>
      </c>
      <c r="I1124" t="s">
        <v>952</v>
      </c>
      <c r="J1124" t="s">
        <v>205</v>
      </c>
      <c r="K1124" t="s">
        <v>205</v>
      </c>
      <c r="L1124" t="s">
        <v>326</v>
      </c>
      <c r="M1124" t="s">
        <v>341</v>
      </c>
      <c r="N1124" t="s">
        <v>457</v>
      </c>
      <c r="O1124" t="s">
        <v>340</v>
      </c>
      <c r="P1124" t="s">
        <v>1645</v>
      </c>
      <c r="Q1124" t="s">
        <v>414</v>
      </c>
      <c r="R1124" t="s">
        <v>408</v>
      </c>
      <c r="S1124" t="s">
        <v>1213</v>
      </c>
      <c r="T1124" s="131">
        <v>7.33</v>
      </c>
      <c r="U1124" t="s">
        <v>2266</v>
      </c>
      <c r="V1124" s="132">
        <v>5.0430000000000003E-2</v>
      </c>
      <c r="W1124" s="132">
        <v>4.6899999999999997E-2</v>
      </c>
      <c r="X1124" t="s">
        <v>413</v>
      </c>
      <c r="Y1124" t="s">
        <v>340</v>
      </c>
      <c r="Z1124" s="131">
        <v>15000</v>
      </c>
      <c r="AA1124" s="131">
        <v>1</v>
      </c>
      <c r="AB1124" s="131">
        <v>84.92</v>
      </c>
      <c r="AC1124" s="109"/>
      <c r="AD1124" s="131">
        <v>12.738</v>
      </c>
      <c r="AE1124" s="109"/>
      <c r="AF1124" s="108"/>
      <c r="AG1124" s="16"/>
      <c r="AH1124" s="132">
        <v>1.0000000000000001E-5</v>
      </c>
      <c r="AI1124" s="132">
        <v>3.8000000000000002E-4</v>
      </c>
      <c r="AJ1124" s="132">
        <v>4.0000000000000003E-5</v>
      </c>
    </row>
    <row r="1125" spans="1:36">
      <c r="A1125" t="s">
        <v>1214</v>
      </c>
      <c r="B1125" t="s">
        <v>1249</v>
      </c>
      <c r="C1125" t="s">
        <v>3074</v>
      </c>
      <c r="D1125" t="s">
        <v>3075</v>
      </c>
      <c r="E1125" t="s">
        <v>312</v>
      </c>
      <c r="F1125" t="s">
        <v>3191</v>
      </c>
      <c r="G1125" t="s">
        <v>3192</v>
      </c>
      <c r="H1125" t="s">
        <v>322</v>
      </c>
      <c r="I1125" t="s">
        <v>952</v>
      </c>
      <c r="J1125" t="s">
        <v>205</v>
      </c>
      <c r="K1125" t="s">
        <v>205</v>
      </c>
      <c r="L1125" t="s">
        <v>326</v>
      </c>
      <c r="M1125" t="s">
        <v>341</v>
      </c>
      <c r="N1125" t="s">
        <v>466</v>
      </c>
      <c r="O1125" t="s">
        <v>340</v>
      </c>
      <c r="P1125" t="s">
        <v>1556</v>
      </c>
      <c r="Q1125" t="s">
        <v>416</v>
      </c>
      <c r="R1125" t="s">
        <v>408</v>
      </c>
      <c r="S1125" t="s">
        <v>1213</v>
      </c>
      <c r="T1125" s="131">
        <v>2.2400000000000002</v>
      </c>
      <c r="U1125" t="s">
        <v>1681</v>
      </c>
      <c r="V1125" s="132">
        <v>7.1849999999999997E-2</v>
      </c>
      <c r="W1125" s="132">
        <v>5.8200000000000002E-2</v>
      </c>
      <c r="X1125" t="s">
        <v>413</v>
      </c>
      <c r="Y1125" t="s">
        <v>340</v>
      </c>
      <c r="Z1125" s="131">
        <v>12000</v>
      </c>
      <c r="AA1125" s="131">
        <v>1</v>
      </c>
      <c r="AB1125" s="131">
        <v>104.91</v>
      </c>
      <c r="AC1125" s="109"/>
      <c r="AD1125" s="131">
        <v>12.589</v>
      </c>
      <c r="AE1125" s="109"/>
      <c r="AF1125" s="108"/>
      <c r="AG1125" s="16"/>
      <c r="AH1125" s="132">
        <v>6.9999999999999994E-5</v>
      </c>
      <c r="AI1125" s="132">
        <v>3.8000000000000002E-4</v>
      </c>
      <c r="AJ1125" s="132">
        <v>4.0000000000000003E-5</v>
      </c>
    </row>
    <row r="1126" spans="1:36">
      <c r="A1126" t="s">
        <v>1214</v>
      </c>
      <c r="B1126" t="s">
        <v>1249</v>
      </c>
      <c r="C1126" t="s">
        <v>1641</v>
      </c>
      <c r="D1126" t="s">
        <v>1642</v>
      </c>
      <c r="E1126" t="s">
        <v>310</v>
      </c>
      <c r="F1126" t="s">
        <v>2516</v>
      </c>
      <c r="G1126" t="s">
        <v>2517</v>
      </c>
      <c r="H1126" t="s">
        <v>322</v>
      </c>
      <c r="I1126" t="s">
        <v>755</v>
      </c>
      <c r="J1126" t="s">
        <v>205</v>
      </c>
      <c r="K1126" t="s">
        <v>205</v>
      </c>
      <c r="L1126" t="s">
        <v>326</v>
      </c>
      <c r="M1126" t="s">
        <v>341</v>
      </c>
      <c r="N1126" t="s">
        <v>465</v>
      </c>
      <c r="O1126" t="s">
        <v>340</v>
      </c>
      <c r="P1126" t="s">
        <v>1645</v>
      </c>
      <c r="Q1126" t="s">
        <v>414</v>
      </c>
      <c r="R1126" t="s">
        <v>408</v>
      </c>
      <c r="S1126" t="s">
        <v>1213</v>
      </c>
      <c r="T1126" s="131">
        <v>0.74</v>
      </c>
      <c r="U1126" t="s">
        <v>1858</v>
      </c>
      <c r="V1126" s="132">
        <v>-1.2330000000000001E-2</v>
      </c>
      <c r="W1126" s="132">
        <v>2.9600000000000001E-2</v>
      </c>
      <c r="X1126" t="s">
        <v>413</v>
      </c>
      <c r="Y1126" t="s">
        <v>340</v>
      </c>
      <c r="Z1126" s="131">
        <v>7666.68</v>
      </c>
      <c r="AA1126" s="131">
        <v>1</v>
      </c>
      <c r="AB1126" s="131">
        <v>145.6</v>
      </c>
      <c r="AC1126" s="109"/>
      <c r="AD1126" s="131">
        <v>11.163</v>
      </c>
      <c r="AE1126" s="109"/>
      <c r="AF1126" s="108"/>
      <c r="AG1126" s="16"/>
      <c r="AH1126" s="132">
        <v>2.0000000000000002E-5</v>
      </c>
      <c r="AI1126" s="132">
        <v>3.4000000000000002E-4</v>
      </c>
      <c r="AJ1126" s="132">
        <v>4.0000000000000003E-5</v>
      </c>
    </row>
    <row r="1127" spans="1:36">
      <c r="A1127" t="s">
        <v>1214</v>
      </c>
      <c r="B1127" t="s">
        <v>1249</v>
      </c>
      <c r="C1127" t="s">
        <v>1532</v>
      </c>
      <c r="D1127" t="s">
        <v>1533</v>
      </c>
      <c r="E1127" t="s">
        <v>310</v>
      </c>
      <c r="F1127" t="s">
        <v>2463</v>
      </c>
      <c r="G1127" t="s">
        <v>2464</v>
      </c>
      <c r="H1127" t="s">
        <v>322</v>
      </c>
      <c r="I1127" t="s">
        <v>952</v>
      </c>
      <c r="J1127" t="s">
        <v>205</v>
      </c>
      <c r="K1127" t="s">
        <v>205</v>
      </c>
      <c r="L1127" t="s">
        <v>326</v>
      </c>
      <c r="M1127" t="s">
        <v>341</v>
      </c>
      <c r="N1127" t="s">
        <v>449</v>
      </c>
      <c r="O1127" t="s">
        <v>340</v>
      </c>
      <c r="P1127" t="s">
        <v>1212</v>
      </c>
      <c r="Q1127" t="s">
        <v>414</v>
      </c>
      <c r="R1127" t="s">
        <v>408</v>
      </c>
      <c r="S1127" t="s">
        <v>1213</v>
      </c>
      <c r="T1127" s="131">
        <v>2.74</v>
      </c>
      <c r="U1127" t="s">
        <v>2465</v>
      </c>
      <c r="V1127" s="132">
        <v>3.5529999999999999E-2</v>
      </c>
      <c r="W1127" s="132">
        <v>4.3099999999999999E-2</v>
      </c>
      <c r="X1127" t="s">
        <v>413</v>
      </c>
      <c r="Y1127" t="s">
        <v>340</v>
      </c>
      <c r="Z1127" s="131">
        <v>11144.13</v>
      </c>
      <c r="AA1127" s="131">
        <v>1</v>
      </c>
      <c r="AB1127" s="131">
        <v>97.18</v>
      </c>
      <c r="AC1127" s="109"/>
      <c r="AD1127" s="131">
        <v>10.83</v>
      </c>
      <c r="AE1127" s="109"/>
      <c r="AF1127" s="108"/>
      <c r="AG1127" s="16"/>
      <c r="AH1127" s="132">
        <v>1.0000000000000001E-5</v>
      </c>
      <c r="AI1127" s="132">
        <v>3.3E-4</v>
      </c>
      <c r="AJ1127" s="132">
        <v>4.0000000000000003E-5</v>
      </c>
    </row>
    <row r="1128" spans="1:36">
      <c r="A1128" t="s">
        <v>1214</v>
      </c>
      <c r="B1128" t="s">
        <v>1249</v>
      </c>
      <c r="C1128" t="s">
        <v>2500</v>
      </c>
      <c r="D1128" t="s">
        <v>2501</v>
      </c>
      <c r="E1128" t="s">
        <v>310</v>
      </c>
      <c r="F1128" t="s">
        <v>3193</v>
      </c>
      <c r="G1128" t="s">
        <v>3194</v>
      </c>
      <c r="H1128" t="s">
        <v>322</v>
      </c>
      <c r="I1128" t="s">
        <v>952</v>
      </c>
      <c r="J1128" t="s">
        <v>205</v>
      </c>
      <c r="K1128" t="s">
        <v>205</v>
      </c>
      <c r="L1128" t="s">
        <v>326</v>
      </c>
      <c r="M1128" t="s">
        <v>341</v>
      </c>
      <c r="N1128" t="s">
        <v>448</v>
      </c>
      <c r="O1128" t="s">
        <v>340</v>
      </c>
      <c r="P1128" t="s">
        <v>1556</v>
      </c>
      <c r="Q1128" t="s">
        <v>416</v>
      </c>
      <c r="R1128" t="s">
        <v>408</v>
      </c>
      <c r="S1128" t="s">
        <v>1213</v>
      </c>
      <c r="T1128" s="131">
        <v>1.59</v>
      </c>
      <c r="U1128" t="s">
        <v>1681</v>
      </c>
      <c r="V1128" s="132">
        <v>5.858E-2</v>
      </c>
      <c r="W1128" s="132">
        <v>5.2600000000000001E-2</v>
      </c>
      <c r="X1128" t="s">
        <v>413</v>
      </c>
      <c r="Y1128" t="s">
        <v>340</v>
      </c>
      <c r="Z1128" s="131">
        <v>10000</v>
      </c>
      <c r="AA1128" s="131">
        <v>1</v>
      </c>
      <c r="AB1128" s="131">
        <v>103.44</v>
      </c>
      <c r="AC1128" s="109"/>
      <c r="AD1128" s="131">
        <v>10.343999999999999</v>
      </c>
      <c r="AE1128" s="109"/>
      <c r="AF1128" s="108"/>
      <c r="AG1128" s="16"/>
      <c r="AH1128" s="132">
        <v>1E-4</v>
      </c>
      <c r="AI1128" s="132">
        <v>3.1E-4</v>
      </c>
      <c r="AJ1128" s="132">
        <v>4.0000000000000003E-5</v>
      </c>
    </row>
    <row r="1129" spans="1:36">
      <c r="A1129" t="s">
        <v>1214</v>
      </c>
      <c r="B1129" t="s">
        <v>1249</v>
      </c>
      <c r="C1129" t="s">
        <v>2890</v>
      </c>
      <c r="D1129" t="s">
        <v>2891</v>
      </c>
      <c r="E1129" t="s">
        <v>310</v>
      </c>
      <c r="F1129" t="s">
        <v>3195</v>
      </c>
      <c r="G1129" t="s">
        <v>3196</v>
      </c>
      <c r="H1129" t="s">
        <v>322</v>
      </c>
      <c r="I1129" t="s">
        <v>952</v>
      </c>
      <c r="J1129" t="s">
        <v>205</v>
      </c>
      <c r="K1129" t="s">
        <v>205</v>
      </c>
      <c r="L1129" t="s">
        <v>326</v>
      </c>
      <c r="M1129" t="s">
        <v>341</v>
      </c>
      <c r="N1129" t="s">
        <v>448</v>
      </c>
      <c r="O1129" t="s">
        <v>340</v>
      </c>
      <c r="P1129" t="s">
        <v>1579</v>
      </c>
      <c r="Q1129" t="s">
        <v>416</v>
      </c>
      <c r="R1129" t="s">
        <v>408</v>
      </c>
      <c r="S1129" t="s">
        <v>1213</v>
      </c>
      <c r="T1129" s="131">
        <v>4.84</v>
      </c>
      <c r="U1129" t="s">
        <v>2041</v>
      </c>
      <c r="V1129" s="132">
        <v>4.9250000000000002E-2</v>
      </c>
      <c r="W1129" s="132">
        <v>5.3199999999999997E-2</v>
      </c>
      <c r="X1129" t="s">
        <v>413</v>
      </c>
      <c r="Y1129" t="s">
        <v>340</v>
      </c>
      <c r="Z1129" s="131">
        <v>10000</v>
      </c>
      <c r="AA1129" s="131">
        <v>1</v>
      </c>
      <c r="AB1129" s="131">
        <v>102.7</v>
      </c>
      <c r="AC1129" s="109"/>
      <c r="AD1129" s="131">
        <v>10.27</v>
      </c>
      <c r="AE1129" s="109"/>
      <c r="AF1129" s="108"/>
      <c r="AG1129" s="16"/>
      <c r="AH1129" s="132">
        <v>4.0000000000000003E-5</v>
      </c>
      <c r="AI1129" s="132">
        <v>3.1E-4</v>
      </c>
      <c r="AJ1129" s="132">
        <v>3.0000000000000001E-5</v>
      </c>
    </row>
    <row r="1130" spans="1:36">
      <c r="A1130" t="s">
        <v>1214</v>
      </c>
      <c r="B1130" t="s">
        <v>1249</v>
      </c>
      <c r="C1130" t="s">
        <v>3197</v>
      </c>
      <c r="D1130" t="s">
        <v>3198</v>
      </c>
      <c r="E1130" t="s">
        <v>312</v>
      </c>
      <c r="F1130" t="s">
        <v>3199</v>
      </c>
      <c r="G1130" t="s">
        <v>3200</v>
      </c>
      <c r="H1130" t="s">
        <v>322</v>
      </c>
      <c r="I1130" t="s">
        <v>952</v>
      </c>
      <c r="J1130" t="s">
        <v>205</v>
      </c>
      <c r="K1130" t="s">
        <v>225</v>
      </c>
      <c r="L1130" t="s">
        <v>326</v>
      </c>
      <c r="M1130" t="s">
        <v>341</v>
      </c>
      <c r="N1130" t="s">
        <v>466</v>
      </c>
      <c r="O1130" t="s">
        <v>340</v>
      </c>
      <c r="P1130"/>
      <c r="Q1130" t="s">
        <v>411</v>
      </c>
      <c r="R1130" t="s">
        <v>411</v>
      </c>
      <c r="S1130" t="s">
        <v>1213</v>
      </c>
      <c r="T1130" s="131">
        <v>0.64</v>
      </c>
      <c r="U1130" t="s">
        <v>2421</v>
      </c>
      <c r="V1130" s="132">
        <v>8.6190000000000003E-2</v>
      </c>
      <c r="W1130" s="132">
        <v>0.217</v>
      </c>
      <c r="X1130" t="s">
        <v>413</v>
      </c>
      <c r="Y1130" t="s">
        <v>339</v>
      </c>
      <c r="Z1130" s="131">
        <v>10377.52</v>
      </c>
      <c r="AA1130" s="131">
        <v>1</v>
      </c>
      <c r="AB1130" s="131">
        <v>96</v>
      </c>
      <c r="AC1130" s="109"/>
      <c r="AD1130" s="131">
        <v>9.9619999999999997</v>
      </c>
      <c r="AE1130" s="109"/>
      <c r="AF1130" s="108"/>
      <c r="AG1130" s="16"/>
      <c r="AH1130" s="132">
        <v>5.0000000000000002E-5</v>
      </c>
      <c r="AI1130" s="132">
        <v>2.9999999999999997E-4</v>
      </c>
      <c r="AJ1130" s="132">
        <v>3.0000000000000001E-5</v>
      </c>
    </row>
    <row r="1131" spans="1:36">
      <c r="A1131" t="s">
        <v>1214</v>
      </c>
      <c r="B1131" t="s">
        <v>1249</v>
      </c>
      <c r="C1131" t="s">
        <v>3201</v>
      </c>
      <c r="D1131" t="s">
        <v>3202</v>
      </c>
      <c r="E1131" t="s">
        <v>310</v>
      </c>
      <c r="F1131" t="s">
        <v>3203</v>
      </c>
      <c r="G1131" t="s">
        <v>3204</v>
      </c>
      <c r="H1131" t="s">
        <v>322</v>
      </c>
      <c r="I1131" t="s">
        <v>952</v>
      </c>
      <c r="J1131" t="s">
        <v>205</v>
      </c>
      <c r="K1131" t="s">
        <v>205</v>
      </c>
      <c r="L1131" t="s">
        <v>326</v>
      </c>
      <c r="M1131" t="s">
        <v>341</v>
      </c>
      <c r="N1131" t="s">
        <v>452</v>
      </c>
      <c r="O1131" t="s">
        <v>340</v>
      </c>
      <c r="P1131"/>
      <c r="Q1131" t="s">
        <v>411</v>
      </c>
      <c r="R1131" t="s">
        <v>411</v>
      </c>
      <c r="S1131" t="s">
        <v>1213</v>
      </c>
      <c r="T1131" s="131">
        <v>0.5</v>
      </c>
      <c r="U1131" t="s">
        <v>1636</v>
      </c>
      <c r="V1131" s="132">
        <v>5.9589999999999997E-2</v>
      </c>
      <c r="W1131" s="132">
        <v>0.05</v>
      </c>
      <c r="X1131" t="s">
        <v>413</v>
      </c>
      <c r="Y1131" t="s">
        <v>340</v>
      </c>
      <c r="Z1131" s="131">
        <v>9400.33</v>
      </c>
      <c r="AA1131" s="131">
        <v>1</v>
      </c>
      <c r="AB1131" s="131">
        <v>99.29</v>
      </c>
      <c r="AC1131" s="109"/>
      <c r="AD1131" s="131">
        <v>9.3339999999999996</v>
      </c>
      <c r="AE1131" s="109"/>
      <c r="AF1131" s="108"/>
      <c r="AG1131" s="16"/>
      <c r="AH1131" s="132">
        <v>2.4000000000000001E-4</v>
      </c>
      <c r="AI1131" s="132">
        <v>2.7999999999999998E-4</v>
      </c>
      <c r="AJ1131" s="132">
        <v>3.0000000000000001E-5</v>
      </c>
    </row>
    <row r="1132" spans="1:36">
      <c r="A1132" t="s">
        <v>1214</v>
      </c>
      <c r="B1132" t="s">
        <v>1249</v>
      </c>
      <c r="C1132" t="s">
        <v>2239</v>
      </c>
      <c r="D1132" t="s">
        <v>2240</v>
      </c>
      <c r="E1132" t="s">
        <v>310</v>
      </c>
      <c r="F1132" t="s">
        <v>2894</v>
      </c>
      <c r="G1132" t="s">
        <v>2895</v>
      </c>
      <c r="H1132" t="s">
        <v>322</v>
      </c>
      <c r="I1132" t="s">
        <v>952</v>
      </c>
      <c r="J1132" t="s">
        <v>205</v>
      </c>
      <c r="K1132" t="s">
        <v>205</v>
      </c>
      <c r="L1132" t="s">
        <v>326</v>
      </c>
      <c r="M1132" t="s">
        <v>341</v>
      </c>
      <c r="N1132" t="s">
        <v>465</v>
      </c>
      <c r="O1132" t="s">
        <v>340</v>
      </c>
      <c r="P1132" t="s">
        <v>1590</v>
      </c>
      <c r="Q1132" t="s">
        <v>414</v>
      </c>
      <c r="R1132" t="s">
        <v>408</v>
      </c>
      <c r="S1132" t="s">
        <v>1213</v>
      </c>
      <c r="T1132" s="131">
        <v>1.1200000000000001</v>
      </c>
      <c r="U1132" t="s">
        <v>2896</v>
      </c>
      <c r="V1132" s="132">
        <v>-2.2280000000000001E-2</v>
      </c>
      <c r="W1132" s="132">
        <v>5.3400000000000003E-2</v>
      </c>
      <c r="X1132" t="s">
        <v>413</v>
      </c>
      <c r="Y1132" t="s">
        <v>340</v>
      </c>
      <c r="Z1132" s="131">
        <v>9000</v>
      </c>
      <c r="AA1132" s="131">
        <v>1</v>
      </c>
      <c r="AB1132" s="131">
        <v>102.25</v>
      </c>
      <c r="AC1132" s="109"/>
      <c r="AD1132" s="131">
        <v>9.2029999999999994</v>
      </c>
      <c r="AE1132" s="109"/>
      <c r="AF1132" s="108"/>
      <c r="AG1132" s="16"/>
      <c r="AH1132" s="132">
        <v>2.0000000000000002E-5</v>
      </c>
      <c r="AI1132" s="132">
        <v>2.7999999999999998E-4</v>
      </c>
      <c r="AJ1132" s="132">
        <v>3.0000000000000001E-5</v>
      </c>
    </row>
    <row r="1133" spans="1:36">
      <c r="A1133" t="s">
        <v>1214</v>
      </c>
      <c r="B1133" t="s">
        <v>1249</v>
      </c>
      <c r="C1133" t="s">
        <v>2025</v>
      </c>
      <c r="D1133" t="s">
        <v>2026</v>
      </c>
      <c r="E1133" t="s">
        <v>310</v>
      </c>
      <c r="F1133" t="s">
        <v>3205</v>
      </c>
      <c r="G1133" t="s">
        <v>3206</v>
      </c>
      <c r="H1133" t="s">
        <v>322</v>
      </c>
      <c r="I1133" t="s">
        <v>952</v>
      </c>
      <c r="J1133" t="s">
        <v>205</v>
      </c>
      <c r="K1133" t="s">
        <v>205</v>
      </c>
      <c r="L1133" t="s">
        <v>326</v>
      </c>
      <c r="M1133" t="s">
        <v>341</v>
      </c>
      <c r="N1133" t="s">
        <v>466</v>
      </c>
      <c r="O1133" t="s">
        <v>340</v>
      </c>
      <c r="P1133" t="s">
        <v>1600</v>
      </c>
      <c r="Q1133" t="s">
        <v>416</v>
      </c>
      <c r="R1133" t="s">
        <v>408</v>
      </c>
      <c r="S1133" t="s">
        <v>1213</v>
      </c>
      <c r="T1133" s="131">
        <v>0.12</v>
      </c>
      <c r="U1133" t="s">
        <v>3207</v>
      </c>
      <c r="V1133" s="132">
        <v>5.4429999999999999E-2</v>
      </c>
      <c r="W1133" s="132">
        <v>2.6700000000000002E-2</v>
      </c>
      <c r="X1133" t="s">
        <v>413</v>
      </c>
      <c r="Y1133" t="s">
        <v>340</v>
      </c>
      <c r="Z1133" s="131">
        <v>9000</v>
      </c>
      <c r="AA1133" s="131">
        <v>1</v>
      </c>
      <c r="AB1133" s="131">
        <v>101.42</v>
      </c>
      <c r="AC1133" s="109"/>
      <c r="AD1133" s="131">
        <v>9.1280000000000001</v>
      </c>
      <c r="AE1133" s="109"/>
      <c r="AF1133" s="108"/>
      <c r="AG1133" s="16"/>
      <c r="AH1133" s="132">
        <v>1.9000000000000001E-4</v>
      </c>
      <c r="AI1133" s="132">
        <v>2.7E-4</v>
      </c>
      <c r="AJ1133" s="132">
        <v>3.0000000000000001E-5</v>
      </c>
    </row>
    <row r="1134" spans="1:36">
      <c r="A1134" t="s">
        <v>1214</v>
      </c>
      <c r="B1134" t="s">
        <v>1249</v>
      </c>
      <c r="C1134" t="s">
        <v>3208</v>
      </c>
      <c r="D1134" t="s">
        <v>3209</v>
      </c>
      <c r="E1134" t="s">
        <v>310</v>
      </c>
      <c r="F1134" t="s">
        <v>3210</v>
      </c>
      <c r="G1134" t="s">
        <v>3211</v>
      </c>
      <c r="H1134" t="s">
        <v>322</v>
      </c>
      <c r="I1134" t="s">
        <v>952</v>
      </c>
      <c r="J1134" t="s">
        <v>205</v>
      </c>
      <c r="K1134" t="s">
        <v>205</v>
      </c>
      <c r="L1134" t="s">
        <v>326</v>
      </c>
      <c r="M1134" t="s">
        <v>341</v>
      </c>
      <c r="N1134" t="s">
        <v>444</v>
      </c>
      <c r="O1134" t="s">
        <v>340</v>
      </c>
      <c r="P1134" t="s">
        <v>1530</v>
      </c>
      <c r="Q1134" t="s">
        <v>414</v>
      </c>
      <c r="R1134" t="s">
        <v>408</v>
      </c>
      <c r="S1134" t="s">
        <v>1213</v>
      </c>
      <c r="T1134" s="131">
        <v>0.41</v>
      </c>
      <c r="U1134" t="s">
        <v>2421</v>
      </c>
      <c r="V1134" s="132">
        <v>4.027E-2</v>
      </c>
      <c r="W1134" s="132">
        <v>5.5E-2</v>
      </c>
      <c r="X1134" t="s">
        <v>413</v>
      </c>
      <c r="Y1134" t="s">
        <v>340</v>
      </c>
      <c r="Z1134" s="131">
        <v>9000.33</v>
      </c>
      <c r="AA1134" s="131">
        <v>1</v>
      </c>
      <c r="AB1134" s="131">
        <v>98.94</v>
      </c>
      <c r="AC1134" s="109"/>
      <c r="AD1134" s="131">
        <v>8.9049999999999994</v>
      </c>
      <c r="AE1134" s="109"/>
      <c r="AF1134" s="108"/>
      <c r="AG1134" s="16"/>
      <c r="AH1134" s="132">
        <v>2.7999999999999998E-4</v>
      </c>
      <c r="AI1134" s="132">
        <v>2.7E-4</v>
      </c>
      <c r="AJ1134" s="132">
        <v>3.0000000000000001E-5</v>
      </c>
    </row>
    <row r="1135" spans="1:36">
      <c r="A1135" t="s">
        <v>1214</v>
      </c>
      <c r="B1135" t="s">
        <v>1249</v>
      </c>
      <c r="C1135" t="s">
        <v>2207</v>
      </c>
      <c r="D1135" t="s">
        <v>2208</v>
      </c>
      <c r="E1135" t="s">
        <v>310</v>
      </c>
      <c r="F1135" t="s">
        <v>2602</v>
      </c>
      <c r="G1135" t="s">
        <v>2603</v>
      </c>
      <c r="H1135" t="s">
        <v>322</v>
      </c>
      <c r="I1135" t="s">
        <v>952</v>
      </c>
      <c r="J1135" t="s">
        <v>205</v>
      </c>
      <c r="K1135" t="s">
        <v>205</v>
      </c>
      <c r="L1135" t="s">
        <v>326</v>
      </c>
      <c r="M1135" t="s">
        <v>341</v>
      </c>
      <c r="N1135" t="s">
        <v>455</v>
      </c>
      <c r="O1135" t="s">
        <v>340</v>
      </c>
      <c r="P1135" t="s">
        <v>1550</v>
      </c>
      <c r="Q1135" t="s">
        <v>414</v>
      </c>
      <c r="R1135" t="s">
        <v>408</v>
      </c>
      <c r="S1135" t="s">
        <v>1213</v>
      </c>
      <c r="T1135" s="131">
        <v>2.34</v>
      </c>
      <c r="U1135" t="s">
        <v>1795</v>
      </c>
      <c r="V1135" s="132">
        <v>6.4570000000000002E-2</v>
      </c>
      <c r="W1135" s="132">
        <v>5.0500000000000003E-2</v>
      </c>
      <c r="X1135" t="s">
        <v>413</v>
      </c>
      <c r="Y1135" t="s">
        <v>340</v>
      </c>
      <c r="Z1135" s="131">
        <v>7986.3</v>
      </c>
      <c r="AA1135" s="131">
        <v>1</v>
      </c>
      <c r="AB1135" s="131">
        <v>106.95</v>
      </c>
      <c r="AC1135" s="109"/>
      <c r="AD1135" s="131">
        <v>8.5410000000000004</v>
      </c>
      <c r="AE1135" s="109"/>
      <c r="AF1135" s="108"/>
      <c r="AG1135" s="16"/>
      <c r="AH1135" s="132">
        <v>1.0000000000000001E-5</v>
      </c>
      <c r="AI1135" s="132">
        <v>2.5999999999999998E-4</v>
      </c>
      <c r="AJ1135" s="132">
        <v>3.0000000000000001E-5</v>
      </c>
    </row>
    <row r="1136" spans="1:36">
      <c r="A1136" t="s">
        <v>1214</v>
      </c>
      <c r="B1136" t="s">
        <v>1249</v>
      </c>
      <c r="C1136" t="s">
        <v>3181</v>
      </c>
      <c r="D1136" t="s">
        <v>3182</v>
      </c>
      <c r="E1136" t="s">
        <v>310</v>
      </c>
      <c r="F1136" t="s">
        <v>3212</v>
      </c>
      <c r="G1136" t="s">
        <v>3213</v>
      </c>
      <c r="H1136" t="s">
        <v>322</v>
      </c>
      <c r="I1136" t="s">
        <v>952</v>
      </c>
      <c r="J1136" t="s">
        <v>205</v>
      </c>
      <c r="K1136" t="s">
        <v>205</v>
      </c>
      <c r="L1136" t="s">
        <v>326</v>
      </c>
      <c r="M1136" t="s">
        <v>341</v>
      </c>
      <c r="N1136" t="s">
        <v>441</v>
      </c>
      <c r="O1136" t="s">
        <v>340</v>
      </c>
      <c r="P1136"/>
      <c r="Q1136" t="s">
        <v>411</v>
      </c>
      <c r="R1136" t="s">
        <v>411</v>
      </c>
      <c r="S1136" t="s">
        <v>1213</v>
      </c>
      <c r="T1136" s="131">
        <v>2.08</v>
      </c>
      <c r="U1136" t="s">
        <v>3214</v>
      </c>
      <c r="V1136" s="132">
        <v>-5.706E-2</v>
      </c>
      <c r="W1136" s="132">
        <v>4.4400000000000002E-2</v>
      </c>
      <c r="X1136" t="s">
        <v>413</v>
      </c>
      <c r="Y1136" t="s">
        <v>340</v>
      </c>
      <c r="Z1136" s="131">
        <v>6000</v>
      </c>
      <c r="AA1136" s="131">
        <v>1</v>
      </c>
      <c r="AB1136" s="131">
        <v>138.33000000000001</v>
      </c>
      <c r="AC1136" s="109"/>
      <c r="AD1136" s="131">
        <v>8.3000000000000007</v>
      </c>
      <c r="AE1136" s="109"/>
      <c r="AF1136" s="108"/>
      <c r="AG1136" s="16"/>
      <c r="AH1136" s="132">
        <v>3.0000000000000001E-5</v>
      </c>
      <c r="AI1136" s="132">
        <v>2.5000000000000001E-4</v>
      </c>
      <c r="AJ1136" s="132">
        <v>3.0000000000000001E-5</v>
      </c>
    </row>
    <row r="1137" spans="1:36">
      <c r="A1137" t="s">
        <v>1214</v>
      </c>
      <c r="B1137" t="s">
        <v>1249</v>
      </c>
      <c r="C1137" t="s">
        <v>2272</v>
      </c>
      <c r="D1137" t="s">
        <v>2273</v>
      </c>
      <c r="E1137" t="s">
        <v>310</v>
      </c>
      <c r="F1137" t="s">
        <v>3215</v>
      </c>
      <c r="G1137" t="s">
        <v>3216</v>
      </c>
      <c r="H1137" t="s">
        <v>322</v>
      </c>
      <c r="I1137" t="s">
        <v>953</v>
      </c>
      <c r="J1137" t="s">
        <v>205</v>
      </c>
      <c r="K1137" t="s">
        <v>205</v>
      </c>
      <c r="L1137" t="s">
        <v>326</v>
      </c>
      <c r="M1137" t="s">
        <v>341</v>
      </c>
      <c r="N1137" t="s">
        <v>442</v>
      </c>
      <c r="O1137" t="s">
        <v>340</v>
      </c>
      <c r="P1137" t="s">
        <v>1530</v>
      </c>
      <c r="Q1137" t="s">
        <v>414</v>
      </c>
      <c r="R1137" t="s">
        <v>408</v>
      </c>
      <c r="S1137" t="s">
        <v>1213</v>
      </c>
      <c r="T1137" s="131">
        <v>2.08</v>
      </c>
      <c r="U1137" t="s">
        <v>3214</v>
      </c>
      <c r="V1137" s="132">
        <v>5.4519999999999999E-2</v>
      </c>
      <c r="W1137" s="132">
        <v>4.8500000000000001E-2</v>
      </c>
      <c r="X1137" t="s">
        <v>413</v>
      </c>
      <c r="Y1137" t="s">
        <v>340</v>
      </c>
      <c r="Z1137" s="131">
        <v>8000</v>
      </c>
      <c r="AA1137" s="131">
        <v>1</v>
      </c>
      <c r="AB1137" s="131">
        <v>91.2</v>
      </c>
      <c r="AC1137" s="109"/>
      <c r="AD1137" s="131">
        <v>7.2960000000000003</v>
      </c>
      <c r="AE1137" s="109"/>
      <c r="AF1137" s="108"/>
      <c r="AG1137" s="16"/>
      <c r="AH1137" s="132">
        <v>1.0000000000000001E-5</v>
      </c>
      <c r="AI1137" s="132">
        <v>2.2000000000000001E-4</v>
      </c>
      <c r="AJ1137" s="132">
        <v>2.0000000000000002E-5</v>
      </c>
    </row>
    <row r="1138" spans="1:36">
      <c r="A1138" t="s">
        <v>1214</v>
      </c>
      <c r="B1138" t="s">
        <v>1249</v>
      </c>
      <c r="C1138" t="s">
        <v>3217</v>
      </c>
      <c r="D1138" t="s">
        <v>3218</v>
      </c>
      <c r="E1138" t="s">
        <v>310</v>
      </c>
      <c r="F1138" t="s">
        <v>3219</v>
      </c>
      <c r="G1138" t="s">
        <v>3220</v>
      </c>
      <c r="H1138" t="s">
        <v>322</v>
      </c>
      <c r="I1138" t="s">
        <v>952</v>
      </c>
      <c r="J1138" t="s">
        <v>205</v>
      </c>
      <c r="K1138" t="s">
        <v>205</v>
      </c>
      <c r="L1138" t="s">
        <v>326</v>
      </c>
      <c r="M1138" t="s">
        <v>341</v>
      </c>
      <c r="N1138" t="s">
        <v>448</v>
      </c>
      <c r="O1138" t="s">
        <v>340</v>
      </c>
      <c r="P1138"/>
      <c r="Q1138" t="s">
        <v>411</v>
      </c>
      <c r="R1138" t="s">
        <v>411</v>
      </c>
      <c r="S1138" t="s">
        <v>1213</v>
      </c>
      <c r="T1138" s="131">
        <v>1.46</v>
      </c>
      <c r="U1138" t="s">
        <v>1775</v>
      </c>
      <c r="V1138" s="132">
        <v>6.0089999999999998E-2</v>
      </c>
      <c r="W1138" s="132">
        <v>5.5500000000000001E-2</v>
      </c>
      <c r="X1138" t="s">
        <v>413</v>
      </c>
      <c r="Y1138" t="s">
        <v>340</v>
      </c>
      <c r="Z1138" s="131">
        <v>5600</v>
      </c>
      <c r="AA1138" s="131">
        <v>1</v>
      </c>
      <c r="AB1138" s="131">
        <v>97.85</v>
      </c>
      <c r="AC1138" s="109"/>
      <c r="AD1138" s="131">
        <v>5.48</v>
      </c>
      <c r="AE1138" s="109"/>
      <c r="AF1138" s="108"/>
      <c r="AG1138" s="16"/>
      <c r="AH1138" s="132">
        <v>1.0000000000000001E-5</v>
      </c>
      <c r="AI1138" s="132">
        <v>1.6000000000000001E-4</v>
      </c>
      <c r="AJ1138" s="132">
        <v>2.0000000000000002E-5</v>
      </c>
    </row>
    <row r="1139" spans="1:36">
      <c r="A1139" t="s">
        <v>1214</v>
      </c>
      <c r="B1139" t="s">
        <v>1249</v>
      </c>
      <c r="C1139" t="s">
        <v>2048</v>
      </c>
      <c r="D1139" t="s">
        <v>2049</v>
      </c>
      <c r="E1139" t="s">
        <v>310</v>
      </c>
      <c r="F1139" t="s">
        <v>3221</v>
      </c>
      <c r="G1139" t="s">
        <v>3222</v>
      </c>
      <c r="H1139" t="s">
        <v>322</v>
      </c>
      <c r="I1139" t="s">
        <v>952</v>
      </c>
      <c r="J1139" t="s">
        <v>205</v>
      </c>
      <c r="K1139" t="s">
        <v>205</v>
      </c>
      <c r="L1139" t="s">
        <v>326</v>
      </c>
      <c r="M1139" t="s">
        <v>341</v>
      </c>
      <c r="N1139" t="s">
        <v>448</v>
      </c>
      <c r="O1139" t="s">
        <v>340</v>
      </c>
      <c r="P1139"/>
      <c r="Q1139" t="s">
        <v>411</v>
      </c>
      <c r="R1139" t="s">
        <v>411</v>
      </c>
      <c r="S1139" t="s">
        <v>1213</v>
      </c>
      <c r="T1139" s="131">
        <v>0.04</v>
      </c>
      <c r="U1139" t="s">
        <v>2108</v>
      </c>
      <c r="V1139" s="132">
        <v>3.2899999999999999E-2</v>
      </c>
      <c r="W1139" s="132">
        <v>0.1938</v>
      </c>
      <c r="X1139" t="s">
        <v>413</v>
      </c>
      <c r="Y1139" t="s">
        <v>340</v>
      </c>
      <c r="Z1139" s="131">
        <v>4333.33</v>
      </c>
      <c r="AA1139" s="131">
        <v>1</v>
      </c>
      <c r="AB1139" s="131">
        <v>101.14</v>
      </c>
      <c r="AC1139" s="109"/>
      <c r="AD1139" s="131">
        <v>4.383</v>
      </c>
      <c r="AE1139" s="109"/>
      <c r="AF1139" s="108"/>
      <c r="AG1139" s="16"/>
      <c r="AH1139" s="132">
        <v>1.3999999999999999E-4</v>
      </c>
      <c r="AI1139" s="132">
        <v>1.2999999999999999E-4</v>
      </c>
      <c r="AJ1139" s="132">
        <v>1.0000000000000001E-5</v>
      </c>
    </row>
    <row r="1140" spans="1:36">
      <c r="A1140" t="s">
        <v>1214</v>
      </c>
      <c r="B1140" t="s">
        <v>1249</v>
      </c>
      <c r="C1140" t="s">
        <v>1608</v>
      </c>
      <c r="D1140" t="s">
        <v>1609</v>
      </c>
      <c r="E1140" t="s">
        <v>310</v>
      </c>
      <c r="F1140" t="s">
        <v>3223</v>
      </c>
      <c r="G1140" t="s">
        <v>3224</v>
      </c>
      <c r="H1140" t="s">
        <v>322</v>
      </c>
      <c r="I1140" t="s">
        <v>953</v>
      </c>
      <c r="J1140" t="s">
        <v>205</v>
      </c>
      <c r="K1140" t="s">
        <v>205</v>
      </c>
      <c r="L1140" t="s">
        <v>326</v>
      </c>
      <c r="M1140" t="s">
        <v>341</v>
      </c>
      <c r="N1140" t="s">
        <v>442</v>
      </c>
      <c r="O1140" t="s">
        <v>340</v>
      </c>
      <c r="P1140"/>
      <c r="Q1140" t="s">
        <v>411</v>
      </c>
      <c r="R1140" t="s">
        <v>411</v>
      </c>
      <c r="S1140" t="s">
        <v>1213</v>
      </c>
      <c r="T1140" s="131">
        <v>0.99</v>
      </c>
      <c r="U1140" t="s">
        <v>1861</v>
      </c>
      <c r="V1140" s="132">
        <v>7.6939999999999995E-2</v>
      </c>
      <c r="W1140" s="132">
        <v>5.7000000000000002E-2</v>
      </c>
      <c r="X1140" t="s">
        <v>413</v>
      </c>
      <c r="Y1140" t="s">
        <v>340</v>
      </c>
      <c r="Z1140" s="131">
        <v>4000</v>
      </c>
      <c r="AA1140" s="131">
        <v>1</v>
      </c>
      <c r="AB1140" s="131">
        <v>97.5</v>
      </c>
      <c r="AC1140" s="109"/>
      <c r="AD1140" s="131">
        <v>3.9</v>
      </c>
      <c r="AE1140" s="109"/>
      <c r="AF1140" s="108"/>
      <c r="AG1140" s="16"/>
      <c r="AH1140" s="132">
        <v>1.3999999999999999E-4</v>
      </c>
      <c r="AI1140" s="132">
        <v>1.2E-4</v>
      </c>
      <c r="AJ1140" s="132">
        <v>1.0000000000000001E-5</v>
      </c>
    </row>
    <row r="1141" spans="1:36">
      <c r="A1141" t="s">
        <v>1214</v>
      </c>
      <c r="B1141" t="s">
        <v>1249</v>
      </c>
      <c r="C1141" t="s">
        <v>3225</v>
      </c>
      <c r="D1141" t="s">
        <v>3226</v>
      </c>
      <c r="E1141" t="s">
        <v>310</v>
      </c>
      <c r="F1141" t="s">
        <v>3227</v>
      </c>
      <c r="G1141" t="s">
        <v>3228</v>
      </c>
      <c r="H1141" t="s">
        <v>322</v>
      </c>
      <c r="I1141" t="s">
        <v>755</v>
      </c>
      <c r="J1141" t="s">
        <v>205</v>
      </c>
      <c r="K1141" t="s">
        <v>205</v>
      </c>
      <c r="L1141" t="s">
        <v>326</v>
      </c>
      <c r="M1141" t="s">
        <v>341</v>
      </c>
      <c r="N1141" t="s">
        <v>442</v>
      </c>
      <c r="O1141" t="s">
        <v>340</v>
      </c>
      <c r="P1141"/>
      <c r="Q1141" t="s">
        <v>411</v>
      </c>
      <c r="R1141" t="s">
        <v>411</v>
      </c>
      <c r="S1141" t="s">
        <v>1213</v>
      </c>
      <c r="T1141" s="131">
        <v>2.44</v>
      </c>
      <c r="U1141" t="s">
        <v>1686</v>
      </c>
      <c r="V1141" s="132">
        <v>3.7920000000000002E-2</v>
      </c>
      <c r="W1141" s="132">
        <v>3.6700000000000003E-2</v>
      </c>
      <c r="X1141" t="s">
        <v>413</v>
      </c>
      <c r="Y1141" t="s">
        <v>340</v>
      </c>
      <c r="Z1141" s="131">
        <v>2482.7600000000002</v>
      </c>
      <c r="AA1141" s="131">
        <v>1</v>
      </c>
      <c r="AB1141" s="131">
        <v>109.71</v>
      </c>
      <c r="AC1141" s="109"/>
      <c r="AD1141" s="131">
        <v>2.7240000000000002</v>
      </c>
      <c r="AE1141" s="109"/>
      <c r="AF1141" s="108"/>
      <c r="AG1141" s="16"/>
      <c r="AH1141" s="132">
        <v>1.0000000000000001E-5</v>
      </c>
      <c r="AI1141" s="132">
        <v>8.0000000000000007E-5</v>
      </c>
      <c r="AJ1141" s="132">
        <v>1.0000000000000001E-5</v>
      </c>
    </row>
    <row r="1142" spans="1:36">
      <c r="A1142" t="s">
        <v>1214</v>
      </c>
      <c r="B1142" t="s">
        <v>1249</v>
      </c>
      <c r="C1142" t="s">
        <v>1974</v>
      </c>
      <c r="D1142" t="s">
        <v>1975</v>
      </c>
      <c r="E1142" t="s">
        <v>310</v>
      </c>
      <c r="F1142" t="s">
        <v>3229</v>
      </c>
      <c r="G1142" t="s">
        <v>3230</v>
      </c>
      <c r="H1142" t="s">
        <v>322</v>
      </c>
      <c r="I1142" t="s">
        <v>755</v>
      </c>
      <c r="J1142" t="s">
        <v>205</v>
      </c>
      <c r="K1142" t="s">
        <v>205</v>
      </c>
      <c r="L1142" t="s">
        <v>326</v>
      </c>
      <c r="M1142" t="s">
        <v>341</v>
      </c>
      <c r="N1142" t="s">
        <v>448</v>
      </c>
      <c r="O1142" t="s">
        <v>340</v>
      </c>
      <c r="P1142" t="s">
        <v>1530</v>
      </c>
      <c r="Q1142" t="s">
        <v>414</v>
      </c>
      <c r="R1142" t="s">
        <v>408</v>
      </c>
      <c r="S1142" t="s">
        <v>1213</v>
      </c>
      <c r="T1142" s="131">
        <v>0.36</v>
      </c>
      <c r="U1142" t="s">
        <v>3231</v>
      </c>
      <c r="V1142" s="132">
        <v>2.0000000000000002E-5</v>
      </c>
      <c r="W1142" s="132">
        <v>2.7099999999999999E-2</v>
      </c>
      <c r="X1142" t="s">
        <v>413</v>
      </c>
      <c r="Y1142" t="s">
        <v>340</v>
      </c>
      <c r="Z1142" s="131">
        <v>2001.8</v>
      </c>
      <c r="AA1142" s="131">
        <v>1</v>
      </c>
      <c r="AB1142" s="131">
        <v>117.52</v>
      </c>
      <c r="AC1142" s="109"/>
      <c r="AD1142" s="131">
        <v>2.3530000000000002</v>
      </c>
      <c r="AE1142" s="109"/>
      <c r="AF1142" s="108"/>
      <c r="AG1142" s="16"/>
      <c r="AH1142" s="132">
        <v>6.0000000000000002E-5</v>
      </c>
      <c r="AI1142" s="132">
        <v>6.9999999999999994E-5</v>
      </c>
      <c r="AJ1142" s="132">
        <v>1.0000000000000001E-5</v>
      </c>
    </row>
    <row r="1143" spans="1:36">
      <c r="A1143" t="s">
        <v>1214</v>
      </c>
      <c r="B1143" t="s">
        <v>1249</v>
      </c>
      <c r="C1143" t="s">
        <v>2073</v>
      </c>
      <c r="D1143" t="s">
        <v>2074</v>
      </c>
      <c r="E1143" t="s">
        <v>310</v>
      </c>
      <c r="F1143" t="s">
        <v>3232</v>
      </c>
      <c r="G1143" t="s">
        <v>3233</v>
      </c>
      <c r="H1143" t="s">
        <v>322</v>
      </c>
      <c r="I1143" t="s">
        <v>952</v>
      </c>
      <c r="J1143" t="s">
        <v>205</v>
      </c>
      <c r="K1143"/>
      <c r="L1143"/>
      <c r="M1143" t="s">
        <v>341</v>
      </c>
      <c r="N1143" t="s">
        <v>478</v>
      </c>
      <c r="O1143" t="s">
        <v>340</v>
      </c>
      <c r="P1143" t="s">
        <v>1566</v>
      </c>
      <c r="Q1143" t="s">
        <v>414</v>
      </c>
      <c r="R1143" t="s">
        <v>408</v>
      </c>
      <c r="S1143" t="s">
        <v>1213</v>
      </c>
      <c r="T1143" s="131">
        <v>0.98</v>
      </c>
      <c r="U1143" t="s">
        <v>2705</v>
      </c>
      <c r="V1143" s="132">
        <v>5.475E-2</v>
      </c>
      <c r="W1143" s="132">
        <v>4.9299999999999997E-2</v>
      </c>
      <c r="X1143"/>
      <c r="Y1143"/>
      <c r="Z1143" s="131">
        <v>2000</v>
      </c>
      <c r="AA1143" s="131">
        <v>1</v>
      </c>
      <c r="AB1143" s="131">
        <v>98.02</v>
      </c>
      <c r="AC1143" s="109"/>
      <c r="AD1143" s="131">
        <v>1.96</v>
      </c>
      <c r="AE1143" s="109"/>
      <c r="AF1143" s="108"/>
      <c r="AG1143" s="16"/>
      <c r="AH1143" s="132">
        <v>1.0000000000000001E-5</v>
      </c>
      <c r="AI1143" s="132">
        <v>6.0000000000000002E-5</v>
      </c>
      <c r="AJ1143" s="132">
        <v>1.0000000000000001E-5</v>
      </c>
    </row>
    <row r="1144" spans="1:36">
      <c r="A1144" t="s">
        <v>1214</v>
      </c>
      <c r="B1144" t="s">
        <v>1249</v>
      </c>
      <c r="C1144" t="s">
        <v>2958</v>
      </c>
      <c r="D1144" t="s">
        <v>2959</v>
      </c>
      <c r="E1144" t="s">
        <v>310</v>
      </c>
      <c r="F1144" t="s">
        <v>2960</v>
      </c>
      <c r="G1144" t="s">
        <v>2961</v>
      </c>
      <c r="H1144" t="s">
        <v>322</v>
      </c>
      <c r="I1144" t="s">
        <v>756</v>
      </c>
      <c r="J1144" t="s">
        <v>205</v>
      </c>
      <c r="K1144" t="s">
        <v>205</v>
      </c>
      <c r="L1144" t="s">
        <v>326</v>
      </c>
      <c r="M1144" t="s">
        <v>341</v>
      </c>
      <c r="N1144" t="s">
        <v>467</v>
      </c>
      <c r="O1144" t="s">
        <v>340</v>
      </c>
      <c r="P1144" t="s">
        <v>1566</v>
      </c>
      <c r="Q1144" t="s">
        <v>414</v>
      </c>
      <c r="R1144" t="s">
        <v>408</v>
      </c>
      <c r="S1144" t="s">
        <v>1213</v>
      </c>
      <c r="T1144" s="131">
        <v>0.5</v>
      </c>
      <c r="U1144" t="s">
        <v>1636</v>
      </c>
      <c r="V1144" s="132">
        <v>7.7679999999999999E-2</v>
      </c>
      <c r="W1144" s="132">
        <v>5.5199999999999999E-2</v>
      </c>
      <c r="X1144" t="s">
        <v>413</v>
      </c>
      <c r="Y1144" t="s">
        <v>340</v>
      </c>
      <c r="Z1144" s="131">
        <v>1500</v>
      </c>
      <c r="AA1144" s="131">
        <v>1</v>
      </c>
      <c r="AB1144" s="131">
        <v>91.65</v>
      </c>
      <c r="AC1144" s="109"/>
      <c r="AD1144" s="131">
        <v>1.375</v>
      </c>
      <c r="AE1144" s="109"/>
      <c r="AF1144" s="108"/>
      <c r="AG1144" s="16"/>
      <c r="AH1144" s="132">
        <v>4.0000000000000003E-5</v>
      </c>
      <c r="AI1144" s="132">
        <v>4.0000000000000003E-5</v>
      </c>
      <c r="AJ1144" s="132">
        <v>0</v>
      </c>
    </row>
    <row r="1145" spans="1:36">
      <c r="A1145" t="s">
        <v>1214</v>
      </c>
      <c r="B1145" t="s">
        <v>1249</v>
      </c>
      <c r="C1145" t="s">
        <v>3234</v>
      </c>
      <c r="D1145" t="s">
        <v>3235</v>
      </c>
      <c r="E1145" t="s">
        <v>310</v>
      </c>
      <c r="F1145" t="s">
        <v>3236</v>
      </c>
      <c r="G1145" t="s">
        <v>3237</v>
      </c>
      <c r="H1145" t="s">
        <v>322</v>
      </c>
      <c r="I1145" t="s">
        <v>952</v>
      </c>
      <c r="J1145" t="s">
        <v>205</v>
      </c>
      <c r="K1145" t="s">
        <v>205</v>
      </c>
      <c r="L1145" t="s">
        <v>326</v>
      </c>
      <c r="M1145" t="s">
        <v>341</v>
      </c>
      <c r="N1145" t="s">
        <v>452</v>
      </c>
      <c r="O1145" t="s">
        <v>340</v>
      </c>
      <c r="P1145" t="s">
        <v>1600</v>
      </c>
      <c r="Q1145" t="s">
        <v>416</v>
      </c>
      <c r="R1145" t="s">
        <v>408</v>
      </c>
      <c r="S1145" t="s">
        <v>1213</v>
      </c>
      <c r="T1145" s="131">
        <v>0.57999999999999996</v>
      </c>
      <c r="U1145" t="s">
        <v>1870</v>
      </c>
      <c r="V1145" s="132">
        <v>2.2200000000000001E-2</v>
      </c>
      <c r="W1145" s="132">
        <v>6.5000000000000002E-2</v>
      </c>
      <c r="X1145" t="s">
        <v>413</v>
      </c>
      <c r="Y1145" t="s">
        <v>340</v>
      </c>
      <c r="Z1145" s="131">
        <v>1000</v>
      </c>
      <c r="AA1145" s="131">
        <v>1</v>
      </c>
      <c r="AB1145" s="131">
        <v>101.55</v>
      </c>
      <c r="AC1145" s="109"/>
      <c r="AD1145" s="131">
        <v>1.016</v>
      </c>
      <c r="AE1145" s="109"/>
      <c r="AF1145" s="108"/>
      <c r="AG1145" s="16"/>
      <c r="AH1145" s="132">
        <v>1.4999999999999999E-4</v>
      </c>
      <c r="AI1145" s="132">
        <v>3.0000000000000001E-5</v>
      </c>
      <c r="AJ1145" s="132">
        <v>0</v>
      </c>
    </row>
    <row r="1146" spans="1:36">
      <c r="A1146" t="s">
        <v>1214</v>
      </c>
      <c r="B1146" t="s">
        <v>1249</v>
      </c>
      <c r="C1146" t="s">
        <v>3238</v>
      </c>
      <c r="D1146" t="s">
        <v>3239</v>
      </c>
      <c r="E1146" t="s">
        <v>312</v>
      </c>
      <c r="F1146" t="s">
        <v>3240</v>
      </c>
      <c r="G1146" t="s">
        <v>3241</v>
      </c>
      <c r="H1146" t="s">
        <v>322</v>
      </c>
      <c r="I1146" t="s">
        <v>952</v>
      </c>
      <c r="J1146" t="s">
        <v>205</v>
      </c>
      <c r="K1146" t="s">
        <v>205</v>
      </c>
      <c r="L1146" t="s">
        <v>315</v>
      </c>
      <c r="M1146" t="s">
        <v>341</v>
      </c>
      <c r="N1146" t="s">
        <v>448</v>
      </c>
      <c r="O1146" t="s">
        <v>340</v>
      </c>
      <c r="P1146"/>
      <c r="Q1146" t="s">
        <v>411</v>
      </c>
      <c r="R1146" t="s">
        <v>411</v>
      </c>
      <c r="S1146" t="s">
        <v>1213</v>
      </c>
      <c r="T1146" s="131">
        <v>0.28999999999999998</v>
      </c>
      <c r="U1146" t="s">
        <v>3242</v>
      </c>
      <c r="V1146" s="132">
        <v>10</v>
      </c>
      <c r="W1146" s="132">
        <v>9.99</v>
      </c>
      <c r="X1146" t="s">
        <v>413</v>
      </c>
      <c r="Y1146" t="s">
        <v>339</v>
      </c>
      <c r="Z1146" s="131">
        <v>39680</v>
      </c>
      <c r="AA1146" s="131">
        <v>1</v>
      </c>
      <c r="AB1146" s="131">
        <v>0</v>
      </c>
      <c r="AC1146" s="109"/>
      <c r="AD1146" s="131">
        <v>0</v>
      </c>
      <c r="AE1146" s="109"/>
      <c r="AF1146" s="108"/>
      <c r="AG1146" s="16"/>
      <c r="AH1146" s="132">
        <v>6.2E-4</v>
      </c>
      <c r="AI1146" s="132"/>
      <c r="AJ1146" s="132"/>
    </row>
    <row r="1147" spans="1:36">
      <c r="A1147" t="s">
        <v>1214</v>
      </c>
      <c r="B1147" t="s">
        <v>1249</v>
      </c>
      <c r="C1147" t="s">
        <v>3243</v>
      </c>
      <c r="D1147" t="s">
        <v>3244</v>
      </c>
      <c r="E1147" t="s">
        <v>312</v>
      </c>
      <c r="F1147" t="s">
        <v>3245</v>
      </c>
      <c r="G1147" t="s">
        <v>3246</v>
      </c>
      <c r="H1147" t="s">
        <v>313</v>
      </c>
      <c r="I1147" t="s">
        <v>952</v>
      </c>
      <c r="J1147" t="s">
        <v>205</v>
      </c>
      <c r="K1147" t="s">
        <v>225</v>
      </c>
      <c r="L1147" t="s">
        <v>315</v>
      </c>
      <c r="M1147" t="s">
        <v>341</v>
      </c>
      <c r="N1147" t="s">
        <v>466</v>
      </c>
      <c r="O1147" t="s">
        <v>340</v>
      </c>
      <c r="P1147"/>
      <c r="Q1147" t="s">
        <v>411</v>
      </c>
      <c r="R1147" t="s">
        <v>411</v>
      </c>
      <c r="S1147" t="s">
        <v>1213</v>
      </c>
      <c r="T1147" s="131">
        <v>6.44</v>
      </c>
      <c r="U1147" t="s">
        <v>3247</v>
      </c>
      <c r="V1147" s="132">
        <v>0.47619</v>
      </c>
      <c r="W1147" s="132">
        <v>9.99</v>
      </c>
      <c r="X1147" t="s">
        <v>413</v>
      </c>
      <c r="Y1147" t="s">
        <v>339</v>
      </c>
      <c r="Z1147" s="131">
        <v>46780.07</v>
      </c>
      <c r="AA1147" s="131">
        <v>1</v>
      </c>
      <c r="AB1147" s="131">
        <v>0</v>
      </c>
      <c r="AC1147" s="109"/>
      <c r="AD1147" s="131">
        <v>0</v>
      </c>
      <c r="AE1147" s="109"/>
      <c r="AF1147" s="108"/>
      <c r="AG1147" s="16"/>
      <c r="AH1147" s="132">
        <v>5.6999999999999998E-4</v>
      </c>
      <c r="AI1147" s="132">
        <v>0</v>
      </c>
      <c r="AJ1147" s="132">
        <v>0</v>
      </c>
    </row>
    <row r="1148" spans="1:36">
      <c r="A1148" t="s">
        <v>1214</v>
      </c>
      <c r="B1148" t="s">
        <v>1249</v>
      </c>
      <c r="C1148" t="s">
        <v>1536</v>
      </c>
      <c r="D1148" t="s">
        <v>1537</v>
      </c>
      <c r="E1148" t="s">
        <v>310</v>
      </c>
      <c r="F1148" t="s">
        <v>3249</v>
      </c>
      <c r="G1148" t="s">
        <v>3250</v>
      </c>
      <c r="H1148" t="s">
        <v>322</v>
      </c>
      <c r="I1148" t="s">
        <v>756</v>
      </c>
      <c r="J1148" t="s">
        <v>206</v>
      </c>
      <c r="K1148" t="s">
        <v>205</v>
      </c>
      <c r="L1148" t="s">
        <v>326</v>
      </c>
      <c r="M1148" t="s">
        <v>341</v>
      </c>
      <c r="N1148" t="s">
        <v>537</v>
      </c>
      <c r="O1148" t="s">
        <v>340</v>
      </c>
      <c r="P1148" t="s">
        <v>3251</v>
      </c>
      <c r="Q1148" t="s">
        <v>434</v>
      </c>
      <c r="R1148" t="s">
        <v>408</v>
      </c>
      <c r="S1148" t="s">
        <v>1216</v>
      </c>
      <c r="T1148" s="131">
        <v>1.827</v>
      </c>
      <c r="U1148" t="s">
        <v>3252</v>
      </c>
      <c r="V1148" s="132">
        <v>4.7289999999999999E-2</v>
      </c>
      <c r="W1148" s="132">
        <v>4.9590000000000002E-2</v>
      </c>
      <c r="X1148" t="s">
        <v>413</v>
      </c>
      <c r="Y1148" t="s">
        <v>340</v>
      </c>
      <c r="Z1148" s="131">
        <v>140000</v>
      </c>
      <c r="AA1148" s="131">
        <v>3.3719999999999999</v>
      </c>
      <c r="AB1148" s="131">
        <v>102.075</v>
      </c>
      <c r="AC1148" s="109"/>
      <c r="AD1148" s="131">
        <v>481.87599999999998</v>
      </c>
      <c r="AE1148" s="109"/>
      <c r="AF1148" s="108"/>
      <c r="AG1148" s="16"/>
      <c r="AH1148" s="132">
        <v>2.7999999999999998E-4</v>
      </c>
      <c r="AI1148" s="132">
        <v>1.451E-2</v>
      </c>
      <c r="AJ1148" s="132">
        <v>1.64E-3</v>
      </c>
    </row>
    <row r="1149" spans="1:36">
      <c r="A1149" t="s">
        <v>1214</v>
      </c>
      <c r="B1149" t="s">
        <v>1249</v>
      </c>
      <c r="C1149" t="s">
        <v>3253</v>
      </c>
      <c r="D1149" t="s">
        <v>3254</v>
      </c>
      <c r="E1149" t="s">
        <v>310</v>
      </c>
      <c r="F1149" t="s">
        <v>3255</v>
      </c>
      <c r="G1149" t="s">
        <v>3256</v>
      </c>
      <c r="H1149" t="s">
        <v>322</v>
      </c>
      <c r="I1149" t="s">
        <v>756</v>
      </c>
      <c r="J1149" t="s">
        <v>206</v>
      </c>
      <c r="K1149" t="s">
        <v>205</v>
      </c>
      <c r="L1149" t="s">
        <v>326</v>
      </c>
      <c r="M1149" t="s">
        <v>341</v>
      </c>
      <c r="N1149" t="s">
        <v>537</v>
      </c>
      <c r="O1149" t="s">
        <v>340</v>
      </c>
      <c r="P1149" t="s">
        <v>1335</v>
      </c>
      <c r="Q1149" t="s">
        <v>432</v>
      </c>
      <c r="R1149" t="s">
        <v>408</v>
      </c>
      <c r="S1149" t="s">
        <v>1216</v>
      </c>
      <c r="T1149" s="131">
        <v>2.246</v>
      </c>
      <c r="U1149" t="s">
        <v>3257</v>
      </c>
      <c r="V1149" s="132">
        <v>4.8280000000000003E-2</v>
      </c>
      <c r="W1149" s="132">
        <v>5.2389999999999999E-2</v>
      </c>
      <c r="X1149" t="s">
        <v>413</v>
      </c>
      <c r="Y1149" t="s">
        <v>340</v>
      </c>
      <c r="Z1149" s="131">
        <v>75000</v>
      </c>
      <c r="AA1149" s="131">
        <v>3.3719999999999999</v>
      </c>
      <c r="AB1149" s="131">
        <v>102.18</v>
      </c>
      <c r="AC1149" s="109"/>
      <c r="AD1149" s="131">
        <v>258.41399999999999</v>
      </c>
      <c r="AE1149" s="109"/>
      <c r="AF1149" s="108"/>
      <c r="AG1149" s="16"/>
      <c r="AH1149" s="132">
        <v>9.0000000000000006E-5</v>
      </c>
      <c r="AI1149" s="132">
        <v>7.7799999999999996E-3</v>
      </c>
      <c r="AJ1149" s="132">
        <v>8.8000000000000003E-4</v>
      </c>
    </row>
    <row r="1150" spans="1:36">
      <c r="A1150" t="s">
        <v>1214</v>
      </c>
      <c r="B1150" t="s">
        <v>1249</v>
      </c>
      <c r="C1150" t="s">
        <v>3258</v>
      </c>
      <c r="D1150" t="s">
        <v>3259</v>
      </c>
      <c r="E1150" t="s">
        <v>310</v>
      </c>
      <c r="F1150" t="s">
        <v>3260</v>
      </c>
      <c r="G1150" t="s">
        <v>3261</v>
      </c>
      <c r="H1150" t="s">
        <v>322</v>
      </c>
      <c r="I1150" t="s">
        <v>756</v>
      </c>
      <c r="J1150" t="s">
        <v>206</v>
      </c>
      <c r="K1150" t="s">
        <v>225</v>
      </c>
      <c r="L1150" t="s">
        <v>326</v>
      </c>
      <c r="M1150" t="s">
        <v>315</v>
      </c>
      <c r="N1150" t="s">
        <v>555</v>
      </c>
      <c r="O1150" t="s">
        <v>340</v>
      </c>
      <c r="P1150" t="s">
        <v>411</v>
      </c>
      <c r="Q1150" t="s">
        <v>411</v>
      </c>
      <c r="R1150" t="s">
        <v>411</v>
      </c>
      <c r="S1150" t="s">
        <v>1216</v>
      </c>
      <c r="T1150" s="131">
        <v>1.98</v>
      </c>
      <c r="U1150" t="s">
        <v>3262</v>
      </c>
      <c r="V1150" s="132">
        <v>2.7810000000000001E-2</v>
      </c>
      <c r="W1150" s="132">
        <v>2.35</v>
      </c>
      <c r="X1150" t="s">
        <v>413</v>
      </c>
      <c r="Y1150" t="s">
        <v>340</v>
      </c>
      <c r="Z1150" s="131">
        <v>60000</v>
      </c>
      <c r="AA1150" s="131">
        <v>3.3719999999999999</v>
      </c>
      <c r="AB1150" s="131">
        <v>111.374</v>
      </c>
      <c r="AC1150" s="109"/>
      <c r="AD1150" s="131">
        <v>225.33199999999999</v>
      </c>
      <c r="AE1150" s="109"/>
      <c r="AF1150" s="108"/>
      <c r="AG1150" s="16"/>
      <c r="AH1150" s="132">
        <v>1.33E-3</v>
      </c>
      <c r="AI1150" s="132">
        <v>6.7799999999999996E-3</v>
      </c>
      <c r="AJ1150" s="132">
        <v>7.6999999999999996E-4</v>
      </c>
    </row>
    <row r="1151" spans="1:36">
      <c r="A1151" t="s">
        <v>1214</v>
      </c>
      <c r="B1151" t="s">
        <v>1249</v>
      </c>
      <c r="C1151" t="s">
        <v>3263</v>
      </c>
      <c r="D1151" t="s">
        <v>3264</v>
      </c>
      <c r="E1151" t="s">
        <v>80</v>
      </c>
      <c r="F1151" t="s">
        <v>3265</v>
      </c>
      <c r="G1151" t="s">
        <v>3266</v>
      </c>
      <c r="H1151" t="s">
        <v>322</v>
      </c>
      <c r="I1151" t="s">
        <v>756</v>
      </c>
      <c r="J1151" t="s">
        <v>206</v>
      </c>
      <c r="K1151" t="s">
        <v>225</v>
      </c>
      <c r="L1151" t="s">
        <v>326</v>
      </c>
      <c r="M1151" t="s">
        <v>315</v>
      </c>
      <c r="N1151" t="s">
        <v>522</v>
      </c>
      <c r="O1151" t="s">
        <v>340</v>
      </c>
      <c r="P1151" t="s">
        <v>3267</v>
      </c>
      <c r="Q1151" t="s">
        <v>422</v>
      </c>
      <c r="R1151" t="s">
        <v>408</v>
      </c>
      <c r="S1151" t="s">
        <v>1216</v>
      </c>
      <c r="T1151" s="131">
        <v>2.1869999999999998</v>
      </c>
      <c r="U1151" t="s">
        <v>3268</v>
      </c>
      <c r="V1151" s="132">
        <v>4.1070000000000002E-2</v>
      </c>
      <c r="W1151" s="132">
        <v>3.9260000000000003E-2</v>
      </c>
      <c r="X1151" t="s">
        <v>413</v>
      </c>
      <c r="Y1151" t="s">
        <v>340</v>
      </c>
      <c r="Z1151" s="131">
        <v>60000</v>
      </c>
      <c r="AA1151" s="131">
        <v>3.3719999999999999</v>
      </c>
      <c r="AB1151" s="131">
        <v>101.663</v>
      </c>
      <c r="AC1151" s="109"/>
      <c r="AD1151" s="131">
        <v>205.684</v>
      </c>
      <c r="AE1151" s="109"/>
      <c r="AF1151" s="108"/>
      <c r="AG1151" s="16"/>
      <c r="AH1151" s="132">
        <v>3.0000000000000001E-5</v>
      </c>
      <c r="AI1151" s="132">
        <v>6.1900000000000002E-3</v>
      </c>
      <c r="AJ1151" s="132">
        <v>6.9999999999999999E-4</v>
      </c>
    </row>
    <row r="1152" spans="1:36">
      <c r="A1152" t="s">
        <v>1214</v>
      </c>
      <c r="B1152" t="s">
        <v>1249</v>
      </c>
      <c r="C1152" t="s">
        <v>2172</v>
      </c>
      <c r="D1152" t="s">
        <v>2173</v>
      </c>
      <c r="E1152" t="s">
        <v>310</v>
      </c>
      <c r="F1152" t="s">
        <v>3269</v>
      </c>
      <c r="G1152" t="s">
        <v>3270</v>
      </c>
      <c r="H1152" t="s">
        <v>322</v>
      </c>
      <c r="I1152" t="s">
        <v>756</v>
      </c>
      <c r="J1152" t="s">
        <v>206</v>
      </c>
      <c r="K1152" t="s">
        <v>205</v>
      </c>
      <c r="L1152" t="s">
        <v>326</v>
      </c>
      <c r="M1152" t="s">
        <v>315</v>
      </c>
      <c r="N1152" t="s">
        <v>535</v>
      </c>
      <c r="O1152" t="s">
        <v>340</v>
      </c>
      <c r="P1152" t="s">
        <v>2176</v>
      </c>
      <c r="Q1152" t="s">
        <v>434</v>
      </c>
      <c r="R1152" t="s">
        <v>408</v>
      </c>
      <c r="S1152" t="s">
        <v>1217</v>
      </c>
      <c r="T1152" s="131">
        <v>1.5329999999999999</v>
      </c>
      <c r="U1152" t="s">
        <v>2177</v>
      </c>
      <c r="V1152" s="132">
        <v>3.5209999999999998E-2</v>
      </c>
      <c r="W1152" s="132">
        <v>3.3779999999999998E-2</v>
      </c>
      <c r="X1152" t="s">
        <v>413</v>
      </c>
      <c r="Y1152" t="s">
        <v>340</v>
      </c>
      <c r="Z1152" s="131">
        <v>40000</v>
      </c>
      <c r="AA1152" s="131">
        <v>3.9550000000000001</v>
      </c>
      <c r="AB1152" s="131">
        <v>100.706</v>
      </c>
      <c r="AC1152" s="109"/>
      <c r="AD1152" s="131">
        <v>159.32499999999999</v>
      </c>
      <c r="AE1152" s="109"/>
      <c r="AF1152" s="108"/>
      <c r="AG1152" s="16"/>
      <c r="AH1152" s="132">
        <v>4.0000000000000003E-5</v>
      </c>
      <c r="AI1152" s="132">
        <v>4.7999999999999996E-3</v>
      </c>
      <c r="AJ1152" s="132">
        <v>5.4000000000000001E-4</v>
      </c>
    </row>
    <row r="1153" spans="1:36">
      <c r="A1153" t="s">
        <v>1214</v>
      </c>
      <c r="B1153" t="s">
        <v>1249</v>
      </c>
      <c r="C1153" t="s">
        <v>1910</v>
      </c>
      <c r="D1153" t="s">
        <v>1911</v>
      </c>
      <c r="E1153" t="s">
        <v>80</v>
      </c>
      <c r="F1153" t="s">
        <v>1912</v>
      </c>
      <c r="G1153" t="s">
        <v>1913</v>
      </c>
      <c r="H1153" t="s">
        <v>322</v>
      </c>
      <c r="I1153" t="s">
        <v>756</v>
      </c>
      <c r="J1153" t="s">
        <v>206</v>
      </c>
      <c r="K1153" t="s">
        <v>234</v>
      </c>
      <c r="L1153" t="s">
        <v>326</v>
      </c>
      <c r="M1153" t="s">
        <v>315</v>
      </c>
      <c r="N1153" t="s">
        <v>487</v>
      </c>
      <c r="O1153" t="s">
        <v>340</v>
      </c>
      <c r="P1153" t="s">
        <v>1914</v>
      </c>
      <c r="Q1153" t="s">
        <v>432</v>
      </c>
      <c r="R1153" t="s">
        <v>408</v>
      </c>
      <c r="S1153" t="s">
        <v>1216</v>
      </c>
      <c r="T1153" s="131">
        <v>2.8090000000000002</v>
      </c>
      <c r="U1153" t="s">
        <v>1915</v>
      </c>
      <c r="V1153" s="132">
        <v>8.2470000000000002E-2</v>
      </c>
      <c r="W1153" s="132">
        <v>7.0569999999999994E-2</v>
      </c>
      <c r="X1153" t="s">
        <v>413</v>
      </c>
      <c r="Y1153" t="s">
        <v>340</v>
      </c>
      <c r="Z1153" s="131">
        <v>45000</v>
      </c>
      <c r="AA1153" s="131">
        <v>3.3719999999999999</v>
      </c>
      <c r="AB1153" s="131">
        <v>103.986</v>
      </c>
      <c r="AC1153" s="109"/>
      <c r="AD1153" s="131">
        <v>157.78800000000001</v>
      </c>
      <c r="AE1153" s="109"/>
      <c r="AF1153" s="108"/>
      <c r="AG1153" s="16"/>
      <c r="AH1153" s="132">
        <v>6.0000000000000002E-5</v>
      </c>
      <c r="AI1153" s="132">
        <v>4.7499999999999999E-3</v>
      </c>
      <c r="AJ1153" s="132">
        <v>5.4000000000000001E-4</v>
      </c>
    </row>
    <row r="1154" spans="1:36">
      <c r="A1154" t="s">
        <v>1214</v>
      </c>
      <c r="B1154" t="s">
        <v>1249</v>
      </c>
      <c r="C1154" t="s">
        <v>3271</v>
      </c>
      <c r="D1154" t="s">
        <v>3272</v>
      </c>
      <c r="E1154" t="s">
        <v>80</v>
      </c>
      <c r="F1154" t="s">
        <v>3273</v>
      </c>
      <c r="G1154" t="s">
        <v>3274</v>
      </c>
      <c r="H1154" t="s">
        <v>322</v>
      </c>
      <c r="I1154" t="s">
        <v>756</v>
      </c>
      <c r="J1154" t="s">
        <v>206</v>
      </c>
      <c r="K1154" t="s">
        <v>225</v>
      </c>
      <c r="L1154" t="s">
        <v>326</v>
      </c>
      <c r="M1154" t="s">
        <v>315</v>
      </c>
      <c r="N1154" t="s">
        <v>535</v>
      </c>
      <c r="O1154" t="s">
        <v>340</v>
      </c>
      <c r="P1154" t="s">
        <v>1908</v>
      </c>
      <c r="Q1154" t="s">
        <v>434</v>
      </c>
      <c r="R1154" t="s">
        <v>408</v>
      </c>
      <c r="S1154" t="s">
        <v>1216</v>
      </c>
      <c r="T1154" s="131">
        <v>3.161</v>
      </c>
      <c r="U1154" t="s">
        <v>3275</v>
      </c>
      <c r="V1154" s="132">
        <v>5.0520000000000002E-2</v>
      </c>
      <c r="W1154" s="132">
        <v>4.675E-2</v>
      </c>
      <c r="X1154" t="s">
        <v>413</v>
      </c>
      <c r="Y1154" t="s">
        <v>340</v>
      </c>
      <c r="Z1154" s="131">
        <v>45000</v>
      </c>
      <c r="AA1154" s="131">
        <v>3.3719999999999999</v>
      </c>
      <c r="AB1154" s="131">
        <v>98.981999999999999</v>
      </c>
      <c r="AC1154" s="109"/>
      <c r="AD1154" s="131">
        <v>150.196</v>
      </c>
      <c r="AE1154" s="109"/>
      <c r="AF1154" s="108"/>
      <c r="AG1154" s="16"/>
      <c r="AH1154" s="132">
        <v>1.0000000000000001E-5</v>
      </c>
      <c r="AI1154" s="132">
        <v>4.5199999999999997E-3</v>
      </c>
      <c r="AJ1154" s="132">
        <v>5.1000000000000004E-4</v>
      </c>
    </row>
    <row r="1155" spans="1:36">
      <c r="A1155" t="s">
        <v>1214</v>
      </c>
      <c r="B1155" t="s">
        <v>1249</v>
      </c>
      <c r="C1155" t="s">
        <v>3276</v>
      </c>
      <c r="D1155" t="s">
        <v>3277</v>
      </c>
      <c r="E1155" t="s">
        <v>80</v>
      </c>
      <c r="F1155" t="s">
        <v>3278</v>
      </c>
      <c r="G1155" t="s">
        <v>3279</v>
      </c>
      <c r="H1155" t="s">
        <v>322</v>
      </c>
      <c r="I1155" t="s">
        <v>756</v>
      </c>
      <c r="J1155" t="s">
        <v>206</v>
      </c>
      <c r="K1155" t="s">
        <v>225</v>
      </c>
      <c r="L1155" t="s">
        <v>326</v>
      </c>
      <c r="M1155" t="s">
        <v>315</v>
      </c>
      <c r="N1155" t="s">
        <v>538</v>
      </c>
      <c r="O1155" t="s">
        <v>340</v>
      </c>
      <c r="P1155" t="s">
        <v>1902</v>
      </c>
      <c r="Q1155" t="s">
        <v>424</v>
      </c>
      <c r="R1155" t="s">
        <v>408</v>
      </c>
      <c r="S1155" t="s">
        <v>1216</v>
      </c>
      <c r="T1155" s="131">
        <v>3.0219999999999998</v>
      </c>
      <c r="U1155" t="s">
        <v>3280</v>
      </c>
      <c r="V1155" s="132">
        <v>2.9420000000000002E-2</v>
      </c>
      <c r="W1155" s="132">
        <v>5.9470000000000002E-2</v>
      </c>
      <c r="X1155" t="s">
        <v>413</v>
      </c>
      <c r="Y1155" t="s">
        <v>340</v>
      </c>
      <c r="Z1155" s="131">
        <v>40000</v>
      </c>
      <c r="AA1155" s="131">
        <v>3.3719999999999999</v>
      </c>
      <c r="AB1155" s="131">
        <v>92.180999999999997</v>
      </c>
      <c r="AC1155" s="109"/>
      <c r="AD1155" s="131">
        <v>124.334</v>
      </c>
      <c r="AE1155" s="109"/>
      <c r="AF1155" s="108"/>
      <c r="AG1155" s="16"/>
      <c r="AH1155" s="132">
        <v>5.0000000000000002E-5</v>
      </c>
      <c r="AI1155" s="132">
        <v>3.7399999999999998E-3</v>
      </c>
      <c r="AJ1155" s="132">
        <v>4.2000000000000002E-4</v>
      </c>
    </row>
    <row r="1156" spans="1:36">
      <c r="A1156" t="s">
        <v>1214</v>
      </c>
      <c r="B1156" t="s">
        <v>1249</v>
      </c>
      <c r="C1156" t="s">
        <v>3281</v>
      </c>
      <c r="D1156" t="s">
        <v>3282</v>
      </c>
      <c r="E1156" t="s">
        <v>80</v>
      </c>
      <c r="F1156" t="s">
        <v>3283</v>
      </c>
      <c r="G1156" t="s">
        <v>3284</v>
      </c>
      <c r="H1156" t="s">
        <v>322</v>
      </c>
      <c r="I1156" t="s">
        <v>756</v>
      </c>
      <c r="J1156" t="s">
        <v>206</v>
      </c>
      <c r="K1156" t="s">
        <v>225</v>
      </c>
      <c r="L1156" t="s">
        <v>326</v>
      </c>
      <c r="M1156" t="s">
        <v>315</v>
      </c>
      <c r="N1156" t="s">
        <v>513</v>
      </c>
      <c r="O1156" t="s">
        <v>340</v>
      </c>
      <c r="P1156" t="s">
        <v>1914</v>
      </c>
      <c r="Q1156" t="s">
        <v>432</v>
      </c>
      <c r="R1156" t="s">
        <v>408</v>
      </c>
      <c r="S1156" t="s">
        <v>1216</v>
      </c>
      <c r="T1156" s="131">
        <v>5.5529999999999999</v>
      </c>
      <c r="U1156" t="s">
        <v>1467</v>
      </c>
      <c r="V1156" s="132">
        <v>4.2610000000000002E-2</v>
      </c>
      <c r="W1156" s="132">
        <v>4.8899999999999999E-2</v>
      </c>
      <c r="X1156" t="s">
        <v>413</v>
      </c>
      <c r="Y1156" t="s">
        <v>340</v>
      </c>
      <c r="Z1156" s="131">
        <v>35000</v>
      </c>
      <c r="AA1156" s="131">
        <v>3.3719999999999999</v>
      </c>
      <c r="AB1156" s="131">
        <v>99.102000000000004</v>
      </c>
      <c r="AC1156" s="109"/>
      <c r="AD1156" s="131">
        <v>116.96</v>
      </c>
      <c r="AE1156" s="109"/>
      <c r="AF1156" s="108"/>
      <c r="AG1156" s="16"/>
      <c r="AH1156" s="132">
        <v>1E-4</v>
      </c>
      <c r="AI1156" s="132">
        <v>3.5200000000000001E-3</v>
      </c>
      <c r="AJ1156" s="132">
        <v>4.0000000000000002E-4</v>
      </c>
    </row>
    <row r="1157" spans="1:36">
      <c r="A1157" t="s">
        <v>1214</v>
      </c>
      <c r="B1157" t="s">
        <v>1249</v>
      </c>
      <c r="C1157" t="s">
        <v>3285</v>
      </c>
      <c r="D1157" t="s">
        <v>3286</v>
      </c>
      <c r="E1157" t="s">
        <v>80</v>
      </c>
      <c r="F1157" t="s">
        <v>3287</v>
      </c>
      <c r="G1157" t="s">
        <v>3288</v>
      </c>
      <c r="H1157" t="s">
        <v>322</v>
      </c>
      <c r="I1157" t="s">
        <v>756</v>
      </c>
      <c r="J1157" t="s">
        <v>206</v>
      </c>
      <c r="K1157" t="s">
        <v>294</v>
      </c>
      <c r="L1157" t="s">
        <v>326</v>
      </c>
      <c r="M1157" t="s">
        <v>315</v>
      </c>
      <c r="N1157" t="s">
        <v>569</v>
      </c>
      <c r="O1157" t="s">
        <v>340</v>
      </c>
      <c r="P1157" t="s">
        <v>2795</v>
      </c>
      <c r="Q1157" t="s">
        <v>432</v>
      </c>
      <c r="R1157" t="s">
        <v>408</v>
      </c>
      <c r="S1157" t="s">
        <v>1217</v>
      </c>
      <c r="T1157" s="131">
        <v>1.9630000000000001</v>
      </c>
      <c r="U1157" t="s">
        <v>3289</v>
      </c>
      <c r="V1157" s="132">
        <v>4.6179999999999999E-2</v>
      </c>
      <c r="W1157" s="132">
        <v>6.6979999999999998E-2</v>
      </c>
      <c r="X1157" t="s">
        <v>413</v>
      </c>
      <c r="Y1157" t="s">
        <v>340</v>
      </c>
      <c r="Z1157" s="131">
        <v>30000</v>
      </c>
      <c r="AA1157" s="131">
        <v>3.9550000000000001</v>
      </c>
      <c r="AB1157" s="131">
        <v>93.537000000000006</v>
      </c>
      <c r="AC1157" s="109"/>
      <c r="AD1157" s="131">
        <v>110.98699999999999</v>
      </c>
      <c r="AE1157" s="109"/>
      <c r="AF1157" s="108"/>
      <c r="AG1157" s="16"/>
      <c r="AH1157" s="132">
        <v>1.2999999999999999E-4</v>
      </c>
      <c r="AI1157" s="132">
        <v>3.3400000000000001E-3</v>
      </c>
      <c r="AJ1157" s="132">
        <v>3.8000000000000002E-4</v>
      </c>
    </row>
    <row r="1158" spans="1:36">
      <c r="A1158" t="s">
        <v>1214</v>
      </c>
      <c r="B1158" t="s">
        <v>1249</v>
      </c>
      <c r="C1158" t="s">
        <v>2786</v>
      </c>
      <c r="D1158" t="s">
        <v>2787</v>
      </c>
      <c r="E1158" t="s">
        <v>80</v>
      </c>
      <c r="F1158" t="s">
        <v>3290</v>
      </c>
      <c r="G1158" t="s">
        <v>3291</v>
      </c>
      <c r="H1158" t="s">
        <v>322</v>
      </c>
      <c r="I1158" t="s">
        <v>756</v>
      </c>
      <c r="J1158" t="s">
        <v>206</v>
      </c>
      <c r="K1158" t="s">
        <v>294</v>
      </c>
      <c r="L1158" t="s">
        <v>326</v>
      </c>
      <c r="M1158" t="s">
        <v>315</v>
      </c>
      <c r="N1158" t="s">
        <v>569</v>
      </c>
      <c r="O1158" t="s">
        <v>340</v>
      </c>
      <c r="P1158" t="s">
        <v>1908</v>
      </c>
      <c r="Q1158" t="s">
        <v>434</v>
      </c>
      <c r="R1158" t="s">
        <v>408</v>
      </c>
      <c r="S1158" t="s">
        <v>1217</v>
      </c>
      <c r="T1158" s="131">
        <v>2.4500000000000002</v>
      </c>
      <c r="U1158" t="s">
        <v>3292</v>
      </c>
      <c r="V1158" s="132">
        <v>6.9269999999999998E-2</v>
      </c>
      <c r="W1158" s="132">
        <v>2.963E-2</v>
      </c>
      <c r="X1158" t="s">
        <v>413</v>
      </c>
      <c r="Y1158" t="s">
        <v>340</v>
      </c>
      <c r="Z1158" s="131">
        <v>30000</v>
      </c>
      <c r="AA1158" s="131">
        <v>3.9550000000000001</v>
      </c>
      <c r="AB1158" s="131">
        <v>93.036000000000001</v>
      </c>
      <c r="AC1158" s="109"/>
      <c r="AD1158" s="131">
        <v>110.392</v>
      </c>
      <c r="AE1158" s="109"/>
      <c r="AF1158" s="108"/>
      <c r="AG1158" s="16"/>
      <c r="AH1158" s="132">
        <v>3.0000000000000001E-5</v>
      </c>
      <c r="AI1158" s="132">
        <v>3.32E-3</v>
      </c>
      <c r="AJ1158" s="132">
        <v>3.8000000000000002E-4</v>
      </c>
    </row>
    <row r="1159" spans="1:36">
      <c r="A1159" t="s">
        <v>1214</v>
      </c>
      <c r="B1159" t="s">
        <v>1249</v>
      </c>
      <c r="C1159" t="s">
        <v>3293</v>
      </c>
      <c r="D1159" t="s">
        <v>3294</v>
      </c>
      <c r="E1159" t="s">
        <v>80</v>
      </c>
      <c r="F1159" t="s">
        <v>3295</v>
      </c>
      <c r="G1159" t="s">
        <v>3296</v>
      </c>
      <c r="H1159" t="s">
        <v>322</v>
      </c>
      <c r="I1159" t="s">
        <v>756</v>
      </c>
      <c r="J1159" t="s">
        <v>206</v>
      </c>
      <c r="K1159" t="s">
        <v>225</v>
      </c>
      <c r="L1159" t="s">
        <v>326</v>
      </c>
      <c r="M1159" t="s">
        <v>315</v>
      </c>
      <c r="N1159" t="s">
        <v>522</v>
      </c>
      <c r="O1159" t="s">
        <v>340</v>
      </c>
      <c r="P1159" t="s">
        <v>1908</v>
      </c>
      <c r="Q1159" t="s">
        <v>434</v>
      </c>
      <c r="R1159" t="s">
        <v>408</v>
      </c>
      <c r="S1159" t="s">
        <v>1216</v>
      </c>
      <c r="T1159" s="131">
        <v>5.6820000000000004</v>
      </c>
      <c r="U1159" t="s">
        <v>3297</v>
      </c>
      <c r="V1159" s="132">
        <v>6.7449999999999996E-2</v>
      </c>
      <c r="W1159" s="132">
        <v>5.0130000000000001E-2</v>
      </c>
      <c r="X1159" t="s">
        <v>413</v>
      </c>
      <c r="Y1159" t="s">
        <v>340</v>
      </c>
      <c r="Z1159" s="131">
        <v>35000</v>
      </c>
      <c r="AA1159" s="131">
        <v>3.3719999999999999</v>
      </c>
      <c r="AB1159" s="131">
        <v>90.897000000000006</v>
      </c>
      <c r="AC1159" s="109"/>
      <c r="AD1159" s="131">
        <v>107.276</v>
      </c>
      <c r="AE1159" s="109"/>
      <c r="AF1159" s="108"/>
      <c r="AG1159" s="16"/>
      <c r="AH1159" s="132">
        <v>5.0000000000000002E-5</v>
      </c>
      <c r="AI1159" s="132">
        <v>3.2299999999999998E-3</v>
      </c>
      <c r="AJ1159" s="132">
        <v>3.6000000000000002E-4</v>
      </c>
    </row>
    <row r="1160" spans="1:36">
      <c r="A1160" t="s">
        <v>1214</v>
      </c>
      <c r="B1160" t="s">
        <v>1249</v>
      </c>
      <c r="C1160" t="s">
        <v>3298</v>
      </c>
      <c r="D1160" t="s">
        <v>3299</v>
      </c>
      <c r="E1160" t="s">
        <v>80</v>
      </c>
      <c r="F1160" t="s">
        <v>3300</v>
      </c>
      <c r="G1160" t="s">
        <v>3301</v>
      </c>
      <c r="H1160" t="s">
        <v>322</v>
      </c>
      <c r="I1160" t="s">
        <v>756</v>
      </c>
      <c r="J1160" t="s">
        <v>206</v>
      </c>
      <c r="K1160" t="s">
        <v>225</v>
      </c>
      <c r="L1160" t="s">
        <v>326</v>
      </c>
      <c r="M1160" t="s">
        <v>315</v>
      </c>
      <c r="N1160" t="s">
        <v>535</v>
      </c>
      <c r="O1160" t="s">
        <v>340</v>
      </c>
      <c r="P1160" t="s">
        <v>2130</v>
      </c>
      <c r="Q1160" t="s">
        <v>434</v>
      </c>
      <c r="R1160" t="s">
        <v>408</v>
      </c>
      <c r="S1160" t="s">
        <v>1216</v>
      </c>
      <c r="T1160" s="131">
        <v>1.8919999999999999</v>
      </c>
      <c r="U1160" t="s">
        <v>3302</v>
      </c>
      <c r="V1160" s="132">
        <v>6.6710000000000005E-2</v>
      </c>
      <c r="W1160" s="132">
        <v>4.793E-2</v>
      </c>
      <c r="X1160" t="s">
        <v>413</v>
      </c>
      <c r="Y1160" t="s">
        <v>340</v>
      </c>
      <c r="Z1160" s="131">
        <v>30000</v>
      </c>
      <c r="AA1160" s="131">
        <v>3.3719999999999999</v>
      </c>
      <c r="AB1160" s="131">
        <v>95.15</v>
      </c>
      <c r="AC1160" s="109"/>
      <c r="AD1160" s="131">
        <v>96.254000000000005</v>
      </c>
      <c r="AE1160" s="109"/>
      <c r="AF1160" s="108"/>
      <c r="AG1160" s="16"/>
      <c r="AH1160" s="132">
        <v>4.0000000000000003E-5</v>
      </c>
      <c r="AI1160" s="132">
        <v>2.8999999999999998E-3</v>
      </c>
      <c r="AJ1160" s="132">
        <v>3.3E-4</v>
      </c>
    </row>
    <row r="1161" spans="1:36">
      <c r="A1161" t="s">
        <v>1214</v>
      </c>
      <c r="B1161" t="s">
        <v>1249</v>
      </c>
      <c r="C1161" t="s">
        <v>3303</v>
      </c>
      <c r="D1161" t="s">
        <v>3304</v>
      </c>
      <c r="E1161" t="s">
        <v>80</v>
      </c>
      <c r="F1161" t="s">
        <v>3305</v>
      </c>
      <c r="G1161" t="s">
        <v>3306</v>
      </c>
      <c r="H1161" t="s">
        <v>322</v>
      </c>
      <c r="I1161" t="s">
        <v>756</v>
      </c>
      <c r="J1161" t="s">
        <v>206</v>
      </c>
      <c r="K1161" t="s">
        <v>225</v>
      </c>
      <c r="L1161" t="s">
        <v>326</v>
      </c>
      <c r="M1161" t="s">
        <v>315</v>
      </c>
      <c r="N1161" t="s">
        <v>533</v>
      </c>
      <c r="O1161" t="s">
        <v>340</v>
      </c>
      <c r="P1161" t="s">
        <v>1896</v>
      </c>
      <c r="Q1161" t="s">
        <v>434</v>
      </c>
      <c r="R1161" t="s">
        <v>408</v>
      </c>
      <c r="S1161" t="s">
        <v>1216</v>
      </c>
      <c r="T1161" s="131">
        <v>3.5190000000000001</v>
      </c>
      <c r="U1161" t="s">
        <v>3307</v>
      </c>
      <c r="V1161" s="132">
        <v>1.303E-2</v>
      </c>
      <c r="W1161" s="132">
        <v>5.8700000000000002E-2</v>
      </c>
      <c r="X1161" t="s">
        <v>413</v>
      </c>
      <c r="Y1161" t="s">
        <v>340</v>
      </c>
      <c r="Z1161" s="131">
        <v>25000</v>
      </c>
      <c r="AA1161" s="131">
        <v>3.3719999999999999</v>
      </c>
      <c r="AB1161" s="131">
        <v>105.73699999999999</v>
      </c>
      <c r="AC1161" s="109"/>
      <c r="AD1161" s="131">
        <v>89.135999999999996</v>
      </c>
      <c r="AE1161" s="109"/>
      <c r="AF1161" s="108"/>
      <c r="AG1161" s="16"/>
      <c r="AH1161" s="132">
        <v>2.0000000000000002E-5</v>
      </c>
      <c r="AI1161" s="132">
        <v>2.6800000000000001E-3</v>
      </c>
      <c r="AJ1161" s="132">
        <v>2.9999999999999997E-4</v>
      </c>
    </row>
    <row r="1162" spans="1:36">
      <c r="A1162" t="s">
        <v>1214</v>
      </c>
      <c r="B1162" t="s">
        <v>1249</v>
      </c>
      <c r="C1162" t="s">
        <v>3308</v>
      </c>
      <c r="D1162" t="s">
        <v>3309</v>
      </c>
      <c r="E1162" t="s">
        <v>80</v>
      </c>
      <c r="F1162" t="s">
        <v>3310</v>
      </c>
      <c r="G1162" t="s">
        <v>3311</v>
      </c>
      <c r="H1162" t="s">
        <v>322</v>
      </c>
      <c r="I1162" t="s">
        <v>756</v>
      </c>
      <c r="J1162" t="s">
        <v>206</v>
      </c>
      <c r="K1162" t="s">
        <v>225</v>
      </c>
      <c r="L1162" t="s">
        <v>326</v>
      </c>
      <c r="M1162" t="s">
        <v>315</v>
      </c>
      <c r="N1162" t="s">
        <v>510</v>
      </c>
      <c r="O1162" t="s">
        <v>340</v>
      </c>
      <c r="P1162" t="s">
        <v>1908</v>
      </c>
      <c r="Q1162" t="s">
        <v>434</v>
      </c>
      <c r="R1162" t="s">
        <v>408</v>
      </c>
      <c r="S1162" t="s">
        <v>1216</v>
      </c>
      <c r="T1162" s="131">
        <v>4.33</v>
      </c>
      <c r="U1162" t="s">
        <v>3312</v>
      </c>
      <c r="V1162" s="132">
        <v>4.4589999999999998E-2</v>
      </c>
      <c r="W1162" s="132">
        <v>4.4049999999999999E-2</v>
      </c>
      <c r="X1162" t="s">
        <v>413</v>
      </c>
      <c r="Y1162" t="s">
        <v>340</v>
      </c>
      <c r="Z1162" s="131">
        <v>25000</v>
      </c>
      <c r="AA1162" s="131">
        <v>3.3719999999999999</v>
      </c>
      <c r="AB1162" s="131">
        <v>99.462999999999994</v>
      </c>
      <c r="AC1162" s="109"/>
      <c r="AD1162" s="131">
        <v>83.847999999999999</v>
      </c>
      <c r="AE1162" s="109"/>
      <c r="AF1162" s="108"/>
      <c r="AG1162" s="16"/>
      <c r="AH1162" s="132">
        <v>6.9999999999999994E-5</v>
      </c>
      <c r="AI1162" s="132">
        <v>2.5200000000000001E-3</v>
      </c>
      <c r="AJ1162" s="132">
        <v>2.7999999999999998E-4</v>
      </c>
    </row>
    <row r="1163" spans="1:36">
      <c r="A1163" t="s">
        <v>1214</v>
      </c>
      <c r="B1163" t="s">
        <v>1249</v>
      </c>
      <c r="C1163" t="s">
        <v>2172</v>
      </c>
      <c r="D1163" t="s">
        <v>2173</v>
      </c>
      <c r="E1163" t="s">
        <v>310</v>
      </c>
      <c r="F1163" t="s">
        <v>2174</v>
      </c>
      <c r="G1163" t="s">
        <v>2175</v>
      </c>
      <c r="H1163" t="s">
        <v>322</v>
      </c>
      <c r="I1163" t="s">
        <v>756</v>
      </c>
      <c r="J1163" t="s">
        <v>206</v>
      </c>
      <c r="K1163" t="s">
        <v>205</v>
      </c>
      <c r="L1163" t="s">
        <v>326</v>
      </c>
      <c r="M1163" t="s">
        <v>315</v>
      </c>
      <c r="N1163" t="s">
        <v>535</v>
      </c>
      <c r="O1163" t="s">
        <v>340</v>
      </c>
      <c r="P1163" t="s">
        <v>2176</v>
      </c>
      <c r="Q1163" t="s">
        <v>434</v>
      </c>
      <c r="R1163" t="s">
        <v>408</v>
      </c>
      <c r="S1163" t="s">
        <v>1217</v>
      </c>
      <c r="T1163" s="131">
        <v>4.1130000000000004</v>
      </c>
      <c r="U1163" t="s">
        <v>2177</v>
      </c>
      <c r="V1163" s="132">
        <v>4.1000000000000002E-2</v>
      </c>
      <c r="W1163" s="132">
        <v>3.9609999999999999E-2</v>
      </c>
      <c r="X1163" t="s">
        <v>413</v>
      </c>
      <c r="Y1163" t="s">
        <v>340</v>
      </c>
      <c r="Z1163" s="131">
        <v>20000</v>
      </c>
      <c r="AA1163" s="131">
        <v>3.9550000000000001</v>
      </c>
      <c r="AB1163" s="131">
        <v>102.00700000000001</v>
      </c>
      <c r="AC1163" s="109"/>
      <c r="AD1163" s="131">
        <v>80.691000000000003</v>
      </c>
      <c r="AE1163" s="109"/>
      <c r="AF1163" s="108"/>
      <c r="AG1163" s="16"/>
      <c r="AH1163" s="132">
        <v>1.0000000000000001E-5</v>
      </c>
      <c r="AI1163" s="132">
        <v>2.4299999999999999E-3</v>
      </c>
      <c r="AJ1163" s="132">
        <v>2.7E-4</v>
      </c>
    </row>
    <row r="1164" spans="1:36">
      <c r="A1164" t="s">
        <v>1214</v>
      </c>
      <c r="B1164" t="s">
        <v>1249</v>
      </c>
      <c r="C1164" t="s">
        <v>3313</v>
      </c>
      <c r="D1164" t="s">
        <v>3314</v>
      </c>
      <c r="E1164" t="s">
        <v>80</v>
      </c>
      <c r="F1164" t="s">
        <v>3315</v>
      </c>
      <c r="G1164" t="s">
        <v>3316</v>
      </c>
      <c r="H1164" t="s">
        <v>322</v>
      </c>
      <c r="I1164" t="s">
        <v>756</v>
      </c>
      <c r="J1164" t="s">
        <v>206</v>
      </c>
      <c r="K1164" t="s">
        <v>225</v>
      </c>
      <c r="L1164" t="s">
        <v>326</v>
      </c>
      <c r="M1164" t="s">
        <v>315</v>
      </c>
      <c r="N1164" t="s">
        <v>489</v>
      </c>
      <c r="O1164" t="s">
        <v>340</v>
      </c>
      <c r="P1164" t="s">
        <v>1908</v>
      </c>
      <c r="Q1164" t="s">
        <v>434</v>
      </c>
      <c r="R1164" t="s">
        <v>408</v>
      </c>
      <c r="S1164" t="s">
        <v>1216</v>
      </c>
      <c r="T1164" s="131">
        <v>5.5469999999999997</v>
      </c>
      <c r="U1164" t="s">
        <v>3317</v>
      </c>
      <c r="V1164" s="132">
        <v>6.166E-2</v>
      </c>
      <c r="W1164" s="132">
        <v>5.432E-2</v>
      </c>
      <c r="X1164" t="s">
        <v>413</v>
      </c>
      <c r="Y1164" t="s">
        <v>340</v>
      </c>
      <c r="Z1164" s="131">
        <v>20000</v>
      </c>
      <c r="AA1164" s="131">
        <v>3.3719999999999999</v>
      </c>
      <c r="AB1164" s="131">
        <v>111.904</v>
      </c>
      <c r="AC1164" s="109"/>
      <c r="AD1164" s="131">
        <v>75.468000000000004</v>
      </c>
      <c r="AE1164" s="109"/>
      <c r="AF1164" s="108"/>
      <c r="AG1164" s="16"/>
      <c r="AH1164" s="132">
        <v>3.0000000000000001E-5</v>
      </c>
      <c r="AI1164" s="132">
        <v>2.2699999999999999E-3</v>
      </c>
      <c r="AJ1164" s="132">
        <v>2.5999999999999998E-4</v>
      </c>
    </row>
    <row r="1165" spans="1:36">
      <c r="A1165" t="s">
        <v>1214</v>
      </c>
      <c r="B1165" t="s">
        <v>1249</v>
      </c>
      <c r="C1165" t="s">
        <v>3318</v>
      </c>
      <c r="D1165" t="s">
        <v>3319</v>
      </c>
      <c r="E1165" t="s">
        <v>80</v>
      </c>
      <c r="F1165" t="s">
        <v>3320</v>
      </c>
      <c r="G1165" t="s">
        <v>3321</v>
      </c>
      <c r="H1165" t="s">
        <v>322</v>
      </c>
      <c r="I1165" t="s">
        <v>756</v>
      </c>
      <c r="J1165" t="s">
        <v>206</v>
      </c>
      <c r="K1165" t="s">
        <v>246</v>
      </c>
      <c r="L1165" t="s">
        <v>326</v>
      </c>
      <c r="M1165" t="s">
        <v>365</v>
      </c>
      <c r="N1165" t="s">
        <v>569</v>
      </c>
      <c r="O1165" t="s">
        <v>340</v>
      </c>
      <c r="P1165" t="s">
        <v>1902</v>
      </c>
      <c r="Q1165" t="s">
        <v>434</v>
      </c>
      <c r="R1165" t="s">
        <v>408</v>
      </c>
      <c r="S1165" t="s">
        <v>1217</v>
      </c>
      <c r="T1165" s="131">
        <v>2.5409999999999999</v>
      </c>
      <c r="U1165" t="s">
        <v>3322</v>
      </c>
      <c r="V1165" s="132">
        <v>3.687E-2</v>
      </c>
      <c r="W1165" s="132">
        <v>3.9359999999999999E-2</v>
      </c>
      <c r="X1165" t="s">
        <v>413</v>
      </c>
      <c r="Y1165" t="s">
        <v>340</v>
      </c>
      <c r="Z1165" s="131">
        <v>20000</v>
      </c>
      <c r="AA1165" s="131">
        <v>3.9550000000000001</v>
      </c>
      <c r="AB1165" s="131">
        <v>94.438999999999993</v>
      </c>
      <c r="AC1165" s="109"/>
      <c r="AD1165" s="131">
        <v>74.704999999999998</v>
      </c>
      <c r="AE1165" s="109"/>
      <c r="AF1165" s="108"/>
      <c r="AG1165" s="16"/>
      <c r="AH1165" s="132">
        <v>6.0000000000000002E-5</v>
      </c>
      <c r="AI1165" s="132">
        <v>2.2499999999999998E-3</v>
      </c>
      <c r="AJ1165" s="132">
        <v>2.5000000000000001E-4</v>
      </c>
    </row>
    <row r="1166" spans="1:36">
      <c r="A1166" t="s">
        <v>1214</v>
      </c>
      <c r="B1166" t="s">
        <v>1249</v>
      </c>
      <c r="C1166" t="s">
        <v>3323</v>
      </c>
      <c r="D1166" t="s">
        <v>3324</v>
      </c>
      <c r="E1166" t="s">
        <v>80</v>
      </c>
      <c r="F1166" t="s">
        <v>3325</v>
      </c>
      <c r="G1166" t="s">
        <v>3326</v>
      </c>
      <c r="H1166" t="s">
        <v>322</v>
      </c>
      <c r="I1166" t="s">
        <v>756</v>
      </c>
      <c r="J1166" t="s">
        <v>206</v>
      </c>
      <c r="K1166" t="s">
        <v>225</v>
      </c>
      <c r="L1166" t="s">
        <v>326</v>
      </c>
      <c r="M1166" t="s">
        <v>315</v>
      </c>
      <c r="N1166" t="s">
        <v>538</v>
      </c>
      <c r="O1166" t="s">
        <v>340</v>
      </c>
      <c r="P1166" t="s">
        <v>1902</v>
      </c>
      <c r="Q1166" t="s">
        <v>434</v>
      </c>
      <c r="R1166" t="s">
        <v>408</v>
      </c>
      <c r="S1166" t="s">
        <v>1216</v>
      </c>
      <c r="T1166" s="131">
        <v>3.2010000000000001</v>
      </c>
      <c r="U1166" t="s">
        <v>2923</v>
      </c>
      <c r="V1166" s="132">
        <v>10</v>
      </c>
      <c r="W1166" s="132">
        <v>5.5570000000000001E-2</v>
      </c>
      <c r="X1166" t="s">
        <v>413</v>
      </c>
      <c r="Y1166" t="s">
        <v>340</v>
      </c>
      <c r="Z1166" s="131">
        <v>20000</v>
      </c>
      <c r="AA1166" s="131">
        <v>3.3719999999999999</v>
      </c>
      <c r="AB1166" s="131">
        <v>105.694</v>
      </c>
      <c r="AC1166" s="109"/>
      <c r="AD1166" s="131">
        <v>71.28</v>
      </c>
      <c r="AE1166" s="109"/>
      <c r="AF1166" s="108"/>
      <c r="AG1166" s="16"/>
      <c r="AH1166" s="132">
        <v>2.0000000000000002E-5</v>
      </c>
      <c r="AI1166" s="132">
        <v>2.15E-3</v>
      </c>
      <c r="AJ1166" s="132">
        <v>2.4000000000000001E-4</v>
      </c>
    </row>
    <row r="1167" spans="1:36">
      <c r="A1167" t="s">
        <v>1214</v>
      </c>
      <c r="B1167" t="s">
        <v>1249</v>
      </c>
      <c r="C1167" t="s">
        <v>3327</v>
      </c>
      <c r="D1167" t="s">
        <v>3328</v>
      </c>
      <c r="E1167" t="s">
        <v>80</v>
      </c>
      <c r="F1167" t="s">
        <v>3329</v>
      </c>
      <c r="G1167" t="s">
        <v>3330</v>
      </c>
      <c r="H1167" t="s">
        <v>322</v>
      </c>
      <c r="I1167" t="s">
        <v>756</v>
      </c>
      <c r="J1167" t="s">
        <v>206</v>
      </c>
      <c r="K1167" t="s">
        <v>225</v>
      </c>
      <c r="L1167" t="s">
        <v>326</v>
      </c>
      <c r="M1167" t="s">
        <v>315</v>
      </c>
      <c r="N1167" t="s">
        <v>557</v>
      </c>
      <c r="O1167" t="s">
        <v>340</v>
      </c>
      <c r="P1167" t="s">
        <v>1908</v>
      </c>
      <c r="Q1167" t="s">
        <v>434</v>
      </c>
      <c r="R1167" t="s">
        <v>408</v>
      </c>
      <c r="S1167" t="s">
        <v>1216</v>
      </c>
      <c r="T1167" s="131">
        <v>2.5649999999999999</v>
      </c>
      <c r="U1167" t="s">
        <v>3331</v>
      </c>
      <c r="V1167" s="132">
        <v>5.0650000000000001E-2</v>
      </c>
      <c r="W1167" s="132">
        <v>4.5190000000000001E-2</v>
      </c>
      <c r="X1167" t="s">
        <v>413</v>
      </c>
      <c r="Y1167" t="s">
        <v>340</v>
      </c>
      <c r="Z1167" s="131">
        <v>20000</v>
      </c>
      <c r="AA1167" s="131">
        <v>3.3719999999999999</v>
      </c>
      <c r="AB1167" s="131">
        <v>103.504</v>
      </c>
      <c r="AC1167" s="109"/>
      <c r="AD1167" s="131">
        <v>69.802999999999997</v>
      </c>
      <c r="AE1167" s="109"/>
      <c r="AF1167" s="108"/>
      <c r="AG1167" s="16"/>
      <c r="AH1167" s="132">
        <v>2.0000000000000002E-5</v>
      </c>
      <c r="AI1167" s="132">
        <v>2.0999999999999999E-3</v>
      </c>
      <c r="AJ1167" s="132">
        <v>2.4000000000000001E-4</v>
      </c>
    </row>
    <row r="1168" spans="1:36">
      <c r="A1168" t="s">
        <v>1214</v>
      </c>
      <c r="B1168" t="s">
        <v>1249</v>
      </c>
      <c r="C1168" t="s">
        <v>3327</v>
      </c>
      <c r="D1168" t="s">
        <v>3328</v>
      </c>
      <c r="E1168" t="s">
        <v>80</v>
      </c>
      <c r="F1168" t="s">
        <v>3329</v>
      </c>
      <c r="G1168" t="s">
        <v>3332</v>
      </c>
      <c r="H1168" t="s">
        <v>322</v>
      </c>
      <c r="I1168" t="s">
        <v>756</v>
      </c>
      <c r="J1168" t="s">
        <v>206</v>
      </c>
      <c r="K1168" t="s">
        <v>225</v>
      </c>
      <c r="L1168" t="s">
        <v>326</v>
      </c>
      <c r="M1168" t="s">
        <v>315</v>
      </c>
      <c r="N1168" t="s">
        <v>557</v>
      </c>
      <c r="O1168" t="s">
        <v>340</v>
      </c>
      <c r="P1168" t="s">
        <v>1908</v>
      </c>
      <c r="Q1168" t="s">
        <v>434</v>
      </c>
      <c r="R1168" t="s">
        <v>408</v>
      </c>
      <c r="S1168" t="s">
        <v>1216</v>
      </c>
      <c r="T1168" s="131">
        <v>2.5649999999999999</v>
      </c>
      <c r="U1168" t="s">
        <v>3331</v>
      </c>
      <c r="V1168" s="132">
        <v>4.8349999999999997E-2</v>
      </c>
      <c r="W1168" s="132">
        <v>4.5190000000000001E-2</v>
      </c>
      <c r="X1168" t="s">
        <v>413</v>
      </c>
      <c r="Y1168" t="s">
        <v>340</v>
      </c>
      <c r="Z1168" s="131">
        <v>20000</v>
      </c>
      <c r="AA1168" s="131">
        <v>3.3719999999999999</v>
      </c>
      <c r="AB1168" s="131">
        <v>103.47499999999999</v>
      </c>
      <c r="AC1168" s="109"/>
      <c r="AD1168" s="131">
        <v>69.783000000000001</v>
      </c>
      <c r="AE1168" s="109"/>
      <c r="AF1168" s="108"/>
      <c r="AG1168" s="16"/>
      <c r="AH1168" s="132">
        <v>2.0000000000000002E-5</v>
      </c>
      <c r="AI1168" s="132">
        <v>2.0999999999999999E-3</v>
      </c>
      <c r="AJ1168" s="132">
        <v>2.4000000000000001E-4</v>
      </c>
    </row>
    <row r="1169" spans="1:36">
      <c r="A1169" t="s">
        <v>1214</v>
      </c>
      <c r="B1169" t="s">
        <v>1249</v>
      </c>
      <c r="C1169" t="s">
        <v>2120</v>
      </c>
      <c r="D1169" t="s">
        <v>2121</v>
      </c>
      <c r="E1169" t="s">
        <v>80</v>
      </c>
      <c r="F1169" t="s">
        <v>2122</v>
      </c>
      <c r="G1169" t="s">
        <v>2123</v>
      </c>
      <c r="H1169" t="s">
        <v>322</v>
      </c>
      <c r="I1169" t="s">
        <v>756</v>
      </c>
      <c r="J1169" t="s">
        <v>206</v>
      </c>
      <c r="K1169" t="s">
        <v>234</v>
      </c>
      <c r="L1169" t="s">
        <v>326</v>
      </c>
      <c r="M1169" t="s">
        <v>315</v>
      </c>
      <c r="N1169" t="s">
        <v>487</v>
      </c>
      <c r="O1169" t="s">
        <v>340</v>
      </c>
      <c r="P1169" t="s">
        <v>2124</v>
      </c>
      <c r="Q1169" t="s">
        <v>434</v>
      </c>
      <c r="R1169" t="s">
        <v>408</v>
      </c>
      <c r="S1169" t="s">
        <v>1216</v>
      </c>
      <c r="T1169" s="131">
        <v>1.6719999999999999</v>
      </c>
      <c r="U1169" t="s">
        <v>2125</v>
      </c>
      <c r="V1169" s="132">
        <v>6.5839999999999996E-2</v>
      </c>
      <c r="W1169" s="132">
        <v>7.5319999999999998E-2</v>
      </c>
      <c r="X1169" t="s">
        <v>413</v>
      </c>
      <c r="Y1169" t="s">
        <v>340</v>
      </c>
      <c r="Z1169" s="131">
        <v>20000</v>
      </c>
      <c r="AA1169" s="131">
        <v>3.3719999999999999</v>
      </c>
      <c r="AB1169" s="131">
        <v>98.903999999999996</v>
      </c>
      <c r="AC1169" s="109"/>
      <c r="AD1169" s="131">
        <v>66.700999999999993</v>
      </c>
      <c r="AE1169" s="109"/>
      <c r="AF1169" s="108"/>
      <c r="AG1169" s="16"/>
      <c r="AH1169" s="132">
        <v>4.0000000000000003E-5</v>
      </c>
      <c r="AI1169" s="132">
        <v>2.0100000000000001E-3</v>
      </c>
      <c r="AJ1169" s="132">
        <v>2.3000000000000001E-4</v>
      </c>
    </row>
    <row r="1170" spans="1:36">
      <c r="A1170" t="s">
        <v>1214</v>
      </c>
      <c r="B1170" t="s">
        <v>1249</v>
      </c>
      <c r="C1170" t="s">
        <v>3333</v>
      </c>
      <c r="D1170" t="s">
        <v>3334</v>
      </c>
      <c r="E1170" t="s">
        <v>80</v>
      </c>
      <c r="F1170" t="s">
        <v>3335</v>
      </c>
      <c r="G1170" t="s">
        <v>3336</v>
      </c>
      <c r="H1170" t="s">
        <v>322</v>
      </c>
      <c r="I1170" t="s">
        <v>756</v>
      </c>
      <c r="J1170" t="s">
        <v>206</v>
      </c>
      <c r="K1170" t="s">
        <v>225</v>
      </c>
      <c r="L1170" t="s">
        <v>326</v>
      </c>
      <c r="M1170" t="s">
        <v>315</v>
      </c>
      <c r="N1170" t="s">
        <v>538</v>
      </c>
      <c r="O1170" t="s">
        <v>340</v>
      </c>
      <c r="P1170" t="s">
        <v>1902</v>
      </c>
      <c r="Q1170" t="s">
        <v>434</v>
      </c>
      <c r="R1170" t="s">
        <v>408</v>
      </c>
      <c r="S1170" t="s">
        <v>1216</v>
      </c>
      <c r="T1170" s="131">
        <v>2.548</v>
      </c>
      <c r="U1170" t="s">
        <v>3337</v>
      </c>
      <c r="V1170" s="132">
        <v>10</v>
      </c>
      <c r="W1170" s="132">
        <v>5.2839999999999998E-2</v>
      </c>
      <c r="X1170" t="s">
        <v>413</v>
      </c>
      <c r="Y1170" t="s">
        <v>340</v>
      </c>
      <c r="Z1170" s="131">
        <v>17000</v>
      </c>
      <c r="AA1170" s="131">
        <v>3.3719999999999999</v>
      </c>
      <c r="AB1170" s="131">
        <v>106.99299999999999</v>
      </c>
      <c r="AC1170" s="109"/>
      <c r="AD1170" s="131">
        <v>61.332999999999998</v>
      </c>
      <c r="AE1170" s="109"/>
      <c r="AF1170" s="108"/>
      <c r="AG1170" s="16"/>
      <c r="AH1170" s="132">
        <v>3.0000000000000001E-5</v>
      </c>
      <c r="AI1170" s="132">
        <v>1.8500000000000001E-3</v>
      </c>
      <c r="AJ1170" s="132">
        <v>2.1000000000000001E-4</v>
      </c>
    </row>
    <row r="1171" spans="1:36">
      <c r="A1171" t="s">
        <v>1214</v>
      </c>
      <c r="B1171" t="s">
        <v>1249</v>
      </c>
      <c r="C1171" t="s">
        <v>3338</v>
      </c>
      <c r="D1171" t="s">
        <v>3339</v>
      </c>
      <c r="E1171" t="s">
        <v>80</v>
      </c>
      <c r="F1171" t="s">
        <v>3340</v>
      </c>
      <c r="G1171" t="s">
        <v>3341</v>
      </c>
      <c r="H1171" t="s">
        <v>322</v>
      </c>
      <c r="I1171" t="s">
        <v>756</v>
      </c>
      <c r="J1171" t="s">
        <v>206</v>
      </c>
      <c r="K1171" t="s">
        <v>225</v>
      </c>
      <c r="L1171" t="s">
        <v>326</v>
      </c>
      <c r="M1171" t="s">
        <v>315</v>
      </c>
      <c r="N1171" t="s">
        <v>522</v>
      </c>
      <c r="O1171" t="s">
        <v>340</v>
      </c>
      <c r="P1171" t="s">
        <v>3342</v>
      </c>
      <c r="Q1171" t="s">
        <v>432</v>
      </c>
      <c r="R1171" t="s">
        <v>408</v>
      </c>
      <c r="S1171" t="s">
        <v>1216</v>
      </c>
      <c r="T1171" s="131">
        <v>6.1280000000000001</v>
      </c>
      <c r="U1171" t="s">
        <v>3343</v>
      </c>
      <c r="V1171" s="132">
        <v>5.185E-2</v>
      </c>
      <c r="W1171" s="132">
        <v>5.0639999999999998E-2</v>
      </c>
      <c r="X1171" t="s">
        <v>413</v>
      </c>
      <c r="Y1171" t="s">
        <v>340</v>
      </c>
      <c r="Z1171" s="131">
        <v>15000</v>
      </c>
      <c r="AA1171" s="131">
        <v>3.3719999999999999</v>
      </c>
      <c r="AB1171" s="131">
        <v>104.78100000000001</v>
      </c>
      <c r="AC1171" s="109"/>
      <c r="AD1171" s="131">
        <v>52.997999999999998</v>
      </c>
      <c r="AE1171" s="109"/>
      <c r="AF1171" s="108"/>
      <c r="AG1171" s="16"/>
      <c r="AH1171" s="132">
        <v>2.0000000000000002E-5</v>
      </c>
      <c r="AI1171" s="132">
        <v>1.6000000000000001E-3</v>
      </c>
      <c r="AJ1171" s="132">
        <v>1.8000000000000001E-4</v>
      </c>
    </row>
    <row r="1172" spans="1:36">
      <c r="A1172" t="s">
        <v>1214</v>
      </c>
      <c r="B1172" t="s">
        <v>1249</v>
      </c>
      <c r="C1172" t="s">
        <v>3338</v>
      </c>
      <c r="D1172" t="s">
        <v>3339</v>
      </c>
      <c r="E1172" t="s">
        <v>80</v>
      </c>
      <c r="F1172" t="s">
        <v>3344</v>
      </c>
      <c r="G1172" t="s">
        <v>3345</v>
      </c>
      <c r="H1172" t="s">
        <v>322</v>
      </c>
      <c r="I1172" t="s">
        <v>756</v>
      </c>
      <c r="J1172" t="s">
        <v>206</v>
      </c>
      <c r="K1172" t="s">
        <v>225</v>
      </c>
      <c r="L1172" t="s">
        <v>326</v>
      </c>
      <c r="M1172" t="s">
        <v>315</v>
      </c>
      <c r="N1172" t="s">
        <v>522</v>
      </c>
      <c r="O1172" t="s">
        <v>340</v>
      </c>
      <c r="P1172" t="s">
        <v>3342</v>
      </c>
      <c r="Q1172" t="s">
        <v>432</v>
      </c>
      <c r="R1172" t="s">
        <v>408</v>
      </c>
      <c r="S1172" t="s">
        <v>1216</v>
      </c>
      <c r="T1172" s="131">
        <v>2.6269999999999998</v>
      </c>
      <c r="U1172" t="s">
        <v>3346</v>
      </c>
      <c r="V1172" s="132">
        <v>4.6780000000000002E-2</v>
      </c>
      <c r="W1172" s="132">
        <v>4.4400000000000002E-2</v>
      </c>
      <c r="X1172" t="s">
        <v>413</v>
      </c>
      <c r="Y1172" t="s">
        <v>340</v>
      </c>
      <c r="Z1172" s="131">
        <v>15000</v>
      </c>
      <c r="AA1172" s="131">
        <v>3.3719999999999999</v>
      </c>
      <c r="AB1172" s="131">
        <v>104.39400000000001</v>
      </c>
      <c r="AC1172" s="109"/>
      <c r="AD1172" s="131">
        <v>52.802</v>
      </c>
      <c r="AE1172" s="109"/>
      <c r="AF1172" s="108"/>
      <c r="AG1172" s="16"/>
      <c r="AH1172" s="132">
        <v>3.0000000000000001E-5</v>
      </c>
      <c r="AI1172" s="132">
        <v>1.5900000000000001E-3</v>
      </c>
      <c r="AJ1172" s="132">
        <v>1.8000000000000001E-4</v>
      </c>
    </row>
    <row r="1173" spans="1:36">
      <c r="A1173" t="s">
        <v>1214</v>
      </c>
      <c r="B1173" t="s">
        <v>1249</v>
      </c>
      <c r="C1173" t="s">
        <v>3347</v>
      </c>
      <c r="D1173" t="s">
        <v>3348</v>
      </c>
      <c r="E1173" t="s">
        <v>80</v>
      </c>
      <c r="F1173" t="s">
        <v>3349</v>
      </c>
      <c r="G1173" t="s">
        <v>3350</v>
      </c>
      <c r="H1173" t="s">
        <v>322</v>
      </c>
      <c r="I1173" t="s">
        <v>756</v>
      </c>
      <c r="J1173" t="s">
        <v>206</v>
      </c>
      <c r="K1173" t="s">
        <v>225</v>
      </c>
      <c r="L1173" t="s">
        <v>326</v>
      </c>
      <c r="M1173" t="s">
        <v>315</v>
      </c>
      <c r="N1173" t="s">
        <v>549</v>
      </c>
      <c r="O1173" t="s">
        <v>340</v>
      </c>
      <c r="P1173" t="s">
        <v>1902</v>
      </c>
      <c r="Q1173" t="s">
        <v>434</v>
      </c>
      <c r="R1173" t="s">
        <v>408</v>
      </c>
      <c r="S1173" t="s">
        <v>1216</v>
      </c>
      <c r="T1173" s="131">
        <v>6.5949999999999998</v>
      </c>
      <c r="U1173" t="s">
        <v>3351</v>
      </c>
      <c r="V1173" s="132">
        <v>5.5559999999999998E-2</v>
      </c>
      <c r="W1173" s="132">
        <v>5.3870000000000001E-2</v>
      </c>
      <c r="X1173" t="s">
        <v>413</v>
      </c>
      <c r="Y1173" t="s">
        <v>340</v>
      </c>
      <c r="Z1173" s="131">
        <v>15000</v>
      </c>
      <c r="AA1173" s="131">
        <v>3.3719999999999999</v>
      </c>
      <c r="AB1173" s="131">
        <v>104.32899999999999</v>
      </c>
      <c r="AC1173" s="109"/>
      <c r="AD1173" s="131">
        <v>52.768999999999998</v>
      </c>
      <c r="AE1173" s="109"/>
      <c r="AF1173" s="108"/>
      <c r="AG1173" s="16"/>
      <c r="AH1173" s="132">
        <v>3.0000000000000001E-5</v>
      </c>
      <c r="AI1173" s="132">
        <v>1.5900000000000001E-3</v>
      </c>
      <c r="AJ1173" s="132">
        <v>1.8000000000000001E-4</v>
      </c>
    </row>
    <row r="1174" spans="1:36">
      <c r="A1174" t="s">
        <v>1214</v>
      </c>
      <c r="B1174" t="s">
        <v>1249</v>
      </c>
      <c r="C1174" t="s">
        <v>3352</v>
      </c>
      <c r="D1174" t="s">
        <v>3353</v>
      </c>
      <c r="E1174" t="s">
        <v>80</v>
      </c>
      <c r="F1174" t="s">
        <v>3354</v>
      </c>
      <c r="G1174" t="s">
        <v>3355</v>
      </c>
      <c r="H1174" t="s">
        <v>322</v>
      </c>
      <c r="I1174" t="s">
        <v>756</v>
      </c>
      <c r="J1174" t="s">
        <v>206</v>
      </c>
      <c r="K1174" t="s">
        <v>225</v>
      </c>
      <c r="L1174" t="s">
        <v>326</v>
      </c>
      <c r="M1174" t="s">
        <v>315</v>
      </c>
      <c r="N1174" t="s">
        <v>553</v>
      </c>
      <c r="O1174" t="s">
        <v>340</v>
      </c>
      <c r="P1174" t="s">
        <v>2755</v>
      </c>
      <c r="Q1174" t="s">
        <v>434</v>
      </c>
      <c r="R1174" t="s">
        <v>408</v>
      </c>
      <c r="S1174" t="s">
        <v>1216</v>
      </c>
      <c r="T1174" s="131">
        <v>2.5830000000000002</v>
      </c>
      <c r="U1174" t="s">
        <v>3356</v>
      </c>
      <c r="V1174" s="132">
        <v>4.1320000000000003E-2</v>
      </c>
      <c r="W1174" s="132">
        <v>3.884E-2</v>
      </c>
      <c r="X1174" t="s">
        <v>413</v>
      </c>
      <c r="Y1174" t="s">
        <v>340</v>
      </c>
      <c r="Z1174" s="131">
        <v>15000</v>
      </c>
      <c r="AA1174" s="131">
        <v>3.3719999999999999</v>
      </c>
      <c r="AB1174" s="131">
        <v>102.366</v>
      </c>
      <c r="AC1174" s="109"/>
      <c r="AD1174" s="131">
        <v>51.777000000000001</v>
      </c>
      <c r="AE1174" s="109"/>
      <c r="AF1174" s="108"/>
      <c r="AG1174" s="16"/>
      <c r="AH1174" s="132">
        <v>1.0000000000000001E-5</v>
      </c>
      <c r="AI1174" s="132">
        <v>1.56E-3</v>
      </c>
      <c r="AJ1174" s="132">
        <v>1.8000000000000001E-4</v>
      </c>
    </row>
    <row r="1175" spans="1:36">
      <c r="A1175" t="s">
        <v>1214</v>
      </c>
      <c r="B1175" t="s">
        <v>1249</v>
      </c>
      <c r="C1175" t="s">
        <v>3357</v>
      </c>
      <c r="D1175" t="s">
        <v>3358</v>
      </c>
      <c r="E1175" t="s">
        <v>80</v>
      </c>
      <c r="F1175" t="s">
        <v>3359</v>
      </c>
      <c r="G1175" t="s">
        <v>3360</v>
      </c>
      <c r="H1175" t="s">
        <v>322</v>
      </c>
      <c r="I1175" t="s">
        <v>756</v>
      </c>
      <c r="J1175" t="s">
        <v>206</v>
      </c>
      <c r="K1175" t="s">
        <v>302</v>
      </c>
      <c r="L1175" t="s">
        <v>326</v>
      </c>
      <c r="M1175" t="s">
        <v>315</v>
      </c>
      <c r="N1175" t="s">
        <v>547</v>
      </c>
      <c r="O1175" t="s">
        <v>340</v>
      </c>
      <c r="P1175" t="s">
        <v>2755</v>
      </c>
      <c r="Q1175" t="s">
        <v>434</v>
      </c>
      <c r="R1175" t="s">
        <v>408</v>
      </c>
      <c r="S1175" t="s">
        <v>1216</v>
      </c>
      <c r="T1175" s="131">
        <v>1.8360000000000001</v>
      </c>
      <c r="U1175" t="s">
        <v>2402</v>
      </c>
      <c r="V1175" s="132">
        <v>3.9320000000000001E-2</v>
      </c>
      <c r="W1175" s="132">
        <v>4.2180000000000002E-2</v>
      </c>
      <c r="X1175" t="s">
        <v>413</v>
      </c>
      <c r="Y1175" t="s">
        <v>340</v>
      </c>
      <c r="Z1175" s="131">
        <v>15000</v>
      </c>
      <c r="AA1175" s="131">
        <v>3.3719999999999999</v>
      </c>
      <c r="AB1175" s="131">
        <v>102.029</v>
      </c>
      <c r="AC1175" s="109"/>
      <c r="AD1175" s="131">
        <v>51.606000000000002</v>
      </c>
      <c r="AE1175" s="109"/>
      <c r="AF1175" s="108"/>
      <c r="AG1175" s="16"/>
      <c r="AH1175" s="132">
        <v>4.0000000000000003E-5</v>
      </c>
      <c r="AI1175" s="132">
        <v>1.5499999999999999E-3</v>
      </c>
      <c r="AJ1175" s="132">
        <v>1.8000000000000001E-4</v>
      </c>
    </row>
    <row r="1176" spans="1:36">
      <c r="A1176" t="s">
        <v>1214</v>
      </c>
      <c r="B1176" t="s">
        <v>1249</v>
      </c>
      <c r="C1176" t="s">
        <v>3361</v>
      </c>
      <c r="D1176" t="s">
        <v>3362</v>
      </c>
      <c r="E1176" t="s">
        <v>80</v>
      </c>
      <c r="F1176" t="s">
        <v>3363</v>
      </c>
      <c r="G1176" t="s">
        <v>3364</v>
      </c>
      <c r="H1176" t="s">
        <v>322</v>
      </c>
      <c r="I1176" t="s">
        <v>756</v>
      </c>
      <c r="J1176" t="s">
        <v>206</v>
      </c>
      <c r="K1176" t="s">
        <v>225</v>
      </c>
      <c r="L1176" t="s">
        <v>326</v>
      </c>
      <c r="M1176" t="s">
        <v>315</v>
      </c>
      <c r="N1176" t="s">
        <v>549</v>
      </c>
      <c r="O1176" t="s">
        <v>340</v>
      </c>
      <c r="P1176" t="s">
        <v>1908</v>
      </c>
      <c r="Q1176" t="s">
        <v>434</v>
      </c>
      <c r="R1176" t="s">
        <v>408</v>
      </c>
      <c r="S1176" t="s">
        <v>1216</v>
      </c>
      <c r="T1176" s="131">
        <v>0.57999999999999996</v>
      </c>
      <c r="U1176" t="s">
        <v>3365</v>
      </c>
      <c r="V1176" s="132">
        <v>5.3629999999999997E-2</v>
      </c>
      <c r="W1176" s="132">
        <v>4.6280000000000002E-2</v>
      </c>
      <c r="X1176" t="s">
        <v>413</v>
      </c>
      <c r="Y1176" t="s">
        <v>340</v>
      </c>
      <c r="Z1176" s="131">
        <v>15000</v>
      </c>
      <c r="AA1176" s="131">
        <v>3.3719999999999999</v>
      </c>
      <c r="AB1176" s="131">
        <v>101.84</v>
      </c>
      <c r="AC1176" s="109"/>
      <c r="AD1176" s="131">
        <v>51.511000000000003</v>
      </c>
      <c r="AE1176" s="109"/>
      <c r="AF1176" s="108"/>
      <c r="AG1176" s="16"/>
      <c r="AH1176" s="132">
        <v>1.0000000000000001E-5</v>
      </c>
      <c r="AI1176" s="132">
        <v>1.5499999999999999E-3</v>
      </c>
      <c r="AJ1176" s="132">
        <v>1.8000000000000001E-4</v>
      </c>
    </row>
    <row r="1177" spans="1:36">
      <c r="A1177" t="s">
        <v>1214</v>
      </c>
      <c r="B1177" t="s">
        <v>1249</v>
      </c>
      <c r="C1177" t="s">
        <v>3366</v>
      </c>
      <c r="D1177" t="s">
        <v>3367</v>
      </c>
      <c r="E1177" t="s">
        <v>80</v>
      </c>
      <c r="F1177" t="s">
        <v>3368</v>
      </c>
      <c r="G1177" t="s">
        <v>3369</v>
      </c>
      <c r="H1177" t="s">
        <v>322</v>
      </c>
      <c r="I1177" t="s">
        <v>756</v>
      </c>
      <c r="J1177" t="s">
        <v>206</v>
      </c>
      <c r="K1177" t="s">
        <v>225</v>
      </c>
      <c r="L1177" t="s">
        <v>326</v>
      </c>
      <c r="M1177" t="s">
        <v>315</v>
      </c>
      <c r="N1177" t="s">
        <v>547</v>
      </c>
      <c r="O1177" t="s">
        <v>340</v>
      </c>
      <c r="P1177" t="s">
        <v>1902</v>
      </c>
      <c r="Q1177" t="s">
        <v>422</v>
      </c>
      <c r="R1177" t="s">
        <v>408</v>
      </c>
      <c r="S1177" t="s">
        <v>1216</v>
      </c>
      <c r="T1177" s="131">
        <v>3.3050000000000002</v>
      </c>
      <c r="U1177" t="s">
        <v>3370</v>
      </c>
      <c r="V1177" s="132">
        <v>5.0869999999999999E-2</v>
      </c>
      <c r="W1177" s="132">
        <v>4.4209999999999999E-2</v>
      </c>
      <c r="X1177" t="s">
        <v>413</v>
      </c>
      <c r="Y1177" t="s">
        <v>340</v>
      </c>
      <c r="Z1177" s="131">
        <v>15000</v>
      </c>
      <c r="AA1177" s="131">
        <v>3.3719999999999999</v>
      </c>
      <c r="AB1177" s="131">
        <v>100.774</v>
      </c>
      <c r="AC1177" s="109"/>
      <c r="AD1177" s="131">
        <v>50.970999999999997</v>
      </c>
      <c r="AE1177" s="109"/>
      <c r="AF1177" s="108"/>
      <c r="AG1177" s="16"/>
      <c r="AH1177" s="132">
        <v>2.0000000000000002E-5</v>
      </c>
      <c r="AI1177" s="132">
        <v>1.5299999999999999E-3</v>
      </c>
      <c r="AJ1177" s="132">
        <v>1.7000000000000001E-4</v>
      </c>
    </row>
    <row r="1178" spans="1:36">
      <c r="A1178" t="s">
        <v>1214</v>
      </c>
      <c r="B1178" t="s">
        <v>1249</v>
      </c>
      <c r="C1178" t="s">
        <v>3371</v>
      </c>
      <c r="D1178" t="s">
        <v>3372</v>
      </c>
      <c r="E1178" t="s">
        <v>80</v>
      </c>
      <c r="F1178" t="s">
        <v>3373</v>
      </c>
      <c r="G1178" t="s">
        <v>3374</v>
      </c>
      <c r="H1178" t="s">
        <v>322</v>
      </c>
      <c r="I1178" t="s">
        <v>756</v>
      </c>
      <c r="J1178" t="s">
        <v>206</v>
      </c>
      <c r="K1178" t="s">
        <v>225</v>
      </c>
      <c r="L1178" t="s">
        <v>326</v>
      </c>
      <c r="M1178" t="s">
        <v>315</v>
      </c>
      <c r="N1178" t="s">
        <v>526</v>
      </c>
      <c r="O1178" t="s">
        <v>340</v>
      </c>
      <c r="P1178" t="s">
        <v>1902</v>
      </c>
      <c r="Q1178" t="s">
        <v>422</v>
      </c>
      <c r="R1178" t="s">
        <v>408</v>
      </c>
      <c r="S1178" t="s">
        <v>1216</v>
      </c>
      <c r="T1178" s="131">
        <v>4.5129999999999999</v>
      </c>
      <c r="U1178" t="s">
        <v>2515</v>
      </c>
      <c r="V1178" s="132">
        <v>4.1959999999999997E-2</v>
      </c>
      <c r="W1178" s="132">
        <v>4.3249999999999997E-2</v>
      </c>
      <c r="X1178" t="s">
        <v>413</v>
      </c>
      <c r="Y1178" t="s">
        <v>340</v>
      </c>
      <c r="Z1178" s="131">
        <v>15000</v>
      </c>
      <c r="AA1178" s="131">
        <v>3.3719999999999999</v>
      </c>
      <c r="AB1178" s="131">
        <v>98.438999999999993</v>
      </c>
      <c r="AC1178" s="109">
        <v>0.27</v>
      </c>
      <c r="AD1178" s="131">
        <v>49.79</v>
      </c>
      <c r="AE1178" s="109"/>
      <c r="AF1178" s="108"/>
      <c r="AG1178" s="16"/>
      <c r="AH1178" s="132">
        <v>2.0000000000000002E-5</v>
      </c>
      <c r="AI1178" s="132">
        <v>1.5100000000000001E-3</v>
      </c>
      <c r="AJ1178" s="132">
        <v>1.7000000000000001E-4</v>
      </c>
    </row>
    <row r="1179" spans="1:36">
      <c r="A1179" t="s">
        <v>1214</v>
      </c>
      <c r="B1179" t="s">
        <v>1249</v>
      </c>
      <c r="C1179" t="s">
        <v>3375</v>
      </c>
      <c r="D1179" t="s">
        <v>3376</v>
      </c>
      <c r="E1179" t="s">
        <v>80</v>
      </c>
      <c r="F1179" t="s">
        <v>3377</v>
      </c>
      <c r="G1179" t="s">
        <v>3378</v>
      </c>
      <c r="H1179" t="s">
        <v>322</v>
      </c>
      <c r="I1179" t="s">
        <v>756</v>
      </c>
      <c r="J1179" t="s">
        <v>206</v>
      </c>
      <c r="K1179" t="s">
        <v>225</v>
      </c>
      <c r="L1179" t="s">
        <v>326</v>
      </c>
      <c r="M1179" t="s">
        <v>315</v>
      </c>
      <c r="N1179" t="s">
        <v>545</v>
      </c>
      <c r="O1179" t="s">
        <v>340</v>
      </c>
      <c r="P1179" t="s">
        <v>1908</v>
      </c>
      <c r="Q1179" t="s">
        <v>434</v>
      </c>
      <c r="R1179" t="s">
        <v>408</v>
      </c>
      <c r="S1179" t="s">
        <v>1216</v>
      </c>
      <c r="T1179" s="131">
        <v>2.242</v>
      </c>
      <c r="U1179" t="s">
        <v>3379</v>
      </c>
      <c r="V1179" s="132">
        <v>4.53E-2</v>
      </c>
      <c r="W1179" s="132">
        <v>4.258E-2</v>
      </c>
      <c r="X1179" t="s">
        <v>413</v>
      </c>
      <c r="Y1179" t="s">
        <v>340</v>
      </c>
      <c r="Z1179" s="131">
        <v>15000</v>
      </c>
      <c r="AA1179" s="131">
        <v>3.3719999999999999</v>
      </c>
      <c r="AB1179" s="131">
        <v>98.043999999999997</v>
      </c>
      <c r="AC1179" s="109"/>
      <c r="AD1179" s="131">
        <v>49.591000000000001</v>
      </c>
      <c r="AE1179" s="109"/>
      <c r="AF1179" s="108"/>
      <c r="AG1179" s="16"/>
      <c r="AH1179" s="132">
        <v>1.0000000000000001E-5</v>
      </c>
      <c r="AI1179" s="132">
        <v>1.49E-3</v>
      </c>
      <c r="AJ1179" s="132">
        <v>1.7000000000000001E-4</v>
      </c>
    </row>
    <row r="1180" spans="1:36">
      <c r="A1180" t="s">
        <v>1214</v>
      </c>
      <c r="B1180" t="s">
        <v>1249</v>
      </c>
      <c r="C1180" t="s">
        <v>3380</v>
      </c>
      <c r="D1180" t="s">
        <v>3381</v>
      </c>
      <c r="E1180" t="s">
        <v>80</v>
      </c>
      <c r="F1180" t="s">
        <v>3382</v>
      </c>
      <c r="G1180" t="s">
        <v>3383</v>
      </c>
      <c r="H1180" t="s">
        <v>322</v>
      </c>
      <c r="I1180" t="s">
        <v>756</v>
      </c>
      <c r="J1180" t="s">
        <v>206</v>
      </c>
      <c r="K1180" t="s">
        <v>225</v>
      </c>
      <c r="L1180" t="s">
        <v>326</v>
      </c>
      <c r="M1180" t="s">
        <v>315</v>
      </c>
      <c r="N1180" t="s">
        <v>526</v>
      </c>
      <c r="O1180" t="s">
        <v>340</v>
      </c>
      <c r="P1180" t="s">
        <v>1908</v>
      </c>
      <c r="Q1180" t="s">
        <v>434</v>
      </c>
      <c r="R1180" t="s">
        <v>408</v>
      </c>
      <c r="S1180" t="s">
        <v>1216</v>
      </c>
      <c r="T1180" s="131">
        <v>4.25</v>
      </c>
      <c r="U1180" t="s">
        <v>3384</v>
      </c>
      <c r="V1180" s="132">
        <v>4.6580000000000003E-2</v>
      </c>
      <c r="W1180" s="132">
        <v>4.5010000000000001E-2</v>
      </c>
      <c r="X1180" t="s">
        <v>413</v>
      </c>
      <c r="Y1180" t="s">
        <v>340</v>
      </c>
      <c r="Z1180" s="131">
        <v>15000</v>
      </c>
      <c r="AA1180" s="131">
        <v>3.3719999999999999</v>
      </c>
      <c r="AB1180" s="131">
        <v>97.596000000000004</v>
      </c>
      <c r="AC1180" s="109"/>
      <c r="AD1180" s="131">
        <v>49.363999999999997</v>
      </c>
      <c r="AE1180" s="109"/>
      <c r="AF1180" s="108"/>
      <c r="AG1180" s="16"/>
      <c r="AH1180" s="132">
        <v>2.0000000000000002E-5</v>
      </c>
      <c r="AI1180" s="132">
        <v>1.49E-3</v>
      </c>
      <c r="AJ1180" s="132">
        <v>1.7000000000000001E-4</v>
      </c>
    </row>
    <row r="1181" spans="1:36">
      <c r="A1181" t="s">
        <v>1214</v>
      </c>
      <c r="B1181" t="s">
        <v>1249</v>
      </c>
      <c r="C1181" t="s">
        <v>3385</v>
      </c>
      <c r="D1181" t="s">
        <v>3386</v>
      </c>
      <c r="E1181" t="s">
        <v>80</v>
      </c>
      <c r="F1181" t="s">
        <v>3387</v>
      </c>
      <c r="G1181" t="s">
        <v>3388</v>
      </c>
      <c r="H1181" t="s">
        <v>322</v>
      </c>
      <c r="I1181" t="s">
        <v>756</v>
      </c>
      <c r="J1181" t="s">
        <v>206</v>
      </c>
      <c r="K1181" t="s">
        <v>225</v>
      </c>
      <c r="L1181" t="s">
        <v>326</v>
      </c>
      <c r="M1181" t="s">
        <v>315</v>
      </c>
      <c r="N1181" t="s">
        <v>522</v>
      </c>
      <c r="O1181" t="s">
        <v>340</v>
      </c>
      <c r="P1181" t="s">
        <v>3251</v>
      </c>
      <c r="Q1181" t="s">
        <v>434</v>
      </c>
      <c r="R1181" t="s">
        <v>408</v>
      </c>
      <c r="S1181" t="s">
        <v>1216</v>
      </c>
      <c r="T1181" s="131">
        <v>4.2930000000000001</v>
      </c>
      <c r="U1181" t="s">
        <v>3389</v>
      </c>
      <c r="V1181" s="132">
        <v>4.6699999999999998E-2</v>
      </c>
      <c r="W1181" s="132">
        <v>4.4400000000000002E-2</v>
      </c>
      <c r="X1181" t="s">
        <v>413</v>
      </c>
      <c r="Y1181" t="s">
        <v>340</v>
      </c>
      <c r="Z1181" s="131">
        <v>15000</v>
      </c>
      <c r="AA1181" s="131">
        <v>3.3719999999999999</v>
      </c>
      <c r="AB1181" s="131">
        <v>93.262</v>
      </c>
      <c r="AC1181" s="109"/>
      <c r="AD1181" s="131">
        <v>47.171999999999997</v>
      </c>
      <c r="AE1181" s="109"/>
      <c r="AF1181" s="108"/>
      <c r="AG1181" s="16"/>
      <c r="AH1181" s="132">
        <v>2.0000000000000002E-5</v>
      </c>
      <c r="AI1181" s="132">
        <v>1.42E-3</v>
      </c>
      <c r="AJ1181" s="132">
        <v>1.6000000000000001E-4</v>
      </c>
    </row>
    <row r="1182" spans="1:36">
      <c r="A1182" t="s">
        <v>1214</v>
      </c>
      <c r="B1182" t="s">
        <v>1249</v>
      </c>
      <c r="C1182" t="s">
        <v>3390</v>
      </c>
      <c r="D1182" t="s">
        <v>3391</v>
      </c>
      <c r="E1182" t="s">
        <v>80</v>
      </c>
      <c r="F1182" t="s">
        <v>3392</v>
      </c>
      <c r="G1182" t="s">
        <v>3393</v>
      </c>
      <c r="H1182" t="s">
        <v>322</v>
      </c>
      <c r="I1182" t="s">
        <v>756</v>
      </c>
      <c r="J1182" t="s">
        <v>206</v>
      </c>
      <c r="K1182" t="s">
        <v>225</v>
      </c>
      <c r="L1182" t="s">
        <v>326</v>
      </c>
      <c r="M1182" t="s">
        <v>315</v>
      </c>
      <c r="N1182" t="s">
        <v>549</v>
      </c>
      <c r="O1182" t="s">
        <v>340</v>
      </c>
      <c r="P1182" t="s">
        <v>1908</v>
      </c>
      <c r="Q1182" t="s">
        <v>424</v>
      </c>
      <c r="R1182" t="s">
        <v>408</v>
      </c>
      <c r="S1182" t="s">
        <v>1216</v>
      </c>
      <c r="T1182" s="131">
        <v>5.09</v>
      </c>
      <c r="U1182" t="s">
        <v>3394</v>
      </c>
      <c r="V1182" s="132">
        <v>2.334E-2</v>
      </c>
      <c r="W1182" s="132">
        <v>4.5929999999999999E-2</v>
      </c>
      <c r="X1182" t="s">
        <v>413</v>
      </c>
      <c r="Y1182" t="s">
        <v>340</v>
      </c>
      <c r="Z1182" s="131">
        <v>12000</v>
      </c>
      <c r="AA1182" s="131">
        <v>3.3719999999999999</v>
      </c>
      <c r="AB1182" s="131">
        <v>90.277000000000001</v>
      </c>
      <c r="AC1182" s="109"/>
      <c r="AD1182" s="131">
        <v>36.53</v>
      </c>
      <c r="AE1182" s="109"/>
      <c r="AF1182" s="108"/>
      <c r="AG1182" s="16"/>
      <c r="AH1182" s="132">
        <v>0</v>
      </c>
      <c r="AI1182" s="132">
        <v>1.1000000000000001E-3</v>
      </c>
      <c r="AJ1182" s="132">
        <v>1.2E-4</v>
      </c>
    </row>
    <row r="1183" spans="1:36">
      <c r="A1183" t="s">
        <v>1214</v>
      </c>
      <c r="B1183" t="s">
        <v>1249</v>
      </c>
      <c r="C1183" t="s">
        <v>1892</v>
      </c>
      <c r="D1183" t="s">
        <v>1893</v>
      </c>
      <c r="E1183" t="s">
        <v>312</v>
      </c>
      <c r="F1183" t="s">
        <v>1894</v>
      </c>
      <c r="G1183" t="s">
        <v>1895</v>
      </c>
      <c r="H1183" t="s">
        <v>322</v>
      </c>
      <c r="I1183" t="s">
        <v>756</v>
      </c>
      <c r="J1183" t="s">
        <v>206</v>
      </c>
      <c r="K1183" t="s">
        <v>234</v>
      </c>
      <c r="L1183" t="s">
        <v>326</v>
      </c>
      <c r="M1183" t="s">
        <v>315</v>
      </c>
      <c r="N1183" t="s">
        <v>487</v>
      </c>
      <c r="O1183" t="s">
        <v>340</v>
      </c>
      <c r="P1183" t="s">
        <v>1896</v>
      </c>
      <c r="Q1183" t="s">
        <v>434</v>
      </c>
      <c r="R1183" t="s">
        <v>408</v>
      </c>
      <c r="S1183" t="s">
        <v>1216</v>
      </c>
      <c r="T1183" s="131">
        <v>4.1040000000000001</v>
      </c>
      <c r="U1183" t="s">
        <v>1897</v>
      </c>
      <c r="V1183" s="132">
        <v>8.0229999999999996E-2</v>
      </c>
      <c r="W1183" s="132">
        <v>7.8439999999999996E-2</v>
      </c>
      <c r="X1183" t="s">
        <v>413</v>
      </c>
      <c r="Y1183" t="s">
        <v>340</v>
      </c>
      <c r="Z1183" s="131">
        <v>10000</v>
      </c>
      <c r="AA1183" s="131">
        <v>3.3719999999999999</v>
      </c>
      <c r="AB1183" s="131">
        <v>104.27800000000001</v>
      </c>
      <c r="AC1183" s="109"/>
      <c r="AD1183" s="131">
        <v>35.162999999999997</v>
      </c>
      <c r="AE1183" s="109"/>
      <c r="AF1183" s="108"/>
      <c r="AG1183" s="16"/>
      <c r="AH1183" s="132">
        <v>1.0000000000000001E-5</v>
      </c>
      <c r="AI1183" s="132">
        <v>1.06E-3</v>
      </c>
      <c r="AJ1183" s="132">
        <v>1.2E-4</v>
      </c>
    </row>
    <row r="1184" spans="1:36">
      <c r="A1184" t="s">
        <v>1214</v>
      </c>
      <c r="B1184" t="s">
        <v>1249</v>
      </c>
      <c r="C1184" t="s">
        <v>3395</v>
      </c>
      <c r="D1184" t="s">
        <v>3396</v>
      </c>
      <c r="E1184" t="s">
        <v>80</v>
      </c>
      <c r="F1184" t="s">
        <v>3397</v>
      </c>
      <c r="G1184" t="s">
        <v>3398</v>
      </c>
      <c r="H1184" t="s">
        <v>322</v>
      </c>
      <c r="I1184" t="s">
        <v>756</v>
      </c>
      <c r="J1184" t="s">
        <v>206</v>
      </c>
      <c r="K1184" t="s">
        <v>225</v>
      </c>
      <c r="L1184" t="s">
        <v>326</v>
      </c>
      <c r="M1184" t="s">
        <v>315</v>
      </c>
      <c r="N1184" t="s">
        <v>531</v>
      </c>
      <c r="O1184" t="s">
        <v>340</v>
      </c>
      <c r="P1184" t="s">
        <v>1902</v>
      </c>
      <c r="Q1184" t="s">
        <v>434</v>
      </c>
      <c r="R1184" t="s">
        <v>408</v>
      </c>
      <c r="S1184" t="s">
        <v>1216</v>
      </c>
      <c r="T1184" s="131">
        <v>2.54</v>
      </c>
      <c r="U1184" t="s">
        <v>3356</v>
      </c>
      <c r="V1184" s="132">
        <v>10</v>
      </c>
      <c r="W1184" s="132">
        <v>4.7050000000000002E-2</v>
      </c>
      <c r="X1184" t="s">
        <v>413</v>
      </c>
      <c r="Y1184" t="s">
        <v>340</v>
      </c>
      <c r="Z1184" s="131">
        <v>10000</v>
      </c>
      <c r="AA1184" s="131">
        <v>3.3719999999999999</v>
      </c>
      <c r="AB1184" s="131">
        <v>103.04900000000001</v>
      </c>
      <c r="AC1184" s="109"/>
      <c r="AD1184" s="131">
        <v>34.747999999999998</v>
      </c>
      <c r="AE1184" s="109"/>
      <c r="AF1184" s="108"/>
      <c r="AG1184" s="16"/>
      <c r="AH1184" s="132">
        <v>1.0000000000000001E-5</v>
      </c>
      <c r="AI1184" s="132">
        <v>1.0499999999999999E-3</v>
      </c>
      <c r="AJ1184" s="132">
        <v>1.2E-4</v>
      </c>
    </row>
    <row r="1185" spans="1:36">
      <c r="A1185" t="s">
        <v>1214</v>
      </c>
      <c r="B1185" t="s">
        <v>1249</v>
      </c>
      <c r="C1185" t="s">
        <v>3399</v>
      </c>
      <c r="D1185" t="s">
        <v>3400</v>
      </c>
      <c r="E1185" t="s">
        <v>313</v>
      </c>
      <c r="F1185" t="s">
        <v>3401</v>
      </c>
      <c r="G1185" t="s">
        <v>3402</v>
      </c>
      <c r="H1185" t="s">
        <v>322</v>
      </c>
      <c r="I1185" t="s">
        <v>756</v>
      </c>
      <c r="J1185" t="s">
        <v>206</v>
      </c>
      <c r="K1185" t="s">
        <v>283</v>
      </c>
      <c r="L1185" t="s">
        <v>326</v>
      </c>
      <c r="M1185" t="s">
        <v>315</v>
      </c>
      <c r="N1185" t="s">
        <v>488</v>
      </c>
      <c r="O1185" t="s">
        <v>340</v>
      </c>
      <c r="P1185" t="s">
        <v>1902</v>
      </c>
      <c r="Q1185" t="s">
        <v>434</v>
      </c>
      <c r="R1185" t="s">
        <v>408</v>
      </c>
      <c r="S1185" t="s">
        <v>1216</v>
      </c>
      <c r="T1185" s="131">
        <v>3.6720000000000002</v>
      </c>
      <c r="U1185" t="s">
        <v>3403</v>
      </c>
      <c r="V1185" s="132">
        <v>4.487E-2</v>
      </c>
      <c r="W1185" s="132">
        <v>4.9349999999999998E-2</v>
      </c>
      <c r="X1185" t="s">
        <v>413</v>
      </c>
      <c r="Y1185" t="s">
        <v>340</v>
      </c>
      <c r="Z1185" s="131">
        <v>10000</v>
      </c>
      <c r="AA1185" s="131">
        <v>3.3719999999999999</v>
      </c>
      <c r="AB1185" s="131">
        <v>101.46</v>
      </c>
      <c r="AC1185" s="109"/>
      <c r="AD1185" s="131">
        <v>34.212000000000003</v>
      </c>
      <c r="AE1185" s="109"/>
      <c r="AF1185" s="108"/>
      <c r="AG1185" s="16"/>
      <c r="AH1185" s="132">
        <v>1.0000000000000001E-5</v>
      </c>
      <c r="AI1185" s="132">
        <v>1.0300000000000001E-3</v>
      </c>
      <c r="AJ1185" s="132">
        <v>1.2E-4</v>
      </c>
    </row>
    <row r="1186" spans="1:36">
      <c r="A1186" t="s">
        <v>1214</v>
      </c>
      <c r="B1186" t="s">
        <v>1249</v>
      </c>
      <c r="C1186" t="s">
        <v>3404</v>
      </c>
      <c r="D1186" t="s">
        <v>3405</v>
      </c>
      <c r="E1186" t="s">
        <v>313</v>
      </c>
      <c r="F1186" t="s">
        <v>3406</v>
      </c>
      <c r="G1186" t="s">
        <v>3407</v>
      </c>
      <c r="H1186" t="s">
        <v>322</v>
      </c>
      <c r="I1186" t="s">
        <v>756</v>
      </c>
      <c r="J1186" t="s">
        <v>206</v>
      </c>
      <c r="K1186" t="s">
        <v>225</v>
      </c>
      <c r="L1186" t="s">
        <v>326</v>
      </c>
      <c r="M1186" t="s">
        <v>315</v>
      </c>
      <c r="N1186" t="s">
        <v>538</v>
      </c>
      <c r="O1186" t="s">
        <v>340</v>
      </c>
      <c r="P1186" t="s">
        <v>1902</v>
      </c>
      <c r="Q1186" t="s">
        <v>434</v>
      </c>
      <c r="R1186" t="s">
        <v>408</v>
      </c>
      <c r="S1186" t="s">
        <v>1216</v>
      </c>
      <c r="T1186" s="131">
        <v>4.0170000000000003</v>
      </c>
      <c r="U1186" t="s">
        <v>2188</v>
      </c>
      <c r="V1186" s="132">
        <v>5.5660000000000001E-2</v>
      </c>
      <c r="W1186" s="132">
        <v>6.0670000000000002E-2</v>
      </c>
      <c r="X1186" t="s">
        <v>413</v>
      </c>
      <c r="Y1186" t="s">
        <v>340</v>
      </c>
      <c r="Z1186" s="131">
        <v>10000</v>
      </c>
      <c r="AA1186" s="131">
        <v>3.3719999999999999</v>
      </c>
      <c r="AB1186" s="131">
        <v>100.992</v>
      </c>
      <c r="AC1186" s="109"/>
      <c r="AD1186" s="131">
        <v>34.054000000000002</v>
      </c>
      <c r="AE1186" s="109"/>
      <c r="AF1186" s="108"/>
      <c r="AG1186" s="16"/>
      <c r="AH1186" s="132">
        <v>2.0000000000000002E-5</v>
      </c>
      <c r="AI1186" s="132">
        <v>1.0300000000000001E-3</v>
      </c>
      <c r="AJ1186" s="132">
        <v>1.2E-4</v>
      </c>
    </row>
    <row r="1187" spans="1:36">
      <c r="A1187" t="s">
        <v>1214</v>
      </c>
      <c r="B1187" t="s">
        <v>1249</v>
      </c>
      <c r="C1187" t="s">
        <v>3404</v>
      </c>
      <c r="D1187" t="s">
        <v>3405</v>
      </c>
      <c r="E1187" t="s">
        <v>313</v>
      </c>
      <c r="F1187" t="s">
        <v>3408</v>
      </c>
      <c r="G1187" t="s">
        <v>3409</v>
      </c>
      <c r="H1187" t="s">
        <v>322</v>
      </c>
      <c r="I1187" t="s">
        <v>756</v>
      </c>
      <c r="J1187" t="s">
        <v>206</v>
      </c>
      <c r="K1187" t="s">
        <v>225</v>
      </c>
      <c r="L1187" t="s">
        <v>326</v>
      </c>
      <c r="M1187" t="s">
        <v>315</v>
      </c>
      <c r="N1187" t="s">
        <v>538</v>
      </c>
      <c r="O1187" t="s">
        <v>340</v>
      </c>
      <c r="P1187" t="s">
        <v>5538</v>
      </c>
      <c r="Q1187" t="s">
        <v>411</v>
      </c>
      <c r="R1187" t="s">
        <v>5538</v>
      </c>
      <c r="S1187" t="s">
        <v>1216</v>
      </c>
      <c r="T1187" s="131">
        <v>3.69</v>
      </c>
      <c r="U1187" t="s">
        <v>3410</v>
      </c>
      <c r="V1187" s="132">
        <v>5.8000000000000003E-2</v>
      </c>
      <c r="W1187" s="132">
        <v>5.85</v>
      </c>
      <c r="X1187" t="s">
        <v>413</v>
      </c>
      <c r="Y1187" t="s">
        <v>340</v>
      </c>
      <c r="Z1187" s="131">
        <v>10000</v>
      </c>
      <c r="AA1187" s="131">
        <v>3.3719999999999999</v>
      </c>
      <c r="AB1187" s="131">
        <v>100.149</v>
      </c>
      <c r="AC1187" s="109"/>
      <c r="AD1187" s="131">
        <v>33.770000000000003</v>
      </c>
      <c r="AE1187" s="109"/>
      <c r="AF1187" s="108"/>
      <c r="AG1187" s="16"/>
      <c r="AH1187" s="132"/>
      <c r="AI1187" s="132">
        <v>1.0200000000000001E-3</v>
      </c>
      <c r="AJ1187" s="132">
        <v>1.1E-4</v>
      </c>
    </row>
    <row r="1188" spans="1:36">
      <c r="A1188" t="s">
        <v>1214</v>
      </c>
      <c r="B1188" t="s">
        <v>1249</v>
      </c>
      <c r="C1188" t="s">
        <v>3411</v>
      </c>
      <c r="D1188" t="s">
        <v>3412</v>
      </c>
      <c r="E1188" t="s">
        <v>80</v>
      </c>
      <c r="F1188" t="s">
        <v>3413</v>
      </c>
      <c r="G1188" t="s">
        <v>3414</v>
      </c>
      <c r="H1188" t="s">
        <v>322</v>
      </c>
      <c r="I1188" t="s">
        <v>756</v>
      </c>
      <c r="J1188" t="s">
        <v>206</v>
      </c>
      <c r="K1188" t="s">
        <v>225</v>
      </c>
      <c r="L1188" t="s">
        <v>326</v>
      </c>
      <c r="M1188" t="s">
        <v>315</v>
      </c>
      <c r="N1188" t="s">
        <v>487</v>
      </c>
      <c r="O1188" t="s">
        <v>340</v>
      </c>
      <c r="P1188" t="s">
        <v>1902</v>
      </c>
      <c r="Q1188" t="s">
        <v>434</v>
      </c>
      <c r="R1188" t="s">
        <v>5538</v>
      </c>
      <c r="S1188" t="s">
        <v>1216</v>
      </c>
      <c r="T1188" s="131">
        <v>4.5540000000000003</v>
      </c>
      <c r="U1188" t="s">
        <v>3415</v>
      </c>
      <c r="V1188" s="132">
        <v>10</v>
      </c>
      <c r="W1188" s="132">
        <v>5.1279999999999999E-2</v>
      </c>
      <c r="X1188" t="s">
        <v>413</v>
      </c>
      <c r="Y1188" t="s">
        <v>340</v>
      </c>
      <c r="Z1188" s="131">
        <v>10000</v>
      </c>
      <c r="AA1188" s="131">
        <v>3.3719999999999999</v>
      </c>
      <c r="AB1188" s="131">
        <v>97.974999999999994</v>
      </c>
      <c r="AC1188" s="109"/>
      <c r="AD1188" s="131">
        <v>33.036999999999999</v>
      </c>
      <c r="AE1188" s="109"/>
      <c r="AF1188" s="108"/>
      <c r="AG1188" s="16"/>
      <c r="AH1188" s="132">
        <v>3.0000000000000001E-5</v>
      </c>
      <c r="AI1188" s="132">
        <v>9.8999999999999999E-4</v>
      </c>
      <c r="AJ1188" s="132">
        <v>1.1E-4</v>
      </c>
    </row>
    <row r="1189" spans="1:36">
      <c r="A1189" t="s">
        <v>1214</v>
      </c>
      <c r="B1189" t="s">
        <v>1249</v>
      </c>
      <c r="C1189" t="s">
        <v>3416</v>
      </c>
      <c r="D1189" t="s">
        <v>3417</v>
      </c>
      <c r="E1189" t="s">
        <v>80</v>
      </c>
      <c r="F1189" t="s">
        <v>3418</v>
      </c>
      <c r="G1189" t="s">
        <v>3419</v>
      </c>
      <c r="H1189" t="s">
        <v>322</v>
      </c>
      <c r="I1189" t="s">
        <v>756</v>
      </c>
      <c r="J1189" t="s">
        <v>206</v>
      </c>
      <c r="K1189" t="s">
        <v>234</v>
      </c>
      <c r="L1189" t="s">
        <v>326</v>
      </c>
      <c r="M1189" t="s">
        <v>315</v>
      </c>
      <c r="N1189" t="s">
        <v>504</v>
      </c>
      <c r="O1189" t="s">
        <v>340</v>
      </c>
      <c r="P1189" t="s">
        <v>3420</v>
      </c>
      <c r="Q1189" t="s">
        <v>434</v>
      </c>
      <c r="R1189" t="s">
        <v>5538</v>
      </c>
      <c r="S1189" t="s">
        <v>1216</v>
      </c>
      <c r="T1189" s="131">
        <v>4.7140000000000004</v>
      </c>
      <c r="U1189" t="s">
        <v>3421</v>
      </c>
      <c r="V1189" s="132">
        <v>2.921E-2</v>
      </c>
      <c r="W1189" s="132">
        <v>5.1159999999999997E-2</v>
      </c>
      <c r="X1189" t="s">
        <v>413</v>
      </c>
      <c r="Y1189" t="s">
        <v>340</v>
      </c>
      <c r="Z1189" s="131">
        <v>10000</v>
      </c>
      <c r="AA1189" s="131">
        <v>3.3719999999999999</v>
      </c>
      <c r="AB1189" s="131">
        <v>88.093999999999994</v>
      </c>
      <c r="AC1189" s="109"/>
      <c r="AD1189" s="131">
        <v>29.704999999999998</v>
      </c>
      <c r="AE1189" s="109"/>
      <c r="AF1189" s="108"/>
      <c r="AG1189" s="16"/>
      <c r="AH1189" s="132">
        <v>3.0000000000000001E-5</v>
      </c>
      <c r="AI1189" s="132">
        <v>8.8999999999999995E-4</v>
      </c>
      <c r="AJ1189" s="132">
        <v>1E-4</v>
      </c>
    </row>
    <row r="1190" spans="1:36">
      <c r="A1190" t="s">
        <v>1214</v>
      </c>
      <c r="B1190" t="s">
        <v>1249</v>
      </c>
      <c r="C1190" t="s">
        <v>3422</v>
      </c>
      <c r="D1190" t="s">
        <v>3423</v>
      </c>
      <c r="E1190" t="s">
        <v>80</v>
      </c>
      <c r="F1190" t="s">
        <v>3424</v>
      </c>
      <c r="G1190" t="s">
        <v>3425</v>
      </c>
      <c r="H1190" t="s">
        <v>322</v>
      </c>
      <c r="I1190" t="s">
        <v>756</v>
      </c>
      <c r="J1190" t="s">
        <v>206</v>
      </c>
      <c r="K1190" t="s">
        <v>225</v>
      </c>
      <c r="L1190" t="s">
        <v>326</v>
      </c>
      <c r="M1190" t="s">
        <v>315</v>
      </c>
      <c r="N1190" t="s">
        <v>540</v>
      </c>
      <c r="O1190" t="s">
        <v>340</v>
      </c>
      <c r="P1190" t="s">
        <v>2167</v>
      </c>
      <c r="Q1190" t="s">
        <v>434</v>
      </c>
      <c r="R1190" t="s">
        <v>408</v>
      </c>
      <c r="S1190" t="s">
        <v>1217</v>
      </c>
      <c r="T1190" s="131">
        <v>3.0059999999999998</v>
      </c>
      <c r="U1190" t="s">
        <v>3426</v>
      </c>
      <c r="V1190" s="132">
        <v>3.6360000000000003E-2</v>
      </c>
      <c r="W1190" s="132">
        <v>2.6079999999999999E-2</v>
      </c>
      <c r="X1190" t="s">
        <v>413</v>
      </c>
      <c r="Y1190" t="s">
        <v>340</v>
      </c>
      <c r="Z1190" s="131">
        <v>5000</v>
      </c>
      <c r="AA1190" s="131">
        <v>3.9550000000000001</v>
      </c>
      <c r="AB1190" s="131">
        <v>105.304</v>
      </c>
      <c r="AC1190" s="109"/>
      <c r="AD1190" s="131">
        <v>20.824999999999999</v>
      </c>
      <c r="AE1190" s="109"/>
      <c r="AF1190" s="108"/>
      <c r="AG1190" s="16"/>
      <c r="AH1190" s="132">
        <v>1.0000000000000001E-5</v>
      </c>
      <c r="AI1190" s="132">
        <v>6.3000000000000003E-4</v>
      </c>
      <c r="AJ1190" s="132">
        <v>6.9999999999999994E-5</v>
      </c>
    </row>
    <row r="1191" spans="1:36">
      <c r="A1191" t="s">
        <v>1214</v>
      </c>
      <c r="B1191" t="s">
        <v>1249</v>
      </c>
      <c r="C1191" t="s">
        <v>2172</v>
      </c>
      <c r="D1191" t="s">
        <v>2173</v>
      </c>
      <c r="E1191" t="s">
        <v>310</v>
      </c>
      <c r="F1191" t="s">
        <v>3427</v>
      </c>
      <c r="G1191" t="s">
        <v>3428</v>
      </c>
      <c r="H1191" t="s">
        <v>322</v>
      </c>
      <c r="I1191" t="s">
        <v>756</v>
      </c>
      <c r="J1191" t="s">
        <v>206</v>
      </c>
      <c r="K1191" t="s">
        <v>205</v>
      </c>
      <c r="L1191" t="s">
        <v>326</v>
      </c>
      <c r="M1191" t="s">
        <v>315</v>
      </c>
      <c r="N1191" t="s">
        <v>535</v>
      </c>
      <c r="O1191" t="s">
        <v>340</v>
      </c>
      <c r="P1191" t="s">
        <v>2176</v>
      </c>
      <c r="Q1191" t="s">
        <v>434</v>
      </c>
      <c r="R1191" t="s">
        <v>408</v>
      </c>
      <c r="S1191" t="s">
        <v>1217</v>
      </c>
      <c r="T1191" s="131">
        <v>4.7770000000000001</v>
      </c>
      <c r="U1191" t="s">
        <v>3429</v>
      </c>
      <c r="V1191" s="132">
        <v>7.3660000000000003E-2</v>
      </c>
      <c r="W1191" s="132">
        <v>4.1540000000000001E-2</v>
      </c>
      <c r="X1191" t="s">
        <v>413</v>
      </c>
      <c r="Y1191" t="s">
        <v>340</v>
      </c>
      <c r="Z1191" s="131">
        <v>3000</v>
      </c>
      <c r="AA1191" s="131">
        <v>3.9550000000000001</v>
      </c>
      <c r="AB1191" s="131">
        <v>121.42100000000001</v>
      </c>
      <c r="AC1191" s="109"/>
      <c r="AD1191" s="131">
        <v>14.407</v>
      </c>
      <c r="AE1191" s="109"/>
      <c r="AF1191" s="108"/>
      <c r="AG1191" s="16"/>
      <c r="AH1191" s="132">
        <v>1.0000000000000001E-5</v>
      </c>
      <c r="AI1191" s="132">
        <v>4.2999999999999999E-4</v>
      </c>
      <c r="AJ1191" s="132">
        <v>5.0000000000000002E-5</v>
      </c>
    </row>
    <row r="1192" spans="1:36">
      <c r="A1192" t="s">
        <v>1214</v>
      </c>
      <c r="B1192" t="s">
        <v>1249</v>
      </c>
      <c r="C1192" t="s">
        <v>3333</v>
      </c>
      <c r="D1192" t="s">
        <v>3334</v>
      </c>
      <c r="E1192" t="s">
        <v>80</v>
      </c>
      <c r="F1192" t="s">
        <v>3430</v>
      </c>
      <c r="G1192" t="s">
        <v>3431</v>
      </c>
      <c r="H1192" t="s">
        <v>322</v>
      </c>
      <c r="I1192" t="s">
        <v>756</v>
      </c>
      <c r="J1192" t="s">
        <v>206</v>
      </c>
      <c r="K1192" t="s">
        <v>225</v>
      </c>
      <c r="L1192" t="s">
        <v>326</v>
      </c>
      <c r="M1192" t="s">
        <v>315</v>
      </c>
      <c r="N1192" t="s">
        <v>538</v>
      </c>
      <c r="O1192" t="s">
        <v>340</v>
      </c>
      <c r="P1192" t="s">
        <v>1902</v>
      </c>
      <c r="Q1192" t="s">
        <v>434</v>
      </c>
      <c r="R1192" t="s">
        <v>408</v>
      </c>
      <c r="S1192" t="s">
        <v>1216</v>
      </c>
      <c r="T1192" s="131">
        <v>4.5119999999999996</v>
      </c>
      <c r="U1192" t="s">
        <v>3432</v>
      </c>
      <c r="V1192" s="132">
        <v>10</v>
      </c>
      <c r="W1192" s="132">
        <v>6.0100000000000001E-2</v>
      </c>
      <c r="X1192" t="s">
        <v>413</v>
      </c>
      <c r="Y1192" t="s">
        <v>340</v>
      </c>
      <c r="Z1192" s="131">
        <v>4000</v>
      </c>
      <c r="AA1192" s="131">
        <v>3.3719999999999999</v>
      </c>
      <c r="AB1192" s="131">
        <v>104.67400000000001</v>
      </c>
      <c r="AC1192" s="109"/>
      <c r="AD1192" s="131">
        <v>14.118</v>
      </c>
      <c r="AE1192" s="109"/>
      <c r="AF1192" s="108"/>
      <c r="AG1192" s="16"/>
      <c r="AH1192" s="132">
        <v>1.0000000000000001E-5</v>
      </c>
      <c r="AI1192" s="132">
        <v>4.2000000000000002E-4</v>
      </c>
      <c r="AJ1192" s="132">
        <v>5.0000000000000002E-5</v>
      </c>
    </row>
    <row r="1193" spans="1:36">
      <c r="A1193" t="s">
        <v>1214</v>
      </c>
      <c r="B1193" t="s">
        <v>1249</v>
      </c>
      <c r="C1193" t="s">
        <v>2172</v>
      </c>
      <c r="D1193" t="s">
        <v>2173</v>
      </c>
      <c r="E1193" t="s">
        <v>310</v>
      </c>
      <c r="F1193" t="s">
        <v>3433</v>
      </c>
      <c r="G1193" t="s">
        <v>3434</v>
      </c>
      <c r="H1193" t="s">
        <v>322</v>
      </c>
      <c r="I1193" t="s">
        <v>756</v>
      </c>
      <c r="J1193" t="s">
        <v>206</v>
      </c>
      <c r="K1193" t="s">
        <v>205</v>
      </c>
      <c r="L1193" t="s">
        <v>326</v>
      </c>
      <c r="M1193" t="s">
        <v>315</v>
      </c>
      <c r="N1193" t="s">
        <v>535</v>
      </c>
      <c r="O1193" t="s">
        <v>340</v>
      </c>
      <c r="P1193" t="s">
        <v>2176</v>
      </c>
      <c r="Q1193" t="s">
        <v>434</v>
      </c>
      <c r="R1193" t="s">
        <v>408</v>
      </c>
      <c r="S1193" t="s">
        <v>1217</v>
      </c>
      <c r="T1193" s="131">
        <v>3.4</v>
      </c>
      <c r="U1193" t="s">
        <v>3435</v>
      </c>
      <c r="V1193" s="132">
        <v>6.762E-2</v>
      </c>
      <c r="W1193" s="132">
        <v>3.712E-2</v>
      </c>
      <c r="X1193" t="s">
        <v>413</v>
      </c>
      <c r="Y1193" t="s">
        <v>340</v>
      </c>
      <c r="Z1193" s="131">
        <v>3000</v>
      </c>
      <c r="AA1193" s="131">
        <v>3.9550000000000001</v>
      </c>
      <c r="AB1193" s="131">
        <v>115.074</v>
      </c>
      <c r="AC1193" s="109"/>
      <c r="AD1193" s="131">
        <v>13.654</v>
      </c>
      <c r="AE1193" s="109"/>
      <c r="AF1193" s="108"/>
      <c r="AG1193" s="16"/>
      <c r="AH1193" s="132">
        <v>0</v>
      </c>
      <c r="AI1193" s="132">
        <v>4.0999999999999999E-4</v>
      </c>
      <c r="AJ1193" s="132">
        <v>5.0000000000000002E-5</v>
      </c>
    </row>
    <row r="1194" spans="1:36">
      <c r="A1194" t="s">
        <v>1214</v>
      </c>
      <c r="B1194" t="s">
        <v>1250</v>
      </c>
      <c r="C1194" t="s">
        <v>1992</v>
      </c>
      <c r="D1194" t="s">
        <v>1993</v>
      </c>
      <c r="E1194" t="s">
        <v>310</v>
      </c>
      <c r="F1194" t="s">
        <v>2564</v>
      </c>
      <c r="G1194" t="s">
        <v>2565</v>
      </c>
      <c r="H1194" t="s">
        <v>322</v>
      </c>
      <c r="I1194" t="s">
        <v>755</v>
      </c>
      <c r="J1194" t="s">
        <v>205</v>
      </c>
      <c r="K1194" t="s">
        <v>205</v>
      </c>
      <c r="L1194" t="s">
        <v>326</v>
      </c>
      <c r="M1194" t="s">
        <v>341</v>
      </c>
      <c r="N1194" t="s">
        <v>449</v>
      </c>
      <c r="O1194" t="s">
        <v>340</v>
      </c>
      <c r="P1194" t="s">
        <v>1212</v>
      </c>
      <c r="Q1194" t="s">
        <v>414</v>
      </c>
      <c r="R1194" t="s">
        <v>408</v>
      </c>
      <c r="S1194" t="s">
        <v>1213</v>
      </c>
      <c r="T1194" s="131">
        <v>1.81</v>
      </c>
      <c r="U1194" t="s">
        <v>2566</v>
      </c>
      <c r="V1194" s="132">
        <v>2.085E-2</v>
      </c>
      <c r="W1194" s="132">
        <v>2.47E-2</v>
      </c>
      <c r="X1194" t="s">
        <v>413</v>
      </c>
      <c r="Y1194" t="s">
        <v>340</v>
      </c>
      <c r="Z1194" s="131">
        <v>1920000</v>
      </c>
      <c r="AA1194" s="131">
        <v>1</v>
      </c>
      <c r="AB1194" s="131">
        <v>114.32</v>
      </c>
      <c r="AC1194" s="109"/>
      <c r="AD1194" s="131">
        <v>2194.944</v>
      </c>
      <c r="AE1194" s="109"/>
      <c r="AF1194" s="108"/>
      <c r="AG1194" s="16"/>
      <c r="AH1194" s="132">
        <v>2.8800000000000002E-3</v>
      </c>
      <c r="AI1194" s="132">
        <v>6.6110000000000002E-2</v>
      </c>
      <c r="AJ1194" s="132">
        <v>2.3800000000000002E-3</v>
      </c>
    </row>
    <row r="1195" spans="1:36">
      <c r="A1195" t="s">
        <v>1214</v>
      </c>
      <c r="B1195" t="s">
        <v>1250</v>
      </c>
      <c r="C1195" t="s">
        <v>2004</v>
      </c>
      <c r="D1195" t="s">
        <v>2005</v>
      </c>
      <c r="E1195" t="s">
        <v>310</v>
      </c>
      <c r="F1195" t="s">
        <v>2360</v>
      </c>
      <c r="G1195" t="s">
        <v>2361</v>
      </c>
      <c r="H1195" t="s">
        <v>322</v>
      </c>
      <c r="I1195" t="s">
        <v>755</v>
      </c>
      <c r="J1195" t="s">
        <v>205</v>
      </c>
      <c r="K1195" t="s">
        <v>205</v>
      </c>
      <c r="L1195" t="s">
        <v>326</v>
      </c>
      <c r="M1195" t="s">
        <v>341</v>
      </c>
      <c r="N1195" t="s">
        <v>449</v>
      </c>
      <c r="O1195" t="s">
        <v>340</v>
      </c>
      <c r="P1195" t="s">
        <v>1212</v>
      </c>
      <c r="Q1195" t="s">
        <v>414</v>
      </c>
      <c r="R1195" t="s">
        <v>408</v>
      </c>
      <c r="S1195" t="s">
        <v>1213</v>
      </c>
      <c r="T1195" s="131">
        <v>0.98</v>
      </c>
      <c r="U1195" t="s">
        <v>2362</v>
      </c>
      <c r="V1195" s="132">
        <v>2.1389999999999999E-2</v>
      </c>
      <c r="W1195" s="132">
        <v>2.5499999999999998E-2</v>
      </c>
      <c r="X1195" t="s">
        <v>413</v>
      </c>
      <c r="Y1195" t="s">
        <v>340</v>
      </c>
      <c r="Z1195" s="131">
        <v>1544000</v>
      </c>
      <c r="AA1195" s="131">
        <v>1</v>
      </c>
      <c r="AB1195" s="131">
        <v>112.93</v>
      </c>
      <c r="AC1195" s="109"/>
      <c r="AD1195" s="131">
        <v>1743.6389999999999</v>
      </c>
      <c r="AE1195" s="109"/>
      <c r="AF1195" s="108"/>
      <c r="AG1195" s="16"/>
      <c r="AH1195" s="132">
        <v>5.1000000000000004E-4</v>
      </c>
      <c r="AI1195" s="132">
        <v>5.2510000000000001E-2</v>
      </c>
      <c r="AJ1195" s="132">
        <v>1.89E-3</v>
      </c>
    </row>
    <row r="1196" spans="1:36">
      <c r="A1196" t="s">
        <v>1214</v>
      </c>
      <c r="B1196" t="s">
        <v>1250</v>
      </c>
      <c r="C1196" t="s">
        <v>1536</v>
      </c>
      <c r="D1196" t="s">
        <v>1537</v>
      </c>
      <c r="E1196" t="s">
        <v>310</v>
      </c>
      <c r="F1196" t="s">
        <v>2826</v>
      </c>
      <c r="G1196" t="s">
        <v>2827</v>
      </c>
      <c r="H1196" t="s">
        <v>322</v>
      </c>
      <c r="I1196" t="s">
        <v>755</v>
      </c>
      <c r="J1196" t="s">
        <v>205</v>
      </c>
      <c r="K1196" t="s">
        <v>205</v>
      </c>
      <c r="L1196" t="s">
        <v>326</v>
      </c>
      <c r="M1196" t="s">
        <v>341</v>
      </c>
      <c r="N1196" t="s">
        <v>449</v>
      </c>
      <c r="O1196" t="s">
        <v>340</v>
      </c>
      <c r="P1196" t="s">
        <v>1212</v>
      </c>
      <c r="Q1196" t="s">
        <v>414</v>
      </c>
      <c r="R1196" t="s">
        <v>408</v>
      </c>
      <c r="S1196" t="s">
        <v>1213</v>
      </c>
      <c r="T1196" s="131">
        <v>2.09</v>
      </c>
      <c r="U1196" t="s">
        <v>1325</v>
      </c>
      <c r="V1196" s="132">
        <v>1.7559999999999999E-2</v>
      </c>
      <c r="W1196" s="132">
        <v>2.5600000000000001E-2</v>
      </c>
      <c r="X1196" t="s">
        <v>413</v>
      </c>
      <c r="Y1196" t="s">
        <v>340</v>
      </c>
      <c r="Z1196" s="131">
        <v>1458900</v>
      </c>
      <c r="AA1196" s="131">
        <v>1</v>
      </c>
      <c r="AB1196" s="131">
        <v>104.2</v>
      </c>
      <c r="AC1196" s="109"/>
      <c r="AD1196" s="131">
        <v>1520.174</v>
      </c>
      <c r="AE1196" s="109"/>
      <c r="AF1196" s="108"/>
      <c r="AG1196" s="16"/>
      <c r="AH1196" s="132">
        <v>5.1000000000000004E-4</v>
      </c>
      <c r="AI1196" s="132">
        <v>4.5780000000000001E-2</v>
      </c>
      <c r="AJ1196" s="132">
        <v>1.65E-3</v>
      </c>
    </row>
    <row r="1197" spans="1:36">
      <c r="A1197" t="s">
        <v>1214</v>
      </c>
      <c r="B1197" t="s">
        <v>1250</v>
      </c>
      <c r="C1197" t="s">
        <v>2277</v>
      </c>
      <c r="D1197" t="s">
        <v>2278</v>
      </c>
      <c r="E1197" t="s">
        <v>310</v>
      </c>
      <c r="F1197" t="s">
        <v>3005</v>
      </c>
      <c r="G1197" t="s">
        <v>3006</v>
      </c>
      <c r="H1197" t="s">
        <v>322</v>
      </c>
      <c r="I1197" t="s">
        <v>953</v>
      </c>
      <c r="J1197" t="s">
        <v>205</v>
      </c>
      <c r="K1197" t="s">
        <v>205</v>
      </c>
      <c r="L1197" t="s">
        <v>326</v>
      </c>
      <c r="M1197" t="s">
        <v>341</v>
      </c>
      <c r="N1197" t="s">
        <v>446</v>
      </c>
      <c r="O1197" t="s">
        <v>340</v>
      </c>
      <c r="P1197" t="s">
        <v>1590</v>
      </c>
      <c r="Q1197" t="s">
        <v>414</v>
      </c>
      <c r="R1197" t="s">
        <v>408</v>
      </c>
      <c r="S1197" t="s">
        <v>1213</v>
      </c>
      <c r="T1197" s="131">
        <v>2.61</v>
      </c>
      <c r="U1197" t="s">
        <v>3007</v>
      </c>
      <c r="V1197" s="132">
        <v>-8.7190000000000004E-2</v>
      </c>
      <c r="W1197" s="132">
        <v>-0.183</v>
      </c>
      <c r="X1197" t="s">
        <v>413</v>
      </c>
      <c r="Y1197" t="s">
        <v>340</v>
      </c>
      <c r="Z1197" s="131">
        <v>594333</v>
      </c>
      <c r="AA1197" s="131">
        <v>1</v>
      </c>
      <c r="AB1197" s="131">
        <v>183.2</v>
      </c>
      <c r="AC1197" s="109"/>
      <c r="AD1197" s="131">
        <v>1088.818</v>
      </c>
      <c r="AE1197" s="109"/>
      <c r="AF1197" s="108"/>
      <c r="AG1197" s="16"/>
      <c r="AH1197" s="132">
        <v>3.96E-3</v>
      </c>
      <c r="AI1197" s="132">
        <v>3.279E-2</v>
      </c>
      <c r="AJ1197" s="132">
        <v>1.1800000000000001E-3</v>
      </c>
    </row>
    <row r="1198" spans="1:36">
      <c r="A1198" t="s">
        <v>1214</v>
      </c>
      <c r="B1198" t="s">
        <v>1250</v>
      </c>
      <c r="C1198" t="s">
        <v>1536</v>
      </c>
      <c r="D1198" t="s">
        <v>1537</v>
      </c>
      <c r="E1198" t="s">
        <v>310</v>
      </c>
      <c r="F1198" t="s">
        <v>2498</v>
      </c>
      <c r="G1198" t="s">
        <v>2499</v>
      </c>
      <c r="H1198" t="s">
        <v>322</v>
      </c>
      <c r="I1198" t="s">
        <v>755</v>
      </c>
      <c r="J1198" t="s">
        <v>205</v>
      </c>
      <c r="K1198" t="s">
        <v>205</v>
      </c>
      <c r="L1198" t="s">
        <v>326</v>
      </c>
      <c r="M1198" t="s">
        <v>341</v>
      </c>
      <c r="N1198" t="s">
        <v>449</v>
      </c>
      <c r="O1198" t="s">
        <v>340</v>
      </c>
      <c r="P1198" t="s">
        <v>1212</v>
      </c>
      <c r="Q1198" t="s">
        <v>414</v>
      </c>
      <c r="R1198" t="s">
        <v>408</v>
      </c>
      <c r="S1198" t="s">
        <v>1213</v>
      </c>
      <c r="T1198" s="131">
        <v>1</v>
      </c>
      <c r="U1198" t="s">
        <v>1861</v>
      </c>
      <c r="V1198" s="132">
        <v>2.0570000000000001E-2</v>
      </c>
      <c r="W1198" s="132">
        <v>2.4799999999999999E-2</v>
      </c>
      <c r="X1198" t="s">
        <v>413</v>
      </c>
      <c r="Y1198" t="s">
        <v>340</v>
      </c>
      <c r="Z1198" s="131">
        <v>861000</v>
      </c>
      <c r="AA1198" s="131">
        <v>1</v>
      </c>
      <c r="AB1198" s="131">
        <v>115.16</v>
      </c>
      <c r="AC1198" s="109"/>
      <c r="AD1198" s="131">
        <v>991.52800000000002</v>
      </c>
      <c r="AE1198" s="109"/>
      <c r="AF1198" s="108"/>
      <c r="AG1198" s="16"/>
      <c r="AH1198" s="132">
        <v>5.6999999999999998E-4</v>
      </c>
      <c r="AI1198" s="132">
        <v>2.9860000000000001E-2</v>
      </c>
      <c r="AJ1198" s="132">
        <v>1.07E-3</v>
      </c>
    </row>
    <row r="1199" spans="1:36">
      <c r="A1199" t="s">
        <v>1214</v>
      </c>
      <c r="B1199" t="s">
        <v>1250</v>
      </c>
      <c r="C1199" t="s">
        <v>2351</v>
      </c>
      <c r="D1199" t="s">
        <v>2352</v>
      </c>
      <c r="E1199" t="s">
        <v>310</v>
      </c>
      <c r="F1199" t="s">
        <v>2569</v>
      </c>
      <c r="G1199" t="s">
        <v>2570</v>
      </c>
      <c r="H1199" t="s">
        <v>322</v>
      </c>
      <c r="I1199" t="s">
        <v>952</v>
      </c>
      <c r="J1199" t="s">
        <v>205</v>
      </c>
      <c r="K1199" t="s">
        <v>205</v>
      </c>
      <c r="L1199" t="s">
        <v>326</v>
      </c>
      <c r="M1199" t="s">
        <v>341</v>
      </c>
      <c r="N1199" t="s">
        <v>452</v>
      </c>
      <c r="O1199" t="s">
        <v>340</v>
      </c>
      <c r="P1199" t="s">
        <v>1590</v>
      </c>
      <c r="Q1199" t="s">
        <v>414</v>
      </c>
      <c r="R1199" t="s">
        <v>408</v>
      </c>
      <c r="S1199" t="s">
        <v>1213</v>
      </c>
      <c r="T1199" s="131">
        <v>0.73</v>
      </c>
      <c r="U1199" t="s">
        <v>1676</v>
      </c>
      <c r="V1199" s="132">
        <v>5.2749999999999998E-2</v>
      </c>
      <c r="W1199" s="132">
        <v>4.9500000000000002E-2</v>
      </c>
      <c r="X1199" t="s">
        <v>413</v>
      </c>
      <c r="Y1199" t="s">
        <v>340</v>
      </c>
      <c r="Z1199" s="131">
        <v>715000</v>
      </c>
      <c r="AA1199" s="131">
        <v>1</v>
      </c>
      <c r="AB1199" s="131">
        <v>100.26</v>
      </c>
      <c r="AC1199" s="109"/>
      <c r="AD1199" s="131">
        <v>716.85900000000004</v>
      </c>
      <c r="AE1199" s="109"/>
      <c r="AF1199" s="108"/>
      <c r="AG1199" s="16"/>
      <c r="AH1199" s="132">
        <v>1.24E-3</v>
      </c>
      <c r="AI1199" s="132">
        <v>2.1590000000000002E-2</v>
      </c>
      <c r="AJ1199" s="132">
        <v>7.7999999999999999E-4</v>
      </c>
    </row>
    <row r="1200" spans="1:36">
      <c r="A1200" t="s">
        <v>1214</v>
      </c>
      <c r="B1200" t="s">
        <v>1250</v>
      </c>
      <c r="C1200" t="s">
        <v>2977</v>
      </c>
      <c r="D1200" t="s">
        <v>2978</v>
      </c>
      <c r="E1200" t="s">
        <v>310</v>
      </c>
      <c r="F1200" t="s">
        <v>2979</v>
      </c>
      <c r="G1200" t="s">
        <v>2980</v>
      </c>
      <c r="H1200" t="s">
        <v>322</v>
      </c>
      <c r="I1200" t="s">
        <v>952</v>
      </c>
      <c r="J1200" t="s">
        <v>205</v>
      </c>
      <c r="K1200" t="s">
        <v>205</v>
      </c>
      <c r="L1200" t="s">
        <v>326</v>
      </c>
      <c r="M1200" t="s">
        <v>341</v>
      </c>
      <c r="N1200" t="s">
        <v>437</v>
      </c>
      <c r="O1200" t="s">
        <v>340</v>
      </c>
      <c r="P1200" t="s">
        <v>2774</v>
      </c>
      <c r="Q1200" t="s">
        <v>416</v>
      </c>
      <c r="R1200" t="s">
        <v>408</v>
      </c>
      <c r="S1200" t="s">
        <v>1213</v>
      </c>
      <c r="T1200" s="131">
        <v>1.57</v>
      </c>
      <c r="U1200" t="s">
        <v>2981</v>
      </c>
      <c r="V1200" s="132">
        <v>1.2930000000000001E-2</v>
      </c>
      <c r="W1200" s="132">
        <v>4.5199999999999997E-2</v>
      </c>
      <c r="X1200" t="s">
        <v>413</v>
      </c>
      <c r="Y1200" t="s">
        <v>340</v>
      </c>
      <c r="Z1200" s="131">
        <v>683000</v>
      </c>
      <c r="AA1200" s="131">
        <v>1</v>
      </c>
      <c r="AB1200" s="131">
        <v>101.43</v>
      </c>
      <c r="AC1200" s="109"/>
      <c r="AD1200" s="131">
        <v>692.76700000000005</v>
      </c>
      <c r="AE1200" s="109"/>
      <c r="AF1200" s="108"/>
      <c r="AG1200" s="16"/>
      <c r="AH1200" s="132">
        <v>6.2199999999999998E-3</v>
      </c>
      <c r="AI1200" s="132">
        <v>2.086E-2</v>
      </c>
      <c r="AJ1200" s="132">
        <v>7.5000000000000002E-4</v>
      </c>
    </row>
    <row r="1201" spans="1:36">
      <c r="A1201" t="s">
        <v>1214</v>
      </c>
      <c r="B1201" t="s">
        <v>1250</v>
      </c>
      <c r="C1201" t="s">
        <v>1596</v>
      </c>
      <c r="D1201" t="s">
        <v>1597</v>
      </c>
      <c r="E1201" t="s">
        <v>310</v>
      </c>
      <c r="F1201" t="s">
        <v>2403</v>
      </c>
      <c r="G1201" t="s">
        <v>2404</v>
      </c>
      <c r="H1201" t="s">
        <v>322</v>
      </c>
      <c r="I1201" t="s">
        <v>952</v>
      </c>
      <c r="J1201" t="s">
        <v>205</v>
      </c>
      <c r="K1201" t="s">
        <v>205</v>
      </c>
      <c r="L1201" t="s">
        <v>326</v>
      </c>
      <c r="M1201" t="s">
        <v>341</v>
      </c>
      <c r="N1201" t="s">
        <v>442</v>
      </c>
      <c r="O1201" t="s">
        <v>340</v>
      </c>
      <c r="P1201" t="s">
        <v>1600</v>
      </c>
      <c r="Q1201" t="s">
        <v>416</v>
      </c>
      <c r="R1201" t="s">
        <v>408</v>
      </c>
      <c r="S1201" t="s">
        <v>1213</v>
      </c>
      <c r="T1201" s="131">
        <v>1.01</v>
      </c>
      <c r="U1201" t="s">
        <v>2405</v>
      </c>
      <c r="V1201" s="132">
        <v>4.709E-2</v>
      </c>
      <c r="W1201" s="132">
        <v>4.7500000000000001E-2</v>
      </c>
      <c r="X1201" t="s">
        <v>413</v>
      </c>
      <c r="Y1201" t="s">
        <v>340</v>
      </c>
      <c r="Z1201" s="131">
        <v>651000.12</v>
      </c>
      <c r="AA1201" s="131">
        <v>1</v>
      </c>
      <c r="AB1201" s="131">
        <v>99.89</v>
      </c>
      <c r="AC1201" s="109"/>
      <c r="AD1201" s="131">
        <v>650.28399999999999</v>
      </c>
      <c r="AE1201" s="109"/>
      <c r="AF1201" s="108"/>
      <c r="AG1201" s="16"/>
      <c r="AH1201" s="132">
        <v>1.01E-3</v>
      </c>
      <c r="AI1201" s="132">
        <v>1.958E-2</v>
      </c>
      <c r="AJ1201" s="132">
        <v>6.9999999999999999E-4</v>
      </c>
    </row>
    <row r="1202" spans="1:36">
      <c r="A1202" t="s">
        <v>1214</v>
      </c>
      <c r="B1202" t="s">
        <v>1250</v>
      </c>
      <c r="C1202" t="s">
        <v>2480</v>
      </c>
      <c r="D1202" t="s">
        <v>2481</v>
      </c>
      <c r="E1202" t="s">
        <v>310</v>
      </c>
      <c r="F1202" t="s">
        <v>2488</v>
      </c>
      <c r="G1202" t="s">
        <v>2489</v>
      </c>
      <c r="H1202" t="s">
        <v>322</v>
      </c>
      <c r="I1202" t="s">
        <v>755</v>
      </c>
      <c r="J1202" t="s">
        <v>205</v>
      </c>
      <c r="K1202" t="s">
        <v>205</v>
      </c>
      <c r="L1202" t="s">
        <v>326</v>
      </c>
      <c r="M1202" t="s">
        <v>341</v>
      </c>
      <c r="N1202" t="s">
        <v>478</v>
      </c>
      <c r="O1202" t="s">
        <v>340</v>
      </c>
      <c r="P1202" t="s">
        <v>1212</v>
      </c>
      <c r="Q1202" t="s">
        <v>414</v>
      </c>
      <c r="R1202" t="s">
        <v>408</v>
      </c>
      <c r="S1202" t="s">
        <v>1213</v>
      </c>
      <c r="T1202" s="131">
        <v>1.48</v>
      </c>
      <c r="U1202" t="s">
        <v>1681</v>
      </c>
      <c r="V1202" s="132">
        <v>2.0199999999999999E-2</v>
      </c>
      <c r="W1202" s="132">
        <v>2.5999999999999999E-2</v>
      </c>
      <c r="X1202" t="s">
        <v>413</v>
      </c>
      <c r="Y1202" t="s">
        <v>340</v>
      </c>
      <c r="Z1202" s="131">
        <v>550000</v>
      </c>
      <c r="AA1202" s="131">
        <v>1</v>
      </c>
      <c r="AB1202" s="131">
        <v>111.15</v>
      </c>
      <c r="AC1202" s="109"/>
      <c r="AD1202" s="131">
        <v>611.32500000000005</v>
      </c>
      <c r="AE1202" s="109"/>
      <c r="AF1202" s="108"/>
      <c r="AG1202" s="16"/>
      <c r="AH1202" s="132">
        <v>8.5999999999999998E-4</v>
      </c>
      <c r="AI1202" s="132">
        <v>1.8409999999999999E-2</v>
      </c>
      <c r="AJ1202" s="132">
        <v>6.6E-4</v>
      </c>
    </row>
    <row r="1203" spans="1:36">
      <c r="A1203" t="s">
        <v>1214</v>
      </c>
      <c r="B1203" t="s">
        <v>1250</v>
      </c>
      <c r="C1203" t="s">
        <v>456</v>
      </c>
      <c r="D1203" t="s">
        <v>2228</v>
      </c>
      <c r="E1203" t="s">
        <v>310</v>
      </c>
      <c r="F1203" t="s">
        <v>2419</v>
      </c>
      <c r="G1203" t="s">
        <v>2420</v>
      </c>
      <c r="H1203" t="s">
        <v>322</v>
      </c>
      <c r="I1203" t="s">
        <v>755</v>
      </c>
      <c r="J1203" t="s">
        <v>205</v>
      </c>
      <c r="K1203" t="s">
        <v>205</v>
      </c>
      <c r="L1203" t="s">
        <v>326</v>
      </c>
      <c r="M1203" t="s">
        <v>341</v>
      </c>
      <c r="N1203" t="s">
        <v>441</v>
      </c>
      <c r="O1203" t="s">
        <v>340</v>
      </c>
      <c r="P1203" t="s">
        <v>1212</v>
      </c>
      <c r="Q1203" t="s">
        <v>414</v>
      </c>
      <c r="R1203" t="s">
        <v>408</v>
      </c>
      <c r="S1203" t="s">
        <v>1213</v>
      </c>
      <c r="T1203" s="131">
        <v>0.65</v>
      </c>
      <c r="U1203" t="s">
        <v>2421</v>
      </c>
      <c r="V1203" s="132">
        <v>2.8369999999999999E-2</v>
      </c>
      <c r="W1203" s="132">
        <v>2.9600000000000001E-2</v>
      </c>
      <c r="X1203" t="s">
        <v>413</v>
      </c>
      <c r="Y1203" t="s">
        <v>340</v>
      </c>
      <c r="Z1203" s="131">
        <v>493500</v>
      </c>
      <c r="AA1203" s="131">
        <v>1</v>
      </c>
      <c r="AB1203" s="131">
        <v>121.68</v>
      </c>
      <c r="AC1203" s="109"/>
      <c r="AD1203" s="131">
        <v>600.49099999999999</v>
      </c>
      <c r="AE1203" s="109"/>
      <c r="AF1203" s="108"/>
      <c r="AG1203" s="16"/>
      <c r="AH1203" s="132">
        <v>3.3E-4</v>
      </c>
      <c r="AI1203" s="132">
        <v>1.8089999999999998E-2</v>
      </c>
      <c r="AJ1203" s="132">
        <v>6.4999999999999997E-4</v>
      </c>
    </row>
    <row r="1204" spans="1:36">
      <c r="A1204" t="s">
        <v>1214</v>
      </c>
      <c r="B1204" t="s">
        <v>1250</v>
      </c>
      <c r="C1204" t="s">
        <v>2414</v>
      </c>
      <c r="D1204" t="s">
        <v>2415</v>
      </c>
      <c r="E1204" t="s">
        <v>310</v>
      </c>
      <c r="F1204" t="s">
        <v>2776</v>
      </c>
      <c r="G1204" t="s">
        <v>2777</v>
      </c>
      <c r="H1204" t="s">
        <v>322</v>
      </c>
      <c r="I1204" t="s">
        <v>755</v>
      </c>
      <c r="J1204" t="s">
        <v>205</v>
      </c>
      <c r="K1204" t="s">
        <v>205</v>
      </c>
      <c r="L1204" t="s">
        <v>326</v>
      </c>
      <c r="M1204" t="s">
        <v>341</v>
      </c>
      <c r="N1204" t="s">
        <v>449</v>
      </c>
      <c r="O1204" t="s">
        <v>340</v>
      </c>
      <c r="P1204" t="s">
        <v>1212</v>
      </c>
      <c r="Q1204" t="s">
        <v>414</v>
      </c>
      <c r="R1204" t="s">
        <v>408</v>
      </c>
      <c r="S1204" t="s">
        <v>1213</v>
      </c>
      <c r="T1204" s="131">
        <v>1.42</v>
      </c>
      <c r="U1204" t="s">
        <v>2778</v>
      </c>
      <c r="V1204" s="132">
        <v>2.1700000000000001E-2</v>
      </c>
      <c r="W1204" s="132">
        <v>2.5600000000000001E-2</v>
      </c>
      <c r="X1204" t="s">
        <v>413</v>
      </c>
      <c r="Y1204" t="s">
        <v>340</v>
      </c>
      <c r="Z1204" s="131">
        <v>538000</v>
      </c>
      <c r="AA1204" s="131">
        <v>1</v>
      </c>
      <c r="AB1204" s="131">
        <v>110.36</v>
      </c>
      <c r="AC1204" s="109"/>
      <c r="AD1204" s="131">
        <v>593.73699999999997</v>
      </c>
      <c r="AE1204" s="109"/>
      <c r="AF1204" s="108"/>
      <c r="AG1204" s="16"/>
      <c r="AH1204" s="132">
        <v>1.15E-3</v>
      </c>
      <c r="AI1204" s="132">
        <v>1.788E-2</v>
      </c>
      <c r="AJ1204" s="132">
        <v>6.4000000000000005E-4</v>
      </c>
    </row>
    <row r="1205" spans="1:36">
      <c r="A1205" t="s">
        <v>1214</v>
      </c>
      <c r="B1205" t="s">
        <v>1250</v>
      </c>
      <c r="C1205" t="s">
        <v>2004</v>
      </c>
      <c r="D1205" t="s">
        <v>2005</v>
      </c>
      <c r="E1205" t="s">
        <v>310</v>
      </c>
      <c r="F1205" t="s">
        <v>2772</v>
      </c>
      <c r="G1205" t="s">
        <v>2773</v>
      </c>
      <c r="H1205" t="s">
        <v>322</v>
      </c>
      <c r="I1205" t="s">
        <v>755</v>
      </c>
      <c r="J1205" t="s">
        <v>205</v>
      </c>
      <c r="K1205" t="s">
        <v>205</v>
      </c>
      <c r="L1205" t="s">
        <v>326</v>
      </c>
      <c r="M1205" t="s">
        <v>341</v>
      </c>
      <c r="N1205" t="s">
        <v>449</v>
      </c>
      <c r="O1205" t="s">
        <v>340</v>
      </c>
      <c r="P1205" t="s">
        <v>2774</v>
      </c>
      <c r="Q1205" t="s">
        <v>416</v>
      </c>
      <c r="R1205" t="s">
        <v>408</v>
      </c>
      <c r="S1205" t="s">
        <v>1213</v>
      </c>
      <c r="T1205" s="131">
        <v>1.42</v>
      </c>
      <c r="U1205" t="s">
        <v>2775</v>
      </c>
      <c r="V1205" s="132">
        <v>2.3439999999999999E-2</v>
      </c>
      <c r="W1205" s="132">
        <v>2.6200000000000001E-2</v>
      </c>
      <c r="X1205" t="s">
        <v>413</v>
      </c>
      <c r="Y1205" t="s">
        <v>340</v>
      </c>
      <c r="Z1205" s="131">
        <v>485000</v>
      </c>
      <c r="AA1205" s="131">
        <v>1</v>
      </c>
      <c r="AB1205" s="131">
        <v>112.82</v>
      </c>
      <c r="AC1205" s="109"/>
      <c r="AD1205" s="131">
        <v>547.17700000000002</v>
      </c>
      <c r="AE1205" s="109"/>
      <c r="AF1205" s="108"/>
      <c r="AG1205" s="16"/>
      <c r="AH1205" s="132">
        <v>6.4000000000000005E-4</v>
      </c>
      <c r="AI1205" s="132">
        <v>1.6480000000000002E-2</v>
      </c>
      <c r="AJ1205" s="132">
        <v>5.9000000000000003E-4</v>
      </c>
    </row>
    <row r="1206" spans="1:36">
      <c r="A1206" t="s">
        <v>1214</v>
      </c>
      <c r="B1206" t="s">
        <v>1250</v>
      </c>
      <c r="C1206" t="s">
        <v>2669</v>
      </c>
      <c r="D1206" t="s">
        <v>2670</v>
      </c>
      <c r="E1206" t="s">
        <v>310</v>
      </c>
      <c r="F1206" t="s">
        <v>2671</v>
      </c>
      <c r="G1206" t="s">
        <v>2672</v>
      </c>
      <c r="H1206" t="s">
        <v>322</v>
      </c>
      <c r="I1206" t="s">
        <v>952</v>
      </c>
      <c r="J1206" t="s">
        <v>205</v>
      </c>
      <c r="K1206" t="s">
        <v>205</v>
      </c>
      <c r="L1206" t="s">
        <v>326</v>
      </c>
      <c r="M1206" t="s">
        <v>341</v>
      </c>
      <c r="N1206" t="s">
        <v>465</v>
      </c>
      <c r="O1206" t="s">
        <v>340</v>
      </c>
      <c r="P1206" t="s">
        <v>1212</v>
      </c>
      <c r="Q1206" t="s">
        <v>414</v>
      </c>
      <c r="R1206" t="s">
        <v>408</v>
      </c>
      <c r="S1206" t="s">
        <v>1213</v>
      </c>
      <c r="T1206" s="131">
        <v>1.46</v>
      </c>
      <c r="U1206" t="s">
        <v>2673</v>
      </c>
      <c r="V1206" s="132">
        <v>4.5670000000000002E-2</v>
      </c>
      <c r="W1206" s="132">
        <v>4.3099999999999999E-2</v>
      </c>
      <c r="X1206" t="s">
        <v>413</v>
      </c>
      <c r="Y1206" t="s">
        <v>340</v>
      </c>
      <c r="Z1206" s="131">
        <v>534000.32999999996</v>
      </c>
      <c r="AA1206" s="131">
        <v>1</v>
      </c>
      <c r="AB1206" s="131">
        <v>96.34</v>
      </c>
      <c r="AC1206" s="109"/>
      <c r="AD1206" s="131">
        <v>514.45600000000002</v>
      </c>
      <c r="AE1206" s="109"/>
      <c r="AF1206" s="108"/>
      <c r="AG1206" s="16"/>
      <c r="AH1206" s="132">
        <v>1.7799999999999999E-3</v>
      </c>
      <c r="AI1206" s="132">
        <v>1.549E-2</v>
      </c>
      <c r="AJ1206" s="132">
        <v>5.5999999999999995E-4</v>
      </c>
    </row>
    <row r="1207" spans="1:36">
      <c r="A1207" t="s">
        <v>1214</v>
      </c>
      <c r="B1207" t="s">
        <v>1250</v>
      </c>
      <c r="C1207" t="s">
        <v>2308</v>
      </c>
      <c r="D1207" t="s">
        <v>2309</v>
      </c>
      <c r="E1207" t="s">
        <v>310</v>
      </c>
      <c r="F1207" t="s">
        <v>3097</v>
      </c>
      <c r="G1207" t="s">
        <v>3098</v>
      </c>
      <c r="H1207" t="s">
        <v>322</v>
      </c>
      <c r="I1207" t="s">
        <v>953</v>
      </c>
      <c r="J1207" t="s">
        <v>205</v>
      </c>
      <c r="K1207" t="s">
        <v>205</v>
      </c>
      <c r="L1207" t="s">
        <v>326</v>
      </c>
      <c r="M1207" t="s">
        <v>341</v>
      </c>
      <c r="N1207" t="s">
        <v>466</v>
      </c>
      <c r="O1207" t="s">
        <v>340</v>
      </c>
      <c r="P1207" t="s">
        <v>1550</v>
      </c>
      <c r="Q1207" t="s">
        <v>414</v>
      </c>
      <c r="R1207" t="s">
        <v>408</v>
      </c>
      <c r="S1207" t="s">
        <v>1213</v>
      </c>
      <c r="T1207" s="131">
        <v>3.71</v>
      </c>
      <c r="U1207" t="s">
        <v>1561</v>
      </c>
      <c r="V1207" s="132">
        <v>4.4720000000000003E-2</v>
      </c>
      <c r="W1207" s="132">
        <v>4.5199999999999997E-2</v>
      </c>
      <c r="X1207" t="s">
        <v>413</v>
      </c>
      <c r="Y1207" t="s">
        <v>340</v>
      </c>
      <c r="Z1207" s="131">
        <v>453600</v>
      </c>
      <c r="AA1207" s="131">
        <v>1</v>
      </c>
      <c r="AB1207" s="131">
        <v>103.5</v>
      </c>
      <c r="AC1207" s="109"/>
      <c r="AD1207" s="131">
        <v>469.476</v>
      </c>
      <c r="AE1207" s="109"/>
      <c r="AF1207" s="108"/>
      <c r="AG1207" s="16"/>
      <c r="AH1207" s="132">
        <v>8.8000000000000003E-4</v>
      </c>
      <c r="AI1207" s="132">
        <v>1.414E-2</v>
      </c>
      <c r="AJ1207" s="132">
        <v>5.1000000000000004E-4</v>
      </c>
    </row>
    <row r="1208" spans="1:36">
      <c r="A1208" t="s">
        <v>1214</v>
      </c>
      <c r="B1208" t="s">
        <v>1250</v>
      </c>
      <c r="C1208" t="s">
        <v>2455</v>
      </c>
      <c r="D1208" t="s">
        <v>2456</v>
      </c>
      <c r="E1208" t="s">
        <v>310</v>
      </c>
      <c r="F1208" t="s">
        <v>2457</v>
      </c>
      <c r="G1208" t="s">
        <v>2458</v>
      </c>
      <c r="H1208" t="s">
        <v>322</v>
      </c>
      <c r="I1208" t="s">
        <v>755</v>
      </c>
      <c r="J1208" t="s">
        <v>205</v>
      </c>
      <c r="K1208" t="s">
        <v>205</v>
      </c>
      <c r="L1208" t="s">
        <v>326</v>
      </c>
      <c r="M1208" t="s">
        <v>341</v>
      </c>
      <c r="N1208" t="s">
        <v>437</v>
      </c>
      <c r="O1208" t="s">
        <v>340</v>
      </c>
      <c r="P1208" t="s">
        <v>1212</v>
      </c>
      <c r="Q1208" t="s">
        <v>414</v>
      </c>
      <c r="R1208" t="s">
        <v>408</v>
      </c>
      <c r="S1208" t="s">
        <v>1213</v>
      </c>
      <c r="T1208" s="131">
        <v>3.04</v>
      </c>
      <c r="U1208" t="s">
        <v>2459</v>
      </c>
      <c r="V1208" s="132">
        <v>1.69208</v>
      </c>
      <c r="W1208" s="132">
        <v>2.5899999999999999E-2</v>
      </c>
      <c r="X1208" t="s">
        <v>413</v>
      </c>
      <c r="Y1208" t="s">
        <v>340</v>
      </c>
      <c r="Z1208" s="131">
        <v>428000.18</v>
      </c>
      <c r="AA1208" s="131">
        <v>1</v>
      </c>
      <c r="AB1208" s="131">
        <v>107.74</v>
      </c>
      <c r="AC1208" s="109"/>
      <c r="AD1208" s="131">
        <v>461.12700000000001</v>
      </c>
      <c r="AE1208" s="109"/>
      <c r="AF1208" s="108"/>
      <c r="AG1208" s="16"/>
      <c r="AH1208" s="132">
        <v>4.8000000000000001E-4</v>
      </c>
      <c r="AI1208" s="132">
        <v>1.389E-2</v>
      </c>
      <c r="AJ1208" s="132">
        <v>5.0000000000000001E-4</v>
      </c>
    </row>
    <row r="1209" spans="1:36">
      <c r="A1209" t="s">
        <v>1214</v>
      </c>
      <c r="B1209" t="s">
        <v>1250</v>
      </c>
      <c r="C1209" t="s">
        <v>1532</v>
      </c>
      <c r="D1209" t="s">
        <v>1533</v>
      </c>
      <c r="E1209" t="s">
        <v>310</v>
      </c>
      <c r="F1209" t="s">
        <v>2485</v>
      </c>
      <c r="G1209" t="s">
        <v>2486</v>
      </c>
      <c r="H1209" t="s">
        <v>322</v>
      </c>
      <c r="I1209" t="s">
        <v>755</v>
      </c>
      <c r="J1209" t="s">
        <v>205</v>
      </c>
      <c r="K1209" t="s">
        <v>205</v>
      </c>
      <c r="L1209" t="s">
        <v>326</v>
      </c>
      <c r="M1209" t="s">
        <v>341</v>
      </c>
      <c r="N1209" t="s">
        <v>449</v>
      </c>
      <c r="O1209" t="s">
        <v>340</v>
      </c>
      <c r="P1209" t="s">
        <v>1212</v>
      </c>
      <c r="Q1209" t="s">
        <v>414</v>
      </c>
      <c r="R1209" t="s">
        <v>408</v>
      </c>
      <c r="S1209" t="s">
        <v>1213</v>
      </c>
      <c r="T1209" s="131">
        <v>3.5</v>
      </c>
      <c r="U1209" t="s">
        <v>2487</v>
      </c>
      <c r="V1209" s="132">
        <v>2.385E-2</v>
      </c>
      <c r="W1209" s="132">
        <v>2.5999999999999999E-2</v>
      </c>
      <c r="X1209" t="s">
        <v>413</v>
      </c>
      <c r="Y1209" t="s">
        <v>340</v>
      </c>
      <c r="Z1209" s="131">
        <v>375000.82</v>
      </c>
      <c r="AA1209" s="131">
        <v>1</v>
      </c>
      <c r="AB1209" s="131">
        <v>105.05</v>
      </c>
      <c r="AC1209" s="109"/>
      <c r="AD1209" s="131">
        <v>393.93799999999999</v>
      </c>
      <c r="AE1209" s="109"/>
      <c r="AF1209" s="108"/>
      <c r="AG1209" s="16"/>
      <c r="AH1209" s="132">
        <v>1.1E-4</v>
      </c>
      <c r="AI1209" s="132">
        <v>1.1860000000000001E-2</v>
      </c>
      <c r="AJ1209" s="132">
        <v>4.2999999999999999E-4</v>
      </c>
    </row>
    <row r="1210" spans="1:36">
      <c r="A1210" t="s">
        <v>1214</v>
      </c>
      <c r="B1210" t="s">
        <v>1250</v>
      </c>
      <c r="C1210" t="s">
        <v>2004</v>
      </c>
      <c r="D1210" t="s">
        <v>2005</v>
      </c>
      <c r="E1210" t="s">
        <v>310</v>
      </c>
      <c r="F1210" t="s">
        <v>2232</v>
      </c>
      <c r="G1210" t="s">
        <v>2233</v>
      </c>
      <c r="H1210" t="s">
        <v>322</v>
      </c>
      <c r="I1210" t="s">
        <v>755</v>
      </c>
      <c r="J1210" t="s">
        <v>205</v>
      </c>
      <c r="K1210" t="s">
        <v>205</v>
      </c>
      <c r="L1210" t="s">
        <v>326</v>
      </c>
      <c r="M1210" t="s">
        <v>341</v>
      </c>
      <c r="N1210" t="s">
        <v>449</v>
      </c>
      <c r="O1210" t="s">
        <v>340</v>
      </c>
      <c r="P1210" t="s">
        <v>1212</v>
      </c>
      <c r="Q1210" t="s">
        <v>414</v>
      </c>
      <c r="R1210" t="s">
        <v>408</v>
      </c>
      <c r="S1210" t="s">
        <v>1213</v>
      </c>
      <c r="T1210" s="131">
        <v>3.21</v>
      </c>
      <c r="U1210" t="s">
        <v>2234</v>
      </c>
      <c r="V1210" s="132">
        <v>2.154E-2</v>
      </c>
      <c r="W1210" s="132">
        <v>2.58E-2</v>
      </c>
      <c r="X1210" t="s">
        <v>413</v>
      </c>
      <c r="Y1210" t="s">
        <v>340</v>
      </c>
      <c r="Z1210" s="131">
        <v>365150.96</v>
      </c>
      <c r="AA1210" s="131">
        <v>1</v>
      </c>
      <c r="AB1210" s="131">
        <v>104.36</v>
      </c>
      <c r="AC1210" s="109"/>
      <c r="AD1210" s="131">
        <v>381.072</v>
      </c>
      <c r="AE1210" s="109"/>
      <c r="AF1210" s="108"/>
      <c r="AG1210" s="16"/>
      <c r="AH1210" s="132">
        <v>1.6000000000000001E-4</v>
      </c>
      <c r="AI1210" s="132">
        <v>1.1480000000000001E-2</v>
      </c>
      <c r="AJ1210" s="132">
        <v>4.0999999999999999E-4</v>
      </c>
    </row>
    <row r="1211" spans="1:36">
      <c r="A1211" t="s">
        <v>1214</v>
      </c>
      <c r="B1211" t="s">
        <v>1250</v>
      </c>
      <c r="C1211" t="s">
        <v>3048</v>
      </c>
      <c r="D1211" t="s">
        <v>3049</v>
      </c>
      <c r="E1211" t="s">
        <v>310</v>
      </c>
      <c r="F1211" t="s">
        <v>3050</v>
      </c>
      <c r="G1211" t="s">
        <v>3051</v>
      </c>
      <c r="H1211" t="s">
        <v>322</v>
      </c>
      <c r="I1211" t="s">
        <v>755</v>
      </c>
      <c r="J1211" t="s">
        <v>205</v>
      </c>
      <c r="K1211" t="s">
        <v>205</v>
      </c>
      <c r="L1211" t="s">
        <v>326</v>
      </c>
      <c r="M1211" t="s">
        <v>341</v>
      </c>
      <c r="N1211" t="s">
        <v>465</v>
      </c>
      <c r="O1211" t="s">
        <v>340</v>
      </c>
      <c r="P1211"/>
      <c r="Q1211" t="s">
        <v>411</v>
      </c>
      <c r="R1211" t="s">
        <v>411</v>
      </c>
      <c r="S1211" t="s">
        <v>1213</v>
      </c>
      <c r="T1211" s="131">
        <v>2.92</v>
      </c>
      <c r="U1211" t="s">
        <v>2591</v>
      </c>
      <c r="V1211" s="132">
        <v>3.0620000000000001E-2</v>
      </c>
      <c r="W1211" s="132">
        <v>3.1199999999999999E-2</v>
      </c>
      <c r="X1211" t="s">
        <v>413</v>
      </c>
      <c r="Y1211" t="s">
        <v>340</v>
      </c>
      <c r="Z1211" s="131">
        <v>311000</v>
      </c>
      <c r="AA1211" s="131">
        <v>1</v>
      </c>
      <c r="AB1211" s="131">
        <v>106.2</v>
      </c>
      <c r="AC1211" s="109"/>
      <c r="AD1211" s="131">
        <v>330.28199999999998</v>
      </c>
      <c r="AE1211" s="109"/>
      <c r="AF1211" s="108"/>
      <c r="AG1211" s="16"/>
      <c r="AH1211" s="132">
        <v>1.56E-3</v>
      </c>
      <c r="AI1211" s="132">
        <v>9.9500000000000005E-3</v>
      </c>
      <c r="AJ1211" s="132">
        <v>3.6000000000000002E-4</v>
      </c>
    </row>
    <row r="1212" spans="1:36">
      <c r="A1212" t="s">
        <v>1214</v>
      </c>
      <c r="B1212" t="s">
        <v>1250</v>
      </c>
      <c r="C1212" t="s">
        <v>1992</v>
      </c>
      <c r="D1212" t="s">
        <v>1993</v>
      </c>
      <c r="E1212" t="s">
        <v>310</v>
      </c>
      <c r="F1212" t="s">
        <v>2984</v>
      </c>
      <c r="G1212" t="s">
        <v>2985</v>
      </c>
      <c r="H1212" t="s">
        <v>322</v>
      </c>
      <c r="I1212" t="s">
        <v>952</v>
      </c>
      <c r="J1212" t="s">
        <v>205</v>
      </c>
      <c r="K1212" t="s">
        <v>205</v>
      </c>
      <c r="L1212" t="s">
        <v>326</v>
      </c>
      <c r="M1212" t="s">
        <v>341</v>
      </c>
      <c r="N1212" t="s">
        <v>449</v>
      </c>
      <c r="O1212" t="s">
        <v>340</v>
      </c>
      <c r="P1212" t="s">
        <v>1212</v>
      </c>
      <c r="Q1212" t="s">
        <v>414</v>
      </c>
      <c r="R1212" t="s">
        <v>408</v>
      </c>
      <c r="S1212" t="s">
        <v>1213</v>
      </c>
      <c r="T1212" s="131">
        <v>4.8</v>
      </c>
      <c r="U1212" t="s">
        <v>2986</v>
      </c>
      <c r="V1212" s="132">
        <v>3.1230000000000001E-2</v>
      </c>
      <c r="W1212" s="132">
        <v>4.4699999999999997E-2</v>
      </c>
      <c r="X1212" t="s">
        <v>413</v>
      </c>
      <c r="Y1212" t="s">
        <v>340</v>
      </c>
      <c r="Z1212" s="131">
        <v>315000</v>
      </c>
      <c r="AA1212" s="131">
        <v>1</v>
      </c>
      <c r="AB1212" s="131">
        <v>102.07</v>
      </c>
      <c r="AC1212" s="109"/>
      <c r="AD1212" s="131">
        <v>321.52100000000002</v>
      </c>
      <c r="AE1212" s="109"/>
      <c r="AF1212" s="108"/>
      <c r="AG1212" s="16"/>
      <c r="AH1212" s="132">
        <v>2.0000000000000001E-4</v>
      </c>
      <c r="AI1212" s="132">
        <v>9.6799999999999994E-3</v>
      </c>
      <c r="AJ1212" s="132">
        <v>3.5E-4</v>
      </c>
    </row>
    <row r="1213" spans="1:36">
      <c r="A1213" t="s">
        <v>1214</v>
      </c>
      <c r="B1213" t="s">
        <v>1250</v>
      </c>
      <c r="C1213" t="s">
        <v>2455</v>
      </c>
      <c r="D1213" t="s">
        <v>2456</v>
      </c>
      <c r="E1213" t="s">
        <v>310</v>
      </c>
      <c r="F1213" t="s">
        <v>2970</v>
      </c>
      <c r="G1213" t="s">
        <v>2971</v>
      </c>
      <c r="H1213" t="s">
        <v>322</v>
      </c>
      <c r="I1213" t="s">
        <v>756</v>
      </c>
      <c r="J1213" t="s">
        <v>205</v>
      </c>
      <c r="K1213" t="s">
        <v>205</v>
      </c>
      <c r="L1213" t="s">
        <v>326</v>
      </c>
      <c r="M1213" t="s">
        <v>341</v>
      </c>
      <c r="N1213" t="s">
        <v>437</v>
      </c>
      <c r="O1213" t="s">
        <v>340</v>
      </c>
      <c r="P1213" t="s">
        <v>1212</v>
      </c>
      <c r="Q1213" t="s">
        <v>414</v>
      </c>
      <c r="R1213" t="s">
        <v>408</v>
      </c>
      <c r="S1213" t="s">
        <v>1213</v>
      </c>
      <c r="T1213" s="131">
        <v>0.77</v>
      </c>
      <c r="U1213" t="s">
        <v>2972</v>
      </c>
      <c r="V1213" s="132">
        <v>2.0699999999999998E-3</v>
      </c>
      <c r="W1213" s="132">
        <v>4.9500000000000002E-2</v>
      </c>
      <c r="X1213" t="s">
        <v>413</v>
      </c>
      <c r="Y1213" t="s">
        <v>340</v>
      </c>
      <c r="Z1213" s="131">
        <v>314000</v>
      </c>
      <c r="AA1213" s="131">
        <v>1</v>
      </c>
      <c r="AB1213" s="131">
        <v>98.67</v>
      </c>
      <c r="AC1213" s="109"/>
      <c r="AD1213" s="131">
        <v>309.82400000000001</v>
      </c>
      <c r="AE1213" s="109"/>
      <c r="AF1213" s="108"/>
      <c r="AG1213" s="16"/>
      <c r="AH1213" s="132">
        <v>1.7000000000000001E-4</v>
      </c>
      <c r="AI1213" s="132">
        <v>9.3299999999999998E-3</v>
      </c>
      <c r="AJ1213" s="132">
        <v>3.4000000000000002E-4</v>
      </c>
    </row>
    <row r="1214" spans="1:36">
      <c r="A1214" t="s">
        <v>1214</v>
      </c>
      <c r="B1214" t="s">
        <v>1250</v>
      </c>
      <c r="C1214" t="s">
        <v>1930</v>
      </c>
      <c r="D1214" t="s">
        <v>1931</v>
      </c>
      <c r="E1214" t="s">
        <v>310</v>
      </c>
      <c r="F1214" t="s">
        <v>2784</v>
      </c>
      <c r="G1214" t="s">
        <v>2785</v>
      </c>
      <c r="H1214" t="s">
        <v>322</v>
      </c>
      <c r="I1214" t="s">
        <v>755</v>
      </c>
      <c r="J1214" t="s">
        <v>205</v>
      </c>
      <c r="K1214" t="s">
        <v>205</v>
      </c>
      <c r="L1214" t="s">
        <v>326</v>
      </c>
      <c r="M1214" t="s">
        <v>341</v>
      </c>
      <c r="N1214" t="s">
        <v>465</v>
      </c>
      <c r="O1214" t="s">
        <v>340</v>
      </c>
      <c r="P1214" t="s">
        <v>1645</v>
      </c>
      <c r="Q1214" t="s">
        <v>414</v>
      </c>
      <c r="R1214" t="s">
        <v>408</v>
      </c>
      <c r="S1214" t="s">
        <v>1213</v>
      </c>
      <c r="T1214" s="131">
        <v>1.68</v>
      </c>
      <c r="U1214" t="s">
        <v>2254</v>
      </c>
      <c r="V1214" s="132">
        <v>0.10049</v>
      </c>
      <c r="W1214" s="132">
        <v>2.7400000000000001E-2</v>
      </c>
      <c r="X1214" t="s">
        <v>413</v>
      </c>
      <c r="Y1214" t="s">
        <v>340</v>
      </c>
      <c r="Z1214" s="131">
        <v>256905.15</v>
      </c>
      <c r="AA1214" s="131">
        <v>1</v>
      </c>
      <c r="AB1214" s="131">
        <v>118.4</v>
      </c>
      <c r="AC1214" s="109"/>
      <c r="AD1214" s="131">
        <v>304.17599999999999</v>
      </c>
      <c r="AE1214" s="109"/>
      <c r="AF1214" s="108"/>
      <c r="AG1214" s="16"/>
      <c r="AH1214" s="132">
        <v>2.7999999999999998E-4</v>
      </c>
      <c r="AI1214" s="132">
        <v>9.1599999999999997E-3</v>
      </c>
      <c r="AJ1214" s="132">
        <v>3.3E-4</v>
      </c>
    </row>
    <row r="1215" spans="1:36">
      <c r="A1215" t="s">
        <v>1214</v>
      </c>
      <c r="B1215" t="s">
        <v>1250</v>
      </c>
      <c r="C1215" t="s">
        <v>2308</v>
      </c>
      <c r="D1215" t="s">
        <v>2309</v>
      </c>
      <c r="E1215" t="s">
        <v>310</v>
      </c>
      <c r="F1215" t="s">
        <v>2310</v>
      </c>
      <c r="G1215" t="s">
        <v>2311</v>
      </c>
      <c r="H1215" t="s">
        <v>322</v>
      </c>
      <c r="I1215" t="s">
        <v>755</v>
      </c>
      <c r="J1215" t="s">
        <v>205</v>
      </c>
      <c r="K1215" t="s">
        <v>205</v>
      </c>
      <c r="L1215" t="s">
        <v>5535</v>
      </c>
      <c r="M1215" t="s">
        <v>341</v>
      </c>
      <c r="N1215" t="s">
        <v>466</v>
      </c>
      <c r="O1215" t="s">
        <v>340</v>
      </c>
      <c r="P1215" t="s">
        <v>1550</v>
      </c>
      <c r="Q1215" t="s">
        <v>414</v>
      </c>
      <c r="R1215" t="s">
        <v>408</v>
      </c>
      <c r="S1215" t="s">
        <v>1213</v>
      </c>
      <c r="T1215" s="131">
        <v>2.85</v>
      </c>
      <c r="U1215" t="s">
        <v>1986</v>
      </c>
      <c r="V1215" s="132">
        <v>7.4990000000000001E-2</v>
      </c>
      <c r="W1215" s="132">
        <v>4.5699999999999998E-2</v>
      </c>
      <c r="X1215" t="s">
        <v>413</v>
      </c>
      <c r="Y1215" t="s">
        <v>340</v>
      </c>
      <c r="Z1215" s="131">
        <v>100000</v>
      </c>
      <c r="AA1215" s="131">
        <v>1</v>
      </c>
      <c r="AB1215" s="131">
        <v>106.445136612022</v>
      </c>
      <c r="AC1215" s="109"/>
      <c r="AD1215" s="131">
        <v>106.44513661202201</v>
      </c>
      <c r="AE1215" s="109"/>
      <c r="AF1215" s="108"/>
      <c r="AG1215" s="16"/>
      <c r="AH1215" s="132">
        <v>1.6000000000000001E-4</v>
      </c>
      <c r="AI1215" s="132">
        <v>8.8100000000000001E-3</v>
      </c>
      <c r="AJ1215" s="132">
        <v>3.2000000000000003E-4</v>
      </c>
    </row>
    <row r="1216" spans="1:36">
      <c r="A1216" t="s">
        <v>1214</v>
      </c>
      <c r="B1216" t="s">
        <v>1250</v>
      </c>
      <c r="C1216" t="s">
        <v>1992</v>
      </c>
      <c r="D1216" t="s">
        <v>1993</v>
      </c>
      <c r="E1216" t="s">
        <v>310</v>
      </c>
      <c r="F1216" t="s">
        <v>2440</v>
      </c>
      <c r="G1216" t="s">
        <v>2441</v>
      </c>
      <c r="H1216" t="s">
        <v>322</v>
      </c>
      <c r="I1216" t="s">
        <v>755</v>
      </c>
      <c r="J1216" t="s">
        <v>205</v>
      </c>
      <c r="K1216" t="s">
        <v>205</v>
      </c>
      <c r="L1216" t="s">
        <v>326</v>
      </c>
      <c r="M1216" t="s">
        <v>341</v>
      </c>
      <c r="N1216" t="s">
        <v>449</v>
      </c>
      <c r="O1216" t="s">
        <v>340</v>
      </c>
      <c r="P1216" t="s">
        <v>1212</v>
      </c>
      <c r="Q1216" t="s">
        <v>414</v>
      </c>
      <c r="R1216" t="s">
        <v>408</v>
      </c>
      <c r="S1216" t="s">
        <v>1213</v>
      </c>
      <c r="T1216" s="131">
        <v>2.81</v>
      </c>
      <c r="U1216" t="s">
        <v>2442</v>
      </c>
      <c r="V1216" s="132">
        <v>0.64710999999999996</v>
      </c>
      <c r="W1216" s="132">
        <v>2.4400000000000002E-2</v>
      </c>
      <c r="X1216" t="s">
        <v>413</v>
      </c>
      <c r="Y1216" t="s">
        <v>340</v>
      </c>
      <c r="Z1216" s="131">
        <v>241000.49</v>
      </c>
      <c r="AA1216" s="131">
        <v>1</v>
      </c>
      <c r="AB1216" s="131">
        <v>115.29</v>
      </c>
      <c r="AC1216" s="109"/>
      <c r="AD1216" s="131">
        <v>277.84899999999999</v>
      </c>
      <c r="AE1216" s="109"/>
      <c r="AF1216" s="108"/>
      <c r="AG1216" s="16"/>
      <c r="AH1216" s="132">
        <v>1.1E-4</v>
      </c>
      <c r="AI1216" s="132">
        <v>8.3700000000000007E-3</v>
      </c>
      <c r="AJ1216" s="132">
        <v>2.9999999999999997E-4</v>
      </c>
    </row>
    <row r="1217" spans="1:36">
      <c r="A1217" t="s">
        <v>1214</v>
      </c>
      <c r="B1217" t="s">
        <v>1250</v>
      </c>
      <c r="C1217" t="s">
        <v>1744</v>
      </c>
      <c r="D1217" t="s">
        <v>1745</v>
      </c>
      <c r="E1217" t="s">
        <v>310</v>
      </c>
      <c r="F1217" t="s">
        <v>3010</v>
      </c>
      <c r="G1217" t="s">
        <v>3011</v>
      </c>
      <c r="H1217" t="s">
        <v>322</v>
      </c>
      <c r="I1217" t="s">
        <v>952</v>
      </c>
      <c r="J1217" t="s">
        <v>205</v>
      </c>
      <c r="K1217" t="s">
        <v>205</v>
      </c>
      <c r="L1217" t="s">
        <v>326</v>
      </c>
      <c r="M1217" t="s">
        <v>341</v>
      </c>
      <c r="N1217" t="s">
        <v>448</v>
      </c>
      <c r="O1217" t="s">
        <v>340</v>
      </c>
      <c r="P1217"/>
      <c r="Q1217" t="s">
        <v>411</v>
      </c>
      <c r="R1217" t="s">
        <v>411</v>
      </c>
      <c r="S1217" t="s">
        <v>1213</v>
      </c>
      <c r="T1217" s="131">
        <v>0.99</v>
      </c>
      <c r="U1217" t="s">
        <v>1861</v>
      </c>
      <c r="V1217" s="132">
        <v>5.6129999999999999E-2</v>
      </c>
      <c r="W1217" s="132">
        <v>4.9500000000000002E-2</v>
      </c>
      <c r="X1217" t="s">
        <v>413</v>
      </c>
      <c r="Y1217" t="s">
        <v>340</v>
      </c>
      <c r="Z1217" s="131">
        <v>268333.39</v>
      </c>
      <c r="AA1217" s="131">
        <v>1</v>
      </c>
      <c r="AB1217" s="131">
        <v>99.03</v>
      </c>
      <c r="AC1217" s="109"/>
      <c r="AD1217" s="131">
        <v>265.73099999999999</v>
      </c>
      <c r="AE1217" s="109"/>
      <c r="AF1217" s="108"/>
      <c r="AG1217" s="16"/>
      <c r="AH1217" s="132">
        <v>8.4000000000000003E-4</v>
      </c>
      <c r="AI1217" s="132">
        <v>8.0000000000000002E-3</v>
      </c>
      <c r="AJ1217" s="132">
        <v>2.9E-4</v>
      </c>
    </row>
    <row r="1218" spans="1:36">
      <c r="A1218" t="s">
        <v>1214</v>
      </c>
      <c r="B1218" t="s">
        <v>1250</v>
      </c>
      <c r="C1218" t="s">
        <v>2077</v>
      </c>
      <c r="D1218" t="s">
        <v>2078</v>
      </c>
      <c r="E1218" t="s">
        <v>310</v>
      </c>
      <c r="F1218" t="s">
        <v>2545</v>
      </c>
      <c r="G1218" t="s">
        <v>2546</v>
      </c>
      <c r="H1218" t="s">
        <v>322</v>
      </c>
      <c r="I1218" t="s">
        <v>755</v>
      </c>
      <c r="J1218" t="s">
        <v>205</v>
      </c>
      <c r="K1218" t="s">
        <v>205</v>
      </c>
      <c r="L1218" t="s">
        <v>326</v>
      </c>
      <c r="M1218" t="s">
        <v>341</v>
      </c>
      <c r="N1218" t="s">
        <v>449</v>
      </c>
      <c r="O1218" t="s">
        <v>340</v>
      </c>
      <c r="P1218" t="s">
        <v>1590</v>
      </c>
      <c r="Q1218" t="s">
        <v>414</v>
      </c>
      <c r="R1218" t="s">
        <v>408</v>
      </c>
      <c r="S1218" t="s">
        <v>1213</v>
      </c>
      <c r="T1218" s="131">
        <v>1.98</v>
      </c>
      <c r="U1218" t="s">
        <v>1686</v>
      </c>
      <c r="V1218" s="132">
        <v>2.699E-2</v>
      </c>
      <c r="W1218" s="132">
        <v>2.6100000000000002E-2</v>
      </c>
      <c r="X1218" t="s">
        <v>413</v>
      </c>
      <c r="Y1218" t="s">
        <v>340</v>
      </c>
      <c r="Z1218" s="131">
        <v>225000</v>
      </c>
      <c r="AA1218" s="131">
        <v>1</v>
      </c>
      <c r="AB1218" s="131">
        <v>111.76</v>
      </c>
      <c r="AC1218" s="109"/>
      <c r="AD1218" s="131">
        <v>251.46</v>
      </c>
      <c r="AE1218" s="109"/>
      <c r="AF1218" s="108"/>
      <c r="AG1218" s="16"/>
      <c r="AH1218" s="132">
        <v>3.6000000000000002E-4</v>
      </c>
      <c r="AI1218" s="132">
        <v>7.5700000000000003E-3</v>
      </c>
      <c r="AJ1218" s="132">
        <v>2.7E-4</v>
      </c>
    </row>
    <row r="1219" spans="1:36">
      <c r="A1219" t="s">
        <v>1214</v>
      </c>
      <c r="B1219" t="s">
        <v>1250</v>
      </c>
      <c r="C1219" t="s">
        <v>2701</v>
      </c>
      <c r="D1219" t="s">
        <v>2702</v>
      </c>
      <c r="E1219" t="s">
        <v>310</v>
      </c>
      <c r="F1219" t="s">
        <v>2718</v>
      </c>
      <c r="G1219" t="s">
        <v>2719</v>
      </c>
      <c r="H1219" t="s">
        <v>322</v>
      </c>
      <c r="I1219" t="s">
        <v>755</v>
      </c>
      <c r="J1219" t="s">
        <v>205</v>
      </c>
      <c r="K1219" t="s">
        <v>205</v>
      </c>
      <c r="L1219" t="s">
        <v>326</v>
      </c>
      <c r="M1219" t="s">
        <v>341</v>
      </c>
      <c r="N1219" t="s">
        <v>465</v>
      </c>
      <c r="O1219" t="s">
        <v>340</v>
      </c>
      <c r="P1219" t="s">
        <v>1707</v>
      </c>
      <c r="Q1219" t="s">
        <v>414</v>
      </c>
      <c r="R1219" t="s">
        <v>408</v>
      </c>
      <c r="S1219" t="s">
        <v>1213</v>
      </c>
      <c r="T1219" s="131">
        <v>0.5</v>
      </c>
      <c r="U1219" t="s">
        <v>1636</v>
      </c>
      <c r="V1219" s="132">
        <v>3.4360000000000002E-2</v>
      </c>
      <c r="W1219" s="132">
        <v>3.3099999999999997E-2</v>
      </c>
      <c r="X1219" t="s">
        <v>413</v>
      </c>
      <c r="Y1219" t="s">
        <v>340</v>
      </c>
      <c r="Z1219" s="131">
        <v>164000</v>
      </c>
      <c r="AA1219" s="131">
        <v>1</v>
      </c>
      <c r="AB1219" s="131">
        <v>145.99</v>
      </c>
      <c r="AC1219" s="109"/>
      <c r="AD1219" s="131">
        <v>239.42400000000001</v>
      </c>
      <c r="AE1219" s="109"/>
      <c r="AF1219" s="108"/>
      <c r="AG1219" s="16"/>
      <c r="AH1219" s="132">
        <v>8.8999999999999995E-4</v>
      </c>
      <c r="AI1219" s="132">
        <v>7.2100000000000003E-3</v>
      </c>
      <c r="AJ1219" s="132">
        <v>2.5999999999999998E-4</v>
      </c>
    </row>
    <row r="1220" spans="1:36">
      <c r="A1220" t="s">
        <v>1214</v>
      </c>
      <c r="B1220" t="s">
        <v>1250</v>
      </c>
      <c r="C1220" t="s">
        <v>1935</v>
      </c>
      <c r="D1220" t="s">
        <v>1936</v>
      </c>
      <c r="E1220" t="s">
        <v>310</v>
      </c>
      <c r="F1220" t="s">
        <v>2528</v>
      </c>
      <c r="G1220" t="s">
        <v>2529</v>
      </c>
      <c r="H1220" t="s">
        <v>322</v>
      </c>
      <c r="I1220" t="s">
        <v>755</v>
      </c>
      <c r="J1220" t="s">
        <v>205</v>
      </c>
      <c r="K1220" t="s">
        <v>205</v>
      </c>
      <c r="L1220" t="s">
        <v>326</v>
      </c>
      <c r="M1220" t="s">
        <v>341</v>
      </c>
      <c r="N1220" t="s">
        <v>465</v>
      </c>
      <c r="O1220" t="s">
        <v>340</v>
      </c>
      <c r="P1220" t="s">
        <v>1645</v>
      </c>
      <c r="Q1220" t="s">
        <v>414</v>
      </c>
      <c r="R1220" t="s">
        <v>408</v>
      </c>
      <c r="S1220" t="s">
        <v>1213</v>
      </c>
      <c r="T1220" s="131">
        <v>2.02</v>
      </c>
      <c r="U1220" t="s">
        <v>1351</v>
      </c>
      <c r="V1220" s="132">
        <v>2.7740000000000001E-2</v>
      </c>
      <c r="W1220" s="132">
        <v>2.87E-2</v>
      </c>
      <c r="X1220" t="s">
        <v>413</v>
      </c>
      <c r="Y1220" t="s">
        <v>340</v>
      </c>
      <c r="Z1220" s="131">
        <v>201000.64</v>
      </c>
      <c r="AA1220" s="131">
        <v>1</v>
      </c>
      <c r="AB1220" s="131">
        <v>116.49</v>
      </c>
      <c r="AC1220" s="109"/>
      <c r="AD1220" s="131">
        <v>234.14599999999999</v>
      </c>
      <c r="AE1220" s="109"/>
      <c r="AF1220" s="108"/>
      <c r="AG1220" s="16"/>
      <c r="AH1220" s="132">
        <v>1.2E-4</v>
      </c>
      <c r="AI1220" s="132">
        <v>7.0499999999999998E-3</v>
      </c>
      <c r="AJ1220" s="132">
        <v>2.5000000000000001E-4</v>
      </c>
    </row>
    <row r="1221" spans="1:36">
      <c r="A1221" t="s">
        <v>1214</v>
      </c>
      <c r="B1221" t="s">
        <v>1250</v>
      </c>
      <c r="C1221" t="s">
        <v>1862</v>
      </c>
      <c r="D1221" t="s">
        <v>1863</v>
      </c>
      <c r="E1221" t="s">
        <v>310</v>
      </c>
      <c r="F1221" t="s">
        <v>3026</v>
      </c>
      <c r="G1221" t="s">
        <v>3027</v>
      </c>
      <c r="H1221" t="s">
        <v>322</v>
      </c>
      <c r="I1221" t="s">
        <v>755</v>
      </c>
      <c r="J1221" t="s">
        <v>205</v>
      </c>
      <c r="K1221" t="s">
        <v>205</v>
      </c>
      <c r="L1221" t="s">
        <v>326</v>
      </c>
      <c r="M1221" t="s">
        <v>341</v>
      </c>
      <c r="N1221" t="s">
        <v>442</v>
      </c>
      <c r="O1221" t="s">
        <v>340</v>
      </c>
      <c r="P1221"/>
      <c r="Q1221" t="s">
        <v>411</v>
      </c>
      <c r="R1221" t="s">
        <v>411</v>
      </c>
      <c r="S1221" t="s">
        <v>1213</v>
      </c>
      <c r="T1221" s="131">
        <v>4</v>
      </c>
      <c r="U1221" t="s">
        <v>1617</v>
      </c>
      <c r="V1221" s="132">
        <v>3.9710000000000002E-2</v>
      </c>
      <c r="W1221" s="132">
        <v>4.4699999999999997E-2</v>
      </c>
      <c r="X1221" t="s">
        <v>413</v>
      </c>
      <c r="Y1221" t="s">
        <v>340</v>
      </c>
      <c r="Z1221" s="131">
        <v>225000</v>
      </c>
      <c r="AA1221" s="131">
        <v>1</v>
      </c>
      <c r="AB1221" s="131">
        <v>103.5</v>
      </c>
      <c r="AC1221" s="109"/>
      <c r="AD1221" s="131">
        <v>232.875</v>
      </c>
      <c r="AE1221" s="109"/>
      <c r="AF1221" s="108"/>
      <c r="AG1221" s="16"/>
      <c r="AH1221" s="132">
        <v>4.8999999999999998E-4</v>
      </c>
      <c r="AI1221" s="132">
        <v>7.0099999999999997E-3</v>
      </c>
      <c r="AJ1221" s="132">
        <v>2.5000000000000001E-4</v>
      </c>
    </row>
    <row r="1222" spans="1:36">
      <c r="A1222" t="s">
        <v>1214</v>
      </c>
      <c r="B1222" t="s">
        <v>1250</v>
      </c>
      <c r="C1222" t="s">
        <v>1866</v>
      </c>
      <c r="D1222" t="s">
        <v>1867</v>
      </c>
      <c r="E1222" t="s">
        <v>310</v>
      </c>
      <c r="F1222" t="s">
        <v>2686</v>
      </c>
      <c r="G1222" t="s">
        <v>2687</v>
      </c>
      <c r="H1222" t="s">
        <v>322</v>
      </c>
      <c r="I1222" t="s">
        <v>755</v>
      </c>
      <c r="J1222" t="s">
        <v>205</v>
      </c>
      <c r="K1222" t="s">
        <v>205</v>
      </c>
      <c r="L1222" t="s">
        <v>326</v>
      </c>
      <c r="M1222" t="s">
        <v>341</v>
      </c>
      <c r="N1222" t="s">
        <v>444</v>
      </c>
      <c r="O1222" t="s">
        <v>340</v>
      </c>
      <c r="P1222" t="s">
        <v>1579</v>
      </c>
      <c r="Q1222" t="s">
        <v>416</v>
      </c>
      <c r="R1222" t="s">
        <v>408</v>
      </c>
      <c r="S1222" t="s">
        <v>1213</v>
      </c>
      <c r="T1222" s="131">
        <v>0.5</v>
      </c>
      <c r="U1222" t="s">
        <v>1636</v>
      </c>
      <c r="V1222" s="132">
        <v>2.734E-2</v>
      </c>
      <c r="W1222" s="132">
        <v>2.7799999999999998E-2</v>
      </c>
      <c r="X1222" t="s">
        <v>413</v>
      </c>
      <c r="Y1222" t="s">
        <v>340</v>
      </c>
      <c r="Z1222" s="131">
        <v>199428.57</v>
      </c>
      <c r="AA1222" s="131">
        <v>1</v>
      </c>
      <c r="AB1222" s="131">
        <v>116.51</v>
      </c>
      <c r="AC1222" s="109"/>
      <c r="AD1222" s="131">
        <v>232.35400000000001</v>
      </c>
      <c r="AE1222" s="109"/>
      <c r="AF1222" s="108"/>
      <c r="AG1222" s="16"/>
      <c r="AH1222" s="132">
        <v>1.3500000000000001E-3</v>
      </c>
      <c r="AI1222" s="132">
        <v>7.0000000000000001E-3</v>
      </c>
      <c r="AJ1222" s="132">
        <v>2.5000000000000001E-4</v>
      </c>
    </row>
    <row r="1223" spans="1:36">
      <c r="A1223" t="s">
        <v>1214</v>
      </c>
      <c r="B1223" t="s">
        <v>1250</v>
      </c>
      <c r="C1223" t="s">
        <v>2490</v>
      </c>
      <c r="D1223" t="s">
        <v>2491</v>
      </c>
      <c r="E1223" t="s">
        <v>310</v>
      </c>
      <c r="F1223" t="s">
        <v>3035</v>
      </c>
      <c r="G1223" t="s">
        <v>3036</v>
      </c>
      <c r="H1223" t="s">
        <v>322</v>
      </c>
      <c r="I1223" t="s">
        <v>952</v>
      </c>
      <c r="J1223" t="s">
        <v>205</v>
      </c>
      <c r="K1223" t="s">
        <v>205</v>
      </c>
      <c r="L1223" t="s">
        <v>326</v>
      </c>
      <c r="M1223" t="s">
        <v>341</v>
      </c>
      <c r="N1223" t="s">
        <v>446</v>
      </c>
      <c r="O1223" t="s">
        <v>340</v>
      </c>
      <c r="P1223" t="s">
        <v>1579</v>
      </c>
      <c r="Q1223" t="s">
        <v>416</v>
      </c>
      <c r="R1223" t="s">
        <v>408</v>
      </c>
      <c r="S1223" t="s">
        <v>1213</v>
      </c>
      <c r="T1223" s="131">
        <v>0.5</v>
      </c>
      <c r="U1223" t="s">
        <v>1636</v>
      </c>
      <c r="V1223" s="132">
        <v>5.1830000000000001E-2</v>
      </c>
      <c r="W1223" s="132">
        <v>4.7500000000000001E-2</v>
      </c>
      <c r="X1223" t="s">
        <v>413</v>
      </c>
      <c r="Y1223" t="s">
        <v>340</v>
      </c>
      <c r="Z1223" s="131">
        <v>228000</v>
      </c>
      <c r="AA1223" s="131">
        <v>1</v>
      </c>
      <c r="AB1223" s="131">
        <v>100.27</v>
      </c>
      <c r="AC1223" s="109"/>
      <c r="AD1223" s="131">
        <v>228.61600000000001</v>
      </c>
      <c r="AE1223" s="109"/>
      <c r="AF1223" s="108"/>
      <c r="AG1223" s="16"/>
      <c r="AH1223" s="132">
        <v>4.6999999999999999E-4</v>
      </c>
      <c r="AI1223" s="132">
        <v>6.8900000000000003E-3</v>
      </c>
      <c r="AJ1223" s="132">
        <v>2.5000000000000001E-4</v>
      </c>
    </row>
    <row r="1224" spans="1:36">
      <c r="A1224" t="s">
        <v>1214</v>
      </c>
      <c r="B1224" t="s">
        <v>1250</v>
      </c>
      <c r="C1224" t="s">
        <v>2408</v>
      </c>
      <c r="D1224" t="s">
        <v>2409</v>
      </c>
      <c r="E1224" t="s">
        <v>310</v>
      </c>
      <c r="F1224" t="s">
        <v>2427</v>
      </c>
      <c r="G1224" t="s">
        <v>2428</v>
      </c>
      <c r="H1224" t="s">
        <v>322</v>
      </c>
      <c r="I1224" t="s">
        <v>953</v>
      </c>
      <c r="J1224" t="s">
        <v>205</v>
      </c>
      <c r="K1224" t="s">
        <v>205</v>
      </c>
      <c r="L1224" t="s">
        <v>326</v>
      </c>
      <c r="M1224" t="s">
        <v>341</v>
      </c>
      <c r="N1224" t="s">
        <v>442</v>
      </c>
      <c r="O1224" t="s">
        <v>340</v>
      </c>
      <c r="P1224"/>
      <c r="Q1224" t="s">
        <v>411</v>
      </c>
      <c r="R1224" t="s">
        <v>411</v>
      </c>
      <c r="S1224" t="s">
        <v>1213</v>
      </c>
      <c r="T1224" s="131">
        <v>3.26</v>
      </c>
      <c r="U1224" t="s">
        <v>1561</v>
      </c>
      <c r="V1224" s="132">
        <v>3.5639999999999998E-2</v>
      </c>
      <c r="W1224" s="132">
        <v>3.0499999999999999E-2</v>
      </c>
      <c r="X1224" t="s">
        <v>413</v>
      </c>
      <c r="Y1224" t="s">
        <v>340</v>
      </c>
      <c r="Z1224" s="131">
        <v>214000</v>
      </c>
      <c r="AA1224" s="131">
        <v>1</v>
      </c>
      <c r="AB1224" s="131">
        <v>106.5</v>
      </c>
      <c r="AC1224" s="109"/>
      <c r="AD1224" s="131">
        <v>227.91</v>
      </c>
      <c r="AE1224" s="109"/>
      <c r="AF1224" s="108"/>
      <c r="AG1224" s="16"/>
      <c r="AH1224" s="132">
        <v>4.2999999999999999E-4</v>
      </c>
      <c r="AI1224" s="132">
        <v>6.8599999999999998E-3</v>
      </c>
      <c r="AJ1224" s="132">
        <v>2.5000000000000001E-4</v>
      </c>
    </row>
    <row r="1225" spans="1:36">
      <c r="A1225" t="s">
        <v>1214</v>
      </c>
      <c r="B1225" t="s">
        <v>1250</v>
      </c>
      <c r="C1225" t="s">
        <v>2414</v>
      </c>
      <c r="D1225" t="s">
        <v>2415</v>
      </c>
      <c r="E1225" t="s">
        <v>310</v>
      </c>
      <c r="F1225" t="s">
        <v>2416</v>
      </c>
      <c r="G1225" t="s">
        <v>2417</v>
      </c>
      <c r="H1225" t="s">
        <v>322</v>
      </c>
      <c r="I1225" t="s">
        <v>755</v>
      </c>
      <c r="J1225" t="s">
        <v>205</v>
      </c>
      <c r="K1225" t="s">
        <v>205</v>
      </c>
      <c r="L1225" t="s">
        <v>326</v>
      </c>
      <c r="M1225" t="s">
        <v>341</v>
      </c>
      <c r="N1225" t="s">
        <v>449</v>
      </c>
      <c r="O1225" t="s">
        <v>340</v>
      </c>
      <c r="P1225" t="s">
        <v>1212</v>
      </c>
      <c r="Q1225" t="s">
        <v>414</v>
      </c>
      <c r="R1225" t="s">
        <v>408</v>
      </c>
      <c r="S1225" t="s">
        <v>1213</v>
      </c>
      <c r="T1225" s="131">
        <v>0.19</v>
      </c>
      <c r="U1225" t="s">
        <v>2418</v>
      </c>
      <c r="V1225" s="132">
        <v>1.9060000000000001E-2</v>
      </c>
      <c r="W1225" s="132">
        <v>2.23E-2</v>
      </c>
      <c r="X1225" t="s">
        <v>413</v>
      </c>
      <c r="Y1225" t="s">
        <v>340</v>
      </c>
      <c r="Z1225" s="131">
        <v>188000</v>
      </c>
      <c r="AA1225" s="131">
        <v>1</v>
      </c>
      <c r="AB1225" s="131">
        <v>115.96</v>
      </c>
      <c r="AC1225" s="109"/>
      <c r="AD1225" s="131">
        <v>218.005</v>
      </c>
      <c r="AE1225" s="109"/>
      <c r="AF1225" s="108"/>
      <c r="AG1225" s="16"/>
      <c r="AH1225" s="132">
        <v>1.2999999999999999E-4</v>
      </c>
      <c r="AI1225" s="132">
        <v>6.5700000000000003E-3</v>
      </c>
      <c r="AJ1225" s="132">
        <v>2.4000000000000001E-4</v>
      </c>
    </row>
    <row r="1226" spans="1:36">
      <c r="A1226" t="s">
        <v>1214</v>
      </c>
      <c r="B1226" t="s">
        <v>1250</v>
      </c>
      <c r="C1226" t="s">
        <v>1698</v>
      </c>
      <c r="D1226" t="s">
        <v>1699</v>
      </c>
      <c r="E1226" t="s">
        <v>310</v>
      </c>
      <c r="F1226" t="s">
        <v>3016</v>
      </c>
      <c r="G1226" t="s">
        <v>3017</v>
      </c>
      <c r="H1226" t="s">
        <v>322</v>
      </c>
      <c r="I1226" t="s">
        <v>952</v>
      </c>
      <c r="J1226" t="s">
        <v>205</v>
      </c>
      <c r="K1226" t="s">
        <v>205</v>
      </c>
      <c r="L1226" t="s">
        <v>326</v>
      </c>
      <c r="M1226" t="s">
        <v>341</v>
      </c>
      <c r="N1226" t="s">
        <v>466</v>
      </c>
      <c r="O1226" t="s">
        <v>340</v>
      </c>
      <c r="P1226" t="s">
        <v>1566</v>
      </c>
      <c r="Q1226" t="s">
        <v>414</v>
      </c>
      <c r="R1226" t="s">
        <v>408</v>
      </c>
      <c r="S1226" t="s">
        <v>1213</v>
      </c>
      <c r="T1226" s="131">
        <v>2</v>
      </c>
      <c r="U1226" t="s">
        <v>2756</v>
      </c>
      <c r="V1226" s="132">
        <v>4.7530000000000003E-2</v>
      </c>
      <c r="W1226" s="132">
        <v>4.8800000000000003E-2</v>
      </c>
      <c r="X1226" t="s">
        <v>413</v>
      </c>
      <c r="Y1226" t="s">
        <v>340</v>
      </c>
      <c r="Z1226" s="131">
        <v>224828.69</v>
      </c>
      <c r="AA1226" s="131">
        <v>1</v>
      </c>
      <c r="AB1226" s="131">
        <v>95.78</v>
      </c>
      <c r="AC1226" s="109"/>
      <c r="AD1226" s="131">
        <v>215.34100000000001</v>
      </c>
      <c r="AE1226" s="109"/>
      <c r="AF1226" s="108"/>
      <c r="AG1226" s="16"/>
      <c r="AH1226" s="132">
        <v>3.1E-4</v>
      </c>
      <c r="AI1226" s="132">
        <v>6.4900000000000001E-3</v>
      </c>
      <c r="AJ1226" s="132">
        <v>2.3000000000000001E-4</v>
      </c>
    </row>
    <row r="1227" spans="1:36">
      <c r="A1227" t="s">
        <v>1214</v>
      </c>
      <c r="B1227" t="s">
        <v>1250</v>
      </c>
      <c r="C1227" t="s">
        <v>3028</v>
      </c>
      <c r="D1227" t="s">
        <v>3029</v>
      </c>
      <c r="E1227" t="s">
        <v>310</v>
      </c>
      <c r="F1227" t="s">
        <v>3030</v>
      </c>
      <c r="G1227" t="s">
        <v>3031</v>
      </c>
      <c r="H1227" t="s">
        <v>322</v>
      </c>
      <c r="I1227" t="s">
        <v>952</v>
      </c>
      <c r="J1227" t="s">
        <v>205</v>
      </c>
      <c r="K1227" t="s">
        <v>205</v>
      </c>
      <c r="L1227" t="s">
        <v>326</v>
      </c>
      <c r="M1227" t="s">
        <v>341</v>
      </c>
      <c r="N1227" t="s">
        <v>446</v>
      </c>
      <c r="O1227" t="s">
        <v>340</v>
      </c>
      <c r="P1227" t="s">
        <v>1600</v>
      </c>
      <c r="Q1227" t="s">
        <v>416</v>
      </c>
      <c r="R1227" t="s">
        <v>408</v>
      </c>
      <c r="S1227" t="s">
        <v>1213</v>
      </c>
      <c r="T1227" s="131">
        <v>0.38</v>
      </c>
      <c r="U1227" t="s">
        <v>3032</v>
      </c>
      <c r="V1227" s="132">
        <v>5.3629999999999997E-2</v>
      </c>
      <c r="W1227" s="132">
        <v>5.16E-2</v>
      </c>
      <c r="X1227" t="s">
        <v>413</v>
      </c>
      <c r="Y1227" t="s">
        <v>340</v>
      </c>
      <c r="Z1227" s="131">
        <v>215000</v>
      </c>
      <c r="AA1227" s="131">
        <v>1</v>
      </c>
      <c r="AB1227" s="131">
        <v>99.72</v>
      </c>
      <c r="AC1227" s="109"/>
      <c r="AD1227" s="131">
        <v>214.398</v>
      </c>
      <c r="AE1227" s="109"/>
      <c r="AF1227" s="108"/>
      <c r="AG1227" s="16"/>
      <c r="AH1227" s="132">
        <v>6.8000000000000005E-4</v>
      </c>
      <c r="AI1227" s="132">
        <v>6.4599999999999996E-3</v>
      </c>
      <c r="AJ1227" s="132">
        <v>2.3000000000000001E-4</v>
      </c>
    </row>
    <row r="1228" spans="1:36">
      <c r="A1228" t="s">
        <v>1214</v>
      </c>
      <c r="B1228" t="s">
        <v>1250</v>
      </c>
      <c r="C1228" t="s">
        <v>1866</v>
      </c>
      <c r="D1228" t="s">
        <v>1867</v>
      </c>
      <c r="E1228" t="s">
        <v>310</v>
      </c>
      <c r="F1228" t="s">
        <v>1868</v>
      </c>
      <c r="G1228" t="s">
        <v>1869</v>
      </c>
      <c r="H1228" t="s">
        <v>322</v>
      </c>
      <c r="I1228" t="s">
        <v>755</v>
      </c>
      <c r="J1228" t="s">
        <v>205</v>
      </c>
      <c r="K1228" t="s">
        <v>205</v>
      </c>
      <c r="L1228" t="s">
        <v>326</v>
      </c>
      <c r="M1228" t="s">
        <v>341</v>
      </c>
      <c r="N1228" t="s">
        <v>444</v>
      </c>
      <c r="O1228" t="s">
        <v>340</v>
      </c>
      <c r="P1228" t="s">
        <v>1579</v>
      </c>
      <c r="Q1228" t="s">
        <v>416</v>
      </c>
      <c r="R1228" t="s">
        <v>408</v>
      </c>
      <c r="S1228" t="s">
        <v>1213</v>
      </c>
      <c r="T1228" s="131">
        <v>0.18</v>
      </c>
      <c r="U1228" t="s">
        <v>1870</v>
      </c>
      <c r="V1228" s="132">
        <v>3.73E-2</v>
      </c>
      <c r="W1228" s="132">
        <v>3.5099999999999999E-2</v>
      </c>
      <c r="X1228" t="s">
        <v>413</v>
      </c>
      <c r="Y1228" t="s">
        <v>340</v>
      </c>
      <c r="Z1228" s="131">
        <v>185000.47</v>
      </c>
      <c r="AA1228" s="131">
        <v>1</v>
      </c>
      <c r="AB1228" s="131">
        <v>115.84</v>
      </c>
      <c r="AC1228" s="109"/>
      <c r="AD1228" s="131">
        <v>214.30500000000001</v>
      </c>
      <c r="AE1228" s="109"/>
      <c r="AF1228" s="108"/>
      <c r="AG1228" s="16"/>
      <c r="AH1228" s="132">
        <v>1.09E-3</v>
      </c>
      <c r="AI1228" s="132">
        <v>6.45E-3</v>
      </c>
      <c r="AJ1228" s="132">
        <v>2.3000000000000001E-4</v>
      </c>
    </row>
    <row r="1229" spans="1:36">
      <c r="A1229" t="s">
        <v>1214</v>
      </c>
      <c r="B1229" t="s">
        <v>1250</v>
      </c>
      <c r="C1229" t="s">
        <v>2212</v>
      </c>
      <c r="D1229" t="s">
        <v>2213</v>
      </c>
      <c r="E1229" t="s">
        <v>310</v>
      </c>
      <c r="F1229" t="s">
        <v>3091</v>
      </c>
      <c r="G1229" t="s">
        <v>3092</v>
      </c>
      <c r="H1229" t="s">
        <v>322</v>
      </c>
      <c r="I1229" t="s">
        <v>952</v>
      </c>
      <c r="J1229" t="s">
        <v>205</v>
      </c>
      <c r="K1229" t="s">
        <v>205</v>
      </c>
      <c r="L1229" t="s">
        <v>326</v>
      </c>
      <c r="M1229" t="s">
        <v>341</v>
      </c>
      <c r="N1229" t="s">
        <v>466</v>
      </c>
      <c r="O1229" t="s">
        <v>340</v>
      </c>
      <c r="P1229" t="s">
        <v>2257</v>
      </c>
      <c r="Q1229" t="s">
        <v>416</v>
      </c>
      <c r="R1229" t="s">
        <v>408</v>
      </c>
      <c r="S1229" t="s">
        <v>1213</v>
      </c>
      <c r="T1229" s="131">
        <v>1.42</v>
      </c>
      <c r="U1229" t="s">
        <v>1743</v>
      </c>
      <c r="V1229" s="132">
        <v>4.9279999999999997E-2</v>
      </c>
      <c r="W1229" s="132">
        <v>5.0299999999999997E-2</v>
      </c>
      <c r="X1229" t="s">
        <v>413</v>
      </c>
      <c r="Y1229" t="s">
        <v>340</v>
      </c>
      <c r="Z1229" s="131">
        <v>219000.8</v>
      </c>
      <c r="AA1229" s="131">
        <v>1</v>
      </c>
      <c r="AB1229" s="131">
        <v>96.95</v>
      </c>
      <c r="AC1229" s="109"/>
      <c r="AD1229" s="131">
        <v>212.321</v>
      </c>
      <c r="AE1229" s="109"/>
      <c r="AF1229" s="108"/>
      <c r="AG1229" s="16"/>
      <c r="AH1229" s="132">
        <v>2.9499999999999999E-3</v>
      </c>
      <c r="AI1229" s="132">
        <v>6.3899999999999998E-3</v>
      </c>
      <c r="AJ1229" s="132">
        <v>2.3000000000000001E-4</v>
      </c>
    </row>
    <row r="1230" spans="1:36">
      <c r="A1230" t="s">
        <v>1214</v>
      </c>
      <c r="B1230" t="s">
        <v>1250</v>
      </c>
      <c r="C1230" t="s">
        <v>1987</v>
      </c>
      <c r="D1230" t="s">
        <v>1988</v>
      </c>
      <c r="E1230" t="s">
        <v>310</v>
      </c>
      <c r="F1230" t="s">
        <v>3110</v>
      </c>
      <c r="G1230" t="s">
        <v>3111</v>
      </c>
      <c r="H1230" t="s">
        <v>322</v>
      </c>
      <c r="I1230" t="s">
        <v>952</v>
      </c>
      <c r="J1230" t="s">
        <v>205</v>
      </c>
      <c r="K1230" t="s">
        <v>205</v>
      </c>
      <c r="L1230" t="s">
        <v>326</v>
      </c>
      <c r="M1230" t="s">
        <v>341</v>
      </c>
      <c r="N1230" t="s">
        <v>446</v>
      </c>
      <c r="O1230" t="s">
        <v>340</v>
      </c>
      <c r="P1230" t="s">
        <v>1645</v>
      </c>
      <c r="Q1230" t="s">
        <v>414</v>
      </c>
      <c r="R1230" t="s">
        <v>408</v>
      </c>
      <c r="S1230" t="s">
        <v>1213</v>
      </c>
      <c r="T1230" s="131">
        <v>0.08</v>
      </c>
      <c r="U1230" t="s">
        <v>2744</v>
      </c>
      <c r="V1230" s="132">
        <v>5.015E-2</v>
      </c>
      <c r="W1230" s="132">
        <v>5.2200000000000003E-2</v>
      </c>
      <c r="X1230" t="s">
        <v>413</v>
      </c>
      <c r="Y1230" t="s">
        <v>340</v>
      </c>
      <c r="Z1230" s="131">
        <v>207000</v>
      </c>
      <c r="AA1230" s="131">
        <v>1</v>
      </c>
      <c r="AB1230" s="131">
        <v>101.38</v>
      </c>
      <c r="AC1230" s="109"/>
      <c r="AD1230" s="131">
        <v>209.857</v>
      </c>
      <c r="AE1230" s="109"/>
      <c r="AF1230" s="108"/>
      <c r="AG1230" s="16"/>
      <c r="AH1230" s="132">
        <v>2.7E-4</v>
      </c>
      <c r="AI1230" s="132">
        <v>6.3200000000000001E-3</v>
      </c>
      <c r="AJ1230" s="132">
        <v>2.3000000000000001E-4</v>
      </c>
    </row>
    <row r="1231" spans="1:36">
      <c r="A1231" t="s">
        <v>1214</v>
      </c>
      <c r="B1231" t="s">
        <v>1250</v>
      </c>
      <c r="C1231" t="s">
        <v>2560</v>
      </c>
      <c r="D1231" t="s">
        <v>2561</v>
      </c>
      <c r="E1231" t="s">
        <v>310</v>
      </c>
      <c r="F1231" t="s">
        <v>3153</v>
      </c>
      <c r="G1231" t="s">
        <v>3154</v>
      </c>
      <c r="H1231" t="s">
        <v>322</v>
      </c>
      <c r="I1231" t="s">
        <v>755</v>
      </c>
      <c r="J1231" t="s">
        <v>205</v>
      </c>
      <c r="K1231" t="s">
        <v>205</v>
      </c>
      <c r="L1231" t="s">
        <v>326</v>
      </c>
      <c r="M1231" t="s">
        <v>341</v>
      </c>
      <c r="N1231" t="s">
        <v>465</v>
      </c>
      <c r="O1231" t="s">
        <v>340</v>
      </c>
      <c r="P1231" t="s">
        <v>1212</v>
      </c>
      <c r="Q1231" t="s">
        <v>414</v>
      </c>
      <c r="R1231" t="s">
        <v>408</v>
      </c>
      <c r="S1231" t="s">
        <v>1213</v>
      </c>
      <c r="T1231" s="131">
        <v>12.79</v>
      </c>
      <c r="U1231" t="s">
        <v>3155</v>
      </c>
      <c r="V1231" s="132">
        <v>2.7019999999999999E-2</v>
      </c>
      <c r="W1231" s="132">
        <v>2.75E-2</v>
      </c>
      <c r="X1231" t="s">
        <v>413</v>
      </c>
      <c r="Y1231" t="s">
        <v>340</v>
      </c>
      <c r="Z1231" s="131">
        <v>218000</v>
      </c>
      <c r="AA1231" s="131">
        <v>1</v>
      </c>
      <c r="AB1231" s="131">
        <v>92.47</v>
      </c>
      <c r="AC1231" s="109"/>
      <c r="AD1231" s="131">
        <v>201.58500000000001</v>
      </c>
      <c r="AE1231" s="109"/>
      <c r="AF1231" s="108"/>
      <c r="AG1231" s="16"/>
      <c r="AH1231" s="132">
        <v>2.0000000000000001E-4</v>
      </c>
      <c r="AI1231" s="132">
        <v>6.0699999999999999E-3</v>
      </c>
      <c r="AJ1231" s="132">
        <v>2.2000000000000001E-4</v>
      </c>
    </row>
    <row r="1232" spans="1:36">
      <c r="A1232" t="s">
        <v>1214</v>
      </c>
      <c r="B1232" t="s">
        <v>1250</v>
      </c>
      <c r="C1232" t="s">
        <v>2523</v>
      </c>
      <c r="D1232" t="s">
        <v>2524</v>
      </c>
      <c r="E1232" t="s">
        <v>310</v>
      </c>
      <c r="F1232" t="s">
        <v>2525</v>
      </c>
      <c r="G1232" t="s">
        <v>2526</v>
      </c>
      <c r="H1232" t="s">
        <v>322</v>
      </c>
      <c r="I1232" t="s">
        <v>755</v>
      </c>
      <c r="J1232" t="s">
        <v>205</v>
      </c>
      <c r="K1232" t="s">
        <v>205</v>
      </c>
      <c r="L1232" t="s">
        <v>326</v>
      </c>
      <c r="M1232" t="s">
        <v>341</v>
      </c>
      <c r="N1232" t="s">
        <v>449</v>
      </c>
      <c r="O1232" t="s">
        <v>340</v>
      </c>
      <c r="P1232" t="s">
        <v>1212</v>
      </c>
      <c r="Q1232" t="s">
        <v>414</v>
      </c>
      <c r="R1232" t="s">
        <v>408</v>
      </c>
      <c r="S1232" t="s">
        <v>1213</v>
      </c>
      <c r="T1232" s="131">
        <v>2.5099999999999998</v>
      </c>
      <c r="U1232" t="s">
        <v>2527</v>
      </c>
      <c r="V1232" s="132">
        <v>0.10381</v>
      </c>
      <c r="W1232" s="132">
        <v>2.5399999999999999E-2</v>
      </c>
      <c r="X1232" t="s">
        <v>413</v>
      </c>
      <c r="Y1232" t="s">
        <v>340</v>
      </c>
      <c r="Z1232" s="131">
        <v>175000.98</v>
      </c>
      <c r="AA1232" s="131">
        <v>1</v>
      </c>
      <c r="AB1232" s="131">
        <v>114.77</v>
      </c>
      <c r="AC1232" s="109"/>
      <c r="AD1232" s="131">
        <v>200.84899999999999</v>
      </c>
      <c r="AE1232" s="109"/>
      <c r="AF1232" s="108"/>
      <c r="AG1232" s="16"/>
      <c r="AH1232" s="132">
        <v>7.5000000000000002E-4</v>
      </c>
      <c r="AI1232" s="132">
        <v>6.0499999999999998E-3</v>
      </c>
      <c r="AJ1232" s="132">
        <v>2.2000000000000001E-4</v>
      </c>
    </row>
    <row r="1233" spans="1:36">
      <c r="A1233" t="s">
        <v>1214</v>
      </c>
      <c r="B1233" t="s">
        <v>1250</v>
      </c>
      <c r="C1233" t="s">
        <v>2194</v>
      </c>
      <c r="D1233" t="s">
        <v>2195</v>
      </c>
      <c r="E1233" t="s">
        <v>310</v>
      </c>
      <c r="F1233" t="s">
        <v>2196</v>
      </c>
      <c r="G1233" t="s">
        <v>2197</v>
      </c>
      <c r="H1233" t="s">
        <v>322</v>
      </c>
      <c r="I1233" t="s">
        <v>755</v>
      </c>
      <c r="J1233" t="s">
        <v>205</v>
      </c>
      <c r="K1233" t="s">
        <v>205</v>
      </c>
      <c r="L1233" t="s">
        <v>326</v>
      </c>
      <c r="M1233" t="s">
        <v>341</v>
      </c>
      <c r="N1233" t="s">
        <v>465</v>
      </c>
      <c r="O1233" t="s">
        <v>340</v>
      </c>
      <c r="P1233" t="s">
        <v>1645</v>
      </c>
      <c r="Q1233" t="s">
        <v>414</v>
      </c>
      <c r="R1233" t="s">
        <v>408</v>
      </c>
      <c r="S1233" t="s">
        <v>1213</v>
      </c>
      <c r="T1233" s="131">
        <v>7.2</v>
      </c>
      <c r="U1233" t="s">
        <v>2198</v>
      </c>
      <c r="V1233" s="132">
        <v>2.7E-2</v>
      </c>
      <c r="W1233" s="132">
        <v>3.1699999999999999E-2</v>
      </c>
      <c r="X1233" t="s">
        <v>413</v>
      </c>
      <c r="Y1233" t="s">
        <v>340</v>
      </c>
      <c r="Z1233" s="131">
        <v>192000</v>
      </c>
      <c r="AA1233" s="131">
        <v>1</v>
      </c>
      <c r="AB1233" s="131">
        <v>104.37</v>
      </c>
      <c r="AC1233" s="109"/>
      <c r="AD1233" s="131">
        <v>200.39</v>
      </c>
      <c r="AE1233" s="109"/>
      <c r="AF1233" s="108"/>
      <c r="AG1233" s="16"/>
      <c r="AH1233" s="132">
        <v>4.2999999999999999E-4</v>
      </c>
      <c r="AI1233" s="132">
        <v>6.0400000000000002E-3</v>
      </c>
      <c r="AJ1233" s="132">
        <v>2.2000000000000001E-4</v>
      </c>
    </row>
    <row r="1234" spans="1:36">
      <c r="A1234" t="s">
        <v>1214</v>
      </c>
      <c r="B1234" t="s">
        <v>1250</v>
      </c>
      <c r="C1234" t="s">
        <v>1930</v>
      </c>
      <c r="D1234" t="s">
        <v>1931</v>
      </c>
      <c r="E1234" t="s">
        <v>310</v>
      </c>
      <c r="F1234" t="s">
        <v>2100</v>
      </c>
      <c r="G1234" t="s">
        <v>2101</v>
      </c>
      <c r="H1234" t="s">
        <v>322</v>
      </c>
      <c r="I1234" t="s">
        <v>755</v>
      </c>
      <c r="J1234" t="s">
        <v>205</v>
      </c>
      <c r="K1234" t="s">
        <v>205</v>
      </c>
      <c r="L1234" t="s">
        <v>326</v>
      </c>
      <c r="M1234" t="s">
        <v>341</v>
      </c>
      <c r="N1234" t="s">
        <v>465</v>
      </c>
      <c r="O1234" t="s">
        <v>340</v>
      </c>
      <c r="P1234" t="s">
        <v>1645</v>
      </c>
      <c r="Q1234" t="s">
        <v>414</v>
      </c>
      <c r="R1234" t="s">
        <v>408</v>
      </c>
      <c r="S1234" t="s">
        <v>1213</v>
      </c>
      <c r="T1234" s="131">
        <v>0.81</v>
      </c>
      <c r="U1234" t="s">
        <v>2102</v>
      </c>
      <c r="V1234" s="132">
        <v>2.2429999999999999E-2</v>
      </c>
      <c r="W1234" s="132">
        <v>3.1699999999999999E-2</v>
      </c>
      <c r="X1234" t="s">
        <v>413</v>
      </c>
      <c r="Y1234" t="s">
        <v>340</v>
      </c>
      <c r="Z1234" s="131">
        <v>167928.02</v>
      </c>
      <c r="AA1234" s="131">
        <v>1</v>
      </c>
      <c r="AB1234" s="131">
        <v>118.67</v>
      </c>
      <c r="AC1234" s="109"/>
      <c r="AD1234" s="131">
        <v>199.28</v>
      </c>
      <c r="AE1234" s="109"/>
      <c r="AF1234" s="108"/>
      <c r="AG1234" s="16"/>
      <c r="AH1234" s="132">
        <v>1.3999999999999999E-4</v>
      </c>
      <c r="AI1234" s="132">
        <v>6.0000000000000001E-3</v>
      </c>
      <c r="AJ1234" s="132">
        <v>2.2000000000000001E-4</v>
      </c>
    </row>
    <row r="1235" spans="1:36">
      <c r="A1235" t="s">
        <v>1214</v>
      </c>
      <c r="B1235" t="s">
        <v>1250</v>
      </c>
      <c r="C1235" t="s">
        <v>1723</v>
      </c>
      <c r="D1235" t="s">
        <v>1724</v>
      </c>
      <c r="E1235" t="s">
        <v>310</v>
      </c>
      <c r="F1235" t="s">
        <v>1967</v>
      </c>
      <c r="G1235" t="s">
        <v>1968</v>
      </c>
      <c r="H1235" t="s">
        <v>322</v>
      </c>
      <c r="I1235" t="s">
        <v>755</v>
      </c>
      <c r="J1235" t="s">
        <v>205</v>
      </c>
      <c r="K1235" t="s">
        <v>205</v>
      </c>
      <c r="L1235" t="s">
        <v>326</v>
      </c>
      <c r="M1235" t="s">
        <v>341</v>
      </c>
      <c r="N1235" t="s">
        <v>465</v>
      </c>
      <c r="O1235" t="s">
        <v>340</v>
      </c>
      <c r="P1235" t="s">
        <v>1566</v>
      </c>
      <c r="Q1235" t="s">
        <v>414</v>
      </c>
      <c r="R1235" t="s">
        <v>408</v>
      </c>
      <c r="S1235" t="s">
        <v>1213</v>
      </c>
      <c r="T1235" s="131">
        <v>3.42</v>
      </c>
      <c r="U1235" t="s">
        <v>1561</v>
      </c>
      <c r="V1235" s="132">
        <v>2.6030000000000001E-2</v>
      </c>
      <c r="W1235" s="132">
        <v>2.7900000000000001E-2</v>
      </c>
      <c r="X1235" t="s">
        <v>413</v>
      </c>
      <c r="Y1235" t="s">
        <v>340</v>
      </c>
      <c r="Z1235" s="131">
        <v>168942.2</v>
      </c>
      <c r="AA1235" s="131">
        <v>1</v>
      </c>
      <c r="AB1235" s="131">
        <v>112.31</v>
      </c>
      <c r="AC1235" s="109">
        <v>7.4850000000000003</v>
      </c>
      <c r="AD1235" s="131">
        <v>197.22399999999999</v>
      </c>
      <c r="AE1235" s="109"/>
      <c r="AF1235" s="108"/>
      <c r="AG1235" s="16"/>
      <c r="AH1235" s="132">
        <v>3.3E-4</v>
      </c>
      <c r="AI1235" s="132">
        <v>6.1700000000000001E-3</v>
      </c>
      <c r="AJ1235" s="132">
        <v>2.2000000000000001E-4</v>
      </c>
    </row>
    <row r="1236" spans="1:36">
      <c r="A1236" t="s">
        <v>1214</v>
      </c>
      <c r="B1236" t="s">
        <v>1250</v>
      </c>
      <c r="C1236" t="s">
        <v>2247</v>
      </c>
      <c r="D1236" t="s">
        <v>2248</v>
      </c>
      <c r="E1236" t="s">
        <v>310</v>
      </c>
      <c r="F1236" t="s">
        <v>2874</v>
      </c>
      <c r="G1236" t="s">
        <v>2875</v>
      </c>
      <c r="H1236" t="s">
        <v>322</v>
      </c>
      <c r="I1236" t="s">
        <v>952</v>
      </c>
      <c r="J1236" t="s">
        <v>205</v>
      </c>
      <c r="K1236" t="s">
        <v>205</v>
      </c>
      <c r="L1236" t="s">
        <v>326</v>
      </c>
      <c r="M1236" t="s">
        <v>341</v>
      </c>
      <c r="N1236" t="s">
        <v>460</v>
      </c>
      <c r="O1236" t="s">
        <v>340</v>
      </c>
      <c r="P1236" t="s">
        <v>2093</v>
      </c>
      <c r="Q1236" t="s">
        <v>414</v>
      </c>
      <c r="R1236" t="s">
        <v>408</v>
      </c>
      <c r="S1236" t="s">
        <v>1213</v>
      </c>
      <c r="T1236" s="131">
        <v>1.47</v>
      </c>
      <c r="U1236" t="s">
        <v>1775</v>
      </c>
      <c r="V1236" s="132">
        <v>4.5569999999999999E-2</v>
      </c>
      <c r="W1236" s="132">
        <v>4.4600000000000001E-2</v>
      </c>
      <c r="X1236" t="s">
        <v>413</v>
      </c>
      <c r="Y1236" t="s">
        <v>340</v>
      </c>
      <c r="Z1236" s="131">
        <v>195333.33</v>
      </c>
      <c r="AA1236" s="131">
        <v>1</v>
      </c>
      <c r="AB1236" s="131">
        <v>97.43</v>
      </c>
      <c r="AC1236" s="109"/>
      <c r="AD1236" s="131">
        <v>190.31299999999999</v>
      </c>
      <c r="AE1236" s="109"/>
      <c r="AF1236" s="108"/>
      <c r="AG1236" s="16"/>
      <c r="AH1236" s="132">
        <v>8.0999999999999996E-4</v>
      </c>
      <c r="AI1236" s="132">
        <v>5.7299999999999999E-3</v>
      </c>
      <c r="AJ1236" s="132">
        <v>2.1000000000000001E-4</v>
      </c>
    </row>
    <row r="1237" spans="1:36">
      <c r="A1237" t="s">
        <v>1214</v>
      </c>
      <c r="B1237" t="s">
        <v>1250</v>
      </c>
      <c r="C1237" t="s">
        <v>1816</v>
      </c>
      <c r="D1237" t="s">
        <v>1817</v>
      </c>
      <c r="E1237" t="s">
        <v>310</v>
      </c>
      <c r="F1237" t="s">
        <v>1818</v>
      </c>
      <c r="G1237" t="s">
        <v>1819</v>
      </c>
      <c r="H1237" t="s">
        <v>322</v>
      </c>
      <c r="I1237" t="s">
        <v>953</v>
      </c>
      <c r="J1237" t="s">
        <v>205</v>
      </c>
      <c r="K1237" t="s">
        <v>205</v>
      </c>
      <c r="L1237" t="s">
        <v>326</v>
      </c>
      <c r="M1237" t="s">
        <v>341</v>
      </c>
      <c r="N1237" t="s">
        <v>462</v>
      </c>
      <c r="O1237" t="s">
        <v>340</v>
      </c>
      <c r="P1237"/>
      <c r="Q1237" t="s">
        <v>411</v>
      </c>
      <c r="R1237" t="s">
        <v>411</v>
      </c>
      <c r="S1237" t="s">
        <v>1213</v>
      </c>
      <c r="T1237" s="131">
        <v>2.84</v>
      </c>
      <c r="U1237" t="s">
        <v>1686</v>
      </c>
      <c r="V1237" s="132">
        <v>3.5680000000000003E-2</v>
      </c>
      <c r="W1237" s="132">
        <v>-1.4E-3</v>
      </c>
      <c r="X1237" t="s">
        <v>413</v>
      </c>
      <c r="Y1237" t="s">
        <v>340</v>
      </c>
      <c r="Z1237" s="131">
        <v>161000</v>
      </c>
      <c r="AA1237" s="131">
        <v>1</v>
      </c>
      <c r="AB1237" s="131">
        <v>115</v>
      </c>
      <c r="AC1237" s="109"/>
      <c r="AD1237" s="131">
        <v>185.15</v>
      </c>
      <c r="AE1237" s="109"/>
      <c r="AF1237" s="108"/>
      <c r="AG1237" s="16"/>
      <c r="AH1237" s="132">
        <v>5.4000000000000001E-4</v>
      </c>
      <c r="AI1237" s="132">
        <v>5.5799999999999999E-3</v>
      </c>
      <c r="AJ1237" s="132">
        <v>2.0000000000000001E-4</v>
      </c>
    </row>
    <row r="1238" spans="1:36">
      <c r="A1238" t="s">
        <v>1214</v>
      </c>
      <c r="B1238" t="s">
        <v>1250</v>
      </c>
      <c r="C1238" t="s">
        <v>3165</v>
      </c>
      <c r="D1238" t="s">
        <v>3166</v>
      </c>
      <c r="E1238" t="s">
        <v>310</v>
      </c>
      <c r="F1238" t="s">
        <v>3167</v>
      </c>
      <c r="G1238" t="s">
        <v>3168</v>
      </c>
      <c r="H1238" t="s">
        <v>322</v>
      </c>
      <c r="I1238" t="s">
        <v>952</v>
      </c>
      <c r="J1238" t="s">
        <v>205</v>
      </c>
      <c r="K1238" t="s">
        <v>205</v>
      </c>
      <c r="L1238" t="s">
        <v>326</v>
      </c>
      <c r="M1238" t="s">
        <v>341</v>
      </c>
      <c r="N1238" t="s">
        <v>485</v>
      </c>
      <c r="O1238" t="s">
        <v>340</v>
      </c>
      <c r="P1238" t="s">
        <v>1566</v>
      </c>
      <c r="Q1238" t="s">
        <v>414</v>
      </c>
      <c r="R1238" t="s">
        <v>408</v>
      </c>
      <c r="S1238" t="s">
        <v>1213</v>
      </c>
      <c r="T1238" s="131">
        <v>0.01</v>
      </c>
      <c r="U1238" t="s">
        <v>3169</v>
      </c>
      <c r="V1238" s="132">
        <v>5.178E-2</v>
      </c>
      <c r="W1238" s="132">
        <v>8.9700000000000002E-2</v>
      </c>
      <c r="X1238" t="s">
        <v>413</v>
      </c>
      <c r="Y1238" t="s">
        <v>340</v>
      </c>
      <c r="Z1238" s="131">
        <v>179000</v>
      </c>
      <c r="AA1238" s="131">
        <v>1</v>
      </c>
      <c r="AB1238" s="131">
        <v>101.95</v>
      </c>
      <c r="AC1238" s="109"/>
      <c r="AD1238" s="131">
        <v>182.49100000000001</v>
      </c>
      <c r="AE1238" s="109"/>
      <c r="AF1238" s="108"/>
      <c r="AG1238" s="16"/>
      <c r="AH1238" s="132">
        <v>1.5900000000000001E-3</v>
      </c>
      <c r="AI1238" s="132">
        <v>5.4999999999999997E-3</v>
      </c>
      <c r="AJ1238" s="132">
        <v>2.0000000000000001E-4</v>
      </c>
    </row>
    <row r="1239" spans="1:36">
      <c r="A1239" t="s">
        <v>1214</v>
      </c>
      <c r="B1239" t="s">
        <v>1250</v>
      </c>
      <c r="C1239" t="s">
        <v>456</v>
      </c>
      <c r="D1239" t="s">
        <v>2228</v>
      </c>
      <c r="E1239" t="s">
        <v>310</v>
      </c>
      <c r="F1239" t="s">
        <v>2575</v>
      </c>
      <c r="G1239" t="s">
        <v>2576</v>
      </c>
      <c r="H1239" t="s">
        <v>322</v>
      </c>
      <c r="I1239" t="s">
        <v>755</v>
      </c>
      <c r="J1239" t="s">
        <v>205</v>
      </c>
      <c r="K1239" t="s">
        <v>205</v>
      </c>
      <c r="L1239" t="s">
        <v>326</v>
      </c>
      <c r="M1239" t="s">
        <v>341</v>
      </c>
      <c r="N1239" t="s">
        <v>441</v>
      </c>
      <c r="O1239" t="s">
        <v>340</v>
      </c>
      <c r="P1239" t="s">
        <v>1212</v>
      </c>
      <c r="Q1239" t="s">
        <v>414</v>
      </c>
      <c r="R1239" t="s">
        <v>408</v>
      </c>
      <c r="S1239" t="s">
        <v>1213</v>
      </c>
      <c r="T1239" s="131">
        <v>7.14</v>
      </c>
      <c r="U1239" t="s">
        <v>2577</v>
      </c>
      <c r="V1239" s="132">
        <v>2.802E-2</v>
      </c>
      <c r="W1239" s="132">
        <v>2.5999999999999999E-2</v>
      </c>
      <c r="X1239" t="s">
        <v>413</v>
      </c>
      <c r="Y1239" t="s">
        <v>340</v>
      </c>
      <c r="Z1239" s="131">
        <v>165000</v>
      </c>
      <c r="AA1239" s="131">
        <v>1</v>
      </c>
      <c r="AB1239" s="131">
        <v>109.5</v>
      </c>
      <c r="AC1239" s="109"/>
      <c r="AD1239" s="131">
        <v>180.67500000000001</v>
      </c>
      <c r="AE1239" s="109"/>
      <c r="AF1239" s="108"/>
      <c r="AG1239" s="16"/>
      <c r="AH1239" s="132">
        <v>4.0000000000000003E-5</v>
      </c>
      <c r="AI1239" s="132">
        <v>5.4400000000000004E-3</v>
      </c>
      <c r="AJ1239" s="132">
        <v>2.0000000000000001E-4</v>
      </c>
    </row>
    <row r="1240" spans="1:36">
      <c r="A1240" t="s">
        <v>1214</v>
      </c>
      <c r="B1240" t="s">
        <v>1250</v>
      </c>
      <c r="C1240" t="s">
        <v>3068</v>
      </c>
      <c r="D1240" t="s">
        <v>3069</v>
      </c>
      <c r="E1240" t="s">
        <v>310</v>
      </c>
      <c r="F1240" t="s">
        <v>3070</v>
      </c>
      <c r="G1240" t="s">
        <v>3071</v>
      </c>
      <c r="H1240" t="s">
        <v>322</v>
      </c>
      <c r="I1240" t="s">
        <v>952</v>
      </c>
      <c r="J1240" t="s">
        <v>205</v>
      </c>
      <c r="K1240" t="s">
        <v>205</v>
      </c>
      <c r="L1240" t="s">
        <v>326</v>
      </c>
      <c r="M1240" t="s">
        <v>341</v>
      </c>
      <c r="N1240" t="s">
        <v>448</v>
      </c>
      <c r="O1240" t="s">
        <v>340</v>
      </c>
      <c r="P1240"/>
      <c r="Q1240" t="s">
        <v>411</v>
      </c>
      <c r="R1240" t="s">
        <v>411</v>
      </c>
      <c r="S1240" t="s">
        <v>1213</v>
      </c>
      <c r="T1240" s="131">
        <v>3.81</v>
      </c>
      <c r="U1240" t="s">
        <v>1622</v>
      </c>
      <c r="V1240" s="132">
        <v>5.2359999999999997E-2</v>
      </c>
      <c r="W1240" s="132">
        <v>5.4100000000000002E-2</v>
      </c>
      <c r="X1240" t="s">
        <v>413</v>
      </c>
      <c r="Y1240" t="s">
        <v>340</v>
      </c>
      <c r="Z1240" s="131">
        <v>170010</v>
      </c>
      <c r="AA1240" s="131">
        <v>1</v>
      </c>
      <c r="AB1240" s="131">
        <v>105.77</v>
      </c>
      <c r="AC1240" s="109"/>
      <c r="AD1240" s="131">
        <v>179.82</v>
      </c>
      <c r="AE1240" s="109"/>
      <c r="AF1240" s="108"/>
      <c r="AG1240" s="16"/>
      <c r="AH1240" s="132">
        <v>6.4999999999999997E-4</v>
      </c>
      <c r="AI1240" s="132">
        <v>5.4200000000000003E-3</v>
      </c>
      <c r="AJ1240" s="132">
        <v>1.9000000000000001E-4</v>
      </c>
    </row>
    <row r="1241" spans="1:36">
      <c r="A1241" t="s">
        <v>1214</v>
      </c>
      <c r="B1241" t="s">
        <v>1250</v>
      </c>
      <c r="C1241" t="s">
        <v>2282</v>
      </c>
      <c r="D1241" t="s">
        <v>2283</v>
      </c>
      <c r="E1241" t="s">
        <v>310</v>
      </c>
      <c r="F1241" t="s">
        <v>3064</v>
      </c>
      <c r="G1241" t="s">
        <v>3065</v>
      </c>
      <c r="H1241" t="s">
        <v>322</v>
      </c>
      <c r="I1241" t="s">
        <v>952</v>
      </c>
      <c r="J1241" t="s">
        <v>205</v>
      </c>
      <c r="K1241" t="s">
        <v>205</v>
      </c>
      <c r="L1241" t="s">
        <v>326</v>
      </c>
      <c r="M1241" t="s">
        <v>341</v>
      </c>
      <c r="N1241" t="s">
        <v>459</v>
      </c>
      <c r="O1241" t="s">
        <v>340</v>
      </c>
      <c r="P1241"/>
      <c r="Q1241" t="s">
        <v>411</v>
      </c>
      <c r="R1241" t="s">
        <v>411</v>
      </c>
      <c r="S1241" t="s">
        <v>1213</v>
      </c>
      <c r="T1241" s="131">
        <v>0.5</v>
      </c>
      <c r="U1241" t="s">
        <v>1636</v>
      </c>
      <c r="V1241" s="132">
        <v>4.4159999999999998E-2</v>
      </c>
      <c r="W1241" s="132">
        <v>5.16E-2</v>
      </c>
      <c r="X1241" t="s">
        <v>413</v>
      </c>
      <c r="Y1241" t="s">
        <v>340</v>
      </c>
      <c r="Z1241" s="131">
        <v>182000</v>
      </c>
      <c r="AA1241" s="131">
        <v>1</v>
      </c>
      <c r="AB1241" s="131">
        <v>98.48</v>
      </c>
      <c r="AC1241" s="109"/>
      <c r="AD1241" s="131">
        <v>179.23400000000001</v>
      </c>
      <c r="AE1241" s="109"/>
      <c r="AF1241" s="108"/>
      <c r="AG1241" s="16"/>
      <c r="AH1241" s="132">
        <v>1.2099999999999999E-3</v>
      </c>
      <c r="AI1241" s="132">
        <v>5.4000000000000003E-3</v>
      </c>
      <c r="AJ1241" s="132">
        <v>1.9000000000000001E-4</v>
      </c>
    </row>
    <row r="1242" spans="1:36">
      <c r="A1242" t="s">
        <v>1214</v>
      </c>
      <c r="B1242" t="s">
        <v>1250</v>
      </c>
      <c r="C1242" t="s">
        <v>1771</v>
      </c>
      <c r="D1242" t="s">
        <v>1772</v>
      </c>
      <c r="E1242" t="s">
        <v>310</v>
      </c>
      <c r="F1242" t="s">
        <v>3151</v>
      </c>
      <c r="G1242" t="s">
        <v>3152</v>
      </c>
      <c r="H1242" t="s">
        <v>322</v>
      </c>
      <c r="I1242" t="s">
        <v>952</v>
      </c>
      <c r="J1242" t="s">
        <v>205</v>
      </c>
      <c r="K1242" t="s">
        <v>205</v>
      </c>
      <c r="L1242" t="s">
        <v>326</v>
      </c>
      <c r="M1242" t="s">
        <v>341</v>
      </c>
      <c r="N1242" t="s">
        <v>448</v>
      </c>
      <c r="O1242" t="s">
        <v>340</v>
      </c>
      <c r="P1242"/>
      <c r="Q1242" t="s">
        <v>411</v>
      </c>
      <c r="R1242" t="s">
        <v>411</v>
      </c>
      <c r="S1242" t="s">
        <v>1213</v>
      </c>
      <c r="T1242" s="131">
        <v>3.29</v>
      </c>
      <c r="U1242" t="s">
        <v>1668</v>
      </c>
      <c r="V1242" s="132">
        <v>6.658E-2</v>
      </c>
      <c r="W1242" s="132">
        <v>6.5699999999999995E-2</v>
      </c>
      <c r="X1242" t="s">
        <v>413</v>
      </c>
      <c r="Y1242" t="s">
        <v>340</v>
      </c>
      <c r="Z1242" s="131">
        <v>177000</v>
      </c>
      <c r="AA1242" s="131">
        <v>1</v>
      </c>
      <c r="AB1242" s="131">
        <v>100.7</v>
      </c>
      <c r="AC1242" s="109"/>
      <c r="AD1242" s="131">
        <v>178.239</v>
      </c>
      <c r="AE1242" s="109"/>
      <c r="AF1242" s="108"/>
      <c r="AG1242" s="16"/>
      <c r="AH1242" s="132">
        <v>5.9000000000000003E-4</v>
      </c>
      <c r="AI1242" s="132">
        <v>5.3699999999999998E-3</v>
      </c>
      <c r="AJ1242" s="132">
        <v>1.9000000000000001E-4</v>
      </c>
    </row>
    <row r="1243" spans="1:36">
      <c r="A1243" t="s">
        <v>1214</v>
      </c>
      <c r="B1243" t="s">
        <v>1250</v>
      </c>
      <c r="C1243" t="s">
        <v>2312</v>
      </c>
      <c r="D1243" t="s">
        <v>2313</v>
      </c>
      <c r="E1243" t="s">
        <v>310</v>
      </c>
      <c r="F1243" t="s">
        <v>2824</v>
      </c>
      <c r="G1243" t="s">
        <v>2825</v>
      </c>
      <c r="H1243" t="s">
        <v>322</v>
      </c>
      <c r="I1243" t="s">
        <v>755</v>
      </c>
      <c r="J1243" t="s">
        <v>205</v>
      </c>
      <c r="K1243" t="s">
        <v>205</v>
      </c>
      <c r="L1243" t="s">
        <v>326</v>
      </c>
      <c r="M1243" t="s">
        <v>341</v>
      </c>
      <c r="N1243" t="s">
        <v>465</v>
      </c>
      <c r="O1243" t="s">
        <v>340</v>
      </c>
      <c r="P1243" t="s">
        <v>1645</v>
      </c>
      <c r="Q1243" t="s">
        <v>414</v>
      </c>
      <c r="R1243" t="s">
        <v>408</v>
      </c>
      <c r="S1243" t="s">
        <v>1213</v>
      </c>
      <c r="T1243" s="131">
        <v>1.1599999999999999</v>
      </c>
      <c r="U1243" t="s">
        <v>1676</v>
      </c>
      <c r="V1243" s="132">
        <v>0.12984000000000001</v>
      </c>
      <c r="W1243" s="132">
        <v>2.8500000000000001E-2</v>
      </c>
      <c r="X1243" t="s">
        <v>413</v>
      </c>
      <c r="Y1243" t="s">
        <v>340</v>
      </c>
      <c r="Z1243" s="131">
        <v>150000.18</v>
      </c>
      <c r="AA1243" s="131">
        <v>1</v>
      </c>
      <c r="AB1243" s="131">
        <v>117.85</v>
      </c>
      <c r="AC1243" s="109"/>
      <c r="AD1243" s="131">
        <v>176.77500000000001</v>
      </c>
      <c r="AE1243" s="109"/>
      <c r="AF1243" s="108"/>
      <c r="AG1243" s="16"/>
      <c r="AH1243" s="132">
        <v>2.7999999999999998E-4</v>
      </c>
      <c r="AI1243" s="132">
        <v>5.3200000000000001E-3</v>
      </c>
      <c r="AJ1243" s="132">
        <v>1.9000000000000001E-4</v>
      </c>
    </row>
    <row r="1244" spans="1:36">
      <c r="A1244" t="s">
        <v>1214</v>
      </c>
      <c r="B1244" t="s">
        <v>1250</v>
      </c>
      <c r="C1244" t="s">
        <v>3117</v>
      </c>
      <c r="D1244" t="s">
        <v>3118</v>
      </c>
      <c r="E1244" t="s">
        <v>310</v>
      </c>
      <c r="F1244" t="s">
        <v>3119</v>
      </c>
      <c r="G1244" t="s">
        <v>3120</v>
      </c>
      <c r="H1244" t="s">
        <v>322</v>
      </c>
      <c r="I1244" t="s">
        <v>756</v>
      </c>
      <c r="J1244" t="s">
        <v>205</v>
      </c>
      <c r="K1244" t="s">
        <v>205</v>
      </c>
      <c r="L1244" t="s">
        <v>326</v>
      </c>
      <c r="M1244" t="s">
        <v>341</v>
      </c>
      <c r="N1244" t="s">
        <v>455</v>
      </c>
      <c r="O1244" t="s">
        <v>340</v>
      </c>
      <c r="P1244" t="s">
        <v>2193</v>
      </c>
      <c r="Q1244" t="s">
        <v>416</v>
      </c>
      <c r="R1244" t="s">
        <v>408</v>
      </c>
      <c r="S1244" t="s">
        <v>1213</v>
      </c>
      <c r="T1244" s="131">
        <v>2.2400000000000002</v>
      </c>
      <c r="U1244" t="s">
        <v>2551</v>
      </c>
      <c r="V1244" s="132">
        <v>4.4249999999999998E-2</v>
      </c>
      <c r="W1244" s="132">
        <v>5.8700000000000002E-2</v>
      </c>
      <c r="X1244" t="s">
        <v>413</v>
      </c>
      <c r="Y1244" t="s">
        <v>340</v>
      </c>
      <c r="Z1244" s="131">
        <v>176353</v>
      </c>
      <c r="AA1244" s="131">
        <v>1</v>
      </c>
      <c r="AB1244" s="131">
        <v>95.79</v>
      </c>
      <c r="AC1244" s="109"/>
      <c r="AD1244" s="131">
        <v>168.929</v>
      </c>
      <c r="AE1244" s="109"/>
      <c r="AF1244" s="108"/>
      <c r="AG1244" s="16"/>
      <c r="AH1244" s="132">
        <v>6.9999999999999999E-4</v>
      </c>
      <c r="AI1244" s="132">
        <v>5.0899999999999999E-3</v>
      </c>
      <c r="AJ1244" s="132">
        <v>1.8000000000000001E-4</v>
      </c>
    </row>
    <row r="1245" spans="1:36">
      <c r="A1245" t="s">
        <v>1214</v>
      </c>
      <c r="B1245" t="s">
        <v>1250</v>
      </c>
      <c r="C1245" t="s">
        <v>1526</v>
      </c>
      <c r="D1245" t="s">
        <v>1527</v>
      </c>
      <c r="E1245" t="s">
        <v>310</v>
      </c>
      <c r="F1245" t="s">
        <v>2762</v>
      </c>
      <c r="G1245" t="s">
        <v>2763</v>
      </c>
      <c r="H1245" t="s">
        <v>322</v>
      </c>
      <c r="I1245" t="s">
        <v>755</v>
      </c>
      <c r="J1245" t="s">
        <v>205</v>
      </c>
      <c r="K1245" t="s">
        <v>205</v>
      </c>
      <c r="L1245" t="s">
        <v>326</v>
      </c>
      <c r="M1245" t="s">
        <v>341</v>
      </c>
      <c r="N1245" t="s">
        <v>465</v>
      </c>
      <c r="O1245" t="s">
        <v>340</v>
      </c>
      <c r="P1245" t="s">
        <v>1590</v>
      </c>
      <c r="Q1245" t="s">
        <v>414</v>
      </c>
      <c r="R1245" t="s">
        <v>408</v>
      </c>
      <c r="S1245" t="s">
        <v>1213</v>
      </c>
      <c r="T1245" s="131">
        <v>1.4</v>
      </c>
      <c r="U1245" t="s">
        <v>1360</v>
      </c>
      <c r="V1245" s="132">
        <v>2.3529999999999999E-2</v>
      </c>
      <c r="W1245" s="132">
        <v>2.8799999999999999E-2</v>
      </c>
      <c r="X1245" t="s">
        <v>413</v>
      </c>
      <c r="Y1245" t="s">
        <v>340</v>
      </c>
      <c r="Z1245" s="131">
        <v>144399.75</v>
      </c>
      <c r="AA1245" s="131">
        <v>1</v>
      </c>
      <c r="AB1245" s="131">
        <v>115.68</v>
      </c>
      <c r="AC1245" s="109"/>
      <c r="AD1245" s="131">
        <v>167.042</v>
      </c>
      <c r="AE1245" s="109"/>
      <c r="AF1245" s="108"/>
      <c r="AG1245" s="16"/>
      <c r="AH1245" s="132">
        <v>2.4000000000000001E-4</v>
      </c>
      <c r="AI1245" s="132">
        <v>5.0299999999999997E-3</v>
      </c>
      <c r="AJ1245" s="132">
        <v>1.8000000000000001E-4</v>
      </c>
    </row>
    <row r="1246" spans="1:36">
      <c r="A1246" t="s">
        <v>1214</v>
      </c>
      <c r="B1246" t="s">
        <v>1250</v>
      </c>
      <c r="C1246" t="s">
        <v>2701</v>
      </c>
      <c r="D1246" t="s">
        <v>2702</v>
      </c>
      <c r="E1246" t="s">
        <v>310</v>
      </c>
      <c r="F1246" t="s">
        <v>2703</v>
      </c>
      <c r="G1246" t="s">
        <v>2704</v>
      </c>
      <c r="H1246" t="s">
        <v>322</v>
      </c>
      <c r="I1246" t="s">
        <v>952</v>
      </c>
      <c r="J1246" t="s">
        <v>205</v>
      </c>
      <c r="K1246" t="s">
        <v>205</v>
      </c>
      <c r="L1246" t="s">
        <v>326</v>
      </c>
      <c r="M1246" t="s">
        <v>341</v>
      </c>
      <c r="N1246" t="s">
        <v>465</v>
      </c>
      <c r="O1246" t="s">
        <v>340</v>
      </c>
      <c r="P1246" t="s">
        <v>1707</v>
      </c>
      <c r="Q1246" t="s">
        <v>414</v>
      </c>
      <c r="R1246" t="s">
        <v>408</v>
      </c>
      <c r="S1246" t="s">
        <v>1213</v>
      </c>
      <c r="T1246" s="131">
        <v>0.98</v>
      </c>
      <c r="U1246" t="s">
        <v>2705</v>
      </c>
      <c r="V1246" s="132">
        <v>5.9040000000000002E-2</v>
      </c>
      <c r="W1246" s="132">
        <v>5.9299999999999999E-2</v>
      </c>
      <c r="X1246" t="s">
        <v>413</v>
      </c>
      <c r="Y1246" t="s">
        <v>340</v>
      </c>
      <c r="Z1246" s="131">
        <v>166000.47</v>
      </c>
      <c r="AA1246" s="131">
        <v>1</v>
      </c>
      <c r="AB1246" s="131">
        <v>99.25</v>
      </c>
      <c r="AC1246" s="109"/>
      <c r="AD1246" s="131">
        <v>164.755</v>
      </c>
      <c r="AE1246" s="109"/>
      <c r="AF1246" s="108"/>
      <c r="AG1246" s="16"/>
      <c r="AH1246" s="132">
        <v>2.9E-4</v>
      </c>
      <c r="AI1246" s="132">
        <v>4.96E-3</v>
      </c>
      <c r="AJ1246" s="132">
        <v>1.8000000000000001E-4</v>
      </c>
    </row>
    <row r="1247" spans="1:36">
      <c r="A1247" t="s">
        <v>1214</v>
      </c>
      <c r="B1247" t="s">
        <v>1250</v>
      </c>
      <c r="C1247" t="s">
        <v>2004</v>
      </c>
      <c r="D1247" t="s">
        <v>2005</v>
      </c>
      <c r="E1247" t="s">
        <v>310</v>
      </c>
      <c r="F1247" t="s">
        <v>2623</v>
      </c>
      <c r="G1247" t="s">
        <v>2624</v>
      </c>
      <c r="H1247" t="s">
        <v>322</v>
      </c>
      <c r="I1247" t="s">
        <v>755</v>
      </c>
      <c r="J1247" t="s">
        <v>205</v>
      </c>
      <c r="K1247" t="s">
        <v>205</v>
      </c>
      <c r="L1247" t="s">
        <v>326</v>
      </c>
      <c r="M1247" t="s">
        <v>341</v>
      </c>
      <c r="N1247" t="s">
        <v>449</v>
      </c>
      <c r="O1247" t="s">
        <v>340</v>
      </c>
      <c r="P1247" t="s">
        <v>1212</v>
      </c>
      <c r="Q1247" t="s">
        <v>414</v>
      </c>
      <c r="R1247" t="s">
        <v>408</v>
      </c>
      <c r="S1247" t="s">
        <v>1213</v>
      </c>
      <c r="T1247" s="131">
        <v>2.21</v>
      </c>
      <c r="U1247" t="s">
        <v>2625</v>
      </c>
      <c r="V1247" s="132">
        <v>2.4E-2</v>
      </c>
      <c r="W1247" s="132">
        <v>2.5100000000000001E-2</v>
      </c>
      <c r="X1247" t="s">
        <v>413</v>
      </c>
      <c r="Y1247" t="s">
        <v>340</v>
      </c>
      <c r="Z1247" s="131">
        <v>138000</v>
      </c>
      <c r="AA1247" s="131">
        <v>1</v>
      </c>
      <c r="AB1247" s="131">
        <v>116.02</v>
      </c>
      <c r="AC1247" s="109"/>
      <c r="AD1247" s="131">
        <v>160.108</v>
      </c>
      <c r="AE1247" s="109"/>
      <c r="AF1247" s="108"/>
      <c r="AG1247" s="16"/>
      <c r="AH1247" s="132">
        <v>5.0000000000000002E-5</v>
      </c>
      <c r="AI1247" s="132">
        <v>4.8199999999999996E-3</v>
      </c>
      <c r="AJ1247" s="132">
        <v>1.7000000000000001E-4</v>
      </c>
    </row>
    <row r="1248" spans="1:36">
      <c r="A1248" t="s">
        <v>1214</v>
      </c>
      <c r="B1248" t="s">
        <v>1250</v>
      </c>
      <c r="C1248" t="s">
        <v>3001</v>
      </c>
      <c r="D1248" t="s">
        <v>3002</v>
      </c>
      <c r="E1248" t="s">
        <v>310</v>
      </c>
      <c r="F1248" t="s">
        <v>3003</v>
      </c>
      <c r="G1248" t="s">
        <v>3004</v>
      </c>
      <c r="H1248" t="s">
        <v>322</v>
      </c>
      <c r="I1248" t="s">
        <v>755</v>
      </c>
      <c r="J1248" t="s">
        <v>205</v>
      </c>
      <c r="K1248" t="s">
        <v>205</v>
      </c>
      <c r="L1248" t="s">
        <v>326</v>
      </c>
      <c r="M1248" t="s">
        <v>341</v>
      </c>
      <c r="N1248" t="s">
        <v>448</v>
      </c>
      <c r="O1248" t="s">
        <v>340</v>
      </c>
      <c r="P1248"/>
      <c r="Q1248" t="s">
        <v>411</v>
      </c>
      <c r="R1248" t="s">
        <v>411</v>
      </c>
      <c r="S1248" t="s">
        <v>1213</v>
      </c>
      <c r="T1248" s="131">
        <v>2.76</v>
      </c>
      <c r="U1248" t="s">
        <v>1802</v>
      </c>
      <c r="V1248" s="132">
        <v>5.4710000000000002E-2</v>
      </c>
      <c r="W1248" s="132">
        <v>2.7E-2</v>
      </c>
      <c r="X1248" t="s">
        <v>413</v>
      </c>
      <c r="Y1248" t="s">
        <v>340</v>
      </c>
      <c r="Z1248" s="131">
        <v>139614.43</v>
      </c>
      <c r="AA1248" s="131">
        <v>1</v>
      </c>
      <c r="AB1248" s="131">
        <v>114.2</v>
      </c>
      <c r="AC1248" s="109"/>
      <c r="AD1248" s="131">
        <v>159.44</v>
      </c>
      <c r="AE1248" s="109"/>
      <c r="AF1248" s="108"/>
      <c r="AG1248" s="16"/>
      <c r="AH1248" s="132">
        <v>1.1800000000000001E-3</v>
      </c>
      <c r="AI1248" s="132">
        <v>4.7999999999999996E-3</v>
      </c>
      <c r="AJ1248" s="132">
        <v>1.7000000000000001E-4</v>
      </c>
    </row>
    <row r="1249" spans="1:36">
      <c r="A1249" t="s">
        <v>1214</v>
      </c>
      <c r="B1249" t="s">
        <v>1250</v>
      </c>
      <c r="C1249" t="s">
        <v>2989</v>
      </c>
      <c r="D1249" t="s">
        <v>2990</v>
      </c>
      <c r="E1249" t="s">
        <v>310</v>
      </c>
      <c r="F1249" t="s">
        <v>2999</v>
      </c>
      <c r="G1249" t="s">
        <v>3000</v>
      </c>
      <c r="H1249" t="s">
        <v>322</v>
      </c>
      <c r="I1249" t="s">
        <v>755</v>
      </c>
      <c r="J1249" t="s">
        <v>205</v>
      </c>
      <c r="K1249" t="s">
        <v>205</v>
      </c>
      <c r="L1249" t="s">
        <v>326</v>
      </c>
      <c r="M1249" t="s">
        <v>341</v>
      </c>
      <c r="N1249" t="s">
        <v>465</v>
      </c>
      <c r="O1249" t="s">
        <v>340</v>
      </c>
      <c r="P1249" t="s">
        <v>1550</v>
      </c>
      <c r="Q1249" t="s">
        <v>414</v>
      </c>
      <c r="R1249" t="s">
        <v>408</v>
      </c>
      <c r="S1249" t="s">
        <v>1213</v>
      </c>
      <c r="T1249" s="131">
        <v>0.5</v>
      </c>
      <c r="U1249" t="s">
        <v>1636</v>
      </c>
      <c r="V1249" s="132">
        <v>1.278E-2</v>
      </c>
      <c r="W1249" s="132">
        <v>-3.9899999999999998E-2</v>
      </c>
      <c r="X1249" t="s">
        <v>413</v>
      </c>
      <c r="Y1249" t="s">
        <v>340</v>
      </c>
      <c r="Z1249" s="131">
        <v>132000</v>
      </c>
      <c r="AA1249" s="131">
        <v>1</v>
      </c>
      <c r="AB1249" s="131">
        <v>119.66</v>
      </c>
      <c r="AC1249" s="109"/>
      <c r="AD1249" s="131">
        <v>157.95099999999999</v>
      </c>
      <c r="AE1249" s="109"/>
      <c r="AF1249" s="108"/>
      <c r="AG1249" s="16"/>
      <c r="AH1249" s="132">
        <v>2.3000000000000001E-4</v>
      </c>
      <c r="AI1249" s="132">
        <v>4.7600000000000003E-3</v>
      </c>
      <c r="AJ1249" s="132">
        <v>1.7000000000000001E-4</v>
      </c>
    </row>
    <row r="1250" spans="1:36">
      <c r="A1250" t="s">
        <v>1214</v>
      </c>
      <c r="B1250" t="s">
        <v>1250</v>
      </c>
      <c r="C1250" t="s">
        <v>1536</v>
      </c>
      <c r="D1250" t="s">
        <v>1537</v>
      </c>
      <c r="E1250" t="s">
        <v>310</v>
      </c>
      <c r="F1250" t="s">
        <v>2637</v>
      </c>
      <c r="G1250" t="s">
        <v>2638</v>
      </c>
      <c r="H1250" t="s">
        <v>322</v>
      </c>
      <c r="I1250" t="s">
        <v>952</v>
      </c>
      <c r="J1250" t="s">
        <v>205</v>
      </c>
      <c r="K1250" t="s">
        <v>205</v>
      </c>
      <c r="L1250" t="s">
        <v>326</v>
      </c>
      <c r="M1250" t="s">
        <v>341</v>
      </c>
      <c r="N1250" t="s">
        <v>449</v>
      </c>
      <c r="O1250" t="s">
        <v>340</v>
      </c>
      <c r="P1250" t="s">
        <v>1212</v>
      </c>
      <c r="Q1250" t="s">
        <v>414</v>
      </c>
      <c r="R1250" t="s">
        <v>408</v>
      </c>
      <c r="S1250" t="s">
        <v>1213</v>
      </c>
      <c r="T1250" s="131">
        <v>2.46</v>
      </c>
      <c r="U1250" t="s">
        <v>2639</v>
      </c>
      <c r="V1250" s="132">
        <v>4.6870000000000002E-2</v>
      </c>
      <c r="W1250" s="132">
        <v>4.3799999999999999E-2</v>
      </c>
      <c r="X1250" t="s">
        <v>413</v>
      </c>
      <c r="Y1250" t="s">
        <v>340</v>
      </c>
      <c r="Z1250" s="131">
        <v>161000</v>
      </c>
      <c r="AA1250" s="131">
        <v>1</v>
      </c>
      <c r="AB1250" s="131">
        <v>96.65</v>
      </c>
      <c r="AC1250" s="109"/>
      <c r="AD1250" s="131">
        <v>155.607</v>
      </c>
      <c r="AE1250" s="109"/>
      <c r="AF1250" s="108"/>
      <c r="AG1250" s="16"/>
      <c r="AH1250" s="132">
        <v>6.9999999999999994E-5</v>
      </c>
      <c r="AI1250" s="132">
        <v>4.6899999999999997E-3</v>
      </c>
      <c r="AJ1250" s="132">
        <v>1.7000000000000001E-4</v>
      </c>
    </row>
    <row r="1251" spans="1:36">
      <c r="A1251" t="s">
        <v>1214</v>
      </c>
      <c r="B1251" t="s">
        <v>1250</v>
      </c>
      <c r="C1251" t="s">
        <v>2004</v>
      </c>
      <c r="D1251" t="s">
        <v>2005</v>
      </c>
      <c r="E1251" t="s">
        <v>310</v>
      </c>
      <c r="F1251" t="s">
        <v>2513</v>
      </c>
      <c r="G1251" t="s">
        <v>2514</v>
      </c>
      <c r="H1251" t="s">
        <v>322</v>
      </c>
      <c r="I1251" t="s">
        <v>755</v>
      </c>
      <c r="J1251" t="s">
        <v>205</v>
      </c>
      <c r="K1251" t="s">
        <v>205</v>
      </c>
      <c r="L1251" t="s">
        <v>326</v>
      </c>
      <c r="M1251" t="s">
        <v>341</v>
      </c>
      <c r="N1251" t="s">
        <v>449</v>
      </c>
      <c r="O1251" t="s">
        <v>340</v>
      </c>
      <c r="P1251" t="s">
        <v>1212</v>
      </c>
      <c r="Q1251" t="s">
        <v>414</v>
      </c>
      <c r="R1251" t="s">
        <v>408</v>
      </c>
      <c r="S1251" t="s">
        <v>1213</v>
      </c>
      <c r="T1251" s="131">
        <v>4.9800000000000004</v>
      </c>
      <c r="U1251" t="s">
        <v>2515</v>
      </c>
      <c r="V1251" s="132">
        <v>2.5389999999999999E-2</v>
      </c>
      <c r="W1251" s="132">
        <v>2.6100000000000002E-2</v>
      </c>
      <c r="X1251" t="s">
        <v>413</v>
      </c>
      <c r="Y1251" t="s">
        <v>340</v>
      </c>
      <c r="Z1251" s="131">
        <v>143000</v>
      </c>
      <c r="AA1251" s="131">
        <v>1</v>
      </c>
      <c r="AB1251" s="131">
        <v>104.05</v>
      </c>
      <c r="AC1251" s="109">
        <v>0.33500000000000002</v>
      </c>
      <c r="AD1251" s="131">
        <v>149.12700000000001</v>
      </c>
      <c r="AE1251" s="109"/>
      <c r="AF1251" s="108"/>
      <c r="AG1251" s="16"/>
      <c r="AH1251" s="132">
        <v>4.0000000000000003E-5</v>
      </c>
      <c r="AI1251" s="132">
        <v>4.4999999999999997E-3</v>
      </c>
      <c r="AJ1251" s="132">
        <v>1.6000000000000001E-4</v>
      </c>
    </row>
    <row r="1252" spans="1:36">
      <c r="A1252" t="s">
        <v>1214</v>
      </c>
      <c r="B1252" t="s">
        <v>1250</v>
      </c>
      <c r="C1252" t="s">
        <v>1536</v>
      </c>
      <c r="D1252" t="s">
        <v>1537</v>
      </c>
      <c r="E1252" t="s">
        <v>310</v>
      </c>
      <c r="F1252" t="s">
        <v>2674</v>
      </c>
      <c r="G1252" t="s">
        <v>2675</v>
      </c>
      <c r="H1252" t="s">
        <v>322</v>
      </c>
      <c r="I1252" t="s">
        <v>755</v>
      </c>
      <c r="J1252" t="s">
        <v>205</v>
      </c>
      <c r="K1252" t="s">
        <v>205</v>
      </c>
      <c r="L1252" t="s">
        <v>326</v>
      </c>
      <c r="M1252" t="s">
        <v>341</v>
      </c>
      <c r="N1252" t="s">
        <v>449</v>
      </c>
      <c r="O1252" t="s">
        <v>340</v>
      </c>
      <c r="P1252" t="s">
        <v>1212</v>
      </c>
      <c r="Q1252" t="s">
        <v>414</v>
      </c>
      <c r="R1252" t="s">
        <v>408</v>
      </c>
      <c r="S1252" t="s">
        <v>1213</v>
      </c>
      <c r="T1252" s="131">
        <v>4.3899999999999997</v>
      </c>
      <c r="U1252" t="s">
        <v>2676</v>
      </c>
      <c r="V1252" s="132">
        <v>2.9409999999999999E-2</v>
      </c>
      <c r="W1252" s="132">
        <v>2.58E-2</v>
      </c>
      <c r="X1252" t="s">
        <v>413</v>
      </c>
      <c r="Y1252" t="s">
        <v>340</v>
      </c>
      <c r="Z1252" s="131">
        <v>145000</v>
      </c>
      <c r="AA1252" s="131">
        <v>1</v>
      </c>
      <c r="AB1252" s="131">
        <v>102.6</v>
      </c>
      <c r="AC1252" s="109"/>
      <c r="AD1252" s="131">
        <v>148.77000000000001</v>
      </c>
      <c r="AE1252" s="109"/>
      <c r="AF1252" s="108"/>
      <c r="AG1252" s="16"/>
      <c r="AH1252" s="132">
        <v>3.0000000000000001E-5</v>
      </c>
      <c r="AI1252" s="132">
        <v>4.4799999999999996E-3</v>
      </c>
      <c r="AJ1252" s="132">
        <v>1.6000000000000001E-4</v>
      </c>
    </row>
    <row r="1253" spans="1:36">
      <c r="A1253" t="s">
        <v>1214</v>
      </c>
      <c r="B1253" t="s">
        <v>1250</v>
      </c>
      <c r="C1253" t="s">
        <v>2518</v>
      </c>
      <c r="D1253" t="s">
        <v>2519</v>
      </c>
      <c r="E1253" t="s">
        <v>310</v>
      </c>
      <c r="F1253" t="s">
        <v>3014</v>
      </c>
      <c r="G1253" t="s">
        <v>3015</v>
      </c>
      <c r="H1253" t="s">
        <v>322</v>
      </c>
      <c r="I1253" t="s">
        <v>952</v>
      </c>
      <c r="J1253" t="s">
        <v>205</v>
      </c>
      <c r="K1253" t="s">
        <v>205</v>
      </c>
      <c r="L1253" t="s">
        <v>326</v>
      </c>
      <c r="M1253" t="s">
        <v>341</v>
      </c>
      <c r="N1253" t="s">
        <v>477</v>
      </c>
      <c r="O1253" t="s">
        <v>340</v>
      </c>
      <c r="P1253" t="s">
        <v>1590</v>
      </c>
      <c r="Q1253" t="s">
        <v>414</v>
      </c>
      <c r="R1253" t="s">
        <v>408</v>
      </c>
      <c r="S1253" t="s">
        <v>1213</v>
      </c>
      <c r="T1253" s="131">
        <v>0.9</v>
      </c>
      <c r="U1253" t="s">
        <v>2171</v>
      </c>
      <c r="V1253" s="132">
        <v>4.0230000000000002E-2</v>
      </c>
      <c r="W1253" s="132">
        <v>4.6899999999999997E-2</v>
      </c>
      <c r="X1253" t="s">
        <v>413</v>
      </c>
      <c r="Y1253" t="s">
        <v>340</v>
      </c>
      <c r="Z1253" s="131">
        <v>145000.98000000001</v>
      </c>
      <c r="AA1253" s="131">
        <v>1</v>
      </c>
      <c r="AB1253" s="131">
        <v>98.11</v>
      </c>
      <c r="AC1253" s="109"/>
      <c r="AD1253" s="131">
        <v>142.26</v>
      </c>
      <c r="AE1253" s="109"/>
      <c r="AF1253" s="108"/>
      <c r="AG1253" s="16"/>
      <c r="AH1253" s="132">
        <v>4.4000000000000002E-4</v>
      </c>
      <c r="AI1253" s="132">
        <v>4.28E-3</v>
      </c>
      <c r="AJ1253" s="132">
        <v>1.4999999999999999E-4</v>
      </c>
    </row>
    <row r="1254" spans="1:36">
      <c r="A1254" t="s">
        <v>1214</v>
      </c>
      <c r="B1254" t="s">
        <v>1250</v>
      </c>
      <c r="C1254" t="s">
        <v>1652</v>
      </c>
      <c r="D1254" t="s">
        <v>1653</v>
      </c>
      <c r="E1254" t="s">
        <v>310</v>
      </c>
      <c r="F1254" t="s">
        <v>1654</v>
      </c>
      <c r="G1254" t="s">
        <v>1655</v>
      </c>
      <c r="H1254" t="s">
        <v>322</v>
      </c>
      <c r="I1254" t="s">
        <v>952</v>
      </c>
      <c r="J1254" t="s">
        <v>205</v>
      </c>
      <c r="K1254" t="s">
        <v>205</v>
      </c>
      <c r="L1254" t="s">
        <v>328</v>
      </c>
      <c r="M1254" t="s">
        <v>341</v>
      </c>
      <c r="N1254" t="s">
        <v>455</v>
      </c>
      <c r="O1254" t="s">
        <v>340</v>
      </c>
      <c r="P1254" t="s">
        <v>1560</v>
      </c>
      <c r="Q1254" t="s">
        <v>414</v>
      </c>
      <c r="R1254" t="s">
        <v>408</v>
      </c>
      <c r="S1254" t="s">
        <v>1213</v>
      </c>
      <c r="T1254" s="131">
        <v>4.01</v>
      </c>
      <c r="U1254" t="s">
        <v>1617</v>
      </c>
      <c r="V1254" s="132">
        <v>6.0519999999999997E-2</v>
      </c>
      <c r="W1254" s="132">
        <v>5.8299999999999998E-2</v>
      </c>
      <c r="X1254" t="s">
        <v>413</v>
      </c>
      <c r="Y1254" t="s">
        <v>340</v>
      </c>
      <c r="Z1254" s="131">
        <v>135000</v>
      </c>
      <c r="AA1254" s="131">
        <v>1</v>
      </c>
      <c r="AB1254" s="131">
        <v>100.32836065573778</v>
      </c>
      <c r="AC1254" s="109"/>
      <c r="AD1254" s="131">
        <v>135.44328688524598</v>
      </c>
      <c r="AE1254" s="109"/>
      <c r="AF1254" s="108"/>
      <c r="AG1254" s="16"/>
      <c r="AH1254" s="132">
        <v>1.7000000000000001E-4</v>
      </c>
      <c r="AI1254" s="132">
        <v>4.1099999999999999E-3</v>
      </c>
      <c r="AJ1254" s="132">
        <v>1.4999999999999999E-4</v>
      </c>
    </row>
    <row r="1255" spans="1:36">
      <c r="A1255" t="s">
        <v>1214</v>
      </c>
      <c r="B1255" t="s">
        <v>1250</v>
      </c>
      <c r="C1255" t="s">
        <v>1930</v>
      </c>
      <c r="D1255" t="s">
        <v>1931</v>
      </c>
      <c r="E1255" t="s">
        <v>310</v>
      </c>
      <c r="F1255" t="s">
        <v>2055</v>
      </c>
      <c r="G1255" t="s">
        <v>2056</v>
      </c>
      <c r="H1255" t="s">
        <v>322</v>
      </c>
      <c r="I1255" t="s">
        <v>755</v>
      </c>
      <c r="J1255" t="s">
        <v>205</v>
      </c>
      <c r="K1255" t="s">
        <v>205</v>
      </c>
      <c r="L1255" t="s">
        <v>326</v>
      </c>
      <c r="M1255" t="s">
        <v>341</v>
      </c>
      <c r="N1255" t="s">
        <v>465</v>
      </c>
      <c r="O1255" t="s">
        <v>340</v>
      </c>
      <c r="P1255" t="s">
        <v>1645</v>
      </c>
      <c r="Q1255" t="s">
        <v>414</v>
      </c>
      <c r="R1255" t="s">
        <v>408</v>
      </c>
      <c r="S1255" t="s">
        <v>1213</v>
      </c>
      <c r="T1255" s="131">
        <v>3.75</v>
      </c>
      <c r="U1255" t="s">
        <v>1561</v>
      </c>
      <c r="V1255" s="132">
        <v>3.006E-2</v>
      </c>
      <c r="W1255" s="132">
        <v>2.81E-2</v>
      </c>
      <c r="X1255" t="s">
        <v>413</v>
      </c>
      <c r="Y1255" t="s">
        <v>340</v>
      </c>
      <c r="Z1255" s="131">
        <v>118681.32</v>
      </c>
      <c r="AA1255" s="131">
        <v>1</v>
      </c>
      <c r="AB1255" s="131">
        <v>111.28</v>
      </c>
      <c r="AC1255" s="109">
        <v>2.548</v>
      </c>
      <c r="AD1255" s="131">
        <v>134.61600000000001</v>
      </c>
      <c r="AE1255" s="109"/>
      <c r="AF1255" s="108"/>
      <c r="AG1255" s="16"/>
      <c r="AH1255" s="132">
        <v>6.0000000000000002E-5</v>
      </c>
      <c r="AI1255" s="132">
        <v>4.13E-3</v>
      </c>
      <c r="AJ1255" s="132">
        <v>1.4999999999999999E-4</v>
      </c>
    </row>
    <row r="1256" spans="1:36">
      <c r="A1256" t="s">
        <v>1214</v>
      </c>
      <c r="B1256" t="s">
        <v>1250</v>
      </c>
      <c r="C1256" t="s">
        <v>2329</v>
      </c>
      <c r="D1256" t="s">
        <v>2330</v>
      </c>
      <c r="E1256" t="s">
        <v>310</v>
      </c>
      <c r="F1256" t="s">
        <v>3037</v>
      </c>
      <c r="G1256" t="s">
        <v>3038</v>
      </c>
      <c r="H1256" t="s">
        <v>322</v>
      </c>
      <c r="I1256" t="s">
        <v>952</v>
      </c>
      <c r="J1256" t="s">
        <v>205</v>
      </c>
      <c r="K1256" t="s">
        <v>205</v>
      </c>
      <c r="L1256" t="s">
        <v>326</v>
      </c>
      <c r="M1256" t="s">
        <v>341</v>
      </c>
      <c r="N1256" t="s">
        <v>478</v>
      </c>
      <c r="O1256" t="s">
        <v>340</v>
      </c>
      <c r="P1256" t="s">
        <v>1645</v>
      </c>
      <c r="Q1256" t="s">
        <v>414</v>
      </c>
      <c r="R1256" t="s">
        <v>408</v>
      </c>
      <c r="S1256" t="s">
        <v>1213</v>
      </c>
      <c r="T1256" s="131">
        <v>0.59</v>
      </c>
      <c r="U1256" t="s">
        <v>2652</v>
      </c>
      <c r="V1256" s="132">
        <v>5.1900000000000002E-2</v>
      </c>
      <c r="W1256" s="132">
        <v>4.5499999999999999E-2</v>
      </c>
      <c r="X1256" t="s">
        <v>413</v>
      </c>
      <c r="Y1256" t="s">
        <v>340</v>
      </c>
      <c r="Z1256" s="131">
        <v>132780.96</v>
      </c>
      <c r="AA1256" s="131">
        <v>1</v>
      </c>
      <c r="AB1256" s="131">
        <v>99.04</v>
      </c>
      <c r="AC1256" s="109"/>
      <c r="AD1256" s="131">
        <v>131.506</v>
      </c>
      <c r="AE1256" s="109"/>
      <c r="AF1256" s="108"/>
      <c r="AG1256" s="16"/>
      <c r="AH1256" s="132">
        <v>2.1199999999999999E-3</v>
      </c>
      <c r="AI1256" s="132">
        <v>3.96E-3</v>
      </c>
      <c r="AJ1256" s="132">
        <v>1.3999999999999999E-4</v>
      </c>
    </row>
    <row r="1257" spans="1:36">
      <c r="A1257" t="s">
        <v>1214</v>
      </c>
      <c r="B1257" t="s">
        <v>1250</v>
      </c>
      <c r="C1257" t="s">
        <v>2025</v>
      </c>
      <c r="D1257" t="s">
        <v>2026</v>
      </c>
      <c r="E1257" t="s">
        <v>310</v>
      </c>
      <c r="F1257" t="s">
        <v>3033</v>
      </c>
      <c r="G1257" t="s">
        <v>3034</v>
      </c>
      <c r="H1257" t="s">
        <v>322</v>
      </c>
      <c r="I1257" t="s">
        <v>952</v>
      </c>
      <c r="J1257" t="s">
        <v>205</v>
      </c>
      <c r="K1257" t="s">
        <v>205</v>
      </c>
      <c r="L1257" t="s">
        <v>326</v>
      </c>
      <c r="M1257" t="s">
        <v>341</v>
      </c>
      <c r="N1257" t="s">
        <v>466</v>
      </c>
      <c r="O1257" t="s">
        <v>340</v>
      </c>
      <c r="P1257" t="s">
        <v>1600</v>
      </c>
      <c r="Q1257" t="s">
        <v>416</v>
      </c>
      <c r="R1257" t="s">
        <v>408</v>
      </c>
      <c r="S1257" t="s">
        <v>1213</v>
      </c>
      <c r="T1257" s="131">
        <v>1.02</v>
      </c>
      <c r="U1257" t="s">
        <v>1676</v>
      </c>
      <c r="V1257" s="132">
        <v>5.176E-2</v>
      </c>
      <c r="W1257" s="132">
        <v>4.5999999999999999E-2</v>
      </c>
      <c r="X1257" t="s">
        <v>413</v>
      </c>
      <c r="Y1257" t="s">
        <v>340</v>
      </c>
      <c r="Z1257" s="131">
        <v>123000.11</v>
      </c>
      <c r="AA1257" s="131">
        <v>1</v>
      </c>
      <c r="AB1257" s="131">
        <v>101.69</v>
      </c>
      <c r="AC1257" s="109"/>
      <c r="AD1257" s="131">
        <v>125.07899999999999</v>
      </c>
      <c r="AE1257" s="109"/>
      <c r="AF1257" s="108"/>
      <c r="AG1257" s="16"/>
      <c r="AH1257" s="132">
        <v>5.0000000000000001E-4</v>
      </c>
      <c r="AI1257" s="132">
        <v>3.7699999999999999E-3</v>
      </c>
      <c r="AJ1257" s="132">
        <v>1.3999999999999999E-4</v>
      </c>
    </row>
    <row r="1258" spans="1:36">
      <c r="A1258" t="s">
        <v>1214</v>
      </c>
      <c r="B1258" t="s">
        <v>1250</v>
      </c>
      <c r="C1258" t="s">
        <v>2989</v>
      </c>
      <c r="D1258" t="s">
        <v>2990</v>
      </c>
      <c r="E1258" t="s">
        <v>310</v>
      </c>
      <c r="F1258" t="s">
        <v>2991</v>
      </c>
      <c r="G1258" t="s">
        <v>2992</v>
      </c>
      <c r="H1258" t="s">
        <v>322</v>
      </c>
      <c r="I1258" t="s">
        <v>755</v>
      </c>
      <c r="J1258" t="s">
        <v>205</v>
      </c>
      <c r="K1258" t="s">
        <v>205</v>
      </c>
      <c r="L1258" t="s">
        <v>326</v>
      </c>
      <c r="M1258" t="s">
        <v>341</v>
      </c>
      <c r="N1258" t="s">
        <v>465</v>
      </c>
      <c r="O1258" t="s">
        <v>340</v>
      </c>
      <c r="P1258" t="s">
        <v>1550</v>
      </c>
      <c r="Q1258" t="s">
        <v>414</v>
      </c>
      <c r="R1258" t="s">
        <v>408</v>
      </c>
      <c r="S1258" t="s">
        <v>1213</v>
      </c>
      <c r="T1258" s="131">
        <v>1.74</v>
      </c>
      <c r="U1258" t="s">
        <v>1360</v>
      </c>
      <c r="V1258" s="132">
        <v>1.3440000000000001E-2</v>
      </c>
      <c r="W1258" s="132">
        <v>2.9499999999999998E-2</v>
      </c>
      <c r="X1258" t="s">
        <v>413</v>
      </c>
      <c r="Y1258" t="s">
        <v>340</v>
      </c>
      <c r="Z1258" s="131">
        <v>115000</v>
      </c>
      <c r="AA1258" s="131">
        <v>1</v>
      </c>
      <c r="AB1258" s="131">
        <v>108.03</v>
      </c>
      <c r="AC1258" s="109"/>
      <c r="AD1258" s="131">
        <v>124.235</v>
      </c>
      <c r="AE1258" s="109"/>
      <c r="AF1258" s="108"/>
      <c r="AG1258" s="16"/>
      <c r="AH1258" s="132">
        <v>2.3000000000000001E-4</v>
      </c>
      <c r="AI1258" s="132">
        <v>3.7399999999999998E-3</v>
      </c>
      <c r="AJ1258" s="132">
        <v>1.2999999999999999E-4</v>
      </c>
    </row>
    <row r="1259" spans="1:36">
      <c r="A1259" t="s">
        <v>1214</v>
      </c>
      <c r="B1259" t="s">
        <v>1250</v>
      </c>
      <c r="C1259" t="s">
        <v>456</v>
      </c>
      <c r="D1259" t="s">
        <v>2228</v>
      </c>
      <c r="E1259" t="s">
        <v>310</v>
      </c>
      <c r="F1259" t="s">
        <v>2460</v>
      </c>
      <c r="G1259" t="s">
        <v>2461</v>
      </c>
      <c r="H1259" t="s">
        <v>322</v>
      </c>
      <c r="I1259" t="s">
        <v>755</v>
      </c>
      <c r="J1259" t="s">
        <v>205</v>
      </c>
      <c r="K1259" t="s">
        <v>205</v>
      </c>
      <c r="L1259" t="s">
        <v>326</v>
      </c>
      <c r="M1259" t="s">
        <v>341</v>
      </c>
      <c r="N1259" t="s">
        <v>441</v>
      </c>
      <c r="O1259" t="s">
        <v>340</v>
      </c>
      <c r="P1259" t="s">
        <v>1212</v>
      </c>
      <c r="Q1259" t="s">
        <v>414</v>
      </c>
      <c r="R1259" t="s">
        <v>408</v>
      </c>
      <c r="S1259" t="s">
        <v>1213</v>
      </c>
      <c r="T1259" s="131">
        <v>2.77</v>
      </c>
      <c r="U1259" t="s">
        <v>2462</v>
      </c>
      <c r="V1259" s="132">
        <v>2.247E-2</v>
      </c>
      <c r="W1259" s="132">
        <v>2.46E-2</v>
      </c>
      <c r="X1259" t="s">
        <v>413</v>
      </c>
      <c r="Y1259" t="s">
        <v>340</v>
      </c>
      <c r="Z1259" s="131">
        <v>98913.46</v>
      </c>
      <c r="AA1259" s="131">
        <v>1</v>
      </c>
      <c r="AB1259" s="131">
        <v>123.46</v>
      </c>
      <c r="AC1259" s="109"/>
      <c r="AD1259" s="131">
        <v>122.119</v>
      </c>
      <c r="AE1259" s="109"/>
      <c r="AF1259" s="108"/>
      <c r="AG1259" s="16"/>
      <c r="AH1259" s="132">
        <v>4.0000000000000003E-5</v>
      </c>
      <c r="AI1259" s="132">
        <v>3.6800000000000001E-3</v>
      </c>
      <c r="AJ1259" s="132">
        <v>1.2999999999999999E-4</v>
      </c>
    </row>
    <row r="1260" spans="1:36">
      <c r="A1260" t="s">
        <v>1214</v>
      </c>
      <c r="B1260" t="s">
        <v>1250</v>
      </c>
      <c r="C1260" t="s">
        <v>3001</v>
      </c>
      <c r="D1260" t="s">
        <v>3002</v>
      </c>
      <c r="E1260" t="s">
        <v>310</v>
      </c>
      <c r="F1260" t="s">
        <v>3043</v>
      </c>
      <c r="G1260" t="s">
        <v>3044</v>
      </c>
      <c r="H1260" t="s">
        <v>322</v>
      </c>
      <c r="I1260" t="s">
        <v>755</v>
      </c>
      <c r="J1260" t="s">
        <v>205</v>
      </c>
      <c r="K1260" t="s">
        <v>205</v>
      </c>
      <c r="L1260" t="s">
        <v>326</v>
      </c>
      <c r="M1260" t="s">
        <v>341</v>
      </c>
      <c r="N1260" t="s">
        <v>448</v>
      </c>
      <c r="O1260" t="s">
        <v>340</v>
      </c>
      <c r="P1260"/>
      <c r="Q1260" t="s">
        <v>411</v>
      </c>
      <c r="R1260" t="s">
        <v>411</v>
      </c>
      <c r="S1260" t="s">
        <v>1213</v>
      </c>
      <c r="T1260" s="131">
        <v>0.94</v>
      </c>
      <c r="U1260" t="s">
        <v>3045</v>
      </c>
      <c r="V1260" s="132">
        <v>3.1040000000000002E-2</v>
      </c>
      <c r="W1260" s="132">
        <v>-2E-3</v>
      </c>
      <c r="X1260" t="s">
        <v>413</v>
      </c>
      <c r="Y1260" t="s">
        <v>340</v>
      </c>
      <c r="Z1260" s="131">
        <v>99771.44</v>
      </c>
      <c r="AA1260" s="131">
        <v>1</v>
      </c>
      <c r="AB1260" s="131">
        <v>122.1</v>
      </c>
      <c r="AC1260" s="109"/>
      <c r="AD1260" s="131">
        <v>121.821</v>
      </c>
      <c r="AE1260" s="109"/>
      <c r="AF1260" s="108"/>
      <c r="AG1260" s="16"/>
      <c r="AH1260" s="132">
        <v>8.0999999999999996E-4</v>
      </c>
      <c r="AI1260" s="132">
        <v>3.6700000000000001E-3</v>
      </c>
      <c r="AJ1260" s="132">
        <v>1.2999999999999999E-4</v>
      </c>
    </row>
    <row r="1261" spans="1:36">
      <c r="A1261" t="s">
        <v>1214</v>
      </c>
      <c r="B1261" t="s">
        <v>1250</v>
      </c>
      <c r="C1261" t="s">
        <v>1930</v>
      </c>
      <c r="D1261" t="s">
        <v>1931</v>
      </c>
      <c r="E1261" t="s">
        <v>310</v>
      </c>
      <c r="F1261" t="s">
        <v>2993</v>
      </c>
      <c r="G1261" t="s">
        <v>2994</v>
      </c>
      <c r="H1261" t="s">
        <v>322</v>
      </c>
      <c r="I1261" t="s">
        <v>755</v>
      </c>
      <c r="J1261" t="s">
        <v>205</v>
      </c>
      <c r="K1261" t="s">
        <v>205</v>
      </c>
      <c r="L1261" t="s">
        <v>326</v>
      </c>
      <c r="M1261" t="s">
        <v>341</v>
      </c>
      <c r="N1261" t="s">
        <v>465</v>
      </c>
      <c r="O1261" t="s">
        <v>340</v>
      </c>
      <c r="P1261" t="s">
        <v>1645</v>
      </c>
      <c r="Q1261" t="s">
        <v>414</v>
      </c>
      <c r="R1261" t="s">
        <v>408</v>
      </c>
      <c r="S1261" t="s">
        <v>1213</v>
      </c>
      <c r="T1261" s="131">
        <v>0.02</v>
      </c>
      <c r="U1261" t="s">
        <v>2700</v>
      </c>
      <c r="V1261" s="132">
        <v>1.392E-2</v>
      </c>
      <c r="W1261" s="132">
        <v>8.1799999999999998E-2</v>
      </c>
      <c r="X1261" t="s">
        <v>413</v>
      </c>
      <c r="Y1261" t="s">
        <v>340</v>
      </c>
      <c r="Z1261" s="131">
        <v>101000.07</v>
      </c>
      <c r="AA1261" s="131">
        <v>1</v>
      </c>
      <c r="AB1261" s="131">
        <v>119.74</v>
      </c>
      <c r="AC1261" s="109"/>
      <c r="AD1261" s="131">
        <v>120.937</v>
      </c>
      <c r="AE1261" s="109"/>
      <c r="AF1261" s="108"/>
      <c r="AG1261" s="16"/>
      <c r="AH1261" s="132">
        <v>3.6999999999999999E-4</v>
      </c>
      <c r="AI1261" s="132">
        <v>3.64E-3</v>
      </c>
      <c r="AJ1261" s="132">
        <v>1.2999999999999999E-4</v>
      </c>
    </row>
    <row r="1262" spans="1:36">
      <c r="A1262" t="s">
        <v>1214</v>
      </c>
      <c r="B1262" t="s">
        <v>1250</v>
      </c>
      <c r="C1262" t="s">
        <v>2321</v>
      </c>
      <c r="D1262" t="s">
        <v>2322</v>
      </c>
      <c r="E1262" t="s">
        <v>310</v>
      </c>
      <c r="F1262" t="s">
        <v>2740</v>
      </c>
      <c r="G1262" t="s">
        <v>2741</v>
      </c>
      <c r="H1262" t="s">
        <v>322</v>
      </c>
      <c r="I1262" t="s">
        <v>952</v>
      </c>
      <c r="J1262" t="s">
        <v>205</v>
      </c>
      <c r="K1262" t="s">
        <v>205</v>
      </c>
      <c r="L1262" t="s">
        <v>326</v>
      </c>
      <c r="M1262" t="s">
        <v>341</v>
      </c>
      <c r="N1262" t="s">
        <v>452</v>
      </c>
      <c r="O1262" t="s">
        <v>340</v>
      </c>
      <c r="P1262" t="s">
        <v>1566</v>
      </c>
      <c r="Q1262" t="s">
        <v>414</v>
      </c>
      <c r="R1262" t="s">
        <v>408</v>
      </c>
      <c r="S1262" t="s">
        <v>1213</v>
      </c>
      <c r="T1262" s="131">
        <v>0.99</v>
      </c>
      <c r="U1262" t="s">
        <v>1861</v>
      </c>
      <c r="V1262" s="132">
        <v>4.7960000000000003E-2</v>
      </c>
      <c r="W1262" s="132">
        <v>4.9099999999999998E-2</v>
      </c>
      <c r="X1262" t="s">
        <v>413</v>
      </c>
      <c r="Y1262" t="s">
        <v>340</v>
      </c>
      <c r="Z1262" s="131">
        <v>121500.3</v>
      </c>
      <c r="AA1262" s="131">
        <v>1</v>
      </c>
      <c r="AB1262" s="131">
        <v>99.19</v>
      </c>
      <c r="AC1262" s="109"/>
      <c r="AD1262" s="131">
        <v>120.51600000000001</v>
      </c>
      <c r="AE1262" s="109"/>
      <c r="AF1262" s="108"/>
      <c r="AG1262" s="16"/>
      <c r="AH1262" s="132">
        <v>1.8400000000000001E-3</v>
      </c>
      <c r="AI1262" s="132">
        <v>3.63E-3</v>
      </c>
      <c r="AJ1262" s="132">
        <v>1.2999999999999999E-4</v>
      </c>
    </row>
    <row r="1263" spans="1:36">
      <c r="A1263" t="s">
        <v>1214</v>
      </c>
      <c r="B1263" t="s">
        <v>1250</v>
      </c>
      <c r="C1263" t="s">
        <v>3156</v>
      </c>
      <c r="D1263" t="s">
        <v>3157</v>
      </c>
      <c r="E1263" t="s">
        <v>312</v>
      </c>
      <c r="F1263" t="s">
        <v>3158</v>
      </c>
      <c r="G1263" t="s">
        <v>3159</v>
      </c>
      <c r="H1263" t="s">
        <v>322</v>
      </c>
      <c r="I1263" t="s">
        <v>952</v>
      </c>
      <c r="J1263" t="s">
        <v>205</v>
      </c>
      <c r="K1263" t="s">
        <v>225</v>
      </c>
      <c r="L1263" t="s">
        <v>326</v>
      </c>
      <c r="M1263" t="s">
        <v>341</v>
      </c>
      <c r="N1263" t="s">
        <v>466</v>
      </c>
      <c r="O1263" t="s">
        <v>340</v>
      </c>
      <c r="P1263" t="s">
        <v>1530</v>
      </c>
      <c r="Q1263" t="s">
        <v>414</v>
      </c>
      <c r="R1263" t="s">
        <v>408</v>
      </c>
      <c r="S1263" t="s">
        <v>1213</v>
      </c>
      <c r="T1263" s="131">
        <v>0.99</v>
      </c>
      <c r="U1263" t="s">
        <v>3045</v>
      </c>
      <c r="V1263" s="132">
        <v>7.3469999999999994E-2</v>
      </c>
      <c r="W1263" s="132">
        <v>6.1199999999999997E-2</v>
      </c>
      <c r="X1263" t="s">
        <v>413</v>
      </c>
      <c r="Y1263" t="s">
        <v>340</v>
      </c>
      <c r="Z1263" s="131">
        <v>113000</v>
      </c>
      <c r="AA1263" s="131">
        <v>1</v>
      </c>
      <c r="AB1263" s="131">
        <v>104.55</v>
      </c>
      <c r="AC1263" s="109"/>
      <c r="AD1263" s="131">
        <v>118.142</v>
      </c>
      <c r="AE1263" s="109"/>
      <c r="AF1263" s="108"/>
      <c r="AG1263" s="16"/>
      <c r="AH1263" s="132">
        <v>7.7999999999999999E-4</v>
      </c>
      <c r="AI1263" s="132">
        <v>3.5599999999999998E-3</v>
      </c>
      <c r="AJ1263" s="132">
        <v>1.2999999999999999E-4</v>
      </c>
    </row>
    <row r="1264" spans="1:36">
      <c r="A1264" t="s">
        <v>1214</v>
      </c>
      <c r="B1264" t="s">
        <v>1250</v>
      </c>
      <c r="C1264" t="s">
        <v>1955</v>
      </c>
      <c r="D1264" t="s">
        <v>1956</v>
      </c>
      <c r="E1264" t="s">
        <v>310</v>
      </c>
      <c r="F1264" t="s">
        <v>2286</v>
      </c>
      <c r="G1264" t="s">
        <v>2287</v>
      </c>
      <c r="H1264" t="s">
        <v>322</v>
      </c>
      <c r="I1264" t="s">
        <v>755</v>
      </c>
      <c r="J1264" t="s">
        <v>205</v>
      </c>
      <c r="K1264" t="s">
        <v>205</v>
      </c>
      <c r="L1264" t="s">
        <v>326</v>
      </c>
      <c r="M1264" t="s">
        <v>341</v>
      </c>
      <c r="N1264" t="s">
        <v>465</v>
      </c>
      <c r="O1264" t="s">
        <v>340</v>
      </c>
      <c r="P1264" t="s">
        <v>1645</v>
      </c>
      <c r="Q1264" t="s">
        <v>414</v>
      </c>
      <c r="R1264" t="s">
        <v>408</v>
      </c>
      <c r="S1264" t="s">
        <v>1213</v>
      </c>
      <c r="T1264" s="131">
        <v>1.66</v>
      </c>
      <c r="U1264" t="s">
        <v>2288</v>
      </c>
      <c r="V1264" s="132">
        <v>1.585E-2</v>
      </c>
      <c r="W1264" s="132">
        <v>2.92E-2</v>
      </c>
      <c r="X1264" t="s">
        <v>413</v>
      </c>
      <c r="Y1264" t="s">
        <v>340</v>
      </c>
      <c r="Z1264" s="131">
        <v>96806.35</v>
      </c>
      <c r="AA1264" s="131">
        <v>1</v>
      </c>
      <c r="AB1264" s="131">
        <v>121.17</v>
      </c>
      <c r="AC1264" s="109"/>
      <c r="AD1264" s="131">
        <v>117.3</v>
      </c>
      <c r="AE1264" s="109"/>
      <c r="AF1264" s="108"/>
      <c r="AG1264" s="16"/>
      <c r="AH1264" s="132">
        <v>1.1E-4</v>
      </c>
      <c r="AI1264" s="132">
        <v>3.5300000000000002E-3</v>
      </c>
      <c r="AJ1264" s="132">
        <v>1.2999999999999999E-4</v>
      </c>
    </row>
    <row r="1265" spans="1:36">
      <c r="A1265" t="s">
        <v>1214</v>
      </c>
      <c r="B1265" t="s">
        <v>1250</v>
      </c>
      <c r="C1265" t="s">
        <v>2547</v>
      </c>
      <c r="D1265" t="s">
        <v>2548</v>
      </c>
      <c r="E1265" t="s">
        <v>310</v>
      </c>
      <c r="F1265" t="s">
        <v>2549</v>
      </c>
      <c r="G1265" t="s">
        <v>2550</v>
      </c>
      <c r="H1265" t="s">
        <v>322</v>
      </c>
      <c r="I1265" t="s">
        <v>756</v>
      </c>
      <c r="J1265" t="s">
        <v>205</v>
      </c>
      <c r="K1265" t="s">
        <v>205</v>
      </c>
      <c r="L1265" t="s">
        <v>326</v>
      </c>
      <c r="M1265" t="s">
        <v>341</v>
      </c>
      <c r="N1265" t="s">
        <v>455</v>
      </c>
      <c r="O1265" t="s">
        <v>340</v>
      </c>
      <c r="P1265" t="s">
        <v>1579</v>
      </c>
      <c r="Q1265" t="s">
        <v>416</v>
      </c>
      <c r="R1265" t="s">
        <v>408</v>
      </c>
      <c r="S1265" t="s">
        <v>1213</v>
      </c>
      <c r="T1265" s="131">
        <v>2.4300000000000002</v>
      </c>
      <c r="U1265" t="s">
        <v>2551</v>
      </c>
      <c r="V1265" s="132">
        <v>6.9889999999999994E-2</v>
      </c>
      <c r="W1265" s="132">
        <v>6.2100000000000002E-2</v>
      </c>
      <c r="X1265" t="s">
        <v>413</v>
      </c>
      <c r="Y1265" t="s">
        <v>340</v>
      </c>
      <c r="Z1265" s="131">
        <v>124585.27</v>
      </c>
      <c r="AA1265" s="131">
        <v>1</v>
      </c>
      <c r="AB1265" s="131">
        <v>94.12</v>
      </c>
      <c r="AC1265" s="109"/>
      <c r="AD1265" s="131">
        <v>117.26</v>
      </c>
      <c r="AE1265" s="109"/>
      <c r="AF1265" s="108"/>
      <c r="AG1265" s="16"/>
      <c r="AH1265" s="132">
        <v>1E-4</v>
      </c>
      <c r="AI1265" s="132">
        <v>3.5300000000000002E-3</v>
      </c>
      <c r="AJ1265" s="132">
        <v>1.2999999999999999E-4</v>
      </c>
    </row>
    <row r="1266" spans="1:36">
      <c r="A1266" t="s">
        <v>1214</v>
      </c>
      <c r="B1266" t="s">
        <v>1250</v>
      </c>
      <c r="C1266" t="s">
        <v>1552</v>
      </c>
      <c r="D1266" t="s">
        <v>1553</v>
      </c>
      <c r="E1266" t="s">
        <v>310</v>
      </c>
      <c r="F1266" t="s">
        <v>1841</v>
      </c>
      <c r="G1266" t="s">
        <v>1842</v>
      </c>
      <c r="H1266" t="s">
        <v>322</v>
      </c>
      <c r="I1266" t="s">
        <v>952</v>
      </c>
      <c r="J1266" t="s">
        <v>205</v>
      </c>
      <c r="K1266" t="s">
        <v>205</v>
      </c>
      <c r="L1266" t="s">
        <v>326</v>
      </c>
      <c r="M1266" t="s">
        <v>341</v>
      </c>
      <c r="N1266" t="s">
        <v>444</v>
      </c>
      <c r="O1266" t="s">
        <v>340</v>
      </c>
      <c r="P1266" t="s">
        <v>1556</v>
      </c>
      <c r="Q1266" t="s">
        <v>416</v>
      </c>
      <c r="R1266" t="s">
        <v>408</v>
      </c>
      <c r="S1266" t="s">
        <v>1213</v>
      </c>
      <c r="T1266" s="131">
        <v>0.73</v>
      </c>
      <c r="U1266" t="s">
        <v>1676</v>
      </c>
      <c r="V1266" s="132">
        <v>-7.5500000000000003E-3</v>
      </c>
      <c r="W1266" s="132">
        <v>5.8900000000000001E-2</v>
      </c>
      <c r="X1266" t="s">
        <v>413</v>
      </c>
      <c r="Y1266" t="s">
        <v>340</v>
      </c>
      <c r="Z1266" s="131">
        <v>114000</v>
      </c>
      <c r="AA1266" s="131">
        <v>1</v>
      </c>
      <c r="AB1266" s="131">
        <v>102.52</v>
      </c>
      <c r="AC1266" s="109"/>
      <c r="AD1266" s="131">
        <v>116.873</v>
      </c>
      <c r="AE1266" s="109"/>
      <c r="AF1266" s="108"/>
      <c r="AG1266" s="16"/>
      <c r="AH1266" s="132">
        <v>4.6999999999999999E-4</v>
      </c>
      <c r="AI1266" s="132">
        <v>3.5200000000000001E-3</v>
      </c>
      <c r="AJ1266" s="132">
        <v>1.2999999999999999E-4</v>
      </c>
    </row>
    <row r="1267" spans="1:36">
      <c r="A1267" t="s">
        <v>1214</v>
      </c>
      <c r="B1267" t="s">
        <v>1250</v>
      </c>
      <c r="C1267" t="s">
        <v>1652</v>
      </c>
      <c r="D1267" t="s">
        <v>1653</v>
      </c>
      <c r="E1267" t="s">
        <v>310</v>
      </c>
      <c r="F1267" t="s">
        <v>2412</v>
      </c>
      <c r="G1267" t="s">
        <v>2413</v>
      </c>
      <c r="H1267" t="s">
        <v>322</v>
      </c>
      <c r="I1267" t="s">
        <v>952</v>
      </c>
      <c r="J1267" t="s">
        <v>205</v>
      </c>
      <c r="K1267" t="s">
        <v>205</v>
      </c>
      <c r="L1267" t="s">
        <v>326</v>
      </c>
      <c r="M1267" t="s">
        <v>341</v>
      </c>
      <c r="N1267" t="s">
        <v>455</v>
      </c>
      <c r="O1267" t="s">
        <v>340</v>
      </c>
      <c r="P1267" t="s">
        <v>1550</v>
      </c>
      <c r="Q1267" t="s">
        <v>414</v>
      </c>
      <c r="R1267" t="s">
        <v>408</v>
      </c>
      <c r="S1267" t="s">
        <v>1213</v>
      </c>
      <c r="T1267" s="131">
        <v>3.13</v>
      </c>
      <c r="U1267" t="s">
        <v>1689</v>
      </c>
      <c r="V1267" s="132">
        <v>5.5100000000000003E-2</v>
      </c>
      <c r="W1267" s="132">
        <v>5.11E-2</v>
      </c>
      <c r="X1267" t="s">
        <v>413</v>
      </c>
      <c r="Y1267" t="s">
        <v>340</v>
      </c>
      <c r="Z1267" s="131">
        <v>108000</v>
      </c>
      <c r="AA1267" s="131">
        <v>1</v>
      </c>
      <c r="AB1267" s="131">
        <v>106.88</v>
      </c>
      <c r="AC1267" s="109"/>
      <c r="AD1267" s="131">
        <v>115.43</v>
      </c>
      <c r="AE1267" s="109"/>
      <c r="AF1267" s="108"/>
      <c r="AG1267" s="16"/>
      <c r="AH1267" s="132">
        <v>1.2E-4</v>
      </c>
      <c r="AI1267" s="132">
        <v>3.48E-3</v>
      </c>
      <c r="AJ1267" s="132">
        <v>1.2E-4</v>
      </c>
    </row>
    <row r="1268" spans="1:36">
      <c r="A1268" t="s">
        <v>1214</v>
      </c>
      <c r="B1268" t="s">
        <v>1250</v>
      </c>
      <c r="C1268" t="s">
        <v>2339</v>
      </c>
      <c r="D1268" t="s">
        <v>2340</v>
      </c>
      <c r="E1268" t="s">
        <v>310</v>
      </c>
      <c r="F1268" t="s">
        <v>2341</v>
      </c>
      <c r="G1268" t="s">
        <v>2342</v>
      </c>
      <c r="H1268" t="s">
        <v>322</v>
      </c>
      <c r="I1268" t="s">
        <v>755</v>
      </c>
      <c r="J1268" t="s">
        <v>205</v>
      </c>
      <c r="K1268" t="s">
        <v>205</v>
      </c>
      <c r="L1268" t="s">
        <v>326</v>
      </c>
      <c r="M1268" t="s">
        <v>341</v>
      </c>
      <c r="N1268" t="s">
        <v>465</v>
      </c>
      <c r="O1268" t="s">
        <v>340</v>
      </c>
      <c r="P1268" t="s">
        <v>2193</v>
      </c>
      <c r="Q1268" t="s">
        <v>416</v>
      </c>
      <c r="R1268" t="s">
        <v>408</v>
      </c>
      <c r="S1268" t="s">
        <v>1213</v>
      </c>
      <c r="T1268" s="131">
        <v>2.25</v>
      </c>
      <c r="U1268" t="s">
        <v>1681</v>
      </c>
      <c r="V1268" s="132">
        <v>2.7189999999999999E-2</v>
      </c>
      <c r="W1268" s="132">
        <v>2.87E-2</v>
      </c>
      <c r="X1268" t="s">
        <v>413</v>
      </c>
      <c r="Y1268" t="s">
        <v>340</v>
      </c>
      <c r="Z1268" s="131">
        <v>98824.37</v>
      </c>
      <c r="AA1268" s="131">
        <v>1</v>
      </c>
      <c r="AB1268" s="131">
        <v>116.1</v>
      </c>
      <c r="AC1268" s="109"/>
      <c r="AD1268" s="131">
        <v>114.735</v>
      </c>
      <c r="AE1268" s="109"/>
      <c r="AF1268" s="108"/>
      <c r="AG1268" s="16"/>
      <c r="AH1268" s="132">
        <v>1.8000000000000001E-4</v>
      </c>
      <c r="AI1268" s="132">
        <v>3.46E-3</v>
      </c>
      <c r="AJ1268" s="132">
        <v>1.2E-4</v>
      </c>
    </row>
    <row r="1269" spans="1:36">
      <c r="A1269" t="s">
        <v>1214</v>
      </c>
      <c r="B1269" t="s">
        <v>1250</v>
      </c>
      <c r="C1269" t="s">
        <v>2995</v>
      </c>
      <c r="D1269" t="s">
        <v>2996</v>
      </c>
      <c r="E1269" t="s">
        <v>310</v>
      </c>
      <c r="F1269" t="s">
        <v>2997</v>
      </c>
      <c r="G1269" t="s">
        <v>2998</v>
      </c>
      <c r="H1269" t="s">
        <v>322</v>
      </c>
      <c r="I1269" t="s">
        <v>953</v>
      </c>
      <c r="J1269" t="s">
        <v>205</v>
      </c>
      <c r="K1269" t="s">
        <v>205</v>
      </c>
      <c r="L1269" t="s">
        <v>326</v>
      </c>
      <c r="M1269" t="s">
        <v>341</v>
      </c>
      <c r="N1269" t="s">
        <v>442</v>
      </c>
      <c r="O1269" t="s">
        <v>340</v>
      </c>
      <c r="P1269"/>
      <c r="Q1269" t="s">
        <v>411</v>
      </c>
      <c r="R1269" t="s">
        <v>411</v>
      </c>
      <c r="S1269" t="s">
        <v>1213</v>
      </c>
      <c r="T1269" s="131">
        <v>0.99</v>
      </c>
      <c r="U1269" t="s">
        <v>1861</v>
      </c>
      <c r="V1269" s="132">
        <v>6.3710000000000003E-2</v>
      </c>
      <c r="W1269" s="132">
        <v>1.7000000000000001E-2</v>
      </c>
      <c r="X1269" t="s">
        <v>413</v>
      </c>
      <c r="Y1269" t="s">
        <v>340</v>
      </c>
      <c r="Z1269" s="131">
        <v>111000</v>
      </c>
      <c r="AA1269" s="131">
        <v>1</v>
      </c>
      <c r="AB1269" s="131">
        <v>100.8</v>
      </c>
      <c r="AC1269" s="109"/>
      <c r="AD1269" s="131">
        <v>111.88800000000001</v>
      </c>
      <c r="AE1269" s="109"/>
      <c r="AF1269" s="108"/>
      <c r="AG1269" s="16"/>
      <c r="AH1269" s="132">
        <v>3.3E-4</v>
      </c>
      <c r="AI1269" s="132">
        <v>3.3700000000000002E-3</v>
      </c>
      <c r="AJ1269" s="132">
        <v>1.2E-4</v>
      </c>
    </row>
    <row r="1270" spans="1:36">
      <c r="A1270" t="s">
        <v>1214</v>
      </c>
      <c r="B1270" t="s">
        <v>1250</v>
      </c>
      <c r="C1270" t="s">
        <v>2095</v>
      </c>
      <c r="D1270" t="s">
        <v>2096</v>
      </c>
      <c r="E1270" t="s">
        <v>310</v>
      </c>
      <c r="F1270" t="s">
        <v>2679</v>
      </c>
      <c r="G1270" t="s">
        <v>2680</v>
      </c>
      <c r="H1270" t="s">
        <v>322</v>
      </c>
      <c r="I1270" t="s">
        <v>952</v>
      </c>
      <c r="J1270" t="s">
        <v>205</v>
      </c>
      <c r="K1270" t="s">
        <v>205</v>
      </c>
      <c r="L1270" t="s">
        <v>326</v>
      </c>
      <c r="M1270" t="s">
        <v>341</v>
      </c>
      <c r="N1270" t="s">
        <v>485</v>
      </c>
      <c r="O1270" t="s">
        <v>340</v>
      </c>
      <c r="P1270" t="s">
        <v>1645</v>
      </c>
      <c r="Q1270" t="s">
        <v>414</v>
      </c>
      <c r="R1270" t="s">
        <v>408</v>
      </c>
      <c r="S1270" t="s">
        <v>1213</v>
      </c>
      <c r="T1270" s="131">
        <v>0.42</v>
      </c>
      <c r="U1270" t="s">
        <v>2619</v>
      </c>
      <c r="V1270" s="132">
        <v>4.4220000000000002E-2</v>
      </c>
      <c r="W1270" s="132">
        <v>4.48E-2</v>
      </c>
      <c r="X1270" t="s">
        <v>413</v>
      </c>
      <c r="Y1270" t="s">
        <v>340</v>
      </c>
      <c r="Z1270" s="131">
        <v>111461</v>
      </c>
      <c r="AA1270" s="131">
        <v>1</v>
      </c>
      <c r="AB1270" s="131">
        <v>99.97</v>
      </c>
      <c r="AC1270" s="109"/>
      <c r="AD1270" s="131">
        <v>111.428</v>
      </c>
      <c r="AE1270" s="109"/>
      <c r="AF1270" s="108"/>
      <c r="AG1270" s="16"/>
      <c r="AH1270" s="132">
        <v>2.1000000000000001E-4</v>
      </c>
      <c r="AI1270" s="132">
        <v>3.3600000000000001E-3</v>
      </c>
      <c r="AJ1270" s="132">
        <v>1.2E-4</v>
      </c>
    </row>
    <row r="1271" spans="1:36">
      <c r="A1271" t="s">
        <v>1214</v>
      </c>
      <c r="B1271" t="s">
        <v>1250</v>
      </c>
      <c r="C1271" t="s">
        <v>2289</v>
      </c>
      <c r="D1271" t="s">
        <v>2290</v>
      </c>
      <c r="E1271" t="s">
        <v>310</v>
      </c>
      <c r="F1271" t="s">
        <v>2578</v>
      </c>
      <c r="G1271" t="s">
        <v>2579</v>
      </c>
      <c r="H1271" t="s">
        <v>322</v>
      </c>
      <c r="I1271" t="s">
        <v>755</v>
      </c>
      <c r="J1271" t="s">
        <v>205</v>
      </c>
      <c r="K1271" t="s">
        <v>205</v>
      </c>
      <c r="L1271" t="s">
        <v>326</v>
      </c>
      <c r="M1271" t="s">
        <v>341</v>
      </c>
      <c r="N1271" t="s">
        <v>465</v>
      </c>
      <c r="O1271" t="s">
        <v>340</v>
      </c>
      <c r="P1271" t="s">
        <v>1645</v>
      </c>
      <c r="Q1271" t="s">
        <v>414</v>
      </c>
      <c r="R1271" t="s">
        <v>408</v>
      </c>
      <c r="S1271" t="s">
        <v>1213</v>
      </c>
      <c r="T1271" s="131">
        <v>2.06</v>
      </c>
      <c r="U1271" t="s">
        <v>2580</v>
      </c>
      <c r="V1271" s="132">
        <v>1.8759999999999999E-2</v>
      </c>
      <c r="W1271" s="132">
        <v>2.8400000000000002E-2</v>
      </c>
      <c r="X1271" t="s">
        <v>413</v>
      </c>
      <c r="Y1271" t="s">
        <v>340</v>
      </c>
      <c r="Z1271" s="131">
        <v>97137.27</v>
      </c>
      <c r="AA1271" s="131">
        <v>1</v>
      </c>
      <c r="AB1271" s="131">
        <v>114.01</v>
      </c>
      <c r="AC1271" s="109"/>
      <c r="AD1271" s="131">
        <v>110.746</v>
      </c>
      <c r="AE1271" s="109"/>
      <c r="AF1271" s="108"/>
      <c r="AG1271" s="16"/>
      <c r="AH1271" s="132">
        <v>1E-4</v>
      </c>
      <c r="AI1271" s="132">
        <v>3.3400000000000001E-3</v>
      </c>
      <c r="AJ1271" s="132">
        <v>1.2E-4</v>
      </c>
    </row>
    <row r="1272" spans="1:36">
      <c r="A1272" t="s">
        <v>1214</v>
      </c>
      <c r="B1272" t="s">
        <v>1250</v>
      </c>
      <c r="C1272" t="s">
        <v>1944</v>
      </c>
      <c r="D1272" t="s">
        <v>1945</v>
      </c>
      <c r="E1272" t="s">
        <v>310</v>
      </c>
      <c r="F1272" t="s">
        <v>2510</v>
      </c>
      <c r="G1272" t="s">
        <v>2511</v>
      </c>
      <c r="H1272" t="s">
        <v>322</v>
      </c>
      <c r="I1272" t="s">
        <v>755</v>
      </c>
      <c r="J1272" t="s">
        <v>205</v>
      </c>
      <c r="K1272" t="s">
        <v>205</v>
      </c>
      <c r="L1272" t="s">
        <v>326</v>
      </c>
      <c r="M1272" t="s">
        <v>341</v>
      </c>
      <c r="N1272" t="s">
        <v>465</v>
      </c>
      <c r="O1272" t="s">
        <v>340</v>
      </c>
      <c r="P1272" t="s">
        <v>1645</v>
      </c>
      <c r="Q1272" t="s">
        <v>414</v>
      </c>
      <c r="R1272" t="s">
        <v>408</v>
      </c>
      <c r="S1272" t="s">
        <v>1213</v>
      </c>
      <c r="T1272" s="131">
        <v>0.78</v>
      </c>
      <c r="U1272" t="s">
        <v>2512</v>
      </c>
      <c r="V1272" s="132">
        <v>1.6049999999999998E-2</v>
      </c>
      <c r="W1272" s="132">
        <v>3.2099999999999997E-2</v>
      </c>
      <c r="X1272" t="s">
        <v>413</v>
      </c>
      <c r="Y1272" t="s">
        <v>340</v>
      </c>
      <c r="Z1272" s="131">
        <v>94698.72</v>
      </c>
      <c r="AA1272" s="131">
        <v>1</v>
      </c>
      <c r="AB1272" s="131">
        <v>116.88</v>
      </c>
      <c r="AC1272" s="109"/>
      <c r="AD1272" s="131">
        <v>110.684</v>
      </c>
      <c r="AE1272" s="109"/>
      <c r="AF1272" s="108"/>
      <c r="AG1272" s="16"/>
      <c r="AH1272" s="132">
        <v>2.1000000000000001E-4</v>
      </c>
      <c r="AI1272" s="132">
        <v>3.3300000000000001E-3</v>
      </c>
      <c r="AJ1272" s="132">
        <v>1.2E-4</v>
      </c>
    </row>
    <row r="1273" spans="1:36">
      <c r="A1273" t="s">
        <v>1214</v>
      </c>
      <c r="B1273" t="s">
        <v>1250</v>
      </c>
      <c r="C1273" t="s">
        <v>2066</v>
      </c>
      <c r="D1273" t="s">
        <v>2067</v>
      </c>
      <c r="E1273" t="s">
        <v>310</v>
      </c>
      <c r="F1273" t="s">
        <v>2204</v>
      </c>
      <c r="G1273" t="s">
        <v>2205</v>
      </c>
      <c r="H1273" t="s">
        <v>322</v>
      </c>
      <c r="I1273" t="s">
        <v>952</v>
      </c>
      <c r="J1273" t="s">
        <v>205</v>
      </c>
      <c r="K1273" t="s">
        <v>205</v>
      </c>
      <c r="L1273" t="s">
        <v>326</v>
      </c>
      <c r="M1273" t="s">
        <v>341</v>
      </c>
      <c r="N1273" t="s">
        <v>465</v>
      </c>
      <c r="O1273" t="s">
        <v>340</v>
      </c>
      <c r="P1273" t="s">
        <v>1645</v>
      </c>
      <c r="Q1273" t="s">
        <v>414</v>
      </c>
      <c r="R1273" t="s">
        <v>408</v>
      </c>
      <c r="S1273" t="s">
        <v>1213</v>
      </c>
      <c r="T1273" s="131">
        <v>7.43</v>
      </c>
      <c r="U1273" t="s">
        <v>2206</v>
      </c>
      <c r="V1273" s="132">
        <v>4.6429999999999999E-2</v>
      </c>
      <c r="W1273" s="132">
        <v>4.9500000000000002E-2</v>
      </c>
      <c r="X1273" t="s">
        <v>413</v>
      </c>
      <c r="Y1273" t="s">
        <v>340</v>
      </c>
      <c r="Z1273" s="131">
        <v>100000</v>
      </c>
      <c r="AA1273" s="131">
        <v>1</v>
      </c>
      <c r="AB1273" s="131">
        <v>109</v>
      </c>
      <c r="AC1273" s="109"/>
      <c r="AD1273" s="131">
        <v>109</v>
      </c>
      <c r="AE1273" s="109"/>
      <c r="AF1273" s="108"/>
      <c r="AG1273" s="16"/>
      <c r="AH1273" s="132">
        <v>1.1E-4</v>
      </c>
      <c r="AI1273" s="132">
        <v>3.2799999999999999E-3</v>
      </c>
      <c r="AJ1273" s="132">
        <v>1.2E-4</v>
      </c>
    </row>
    <row r="1274" spans="1:36">
      <c r="A1274" t="s">
        <v>1214</v>
      </c>
      <c r="B1274" t="s">
        <v>1250</v>
      </c>
      <c r="C1274" t="s">
        <v>3074</v>
      </c>
      <c r="D1274" t="s">
        <v>3075</v>
      </c>
      <c r="E1274" t="s">
        <v>312</v>
      </c>
      <c r="F1274" t="s">
        <v>3076</v>
      </c>
      <c r="G1274" t="s">
        <v>3077</v>
      </c>
      <c r="H1274" t="s">
        <v>322</v>
      </c>
      <c r="I1274" t="s">
        <v>952</v>
      </c>
      <c r="J1274" t="s">
        <v>205</v>
      </c>
      <c r="K1274" t="s">
        <v>205</v>
      </c>
      <c r="L1274" t="s">
        <v>326</v>
      </c>
      <c r="M1274" t="s">
        <v>341</v>
      </c>
      <c r="N1274" t="s">
        <v>466</v>
      </c>
      <c r="O1274" t="s">
        <v>340</v>
      </c>
      <c r="P1274" t="s">
        <v>1556</v>
      </c>
      <c r="Q1274" t="s">
        <v>416</v>
      </c>
      <c r="R1274" t="s">
        <v>408</v>
      </c>
      <c r="S1274" t="s">
        <v>1213</v>
      </c>
      <c r="T1274" s="131">
        <v>2.4500000000000002</v>
      </c>
      <c r="U1274" t="s">
        <v>2281</v>
      </c>
      <c r="V1274" s="132">
        <v>4.2180000000000002E-2</v>
      </c>
      <c r="W1274" s="132">
        <v>5.8299999999999998E-2</v>
      </c>
      <c r="X1274" t="s">
        <v>413</v>
      </c>
      <c r="Y1274" t="s">
        <v>340</v>
      </c>
      <c r="Z1274" s="131">
        <v>102000</v>
      </c>
      <c r="AA1274" s="131">
        <v>1</v>
      </c>
      <c r="AB1274" s="131">
        <v>102.71</v>
      </c>
      <c r="AC1274" s="109"/>
      <c r="AD1274" s="131">
        <v>104.764</v>
      </c>
      <c r="AE1274" s="109"/>
      <c r="AF1274" s="108"/>
      <c r="AG1274" s="16"/>
      <c r="AH1274" s="132">
        <v>3.6999999999999999E-4</v>
      </c>
      <c r="AI1274" s="132">
        <v>3.16E-3</v>
      </c>
      <c r="AJ1274" s="132">
        <v>1.1E-4</v>
      </c>
    </row>
    <row r="1275" spans="1:36">
      <c r="A1275" t="s">
        <v>1214</v>
      </c>
      <c r="B1275" t="s">
        <v>1250</v>
      </c>
      <c r="C1275" t="s">
        <v>1596</v>
      </c>
      <c r="D1275" t="s">
        <v>1597</v>
      </c>
      <c r="E1275" t="s">
        <v>310</v>
      </c>
      <c r="F1275" t="s">
        <v>2589</v>
      </c>
      <c r="G1275" t="s">
        <v>2590</v>
      </c>
      <c r="H1275" t="s">
        <v>322</v>
      </c>
      <c r="I1275" t="s">
        <v>953</v>
      </c>
      <c r="J1275" t="s">
        <v>205</v>
      </c>
      <c r="K1275" t="s">
        <v>205</v>
      </c>
      <c r="L1275" t="s">
        <v>326</v>
      </c>
      <c r="M1275" t="s">
        <v>341</v>
      </c>
      <c r="N1275" t="s">
        <v>442</v>
      </c>
      <c r="O1275" t="s">
        <v>340</v>
      </c>
      <c r="P1275" t="s">
        <v>1600</v>
      </c>
      <c r="Q1275" t="s">
        <v>416</v>
      </c>
      <c r="R1275" t="s">
        <v>408</v>
      </c>
      <c r="S1275" t="s">
        <v>1213</v>
      </c>
      <c r="T1275" s="131">
        <v>3.13</v>
      </c>
      <c r="U1275" t="s">
        <v>2591</v>
      </c>
      <c r="V1275" s="132">
        <v>1.6150000000000001E-2</v>
      </c>
      <c r="W1275" s="132">
        <v>5.11E-2</v>
      </c>
      <c r="X1275" t="s">
        <v>413</v>
      </c>
      <c r="Y1275" t="s">
        <v>340</v>
      </c>
      <c r="Z1275" s="131">
        <v>118000</v>
      </c>
      <c r="AA1275" s="131">
        <v>1</v>
      </c>
      <c r="AB1275" s="131">
        <v>87.8</v>
      </c>
      <c r="AC1275" s="109"/>
      <c r="AD1275" s="131">
        <v>103.604</v>
      </c>
      <c r="AE1275" s="109"/>
      <c r="AF1275" s="108"/>
      <c r="AG1275" s="16"/>
      <c r="AH1275" s="132">
        <v>2.2000000000000001E-4</v>
      </c>
      <c r="AI1275" s="132">
        <v>3.1199999999999999E-3</v>
      </c>
      <c r="AJ1275" s="132">
        <v>1.1E-4</v>
      </c>
    </row>
    <row r="1276" spans="1:36">
      <c r="A1276" t="s">
        <v>1214</v>
      </c>
      <c r="B1276" t="s">
        <v>1250</v>
      </c>
      <c r="C1276" t="s">
        <v>1536</v>
      </c>
      <c r="D1276" t="s">
        <v>1537</v>
      </c>
      <c r="E1276" t="s">
        <v>310</v>
      </c>
      <c r="F1276" t="s">
        <v>2178</v>
      </c>
      <c r="G1276" t="s">
        <v>2179</v>
      </c>
      <c r="H1276" t="s">
        <v>322</v>
      </c>
      <c r="I1276" t="s">
        <v>755</v>
      </c>
      <c r="J1276" t="s">
        <v>205</v>
      </c>
      <c r="K1276" t="s">
        <v>205</v>
      </c>
      <c r="L1276" t="s">
        <v>326</v>
      </c>
      <c r="M1276" t="s">
        <v>341</v>
      </c>
      <c r="N1276" t="s">
        <v>449</v>
      </c>
      <c r="O1276" t="s">
        <v>340</v>
      </c>
      <c r="P1276" t="s">
        <v>1212</v>
      </c>
      <c r="Q1276" t="s">
        <v>414</v>
      </c>
      <c r="R1276" t="s">
        <v>408</v>
      </c>
      <c r="S1276" t="s">
        <v>1213</v>
      </c>
      <c r="T1276" s="131">
        <v>4.3899999999999997</v>
      </c>
      <c r="U1276" t="s">
        <v>2180</v>
      </c>
      <c r="V1276" s="132">
        <v>2.0969999999999999E-2</v>
      </c>
      <c r="W1276" s="132">
        <v>2.63E-2</v>
      </c>
      <c r="X1276" t="s">
        <v>413</v>
      </c>
      <c r="Y1276" t="s">
        <v>340</v>
      </c>
      <c r="Z1276" s="131">
        <v>100000</v>
      </c>
      <c r="AA1276" s="131">
        <v>1</v>
      </c>
      <c r="AB1276" s="131">
        <v>102.52</v>
      </c>
      <c r="AC1276" s="109"/>
      <c r="AD1276" s="131">
        <v>102.52</v>
      </c>
      <c r="AE1276" s="109"/>
      <c r="AF1276" s="108"/>
      <c r="AG1276" s="16"/>
      <c r="AH1276" s="132">
        <v>3.0000000000000001E-5</v>
      </c>
      <c r="AI1276" s="132">
        <v>3.0899999999999999E-3</v>
      </c>
      <c r="AJ1276" s="132">
        <v>1.1E-4</v>
      </c>
    </row>
    <row r="1277" spans="1:36">
      <c r="A1277" t="s">
        <v>1214</v>
      </c>
      <c r="B1277" t="s">
        <v>1250</v>
      </c>
      <c r="C1277" t="s">
        <v>2308</v>
      </c>
      <c r="D1277" t="s">
        <v>2309</v>
      </c>
      <c r="E1277" t="s">
        <v>310</v>
      </c>
      <c r="F1277" t="s">
        <v>3046</v>
      </c>
      <c r="G1277" t="s">
        <v>3047</v>
      </c>
      <c r="H1277" t="s">
        <v>322</v>
      </c>
      <c r="I1277" t="s">
        <v>755</v>
      </c>
      <c r="J1277" t="s">
        <v>205</v>
      </c>
      <c r="K1277" t="s">
        <v>205</v>
      </c>
      <c r="L1277" t="s">
        <v>328</v>
      </c>
      <c r="M1277" t="s">
        <v>341</v>
      </c>
      <c r="N1277" t="s">
        <v>466</v>
      </c>
      <c r="O1277" t="s">
        <v>340</v>
      </c>
      <c r="P1277" t="s">
        <v>1530</v>
      </c>
      <c r="Q1277" t="s">
        <v>414</v>
      </c>
      <c r="R1277" t="s">
        <v>408</v>
      </c>
      <c r="S1277" t="s">
        <v>1213</v>
      </c>
      <c r="T1277" s="131">
        <v>2.3199999999999998</v>
      </c>
      <c r="U1277" t="s">
        <v>1880</v>
      </c>
      <c r="V1277" s="132">
        <v>3.0290000000000001E-2</v>
      </c>
      <c r="W1277" s="132">
        <v>2.9100000000000001E-2</v>
      </c>
      <c r="X1277" t="s">
        <v>413</v>
      </c>
      <c r="Y1277" t="s">
        <v>340</v>
      </c>
      <c r="Z1277" s="131">
        <v>90000</v>
      </c>
      <c r="AA1277" s="131">
        <v>1</v>
      </c>
      <c r="AB1277" s="131">
        <v>112.79377049180333</v>
      </c>
      <c r="AC1277" s="109"/>
      <c r="AD1277" s="131">
        <v>101.514393442623</v>
      </c>
      <c r="AE1277" s="109"/>
      <c r="AF1277" s="108"/>
      <c r="AG1277" s="16"/>
      <c r="AH1277" s="132">
        <v>2.4000000000000001E-4</v>
      </c>
      <c r="AI1277" s="132">
        <v>3.0699999999999998E-3</v>
      </c>
      <c r="AJ1277" s="132">
        <v>1.1E-4</v>
      </c>
    </row>
    <row r="1278" spans="1:36">
      <c r="A1278" t="s">
        <v>1214</v>
      </c>
      <c r="B1278" t="s">
        <v>1250</v>
      </c>
      <c r="C1278" t="s">
        <v>1532</v>
      </c>
      <c r="D1278" t="s">
        <v>1533</v>
      </c>
      <c r="E1278" t="s">
        <v>310</v>
      </c>
      <c r="F1278" t="s">
        <v>2202</v>
      </c>
      <c r="G1278" t="s">
        <v>2203</v>
      </c>
      <c r="H1278" t="s">
        <v>322</v>
      </c>
      <c r="I1278" t="s">
        <v>755</v>
      </c>
      <c r="J1278" t="s">
        <v>205</v>
      </c>
      <c r="K1278" t="s">
        <v>205</v>
      </c>
      <c r="L1278" t="s">
        <v>326</v>
      </c>
      <c r="M1278" t="s">
        <v>341</v>
      </c>
      <c r="N1278" t="s">
        <v>449</v>
      </c>
      <c r="O1278" t="s">
        <v>340</v>
      </c>
      <c r="P1278" t="s">
        <v>1212</v>
      </c>
      <c r="Q1278" t="s">
        <v>414</v>
      </c>
      <c r="R1278" t="s">
        <v>408</v>
      </c>
      <c r="S1278" t="s">
        <v>1213</v>
      </c>
      <c r="T1278" s="131">
        <v>4.9000000000000004</v>
      </c>
      <c r="U1278" t="s">
        <v>2183</v>
      </c>
      <c r="V1278" s="132">
        <v>1.601E-2</v>
      </c>
      <c r="W1278" s="132">
        <v>2.63E-2</v>
      </c>
      <c r="X1278" t="s">
        <v>413</v>
      </c>
      <c r="Y1278" t="s">
        <v>340</v>
      </c>
      <c r="Z1278" s="131">
        <v>98460</v>
      </c>
      <c r="AA1278" s="131">
        <v>1</v>
      </c>
      <c r="AB1278" s="131">
        <v>103.16</v>
      </c>
      <c r="AC1278" s="109"/>
      <c r="AD1278" s="131">
        <v>101.571</v>
      </c>
      <c r="AE1278" s="109"/>
      <c r="AF1278" s="108"/>
      <c r="AG1278" s="16"/>
      <c r="AH1278" s="132">
        <v>4.0000000000000003E-5</v>
      </c>
      <c r="AI1278" s="132">
        <v>3.0599999999999998E-3</v>
      </c>
      <c r="AJ1278" s="132">
        <v>1.1E-4</v>
      </c>
    </row>
    <row r="1279" spans="1:36">
      <c r="A1279" t="s">
        <v>1214</v>
      </c>
      <c r="B1279" t="s">
        <v>1250</v>
      </c>
      <c r="C1279" t="s">
        <v>2239</v>
      </c>
      <c r="D1279" t="s">
        <v>2240</v>
      </c>
      <c r="E1279" t="s">
        <v>310</v>
      </c>
      <c r="F1279" t="s">
        <v>3129</v>
      </c>
      <c r="G1279" t="s">
        <v>3130</v>
      </c>
      <c r="H1279" t="s">
        <v>322</v>
      </c>
      <c r="I1279" t="s">
        <v>952</v>
      </c>
      <c r="J1279" t="s">
        <v>205</v>
      </c>
      <c r="K1279" t="s">
        <v>205</v>
      </c>
      <c r="L1279" t="s">
        <v>326</v>
      </c>
      <c r="M1279" t="s">
        <v>341</v>
      </c>
      <c r="N1279" t="s">
        <v>465</v>
      </c>
      <c r="O1279" t="s">
        <v>340</v>
      </c>
      <c r="P1279" t="s">
        <v>1590</v>
      </c>
      <c r="Q1279" t="s">
        <v>414</v>
      </c>
      <c r="R1279" t="s">
        <v>408</v>
      </c>
      <c r="S1279" t="s">
        <v>1213</v>
      </c>
      <c r="T1279" s="131">
        <v>1.1399999999999999</v>
      </c>
      <c r="U1279" t="s">
        <v>2896</v>
      </c>
      <c r="V1279" s="132">
        <v>5.1720000000000002E-2</v>
      </c>
      <c r="W1279" s="132">
        <v>4.9200000000000001E-2</v>
      </c>
      <c r="X1279" t="s">
        <v>413</v>
      </c>
      <c r="Y1279" t="s">
        <v>340</v>
      </c>
      <c r="Z1279" s="131">
        <v>101000.33</v>
      </c>
      <c r="AA1279" s="131">
        <v>1</v>
      </c>
      <c r="AB1279" s="131">
        <v>100.09</v>
      </c>
      <c r="AC1279" s="109"/>
      <c r="AD1279" s="131">
        <v>101.09099999999999</v>
      </c>
      <c r="AE1279" s="109"/>
      <c r="AF1279" s="108"/>
      <c r="AG1279" s="16"/>
      <c r="AH1279" s="132">
        <v>3.2000000000000003E-4</v>
      </c>
      <c r="AI1279" s="132">
        <v>3.0400000000000002E-3</v>
      </c>
      <c r="AJ1279" s="132">
        <v>1.1E-4</v>
      </c>
    </row>
    <row r="1280" spans="1:36">
      <c r="A1280" t="s">
        <v>1214</v>
      </c>
      <c r="B1280" t="s">
        <v>1250</v>
      </c>
      <c r="C1280" t="s">
        <v>2004</v>
      </c>
      <c r="D1280" t="s">
        <v>2005</v>
      </c>
      <c r="E1280" t="s">
        <v>310</v>
      </c>
      <c r="F1280" t="s">
        <v>2828</v>
      </c>
      <c r="G1280" t="s">
        <v>2829</v>
      </c>
      <c r="H1280" t="s">
        <v>322</v>
      </c>
      <c r="I1280" t="s">
        <v>755</v>
      </c>
      <c r="J1280" t="s">
        <v>205</v>
      </c>
      <c r="K1280" t="s">
        <v>205</v>
      </c>
      <c r="L1280" t="s">
        <v>326</v>
      </c>
      <c r="M1280" t="s">
        <v>341</v>
      </c>
      <c r="N1280" t="s">
        <v>449</v>
      </c>
      <c r="O1280" t="s">
        <v>340</v>
      </c>
      <c r="P1280" t="s">
        <v>1212</v>
      </c>
      <c r="Q1280" t="s">
        <v>414</v>
      </c>
      <c r="R1280" t="s">
        <v>408</v>
      </c>
      <c r="S1280" t="s">
        <v>1213</v>
      </c>
      <c r="T1280" s="131">
        <v>5.34</v>
      </c>
      <c r="U1280" t="s">
        <v>2830</v>
      </c>
      <c r="V1280" s="132">
        <v>2.273E-2</v>
      </c>
      <c r="W1280" s="132">
        <v>2.64E-2</v>
      </c>
      <c r="X1280" t="s">
        <v>413</v>
      </c>
      <c r="Y1280" t="s">
        <v>340</v>
      </c>
      <c r="Z1280" s="131">
        <v>97000</v>
      </c>
      <c r="AA1280" s="131">
        <v>1</v>
      </c>
      <c r="AB1280" s="131">
        <v>103.01</v>
      </c>
      <c r="AC1280" s="109"/>
      <c r="AD1280" s="131">
        <v>99.92</v>
      </c>
      <c r="AE1280" s="109"/>
      <c r="AF1280" s="108"/>
      <c r="AG1280" s="16"/>
      <c r="AH1280" s="132">
        <v>3.0000000000000001E-5</v>
      </c>
      <c r="AI1280" s="132">
        <v>3.0100000000000001E-3</v>
      </c>
      <c r="AJ1280" s="132">
        <v>1.1E-4</v>
      </c>
    </row>
    <row r="1281" spans="1:36">
      <c r="A1281" t="s">
        <v>1214</v>
      </c>
      <c r="B1281" t="s">
        <v>1250</v>
      </c>
      <c r="C1281" t="s">
        <v>2661</v>
      </c>
      <c r="D1281" t="s">
        <v>2662</v>
      </c>
      <c r="E1281" t="s">
        <v>310</v>
      </c>
      <c r="F1281" t="s">
        <v>2663</v>
      </c>
      <c r="G1281" t="s">
        <v>2664</v>
      </c>
      <c r="H1281" t="s">
        <v>322</v>
      </c>
      <c r="I1281" t="s">
        <v>756</v>
      </c>
      <c r="J1281" t="s">
        <v>205</v>
      </c>
      <c r="K1281" t="s">
        <v>205</v>
      </c>
      <c r="L1281" t="s">
        <v>326</v>
      </c>
      <c r="M1281" t="s">
        <v>341</v>
      </c>
      <c r="N1281" t="s">
        <v>455</v>
      </c>
      <c r="O1281" t="s">
        <v>340</v>
      </c>
      <c r="P1281" t="s">
        <v>1645</v>
      </c>
      <c r="Q1281" t="s">
        <v>414</v>
      </c>
      <c r="R1281" t="s">
        <v>408</v>
      </c>
      <c r="S1281" t="s">
        <v>1213</v>
      </c>
      <c r="T1281" s="131">
        <v>0.28000000000000003</v>
      </c>
      <c r="U1281" t="s">
        <v>2665</v>
      </c>
      <c r="V1281" s="132">
        <v>5.8749999999999997E-2</v>
      </c>
      <c r="W1281" s="132">
        <v>2.5399999999999999E-2</v>
      </c>
      <c r="X1281" t="s">
        <v>413</v>
      </c>
      <c r="Y1281" t="s">
        <v>340</v>
      </c>
      <c r="Z1281" s="131">
        <v>105500.04</v>
      </c>
      <c r="AA1281" s="131">
        <v>1</v>
      </c>
      <c r="AB1281" s="131">
        <v>94.47</v>
      </c>
      <c r="AC1281" s="109"/>
      <c r="AD1281" s="131">
        <v>99.665999999999997</v>
      </c>
      <c r="AE1281" s="109"/>
      <c r="AF1281" s="108"/>
      <c r="AG1281" s="16"/>
      <c r="AH1281" s="132">
        <v>6.3000000000000003E-4</v>
      </c>
      <c r="AI1281" s="132">
        <v>3.0000000000000001E-3</v>
      </c>
      <c r="AJ1281" s="132">
        <v>1.1E-4</v>
      </c>
    </row>
    <row r="1282" spans="1:36">
      <c r="A1282" t="s">
        <v>1214</v>
      </c>
      <c r="B1282" t="s">
        <v>1250</v>
      </c>
      <c r="C1282" t="s">
        <v>1694</v>
      </c>
      <c r="D1282" t="s">
        <v>1695</v>
      </c>
      <c r="E1282" t="s">
        <v>310</v>
      </c>
      <c r="F1282" t="s">
        <v>3123</v>
      </c>
      <c r="G1282" t="s">
        <v>3124</v>
      </c>
      <c r="H1282" t="s">
        <v>322</v>
      </c>
      <c r="I1282" t="s">
        <v>755</v>
      </c>
      <c r="J1282" t="s">
        <v>205</v>
      </c>
      <c r="K1282" t="s">
        <v>205</v>
      </c>
      <c r="L1282" t="s">
        <v>326</v>
      </c>
      <c r="M1282" t="s">
        <v>341</v>
      </c>
      <c r="N1282" t="s">
        <v>441</v>
      </c>
      <c r="O1282" t="s">
        <v>340</v>
      </c>
      <c r="P1282"/>
      <c r="Q1282" t="s">
        <v>411</v>
      </c>
      <c r="R1282" t="s">
        <v>411</v>
      </c>
      <c r="S1282" t="s">
        <v>1213</v>
      </c>
      <c r="T1282" s="131">
        <v>0.73</v>
      </c>
      <c r="U1282" t="s">
        <v>1858</v>
      </c>
      <c r="V1282" s="132">
        <v>2.8469999999999999E-2</v>
      </c>
      <c r="W1282" s="132">
        <v>2.8000000000000001E-2</v>
      </c>
      <c r="X1282" t="s">
        <v>413</v>
      </c>
      <c r="Y1282" t="s">
        <v>340</v>
      </c>
      <c r="Z1282" s="131">
        <v>84700.67</v>
      </c>
      <c r="AA1282" s="131">
        <v>1</v>
      </c>
      <c r="AB1282" s="131">
        <v>116.68</v>
      </c>
      <c r="AC1282" s="109"/>
      <c r="AD1282" s="131">
        <v>98.828999999999994</v>
      </c>
      <c r="AE1282" s="109"/>
      <c r="AF1282" s="108"/>
      <c r="AG1282" s="16"/>
      <c r="AH1282" s="132">
        <v>3.6000000000000002E-4</v>
      </c>
      <c r="AI1282" s="132">
        <v>2.98E-3</v>
      </c>
      <c r="AJ1282" s="132">
        <v>1.1E-4</v>
      </c>
    </row>
    <row r="1283" spans="1:36">
      <c r="A1283" t="s">
        <v>1214</v>
      </c>
      <c r="B1283" t="s">
        <v>1250</v>
      </c>
      <c r="C1283" t="s">
        <v>2867</v>
      </c>
      <c r="D1283" t="s">
        <v>2868</v>
      </c>
      <c r="E1283" t="s">
        <v>310</v>
      </c>
      <c r="F1283" t="s">
        <v>3149</v>
      </c>
      <c r="G1283" t="s">
        <v>3150</v>
      </c>
      <c r="H1283" t="s">
        <v>322</v>
      </c>
      <c r="I1283" t="s">
        <v>755</v>
      </c>
      <c r="J1283" t="s">
        <v>205</v>
      </c>
      <c r="K1283" t="s">
        <v>205</v>
      </c>
      <c r="L1283" t="s">
        <v>326</v>
      </c>
      <c r="M1283" t="s">
        <v>341</v>
      </c>
      <c r="N1283" t="s">
        <v>465</v>
      </c>
      <c r="O1283" t="s">
        <v>340</v>
      </c>
      <c r="P1283" t="s">
        <v>1579</v>
      </c>
      <c r="Q1283" t="s">
        <v>416</v>
      </c>
      <c r="R1283" t="s">
        <v>408</v>
      </c>
      <c r="S1283" t="s">
        <v>1213</v>
      </c>
      <c r="T1283" s="131">
        <v>0.5</v>
      </c>
      <c r="U1283" t="s">
        <v>1636</v>
      </c>
      <c r="V1283" s="132">
        <v>2.0320000000000001E-2</v>
      </c>
      <c r="W1283" s="132">
        <v>3.3500000000000002E-2</v>
      </c>
      <c r="X1283" t="s">
        <v>413</v>
      </c>
      <c r="Y1283" t="s">
        <v>340</v>
      </c>
      <c r="Z1283" s="131">
        <v>81000.5</v>
      </c>
      <c r="AA1283" s="131">
        <v>1</v>
      </c>
      <c r="AB1283" s="131">
        <v>117.96</v>
      </c>
      <c r="AC1283" s="109"/>
      <c r="AD1283" s="131">
        <v>95.548000000000002</v>
      </c>
      <c r="AE1283" s="109"/>
      <c r="AF1283" s="108"/>
      <c r="AG1283" s="16"/>
      <c r="AH1283" s="132">
        <v>2.7E-4</v>
      </c>
      <c r="AI1283" s="132">
        <v>2.8800000000000002E-3</v>
      </c>
      <c r="AJ1283" s="132">
        <v>1E-4</v>
      </c>
    </row>
    <row r="1284" spans="1:36">
      <c r="A1284" t="s">
        <v>1214</v>
      </c>
      <c r="B1284" t="s">
        <v>1250</v>
      </c>
      <c r="C1284" t="s">
        <v>3018</v>
      </c>
      <c r="D1284" t="s">
        <v>3019</v>
      </c>
      <c r="E1284" t="s">
        <v>312</v>
      </c>
      <c r="F1284" t="s">
        <v>3020</v>
      </c>
      <c r="G1284" t="s">
        <v>3021</v>
      </c>
      <c r="H1284" t="s">
        <v>322</v>
      </c>
      <c r="I1284" t="s">
        <v>952</v>
      </c>
      <c r="J1284" t="s">
        <v>205</v>
      </c>
      <c r="K1284" t="s">
        <v>225</v>
      </c>
      <c r="L1284" t="s">
        <v>326</v>
      </c>
      <c r="M1284" t="s">
        <v>341</v>
      </c>
      <c r="N1284" t="s">
        <v>466</v>
      </c>
      <c r="O1284" t="s">
        <v>340</v>
      </c>
      <c r="P1284"/>
      <c r="Q1284" t="s">
        <v>411</v>
      </c>
      <c r="R1284" t="s">
        <v>411</v>
      </c>
      <c r="S1284" t="s">
        <v>1213</v>
      </c>
      <c r="T1284" s="131">
        <v>0.17</v>
      </c>
      <c r="U1284" t="s">
        <v>1298</v>
      </c>
      <c r="V1284" s="132">
        <v>4.5420000000000002E-2</v>
      </c>
      <c r="W1284" s="132">
        <v>1.7784</v>
      </c>
      <c r="X1284" t="s">
        <v>413</v>
      </c>
      <c r="Y1284" t="s">
        <v>339</v>
      </c>
      <c r="Z1284" s="131">
        <v>111074.74</v>
      </c>
      <c r="AA1284" s="131">
        <v>1</v>
      </c>
      <c r="AB1284" s="131">
        <v>85.66</v>
      </c>
      <c r="AC1284" s="109"/>
      <c r="AD1284" s="131">
        <v>95.147000000000006</v>
      </c>
      <c r="AE1284" s="109"/>
      <c r="AF1284" s="108"/>
      <c r="AG1284" s="16"/>
      <c r="AH1284" s="132">
        <v>4.0000000000000002E-4</v>
      </c>
      <c r="AI1284" s="132">
        <v>2.8700000000000002E-3</v>
      </c>
      <c r="AJ1284" s="132">
        <v>1E-4</v>
      </c>
    </row>
    <row r="1285" spans="1:36">
      <c r="A1285" t="s">
        <v>1214</v>
      </c>
      <c r="B1285" t="s">
        <v>1250</v>
      </c>
      <c r="C1285" t="s">
        <v>1647</v>
      </c>
      <c r="D1285" t="s">
        <v>1648</v>
      </c>
      <c r="E1285" t="s">
        <v>310</v>
      </c>
      <c r="F1285" t="s">
        <v>2982</v>
      </c>
      <c r="G1285" t="s">
        <v>2983</v>
      </c>
      <c r="H1285" t="s">
        <v>322</v>
      </c>
      <c r="I1285" t="s">
        <v>952</v>
      </c>
      <c r="J1285" t="s">
        <v>205</v>
      </c>
      <c r="K1285" t="s">
        <v>205</v>
      </c>
      <c r="L1285" t="s">
        <v>326</v>
      </c>
      <c r="M1285" t="s">
        <v>341</v>
      </c>
      <c r="N1285" t="s">
        <v>448</v>
      </c>
      <c r="O1285" t="s">
        <v>340</v>
      </c>
      <c r="P1285" t="s">
        <v>1600</v>
      </c>
      <c r="Q1285" t="s">
        <v>416</v>
      </c>
      <c r="R1285" t="s">
        <v>408</v>
      </c>
      <c r="S1285" t="s">
        <v>1213</v>
      </c>
      <c r="T1285" s="131">
        <v>0.99</v>
      </c>
      <c r="U1285" t="s">
        <v>1743</v>
      </c>
      <c r="V1285" s="132">
        <v>5.5050000000000002E-2</v>
      </c>
      <c r="W1285" s="132">
        <v>4.9700000000000001E-2</v>
      </c>
      <c r="X1285" t="s">
        <v>413</v>
      </c>
      <c r="Y1285" t="s">
        <v>340</v>
      </c>
      <c r="Z1285" s="131">
        <v>91000</v>
      </c>
      <c r="AA1285" s="131">
        <v>1</v>
      </c>
      <c r="AB1285" s="131">
        <v>97.18</v>
      </c>
      <c r="AC1285" s="109"/>
      <c r="AD1285" s="131">
        <v>88.433999999999997</v>
      </c>
      <c r="AE1285" s="109"/>
      <c r="AF1285" s="108"/>
      <c r="AG1285" s="16"/>
      <c r="AH1285" s="132">
        <v>3.8999999999999999E-4</v>
      </c>
      <c r="AI1285" s="132">
        <v>2.66E-3</v>
      </c>
      <c r="AJ1285" s="132">
        <v>1E-4</v>
      </c>
    </row>
    <row r="1286" spans="1:36">
      <c r="A1286" t="s">
        <v>1214</v>
      </c>
      <c r="B1286" t="s">
        <v>1250</v>
      </c>
      <c r="C1286" t="s">
        <v>2062</v>
      </c>
      <c r="D1286" t="s">
        <v>2063</v>
      </c>
      <c r="E1286" t="s">
        <v>310</v>
      </c>
      <c r="F1286" t="s">
        <v>3177</v>
      </c>
      <c r="G1286" t="s">
        <v>3178</v>
      </c>
      <c r="H1286" t="s">
        <v>322</v>
      </c>
      <c r="I1286" t="s">
        <v>952</v>
      </c>
      <c r="J1286" t="s">
        <v>205</v>
      </c>
      <c r="K1286" t="s">
        <v>205</v>
      </c>
      <c r="L1286" t="s">
        <v>326</v>
      </c>
      <c r="M1286" t="s">
        <v>341</v>
      </c>
      <c r="N1286" t="s">
        <v>462</v>
      </c>
      <c r="O1286" t="s">
        <v>340</v>
      </c>
      <c r="P1286" t="s">
        <v>1600</v>
      </c>
      <c r="Q1286" t="s">
        <v>416</v>
      </c>
      <c r="R1286" t="s">
        <v>408</v>
      </c>
      <c r="S1286" t="s">
        <v>1213</v>
      </c>
      <c r="T1286" s="131">
        <v>0.99</v>
      </c>
      <c r="U1286" t="s">
        <v>1743</v>
      </c>
      <c r="V1286" s="132">
        <v>5.7259999999999998E-2</v>
      </c>
      <c r="W1286" s="132">
        <v>4.87E-2</v>
      </c>
      <c r="X1286" t="s">
        <v>413</v>
      </c>
      <c r="Y1286" t="s">
        <v>340</v>
      </c>
      <c r="Z1286" s="131">
        <v>87028.4</v>
      </c>
      <c r="AA1286" s="131">
        <v>1</v>
      </c>
      <c r="AB1286" s="131">
        <v>98.5</v>
      </c>
      <c r="AC1286" s="109"/>
      <c r="AD1286" s="131">
        <v>85.722999999999999</v>
      </c>
      <c r="AE1286" s="109"/>
      <c r="AF1286" s="108"/>
      <c r="AG1286" s="16"/>
      <c r="AH1286" s="132">
        <v>5.5000000000000003E-4</v>
      </c>
      <c r="AI1286" s="132">
        <v>2.5799999999999998E-3</v>
      </c>
      <c r="AJ1286" s="132">
        <v>9.0000000000000006E-5</v>
      </c>
    </row>
    <row r="1287" spans="1:36">
      <c r="A1287" t="s">
        <v>1214</v>
      </c>
      <c r="B1287" t="s">
        <v>1250</v>
      </c>
      <c r="C1287" t="s">
        <v>3078</v>
      </c>
      <c r="D1287" t="s">
        <v>3079</v>
      </c>
      <c r="E1287" t="s">
        <v>310</v>
      </c>
      <c r="F1287" t="s">
        <v>3080</v>
      </c>
      <c r="G1287" t="s">
        <v>3081</v>
      </c>
      <c r="H1287" t="s">
        <v>322</v>
      </c>
      <c r="I1287" t="s">
        <v>952</v>
      </c>
      <c r="J1287" t="s">
        <v>205</v>
      </c>
      <c r="K1287" t="s">
        <v>205</v>
      </c>
      <c r="L1287" t="s">
        <v>328</v>
      </c>
      <c r="M1287" t="s">
        <v>341</v>
      </c>
      <c r="N1287" t="s">
        <v>452</v>
      </c>
      <c r="O1287" t="s">
        <v>340</v>
      </c>
      <c r="P1287" t="s">
        <v>1566</v>
      </c>
      <c r="Q1287" t="s">
        <v>414</v>
      </c>
      <c r="R1287" t="s">
        <v>408</v>
      </c>
      <c r="S1287" t="s">
        <v>1213</v>
      </c>
      <c r="T1287" s="131">
        <v>5.0599999999999996</v>
      </c>
      <c r="U1287" t="s">
        <v>2041</v>
      </c>
      <c r="V1287" s="132">
        <v>4.8840000000000001E-2</v>
      </c>
      <c r="W1287" s="132">
        <v>5.0900000000000001E-2</v>
      </c>
      <c r="X1287" t="s">
        <v>413</v>
      </c>
      <c r="Y1287" t="s">
        <v>340</v>
      </c>
      <c r="Z1287" s="131">
        <v>80000</v>
      </c>
      <c r="AA1287" s="131">
        <v>1</v>
      </c>
      <c r="AB1287" s="131">
        <v>103.76885245901637</v>
      </c>
      <c r="AC1287" s="109"/>
      <c r="AD1287" s="131">
        <v>83.015081967213106</v>
      </c>
      <c r="AE1287" s="109"/>
      <c r="AF1287" s="108"/>
      <c r="AG1287" s="16"/>
      <c r="AH1287" s="132">
        <v>1.8000000000000001E-4</v>
      </c>
      <c r="AI1287" s="132">
        <v>2.5100000000000001E-3</v>
      </c>
      <c r="AJ1287" s="132">
        <v>9.0000000000000006E-5</v>
      </c>
    </row>
    <row r="1288" spans="1:36">
      <c r="A1288" t="s">
        <v>1214</v>
      </c>
      <c r="B1288" t="s">
        <v>1250</v>
      </c>
      <c r="C1288" t="s">
        <v>2020</v>
      </c>
      <c r="D1288" t="s">
        <v>2021</v>
      </c>
      <c r="E1288" t="s">
        <v>310</v>
      </c>
      <c r="F1288" t="s">
        <v>3174</v>
      </c>
      <c r="G1288" t="s">
        <v>3175</v>
      </c>
      <c r="H1288" t="s">
        <v>322</v>
      </c>
      <c r="I1288" t="s">
        <v>952</v>
      </c>
      <c r="J1288" t="s">
        <v>205</v>
      </c>
      <c r="K1288" t="s">
        <v>205</v>
      </c>
      <c r="L1288" t="s">
        <v>326</v>
      </c>
      <c r="M1288" t="s">
        <v>341</v>
      </c>
      <c r="N1288" t="s">
        <v>465</v>
      </c>
      <c r="O1288" t="s">
        <v>340</v>
      </c>
      <c r="P1288" t="s">
        <v>2193</v>
      </c>
      <c r="Q1288" t="s">
        <v>416</v>
      </c>
      <c r="R1288" t="s">
        <v>408</v>
      </c>
      <c r="S1288" t="s">
        <v>1213</v>
      </c>
      <c r="T1288" s="131">
        <v>1.1200000000000001</v>
      </c>
      <c r="U1288" t="s">
        <v>3176</v>
      </c>
      <c r="V1288" s="132">
        <v>1.3259999999999999E-2</v>
      </c>
      <c r="W1288" s="132">
        <v>4.7800000000000002E-2</v>
      </c>
      <c r="X1288" t="s">
        <v>413</v>
      </c>
      <c r="Y1288" t="s">
        <v>340</v>
      </c>
      <c r="Z1288" s="131">
        <v>81000.67</v>
      </c>
      <c r="AA1288" s="131">
        <v>1</v>
      </c>
      <c r="AB1288" s="131">
        <v>102.04</v>
      </c>
      <c r="AC1288" s="109"/>
      <c r="AD1288" s="131">
        <v>82.653000000000006</v>
      </c>
      <c r="AE1288" s="109"/>
      <c r="AF1288" s="108"/>
      <c r="AG1288" s="16"/>
      <c r="AH1288" s="132">
        <v>4.4000000000000002E-4</v>
      </c>
      <c r="AI1288" s="132">
        <v>2.49E-3</v>
      </c>
      <c r="AJ1288" s="132">
        <v>9.0000000000000006E-5</v>
      </c>
    </row>
    <row r="1289" spans="1:36">
      <c r="A1289" t="s">
        <v>1214</v>
      </c>
      <c r="B1289" t="s">
        <v>1250</v>
      </c>
      <c r="C1289" t="s">
        <v>2004</v>
      </c>
      <c r="D1289" t="s">
        <v>2005</v>
      </c>
      <c r="E1289" t="s">
        <v>310</v>
      </c>
      <c r="F1289" t="s">
        <v>3041</v>
      </c>
      <c r="G1289" t="s">
        <v>3042</v>
      </c>
      <c r="H1289" t="s">
        <v>322</v>
      </c>
      <c r="I1289" t="s">
        <v>755</v>
      </c>
      <c r="J1289" t="s">
        <v>205</v>
      </c>
      <c r="K1289" t="s">
        <v>205</v>
      </c>
      <c r="L1289" t="s">
        <v>326</v>
      </c>
      <c r="M1289" t="s">
        <v>341</v>
      </c>
      <c r="N1289" t="s">
        <v>449</v>
      </c>
      <c r="O1289" t="s">
        <v>340</v>
      </c>
      <c r="P1289" t="s">
        <v>1212</v>
      </c>
      <c r="Q1289" t="s">
        <v>414</v>
      </c>
      <c r="R1289" t="s">
        <v>408</v>
      </c>
      <c r="S1289" t="s">
        <v>1213</v>
      </c>
      <c r="T1289" s="131">
        <v>4.22</v>
      </c>
      <c r="U1289" t="s">
        <v>2577</v>
      </c>
      <c r="V1289" s="132">
        <v>1.5709999999999998E-2</v>
      </c>
      <c r="W1289" s="132">
        <v>2.5899999999999999E-2</v>
      </c>
      <c r="X1289" t="s">
        <v>413</v>
      </c>
      <c r="Y1289" t="s">
        <v>340</v>
      </c>
      <c r="Z1289" s="131">
        <v>78222.22</v>
      </c>
      <c r="AA1289" s="131">
        <v>1</v>
      </c>
      <c r="AB1289" s="131">
        <v>103.97</v>
      </c>
      <c r="AC1289" s="109"/>
      <c r="AD1289" s="131">
        <v>81.328000000000003</v>
      </c>
      <c r="AE1289" s="109"/>
      <c r="AF1289" s="108"/>
      <c r="AG1289" s="16"/>
      <c r="AH1289" s="132">
        <v>5.0000000000000002E-5</v>
      </c>
      <c r="AI1289" s="132">
        <v>2.4499999999999999E-3</v>
      </c>
      <c r="AJ1289" s="132">
        <v>9.0000000000000006E-5</v>
      </c>
    </row>
    <row r="1290" spans="1:36">
      <c r="A1290" t="s">
        <v>1214</v>
      </c>
      <c r="B1290" t="s">
        <v>1250</v>
      </c>
      <c r="C1290" t="s">
        <v>2207</v>
      </c>
      <c r="D1290" t="s">
        <v>2208</v>
      </c>
      <c r="E1290" t="s">
        <v>310</v>
      </c>
      <c r="F1290" t="s">
        <v>2209</v>
      </c>
      <c r="G1290" t="s">
        <v>2210</v>
      </c>
      <c r="H1290" t="s">
        <v>322</v>
      </c>
      <c r="I1290" t="s">
        <v>952</v>
      </c>
      <c r="J1290" t="s">
        <v>205</v>
      </c>
      <c r="K1290" t="s">
        <v>205</v>
      </c>
      <c r="L1290" t="s">
        <v>328</v>
      </c>
      <c r="M1290" t="s">
        <v>341</v>
      </c>
      <c r="N1290" t="s">
        <v>455</v>
      </c>
      <c r="O1290" t="s">
        <v>340</v>
      </c>
      <c r="P1290" t="s">
        <v>1550</v>
      </c>
      <c r="Q1290" t="s">
        <v>414</v>
      </c>
      <c r="R1290" t="s">
        <v>408</v>
      </c>
      <c r="S1290" t="s">
        <v>1213</v>
      </c>
      <c r="T1290" s="131">
        <v>5.6</v>
      </c>
      <c r="U1290" t="s">
        <v>2211</v>
      </c>
      <c r="V1290" s="132">
        <v>5.7919999999999999E-2</v>
      </c>
      <c r="W1290" s="132">
        <v>5.5100000000000003E-2</v>
      </c>
      <c r="X1290" t="s">
        <v>413</v>
      </c>
      <c r="Y1290" t="s">
        <v>340</v>
      </c>
      <c r="Z1290" s="131">
        <v>80000</v>
      </c>
      <c r="AA1290" s="131">
        <v>1</v>
      </c>
      <c r="AB1290" s="131">
        <v>100.523825136612</v>
      </c>
      <c r="AC1290" s="109"/>
      <c r="AD1290" s="131">
        <v>80.419060109289589</v>
      </c>
      <c r="AE1290" s="109"/>
      <c r="AF1290" s="108"/>
      <c r="AG1290" s="16"/>
      <c r="AH1290" s="132">
        <v>5.0000000000000002E-5</v>
      </c>
      <c r="AI1290" s="132">
        <v>2.4399999999999999E-3</v>
      </c>
      <c r="AJ1290" s="132">
        <v>9.0000000000000006E-5</v>
      </c>
    </row>
    <row r="1291" spans="1:36">
      <c r="A1291" t="s">
        <v>1214</v>
      </c>
      <c r="B1291" t="s">
        <v>1250</v>
      </c>
      <c r="C1291" t="s">
        <v>2312</v>
      </c>
      <c r="D1291" t="s">
        <v>2313</v>
      </c>
      <c r="E1291" t="s">
        <v>310</v>
      </c>
      <c r="F1291" t="s">
        <v>3066</v>
      </c>
      <c r="G1291" t="s">
        <v>3067</v>
      </c>
      <c r="H1291" t="s">
        <v>322</v>
      </c>
      <c r="I1291" t="s">
        <v>755</v>
      </c>
      <c r="J1291" t="s">
        <v>205</v>
      </c>
      <c r="K1291" t="s">
        <v>205</v>
      </c>
      <c r="L1291" t="s">
        <v>326</v>
      </c>
      <c r="M1291" t="s">
        <v>341</v>
      </c>
      <c r="N1291" t="s">
        <v>465</v>
      </c>
      <c r="O1291" t="s">
        <v>340</v>
      </c>
      <c r="P1291" t="s">
        <v>1645</v>
      </c>
      <c r="Q1291" t="s">
        <v>414</v>
      </c>
      <c r="R1291" t="s">
        <v>408</v>
      </c>
      <c r="S1291" t="s">
        <v>1213</v>
      </c>
      <c r="T1291" s="131">
        <v>1.64</v>
      </c>
      <c r="U1291" t="s">
        <v>1360</v>
      </c>
      <c r="V1291" s="132">
        <v>2.6679999999999999E-2</v>
      </c>
      <c r="W1291" s="132">
        <v>2.76E-2</v>
      </c>
      <c r="X1291" t="s">
        <v>413</v>
      </c>
      <c r="Y1291" t="s">
        <v>340</v>
      </c>
      <c r="Z1291" s="131">
        <v>68379.75</v>
      </c>
      <c r="AA1291" s="131">
        <v>1</v>
      </c>
      <c r="AB1291" s="131">
        <v>118.58</v>
      </c>
      <c r="AC1291" s="109"/>
      <c r="AD1291" s="131">
        <v>81.084999999999994</v>
      </c>
      <c r="AE1291" s="109"/>
      <c r="AF1291" s="108"/>
      <c r="AG1291" s="16"/>
      <c r="AH1291" s="132">
        <v>2.0000000000000001E-4</v>
      </c>
      <c r="AI1291" s="132">
        <v>2.4399999999999999E-3</v>
      </c>
      <c r="AJ1291" s="132">
        <v>9.0000000000000006E-5</v>
      </c>
    </row>
    <row r="1292" spans="1:36">
      <c r="A1292" t="s">
        <v>1214</v>
      </c>
      <c r="B1292" t="s">
        <v>1250</v>
      </c>
      <c r="C1292" t="s">
        <v>2942</v>
      </c>
      <c r="D1292" t="s">
        <v>2943</v>
      </c>
      <c r="E1292" t="s">
        <v>310</v>
      </c>
      <c r="F1292" t="s">
        <v>3114</v>
      </c>
      <c r="G1292" t="s">
        <v>3115</v>
      </c>
      <c r="H1292" t="s">
        <v>322</v>
      </c>
      <c r="I1292" t="s">
        <v>952</v>
      </c>
      <c r="J1292" t="s">
        <v>205</v>
      </c>
      <c r="K1292" t="s">
        <v>205</v>
      </c>
      <c r="L1292" t="s">
        <v>326</v>
      </c>
      <c r="M1292" t="s">
        <v>341</v>
      </c>
      <c r="N1292" t="s">
        <v>464</v>
      </c>
      <c r="O1292" t="s">
        <v>340</v>
      </c>
      <c r="P1292" t="s">
        <v>1566</v>
      </c>
      <c r="Q1292" t="s">
        <v>414</v>
      </c>
      <c r="R1292" t="s">
        <v>408</v>
      </c>
      <c r="S1292" t="s">
        <v>1213</v>
      </c>
      <c r="T1292" s="131">
        <v>0.26</v>
      </c>
      <c r="U1292" t="s">
        <v>3116</v>
      </c>
      <c r="V1292" s="132">
        <v>4.9399999999999999E-2</v>
      </c>
      <c r="W1292" s="132">
        <v>5.4699999999999999E-2</v>
      </c>
      <c r="X1292" t="s">
        <v>413</v>
      </c>
      <c r="Y1292" t="s">
        <v>340</v>
      </c>
      <c r="Z1292" s="131">
        <v>80000</v>
      </c>
      <c r="AA1292" s="131">
        <v>1</v>
      </c>
      <c r="AB1292" s="131">
        <v>100.29</v>
      </c>
      <c r="AC1292" s="109"/>
      <c r="AD1292" s="131">
        <v>80.231999999999999</v>
      </c>
      <c r="AE1292" s="109"/>
      <c r="AF1292" s="108"/>
      <c r="AG1292" s="16"/>
      <c r="AH1292" s="132">
        <v>1.16E-3</v>
      </c>
      <c r="AI1292" s="132">
        <v>2.4199999999999998E-3</v>
      </c>
      <c r="AJ1292" s="132">
        <v>9.0000000000000006E-5</v>
      </c>
    </row>
    <row r="1293" spans="1:36">
      <c r="A1293" t="s">
        <v>1214</v>
      </c>
      <c r="B1293" t="s">
        <v>1250</v>
      </c>
      <c r="C1293" t="s">
        <v>1723</v>
      </c>
      <c r="D1293" t="s">
        <v>1724</v>
      </c>
      <c r="E1293" t="s">
        <v>310</v>
      </c>
      <c r="F1293" t="s">
        <v>3062</v>
      </c>
      <c r="G1293" t="s">
        <v>3063</v>
      </c>
      <c r="H1293" t="s">
        <v>322</v>
      </c>
      <c r="I1293" t="s">
        <v>755</v>
      </c>
      <c r="J1293" t="s">
        <v>205</v>
      </c>
      <c r="K1293" t="s">
        <v>205</v>
      </c>
      <c r="L1293" t="s">
        <v>326</v>
      </c>
      <c r="M1293" t="s">
        <v>341</v>
      </c>
      <c r="N1293" t="s">
        <v>465</v>
      </c>
      <c r="O1293" t="s">
        <v>340</v>
      </c>
      <c r="P1293" t="s">
        <v>1566</v>
      </c>
      <c r="Q1293" t="s">
        <v>414</v>
      </c>
      <c r="R1293" t="s">
        <v>408</v>
      </c>
      <c r="S1293" t="s">
        <v>1213</v>
      </c>
      <c r="T1293" s="131">
        <v>2.96</v>
      </c>
      <c r="U1293" t="s">
        <v>1267</v>
      </c>
      <c r="V1293" s="132">
        <v>-1.6459999999999999E-2</v>
      </c>
      <c r="W1293" s="132">
        <v>2.87E-2</v>
      </c>
      <c r="X1293" t="s">
        <v>413</v>
      </c>
      <c r="Y1293" t="s">
        <v>340</v>
      </c>
      <c r="Z1293" s="131">
        <v>69600</v>
      </c>
      <c r="AA1293" s="131">
        <v>1</v>
      </c>
      <c r="AB1293" s="131">
        <v>113.83</v>
      </c>
      <c r="AC1293" s="109"/>
      <c r="AD1293" s="131">
        <v>79.225999999999999</v>
      </c>
      <c r="AE1293" s="109"/>
      <c r="AF1293" s="108"/>
      <c r="AG1293" s="16"/>
      <c r="AH1293" s="132">
        <v>2.7999999999999998E-4</v>
      </c>
      <c r="AI1293" s="132">
        <v>2.3900000000000002E-3</v>
      </c>
      <c r="AJ1293" s="132">
        <v>9.0000000000000006E-5</v>
      </c>
    </row>
    <row r="1294" spans="1:36">
      <c r="A1294" t="s">
        <v>1214</v>
      </c>
      <c r="B1294" t="s">
        <v>1250</v>
      </c>
      <c r="C1294" t="s">
        <v>2095</v>
      </c>
      <c r="D1294" t="s">
        <v>2096</v>
      </c>
      <c r="E1294" t="s">
        <v>310</v>
      </c>
      <c r="F1294" t="s">
        <v>2617</v>
      </c>
      <c r="G1294" t="s">
        <v>2618</v>
      </c>
      <c r="H1294" t="s">
        <v>322</v>
      </c>
      <c r="I1294" t="s">
        <v>755</v>
      </c>
      <c r="J1294" t="s">
        <v>205</v>
      </c>
      <c r="K1294" t="s">
        <v>205</v>
      </c>
      <c r="L1294" t="s">
        <v>326</v>
      </c>
      <c r="M1294" t="s">
        <v>341</v>
      </c>
      <c r="N1294" t="s">
        <v>485</v>
      </c>
      <c r="O1294" t="s">
        <v>340</v>
      </c>
      <c r="P1294" t="s">
        <v>1645</v>
      </c>
      <c r="Q1294" t="s">
        <v>414</v>
      </c>
      <c r="R1294" t="s">
        <v>408</v>
      </c>
      <c r="S1294" t="s">
        <v>1213</v>
      </c>
      <c r="T1294" s="131">
        <v>0.42</v>
      </c>
      <c r="U1294" t="s">
        <v>2619</v>
      </c>
      <c r="V1294" s="132">
        <v>3.8899999999999998E-3</v>
      </c>
      <c r="W1294" s="132">
        <v>1.9400000000000001E-2</v>
      </c>
      <c r="X1294" t="s">
        <v>413</v>
      </c>
      <c r="Y1294" t="s">
        <v>340</v>
      </c>
      <c r="Z1294" s="131">
        <v>65000</v>
      </c>
      <c r="AA1294" s="131">
        <v>1</v>
      </c>
      <c r="AB1294" s="131">
        <v>117.6</v>
      </c>
      <c r="AC1294" s="109"/>
      <c r="AD1294" s="131">
        <v>76.44</v>
      </c>
      <c r="AE1294" s="109"/>
      <c r="AF1294" s="108"/>
      <c r="AG1294" s="16"/>
      <c r="AH1294" s="132">
        <v>2.5000000000000001E-4</v>
      </c>
      <c r="AI1294" s="132">
        <v>2.3E-3</v>
      </c>
      <c r="AJ1294" s="132">
        <v>8.0000000000000007E-5</v>
      </c>
    </row>
    <row r="1295" spans="1:36">
      <c r="A1295" t="s">
        <v>1214</v>
      </c>
      <c r="B1295" t="s">
        <v>1250</v>
      </c>
      <c r="C1295" t="s">
        <v>3082</v>
      </c>
      <c r="D1295" t="s">
        <v>3083</v>
      </c>
      <c r="E1295" t="s">
        <v>310</v>
      </c>
      <c r="F1295" t="s">
        <v>3084</v>
      </c>
      <c r="G1295" t="s">
        <v>3085</v>
      </c>
      <c r="H1295" t="s">
        <v>322</v>
      </c>
      <c r="I1295" t="s">
        <v>952</v>
      </c>
      <c r="J1295" t="s">
        <v>205</v>
      </c>
      <c r="K1295" t="s">
        <v>205</v>
      </c>
      <c r="L1295" t="s">
        <v>326</v>
      </c>
      <c r="M1295" t="s">
        <v>341</v>
      </c>
      <c r="N1295" t="s">
        <v>452</v>
      </c>
      <c r="O1295" t="s">
        <v>340</v>
      </c>
      <c r="P1295"/>
      <c r="Q1295" t="s">
        <v>411</v>
      </c>
      <c r="R1295" t="s">
        <v>411</v>
      </c>
      <c r="S1295" t="s">
        <v>1213</v>
      </c>
      <c r="T1295" s="131">
        <v>4.04</v>
      </c>
      <c r="U1295" t="s">
        <v>1612</v>
      </c>
      <c r="V1295" s="132">
        <v>5.6169999999999998E-2</v>
      </c>
      <c r="W1295" s="132">
        <v>6.3399999999999998E-2</v>
      </c>
      <c r="X1295" t="s">
        <v>413</v>
      </c>
      <c r="Y1295" t="s">
        <v>340</v>
      </c>
      <c r="Z1295" s="131">
        <v>74000</v>
      </c>
      <c r="AA1295" s="131">
        <v>1</v>
      </c>
      <c r="AB1295" s="131">
        <v>102.91</v>
      </c>
      <c r="AC1295" s="109"/>
      <c r="AD1295" s="131">
        <v>76.153000000000006</v>
      </c>
      <c r="AE1295" s="109"/>
      <c r="AF1295" s="108"/>
      <c r="AG1295" s="16"/>
      <c r="AH1295" s="132">
        <v>6.0999999999999997E-4</v>
      </c>
      <c r="AI1295" s="132">
        <v>2.2899999999999999E-3</v>
      </c>
      <c r="AJ1295" s="132">
        <v>8.0000000000000007E-5</v>
      </c>
    </row>
    <row r="1296" spans="1:36">
      <c r="A1296" t="s">
        <v>1214</v>
      </c>
      <c r="B1296" t="s">
        <v>1250</v>
      </c>
      <c r="C1296" t="s">
        <v>3102</v>
      </c>
      <c r="D1296" t="s">
        <v>3103</v>
      </c>
      <c r="E1296" t="s">
        <v>310</v>
      </c>
      <c r="F1296" t="s">
        <v>3104</v>
      </c>
      <c r="G1296" t="s">
        <v>3105</v>
      </c>
      <c r="H1296" t="s">
        <v>322</v>
      </c>
      <c r="I1296" t="s">
        <v>952</v>
      </c>
      <c r="J1296" t="s">
        <v>205</v>
      </c>
      <c r="K1296" t="s">
        <v>205</v>
      </c>
      <c r="L1296" t="s">
        <v>326</v>
      </c>
      <c r="M1296" t="s">
        <v>341</v>
      </c>
      <c r="N1296" t="s">
        <v>448</v>
      </c>
      <c r="O1296" t="s">
        <v>340</v>
      </c>
      <c r="P1296"/>
      <c r="Q1296" t="s">
        <v>411</v>
      </c>
      <c r="R1296" t="s">
        <v>411</v>
      </c>
      <c r="S1296" t="s">
        <v>1213</v>
      </c>
      <c r="T1296" s="131">
        <v>3.56</v>
      </c>
      <c r="U1296" t="s">
        <v>1612</v>
      </c>
      <c r="V1296" s="132">
        <v>5.5039999999999999E-2</v>
      </c>
      <c r="W1296" s="132">
        <v>6.8699999999999997E-2</v>
      </c>
      <c r="X1296" t="s">
        <v>413</v>
      </c>
      <c r="Y1296" t="s">
        <v>340</v>
      </c>
      <c r="Z1296" s="131">
        <v>75000</v>
      </c>
      <c r="AA1296" s="131">
        <v>1</v>
      </c>
      <c r="AB1296" s="131">
        <v>101.5</v>
      </c>
      <c r="AC1296" s="109"/>
      <c r="AD1296" s="131">
        <v>76.125</v>
      </c>
      <c r="AE1296" s="109"/>
      <c r="AF1296" s="108"/>
      <c r="AG1296" s="16"/>
      <c r="AH1296" s="132">
        <v>3.8000000000000002E-4</v>
      </c>
      <c r="AI1296" s="132">
        <v>2.2899999999999999E-3</v>
      </c>
      <c r="AJ1296" s="132">
        <v>8.0000000000000007E-5</v>
      </c>
    </row>
    <row r="1297" spans="1:36">
      <c r="A1297" t="s">
        <v>1214</v>
      </c>
      <c r="B1297" t="s">
        <v>1250</v>
      </c>
      <c r="C1297" t="s">
        <v>2724</v>
      </c>
      <c r="D1297" t="s">
        <v>2725</v>
      </c>
      <c r="E1297" t="s">
        <v>310</v>
      </c>
      <c r="F1297" t="s">
        <v>2728</v>
      </c>
      <c r="G1297" t="s">
        <v>2729</v>
      </c>
      <c r="H1297" t="s">
        <v>322</v>
      </c>
      <c r="I1297" t="s">
        <v>952</v>
      </c>
      <c r="J1297" t="s">
        <v>205</v>
      </c>
      <c r="K1297" t="s">
        <v>205</v>
      </c>
      <c r="L1297" t="s">
        <v>326</v>
      </c>
      <c r="M1297" t="s">
        <v>341</v>
      </c>
      <c r="N1297" t="s">
        <v>452</v>
      </c>
      <c r="O1297" t="s">
        <v>340</v>
      </c>
      <c r="P1297" t="s">
        <v>1566</v>
      </c>
      <c r="Q1297" t="s">
        <v>414</v>
      </c>
      <c r="R1297" t="s">
        <v>408</v>
      </c>
      <c r="S1297" t="s">
        <v>1213</v>
      </c>
      <c r="T1297" s="131">
        <v>0.77</v>
      </c>
      <c r="U1297" t="s">
        <v>1676</v>
      </c>
      <c r="V1297" s="132">
        <v>4.6589999999999999E-2</v>
      </c>
      <c r="W1297" s="132">
        <v>4.9000000000000002E-2</v>
      </c>
      <c r="X1297" t="s">
        <v>413</v>
      </c>
      <c r="Y1297" t="s">
        <v>340</v>
      </c>
      <c r="Z1297" s="131">
        <v>75000.55</v>
      </c>
      <c r="AA1297" s="131">
        <v>1</v>
      </c>
      <c r="AB1297" s="131">
        <v>99.96</v>
      </c>
      <c r="AC1297" s="109"/>
      <c r="AD1297" s="131">
        <v>74.971000000000004</v>
      </c>
      <c r="AE1297" s="109"/>
      <c r="AF1297" s="108"/>
      <c r="AG1297" s="16"/>
      <c r="AH1297" s="132">
        <v>3.6000000000000002E-4</v>
      </c>
      <c r="AI1297" s="132">
        <v>2.2599999999999999E-3</v>
      </c>
      <c r="AJ1297" s="132">
        <v>8.0000000000000007E-5</v>
      </c>
    </row>
    <row r="1298" spans="1:36">
      <c r="A1298" t="s">
        <v>1214</v>
      </c>
      <c r="B1298" t="s">
        <v>1250</v>
      </c>
      <c r="C1298" t="s">
        <v>1581</v>
      </c>
      <c r="D1298" t="s">
        <v>1582</v>
      </c>
      <c r="E1298" t="s">
        <v>310</v>
      </c>
      <c r="F1298" t="s">
        <v>2070</v>
      </c>
      <c r="G1298" t="s">
        <v>2071</v>
      </c>
      <c r="H1298" t="s">
        <v>322</v>
      </c>
      <c r="I1298" t="s">
        <v>952</v>
      </c>
      <c r="J1298" t="s">
        <v>205</v>
      </c>
      <c r="K1298" t="s">
        <v>205</v>
      </c>
      <c r="L1298" t="s">
        <v>326</v>
      </c>
      <c r="M1298" t="s">
        <v>341</v>
      </c>
      <c r="N1298" t="s">
        <v>448</v>
      </c>
      <c r="O1298" t="s">
        <v>340</v>
      </c>
      <c r="P1298"/>
      <c r="Q1298" t="s">
        <v>411</v>
      </c>
      <c r="R1298" t="s">
        <v>411</v>
      </c>
      <c r="S1298" t="s">
        <v>1213</v>
      </c>
      <c r="T1298" s="131">
        <v>1.47</v>
      </c>
      <c r="U1298" t="s">
        <v>2072</v>
      </c>
      <c r="V1298" s="132">
        <v>6.6479999999999997E-2</v>
      </c>
      <c r="W1298" s="132">
        <v>5.9700000000000003E-2</v>
      </c>
      <c r="X1298" t="s">
        <v>413</v>
      </c>
      <c r="Y1298" t="s">
        <v>340</v>
      </c>
      <c r="Z1298" s="131">
        <v>56250</v>
      </c>
      <c r="AA1298" s="131">
        <v>1</v>
      </c>
      <c r="AB1298" s="131">
        <v>95.8</v>
      </c>
      <c r="AC1298" s="109">
        <v>19.838000000000001</v>
      </c>
      <c r="AD1298" s="131">
        <v>73.724999999999994</v>
      </c>
      <c r="AE1298" s="109"/>
      <c r="AF1298" s="108"/>
      <c r="AG1298" s="16"/>
      <c r="AH1298" s="132">
        <v>2.9999999999999997E-4</v>
      </c>
      <c r="AI1298" s="132">
        <v>2.82E-3</v>
      </c>
      <c r="AJ1298" s="132">
        <v>1E-4</v>
      </c>
    </row>
    <row r="1299" spans="1:36">
      <c r="A1299" t="s">
        <v>1214</v>
      </c>
      <c r="B1299" t="s">
        <v>1250</v>
      </c>
      <c r="C1299" t="s">
        <v>1992</v>
      </c>
      <c r="D1299" t="s">
        <v>1993</v>
      </c>
      <c r="E1299" t="s">
        <v>310</v>
      </c>
      <c r="F1299" t="s">
        <v>2530</v>
      </c>
      <c r="G1299" t="s">
        <v>2531</v>
      </c>
      <c r="H1299" t="s">
        <v>322</v>
      </c>
      <c r="I1299" t="s">
        <v>755</v>
      </c>
      <c r="J1299" t="s">
        <v>205</v>
      </c>
      <c r="K1299" t="s">
        <v>205</v>
      </c>
      <c r="L1299" t="s">
        <v>326</v>
      </c>
      <c r="M1299" t="s">
        <v>341</v>
      </c>
      <c r="N1299" t="s">
        <v>449</v>
      </c>
      <c r="O1299" t="s">
        <v>340</v>
      </c>
      <c r="P1299" t="s">
        <v>1212</v>
      </c>
      <c r="Q1299" t="s">
        <v>414</v>
      </c>
      <c r="R1299" t="s">
        <v>408</v>
      </c>
      <c r="S1299" t="s">
        <v>1213</v>
      </c>
      <c r="T1299" s="131">
        <v>3.34</v>
      </c>
      <c r="U1299" t="s">
        <v>2532</v>
      </c>
      <c r="V1299" s="132">
        <v>1.9779999999999999E-2</v>
      </c>
      <c r="W1299" s="132">
        <v>2.5700000000000001E-2</v>
      </c>
      <c r="X1299" t="s">
        <v>413</v>
      </c>
      <c r="Y1299" t="s">
        <v>340</v>
      </c>
      <c r="Z1299" s="131">
        <v>70000.25</v>
      </c>
      <c r="AA1299" s="131">
        <v>1</v>
      </c>
      <c r="AB1299" s="131">
        <v>105.19</v>
      </c>
      <c r="AC1299" s="109"/>
      <c r="AD1299" s="131">
        <v>73.632999999999996</v>
      </c>
      <c r="AE1299" s="109"/>
      <c r="AF1299" s="108"/>
      <c r="AG1299" s="16"/>
      <c r="AH1299" s="132">
        <v>6.9999999999999994E-5</v>
      </c>
      <c r="AI1299" s="132">
        <v>2.2200000000000002E-3</v>
      </c>
      <c r="AJ1299" s="132">
        <v>8.0000000000000007E-5</v>
      </c>
    </row>
    <row r="1300" spans="1:36">
      <c r="A1300" t="s">
        <v>1214</v>
      </c>
      <c r="B1300" t="s">
        <v>1250</v>
      </c>
      <c r="C1300" t="s">
        <v>2020</v>
      </c>
      <c r="D1300" t="s">
        <v>2021</v>
      </c>
      <c r="E1300" t="s">
        <v>310</v>
      </c>
      <c r="F1300" t="s">
        <v>3143</v>
      </c>
      <c r="G1300" t="s">
        <v>3144</v>
      </c>
      <c r="H1300" t="s">
        <v>322</v>
      </c>
      <c r="I1300" t="s">
        <v>755</v>
      </c>
      <c r="J1300" t="s">
        <v>205</v>
      </c>
      <c r="K1300" t="s">
        <v>205</v>
      </c>
      <c r="L1300" t="s">
        <v>326</v>
      </c>
      <c r="M1300" t="s">
        <v>341</v>
      </c>
      <c r="N1300" t="s">
        <v>465</v>
      </c>
      <c r="O1300" t="s">
        <v>340</v>
      </c>
      <c r="P1300" t="s">
        <v>1645</v>
      </c>
      <c r="Q1300" t="s">
        <v>414</v>
      </c>
      <c r="R1300" t="s">
        <v>408</v>
      </c>
      <c r="S1300" t="s">
        <v>1213</v>
      </c>
      <c r="T1300" s="131">
        <v>1.76</v>
      </c>
      <c r="U1300" t="s">
        <v>3145</v>
      </c>
      <c r="V1300" s="132">
        <v>2.4680000000000001E-2</v>
      </c>
      <c r="W1300" s="132">
        <v>2.7699999999999999E-2</v>
      </c>
      <c r="X1300" t="s">
        <v>413</v>
      </c>
      <c r="Y1300" t="s">
        <v>340</v>
      </c>
      <c r="Z1300" s="131">
        <v>62333.33</v>
      </c>
      <c r="AA1300" s="131">
        <v>1</v>
      </c>
      <c r="AB1300" s="131">
        <v>116.04</v>
      </c>
      <c r="AC1300" s="109"/>
      <c r="AD1300" s="131">
        <v>72.331999999999994</v>
      </c>
      <c r="AE1300" s="109"/>
      <c r="AF1300" s="108"/>
      <c r="AG1300" s="16"/>
      <c r="AH1300" s="132">
        <v>1.6000000000000001E-4</v>
      </c>
      <c r="AI1300" s="132">
        <v>2.1800000000000001E-3</v>
      </c>
      <c r="AJ1300" s="132">
        <v>8.0000000000000007E-5</v>
      </c>
    </row>
    <row r="1301" spans="1:36">
      <c r="A1301" t="s">
        <v>1214</v>
      </c>
      <c r="B1301" t="s">
        <v>1250</v>
      </c>
      <c r="C1301" t="s">
        <v>3197</v>
      </c>
      <c r="D1301" t="s">
        <v>3198</v>
      </c>
      <c r="E1301" t="s">
        <v>312</v>
      </c>
      <c r="F1301" t="s">
        <v>3199</v>
      </c>
      <c r="G1301" t="s">
        <v>3200</v>
      </c>
      <c r="H1301" t="s">
        <v>322</v>
      </c>
      <c r="I1301" t="s">
        <v>952</v>
      </c>
      <c r="J1301" t="s">
        <v>205</v>
      </c>
      <c r="K1301" t="s">
        <v>225</v>
      </c>
      <c r="L1301" t="s">
        <v>326</v>
      </c>
      <c r="M1301" t="s">
        <v>341</v>
      </c>
      <c r="N1301" t="s">
        <v>466</v>
      </c>
      <c r="O1301" t="s">
        <v>340</v>
      </c>
      <c r="P1301"/>
      <c r="Q1301" t="s">
        <v>411</v>
      </c>
      <c r="R1301" t="s">
        <v>411</v>
      </c>
      <c r="S1301" t="s">
        <v>1213</v>
      </c>
      <c r="T1301" s="131">
        <v>0.64</v>
      </c>
      <c r="U1301" t="s">
        <v>2421</v>
      </c>
      <c r="V1301" s="132">
        <v>6.7720000000000002E-2</v>
      </c>
      <c r="W1301" s="132">
        <v>0.217</v>
      </c>
      <c r="X1301" t="s">
        <v>413</v>
      </c>
      <c r="Y1301" t="s">
        <v>339</v>
      </c>
      <c r="Z1301" s="131">
        <v>73586.03</v>
      </c>
      <c r="AA1301" s="131">
        <v>1</v>
      </c>
      <c r="AB1301" s="131">
        <v>96</v>
      </c>
      <c r="AC1301" s="109"/>
      <c r="AD1301" s="131">
        <v>70.643000000000001</v>
      </c>
      <c r="AE1301" s="109"/>
      <c r="AF1301" s="108"/>
      <c r="AG1301" s="16"/>
      <c r="AH1301" s="132">
        <v>3.8000000000000002E-4</v>
      </c>
      <c r="AI1301" s="132">
        <v>2.1299999999999999E-3</v>
      </c>
      <c r="AJ1301" s="132">
        <v>8.0000000000000007E-5</v>
      </c>
    </row>
    <row r="1302" spans="1:36">
      <c r="A1302" t="s">
        <v>1214</v>
      </c>
      <c r="B1302" t="s">
        <v>1250</v>
      </c>
      <c r="C1302" t="s">
        <v>3170</v>
      </c>
      <c r="D1302" t="s">
        <v>3171</v>
      </c>
      <c r="E1302" t="s">
        <v>310</v>
      </c>
      <c r="F1302" t="s">
        <v>3172</v>
      </c>
      <c r="G1302" t="s">
        <v>3173</v>
      </c>
      <c r="H1302" t="s">
        <v>322</v>
      </c>
      <c r="I1302" t="s">
        <v>952</v>
      </c>
      <c r="J1302" t="s">
        <v>205</v>
      </c>
      <c r="K1302" t="s">
        <v>205</v>
      </c>
      <c r="L1302" t="s">
        <v>326</v>
      </c>
      <c r="M1302" t="s">
        <v>341</v>
      </c>
      <c r="N1302" t="s">
        <v>464</v>
      </c>
      <c r="O1302" t="s">
        <v>340</v>
      </c>
      <c r="P1302"/>
      <c r="Q1302" t="s">
        <v>411</v>
      </c>
      <c r="R1302" t="s">
        <v>411</v>
      </c>
      <c r="S1302" t="s">
        <v>1213</v>
      </c>
      <c r="T1302" s="131">
        <v>3.13</v>
      </c>
      <c r="U1302" t="s">
        <v>1617</v>
      </c>
      <c r="V1302" s="132">
        <v>6.5350000000000005E-2</v>
      </c>
      <c r="W1302" s="132">
        <v>5.9200000000000003E-2</v>
      </c>
      <c r="X1302" t="s">
        <v>413</v>
      </c>
      <c r="Y1302" t="s">
        <v>340</v>
      </c>
      <c r="Z1302" s="131">
        <v>67000</v>
      </c>
      <c r="AA1302" s="131">
        <v>1</v>
      </c>
      <c r="AB1302" s="131">
        <v>105.4</v>
      </c>
      <c r="AC1302" s="109"/>
      <c r="AD1302" s="131">
        <v>70.617999999999995</v>
      </c>
      <c r="AE1302" s="109"/>
      <c r="AF1302" s="108"/>
      <c r="AG1302" s="16"/>
      <c r="AH1302" s="132">
        <v>1.2899999999999999E-3</v>
      </c>
      <c r="AI1302" s="132">
        <v>2.1299999999999999E-3</v>
      </c>
      <c r="AJ1302" s="132">
        <v>8.0000000000000007E-5</v>
      </c>
    </row>
    <row r="1303" spans="1:36">
      <c r="A1303" t="s">
        <v>1214</v>
      </c>
      <c r="B1303" t="s">
        <v>1250</v>
      </c>
      <c r="C1303" t="s">
        <v>1796</v>
      </c>
      <c r="D1303" t="s">
        <v>1797</v>
      </c>
      <c r="E1303" t="s">
        <v>310</v>
      </c>
      <c r="F1303" t="s">
        <v>3099</v>
      </c>
      <c r="G1303" t="s">
        <v>3100</v>
      </c>
      <c r="H1303" t="s">
        <v>322</v>
      </c>
      <c r="I1303" t="s">
        <v>755</v>
      </c>
      <c r="J1303" t="s">
        <v>205</v>
      </c>
      <c r="K1303" t="s">
        <v>205</v>
      </c>
      <c r="L1303" t="s">
        <v>326</v>
      </c>
      <c r="M1303" t="s">
        <v>341</v>
      </c>
      <c r="N1303" t="s">
        <v>465</v>
      </c>
      <c r="O1303" t="s">
        <v>340</v>
      </c>
      <c r="P1303"/>
      <c r="Q1303" t="s">
        <v>411</v>
      </c>
      <c r="R1303" t="s">
        <v>411</v>
      </c>
      <c r="S1303" t="s">
        <v>1213</v>
      </c>
      <c r="T1303" s="131">
        <v>5.04</v>
      </c>
      <c r="U1303" t="s">
        <v>3101</v>
      </c>
      <c r="V1303" s="132">
        <v>4.7460000000000002E-2</v>
      </c>
      <c r="W1303" s="132">
        <v>4.8599999999999997E-2</v>
      </c>
      <c r="X1303" t="s">
        <v>413</v>
      </c>
      <c r="Y1303" t="s">
        <v>340</v>
      </c>
      <c r="Z1303" s="131">
        <v>70000</v>
      </c>
      <c r="AA1303" s="131">
        <v>1</v>
      </c>
      <c r="AB1303" s="131">
        <v>100.85</v>
      </c>
      <c r="AC1303" s="109"/>
      <c r="AD1303" s="131">
        <v>70.594999999999999</v>
      </c>
      <c r="AE1303" s="109"/>
      <c r="AF1303" s="108"/>
      <c r="AG1303" s="16"/>
      <c r="AH1303" s="132">
        <v>5.5000000000000003E-4</v>
      </c>
      <c r="AI1303" s="132">
        <v>2.1299999999999999E-3</v>
      </c>
      <c r="AJ1303" s="132">
        <v>8.0000000000000007E-5</v>
      </c>
    </row>
    <row r="1304" spans="1:36">
      <c r="A1304" t="s">
        <v>1214</v>
      </c>
      <c r="B1304" t="s">
        <v>1250</v>
      </c>
      <c r="C1304" t="s">
        <v>1776</v>
      </c>
      <c r="D1304" t="s">
        <v>1777</v>
      </c>
      <c r="E1304" t="s">
        <v>310</v>
      </c>
      <c r="F1304" t="s">
        <v>1778</v>
      </c>
      <c r="G1304" t="s">
        <v>1779</v>
      </c>
      <c r="H1304" t="s">
        <v>322</v>
      </c>
      <c r="I1304" t="s">
        <v>755</v>
      </c>
      <c r="J1304" t="s">
        <v>205</v>
      </c>
      <c r="K1304" t="s">
        <v>205</v>
      </c>
      <c r="L1304" t="s">
        <v>326</v>
      </c>
      <c r="M1304" t="s">
        <v>341</v>
      </c>
      <c r="N1304" t="s">
        <v>460</v>
      </c>
      <c r="O1304" t="s">
        <v>340</v>
      </c>
      <c r="P1304"/>
      <c r="Q1304" t="s">
        <v>411</v>
      </c>
      <c r="R1304" t="s">
        <v>411</v>
      </c>
      <c r="S1304" t="s">
        <v>1213</v>
      </c>
      <c r="T1304" s="131">
        <v>3.96</v>
      </c>
      <c r="U1304" t="s">
        <v>1617</v>
      </c>
      <c r="V1304" s="132">
        <v>3.5159999999999997E-2</v>
      </c>
      <c r="W1304" s="132">
        <v>3.2300000000000002E-2</v>
      </c>
      <c r="X1304" t="s">
        <v>413</v>
      </c>
      <c r="Y1304" t="s">
        <v>340</v>
      </c>
      <c r="Z1304" s="131">
        <v>66000</v>
      </c>
      <c r="AA1304" s="131">
        <v>1</v>
      </c>
      <c r="AB1304" s="131">
        <v>105.02</v>
      </c>
      <c r="AC1304" s="109"/>
      <c r="AD1304" s="131">
        <v>69.313000000000002</v>
      </c>
      <c r="AE1304" s="109"/>
      <c r="AF1304" s="108"/>
      <c r="AG1304" s="16"/>
      <c r="AH1304" s="132">
        <v>2.0000000000000001E-4</v>
      </c>
      <c r="AI1304" s="132">
        <v>2.0899999999999998E-3</v>
      </c>
      <c r="AJ1304" s="132">
        <v>8.0000000000000007E-5</v>
      </c>
    </row>
    <row r="1305" spans="1:36">
      <c r="A1305" t="s">
        <v>1214</v>
      </c>
      <c r="B1305" t="s">
        <v>1250</v>
      </c>
      <c r="C1305" t="s">
        <v>1852</v>
      </c>
      <c r="D1305" t="s">
        <v>1853</v>
      </c>
      <c r="E1305" t="s">
        <v>310</v>
      </c>
      <c r="F1305" t="s">
        <v>2917</v>
      </c>
      <c r="G1305" t="s">
        <v>2918</v>
      </c>
      <c r="H1305" t="s">
        <v>322</v>
      </c>
      <c r="I1305" t="s">
        <v>952</v>
      </c>
      <c r="J1305" t="s">
        <v>205</v>
      </c>
      <c r="K1305" t="s">
        <v>205</v>
      </c>
      <c r="L1305" t="s">
        <v>326</v>
      </c>
      <c r="M1305" t="s">
        <v>341</v>
      </c>
      <c r="N1305" t="s">
        <v>442</v>
      </c>
      <c r="O1305" t="s">
        <v>340</v>
      </c>
      <c r="P1305"/>
      <c r="Q1305" t="s">
        <v>411</v>
      </c>
      <c r="R1305" t="s">
        <v>411</v>
      </c>
      <c r="S1305" t="s">
        <v>1213</v>
      </c>
      <c r="T1305" s="131">
        <v>2.08</v>
      </c>
      <c r="U1305" t="s">
        <v>1986</v>
      </c>
      <c r="V1305" s="132">
        <v>5.525E-2</v>
      </c>
      <c r="W1305" s="132">
        <v>5.62E-2</v>
      </c>
      <c r="X1305" t="s">
        <v>413</v>
      </c>
      <c r="Y1305" t="s">
        <v>340</v>
      </c>
      <c r="Z1305" s="131">
        <v>67000</v>
      </c>
      <c r="AA1305" s="131">
        <v>1</v>
      </c>
      <c r="AB1305" s="131">
        <v>102.55</v>
      </c>
      <c r="AC1305" s="109"/>
      <c r="AD1305" s="131">
        <v>68.709000000000003</v>
      </c>
      <c r="AE1305" s="109"/>
      <c r="AF1305" s="108"/>
      <c r="AG1305" s="16"/>
      <c r="AH1305" s="132">
        <v>2.9999999999999997E-4</v>
      </c>
      <c r="AI1305" s="132">
        <v>2.0699999999999998E-3</v>
      </c>
      <c r="AJ1305" s="132">
        <v>6.9999999999999994E-5</v>
      </c>
    </row>
    <row r="1306" spans="1:36">
      <c r="A1306" t="s">
        <v>1214</v>
      </c>
      <c r="B1306" t="s">
        <v>1250</v>
      </c>
      <c r="C1306" t="s">
        <v>1852</v>
      </c>
      <c r="D1306" t="s">
        <v>1853</v>
      </c>
      <c r="E1306" t="s">
        <v>310</v>
      </c>
      <c r="F1306" t="s">
        <v>3093</v>
      </c>
      <c r="G1306" t="s">
        <v>3094</v>
      </c>
      <c r="H1306" t="s">
        <v>322</v>
      </c>
      <c r="I1306" t="s">
        <v>952</v>
      </c>
      <c r="J1306" t="s">
        <v>205</v>
      </c>
      <c r="K1306" t="s">
        <v>205</v>
      </c>
      <c r="L1306" t="s">
        <v>326</v>
      </c>
      <c r="M1306" t="s">
        <v>341</v>
      </c>
      <c r="N1306" t="s">
        <v>442</v>
      </c>
      <c r="O1306" t="s">
        <v>340</v>
      </c>
      <c r="P1306"/>
      <c r="Q1306" t="s">
        <v>411</v>
      </c>
      <c r="R1306" t="s">
        <v>411</v>
      </c>
      <c r="S1306" t="s">
        <v>1213</v>
      </c>
      <c r="T1306" s="131">
        <v>4.6500000000000004</v>
      </c>
      <c r="U1306" t="s">
        <v>1978</v>
      </c>
      <c r="V1306" s="132">
        <v>5.4960000000000002E-2</v>
      </c>
      <c r="W1306" s="132">
        <v>6.4600000000000005E-2</v>
      </c>
      <c r="X1306" t="s">
        <v>413</v>
      </c>
      <c r="Y1306" t="s">
        <v>340</v>
      </c>
      <c r="Z1306" s="131">
        <v>67000</v>
      </c>
      <c r="AA1306" s="131">
        <v>1</v>
      </c>
      <c r="AB1306" s="131">
        <v>102.19</v>
      </c>
      <c r="AC1306" s="109"/>
      <c r="AD1306" s="131">
        <v>68.466999999999999</v>
      </c>
      <c r="AE1306" s="109"/>
      <c r="AF1306" s="108"/>
      <c r="AG1306" s="16"/>
      <c r="AH1306" s="132">
        <v>3.1E-4</v>
      </c>
      <c r="AI1306" s="132">
        <v>2.0600000000000002E-3</v>
      </c>
      <c r="AJ1306" s="132">
        <v>6.9999999999999994E-5</v>
      </c>
    </row>
    <row r="1307" spans="1:36">
      <c r="A1307" t="s">
        <v>1214</v>
      </c>
      <c r="B1307" t="s">
        <v>1250</v>
      </c>
      <c r="C1307" t="s">
        <v>1567</v>
      </c>
      <c r="D1307" t="s">
        <v>1568</v>
      </c>
      <c r="E1307" t="s">
        <v>312</v>
      </c>
      <c r="F1307" t="s">
        <v>1769</v>
      </c>
      <c r="G1307" t="s">
        <v>1770</v>
      </c>
      <c r="H1307" t="s">
        <v>322</v>
      </c>
      <c r="I1307" t="s">
        <v>952</v>
      </c>
      <c r="J1307" t="s">
        <v>205</v>
      </c>
      <c r="K1307" t="s">
        <v>225</v>
      </c>
      <c r="L1307" t="s">
        <v>326</v>
      </c>
      <c r="M1307" t="s">
        <v>341</v>
      </c>
      <c r="N1307" t="s">
        <v>466</v>
      </c>
      <c r="O1307" t="s">
        <v>340</v>
      </c>
      <c r="P1307" t="s">
        <v>1530</v>
      </c>
      <c r="Q1307" t="s">
        <v>414</v>
      </c>
      <c r="R1307" t="s">
        <v>408</v>
      </c>
      <c r="S1307" t="s">
        <v>1213</v>
      </c>
      <c r="T1307" s="131">
        <v>1.43</v>
      </c>
      <c r="U1307" t="s">
        <v>1743</v>
      </c>
      <c r="V1307" s="132">
        <v>7.1709999999999996E-2</v>
      </c>
      <c r="W1307" s="132">
        <v>5.6500000000000002E-2</v>
      </c>
      <c r="X1307" t="s">
        <v>413</v>
      </c>
      <c r="Y1307" t="s">
        <v>340</v>
      </c>
      <c r="Z1307" s="131">
        <v>66931.94</v>
      </c>
      <c r="AA1307" s="131">
        <v>1</v>
      </c>
      <c r="AB1307" s="131">
        <v>101.71</v>
      </c>
      <c r="AC1307" s="109"/>
      <c r="AD1307" s="131">
        <v>68.075999999999993</v>
      </c>
      <c r="AE1307" s="109"/>
      <c r="AF1307" s="108"/>
      <c r="AG1307" s="16"/>
      <c r="AH1307" s="132">
        <v>2.0000000000000001E-4</v>
      </c>
      <c r="AI1307" s="132">
        <v>2.0500000000000002E-3</v>
      </c>
      <c r="AJ1307" s="132">
        <v>6.9999999999999994E-5</v>
      </c>
    </row>
    <row r="1308" spans="1:36">
      <c r="A1308" t="s">
        <v>1214</v>
      </c>
      <c r="B1308" t="s">
        <v>1250</v>
      </c>
      <c r="C1308" t="s">
        <v>456</v>
      </c>
      <c r="D1308" t="s">
        <v>2228</v>
      </c>
      <c r="E1308" t="s">
        <v>310</v>
      </c>
      <c r="F1308" t="s">
        <v>2229</v>
      </c>
      <c r="G1308" t="s">
        <v>2230</v>
      </c>
      <c r="H1308" t="s">
        <v>322</v>
      </c>
      <c r="I1308" t="s">
        <v>755</v>
      </c>
      <c r="J1308" t="s">
        <v>205</v>
      </c>
      <c r="K1308" t="s">
        <v>205</v>
      </c>
      <c r="L1308" t="s">
        <v>326</v>
      </c>
      <c r="M1308" t="s">
        <v>341</v>
      </c>
      <c r="N1308" t="s">
        <v>441</v>
      </c>
      <c r="O1308" t="s">
        <v>340</v>
      </c>
      <c r="P1308" t="s">
        <v>1212</v>
      </c>
      <c r="Q1308" t="s">
        <v>414</v>
      </c>
      <c r="R1308" t="s">
        <v>408</v>
      </c>
      <c r="S1308" t="s">
        <v>1213</v>
      </c>
      <c r="T1308" s="131">
        <v>10.06</v>
      </c>
      <c r="U1308" t="s">
        <v>2231</v>
      </c>
      <c r="V1308" s="132">
        <v>2.6689999999999998E-2</v>
      </c>
      <c r="W1308" s="132">
        <v>2.7900000000000001E-2</v>
      </c>
      <c r="X1308" t="s">
        <v>413</v>
      </c>
      <c r="Y1308" t="s">
        <v>340</v>
      </c>
      <c r="Z1308" s="131">
        <v>60000</v>
      </c>
      <c r="AA1308" s="131">
        <v>1</v>
      </c>
      <c r="AB1308" s="131">
        <v>110.87</v>
      </c>
      <c r="AC1308" s="109"/>
      <c r="AD1308" s="131">
        <v>66.522000000000006</v>
      </c>
      <c r="AE1308" s="109"/>
      <c r="AF1308" s="108"/>
      <c r="AG1308" s="16"/>
      <c r="AH1308" s="132">
        <v>1.0000000000000001E-5</v>
      </c>
      <c r="AI1308" s="132">
        <v>2E-3</v>
      </c>
      <c r="AJ1308" s="132">
        <v>6.9999999999999994E-5</v>
      </c>
    </row>
    <row r="1309" spans="1:36">
      <c r="A1309" t="s">
        <v>1214</v>
      </c>
      <c r="B1309" t="s">
        <v>1250</v>
      </c>
      <c r="C1309" t="s">
        <v>1930</v>
      </c>
      <c r="D1309" t="s">
        <v>1931</v>
      </c>
      <c r="E1309" t="s">
        <v>310</v>
      </c>
      <c r="F1309" t="s">
        <v>2698</v>
      </c>
      <c r="G1309" t="s">
        <v>2699</v>
      </c>
      <c r="H1309" t="s">
        <v>322</v>
      </c>
      <c r="I1309" t="s">
        <v>755</v>
      </c>
      <c r="J1309" t="s">
        <v>205</v>
      </c>
      <c r="K1309" t="s">
        <v>205</v>
      </c>
      <c r="L1309" t="s">
        <v>326</v>
      </c>
      <c r="M1309" t="s">
        <v>341</v>
      </c>
      <c r="N1309" t="s">
        <v>465</v>
      </c>
      <c r="O1309" t="s">
        <v>340</v>
      </c>
      <c r="P1309" t="s">
        <v>1645</v>
      </c>
      <c r="Q1309" t="s">
        <v>414</v>
      </c>
      <c r="R1309" t="s">
        <v>408</v>
      </c>
      <c r="S1309" t="s">
        <v>1213</v>
      </c>
      <c r="T1309" s="131">
        <v>0.02</v>
      </c>
      <c r="U1309" t="s">
        <v>2700</v>
      </c>
      <c r="V1309" s="132">
        <v>2.691E-2</v>
      </c>
      <c r="W1309" s="132">
        <v>4.2500000000000003E-2</v>
      </c>
      <c r="X1309" t="s">
        <v>413</v>
      </c>
      <c r="Y1309" t="s">
        <v>340</v>
      </c>
      <c r="Z1309" s="131">
        <v>55000.58</v>
      </c>
      <c r="AA1309" s="131">
        <v>1</v>
      </c>
      <c r="AB1309" s="131">
        <v>120.17</v>
      </c>
      <c r="AC1309" s="109"/>
      <c r="AD1309" s="131">
        <v>66.093999999999994</v>
      </c>
      <c r="AE1309" s="109"/>
      <c r="AF1309" s="108"/>
      <c r="AG1309" s="16"/>
      <c r="AH1309" s="132">
        <v>6.9999999999999994E-5</v>
      </c>
      <c r="AI1309" s="132">
        <v>1.99E-3</v>
      </c>
      <c r="AJ1309" s="132">
        <v>6.9999999999999994E-5</v>
      </c>
    </row>
    <row r="1310" spans="1:36">
      <c r="A1310" t="s">
        <v>1214</v>
      </c>
      <c r="B1310" t="s">
        <v>1250</v>
      </c>
      <c r="C1310" t="s">
        <v>3106</v>
      </c>
      <c r="D1310" t="s">
        <v>3107</v>
      </c>
      <c r="E1310" t="s">
        <v>310</v>
      </c>
      <c r="F1310" t="s">
        <v>3108</v>
      </c>
      <c r="G1310" t="s">
        <v>3109</v>
      </c>
      <c r="H1310" t="s">
        <v>322</v>
      </c>
      <c r="I1310" t="s">
        <v>952</v>
      </c>
      <c r="J1310" t="s">
        <v>205</v>
      </c>
      <c r="K1310" t="s">
        <v>205</v>
      </c>
      <c r="L1310" t="s">
        <v>326</v>
      </c>
      <c r="M1310" t="s">
        <v>341</v>
      </c>
      <c r="N1310" t="s">
        <v>448</v>
      </c>
      <c r="O1310" t="s">
        <v>340</v>
      </c>
      <c r="P1310"/>
      <c r="Q1310" t="s">
        <v>411</v>
      </c>
      <c r="R1310" t="s">
        <v>411</v>
      </c>
      <c r="S1310" t="s">
        <v>1213</v>
      </c>
      <c r="T1310" s="131">
        <v>2.61</v>
      </c>
      <c r="U1310" t="s">
        <v>1686</v>
      </c>
      <c r="V1310" s="132">
        <v>5.2150000000000002E-2</v>
      </c>
      <c r="W1310" s="132">
        <v>5.7799999999999997E-2</v>
      </c>
      <c r="X1310" t="s">
        <v>413</v>
      </c>
      <c r="Y1310" t="s">
        <v>340</v>
      </c>
      <c r="Z1310" s="131">
        <v>65000</v>
      </c>
      <c r="AA1310" s="131">
        <v>1</v>
      </c>
      <c r="AB1310" s="131">
        <v>101.2</v>
      </c>
      <c r="AC1310" s="109"/>
      <c r="AD1310" s="131">
        <v>65.78</v>
      </c>
      <c r="AE1310" s="109"/>
      <c r="AF1310" s="108"/>
      <c r="AG1310" s="16"/>
      <c r="AH1310" s="132">
        <v>7.2000000000000005E-4</v>
      </c>
      <c r="AI1310" s="132">
        <v>1.98E-3</v>
      </c>
      <c r="AJ1310" s="132">
        <v>6.9999999999999994E-5</v>
      </c>
    </row>
    <row r="1311" spans="1:36">
      <c r="A1311" t="s">
        <v>1214</v>
      </c>
      <c r="B1311" t="s">
        <v>1250</v>
      </c>
      <c r="C1311" t="s">
        <v>2299</v>
      </c>
      <c r="D1311" t="s">
        <v>2300</v>
      </c>
      <c r="E1311" t="s">
        <v>310</v>
      </c>
      <c r="F1311" t="s">
        <v>3146</v>
      </c>
      <c r="G1311" t="s">
        <v>3147</v>
      </c>
      <c r="H1311" t="s">
        <v>322</v>
      </c>
      <c r="I1311" t="s">
        <v>952</v>
      </c>
      <c r="J1311" t="s">
        <v>205</v>
      </c>
      <c r="K1311" t="s">
        <v>205</v>
      </c>
      <c r="L1311" t="s">
        <v>326</v>
      </c>
      <c r="M1311" t="s">
        <v>341</v>
      </c>
      <c r="N1311" t="s">
        <v>463</v>
      </c>
      <c r="O1311" t="s">
        <v>340</v>
      </c>
      <c r="P1311" t="s">
        <v>1590</v>
      </c>
      <c r="Q1311" t="s">
        <v>414</v>
      </c>
      <c r="R1311" t="s">
        <v>408</v>
      </c>
      <c r="S1311" t="s">
        <v>1213</v>
      </c>
      <c r="T1311" s="131">
        <v>1.78</v>
      </c>
      <c r="U1311" t="s">
        <v>3148</v>
      </c>
      <c r="V1311" s="132">
        <v>4.9180000000000001E-2</v>
      </c>
      <c r="W1311" s="132">
        <v>4.8300000000000003E-2</v>
      </c>
      <c r="X1311" t="s">
        <v>413</v>
      </c>
      <c r="Y1311" t="s">
        <v>340</v>
      </c>
      <c r="Z1311" s="131">
        <v>68000.05</v>
      </c>
      <c r="AA1311" s="131">
        <v>1</v>
      </c>
      <c r="AB1311" s="131">
        <v>95.82</v>
      </c>
      <c r="AC1311" s="109"/>
      <c r="AD1311" s="131">
        <v>65.158000000000001</v>
      </c>
      <c r="AE1311" s="109"/>
      <c r="AF1311" s="108"/>
      <c r="AG1311" s="16"/>
      <c r="AH1311" s="132">
        <v>2.4000000000000001E-4</v>
      </c>
      <c r="AI1311" s="132">
        <v>1.9599999999999999E-3</v>
      </c>
      <c r="AJ1311" s="132">
        <v>6.9999999999999994E-5</v>
      </c>
    </row>
    <row r="1312" spans="1:36">
      <c r="A1312" t="s">
        <v>1214</v>
      </c>
      <c r="B1312" t="s">
        <v>1250</v>
      </c>
      <c r="C1312" t="s">
        <v>2247</v>
      </c>
      <c r="D1312" t="s">
        <v>2248</v>
      </c>
      <c r="E1312" t="s">
        <v>310</v>
      </c>
      <c r="F1312" t="s">
        <v>2249</v>
      </c>
      <c r="G1312" t="s">
        <v>2250</v>
      </c>
      <c r="H1312" t="s">
        <v>322</v>
      </c>
      <c r="I1312" t="s">
        <v>952</v>
      </c>
      <c r="J1312" t="s">
        <v>205</v>
      </c>
      <c r="K1312" t="s">
        <v>205</v>
      </c>
      <c r="L1312" t="s">
        <v>326</v>
      </c>
      <c r="M1312" t="s">
        <v>341</v>
      </c>
      <c r="N1312" t="s">
        <v>460</v>
      </c>
      <c r="O1312" t="s">
        <v>340</v>
      </c>
      <c r="P1312" t="s">
        <v>2093</v>
      </c>
      <c r="Q1312" t="s">
        <v>414</v>
      </c>
      <c r="R1312" t="s">
        <v>408</v>
      </c>
      <c r="S1312" t="s">
        <v>1213</v>
      </c>
      <c r="T1312" s="131">
        <v>6.06</v>
      </c>
      <c r="U1312" t="s">
        <v>2251</v>
      </c>
      <c r="V1312" s="132">
        <v>4.8930000000000001E-2</v>
      </c>
      <c r="W1312" s="132">
        <v>4.6100000000000002E-2</v>
      </c>
      <c r="X1312" t="s">
        <v>413</v>
      </c>
      <c r="Y1312" t="s">
        <v>340</v>
      </c>
      <c r="Z1312" s="131">
        <v>75789.47</v>
      </c>
      <c r="AA1312" s="131">
        <v>1</v>
      </c>
      <c r="AB1312" s="131">
        <v>85</v>
      </c>
      <c r="AC1312" s="109"/>
      <c r="AD1312" s="131">
        <v>64.421000000000006</v>
      </c>
      <c r="AE1312" s="109"/>
      <c r="AF1312" s="108"/>
      <c r="AG1312" s="16"/>
      <c r="AH1312" s="132">
        <v>5.0000000000000002E-5</v>
      </c>
      <c r="AI1312" s="132">
        <v>1.9400000000000001E-3</v>
      </c>
      <c r="AJ1312" s="132">
        <v>6.9999999999999994E-5</v>
      </c>
    </row>
    <row r="1313" spans="1:36">
      <c r="A1313" t="s">
        <v>1214</v>
      </c>
      <c r="B1313" t="s">
        <v>1250</v>
      </c>
      <c r="C1313" t="s">
        <v>2472</v>
      </c>
      <c r="D1313" t="s">
        <v>2473</v>
      </c>
      <c r="E1313" t="s">
        <v>310</v>
      </c>
      <c r="F1313" t="s">
        <v>3112</v>
      </c>
      <c r="G1313" t="s">
        <v>3113</v>
      </c>
      <c r="H1313" t="s">
        <v>322</v>
      </c>
      <c r="I1313" t="s">
        <v>952</v>
      </c>
      <c r="J1313" t="s">
        <v>205</v>
      </c>
      <c r="K1313" t="s">
        <v>205</v>
      </c>
      <c r="L1313" t="s">
        <v>326</v>
      </c>
      <c r="M1313" t="s">
        <v>341</v>
      </c>
      <c r="N1313" t="s">
        <v>463</v>
      </c>
      <c r="O1313" t="s">
        <v>340</v>
      </c>
      <c r="P1313" t="s">
        <v>1590</v>
      </c>
      <c r="Q1313" t="s">
        <v>414</v>
      </c>
      <c r="R1313" t="s">
        <v>408</v>
      </c>
      <c r="S1313" t="s">
        <v>1213</v>
      </c>
      <c r="T1313" s="131">
        <v>1.7</v>
      </c>
      <c r="U1313" t="s">
        <v>1802</v>
      </c>
      <c r="V1313" s="132">
        <v>2.511E-2</v>
      </c>
      <c r="W1313" s="132">
        <v>4.9399999999999999E-2</v>
      </c>
      <c r="X1313" t="s">
        <v>413</v>
      </c>
      <c r="Y1313" t="s">
        <v>340</v>
      </c>
      <c r="Z1313" s="131">
        <v>61737.88</v>
      </c>
      <c r="AA1313" s="131">
        <v>1</v>
      </c>
      <c r="AB1313" s="131">
        <v>95.52</v>
      </c>
      <c r="AC1313" s="109">
        <v>5.0949999999999998</v>
      </c>
      <c r="AD1313" s="131">
        <v>64.066999999999993</v>
      </c>
      <c r="AE1313" s="109"/>
      <c r="AF1313" s="108"/>
      <c r="AG1313" s="16"/>
      <c r="AH1313" s="132">
        <v>9.0000000000000006E-5</v>
      </c>
      <c r="AI1313" s="132">
        <v>2.0799999999999998E-3</v>
      </c>
      <c r="AJ1313" s="132">
        <v>6.9999999999999994E-5</v>
      </c>
    </row>
    <row r="1314" spans="1:36">
      <c r="A1314" t="s">
        <v>1214</v>
      </c>
      <c r="B1314" t="s">
        <v>1250</v>
      </c>
      <c r="C1314" t="s">
        <v>1613</v>
      </c>
      <c r="D1314" t="s">
        <v>1614</v>
      </c>
      <c r="E1314" t="s">
        <v>310</v>
      </c>
      <c r="F1314" t="s">
        <v>1615</v>
      </c>
      <c r="G1314" t="s">
        <v>1616</v>
      </c>
      <c r="H1314" t="s">
        <v>322</v>
      </c>
      <c r="I1314" t="s">
        <v>952</v>
      </c>
      <c r="J1314" t="s">
        <v>205</v>
      </c>
      <c r="K1314" t="s">
        <v>205</v>
      </c>
      <c r="L1314" t="s">
        <v>326</v>
      </c>
      <c r="M1314" t="s">
        <v>341</v>
      </c>
      <c r="N1314" t="s">
        <v>465</v>
      </c>
      <c r="O1314" t="s">
        <v>340</v>
      </c>
      <c r="P1314"/>
      <c r="Q1314" t="s">
        <v>411</v>
      </c>
      <c r="R1314" t="s">
        <v>411</v>
      </c>
      <c r="S1314" t="s">
        <v>1213</v>
      </c>
      <c r="T1314" s="131">
        <v>3.16</v>
      </c>
      <c r="U1314" t="s">
        <v>1617</v>
      </c>
      <c r="V1314" s="132">
        <v>5.212E-2</v>
      </c>
      <c r="W1314" s="132">
        <v>0.06</v>
      </c>
      <c r="X1314" t="s">
        <v>413</v>
      </c>
      <c r="Y1314" t="s">
        <v>340</v>
      </c>
      <c r="Z1314" s="131">
        <v>60000</v>
      </c>
      <c r="AA1314" s="131">
        <v>1</v>
      </c>
      <c r="AB1314" s="131">
        <v>101.72</v>
      </c>
      <c r="AC1314" s="109"/>
      <c r="AD1314" s="131">
        <v>61.031999999999996</v>
      </c>
      <c r="AE1314" s="109"/>
      <c r="AF1314" s="108"/>
      <c r="AG1314" s="16"/>
      <c r="AH1314" s="132">
        <v>3.1E-4</v>
      </c>
      <c r="AI1314" s="132">
        <v>1.8400000000000001E-3</v>
      </c>
      <c r="AJ1314" s="132">
        <v>6.9999999999999994E-5</v>
      </c>
    </row>
    <row r="1315" spans="1:36">
      <c r="A1315" t="s">
        <v>1214</v>
      </c>
      <c r="B1315" t="s">
        <v>1250</v>
      </c>
      <c r="C1315" t="s">
        <v>3102</v>
      </c>
      <c r="D1315" t="s">
        <v>3103</v>
      </c>
      <c r="E1315" t="s">
        <v>310</v>
      </c>
      <c r="F1315" t="s">
        <v>3189</v>
      </c>
      <c r="G1315" t="s">
        <v>3190</v>
      </c>
      <c r="H1315" t="s">
        <v>322</v>
      </c>
      <c r="I1315" t="s">
        <v>952</v>
      </c>
      <c r="J1315" t="s">
        <v>205</v>
      </c>
      <c r="K1315" t="s">
        <v>205</v>
      </c>
      <c r="L1315" t="s">
        <v>326</v>
      </c>
      <c r="M1315" t="s">
        <v>341</v>
      </c>
      <c r="N1315" t="s">
        <v>448</v>
      </c>
      <c r="O1315" t="s">
        <v>340</v>
      </c>
      <c r="P1315"/>
      <c r="Q1315" t="s">
        <v>411</v>
      </c>
      <c r="R1315" t="s">
        <v>411</v>
      </c>
      <c r="S1315" t="s">
        <v>1213</v>
      </c>
      <c r="T1315" s="131">
        <v>1.81</v>
      </c>
      <c r="U1315" t="s">
        <v>2105</v>
      </c>
      <c r="V1315" s="132">
        <v>3.696E-2</v>
      </c>
      <c r="W1315" s="132">
        <v>6.4000000000000001E-2</v>
      </c>
      <c r="X1315" t="s">
        <v>413</v>
      </c>
      <c r="Y1315" t="s">
        <v>340</v>
      </c>
      <c r="Z1315" s="131">
        <v>60375</v>
      </c>
      <c r="AA1315" s="131">
        <v>1</v>
      </c>
      <c r="AB1315" s="131">
        <v>97.21</v>
      </c>
      <c r="AC1315" s="109"/>
      <c r="AD1315" s="131">
        <v>58.691000000000003</v>
      </c>
      <c r="AE1315" s="109"/>
      <c r="AF1315" s="108"/>
      <c r="AG1315" s="16"/>
      <c r="AH1315" s="132">
        <v>4.2999999999999999E-4</v>
      </c>
      <c r="AI1315" s="132">
        <v>1.7700000000000001E-3</v>
      </c>
      <c r="AJ1315" s="132">
        <v>6.0000000000000002E-5</v>
      </c>
    </row>
    <row r="1316" spans="1:36">
      <c r="A1316" t="s">
        <v>1214</v>
      </c>
      <c r="B1316" t="s">
        <v>1250</v>
      </c>
      <c r="C1316" t="s">
        <v>2077</v>
      </c>
      <c r="D1316" t="s">
        <v>2078</v>
      </c>
      <c r="E1316" t="s">
        <v>310</v>
      </c>
      <c r="F1316" t="s">
        <v>2666</v>
      </c>
      <c r="G1316" t="s">
        <v>2667</v>
      </c>
      <c r="H1316" t="s">
        <v>322</v>
      </c>
      <c r="I1316" t="s">
        <v>755</v>
      </c>
      <c r="J1316" t="s">
        <v>205</v>
      </c>
      <c r="K1316" t="s">
        <v>205</v>
      </c>
      <c r="L1316" t="s">
        <v>326</v>
      </c>
      <c r="M1316" t="s">
        <v>341</v>
      </c>
      <c r="N1316" t="s">
        <v>449</v>
      </c>
      <c r="O1316" t="s">
        <v>340</v>
      </c>
      <c r="P1316" t="s">
        <v>1590</v>
      </c>
      <c r="Q1316" t="s">
        <v>414</v>
      </c>
      <c r="R1316" t="s">
        <v>408</v>
      </c>
      <c r="S1316" t="s">
        <v>1213</v>
      </c>
      <c r="T1316" s="131">
        <v>3.88</v>
      </c>
      <c r="U1316" t="s">
        <v>2668</v>
      </c>
      <c r="V1316" s="132">
        <v>1.342E-2</v>
      </c>
      <c r="W1316" s="132">
        <v>2.75E-2</v>
      </c>
      <c r="X1316" t="s">
        <v>413</v>
      </c>
      <c r="Y1316" t="s">
        <v>340</v>
      </c>
      <c r="Z1316" s="131">
        <v>55000</v>
      </c>
      <c r="AA1316" s="131">
        <v>1</v>
      </c>
      <c r="AB1316" s="131">
        <v>105.24</v>
      </c>
      <c r="AC1316" s="109"/>
      <c r="AD1316" s="131">
        <v>57.881999999999998</v>
      </c>
      <c r="AE1316" s="109"/>
      <c r="AF1316" s="108"/>
      <c r="AG1316" s="16"/>
      <c r="AH1316" s="132">
        <v>8.0000000000000007E-5</v>
      </c>
      <c r="AI1316" s="132">
        <v>1.74E-3</v>
      </c>
      <c r="AJ1316" s="132">
        <v>6.0000000000000002E-5</v>
      </c>
    </row>
    <row r="1317" spans="1:36">
      <c r="A1317" t="s">
        <v>1214</v>
      </c>
      <c r="B1317" t="s">
        <v>1250</v>
      </c>
      <c r="C1317" t="s">
        <v>1949</v>
      </c>
      <c r="D1317" t="s">
        <v>1950</v>
      </c>
      <c r="E1317" t="s">
        <v>310</v>
      </c>
      <c r="F1317" t="s">
        <v>2046</v>
      </c>
      <c r="G1317" t="s">
        <v>2047</v>
      </c>
      <c r="H1317" t="s">
        <v>322</v>
      </c>
      <c r="I1317" t="s">
        <v>755</v>
      </c>
      <c r="J1317" t="s">
        <v>205</v>
      </c>
      <c r="K1317" t="s">
        <v>205</v>
      </c>
      <c r="L1317" t="s">
        <v>326</v>
      </c>
      <c r="M1317" t="s">
        <v>341</v>
      </c>
      <c r="N1317" t="s">
        <v>465</v>
      </c>
      <c r="O1317" t="s">
        <v>340</v>
      </c>
      <c r="P1317" t="s">
        <v>1530</v>
      </c>
      <c r="Q1317" t="s">
        <v>414</v>
      </c>
      <c r="R1317" t="s">
        <v>408</v>
      </c>
      <c r="S1317" t="s">
        <v>1213</v>
      </c>
      <c r="T1317" s="131">
        <v>2.87</v>
      </c>
      <c r="U1317" t="s">
        <v>1668</v>
      </c>
      <c r="V1317" s="132">
        <v>2.792E-2</v>
      </c>
      <c r="W1317" s="132">
        <v>2.9100000000000001E-2</v>
      </c>
      <c r="X1317" t="s">
        <v>413</v>
      </c>
      <c r="Y1317" t="s">
        <v>340</v>
      </c>
      <c r="Z1317" s="131">
        <v>53000</v>
      </c>
      <c r="AA1317" s="131">
        <v>1</v>
      </c>
      <c r="AB1317" s="131">
        <v>108.07</v>
      </c>
      <c r="AC1317" s="109"/>
      <c r="AD1317" s="131">
        <v>57.277000000000001</v>
      </c>
      <c r="AE1317" s="109"/>
      <c r="AF1317" s="108"/>
      <c r="AG1317" s="16"/>
      <c r="AH1317" s="132">
        <v>1.2999999999999999E-4</v>
      </c>
      <c r="AI1317" s="132">
        <v>1.73E-3</v>
      </c>
      <c r="AJ1317" s="132">
        <v>6.0000000000000002E-5</v>
      </c>
    </row>
    <row r="1318" spans="1:36">
      <c r="A1318" t="s">
        <v>1214</v>
      </c>
      <c r="B1318" t="s">
        <v>1250</v>
      </c>
      <c r="C1318" t="s">
        <v>2004</v>
      </c>
      <c r="D1318" t="s">
        <v>2005</v>
      </c>
      <c r="E1318" t="s">
        <v>310</v>
      </c>
      <c r="F1318" t="s">
        <v>2620</v>
      </c>
      <c r="G1318" t="s">
        <v>2621</v>
      </c>
      <c r="H1318" t="s">
        <v>322</v>
      </c>
      <c r="I1318" t="s">
        <v>755</v>
      </c>
      <c r="J1318" t="s">
        <v>205</v>
      </c>
      <c r="K1318" t="s">
        <v>205</v>
      </c>
      <c r="L1318" t="s">
        <v>326</v>
      </c>
      <c r="M1318" t="s">
        <v>341</v>
      </c>
      <c r="N1318" t="s">
        <v>449</v>
      </c>
      <c r="O1318" t="s">
        <v>340</v>
      </c>
      <c r="P1318" t="s">
        <v>1212</v>
      </c>
      <c r="Q1318" t="s">
        <v>414</v>
      </c>
      <c r="R1318" t="s">
        <v>408</v>
      </c>
      <c r="S1318" t="s">
        <v>1213</v>
      </c>
      <c r="T1318" s="131">
        <v>3.28</v>
      </c>
      <c r="U1318" t="s">
        <v>2622</v>
      </c>
      <c r="V1318" s="132">
        <v>2.2169999999999999E-2</v>
      </c>
      <c r="W1318" s="132">
        <v>2.6200000000000001E-2</v>
      </c>
      <c r="X1318" t="s">
        <v>413</v>
      </c>
      <c r="Y1318" t="s">
        <v>340</v>
      </c>
      <c r="Z1318" s="131">
        <v>53000.75</v>
      </c>
      <c r="AA1318" s="131">
        <v>1</v>
      </c>
      <c r="AB1318" s="131">
        <v>106.26</v>
      </c>
      <c r="AC1318" s="109"/>
      <c r="AD1318" s="131">
        <v>56.319000000000003</v>
      </c>
      <c r="AE1318" s="109"/>
      <c r="AF1318" s="108"/>
      <c r="AG1318" s="16"/>
      <c r="AH1318" s="132">
        <v>6.0000000000000002E-5</v>
      </c>
      <c r="AI1318" s="132">
        <v>1.6999999999999999E-3</v>
      </c>
      <c r="AJ1318" s="132">
        <v>6.0000000000000002E-5</v>
      </c>
    </row>
    <row r="1319" spans="1:36">
      <c r="A1319" t="s">
        <v>1214</v>
      </c>
      <c r="B1319" t="s">
        <v>1250</v>
      </c>
      <c r="C1319" t="s">
        <v>1787</v>
      </c>
      <c r="D1319" t="s">
        <v>1788</v>
      </c>
      <c r="E1319" t="s">
        <v>310</v>
      </c>
      <c r="F1319" t="s">
        <v>3022</v>
      </c>
      <c r="G1319" t="s">
        <v>3023</v>
      </c>
      <c r="H1319" t="s">
        <v>322</v>
      </c>
      <c r="I1319" t="s">
        <v>755</v>
      </c>
      <c r="J1319" t="s">
        <v>205</v>
      </c>
      <c r="K1319" t="s">
        <v>205</v>
      </c>
      <c r="L1319" t="s">
        <v>326</v>
      </c>
      <c r="M1319" t="s">
        <v>341</v>
      </c>
      <c r="N1319" t="s">
        <v>465</v>
      </c>
      <c r="O1319" t="s">
        <v>340</v>
      </c>
      <c r="P1319"/>
      <c r="Q1319" t="s">
        <v>411</v>
      </c>
      <c r="R1319" t="s">
        <v>411</v>
      </c>
      <c r="S1319" t="s">
        <v>1213</v>
      </c>
      <c r="T1319" s="131">
        <v>1.67</v>
      </c>
      <c r="U1319" t="s">
        <v>2254</v>
      </c>
      <c r="V1319" s="132">
        <v>2.511E-2</v>
      </c>
      <c r="W1319" s="132">
        <v>3.4200000000000001E-2</v>
      </c>
      <c r="X1319" t="s">
        <v>413</v>
      </c>
      <c r="Y1319" t="s">
        <v>340</v>
      </c>
      <c r="Z1319" s="131">
        <v>48979.95</v>
      </c>
      <c r="AA1319" s="131">
        <v>1</v>
      </c>
      <c r="AB1319" s="131">
        <v>110.1</v>
      </c>
      <c r="AC1319" s="109"/>
      <c r="AD1319" s="131">
        <v>53.927</v>
      </c>
      <c r="AE1319" s="109"/>
      <c r="AF1319" s="108"/>
      <c r="AG1319" s="16"/>
      <c r="AH1319" s="132">
        <v>9.0000000000000006E-5</v>
      </c>
      <c r="AI1319" s="132">
        <v>1.6199999999999999E-3</v>
      </c>
      <c r="AJ1319" s="132">
        <v>6.0000000000000002E-5</v>
      </c>
    </row>
    <row r="1320" spans="1:36">
      <c r="A1320" t="s">
        <v>1214</v>
      </c>
      <c r="B1320" t="s">
        <v>1250</v>
      </c>
      <c r="C1320" t="s">
        <v>2973</v>
      </c>
      <c r="D1320" t="s">
        <v>2974</v>
      </c>
      <c r="E1320" t="s">
        <v>310</v>
      </c>
      <c r="F1320" t="s">
        <v>2975</v>
      </c>
      <c r="G1320" t="s">
        <v>2976</v>
      </c>
      <c r="H1320" t="s">
        <v>322</v>
      </c>
      <c r="I1320" t="s">
        <v>755</v>
      </c>
      <c r="J1320" t="s">
        <v>205</v>
      </c>
      <c r="K1320" t="s">
        <v>205</v>
      </c>
      <c r="L1320" t="s">
        <v>326</v>
      </c>
      <c r="M1320" t="s">
        <v>341</v>
      </c>
      <c r="N1320" t="s">
        <v>478</v>
      </c>
      <c r="O1320" t="s">
        <v>340</v>
      </c>
      <c r="P1320" t="s">
        <v>1212</v>
      </c>
      <c r="Q1320" t="s">
        <v>414</v>
      </c>
      <c r="R1320" t="s">
        <v>408</v>
      </c>
      <c r="S1320" t="s">
        <v>1213</v>
      </c>
      <c r="T1320" s="131">
        <v>3.4</v>
      </c>
      <c r="U1320" t="s">
        <v>1551</v>
      </c>
      <c r="V1320" s="132">
        <v>1.9460000000000002E-2</v>
      </c>
      <c r="W1320" s="132">
        <v>2.5899999999999999E-2</v>
      </c>
      <c r="X1320" t="s">
        <v>413</v>
      </c>
      <c r="Y1320" t="s">
        <v>340</v>
      </c>
      <c r="Z1320" s="131">
        <v>49714.29</v>
      </c>
      <c r="AA1320" s="131">
        <v>1</v>
      </c>
      <c r="AB1320" s="131">
        <v>108.28</v>
      </c>
      <c r="AC1320" s="109"/>
      <c r="AD1320" s="131">
        <v>53.831000000000003</v>
      </c>
      <c r="AE1320" s="109"/>
      <c r="AF1320" s="108"/>
      <c r="AG1320" s="16"/>
      <c r="AH1320" s="132">
        <v>8.3000000000000001E-4</v>
      </c>
      <c r="AI1320" s="132">
        <v>1.6199999999999999E-3</v>
      </c>
      <c r="AJ1320" s="132">
        <v>6.0000000000000002E-5</v>
      </c>
    </row>
    <row r="1321" spans="1:36">
      <c r="A1321" t="s">
        <v>1214</v>
      </c>
      <c r="B1321" t="s">
        <v>1250</v>
      </c>
      <c r="C1321" t="s">
        <v>1608</v>
      </c>
      <c r="D1321" t="s">
        <v>1609</v>
      </c>
      <c r="E1321" t="s">
        <v>310</v>
      </c>
      <c r="F1321" t="s">
        <v>1874</v>
      </c>
      <c r="G1321" t="s">
        <v>1875</v>
      </c>
      <c r="H1321" t="s">
        <v>322</v>
      </c>
      <c r="I1321" t="s">
        <v>755</v>
      </c>
      <c r="J1321" t="s">
        <v>205</v>
      </c>
      <c r="K1321" t="s">
        <v>205</v>
      </c>
      <c r="L1321" t="s">
        <v>326</v>
      </c>
      <c r="M1321" t="s">
        <v>341</v>
      </c>
      <c r="N1321" t="s">
        <v>442</v>
      </c>
      <c r="O1321" t="s">
        <v>340</v>
      </c>
      <c r="P1321"/>
      <c r="Q1321" t="s">
        <v>411</v>
      </c>
      <c r="R1321" t="s">
        <v>411</v>
      </c>
      <c r="S1321" t="s">
        <v>1213</v>
      </c>
      <c r="T1321" s="131">
        <v>2.06</v>
      </c>
      <c r="U1321" t="s">
        <v>1686</v>
      </c>
      <c r="V1321" s="132">
        <v>6.2039999999999998E-2</v>
      </c>
      <c r="W1321" s="132">
        <v>3.6799999999999999E-2</v>
      </c>
      <c r="X1321" t="s">
        <v>413</v>
      </c>
      <c r="Y1321" t="s">
        <v>340</v>
      </c>
      <c r="Z1321" s="131">
        <v>46200</v>
      </c>
      <c r="AA1321" s="131">
        <v>1</v>
      </c>
      <c r="AB1321" s="131">
        <v>114.78</v>
      </c>
      <c r="AC1321" s="109"/>
      <c r="AD1321" s="131">
        <v>53.027999999999999</v>
      </c>
      <c r="AE1321" s="109"/>
      <c r="AF1321" s="108"/>
      <c r="AG1321" s="16"/>
      <c r="AH1321" s="132">
        <v>7.1000000000000002E-4</v>
      </c>
      <c r="AI1321" s="132">
        <v>1.6000000000000001E-3</v>
      </c>
      <c r="AJ1321" s="132">
        <v>6.0000000000000002E-5</v>
      </c>
    </row>
    <row r="1322" spans="1:36">
      <c r="A1322" t="s">
        <v>1214</v>
      </c>
      <c r="B1322" t="s">
        <v>1250</v>
      </c>
      <c r="C1322" t="s">
        <v>2025</v>
      </c>
      <c r="D1322" t="s">
        <v>2026</v>
      </c>
      <c r="E1322" t="s">
        <v>310</v>
      </c>
      <c r="F1322" t="s">
        <v>3205</v>
      </c>
      <c r="G1322" t="s">
        <v>3206</v>
      </c>
      <c r="H1322" t="s">
        <v>322</v>
      </c>
      <c r="I1322" t="s">
        <v>952</v>
      </c>
      <c r="J1322" t="s">
        <v>205</v>
      </c>
      <c r="K1322" t="s">
        <v>205</v>
      </c>
      <c r="L1322" t="s">
        <v>326</v>
      </c>
      <c r="M1322" t="s">
        <v>341</v>
      </c>
      <c r="N1322" t="s">
        <v>466</v>
      </c>
      <c r="O1322" t="s">
        <v>340</v>
      </c>
      <c r="P1322" t="s">
        <v>1600</v>
      </c>
      <c r="Q1322" t="s">
        <v>416</v>
      </c>
      <c r="R1322" t="s">
        <v>408</v>
      </c>
      <c r="S1322" t="s">
        <v>1213</v>
      </c>
      <c r="T1322" s="131">
        <v>0.12</v>
      </c>
      <c r="U1322" t="s">
        <v>3207</v>
      </c>
      <c r="V1322" s="132">
        <v>5.4629999999999998E-2</v>
      </c>
      <c r="W1322" s="132">
        <v>2.6700000000000002E-2</v>
      </c>
      <c r="X1322" t="s">
        <v>413</v>
      </c>
      <c r="Y1322" t="s">
        <v>340</v>
      </c>
      <c r="Z1322" s="131">
        <v>52000</v>
      </c>
      <c r="AA1322" s="131">
        <v>1</v>
      </c>
      <c r="AB1322" s="131">
        <v>101.42</v>
      </c>
      <c r="AC1322" s="109"/>
      <c r="AD1322" s="131">
        <v>52.738</v>
      </c>
      <c r="AE1322" s="109"/>
      <c r="AF1322" s="108"/>
      <c r="AG1322" s="16"/>
      <c r="AH1322" s="132">
        <v>1.08E-3</v>
      </c>
      <c r="AI1322" s="132">
        <v>1.5900000000000001E-3</v>
      </c>
      <c r="AJ1322" s="132">
        <v>6.0000000000000002E-5</v>
      </c>
    </row>
    <row r="1323" spans="1:36">
      <c r="A1323" t="s">
        <v>1214</v>
      </c>
      <c r="B1323" t="s">
        <v>1250</v>
      </c>
      <c r="C1323" t="s">
        <v>1526</v>
      </c>
      <c r="D1323" t="s">
        <v>1527</v>
      </c>
      <c r="E1323" t="s">
        <v>310</v>
      </c>
      <c r="F1323" t="s">
        <v>1925</v>
      </c>
      <c r="G1323" t="s">
        <v>1926</v>
      </c>
      <c r="H1323" t="s">
        <v>322</v>
      </c>
      <c r="I1323" t="s">
        <v>755</v>
      </c>
      <c r="J1323" t="s">
        <v>205</v>
      </c>
      <c r="K1323" t="s">
        <v>205</v>
      </c>
      <c r="L1323" t="s">
        <v>326</v>
      </c>
      <c r="M1323" t="s">
        <v>341</v>
      </c>
      <c r="N1323" t="s">
        <v>465</v>
      </c>
      <c r="O1323" t="s">
        <v>340</v>
      </c>
      <c r="P1323" t="s">
        <v>1590</v>
      </c>
      <c r="Q1323" t="s">
        <v>414</v>
      </c>
      <c r="R1323" t="s">
        <v>408</v>
      </c>
      <c r="S1323" t="s">
        <v>1213</v>
      </c>
      <c r="T1323" s="131">
        <v>5.0199999999999996</v>
      </c>
      <c r="U1323" t="s">
        <v>1927</v>
      </c>
      <c r="V1323" s="132">
        <v>2.7009999999999999E-2</v>
      </c>
      <c r="W1323" s="132">
        <v>2.92E-2</v>
      </c>
      <c r="X1323" t="s">
        <v>413</v>
      </c>
      <c r="Y1323" t="s">
        <v>340</v>
      </c>
      <c r="Z1323" s="131">
        <v>50000</v>
      </c>
      <c r="AA1323" s="131">
        <v>1</v>
      </c>
      <c r="AB1323" s="131">
        <v>104.39</v>
      </c>
      <c r="AC1323" s="109"/>
      <c r="AD1323" s="131">
        <v>52.195</v>
      </c>
      <c r="AE1323" s="109"/>
      <c r="AF1323" s="108"/>
      <c r="AG1323" s="16"/>
      <c r="AH1323" s="132">
        <v>1.1E-4</v>
      </c>
      <c r="AI1323" s="132">
        <v>1.57E-3</v>
      </c>
      <c r="AJ1323" s="132">
        <v>6.0000000000000002E-5</v>
      </c>
    </row>
    <row r="1324" spans="1:36">
      <c r="A1324" t="s">
        <v>1214</v>
      </c>
      <c r="B1324" t="s">
        <v>1250</v>
      </c>
      <c r="C1324" t="s">
        <v>1532</v>
      </c>
      <c r="D1324" t="s">
        <v>1533</v>
      </c>
      <c r="E1324" t="s">
        <v>310</v>
      </c>
      <c r="F1324" t="s">
        <v>2181</v>
      </c>
      <c r="G1324" t="s">
        <v>2182</v>
      </c>
      <c r="H1324" t="s">
        <v>322</v>
      </c>
      <c r="I1324" t="s">
        <v>755</v>
      </c>
      <c r="J1324" t="s">
        <v>205</v>
      </c>
      <c r="K1324" t="s">
        <v>205</v>
      </c>
      <c r="L1324" t="s">
        <v>326</v>
      </c>
      <c r="M1324" t="s">
        <v>341</v>
      </c>
      <c r="N1324" t="s">
        <v>449</v>
      </c>
      <c r="O1324" t="s">
        <v>340</v>
      </c>
      <c r="P1324" t="s">
        <v>1212</v>
      </c>
      <c r="Q1324" t="s">
        <v>414</v>
      </c>
      <c r="R1324" t="s">
        <v>408</v>
      </c>
      <c r="S1324" t="s">
        <v>1213</v>
      </c>
      <c r="T1324" s="131">
        <v>4.82</v>
      </c>
      <c r="U1324" t="s">
        <v>2183</v>
      </c>
      <c r="V1324" s="132">
        <v>1.8749999999999999E-2</v>
      </c>
      <c r="W1324" s="132">
        <v>2.5999999999999999E-2</v>
      </c>
      <c r="X1324" t="s">
        <v>413</v>
      </c>
      <c r="Y1324" t="s">
        <v>340</v>
      </c>
      <c r="Z1324" s="131">
        <v>50000</v>
      </c>
      <c r="AA1324" s="131">
        <v>1</v>
      </c>
      <c r="AB1324" s="131">
        <v>101.7</v>
      </c>
      <c r="AC1324" s="109"/>
      <c r="AD1324" s="131">
        <v>50.85</v>
      </c>
      <c r="AE1324" s="109"/>
      <c r="AF1324" s="108"/>
      <c r="AG1324" s="16"/>
      <c r="AH1324" s="132">
        <v>2.0000000000000002E-5</v>
      </c>
      <c r="AI1324" s="132">
        <v>1.5299999999999999E-3</v>
      </c>
      <c r="AJ1324" s="132">
        <v>6.0000000000000002E-5</v>
      </c>
    </row>
    <row r="1325" spans="1:36">
      <c r="A1325" t="s">
        <v>1214</v>
      </c>
      <c r="B1325" t="s">
        <v>1250</v>
      </c>
      <c r="C1325" t="s">
        <v>1669</v>
      </c>
      <c r="D1325" t="s">
        <v>1670</v>
      </c>
      <c r="E1325" t="s">
        <v>310</v>
      </c>
      <c r="F1325" t="s">
        <v>1671</v>
      </c>
      <c r="G1325" t="s">
        <v>1672</v>
      </c>
      <c r="H1325" t="s">
        <v>322</v>
      </c>
      <c r="I1325" t="s">
        <v>952</v>
      </c>
      <c r="J1325" t="s">
        <v>205</v>
      </c>
      <c r="K1325" t="s">
        <v>205</v>
      </c>
      <c r="L1325" t="s">
        <v>328</v>
      </c>
      <c r="M1325" t="s">
        <v>341</v>
      </c>
      <c r="N1325" t="s">
        <v>448</v>
      </c>
      <c r="O1325" t="s">
        <v>340</v>
      </c>
      <c r="P1325" t="s">
        <v>1673</v>
      </c>
      <c r="Q1325" t="s">
        <v>416</v>
      </c>
      <c r="R1325" t="s">
        <v>408</v>
      </c>
      <c r="S1325" t="s">
        <v>1213</v>
      </c>
      <c r="T1325" s="131">
        <v>2.39</v>
      </c>
      <c r="U1325" t="s">
        <v>1561</v>
      </c>
      <c r="V1325" s="132">
        <v>6.6140000000000004E-2</v>
      </c>
      <c r="W1325" s="132">
        <v>5.9499999999999997E-2</v>
      </c>
      <c r="X1325" t="s">
        <v>413</v>
      </c>
      <c r="Y1325" t="s">
        <v>340</v>
      </c>
      <c r="Z1325" s="131">
        <v>47368.42</v>
      </c>
      <c r="AA1325" s="131">
        <v>1</v>
      </c>
      <c r="AB1325" s="131">
        <v>104.31383726398813</v>
      </c>
      <c r="AC1325" s="109"/>
      <c r="AD1325" s="131">
        <v>49.411816553322403</v>
      </c>
      <c r="AE1325" s="109"/>
      <c r="AF1325" s="108"/>
      <c r="AG1325" s="16"/>
      <c r="AH1325" s="132">
        <v>1.6000000000000001E-4</v>
      </c>
      <c r="AI1325" s="132">
        <v>1.5E-3</v>
      </c>
      <c r="AJ1325" s="132">
        <v>5.0000000000000002E-5</v>
      </c>
    </row>
    <row r="1326" spans="1:36">
      <c r="A1326" t="s">
        <v>1214</v>
      </c>
      <c r="B1326" t="s">
        <v>1250</v>
      </c>
      <c r="C1326" t="s">
        <v>1647</v>
      </c>
      <c r="D1326" t="s">
        <v>1648</v>
      </c>
      <c r="E1326" t="s">
        <v>310</v>
      </c>
      <c r="F1326" t="s">
        <v>1649</v>
      </c>
      <c r="G1326" t="s">
        <v>1650</v>
      </c>
      <c r="H1326" t="s">
        <v>322</v>
      </c>
      <c r="I1326" t="s">
        <v>952</v>
      </c>
      <c r="J1326" t="s">
        <v>205</v>
      </c>
      <c r="K1326" t="s">
        <v>205</v>
      </c>
      <c r="L1326" t="s">
        <v>326</v>
      </c>
      <c r="M1326" t="s">
        <v>341</v>
      </c>
      <c r="N1326" t="s">
        <v>448</v>
      </c>
      <c r="O1326" t="s">
        <v>340</v>
      </c>
      <c r="P1326" t="s">
        <v>1600</v>
      </c>
      <c r="Q1326" t="s">
        <v>416</v>
      </c>
      <c r="R1326" t="s">
        <v>408</v>
      </c>
      <c r="S1326" t="s">
        <v>1213</v>
      </c>
      <c r="T1326" s="131">
        <v>4.7699999999999996</v>
      </c>
      <c r="U1326" t="s">
        <v>1651</v>
      </c>
      <c r="V1326" s="132">
        <v>4.9750000000000003E-2</v>
      </c>
      <c r="W1326" s="132">
        <v>5.3900000000000003E-2</v>
      </c>
      <c r="X1326" t="s">
        <v>413</v>
      </c>
      <c r="Y1326" t="s">
        <v>340</v>
      </c>
      <c r="Z1326" s="131">
        <v>47000</v>
      </c>
      <c r="AA1326" s="131">
        <v>1</v>
      </c>
      <c r="AB1326" s="131">
        <v>102.87</v>
      </c>
      <c r="AC1326" s="109"/>
      <c r="AD1326" s="131">
        <v>48.348999999999997</v>
      </c>
      <c r="AE1326" s="109"/>
      <c r="AF1326" s="108"/>
      <c r="AG1326" s="16"/>
      <c r="AH1326" s="132">
        <v>1.6000000000000001E-4</v>
      </c>
      <c r="AI1326" s="132">
        <v>1.4599999999999999E-3</v>
      </c>
      <c r="AJ1326" s="132">
        <v>5.0000000000000002E-5</v>
      </c>
    </row>
    <row r="1327" spans="1:36">
      <c r="A1327" t="s">
        <v>1214</v>
      </c>
      <c r="B1327" t="s">
        <v>1250</v>
      </c>
      <c r="C1327" t="s">
        <v>1771</v>
      </c>
      <c r="D1327" t="s">
        <v>1772</v>
      </c>
      <c r="E1327" t="s">
        <v>310</v>
      </c>
      <c r="F1327" t="s">
        <v>1773</v>
      </c>
      <c r="G1327" t="s">
        <v>1774</v>
      </c>
      <c r="H1327" t="s">
        <v>322</v>
      </c>
      <c r="I1327" t="s">
        <v>952</v>
      </c>
      <c r="J1327" t="s">
        <v>205</v>
      </c>
      <c r="K1327" t="s">
        <v>205</v>
      </c>
      <c r="L1327" t="s">
        <v>326</v>
      </c>
      <c r="M1327" t="s">
        <v>341</v>
      </c>
      <c r="N1327" t="s">
        <v>448</v>
      </c>
      <c r="O1327" t="s">
        <v>340</v>
      </c>
      <c r="P1327"/>
      <c r="Q1327" t="s">
        <v>411</v>
      </c>
      <c r="R1327" t="s">
        <v>411</v>
      </c>
      <c r="S1327" t="s">
        <v>1213</v>
      </c>
      <c r="T1327" s="131">
        <v>1.44</v>
      </c>
      <c r="U1327" t="s">
        <v>1775</v>
      </c>
      <c r="V1327" s="132">
        <v>7.3969999999999994E-2</v>
      </c>
      <c r="W1327" s="132">
        <v>5.4800000000000001E-2</v>
      </c>
      <c r="X1327" t="s">
        <v>413</v>
      </c>
      <c r="Y1327" t="s">
        <v>340</v>
      </c>
      <c r="Z1327" s="131">
        <v>46000</v>
      </c>
      <c r="AA1327" s="131">
        <v>1</v>
      </c>
      <c r="AB1327" s="131">
        <v>104.4</v>
      </c>
      <c r="AC1327" s="109"/>
      <c r="AD1327" s="131">
        <v>48.024000000000001</v>
      </c>
      <c r="AE1327" s="109"/>
      <c r="AF1327" s="108"/>
      <c r="AG1327" s="16"/>
      <c r="AH1327" s="132">
        <v>3.5E-4</v>
      </c>
      <c r="AI1327" s="132">
        <v>1.4499999999999999E-3</v>
      </c>
      <c r="AJ1327" s="132">
        <v>5.0000000000000002E-5</v>
      </c>
    </row>
    <row r="1328" spans="1:36">
      <c r="A1328" t="s">
        <v>1214</v>
      </c>
      <c r="B1328" t="s">
        <v>1250</v>
      </c>
      <c r="C1328" t="s">
        <v>2294</v>
      </c>
      <c r="D1328" t="s">
        <v>2295</v>
      </c>
      <c r="E1328" t="s">
        <v>310</v>
      </c>
      <c r="F1328" t="s">
        <v>2296</v>
      </c>
      <c r="G1328" t="s">
        <v>2297</v>
      </c>
      <c r="H1328" t="s">
        <v>322</v>
      </c>
      <c r="I1328" t="s">
        <v>952</v>
      </c>
      <c r="J1328" t="s">
        <v>205</v>
      </c>
      <c r="K1328" t="s">
        <v>205</v>
      </c>
      <c r="L1328" t="s">
        <v>326</v>
      </c>
      <c r="M1328" t="s">
        <v>341</v>
      </c>
      <c r="N1328" t="s">
        <v>452</v>
      </c>
      <c r="O1328" t="s">
        <v>340</v>
      </c>
      <c r="P1328" t="s">
        <v>1645</v>
      </c>
      <c r="Q1328" t="s">
        <v>414</v>
      </c>
      <c r="R1328" t="s">
        <v>408</v>
      </c>
      <c r="S1328" t="s">
        <v>1213</v>
      </c>
      <c r="T1328" s="131">
        <v>2.19</v>
      </c>
      <c r="U1328" t="s">
        <v>2298</v>
      </c>
      <c r="V1328" s="132">
        <v>4.8399999999999999E-2</v>
      </c>
      <c r="W1328" s="132">
        <v>4.7800000000000002E-2</v>
      </c>
      <c r="X1328" t="s">
        <v>413</v>
      </c>
      <c r="Y1328" t="s">
        <v>340</v>
      </c>
      <c r="Z1328" s="131">
        <v>50000</v>
      </c>
      <c r="AA1328" s="131">
        <v>1</v>
      </c>
      <c r="AB1328" s="131">
        <v>93.91</v>
      </c>
      <c r="AC1328" s="109"/>
      <c r="AD1328" s="131">
        <v>46.954999999999998</v>
      </c>
      <c r="AE1328" s="109"/>
      <c r="AF1328" s="108"/>
      <c r="AG1328" s="16"/>
      <c r="AH1328" s="132">
        <v>1.6000000000000001E-4</v>
      </c>
      <c r="AI1328" s="132">
        <v>1.41E-3</v>
      </c>
      <c r="AJ1328" s="132">
        <v>5.0000000000000002E-5</v>
      </c>
    </row>
    <row r="1329" spans="1:36">
      <c r="A1329" t="s">
        <v>1214</v>
      </c>
      <c r="B1329" t="s">
        <v>1250</v>
      </c>
      <c r="C1329" t="s">
        <v>1852</v>
      </c>
      <c r="D1329" t="s">
        <v>1853</v>
      </c>
      <c r="E1329" t="s">
        <v>310</v>
      </c>
      <c r="F1329" t="s">
        <v>3127</v>
      </c>
      <c r="G1329" t="s">
        <v>3128</v>
      </c>
      <c r="H1329" t="s">
        <v>322</v>
      </c>
      <c r="I1329" t="s">
        <v>953</v>
      </c>
      <c r="J1329" t="s">
        <v>205</v>
      </c>
      <c r="K1329" t="s">
        <v>205</v>
      </c>
      <c r="L1329" t="s">
        <v>326</v>
      </c>
      <c r="M1329" t="s">
        <v>341</v>
      </c>
      <c r="N1329" t="s">
        <v>442</v>
      </c>
      <c r="O1329" t="s">
        <v>340</v>
      </c>
      <c r="P1329"/>
      <c r="Q1329" t="s">
        <v>411</v>
      </c>
      <c r="R1329" t="s">
        <v>411</v>
      </c>
      <c r="S1329" t="s">
        <v>1213</v>
      </c>
      <c r="T1329" s="131">
        <v>1.49</v>
      </c>
      <c r="U1329" t="s">
        <v>1743</v>
      </c>
      <c r="V1329" s="132">
        <v>6.5229999999999996E-2</v>
      </c>
      <c r="W1329" s="132">
        <v>5.8599999999999999E-2</v>
      </c>
      <c r="X1329" t="s">
        <v>413</v>
      </c>
      <c r="Y1329" t="s">
        <v>340</v>
      </c>
      <c r="Z1329" s="131">
        <v>50000</v>
      </c>
      <c r="AA1329" s="131">
        <v>1</v>
      </c>
      <c r="AB1329" s="131">
        <v>93.4</v>
      </c>
      <c r="AC1329" s="109"/>
      <c r="AD1329" s="131">
        <v>46.7</v>
      </c>
      <c r="AE1329" s="109"/>
      <c r="AF1329" s="108"/>
      <c r="AG1329" s="16"/>
      <c r="AH1329" s="132">
        <v>8.0999999999999996E-4</v>
      </c>
      <c r="AI1329" s="132">
        <v>1.41E-3</v>
      </c>
      <c r="AJ1329" s="132">
        <v>5.0000000000000002E-5</v>
      </c>
    </row>
    <row r="1330" spans="1:36">
      <c r="A1330" t="s">
        <v>1214</v>
      </c>
      <c r="B1330" t="s">
        <v>1250</v>
      </c>
      <c r="C1330" t="s">
        <v>2339</v>
      </c>
      <c r="D1330" t="s">
        <v>2340</v>
      </c>
      <c r="E1330" t="s">
        <v>310</v>
      </c>
      <c r="F1330" t="s">
        <v>3008</v>
      </c>
      <c r="G1330" t="s">
        <v>3009</v>
      </c>
      <c r="H1330" t="s">
        <v>322</v>
      </c>
      <c r="I1330" t="s">
        <v>755</v>
      </c>
      <c r="J1330" t="s">
        <v>205</v>
      </c>
      <c r="K1330" t="s">
        <v>205</v>
      </c>
      <c r="L1330" t="s">
        <v>326</v>
      </c>
      <c r="M1330" t="s">
        <v>341</v>
      </c>
      <c r="N1330" t="s">
        <v>465</v>
      </c>
      <c r="O1330" t="s">
        <v>340</v>
      </c>
      <c r="P1330"/>
      <c r="Q1330" t="s">
        <v>411</v>
      </c>
      <c r="R1330" t="s">
        <v>411</v>
      </c>
      <c r="S1330" t="s">
        <v>1213</v>
      </c>
      <c r="T1330" s="131">
        <v>3.72</v>
      </c>
      <c r="U1330" t="s">
        <v>1668</v>
      </c>
      <c r="V1330" s="132">
        <v>2.5999999999999999E-2</v>
      </c>
      <c r="W1330" s="132">
        <v>2.8299999999999999E-2</v>
      </c>
      <c r="X1330" t="s">
        <v>413</v>
      </c>
      <c r="Y1330" t="s">
        <v>340</v>
      </c>
      <c r="Z1330" s="131">
        <v>43000</v>
      </c>
      <c r="AA1330" s="131">
        <v>1</v>
      </c>
      <c r="AB1330" s="131">
        <v>107.79</v>
      </c>
      <c r="AC1330" s="109"/>
      <c r="AD1330" s="131">
        <v>46.35</v>
      </c>
      <c r="AE1330" s="109"/>
      <c r="AF1330" s="108"/>
      <c r="AG1330" s="16"/>
      <c r="AH1330" s="132">
        <v>6.9999999999999994E-5</v>
      </c>
      <c r="AI1330" s="132">
        <v>1.4E-3</v>
      </c>
      <c r="AJ1330" s="132">
        <v>5.0000000000000002E-5</v>
      </c>
    </row>
    <row r="1331" spans="1:36">
      <c r="A1331" t="s">
        <v>1214</v>
      </c>
      <c r="B1331" t="s">
        <v>1250</v>
      </c>
      <c r="C1331" t="s">
        <v>2299</v>
      </c>
      <c r="D1331" t="s">
        <v>2300</v>
      </c>
      <c r="E1331" t="s">
        <v>310</v>
      </c>
      <c r="F1331" t="s">
        <v>2301</v>
      </c>
      <c r="G1331" t="s">
        <v>2302</v>
      </c>
      <c r="H1331" t="s">
        <v>322</v>
      </c>
      <c r="I1331" t="s">
        <v>755</v>
      </c>
      <c r="J1331" t="s">
        <v>205</v>
      </c>
      <c r="K1331" t="s">
        <v>205</v>
      </c>
      <c r="L1331" t="s">
        <v>326</v>
      </c>
      <c r="M1331" t="s">
        <v>341</v>
      </c>
      <c r="N1331" t="s">
        <v>463</v>
      </c>
      <c r="O1331" t="s">
        <v>340</v>
      </c>
      <c r="P1331" t="s">
        <v>1590</v>
      </c>
      <c r="Q1331" t="s">
        <v>414</v>
      </c>
      <c r="R1331" t="s">
        <v>408</v>
      </c>
      <c r="S1331" t="s">
        <v>1213</v>
      </c>
      <c r="T1331" s="131">
        <v>1.0900000000000001</v>
      </c>
      <c r="U1331" t="s">
        <v>2303</v>
      </c>
      <c r="V1331" s="132">
        <v>1.8350000000000002E-2</v>
      </c>
      <c r="W1331" s="132">
        <v>3.1899999999999998E-2</v>
      </c>
      <c r="X1331" t="s">
        <v>413</v>
      </c>
      <c r="Y1331" t="s">
        <v>340</v>
      </c>
      <c r="Z1331" s="131">
        <v>40610.39</v>
      </c>
      <c r="AA1331" s="131">
        <v>1</v>
      </c>
      <c r="AB1331" s="131">
        <v>113.64</v>
      </c>
      <c r="AC1331" s="109"/>
      <c r="AD1331" s="131">
        <v>46.15</v>
      </c>
      <c r="AE1331" s="109"/>
      <c r="AF1331" s="108"/>
      <c r="AG1331" s="16"/>
      <c r="AH1331" s="132">
        <v>1E-4</v>
      </c>
      <c r="AI1331" s="132">
        <v>1.39E-3</v>
      </c>
      <c r="AJ1331" s="132">
        <v>5.0000000000000002E-5</v>
      </c>
    </row>
    <row r="1332" spans="1:36">
      <c r="A1332" t="s">
        <v>1214</v>
      </c>
      <c r="B1332" t="s">
        <v>1250</v>
      </c>
      <c r="C1332" t="s">
        <v>2556</v>
      </c>
      <c r="D1332" t="s">
        <v>2557</v>
      </c>
      <c r="E1332" t="s">
        <v>310</v>
      </c>
      <c r="F1332" t="s">
        <v>2558</v>
      </c>
      <c r="G1332" t="s">
        <v>2559</v>
      </c>
      <c r="H1332" t="s">
        <v>322</v>
      </c>
      <c r="I1332" t="s">
        <v>952</v>
      </c>
      <c r="J1332" t="s">
        <v>205</v>
      </c>
      <c r="K1332" t="s">
        <v>205</v>
      </c>
      <c r="L1332" t="s">
        <v>326</v>
      </c>
      <c r="M1332" t="s">
        <v>341</v>
      </c>
      <c r="N1332" t="s">
        <v>447</v>
      </c>
      <c r="O1332" t="s">
        <v>340</v>
      </c>
      <c r="P1332" t="s">
        <v>2093</v>
      </c>
      <c r="Q1332" t="s">
        <v>414</v>
      </c>
      <c r="R1332" t="s">
        <v>408</v>
      </c>
      <c r="S1332" t="s">
        <v>1213</v>
      </c>
      <c r="T1332" s="131">
        <v>2.4300000000000002</v>
      </c>
      <c r="U1332" t="s">
        <v>1561</v>
      </c>
      <c r="V1332" s="132">
        <v>4.6559999999999997E-2</v>
      </c>
      <c r="W1332" s="132">
        <v>4.3900000000000002E-2</v>
      </c>
      <c r="X1332" t="s">
        <v>413</v>
      </c>
      <c r="Y1332" t="s">
        <v>340</v>
      </c>
      <c r="Z1332" s="131">
        <v>48800.26</v>
      </c>
      <c r="AA1332" s="131">
        <v>1</v>
      </c>
      <c r="AB1332" s="131">
        <v>92.42</v>
      </c>
      <c r="AC1332" s="109"/>
      <c r="AD1332" s="131">
        <v>45.100999999999999</v>
      </c>
      <c r="AE1332" s="109"/>
      <c r="AF1332" s="108"/>
      <c r="AG1332" s="16"/>
      <c r="AH1332" s="132">
        <v>6.9999999999999994E-5</v>
      </c>
      <c r="AI1332" s="132">
        <v>1.3600000000000001E-3</v>
      </c>
      <c r="AJ1332" s="132">
        <v>5.0000000000000002E-5</v>
      </c>
    </row>
    <row r="1333" spans="1:36">
      <c r="A1333" t="s">
        <v>1214</v>
      </c>
      <c r="B1333" t="s">
        <v>1250</v>
      </c>
      <c r="C1333" t="s">
        <v>2962</v>
      </c>
      <c r="D1333" t="s">
        <v>2963</v>
      </c>
      <c r="E1333" t="s">
        <v>310</v>
      </c>
      <c r="F1333" t="s">
        <v>2964</v>
      </c>
      <c r="G1333" t="s">
        <v>2965</v>
      </c>
      <c r="H1333" t="s">
        <v>322</v>
      </c>
      <c r="I1333" t="s">
        <v>952</v>
      </c>
      <c r="J1333" t="s">
        <v>205</v>
      </c>
      <c r="K1333" t="s">
        <v>205</v>
      </c>
      <c r="L1333" t="s">
        <v>326</v>
      </c>
      <c r="M1333" t="s">
        <v>341</v>
      </c>
      <c r="N1333" t="s">
        <v>447</v>
      </c>
      <c r="O1333" t="s">
        <v>340</v>
      </c>
      <c r="P1333" t="s">
        <v>1212</v>
      </c>
      <c r="Q1333" t="s">
        <v>414</v>
      </c>
      <c r="R1333" t="s">
        <v>408</v>
      </c>
      <c r="S1333" t="s">
        <v>1213</v>
      </c>
      <c r="T1333" s="131">
        <v>0.42</v>
      </c>
      <c r="U1333" t="s">
        <v>2619</v>
      </c>
      <c r="V1333" s="132">
        <v>-9.8200000000000006E-3</v>
      </c>
      <c r="W1333" s="132">
        <v>4.3900000000000002E-2</v>
      </c>
      <c r="X1333" t="s">
        <v>413</v>
      </c>
      <c r="Y1333" t="s">
        <v>340</v>
      </c>
      <c r="Z1333" s="131">
        <v>44000.47</v>
      </c>
      <c r="AA1333" s="131">
        <v>1</v>
      </c>
      <c r="AB1333" s="131">
        <v>100.89</v>
      </c>
      <c r="AC1333" s="109"/>
      <c r="AD1333" s="131">
        <v>44.392000000000003</v>
      </c>
      <c r="AE1333" s="109"/>
      <c r="AF1333" s="108"/>
      <c r="AG1333" s="16"/>
      <c r="AH1333" s="132">
        <v>2.7999999999999998E-4</v>
      </c>
      <c r="AI1333" s="132">
        <v>1.34E-3</v>
      </c>
      <c r="AJ1333" s="132">
        <v>5.0000000000000002E-5</v>
      </c>
    </row>
    <row r="1334" spans="1:36">
      <c r="A1334" t="s">
        <v>1214</v>
      </c>
      <c r="B1334" t="s">
        <v>1250</v>
      </c>
      <c r="C1334" t="s">
        <v>3074</v>
      </c>
      <c r="D1334" t="s">
        <v>3075</v>
      </c>
      <c r="E1334" t="s">
        <v>312</v>
      </c>
      <c r="F1334" t="s">
        <v>3191</v>
      </c>
      <c r="G1334" t="s">
        <v>3192</v>
      </c>
      <c r="H1334" t="s">
        <v>322</v>
      </c>
      <c r="I1334" t="s">
        <v>952</v>
      </c>
      <c r="J1334" t="s">
        <v>205</v>
      </c>
      <c r="K1334" t="s">
        <v>205</v>
      </c>
      <c r="L1334" t="s">
        <v>326</v>
      </c>
      <c r="M1334" t="s">
        <v>341</v>
      </c>
      <c r="N1334" t="s">
        <v>466</v>
      </c>
      <c r="O1334" t="s">
        <v>340</v>
      </c>
      <c r="P1334" t="s">
        <v>1556</v>
      </c>
      <c r="Q1334" t="s">
        <v>416</v>
      </c>
      <c r="R1334" t="s">
        <v>408</v>
      </c>
      <c r="S1334" t="s">
        <v>1213</v>
      </c>
      <c r="T1334" s="131">
        <v>2.2400000000000002</v>
      </c>
      <c r="U1334" t="s">
        <v>1681</v>
      </c>
      <c r="V1334" s="132">
        <v>7.9890000000000003E-2</v>
      </c>
      <c r="W1334" s="132">
        <v>5.8200000000000002E-2</v>
      </c>
      <c r="X1334" t="s">
        <v>413</v>
      </c>
      <c r="Y1334" t="s">
        <v>340</v>
      </c>
      <c r="Z1334" s="131">
        <v>40000</v>
      </c>
      <c r="AA1334" s="131">
        <v>1</v>
      </c>
      <c r="AB1334" s="131">
        <v>104.91</v>
      </c>
      <c r="AC1334" s="109"/>
      <c r="AD1334" s="131">
        <v>41.963999999999999</v>
      </c>
      <c r="AE1334" s="109"/>
      <c r="AF1334" s="108"/>
      <c r="AG1334" s="16"/>
      <c r="AH1334" s="132">
        <v>2.2000000000000001E-4</v>
      </c>
      <c r="AI1334" s="132">
        <v>1.2600000000000001E-3</v>
      </c>
      <c r="AJ1334" s="132">
        <v>5.0000000000000002E-5</v>
      </c>
    </row>
    <row r="1335" spans="1:36">
      <c r="A1335" t="s">
        <v>1214</v>
      </c>
      <c r="B1335" t="s">
        <v>1250</v>
      </c>
      <c r="C1335" t="s">
        <v>2066</v>
      </c>
      <c r="D1335" t="s">
        <v>2067</v>
      </c>
      <c r="E1335" t="s">
        <v>310</v>
      </c>
      <c r="F1335" t="s">
        <v>3088</v>
      </c>
      <c r="G1335" t="s">
        <v>3089</v>
      </c>
      <c r="H1335" t="s">
        <v>322</v>
      </c>
      <c r="I1335" t="s">
        <v>952</v>
      </c>
      <c r="J1335" t="s">
        <v>205</v>
      </c>
      <c r="K1335" t="s">
        <v>205</v>
      </c>
      <c r="L1335" t="s">
        <v>326</v>
      </c>
      <c r="M1335" t="s">
        <v>341</v>
      </c>
      <c r="N1335" t="s">
        <v>465</v>
      </c>
      <c r="O1335" t="s">
        <v>340</v>
      </c>
      <c r="P1335" t="s">
        <v>1645</v>
      </c>
      <c r="Q1335" t="s">
        <v>414</v>
      </c>
      <c r="R1335" t="s">
        <v>408</v>
      </c>
      <c r="S1335" t="s">
        <v>1213</v>
      </c>
      <c r="T1335" s="131">
        <v>0.51</v>
      </c>
      <c r="U1335" t="s">
        <v>3090</v>
      </c>
      <c r="V1335" s="132">
        <v>4.4450000000000003E-2</v>
      </c>
      <c r="W1335" s="132">
        <v>4.4900000000000002E-2</v>
      </c>
      <c r="X1335" t="s">
        <v>413</v>
      </c>
      <c r="Y1335" t="s">
        <v>340</v>
      </c>
      <c r="Z1335" s="131">
        <v>41500</v>
      </c>
      <c r="AA1335" s="131">
        <v>1</v>
      </c>
      <c r="AB1335" s="131">
        <v>101.09</v>
      </c>
      <c r="AC1335" s="109"/>
      <c r="AD1335" s="131">
        <v>41.951999999999998</v>
      </c>
      <c r="AE1335" s="109"/>
      <c r="AF1335" s="108"/>
      <c r="AG1335" s="16"/>
      <c r="AH1335" s="132">
        <v>2.5000000000000001E-4</v>
      </c>
      <c r="AI1335" s="132">
        <v>1.2600000000000001E-3</v>
      </c>
      <c r="AJ1335" s="132">
        <v>5.0000000000000002E-5</v>
      </c>
    </row>
    <row r="1336" spans="1:36">
      <c r="A1336" t="s">
        <v>1214</v>
      </c>
      <c r="B1336" t="s">
        <v>1250</v>
      </c>
      <c r="C1336" t="s">
        <v>2472</v>
      </c>
      <c r="D1336" t="s">
        <v>2473</v>
      </c>
      <c r="E1336" t="s">
        <v>310</v>
      </c>
      <c r="F1336" t="s">
        <v>2711</v>
      </c>
      <c r="G1336" t="s">
        <v>2712</v>
      </c>
      <c r="H1336" t="s">
        <v>322</v>
      </c>
      <c r="I1336" t="s">
        <v>952</v>
      </c>
      <c r="J1336" t="s">
        <v>205</v>
      </c>
      <c r="K1336" t="s">
        <v>205</v>
      </c>
      <c r="L1336" t="s">
        <v>326</v>
      </c>
      <c r="M1336" t="s">
        <v>341</v>
      </c>
      <c r="N1336" t="s">
        <v>463</v>
      </c>
      <c r="O1336" t="s">
        <v>340</v>
      </c>
      <c r="P1336" t="s">
        <v>1590</v>
      </c>
      <c r="Q1336" t="s">
        <v>414</v>
      </c>
      <c r="R1336" t="s">
        <v>408</v>
      </c>
      <c r="S1336" t="s">
        <v>1213</v>
      </c>
      <c r="T1336" s="131">
        <v>0.66</v>
      </c>
      <c r="U1336" t="s">
        <v>2405</v>
      </c>
      <c r="V1336" s="132">
        <v>1.9179999999999999E-2</v>
      </c>
      <c r="W1336" s="132">
        <v>5.04E-2</v>
      </c>
      <c r="X1336" t="s">
        <v>413</v>
      </c>
      <c r="Y1336" t="s">
        <v>340</v>
      </c>
      <c r="Z1336" s="131">
        <v>41000.730000000003</v>
      </c>
      <c r="AA1336" s="131">
        <v>1</v>
      </c>
      <c r="AB1336" s="131">
        <v>99.46</v>
      </c>
      <c r="AC1336" s="109"/>
      <c r="AD1336" s="131">
        <v>40.779000000000003</v>
      </c>
      <c r="AE1336" s="109"/>
      <c r="AF1336" s="108"/>
      <c r="AG1336" s="16"/>
      <c r="AH1336" s="132">
        <v>2.9999999999999997E-4</v>
      </c>
      <c r="AI1336" s="132">
        <v>1.23E-3</v>
      </c>
      <c r="AJ1336" s="132">
        <v>4.0000000000000003E-5</v>
      </c>
    </row>
    <row r="1337" spans="1:36">
      <c r="A1337" t="s">
        <v>1214</v>
      </c>
      <c r="B1337" t="s">
        <v>1250</v>
      </c>
      <c r="C1337" t="s">
        <v>3131</v>
      </c>
      <c r="D1337" t="s">
        <v>3132</v>
      </c>
      <c r="E1337" t="s">
        <v>310</v>
      </c>
      <c r="F1337" t="s">
        <v>3136</v>
      </c>
      <c r="G1337" t="s">
        <v>3137</v>
      </c>
      <c r="H1337" t="s">
        <v>322</v>
      </c>
      <c r="I1337" t="s">
        <v>952</v>
      </c>
      <c r="J1337" t="s">
        <v>205</v>
      </c>
      <c r="K1337" t="s">
        <v>205</v>
      </c>
      <c r="L1337" t="s">
        <v>326</v>
      </c>
      <c r="M1337" t="s">
        <v>341</v>
      </c>
      <c r="N1337" t="s">
        <v>479</v>
      </c>
      <c r="O1337" t="s">
        <v>340</v>
      </c>
      <c r="P1337" t="s">
        <v>1645</v>
      </c>
      <c r="Q1337" t="s">
        <v>414</v>
      </c>
      <c r="R1337" t="s">
        <v>408</v>
      </c>
      <c r="S1337" t="s">
        <v>1213</v>
      </c>
      <c r="T1337" s="131">
        <v>3.24</v>
      </c>
      <c r="U1337" t="s">
        <v>3138</v>
      </c>
      <c r="V1337" s="132">
        <v>1.42E-3</v>
      </c>
      <c r="W1337" s="132">
        <v>5.6000000000000001E-2</v>
      </c>
      <c r="X1337" t="s">
        <v>413</v>
      </c>
      <c r="Y1337" t="s">
        <v>340</v>
      </c>
      <c r="Z1337" s="131">
        <v>40000</v>
      </c>
      <c r="AA1337" s="131">
        <v>1</v>
      </c>
      <c r="AB1337" s="131">
        <v>99.88</v>
      </c>
      <c r="AC1337" s="109"/>
      <c r="AD1337" s="131">
        <v>39.951999999999998</v>
      </c>
      <c r="AE1337" s="109"/>
      <c r="AF1337" s="108"/>
      <c r="AG1337" s="16"/>
      <c r="AH1337" s="132">
        <v>1.2999999999999999E-4</v>
      </c>
      <c r="AI1337" s="132">
        <v>1.1999999999999999E-3</v>
      </c>
      <c r="AJ1337" s="132">
        <v>4.0000000000000003E-5</v>
      </c>
    </row>
    <row r="1338" spans="1:36">
      <c r="A1338" t="s">
        <v>1214</v>
      </c>
      <c r="B1338" t="s">
        <v>1250</v>
      </c>
      <c r="C1338" t="s">
        <v>2396</v>
      </c>
      <c r="D1338" t="s">
        <v>2397</v>
      </c>
      <c r="E1338" t="s">
        <v>310</v>
      </c>
      <c r="F1338" t="s">
        <v>2592</v>
      </c>
      <c r="G1338" t="s">
        <v>2593</v>
      </c>
      <c r="H1338" t="s">
        <v>322</v>
      </c>
      <c r="I1338" t="s">
        <v>952</v>
      </c>
      <c r="J1338" t="s">
        <v>205</v>
      </c>
      <c r="K1338" t="s">
        <v>205</v>
      </c>
      <c r="L1338" t="s">
        <v>326</v>
      </c>
      <c r="M1338" t="s">
        <v>341</v>
      </c>
      <c r="N1338" t="s">
        <v>441</v>
      </c>
      <c r="O1338" t="s">
        <v>340</v>
      </c>
      <c r="P1338" t="s">
        <v>1600</v>
      </c>
      <c r="Q1338" t="s">
        <v>416</v>
      </c>
      <c r="R1338" t="s">
        <v>408</v>
      </c>
      <c r="S1338" t="s">
        <v>1213</v>
      </c>
      <c r="T1338" s="131">
        <v>1.2</v>
      </c>
      <c r="U1338" t="s">
        <v>1378</v>
      </c>
      <c r="V1338" s="132">
        <v>5.9110000000000003E-2</v>
      </c>
      <c r="W1338" s="132">
        <v>4.9399999999999999E-2</v>
      </c>
      <c r="X1338" t="s">
        <v>413</v>
      </c>
      <c r="Y1338" t="s">
        <v>340</v>
      </c>
      <c r="Z1338" s="131">
        <v>40000</v>
      </c>
      <c r="AA1338" s="131">
        <v>1</v>
      </c>
      <c r="AB1338" s="131">
        <v>98.94</v>
      </c>
      <c r="AC1338" s="109"/>
      <c r="AD1338" s="131">
        <v>39.576000000000001</v>
      </c>
      <c r="AE1338" s="109"/>
      <c r="AF1338" s="108"/>
      <c r="AG1338" s="16"/>
      <c r="AH1338" s="132">
        <v>6.0000000000000002E-5</v>
      </c>
      <c r="AI1338" s="132">
        <v>1.1900000000000001E-3</v>
      </c>
      <c r="AJ1338" s="132">
        <v>4.0000000000000003E-5</v>
      </c>
    </row>
    <row r="1339" spans="1:36">
      <c r="A1339" t="s">
        <v>1214</v>
      </c>
      <c r="B1339" t="s">
        <v>1250</v>
      </c>
      <c r="C1339" t="s">
        <v>2289</v>
      </c>
      <c r="D1339" t="s">
        <v>2290</v>
      </c>
      <c r="E1339" t="s">
        <v>310</v>
      </c>
      <c r="F1339" t="s">
        <v>2831</v>
      </c>
      <c r="G1339" t="s">
        <v>2832</v>
      </c>
      <c r="H1339" t="s">
        <v>322</v>
      </c>
      <c r="I1339" t="s">
        <v>755</v>
      </c>
      <c r="J1339" t="s">
        <v>205</v>
      </c>
      <c r="K1339" t="s">
        <v>205</v>
      </c>
      <c r="L1339" t="s">
        <v>326</v>
      </c>
      <c r="M1339" t="s">
        <v>341</v>
      </c>
      <c r="N1339" t="s">
        <v>465</v>
      </c>
      <c r="O1339" t="s">
        <v>340</v>
      </c>
      <c r="P1339" t="s">
        <v>1645</v>
      </c>
      <c r="Q1339" t="s">
        <v>414</v>
      </c>
      <c r="R1339" t="s">
        <v>408</v>
      </c>
      <c r="S1339" t="s">
        <v>1213</v>
      </c>
      <c r="T1339" s="131">
        <v>0.92</v>
      </c>
      <c r="U1339" t="s">
        <v>2695</v>
      </c>
      <c r="V1339" s="132">
        <v>5.6499999999999996E-3</v>
      </c>
      <c r="W1339" s="132">
        <v>2.7199999999999998E-2</v>
      </c>
      <c r="X1339" t="s">
        <v>413</v>
      </c>
      <c r="Y1339" t="s">
        <v>340</v>
      </c>
      <c r="Z1339" s="131">
        <v>33593.9</v>
      </c>
      <c r="AA1339" s="131">
        <v>1</v>
      </c>
      <c r="AB1339" s="131">
        <v>117.65</v>
      </c>
      <c r="AC1339" s="109"/>
      <c r="AD1339" s="131">
        <v>39.523000000000003</v>
      </c>
      <c r="AE1339" s="109"/>
      <c r="AF1339" s="108"/>
      <c r="AG1339" s="16"/>
      <c r="AH1339" s="132">
        <v>1.2E-4</v>
      </c>
      <c r="AI1339" s="132">
        <v>1.1900000000000001E-3</v>
      </c>
      <c r="AJ1339" s="132">
        <v>4.0000000000000003E-5</v>
      </c>
    </row>
    <row r="1340" spans="1:36">
      <c r="A1340" t="s">
        <v>1214</v>
      </c>
      <c r="B1340" t="s">
        <v>1250</v>
      </c>
      <c r="C1340" t="s">
        <v>3181</v>
      </c>
      <c r="D1340" t="s">
        <v>3182</v>
      </c>
      <c r="E1340" t="s">
        <v>310</v>
      </c>
      <c r="F1340" t="s">
        <v>3183</v>
      </c>
      <c r="G1340" t="s">
        <v>3184</v>
      </c>
      <c r="H1340" t="s">
        <v>322</v>
      </c>
      <c r="I1340" t="s">
        <v>952</v>
      </c>
      <c r="J1340" t="s">
        <v>205</v>
      </c>
      <c r="K1340" t="s">
        <v>205</v>
      </c>
      <c r="L1340" t="s">
        <v>326</v>
      </c>
      <c r="M1340" t="s">
        <v>341</v>
      </c>
      <c r="N1340" t="s">
        <v>441</v>
      </c>
      <c r="O1340" t="s">
        <v>340</v>
      </c>
      <c r="P1340"/>
      <c r="Q1340" t="s">
        <v>411</v>
      </c>
      <c r="R1340" t="s">
        <v>411</v>
      </c>
      <c r="S1340" t="s">
        <v>1213</v>
      </c>
      <c r="T1340" s="131">
        <v>1.83</v>
      </c>
      <c r="U1340" t="s">
        <v>2125</v>
      </c>
      <c r="V1340" s="132">
        <v>9.5509999999999998E-2</v>
      </c>
      <c r="W1340" s="132">
        <v>5.45E-2</v>
      </c>
      <c r="X1340" t="s">
        <v>413</v>
      </c>
      <c r="Y1340" t="s">
        <v>340</v>
      </c>
      <c r="Z1340" s="131">
        <v>32189.66</v>
      </c>
      <c r="AA1340" s="131">
        <v>1</v>
      </c>
      <c r="AB1340" s="131">
        <v>122.27</v>
      </c>
      <c r="AC1340" s="109"/>
      <c r="AD1340" s="131">
        <v>39.357999999999997</v>
      </c>
      <c r="AE1340" s="109"/>
      <c r="AF1340" s="108"/>
      <c r="AG1340" s="16"/>
      <c r="AH1340" s="132">
        <v>2.9999999999999997E-4</v>
      </c>
      <c r="AI1340" s="132">
        <v>1.1900000000000001E-3</v>
      </c>
      <c r="AJ1340" s="132">
        <v>4.0000000000000003E-5</v>
      </c>
    </row>
    <row r="1341" spans="1:36">
      <c r="A1341" t="s">
        <v>1214</v>
      </c>
      <c r="B1341" t="s">
        <v>1250</v>
      </c>
      <c r="C1341" t="s">
        <v>1575</v>
      </c>
      <c r="D1341" t="s">
        <v>1576</v>
      </c>
      <c r="E1341" t="s">
        <v>80</v>
      </c>
      <c r="F1341" t="s">
        <v>1577</v>
      </c>
      <c r="G1341" t="s">
        <v>1578</v>
      </c>
      <c r="H1341" t="s">
        <v>322</v>
      </c>
      <c r="I1341" t="s">
        <v>756</v>
      </c>
      <c r="J1341" t="s">
        <v>205</v>
      </c>
      <c r="K1341" t="s">
        <v>225</v>
      </c>
      <c r="L1341" t="s">
        <v>326</v>
      </c>
      <c r="M1341" t="s">
        <v>341</v>
      </c>
      <c r="N1341" t="s">
        <v>444</v>
      </c>
      <c r="O1341" t="s">
        <v>340</v>
      </c>
      <c r="P1341" t="s">
        <v>1579</v>
      </c>
      <c r="Q1341" t="s">
        <v>416</v>
      </c>
      <c r="R1341" t="s">
        <v>408</v>
      </c>
      <c r="S1341" t="s">
        <v>1213</v>
      </c>
      <c r="T1341" s="131">
        <v>1.1200000000000001</v>
      </c>
      <c r="U1341" t="s">
        <v>1580</v>
      </c>
      <c r="V1341" s="132">
        <v>8.8999999999999995E-4</v>
      </c>
      <c r="W1341" s="132">
        <v>5.4300000000000001E-2</v>
      </c>
      <c r="X1341" t="s">
        <v>413</v>
      </c>
      <c r="Y1341" t="s">
        <v>340</v>
      </c>
      <c r="Z1341" s="131">
        <v>40000</v>
      </c>
      <c r="AA1341" s="131">
        <v>1</v>
      </c>
      <c r="AB1341" s="131">
        <v>95.62</v>
      </c>
      <c r="AC1341" s="109"/>
      <c r="AD1341" s="131">
        <v>38.247999999999998</v>
      </c>
      <c r="AE1341" s="109"/>
      <c r="AF1341" s="108"/>
      <c r="AG1341" s="16"/>
      <c r="AH1341" s="132">
        <v>1E-4</v>
      </c>
      <c r="AI1341" s="132">
        <v>1.15E-3</v>
      </c>
      <c r="AJ1341" s="132">
        <v>4.0000000000000003E-5</v>
      </c>
    </row>
    <row r="1342" spans="1:36">
      <c r="A1342" t="s">
        <v>1214</v>
      </c>
      <c r="B1342" t="s">
        <v>1250</v>
      </c>
      <c r="C1342" t="s">
        <v>3052</v>
      </c>
      <c r="D1342" t="s">
        <v>3053</v>
      </c>
      <c r="E1342" t="s">
        <v>312</v>
      </c>
      <c r="F1342" t="s">
        <v>3054</v>
      </c>
      <c r="G1342" t="s">
        <v>3055</v>
      </c>
      <c r="H1342" t="s">
        <v>322</v>
      </c>
      <c r="I1342" t="s">
        <v>756</v>
      </c>
      <c r="J1342" t="s">
        <v>205</v>
      </c>
      <c r="K1342" t="s">
        <v>205</v>
      </c>
      <c r="L1342" t="s">
        <v>326</v>
      </c>
      <c r="M1342" t="s">
        <v>341</v>
      </c>
      <c r="N1342" t="s">
        <v>481</v>
      </c>
      <c r="O1342" t="s">
        <v>340</v>
      </c>
      <c r="P1342" t="s">
        <v>1590</v>
      </c>
      <c r="Q1342" t="s">
        <v>414</v>
      </c>
      <c r="R1342" t="s">
        <v>408</v>
      </c>
      <c r="S1342" t="s">
        <v>1213</v>
      </c>
      <c r="T1342" s="131">
        <v>0.5</v>
      </c>
      <c r="U1342" t="s">
        <v>1805</v>
      </c>
      <c r="V1342" s="132">
        <v>6.0679999999999998E-2</v>
      </c>
      <c r="W1342" s="132">
        <v>5.74E-2</v>
      </c>
      <c r="X1342" t="s">
        <v>413</v>
      </c>
      <c r="Y1342" t="s">
        <v>340</v>
      </c>
      <c r="Z1342" s="131">
        <v>37666.730000000003</v>
      </c>
      <c r="AA1342" s="131">
        <v>1</v>
      </c>
      <c r="AB1342" s="131">
        <v>94.4</v>
      </c>
      <c r="AC1342" s="109">
        <v>0.60499999999999998</v>
      </c>
      <c r="AD1342" s="131">
        <v>36.162999999999997</v>
      </c>
      <c r="AE1342" s="109"/>
      <c r="AF1342" s="108"/>
      <c r="AG1342" s="16"/>
      <c r="AH1342" s="132">
        <v>5.4000000000000001E-4</v>
      </c>
      <c r="AI1342" s="132">
        <v>1.1100000000000001E-3</v>
      </c>
      <c r="AJ1342" s="132">
        <v>4.0000000000000003E-5</v>
      </c>
    </row>
    <row r="1343" spans="1:36">
      <c r="A1343" t="s">
        <v>1214</v>
      </c>
      <c r="B1343" t="s">
        <v>1250</v>
      </c>
      <c r="C1343" t="s">
        <v>1571</v>
      </c>
      <c r="D1343" t="s">
        <v>1572</v>
      </c>
      <c r="E1343" t="s">
        <v>312</v>
      </c>
      <c r="F1343" t="s">
        <v>3039</v>
      </c>
      <c r="G1343" t="s">
        <v>3040</v>
      </c>
      <c r="H1343" t="s">
        <v>322</v>
      </c>
      <c r="I1343" t="s">
        <v>952</v>
      </c>
      <c r="J1343" t="s">
        <v>205</v>
      </c>
      <c r="K1343" t="s">
        <v>205</v>
      </c>
      <c r="L1343" t="s">
        <v>326</v>
      </c>
      <c r="M1343" t="s">
        <v>341</v>
      </c>
      <c r="N1343" t="s">
        <v>466</v>
      </c>
      <c r="O1343" t="s">
        <v>340</v>
      </c>
      <c r="P1343" t="s">
        <v>1566</v>
      </c>
      <c r="Q1343" t="s">
        <v>414</v>
      </c>
      <c r="R1343" t="s">
        <v>408</v>
      </c>
      <c r="S1343" t="s">
        <v>1213</v>
      </c>
      <c r="T1343" s="131">
        <v>2.95</v>
      </c>
      <c r="U1343" t="s">
        <v>1802</v>
      </c>
      <c r="V1343" s="132">
        <v>5.9420000000000001E-2</v>
      </c>
      <c r="W1343" s="132">
        <v>5.4800000000000001E-2</v>
      </c>
      <c r="X1343" t="s">
        <v>413</v>
      </c>
      <c r="Y1343" t="s">
        <v>340</v>
      </c>
      <c r="Z1343" s="131">
        <v>33000</v>
      </c>
      <c r="AA1343" s="131">
        <v>1</v>
      </c>
      <c r="AB1343" s="131">
        <v>104.47</v>
      </c>
      <c r="AC1343" s="109"/>
      <c r="AD1343" s="131">
        <v>34.475000000000001</v>
      </c>
      <c r="AE1343" s="109"/>
      <c r="AF1343" s="108"/>
      <c r="AG1343" s="16"/>
      <c r="AH1343" s="132">
        <v>8.0000000000000007E-5</v>
      </c>
      <c r="AI1343" s="132">
        <v>1.0399999999999999E-3</v>
      </c>
      <c r="AJ1343" s="132">
        <v>4.0000000000000003E-5</v>
      </c>
    </row>
    <row r="1344" spans="1:36">
      <c r="A1344" t="s">
        <v>1214</v>
      </c>
      <c r="B1344" t="s">
        <v>1250</v>
      </c>
      <c r="C1344" t="s">
        <v>3058</v>
      </c>
      <c r="D1344" t="s">
        <v>3059</v>
      </c>
      <c r="E1344" t="s">
        <v>310</v>
      </c>
      <c r="F1344" t="s">
        <v>3060</v>
      </c>
      <c r="G1344" t="s">
        <v>3061</v>
      </c>
      <c r="H1344" t="s">
        <v>322</v>
      </c>
      <c r="I1344" t="s">
        <v>952</v>
      </c>
      <c r="J1344" t="s">
        <v>205</v>
      </c>
      <c r="K1344" t="s">
        <v>205</v>
      </c>
      <c r="L1344" t="s">
        <v>326</v>
      </c>
      <c r="M1344" t="s">
        <v>341</v>
      </c>
      <c r="N1344" t="s">
        <v>478</v>
      </c>
      <c r="O1344" t="s">
        <v>340</v>
      </c>
      <c r="P1344" t="s">
        <v>1550</v>
      </c>
      <c r="Q1344" t="s">
        <v>414</v>
      </c>
      <c r="R1344" t="s">
        <v>408</v>
      </c>
      <c r="S1344" t="s">
        <v>1213</v>
      </c>
      <c r="T1344" s="131">
        <v>0.98</v>
      </c>
      <c r="U1344" t="s">
        <v>1743</v>
      </c>
      <c r="V1344" s="132">
        <v>3.7289999999999997E-2</v>
      </c>
      <c r="W1344" s="132">
        <v>5.6899999999999999E-2</v>
      </c>
      <c r="X1344" t="s">
        <v>413</v>
      </c>
      <c r="Y1344" t="s">
        <v>340</v>
      </c>
      <c r="Z1344" s="131">
        <v>35000.36</v>
      </c>
      <c r="AA1344" s="131">
        <v>1</v>
      </c>
      <c r="AB1344" s="131">
        <v>97.74</v>
      </c>
      <c r="AC1344" s="109"/>
      <c r="AD1344" s="131">
        <v>34.209000000000003</v>
      </c>
      <c r="AE1344" s="109"/>
      <c r="AF1344" s="108"/>
      <c r="AG1344" s="16"/>
      <c r="AH1344" s="132">
        <v>8.0000000000000004E-4</v>
      </c>
      <c r="AI1344" s="132">
        <v>1.0300000000000001E-3</v>
      </c>
      <c r="AJ1344" s="132">
        <v>4.0000000000000003E-5</v>
      </c>
    </row>
    <row r="1345" spans="1:36">
      <c r="A1345" t="s">
        <v>1214</v>
      </c>
      <c r="B1345" t="s">
        <v>1250</v>
      </c>
      <c r="C1345" t="s">
        <v>3185</v>
      </c>
      <c r="D1345" t="s">
        <v>3186</v>
      </c>
      <c r="E1345" t="s">
        <v>312</v>
      </c>
      <c r="F1345" t="s">
        <v>3187</v>
      </c>
      <c r="G1345" t="s">
        <v>3188</v>
      </c>
      <c r="H1345" t="s">
        <v>322</v>
      </c>
      <c r="I1345" t="s">
        <v>755</v>
      </c>
      <c r="J1345" t="s">
        <v>205</v>
      </c>
      <c r="K1345" t="s">
        <v>205</v>
      </c>
      <c r="L1345" t="s">
        <v>326</v>
      </c>
      <c r="M1345" t="s">
        <v>341</v>
      </c>
      <c r="N1345" t="s">
        <v>465</v>
      </c>
      <c r="O1345" t="s">
        <v>340</v>
      </c>
      <c r="P1345"/>
      <c r="Q1345" t="s">
        <v>411</v>
      </c>
      <c r="R1345" t="s">
        <v>411</v>
      </c>
      <c r="S1345" t="s">
        <v>1213</v>
      </c>
      <c r="T1345" s="131">
        <v>2.23</v>
      </c>
      <c r="U1345" t="s">
        <v>1681</v>
      </c>
      <c r="V1345" s="132">
        <v>6.3020000000000007E-2</v>
      </c>
      <c r="W1345" s="132">
        <v>3.9800000000000002E-2</v>
      </c>
      <c r="X1345" t="s">
        <v>413</v>
      </c>
      <c r="Y1345" t="s">
        <v>340</v>
      </c>
      <c r="Z1345" s="131">
        <v>26000</v>
      </c>
      <c r="AA1345" s="131">
        <v>1</v>
      </c>
      <c r="AB1345" s="131">
        <v>110.19</v>
      </c>
      <c r="AC1345" s="109"/>
      <c r="AD1345" s="131">
        <v>28.649000000000001</v>
      </c>
      <c r="AE1345" s="109"/>
      <c r="AF1345" s="108"/>
      <c r="AG1345" s="16"/>
      <c r="AH1345" s="132">
        <v>3.1E-4</v>
      </c>
      <c r="AI1345" s="132">
        <v>8.5999999999999998E-4</v>
      </c>
      <c r="AJ1345" s="132">
        <v>3.0000000000000001E-5</v>
      </c>
    </row>
    <row r="1346" spans="1:36">
      <c r="A1346" t="s">
        <v>1214</v>
      </c>
      <c r="B1346" t="s">
        <v>1250</v>
      </c>
      <c r="C1346" t="s">
        <v>2308</v>
      </c>
      <c r="D1346" t="s">
        <v>2309</v>
      </c>
      <c r="E1346" t="s">
        <v>310</v>
      </c>
      <c r="F1346" t="s">
        <v>3012</v>
      </c>
      <c r="G1346" t="s">
        <v>3013</v>
      </c>
      <c r="H1346" t="s">
        <v>322</v>
      </c>
      <c r="I1346" t="s">
        <v>755</v>
      </c>
      <c r="J1346" t="s">
        <v>205</v>
      </c>
      <c r="K1346" t="s">
        <v>205</v>
      </c>
      <c r="L1346" t="s">
        <v>326</v>
      </c>
      <c r="M1346" t="s">
        <v>341</v>
      </c>
      <c r="N1346" t="s">
        <v>466</v>
      </c>
      <c r="O1346" t="s">
        <v>340</v>
      </c>
      <c r="P1346" t="s">
        <v>1530</v>
      </c>
      <c r="Q1346" t="s">
        <v>414</v>
      </c>
      <c r="R1346" t="s">
        <v>408</v>
      </c>
      <c r="S1346" t="s">
        <v>1213</v>
      </c>
      <c r="T1346" s="131">
        <v>4.3499999999999996</v>
      </c>
      <c r="U1346" t="s">
        <v>1755</v>
      </c>
      <c r="V1346" s="132">
        <v>4.1169999999999998E-2</v>
      </c>
      <c r="W1346" s="132">
        <v>3.3500000000000002E-2</v>
      </c>
      <c r="X1346" t="s">
        <v>413</v>
      </c>
      <c r="Y1346" t="s">
        <v>340</v>
      </c>
      <c r="Z1346" s="131">
        <v>26000</v>
      </c>
      <c r="AA1346" s="131">
        <v>1</v>
      </c>
      <c r="AB1346" s="131">
        <v>108.23</v>
      </c>
      <c r="AC1346" s="109"/>
      <c r="AD1346" s="131">
        <v>28.14</v>
      </c>
      <c r="AE1346" s="109"/>
      <c r="AF1346" s="108"/>
      <c r="AG1346" s="16"/>
      <c r="AH1346" s="132">
        <v>4.0000000000000003E-5</v>
      </c>
      <c r="AI1346" s="132">
        <v>8.4999999999999995E-4</v>
      </c>
      <c r="AJ1346" s="132">
        <v>3.0000000000000001E-5</v>
      </c>
    </row>
    <row r="1347" spans="1:36">
      <c r="A1347" t="s">
        <v>1214</v>
      </c>
      <c r="B1347" t="s">
        <v>1250</v>
      </c>
      <c r="C1347" t="s">
        <v>1652</v>
      </c>
      <c r="D1347" t="s">
        <v>1653</v>
      </c>
      <c r="E1347" t="s">
        <v>310</v>
      </c>
      <c r="F1347" t="s">
        <v>3160</v>
      </c>
      <c r="G1347" t="s">
        <v>3161</v>
      </c>
      <c r="H1347" t="s">
        <v>322</v>
      </c>
      <c r="I1347" t="s">
        <v>952</v>
      </c>
      <c r="J1347" t="s">
        <v>205</v>
      </c>
      <c r="K1347" t="s">
        <v>205</v>
      </c>
      <c r="L1347" t="s">
        <v>326</v>
      </c>
      <c r="M1347" t="s">
        <v>341</v>
      </c>
      <c r="N1347" t="s">
        <v>455</v>
      </c>
      <c r="O1347" t="s">
        <v>340</v>
      </c>
      <c r="P1347" t="s">
        <v>1550</v>
      </c>
      <c r="Q1347" t="s">
        <v>414</v>
      </c>
      <c r="R1347" t="s">
        <v>408</v>
      </c>
      <c r="S1347" t="s">
        <v>1213</v>
      </c>
      <c r="T1347" s="131">
        <v>1.71</v>
      </c>
      <c r="U1347" t="s">
        <v>3162</v>
      </c>
      <c r="V1347" s="132">
        <v>4.9480000000000003E-2</v>
      </c>
      <c r="W1347" s="132">
        <v>5.1700000000000003E-2</v>
      </c>
      <c r="X1347" t="s">
        <v>413</v>
      </c>
      <c r="Y1347" t="s">
        <v>340</v>
      </c>
      <c r="Z1347" s="131">
        <v>26000</v>
      </c>
      <c r="AA1347" s="131">
        <v>1</v>
      </c>
      <c r="AB1347" s="131">
        <v>102.65</v>
      </c>
      <c r="AC1347" s="109"/>
      <c r="AD1347" s="131">
        <v>26.689</v>
      </c>
      <c r="AE1347" s="109"/>
      <c r="AF1347" s="108"/>
      <c r="AG1347" s="16"/>
      <c r="AH1347" s="132">
        <v>8.0000000000000007E-5</v>
      </c>
      <c r="AI1347" s="132">
        <v>8.0000000000000004E-4</v>
      </c>
      <c r="AJ1347" s="132">
        <v>3.0000000000000001E-5</v>
      </c>
    </row>
    <row r="1348" spans="1:36">
      <c r="A1348" t="s">
        <v>1214</v>
      </c>
      <c r="B1348" t="s">
        <v>1250</v>
      </c>
      <c r="C1348" t="s">
        <v>2779</v>
      </c>
      <c r="D1348" t="s">
        <v>2780</v>
      </c>
      <c r="E1348" t="s">
        <v>312</v>
      </c>
      <c r="F1348" t="s">
        <v>2781</v>
      </c>
      <c r="G1348" t="s">
        <v>2782</v>
      </c>
      <c r="H1348" t="s">
        <v>322</v>
      </c>
      <c r="I1348" t="s">
        <v>756</v>
      </c>
      <c r="J1348" t="s">
        <v>205</v>
      </c>
      <c r="K1348" t="s">
        <v>205</v>
      </c>
      <c r="L1348" t="s">
        <v>326</v>
      </c>
      <c r="M1348" t="s">
        <v>341</v>
      </c>
      <c r="N1348" t="s">
        <v>466</v>
      </c>
      <c r="O1348" t="s">
        <v>340</v>
      </c>
      <c r="P1348" t="s">
        <v>2193</v>
      </c>
      <c r="Q1348" t="s">
        <v>416</v>
      </c>
      <c r="R1348" t="s">
        <v>408</v>
      </c>
      <c r="S1348" t="s">
        <v>1213</v>
      </c>
      <c r="T1348" s="131">
        <v>2.46</v>
      </c>
      <c r="U1348" t="s">
        <v>2783</v>
      </c>
      <c r="V1348" s="132">
        <v>7.1620000000000003E-2</v>
      </c>
      <c r="W1348" s="132">
        <v>7.0400000000000004E-2</v>
      </c>
      <c r="X1348" t="s">
        <v>413</v>
      </c>
      <c r="Y1348" t="s">
        <v>340</v>
      </c>
      <c r="Z1348" s="131">
        <v>28962.93</v>
      </c>
      <c r="AA1348" s="131">
        <v>1</v>
      </c>
      <c r="AB1348" s="131">
        <v>91.8</v>
      </c>
      <c r="AC1348" s="109"/>
      <c r="AD1348" s="131">
        <v>26.588000000000001</v>
      </c>
      <c r="AE1348" s="109"/>
      <c r="AF1348" s="108"/>
      <c r="AG1348" s="16"/>
      <c r="AH1348" s="132">
        <v>3.0000000000000001E-5</v>
      </c>
      <c r="AI1348" s="132">
        <v>8.0000000000000004E-4</v>
      </c>
      <c r="AJ1348" s="132">
        <v>3.0000000000000001E-5</v>
      </c>
    </row>
    <row r="1349" spans="1:36">
      <c r="A1349" t="s">
        <v>1214</v>
      </c>
      <c r="B1349" t="s">
        <v>1250</v>
      </c>
      <c r="C1349" t="s">
        <v>1571</v>
      </c>
      <c r="D1349" t="s">
        <v>1572</v>
      </c>
      <c r="E1349" t="s">
        <v>312</v>
      </c>
      <c r="F1349" t="s">
        <v>3125</v>
      </c>
      <c r="G1349" t="s">
        <v>3126</v>
      </c>
      <c r="H1349" t="s">
        <v>322</v>
      </c>
      <c r="I1349" t="s">
        <v>952</v>
      </c>
      <c r="J1349" t="s">
        <v>205</v>
      </c>
      <c r="K1349" t="s">
        <v>205</v>
      </c>
      <c r="L1349" t="s">
        <v>326</v>
      </c>
      <c r="M1349" t="s">
        <v>341</v>
      </c>
      <c r="N1349" t="s">
        <v>466</v>
      </c>
      <c r="O1349" t="s">
        <v>340</v>
      </c>
      <c r="P1349" t="s">
        <v>1566</v>
      </c>
      <c r="Q1349" t="s">
        <v>414</v>
      </c>
      <c r="R1349" t="s">
        <v>408</v>
      </c>
      <c r="S1349" t="s">
        <v>1213</v>
      </c>
      <c r="T1349" s="131">
        <v>2.1</v>
      </c>
      <c r="U1349" t="s">
        <v>1378</v>
      </c>
      <c r="V1349" s="132">
        <v>3.9289999999999999E-2</v>
      </c>
      <c r="W1349" s="132">
        <v>5.6099999999999997E-2</v>
      </c>
      <c r="X1349" t="s">
        <v>413</v>
      </c>
      <c r="Y1349" t="s">
        <v>340</v>
      </c>
      <c r="Z1349" s="131">
        <v>24497</v>
      </c>
      <c r="AA1349" s="131">
        <v>1</v>
      </c>
      <c r="AB1349" s="131">
        <v>103.5</v>
      </c>
      <c r="AC1349" s="109"/>
      <c r="AD1349" s="131">
        <v>25.353999999999999</v>
      </c>
      <c r="AE1349" s="109"/>
      <c r="AF1349" s="108"/>
      <c r="AG1349" s="16"/>
      <c r="AH1349" s="132">
        <v>6.0000000000000002E-5</v>
      </c>
      <c r="AI1349" s="132">
        <v>7.6000000000000004E-4</v>
      </c>
      <c r="AJ1349" s="132">
        <v>3.0000000000000001E-5</v>
      </c>
    </row>
    <row r="1350" spans="1:36">
      <c r="A1350" t="s">
        <v>1214</v>
      </c>
      <c r="B1350" t="s">
        <v>1250</v>
      </c>
      <c r="C1350" t="s">
        <v>3102</v>
      </c>
      <c r="D1350" t="s">
        <v>3103</v>
      </c>
      <c r="E1350" t="s">
        <v>310</v>
      </c>
      <c r="F1350" t="s">
        <v>3121</v>
      </c>
      <c r="G1350" t="s">
        <v>3122</v>
      </c>
      <c r="H1350" t="s">
        <v>322</v>
      </c>
      <c r="I1350" t="s">
        <v>952</v>
      </c>
      <c r="J1350" t="s">
        <v>205</v>
      </c>
      <c r="K1350" t="s">
        <v>205</v>
      </c>
      <c r="L1350" t="s">
        <v>326</v>
      </c>
      <c r="M1350" t="s">
        <v>341</v>
      </c>
      <c r="N1350" t="s">
        <v>448</v>
      </c>
      <c r="O1350" t="s">
        <v>340</v>
      </c>
      <c r="P1350"/>
      <c r="Q1350" t="s">
        <v>411</v>
      </c>
      <c r="R1350" t="s">
        <v>411</v>
      </c>
      <c r="S1350" t="s">
        <v>1213</v>
      </c>
      <c r="T1350" s="131">
        <v>2.76</v>
      </c>
      <c r="U1350" t="s">
        <v>1561</v>
      </c>
      <c r="V1350" s="132">
        <v>8.9300000000000004E-2</v>
      </c>
      <c r="W1350" s="132">
        <v>6.5100000000000005E-2</v>
      </c>
      <c r="X1350" t="s">
        <v>413</v>
      </c>
      <c r="Y1350" t="s">
        <v>340</v>
      </c>
      <c r="Z1350" s="131">
        <v>25000</v>
      </c>
      <c r="AA1350" s="131">
        <v>1</v>
      </c>
      <c r="AB1350" s="131">
        <v>100.24</v>
      </c>
      <c r="AC1350" s="109"/>
      <c r="AD1350" s="131">
        <v>25.06</v>
      </c>
      <c r="AE1350" s="109"/>
      <c r="AF1350" s="108"/>
      <c r="AG1350" s="16"/>
      <c r="AH1350" s="132">
        <v>1.3999999999999999E-4</v>
      </c>
      <c r="AI1350" s="132">
        <v>7.5000000000000002E-4</v>
      </c>
      <c r="AJ1350" s="132">
        <v>3.0000000000000001E-5</v>
      </c>
    </row>
    <row r="1351" spans="1:36">
      <c r="A1351" t="s">
        <v>1214</v>
      </c>
      <c r="B1351" t="s">
        <v>1250</v>
      </c>
      <c r="C1351" t="s">
        <v>1581</v>
      </c>
      <c r="D1351" t="s">
        <v>1582</v>
      </c>
      <c r="E1351" t="s">
        <v>310</v>
      </c>
      <c r="F1351" t="s">
        <v>3163</v>
      </c>
      <c r="G1351" t="s">
        <v>3164</v>
      </c>
      <c r="H1351" t="s">
        <v>322</v>
      </c>
      <c r="I1351" t="s">
        <v>755</v>
      </c>
      <c r="J1351" t="s">
        <v>205</v>
      </c>
      <c r="K1351" t="s">
        <v>205</v>
      </c>
      <c r="L1351" t="s">
        <v>326</v>
      </c>
      <c r="M1351" t="s">
        <v>341</v>
      </c>
      <c r="N1351" t="s">
        <v>448</v>
      </c>
      <c r="O1351" t="s">
        <v>340</v>
      </c>
      <c r="P1351"/>
      <c r="Q1351" t="s">
        <v>411</v>
      </c>
      <c r="R1351" t="s">
        <v>411</v>
      </c>
      <c r="S1351" t="s">
        <v>1213</v>
      </c>
      <c r="T1351" s="131">
        <v>1.1100000000000001</v>
      </c>
      <c r="U1351" t="s">
        <v>1743</v>
      </c>
      <c r="V1351" s="132">
        <v>3.1960000000000002E-2</v>
      </c>
      <c r="W1351" s="132">
        <v>3.7999999999999999E-2</v>
      </c>
      <c r="X1351" t="s">
        <v>413</v>
      </c>
      <c r="Y1351" t="s">
        <v>340</v>
      </c>
      <c r="Z1351" s="131">
        <v>21333.33</v>
      </c>
      <c r="AA1351" s="131">
        <v>1</v>
      </c>
      <c r="AB1351" s="131">
        <v>110.5</v>
      </c>
      <c r="AC1351" s="109"/>
      <c r="AD1351" s="131">
        <v>23.573</v>
      </c>
      <c r="AE1351" s="109"/>
      <c r="AF1351" s="108"/>
      <c r="AG1351" s="16"/>
      <c r="AH1351" s="132">
        <v>1.3999999999999999E-4</v>
      </c>
      <c r="AI1351" s="132">
        <v>7.1000000000000002E-4</v>
      </c>
      <c r="AJ1351" s="132">
        <v>3.0000000000000001E-5</v>
      </c>
    </row>
    <row r="1352" spans="1:36">
      <c r="A1352" t="s">
        <v>1214</v>
      </c>
      <c r="B1352" t="s">
        <v>1250</v>
      </c>
      <c r="C1352" t="s">
        <v>1944</v>
      </c>
      <c r="D1352" t="s">
        <v>1945</v>
      </c>
      <c r="E1352" t="s">
        <v>310</v>
      </c>
      <c r="F1352" t="s">
        <v>2628</v>
      </c>
      <c r="G1352" t="s">
        <v>2629</v>
      </c>
      <c r="H1352" t="s">
        <v>322</v>
      </c>
      <c r="I1352" t="s">
        <v>755</v>
      </c>
      <c r="J1352" t="s">
        <v>205</v>
      </c>
      <c r="K1352" t="s">
        <v>205</v>
      </c>
      <c r="L1352" t="s">
        <v>326</v>
      </c>
      <c r="M1352" t="s">
        <v>341</v>
      </c>
      <c r="N1352" t="s">
        <v>465</v>
      </c>
      <c r="O1352" t="s">
        <v>340</v>
      </c>
      <c r="P1352" t="s">
        <v>1645</v>
      </c>
      <c r="Q1352" t="s">
        <v>414</v>
      </c>
      <c r="R1352" t="s">
        <v>408</v>
      </c>
      <c r="S1352" t="s">
        <v>1213</v>
      </c>
      <c r="T1352" s="131">
        <v>0.42</v>
      </c>
      <c r="U1352" t="s">
        <v>1405</v>
      </c>
      <c r="V1352" s="132">
        <v>2.41E-2</v>
      </c>
      <c r="W1352" s="132">
        <v>1.9E-2</v>
      </c>
      <c r="X1352" t="s">
        <v>413</v>
      </c>
      <c r="Y1352" t="s">
        <v>340</v>
      </c>
      <c r="Z1352" s="131">
        <v>20272.72</v>
      </c>
      <c r="AA1352" s="131">
        <v>1</v>
      </c>
      <c r="AB1352" s="131">
        <v>115.09</v>
      </c>
      <c r="AC1352" s="109"/>
      <c r="AD1352" s="131">
        <v>23.332000000000001</v>
      </c>
      <c r="AE1352" s="109"/>
      <c r="AF1352" s="108"/>
      <c r="AG1352" s="16"/>
      <c r="AH1352" s="132">
        <v>6.9999999999999994E-5</v>
      </c>
      <c r="AI1352" s="132">
        <v>6.9999999999999999E-4</v>
      </c>
      <c r="AJ1352" s="132">
        <v>3.0000000000000001E-5</v>
      </c>
    </row>
    <row r="1353" spans="1:36">
      <c r="A1353" t="s">
        <v>1214</v>
      </c>
      <c r="B1353" t="s">
        <v>1250</v>
      </c>
      <c r="C1353" t="s">
        <v>3139</v>
      </c>
      <c r="D1353" t="s">
        <v>3140</v>
      </c>
      <c r="E1353" t="s">
        <v>310</v>
      </c>
      <c r="F1353" t="s">
        <v>3141</v>
      </c>
      <c r="G1353" t="s">
        <v>3142</v>
      </c>
      <c r="H1353" t="s">
        <v>322</v>
      </c>
      <c r="I1353" t="s">
        <v>952</v>
      </c>
      <c r="J1353" t="s">
        <v>205</v>
      </c>
      <c r="K1353" t="s">
        <v>205</v>
      </c>
      <c r="L1353" t="s">
        <v>326</v>
      </c>
      <c r="M1353" t="s">
        <v>341</v>
      </c>
      <c r="N1353" t="s">
        <v>448</v>
      </c>
      <c r="O1353" t="s">
        <v>340</v>
      </c>
      <c r="P1353" t="s">
        <v>1550</v>
      </c>
      <c r="Q1353" t="s">
        <v>414</v>
      </c>
      <c r="R1353" t="s">
        <v>408</v>
      </c>
      <c r="S1353" t="s">
        <v>1213</v>
      </c>
      <c r="T1353" s="131">
        <v>0.5</v>
      </c>
      <c r="U1353" t="s">
        <v>1636</v>
      </c>
      <c r="V1353" s="132">
        <v>3.7539999999999997E-2</v>
      </c>
      <c r="W1353" s="132">
        <v>6.0499999999999998E-2</v>
      </c>
      <c r="X1353" t="s">
        <v>413</v>
      </c>
      <c r="Y1353" t="s">
        <v>340</v>
      </c>
      <c r="Z1353" s="131">
        <v>22000</v>
      </c>
      <c r="AA1353" s="131">
        <v>1</v>
      </c>
      <c r="AB1353" s="131">
        <v>99.5</v>
      </c>
      <c r="AC1353" s="109"/>
      <c r="AD1353" s="131">
        <v>21.89</v>
      </c>
      <c r="AE1353" s="109"/>
      <c r="AF1353" s="108"/>
      <c r="AG1353" s="16"/>
      <c r="AH1353" s="132">
        <v>1E-3</v>
      </c>
      <c r="AI1353" s="132">
        <v>6.6E-4</v>
      </c>
      <c r="AJ1353" s="132">
        <v>2.0000000000000002E-5</v>
      </c>
    </row>
    <row r="1354" spans="1:36">
      <c r="A1354" t="s">
        <v>1214</v>
      </c>
      <c r="B1354" t="s">
        <v>1250</v>
      </c>
      <c r="C1354" t="s">
        <v>2207</v>
      </c>
      <c r="D1354" t="s">
        <v>2208</v>
      </c>
      <c r="E1354" t="s">
        <v>310</v>
      </c>
      <c r="F1354" t="s">
        <v>2445</v>
      </c>
      <c r="G1354" t="s">
        <v>2446</v>
      </c>
      <c r="H1354" t="s">
        <v>322</v>
      </c>
      <c r="I1354" t="s">
        <v>952</v>
      </c>
      <c r="J1354" t="s">
        <v>205</v>
      </c>
      <c r="K1354" t="s">
        <v>205</v>
      </c>
      <c r="L1354" t="s">
        <v>326</v>
      </c>
      <c r="M1354" t="s">
        <v>341</v>
      </c>
      <c r="N1354" t="s">
        <v>455</v>
      </c>
      <c r="O1354" t="s">
        <v>340</v>
      </c>
      <c r="P1354" t="s">
        <v>1550</v>
      </c>
      <c r="Q1354" t="s">
        <v>414</v>
      </c>
      <c r="R1354" t="s">
        <v>408</v>
      </c>
      <c r="S1354" t="s">
        <v>1213</v>
      </c>
      <c r="T1354" s="131">
        <v>3.36</v>
      </c>
      <c r="U1354" t="s">
        <v>2447</v>
      </c>
      <c r="V1354" s="132">
        <v>4.5670000000000002E-2</v>
      </c>
      <c r="W1354" s="132">
        <v>5.1400000000000001E-2</v>
      </c>
      <c r="X1354" t="s">
        <v>413</v>
      </c>
      <c r="Y1354" t="s">
        <v>340</v>
      </c>
      <c r="Z1354" s="131">
        <v>20361.03</v>
      </c>
      <c r="AA1354" s="131">
        <v>1</v>
      </c>
      <c r="AB1354" s="131">
        <v>105.89</v>
      </c>
      <c r="AC1354" s="109"/>
      <c r="AD1354" s="131">
        <v>21.56</v>
      </c>
      <c r="AE1354" s="109"/>
      <c r="AF1354" s="108"/>
      <c r="AG1354" s="16"/>
      <c r="AH1354" s="132">
        <v>3.0000000000000001E-5</v>
      </c>
      <c r="AI1354" s="132">
        <v>6.4999999999999997E-4</v>
      </c>
      <c r="AJ1354" s="132">
        <v>2.0000000000000002E-5</v>
      </c>
    </row>
    <row r="1355" spans="1:36">
      <c r="A1355" t="s">
        <v>1214</v>
      </c>
      <c r="B1355" t="s">
        <v>1250</v>
      </c>
      <c r="C1355" t="s">
        <v>1806</v>
      </c>
      <c r="D1355" t="s">
        <v>1807</v>
      </c>
      <c r="E1355" t="s">
        <v>310</v>
      </c>
      <c r="F1355" t="s">
        <v>1808</v>
      </c>
      <c r="G1355" t="s">
        <v>1809</v>
      </c>
      <c r="H1355" t="s">
        <v>322</v>
      </c>
      <c r="I1355" t="s">
        <v>952</v>
      </c>
      <c r="J1355" t="s">
        <v>205</v>
      </c>
      <c r="K1355" t="s">
        <v>205</v>
      </c>
      <c r="L1355" t="s">
        <v>326</v>
      </c>
      <c r="M1355" t="s">
        <v>341</v>
      </c>
      <c r="N1355" t="s">
        <v>448</v>
      </c>
      <c r="O1355" t="s">
        <v>340</v>
      </c>
      <c r="P1355"/>
      <c r="Q1355" t="s">
        <v>411</v>
      </c>
      <c r="R1355" t="s">
        <v>411</v>
      </c>
      <c r="S1355" t="s">
        <v>1213</v>
      </c>
      <c r="T1355" s="131">
        <v>3.25</v>
      </c>
      <c r="U1355" t="s">
        <v>1561</v>
      </c>
      <c r="V1355" s="132">
        <v>5.8229999999999997E-2</v>
      </c>
      <c r="W1355" s="132">
        <v>6.9000000000000006E-2</v>
      </c>
      <c r="X1355" t="s">
        <v>413</v>
      </c>
      <c r="Y1355" t="s">
        <v>340</v>
      </c>
      <c r="Z1355" s="131">
        <v>21000</v>
      </c>
      <c r="AA1355" s="131">
        <v>1</v>
      </c>
      <c r="AB1355" s="131">
        <v>101.02</v>
      </c>
      <c r="AC1355" s="109"/>
      <c r="AD1355" s="131">
        <v>21.213999999999999</v>
      </c>
      <c r="AE1355" s="109"/>
      <c r="AF1355" s="108"/>
      <c r="AG1355" s="16"/>
      <c r="AH1355" s="132">
        <v>1.6000000000000001E-4</v>
      </c>
      <c r="AI1355" s="132">
        <v>6.4000000000000005E-4</v>
      </c>
      <c r="AJ1355" s="132">
        <v>2.0000000000000002E-5</v>
      </c>
    </row>
    <row r="1356" spans="1:36">
      <c r="A1356" t="s">
        <v>1214</v>
      </c>
      <c r="B1356" t="s">
        <v>1250</v>
      </c>
      <c r="C1356" t="s">
        <v>1944</v>
      </c>
      <c r="D1356" t="s">
        <v>1945</v>
      </c>
      <c r="E1356" t="s">
        <v>310</v>
      </c>
      <c r="F1356" t="s">
        <v>1946</v>
      </c>
      <c r="G1356" t="s">
        <v>1947</v>
      </c>
      <c r="H1356" t="s">
        <v>322</v>
      </c>
      <c r="I1356" t="s">
        <v>755</v>
      </c>
      <c r="J1356" t="s">
        <v>205</v>
      </c>
      <c r="K1356" t="s">
        <v>205</v>
      </c>
      <c r="L1356" t="s">
        <v>326</v>
      </c>
      <c r="M1356" t="s">
        <v>341</v>
      </c>
      <c r="N1356" t="s">
        <v>465</v>
      </c>
      <c r="O1356" t="s">
        <v>340</v>
      </c>
      <c r="P1356" t="s">
        <v>1645</v>
      </c>
      <c r="Q1356" t="s">
        <v>414</v>
      </c>
      <c r="R1356" t="s">
        <v>408</v>
      </c>
      <c r="S1356" t="s">
        <v>1213</v>
      </c>
      <c r="T1356" s="131">
        <v>2.94</v>
      </c>
      <c r="U1356" t="s">
        <v>1948</v>
      </c>
      <c r="V1356" s="132">
        <v>2.759E-2</v>
      </c>
      <c r="W1356" s="132">
        <v>2.6100000000000002E-2</v>
      </c>
      <c r="X1356" t="s">
        <v>413</v>
      </c>
      <c r="Y1356" t="s">
        <v>340</v>
      </c>
      <c r="Z1356" s="131">
        <v>19000</v>
      </c>
      <c r="AA1356" s="131">
        <v>1</v>
      </c>
      <c r="AB1356" s="131">
        <v>110.24</v>
      </c>
      <c r="AC1356" s="109"/>
      <c r="AD1356" s="131">
        <v>20.946000000000002</v>
      </c>
      <c r="AE1356" s="109"/>
      <c r="AF1356" s="108"/>
      <c r="AG1356" s="16"/>
      <c r="AH1356" s="132">
        <v>3.0000000000000001E-5</v>
      </c>
      <c r="AI1356" s="132">
        <v>6.3000000000000003E-4</v>
      </c>
      <c r="AJ1356" s="132">
        <v>2.0000000000000002E-5</v>
      </c>
    </row>
    <row r="1357" spans="1:36">
      <c r="A1357" t="s">
        <v>1214</v>
      </c>
      <c r="B1357" t="s">
        <v>1250</v>
      </c>
      <c r="C1357" t="s">
        <v>2989</v>
      </c>
      <c r="D1357" t="s">
        <v>2990</v>
      </c>
      <c r="E1357" t="s">
        <v>310</v>
      </c>
      <c r="F1357" t="s">
        <v>3086</v>
      </c>
      <c r="G1357" t="s">
        <v>3087</v>
      </c>
      <c r="H1357" t="s">
        <v>322</v>
      </c>
      <c r="I1357" t="s">
        <v>755</v>
      </c>
      <c r="J1357" t="s">
        <v>205</v>
      </c>
      <c r="K1357" t="s">
        <v>205</v>
      </c>
      <c r="L1357" t="s">
        <v>326</v>
      </c>
      <c r="M1357" t="s">
        <v>341</v>
      </c>
      <c r="N1357" t="s">
        <v>465</v>
      </c>
      <c r="O1357" t="s">
        <v>340</v>
      </c>
      <c r="P1357" t="s">
        <v>1550</v>
      </c>
      <c r="Q1357" t="s">
        <v>414</v>
      </c>
      <c r="R1357" t="s">
        <v>408</v>
      </c>
      <c r="S1357" t="s">
        <v>1213</v>
      </c>
      <c r="T1357" s="131">
        <v>1.5</v>
      </c>
      <c r="U1357" t="s">
        <v>1743</v>
      </c>
      <c r="V1357" s="132">
        <v>3.764E-2</v>
      </c>
      <c r="W1357" s="132">
        <v>2.7699999999999999E-2</v>
      </c>
      <c r="X1357" t="s">
        <v>413</v>
      </c>
      <c r="Y1357" t="s">
        <v>340</v>
      </c>
      <c r="Z1357" s="131">
        <v>19000</v>
      </c>
      <c r="AA1357" s="131">
        <v>1</v>
      </c>
      <c r="AB1357" s="131">
        <v>101.38</v>
      </c>
      <c r="AC1357" s="109"/>
      <c r="AD1357" s="131">
        <v>19.262</v>
      </c>
      <c r="AE1357" s="109"/>
      <c r="AF1357" s="108"/>
      <c r="AG1357" s="16"/>
      <c r="AH1357" s="132">
        <v>5.0000000000000002E-5</v>
      </c>
      <c r="AI1357" s="132">
        <v>5.8E-4</v>
      </c>
      <c r="AJ1357" s="132">
        <v>2.0000000000000002E-5</v>
      </c>
    </row>
    <row r="1358" spans="1:36">
      <c r="A1358" t="s">
        <v>1214</v>
      </c>
      <c r="B1358" t="s">
        <v>1250</v>
      </c>
      <c r="C1358" t="s">
        <v>2989</v>
      </c>
      <c r="D1358" t="s">
        <v>2990</v>
      </c>
      <c r="E1358" t="s">
        <v>310</v>
      </c>
      <c r="F1358" t="s">
        <v>3024</v>
      </c>
      <c r="G1358" t="s">
        <v>3025</v>
      </c>
      <c r="H1358" t="s">
        <v>322</v>
      </c>
      <c r="I1358" t="s">
        <v>755</v>
      </c>
      <c r="J1358" t="s">
        <v>205</v>
      </c>
      <c r="K1358" t="s">
        <v>205</v>
      </c>
      <c r="L1358" t="s">
        <v>326</v>
      </c>
      <c r="M1358" t="s">
        <v>341</v>
      </c>
      <c r="N1358" t="s">
        <v>465</v>
      </c>
      <c r="O1358" t="s">
        <v>340</v>
      </c>
      <c r="P1358" t="s">
        <v>1550</v>
      </c>
      <c r="Q1358" t="s">
        <v>414</v>
      </c>
      <c r="R1358" t="s">
        <v>408</v>
      </c>
      <c r="S1358" t="s">
        <v>1213</v>
      </c>
      <c r="T1358" s="131">
        <v>1.25</v>
      </c>
      <c r="U1358" t="s">
        <v>1676</v>
      </c>
      <c r="V1358" s="132">
        <v>4.4920000000000002E-2</v>
      </c>
      <c r="W1358" s="132">
        <v>2.9600000000000001E-2</v>
      </c>
      <c r="X1358" t="s">
        <v>413</v>
      </c>
      <c r="Y1358" t="s">
        <v>340</v>
      </c>
      <c r="Z1358" s="131">
        <v>18000</v>
      </c>
      <c r="AA1358" s="131">
        <v>1</v>
      </c>
      <c r="AB1358" s="131">
        <v>105.16</v>
      </c>
      <c r="AC1358" s="109"/>
      <c r="AD1358" s="131">
        <v>18.928999999999998</v>
      </c>
      <c r="AE1358" s="109"/>
      <c r="AF1358" s="108"/>
      <c r="AG1358" s="16"/>
      <c r="AH1358" s="132">
        <v>4.0000000000000003E-5</v>
      </c>
      <c r="AI1358" s="132">
        <v>5.6999999999999998E-4</v>
      </c>
      <c r="AJ1358" s="132">
        <v>2.0000000000000002E-5</v>
      </c>
    </row>
    <row r="1359" spans="1:36">
      <c r="A1359" t="s">
        <v>1214</v>
      </c>
      <c r="B1359" t="s">
        <v>1250</v>
      </c>
      <c r="C1359" t="s">
        <v>2207</v>
      </c>
      <c r="D1359" t="s">
        <v>2208</v>
      </c>
      <c r="E1359" t="s">
        <v>310</v>
      </c>
      <c r="F1359" t="s">
        <v>2602</v>
      </c>
      <c r="G1359" t="s">
        <v>2603</v>
      </c>
      <c r="H1359" t="s">
        <v>322</v>
      </c>
      <c r="I1359" t="s">
        <v>952</v>
      </c>
      <c r="J1359" t="s">
        <v>205</v>
      </c>
      <c r="K1359" t="s">
        <v>205</v>
      </c>
      <c r="L1359" t="s">
        <v>326</v>
      </c>
      <c r="M1359" t="s">
        <v>341</v>
      </c>
      <c r="N1359" t="s">
        <v>455</v>
      </c>
      <c r="O1359" t="s">
        <v>340</v>
      </c>
      <c r="P1359" t="s">
        <v>1550</v>
      </c>
      <c r="Q1359" t="s">
        <v>414</v>
      </c>
      <c r="R1359" t="s">
        <v>408</v>
      </c>
      <c r="S1359" t="s">
        <v>1213</v>
      </c>
      <c r="T1359" s="131">
        <v>2.34</v>
      </c>
      <c r="U1359" t="s">
        <v>1795</v>
      </c>
      <c r="V1359" s="132">
        <v>6.4570000000000002E-2</v>
      </c>
      <c r="W1359" s="132">
        <v>5.0500000000000003E-2</v>
      </c>
      <c r="X1359" t="s">
        <v>413</v>
      </c>
      <c r="Y1359" t="s">
        <v>340</v>
      </c>
      <c r="Z1359" s="131">
        <v>17200.27</v>
      </c>
      <c r="AA1359" s="131">
        <v>1</v>
      </c>
      <c r="AB1359" s="131">
        <v>106.95</v>
      </c>
      <c r="AC1359" s="109"/>
      <c r="AD1359" s="131">
        <v>18.396000000000001</v>
      </c>
      <c r="AE1359" s="109"/>
      <c r="AF1359" s="108"/>
      <c r="AG1359" s="16"/>
      <c r="AH1359" s="132">
        <v>2.0000000000000002E-5</v>
      </c>
      <c r="AI1359" s="132">
        <v>5.5000000000000003E-4</v>
      </c>
      <c r="AJ1359" s="132">
        <v>2.0000000000000002E-5</v>
      </c>
    </row>
    <row r="1360" spans="1:36">
      <c r="A1360" t="s">
        <v>1214</v>
      </c>
      <c r="B1360" t="s">
        <v>1250</v>
      </c>
      <c r="C1360" t="s">
        <v>1771</v>
      </c>
      <c r="D1360" t="s">
        <v>1772</v>
      </c>
      <c r="E1360" t="s">
        <v>310</v>
      </c>
      <c r="F1360" t="s">
        <v>1871</v>
      </c>
      <c r="G1360" t="s">
        <v>1872</v>
      </c>
      <c r="H1360" t="s">
        <v>322</v>
      </c>
      <c r="I1360" t="s">
        <v>952</v>
      </c>
      <c r="J1360" t="s">
        <v>205</v>
      </c>
      <c r="K1360" t="s">
        <v>205</v>
      </c>
      <c r="L1360" t="s">
        <v>326</v>
      </c>
      <c r="M1360" t="s">
        <v>341</v>
      </c>
      <c r="N1360" t="s">
        <v>448</v>
      </c>
      <c r="O1360" t="s">
        <v>340</v>
      </c>
      <c r="P1360"/>
      <c r="Q1360" t="s">
        <v>411</v>
      </c>
      <c r="R1360" t="s">
        <v>411</v>
      </c>
      <c r="S1360" t="s">
        <v>1213</v>
      </c>
      <c r="T1360" s="131">
        <v>2.82</v>
      </c>
      <c r="U1360" t="s">
        <v>1873</v>
      </c>
      <c r="V1360" s="132">
        <v>6.9019999999999998E-2</v>
      </c>
      <c r="W1360" s="132">
        <v>5.9700000000000003E-2</v>
      </c>
      <c r="X1360" t="s">
        <v>413</v>
      </c>
      <c r="Y1360" t="s">
        <v>340</v>
      </c>
      <c r="Z1360" s="131">
        <v>17000</v>
      </c>
      <c r="AA1360" s="131">
        <v>1</v>
      </c>
      <c r="AB1360" s="131">
        <v>103.57</v>
      </c>
      <c r="AC1360" s="109"/>
      <c r="AD1360" s="131">
        <v>17.606999999999999</v>
      </c>
      <c r="AE1360" s="109"/>
      <c r="AF1360" s="108"/>
      <c r="AG1360" s="16"/>
      <c r="AH1360" s="132">
        <v>1.2E-4</v>
      </c>
      <c r="AI1360" s="132">
        <v>5.2999999999999998E-4</v>
      </c>
      <c r="AJ1360" s="132">
        <v>2.0000000000000002E-5</v>
      </c>
    </row>
    <row r="1361" spans="1:36">
      <c r="A1361" t="s">
        <v>1214</v>
      </c>
      <c r="B1361" t="s">
        <v>1250</v>
      </c>
      <c r="C1361" t="s">
        <v>3181</v>
      </c>
      <c r="D1361" t="s">
        <v>3182</v>
      </c>
      <c r="E1361" t="s">
        <v>310</v>
      </c>
      <c r="F1361" t="s">
        <v>3212</v>
      </c>
      <c r="G1361" t="s">
        <v>3213</v>
      </c>
      <c r="H1361" t="s">
        <v>322</v>
      </c>
      <c r="I1361" t="s">
        <v>952</v>
      </c>
      <c r="J1361" t="s">
        <v>205</v>
      </c>
      <c r="K1361" t="s">
        <v>205</v>
      </c>
      <c r="L1361" t="s">
        <v>326</v>
      </c>
      <c r="M1361" t="s">
        <v>341</v>
      </c>
      <c r="N1361" t="s">
        <v>441</v>
      </c>
      <c r="O1361" t="s">
        <v>340</v>
      </c>
      <c r="P1361"/>
      <c r="Q1361" t="s">
        <v>411</v>
      </c>
      <c r="R1361" t="s">
        <v>411</v>
      </c>
      <c r="S1361" t="s">
        <v>1213</v>
      </c>
      <c r="T1361" s="131">
        <v>2.08</v>
      </c>
      <c r="U1361" t="s">
        <v>3214</v>
      </c>
      <c r="V1361" s="132">
        <v>-5.7480000000000003E-2</v>
      </c>
      <c r="W1361" s="132">
        <v>4.4400000000000002E-2</v>
      </c>
      <c r="X1361" t="s">
        <v>413</v>
      </c>
      <c r="Y1361" t="s">
        <v>340</v>
      </c>
      <c r="Z1361" s="131">
        <v>11000</v>
      </c>
      <c r="AA1361" s="131">
        <v>1</v>
      </c>
      <c r="AB1361" s="131">
        <v>138.33000000000001</v>
      </c>
      <c r="AC1361" s="109"/>
      <c r="AD1361" s="131">
        <v>15.215999999999999</v>
      </c>
      <c r="AE1361" s="109"/>
      <c r="AF1361" s="108"/>
      <c r="AG1361" s="16"/>
      <c r="AH1361" s="132">
        <v>5.0000000000000002E-5</v>
      </c>
      <c r="AI1361" s="132">
        <v>4.6000000000000001E-4</v>
      </c>
      <c r="AJ1361" s="132">
        <v>2.0000000000000002E-5</v>
      </c>
    </row>
    <row r="1362" spans="1:36">
      <c r="A1362" t="s">
        <v>1214</v>
      </c>
      <c r="B1362" t="s">
        <v>1250</v>
      </c>
      <c r="C1362" t="s">
        <v>2585</v>
      </c>
      <c r="D1362" t="s">
        <v>2586</v>
      </c>
      <c r="E1362" t="s">
        <v>310</v>
      </c>
      <c r="F1362" t="s">
        <v>2587</v>
      </c>
      <c r="G1362" t="s">
        <v>2588</v>
      </c>
      <c r="H1362" t="s">
        <v>322</v>
      </c>
      <c r="I1362" t="s">
        <v>755</v>
      </c>
      <c r="J1362" t="s">
        <v>205</v>
      </c>
      <c r="K1362" t="s">
        <v>205</v>
      </c>
      <c r="L1362" t="s">
        <v>326</v>
      </c>
      <c r="M1362" t="s">
        <v>341</v>
      </c>
      <c r="N1362" t="s">
        <v>478</v>
      </c>
      <c r="O1362" t="s">
        <v>340</v>
      </c>
      <c r="P1362" t="s">
        <v>2257</v>
      </c>
      <c r="Q1362" t="s">
        <v>416</v>
      </c>
      <c r="R1362" t="s">
        <v>408</v>
      </c>
      <c r="S1362" t="s">
        <v>1213</v>
      </c>
      <c r="T1362" s="131">
        <v>5.05</v>
      </c>
      <c r="U1362" t="s">
        <v>2211</v>
      </c>
      <c r="V1362" s="132">
        <v>1.274E-2</v>
      </c>
      <c r="W1362" s="132">
        <v>2.52E-2</v>
      </c>
      <c r="X1362" t="s">
        <v>413</v>
      </c>
      <c r="Y1362" t="s">
        <v>340</v>
      </c>
      <c r="Z1362" s="131">
        <v>11184.15</v>
      </c>
      <c r="AA1362" s="131">
        <v>1</v>
      </c>
      <c r="AB1362" s="131">
        <v>118.55</v>
      </c>
      <c r="AC1362" s="109"/>
      <c r="AD1362" s="131">
        <v>13.259</v>
      </c>
      <c r="AE1362" s="109"/>
      <c r="AF1362" s="108"/>
      <c r="AG1362" s="16"/>
      <c r="AH1362" s="132">
        <v>1.0000000000000001E-5</v>
      </c>
      <c r="AI1362" s="132">
        <v>4.0000000000000002E-4</v>
      </c>
      <c r="AJ1362" s="132">
        <v>1.0000000000000001E-5</v>
      </c>
    </row>
    <row r="1363" spans="1:36">
      <c r="A1363" t="s">
        <v>1214</v>
      </c>
      <c r="B1363" t="s">
        <v>1250</v>
      </c>
      <c r="C1363" t="s">
        <v>2329</v>
      </c>
      <c r="D1363" t="s">
        <v>2330</v>
      </c>
      <c r="E1363" t="s">
        <v>310</v>
      </c>
      <c r="F1363" t="s">
        <v>2650</v>
      </c>
      <c r="G1363" t="s">
        <v>2651</v>
      </c>
      <c r="H1363" t="s">
        <v>322</v>
      </c>
      <c r="I1363" t="s">
        <v>755</v>
      </c>
      <c r="J1363" t="s">
        <v>205</v>
      </c>
      <c r="K1363" t="s">
        <v>205</v>
      </c>
      <c r="L1363" t="s">
        <v>326</v>
      </c>
      <c r="M1363" t="s">
        <v>341</v>
      </c>
      <c r="N1363" t="s">
        <v>478</v>
      </c>
      <c r="O1363" t="s">
        <v>340</v>
      </c>
      <c r="P1363" t="s">
        <v>1645</v>
      </c>
      <c r="Q1363" t="s">
        <v>414</v>
      </c>
      <c r="R1363" t="s">
        <v>408</v>
      </c>
      <c r="S1363" t="s">
        <v>1213</v>
      </c>
      <c r="T1363" s="131">
        <v>0.59</v>
      </c>
      <c r="U1363" t="s">
        <v>2652</v>
      </c>
      <c r="V1363" s="132">
        <v>-8.8699999999999994E-3</v>
      </c>
      <c r="W1363" s="132">
        <v>2.9399999999999999E-2</v>
      </c>
      <c r="X1363" t="s">
        <v>413</v>
      </c>
      <c r="Y1363" t="s">
        <v>340</v>
      </c>
      <c r="Z1363" s="131">
        <v>11071.64</v>
      </c>
      <c r="AA1363" s="131">
        <v>1</v>
      </c>
      <c r="AB1363" s="131">
        <v>116.91</v>
      </c>
      <c r="AC1363" s="109"/>
      <c r="AD1363" s="131">
        <v>12.944000000000001</v>
      </c>
      <c r="AE1363" s="109"/>
      <c r="AF1363" s="108"/>
      <c r="AG1363" s="16"/>
      <c r="AH1363" s="132">
        <v>3.0000000000000001E-5</v>
      </c>
      <c r="AI1363" s="132">
        <v>3.8999999999999999E-4</v>
      </c>
      <c r="AJ1363" s="132">
        <v>1.0000000000000001E-5</v>
      </c>
    </row>
    <row r="1364" spans="1:36">
      <c r="A1364" t="s">
        <v>1214</v>
      </c>
      <c r="B1364" t="s">
        <v>1250</v>
      </c>
      <c r="C1364" t="s">
        <v>2020</v>
      </c>
      <c r="D1364" t="s">
        <v>2021</v>
      </c>
      <c r="E1364" t="s">
        <v>310</v>
      </c>
      <c r="F1364" t="s">
        <v>2022</v>
      </c>
      <c r="G1364" t="s">
        <v>2023</v>
      </c>
      <c r="H1364" t="s">
        <v>322</v>
      </c>
      <c r="I1364" t="s">
        <v>755</v>
      </c>
      <c r="J1364" t="s">
        <v>205</v>
      </c>
      <c r="K1364" t="s">
        <v>205</v>
      </c>
      <c r="L1364" t="s">
        <v>326</v>
      </c>
      <c r="M1364" t="s">
        <v>341</v>
      </c>
      <c r="N1364" t="s">
        <v>465</v>
      </c>
      <c r="O1364" t="s">
        <v>340</v>
      </c>
      <c r="P1364" t="s">
        <v>1645</v>
      </c>
      <c r="Q1364" t="s">
        <v>414</v>
      </c>
      <c r="R1364" t="s">
        <v>408</v>
      </c>
      <c r="S1364" t="s">
        <v>1213</v>
      </c>
      <c r="T1364" s="131">
        <v>4.2300000000000004</v>
      </c>
      <c r="U1364" t="s">
        <v>2024</v>
      </c>
      <c r="V1364" s="132">
        <v>2.5569999999999999E-2</v>
      </c>
      <c r="W1364" s="132">
        <v>2.7900000000000001E-2</v>
      </c>
      <c r="X1364" t="s">
        <v>413</v>
      </c>
      <c r="Y1364" t="s">
        <v>340</v>
      </c>
      <c r="Z1364" s="131">
        <v>12000.92</v>
      </c>
      <c r="AA1364" s="131">
        <v>1</v>
      </c>
      <c r="AB1364" s="131">
        <v>107.28</v>
      </c>
      <c r="AC1364" s="109"/>
      <c r="AD1364" s="131">
        <v>12.875</v>
      </c>
      <c r="AE1364" s="109"/>
      <c r="AF1364" s="108"/>
      <c r="AG1364" s="16"/>
      <c r="AH1364" s="132">
        <v>2.0000000000000002E-5</v>
      </c>
      <c r="AI1364" s="132">
        <v>3.8999999999999999E-4</v>
      </c>
      <c r="AJ1364" s="132">
        <v>1.0000000000000001E-5</v>
      </c>
    </row>
    <row r="1365" spans="1:36">
      <c r="A1365" t="s">
        <v>1214</v>
      </c>
      <c r="B1365" t="s">
        <v>1250</v>
      </c>
      <c r="C1365" t="s">
        <v>2048</v>
      </c>
      <c r="D1365" t="s">
        <v>2049</v>
      </c>
      <c r="E1365" t="s">
        <v>310</v>
      </c>
      <c r="F1365" t="s">
        <v>3436</v>
      </c>
      <c r="G1365" t="s">
        <v>3437</v>
      </c>
      <c r="H1365" t="s">
        <v>322</v>
      </c>
      <c r="I1365" t="s">
        <v>952</v>
      </c>
      <c r="J1365" t="s">
        <v>205</v>
      </c>
      <c r="K1365" t="s">
        <v>205</v>
      </c>
      <c r="L1365" t="s">
        <v>326</v>
      </c>
      <c r="M1365" t="s">
        <v>341</v>
      </c>
      <c r="N1365" t="s">
        <v>448</v>
      </c>
      <c r="O1365" t="s">
        <v>340</v>
      </c>
      <c r="P1365"/>
      <c r="Q1365" t="s">
        <v>411</v>
      </c>
      <c r="R1365" t="s">
        <v>411</v>
      </c>
      <c r="S1365" t="s">
        <v>1213</v>
      </c>
      <c r="T1365" s="131">
        <v>0.98</v>
      </c>
      <c r="U1365" t="s">
        <v>3438</v>
      </c>
      <c r="V1365" s="132">
        <v>4.2599999999999999E-2</v>
      </c>
      <c r="W1365" s="132">
        <v>5.74E-2</v>
      </c>
      <c r="X1365" t="s">
        <v>413</v>
      </c>
      <c r="Y1365" t="s">
        <v>340</v>
      </c>
      <c r="Z1365" s="131">
        <v>12750</v>
      </c>
      <c r="AA1365" s="131">
        <v>1</v>
      </c>
      <c r="AB1365" s="131">
        <v>100.93</v>
      </c>
      <c r="AC1365" s="109"/>
      <c r="AD1365" s="131">
        <v>12.869</v>
      </c>
      <c r="AE1365" s="109"/>
      <c r="AF1365" s="108"/>
      <c r="AG1365" s="16"/>
      <c r="AH1365" s="132">
        <v>1.3999999999999999E-4</v>
      </c>
      <c r="AI1365" s="132">
        <v>3.8999999999999999E-4</v>
      </c>
      <c r="AJ1365" s="132">
        <v>1.0000000000000001E-5</v>
      </c>
    </row>
    <row r="1366" spans="1:36">
      <c r="A1366" t="s">
        <v>1214</v>
      </c>
      <c r="B1366" t="s">
        <v>1250</v>
      </c>
      <c r="C1366" t="s">
        <v>2137</v>
      </c>
      <c r="D1366" t="s">
        <v>2138</v>
      </c>
      <c r="E1366" t="s">
        <v>310</v>
      </c>
      <c r="F1366" t="s">
        <v>2264</v>
      </c>
      <c r="G1366" t="s">
        <v>2265</v>
      </c>
      <c r="H1366" t="s">
        <v>322</v>
      </c>
      <c r="I1366" t="s">
        <v>952</v>
      </c>
      <c r="J1366" t="s">
        <v>205</v>
      </c>
      <c r="K1366" t="s">
        <v>205</v>
      </c>
      <c r="L1366" t="s">
        <v>326</v>
      </c>
      <c r="M1366" t="s">
        <v>341</v>
      </c>
      <c r="N1366" t="s">
        <v>457</v>
      </c>
      <c r="O1366" t="s">
        <v>340</v>
      </c>
      <c r="P1366" t="s">
        <v>1645</v>
      </c>
      <c r="Q1366" t="s">
        <v>414</v>
      </c>
      <c r="R1366" t="s">
        <v>408</v>
      </c>
      <c r="S1366" t="s">
        <v>1213</v>
      </c>
      <c r="T1366" s="131">
        <v>7.33</v>
      </c>
      <c r="U1366" t="s">
        <v>2266</v>
      </c>
      <c r="V1366" s="132">
        <v>5.0430000000000003E-2</v>
      </c>
      <c r="W1366" s="132">
        <v>4.6899999999999997E-2</v>
      </c>
      <c r="X1366" t="s">
        <v>413</v>
      </c>
      <c r="Y1366" t="s">
        <v>340</v>
      </c>
      <c r="Z1366" s="131">
        <v>15000</v>
      </c>
      <c r="AA1366" s="131">
        <v>1</v>
      </c>
      <c r="AB1366" s="131">
        <v>84.92</v>
      </c>
      <c r="AC1366" s="109"/>
      <c r="AD1366" s="131">
        <v>12.738</v>
      </c>
      <c r="AE1366" s="109"/>
      <c r="AF1366" s="108"/>
      <c r="AG1366" s="16"/>
      <c r="AH1366" s="132">
        <v>1.0000000000000001E-5</v>
      </c>
      <c r="AI1366" s="132">
        <v>3.8000000000000002E-4</v>
      </c>
      <c r="AJ1366" s="132">
        <v>1.0000000000000001E-5</v>
      </c>
    </row>
    <row r="1367" spans="1:36">
      <c r="A1367" t="s">
        <v>1214</v>
      </c>
      <c r="B1367" t="s">
        <v>1250</v>
      </c>
      <c r="C1367" t="s">
        <v>2897</v>
      </c>
      <c r="D1367" t="s">
        <v>2898</v>
      </c>
      <c r="E1367" t="s">
        <v>310</v>
      </c>
      <c r="F1367" t="s">
        <v>2899</v>
      </c>
      <c r="G1367" t="s">
        <v>2900</v>
      </c>
      <c r="H1367" t="s">
        <v>322</v>
      </c>
      <c r="I1367" t="s">
        <v>756</v>
      </c>
      <c r="J1367" t="s">
        <v>205</v>
      </c>
      <c r="K1367" t="s">
        <v>205</v>
      </c>
      <c r="L1367" t="s">
        <v>326</v>
      </c>
      <c r="M1367" t="s">
        <v>341</v>
      </c>
      <c r="N1367" t="s">
        <v>441</v>
      </c>
      <c r="O1367" t="s">
        <v>340</v>
      </c>
      <c r="P1367" t="s">
        <v>1566</v>
      </c>
      <c r="Q1367" t="s">
        <v>414</v>
      </c>
      <c r="R1367" t="s">
        <v>408</v>
      </c>
      <c r="S1367" t="s">
        <v>1213</v>
      </c>
      <c r="T1367" s="131">
        <v>0.25</v>
      </c>
      <c r="U1367" t="s">
        <v>2901</v>
      </c>
      <c r="V1367" s="132">
        <v>8.5040000000000004E-2</v>
      </c>
      <c r="W1367" s="132">
        <v>6.7500000000000004E-2</v>
      </c>
      <c r="X1367" t="s">
        <v>413</v>
      </c>
      <c r="Y1367" t="s">
        <v>340</v>
      </c>
      <c r="Z1367" s="131">
        <v>13500</v>
      </c>
      <c r="AA1367" s="131">
        <v>1</v>
      </c>
      <c r="AB1367" s="131">
        <v>93.14</v>
      </c>
      <c r="AC1367" s="109"/>
      <c r="AD1367" s="131">
        <v>12.574</v>
      </c>
      <c r="AE1367" s="109"/>
      <c r="AF1367" s="108"/>
      <c r="AG1367" s="16"/>
      <c r="AH1367" s="132">
        <v>1.1E-4</v>
      </c>
      <c r="AI1367" s="132">
        <v>3.8000000000000002E-4</v>
      </c>
      <c r="AJ1367" s="132">
        <v>1.0000000000000001E-5</v>
      </c>
    </row>
    <row r="1368" spans="1:36">
      <c r="A1368" t="s">
        <v>1214</v>
      </c>
      <c r="B1368" t="s">
        <v>1250</v>
      </c>
      <c r="C1368" t="s">
        <v>2194</v>
      </c>
      <c r="D1368" t="s">
        <v>2195</v>
      </c>
      <c r="E1368" t="s">
        <v>310</v>
      </c>
      <c r="F1368" t="s">
        <v>2921</v>
      </c>
      <c r="G1368" t="s">
        <v>2922</v>
      </c>
      <c r="H1368" t="s">
        <v>322</v>
      </c>
      <c r="I1368" t="s">
        <v>755</v>
      </c>
      <c r="J1368" t="s">
        <v>205</v>
      </c>
      <c r="K1368" t="s">
        <v>205</v>
      </c>
      <c r="L1368" t="s">
        <v>326</v>
      </c>
      <c r="M1368" t="s">
        <v>341</v>
      </c>
      <c r="N1368" t="s">
        <v>465</v>
      </c>
      <c r="O1368" t="s">
        <v>340</v>
      </c>
      <c r="P1368" t="s">
        <v>2193</v>
      </c>
      <c r="Q1368" t="s">
        <v>416</v>
      </c>
      <c r="R1368" t="s">
        <v>408</v>
      </c>
      <c r="S1368" t="s">
        <v>1213</v>
      </c>
      <c r="T1368" s="131">
        <v>2.21</v>
      </c>
      <c r="U1368" t="s">
        <v>2923</v>
      </c>
      <c r="V1368" s="132">
        <v>3.2129999999999999E-2</v>
      </c>
      <c r="W1368" s="132">
        <v>2.9499999999999998E-2</v>
      </c>
      <c r="X1368" t="s">
        <v>413</v>
      </c>
      <c r="Y1368" t="s">
        <v>340</v>
      </c>
      <c r="Z1368" s="131">
        <v>10000</v>
      </c>
      <c r="AA1368" s="131">
        <v>1</v>
      </c>
      <c r="AB1368" s="131">
        <v>115.75</v>
      </c>
      <c r="AC1368" s="109"/>
      <c r="AD1368" s="131">
        <v>11.574999999999999</v>
      </c>
      <c r="AE1368" s="109"/>
      <c r="AF1368" s="108"/>
      <c r="AG1368" s="16"/>
      <c r="AH1368" s="132">
        <v>1.0000000000000001E-5</v>
      </c>
      <c r="AI1368" s="132">
        <v>3.5E-4</v>
      </c>
      <c r="AJ1368" s="132">
        <v>1.0000000000000001E-5</v>
      </c>
    </row>
    <row r="1369" spans="1:36">
      <c r="A1369" t="s">
        <v>1214</v>
      </c>
      <c r="B1369" t="s">
        <v>1250</v>
      </c>
      <c r="C1369" t="s">
        <v>2089</v>
      </c>
      <c r="D1369" t="s">
        <v>2090</v>
      </c>
      <c r="E1369" t="s">
        <v>310</v>
      </c>
      <c r="F1369" t="s">
        <v>2477</v>
      </c>
      <c r="G1369" t="s">
        <v>2478</v>
      </c>
      <c r="H1369" t="s">
        <v>322</v>
      </c>
      <c r="I1369" t="s">
        <v>755</v>
      </c>
      <c r="J1369" t="s">
        <v>205</v>
      </c>
      <c r="K1369" t="s">
        <v>205</v>
      </c>
      <c r="L1369" t="s">
        <v>326</v>
      </c>
      <c r="M1369" t="s">
        <v>341</v>
      </c>
      <c r="N1369" t="s">
        <v>465</v>
      </c>
      <c r="O1369" t="s">
        <v>340</v>
      </c>
      <c r="P1369" t="s">
        <v>2257</v>
      </c>
      <c r="Q1369" t="s">
        <v>416</v>
      </c>
      <c r="R1369" t="s">
        <v>408</v>
      </c>
      <c r="S1369" t="s">
        <v>1213</v>
      </c>
      <c r="T1369" s="131">
        <v>2.68</v>
      </c>
      <c r="U1369" t="s">
        <v>2479</v>
      </c>
      <c r="V1369" s="132">
        <v>2.1770000000000001E-2</v>
      </c>
      <c r="W1369" s="132">
        <v>2.8000000000000001E-2</v>
      </c>
      <c r="X1369" t="s">
        <v>413</v>
      </c>
      <c r="Y1369" t="s">
        <v>340</v>
      </c>
      <c r="Z1369" s="131">
        <v>9091.2099999999991</v>
      </c>
      <c r="AA1369" s="131">
        <v>1</v>
      </c>
      <c r="AB1369" s="131">
        <v>114.07</v>
      </c>
      <c r="AC1369" s="109">
        <v>1.157</v>
      </c>
      <c r="AD1369" s="131">
        <v>11.528</v>
      </c>
      <c r="AE1369" s="109"/>
      <c r="AF1369" s="108"/>
      <c r="AG1369" s="16"/>
      <c r="AH1369" s="132">
        <v>0</v>
      </c>
      <c r="AI1369" s="132">
        <v>3.8000000000000002E-4</v>
      </c>
      <c r="AJ1369" s="132">
        <v>1.0000000000000001E-5</v>
      </c>
    </row>
    <row r="1370" spans="1:36">
      <c r="A1370" t="s">
        <v>1214</v>
      </c>
      <c r="B1370" t="s">
        <v>1250</v>
      </c>
      <c r="C1370" t="s">
        <v>3131</v>
      </c>
      <c r="D1370" t="s">
        <v>3132</v>
      </c>
      <c r="E1370" t="s">
        <v>310</v>
      </c>
      <c r="F1370" t="s">
        <v>3133</v>
      </c>
      <c r="G1370" t="s">
        <v>3134</v>
      </c>
      <c r="H1370" t="s">
        <v>322</v>
      </c>
      <c r="I1370" t="s">
        <v>952</v>
      </c>
      <c r="J1370" t="s">
        <v>205</v>
      </c>
      <c r="K1370" t="s">
        <v>205</v>
      </c>
      <c r="L1370" t="s">
        <v>326</v>
      </c>
      <c r="M1370" t="s">
        <v>341</v>
      </c>
      <c r="N1370" t="s">
        <v>479</v>
      </c>
      <c r="O1370" t="s">
        <v>340</v>
      </c>
      <c r="P1370" t="s">
        <v>1645</v>
      </c>
      <c r="Q1370" t="s">
        <v>414</v>
      </c>
      <c r="R1370" t="s">
        <v>408</v>
      </c>
      <c r="S1370" t="s">
        <v>1213</v>
      </c>
      <c r="T1370" s="131">
        <v>0.3</v>
      </c>
      <c r="U1370" t="s">
        <v>3135</v>
      </c>
      <c r="V1370" s="132">
        <v>4.7370000000000002E-2</v>
      </c>
      <c r="W1370" s="132">
        <v>4.7199999999999999E-2</v>
      </c>
      <c r="X1370" t="s">
        <v>413</v>
      </c>
      <c r="Y1370" t="s">
        <v>340</v>
      </c>
      <c r="Z1370" s="131">
        <v>11428.57</v>
      </c>
      <c r="AA1370" s="131">
        <v>1</v>
      </c>
      <c r="AB1370" s="131">
        <v>100.1</v>
      </c>
      <c r="AC1370" s="109"/>
      <c r="AD1370" s="131">
        <v>11.44</v>
      </c>
      <c r="AE1370" s="109"/>
      <c r="AF1370" s="108"/>
      <c r="AG1370" s="16"/>
      <c r="AH1370" s="132">
        <v>1.2999999999999999E-4</v>
      </c>
      <c r="AI1370" s="132">
        <v>3.4000000000000002E-4</v>
      </c>
      <c r="AJ1370" s="132">
        <v>1.0000000000000001E-5</v>
      </c>
    </row>
    <row r="1371" spans="1:36">
      <c r="A1371" t="s">
        <v>1214</v>
      </c>
      <c r="B1371" t="s">
        <v>1250</v>
      </c>
      <c r="C1371" t="s">
        <v>1848</v>
      </c>
      <c r="D1371" t="s">
        <v>1849</v>
      </c>
      <c r="E1371" t="s">
        <v>310</v>
      </c>
      <c r="F1371" t="s">
        <v>3179</v>
      </c>
      <c r="G1371" t="s">
        <v>3180</v>
      </c>
      <c r="H1371" t="s">
        <v>322</v>
      </c>
      <c r="I1371" t="s">
        <v>952</v>
      </c>
      <c r="J1371" t="s">
        <v>205</v>
      </c>
      <c r="K1371" t="s">
        <v>205</v>
      </c>
      <c r="L1371" t="s">
        <v>326</v>
      </c>
      <c r="M1371" t="s">
        <v>341</v>
      </c>
      <c r="N1371" t="s">
        <v>448</v>
      </c>
      <c r="O1371" t="s">
        <v>340</v>
      </c>
      <c r="P1371"/>
      <c r="Q1371" t="s">
        <v>411</v>
      </c>
      <c r="R1371" t="s">
        <v>411</v>
      </c>
      <c r="S1371" t="s">
        <v>1213</v>
      </c>
      <c r="T1371" s="131">
        <v>0.82</v>
      </c>
      <c r="U1371" t="s">
        <v>1861</v>
      </c>
      <c r="V1371" s="132">
        <v>6.173E-2</v>
      </c>
      <c r="W1371" s="132">
        <v>6.0699999999999997E-2</v>
      </c>
      <c r="X1371" t="s">
        <v>413</v>
      </c>
      <c r="Y1371" t="s">
        <v>340</v>
      </c>
      <c r="Z1371" s="131">
        <v>10500</v>
      </c>
      <c r="AA1371" s="131">
        <v>1</v>
      </c>
      <c r="AB1371" s="131">
        <v>101.78</v>
      </c>
      <c r="AC1371" s="109"/>
      <c r="AD1371" s="131">
        <v>10.686999999999999</v>
      </c>
      <c r="AE1371" s="109"/>
      <c r="AF1371" s="108"/>
      <c r="AG1371" s="16"/>
      <c r="AH1371" s="132">
        <v>1.3999999999999999E-4</v>
      </c>
      <c r="AI1371" s="132">
        <v>3.2000000000000003E-4</v>
      </c>
      <c r="AJ1371" s="132">
        <v>1.0000000000000001E-5</v>
      </c>
    </row>
    <row r="1372" spans="1:36">
      <c r="A1372" t="s">
        <v>1214</v>
      </c>
      <c r="B1372" t="s">
        <v>1250</v>
      </c>
      <c r="C1372" t="s">
        <v>2004</v>
      </c>
      <c r="D1372" t="s">
        <v>2005</v>
      </c>
      <c r="E1372" t="s">
        <v>310</v>
      </c>
      <c r="F1372" t="s">
        <v>2218</v>
      </c>
      <c r="G1372" t="s">
        <v>2219</v>
      </c>
      <c r="H1372" t="s">
        <v>322</v>
      </c>
      <c r="I1372" t="s">
        <v>755</v>
      </c>
      <c r="J1372" t="s">
        <v>205</v>
      </c>
      <c r="K1372" t="s">
        <v>205</v>
      </c>
      <c r="L1372" t="s">
        <v>326</v>
      </c>
      <c r="M1372" t="s">
        <v>341</v>
      </c>
      <c r="N1372" t="s">
        <v>449</v>
      </c>
      <c r="O1372" t="s">
        <v>340</v>
      </c>
      <c r="P1372" t="s">
        <v>1212</v>
      </c>
      <c r="Q1372" t="s">
        <v>414</v>
      </c>
      <c r="R1372" t="s">
        <v>408</v>
      </c>
      <c r="S1372" t="s">
        <v>1213</v>
      </c>
      <c r="T1372" s="131">
        <v>4.2</v>
      </c>
      <c r="U1372" t="s">
        <v>2220</v>
      </c>
      <c r="V1372" s="132">
        <v>2.1250000000000002E-2</v>
      </c>
      <c r="W1372" s="132">
        <v>2.58E-2</v>
      </c>
      <c r="X1372" t="s">
        <v>413</v>
      </c>
      <c r="Y1372" t="s">
        <v>340</v>
      </c>
      <c r="Z1372" s="131">
        <v>10000</v>
      </c>
      <c r="AA1372" s="131">
        <v>1</v>
      </c>
      <c r="AB1372" s="131">
        <v>103.57</v>
      </c>
      <c r="AC1372" s="109"/>
      <c r="AD1372" s="131">
        <v>10.356999999999999</v>
      </c>
      <c r="AE1372" s="109"/>
      <c r="AF1372" s="108"/>
      <c r="AG1372" s="16"/>
      <c r="AH1372" s="132">
        <v>0</v>
      </c>
      <c r="AI1372" s="132">
        <v>3.1E-4</v>
      </c>
      <c r="AJ1372" s="132">
        <v>1.0000000000000001E-5</v>
      </c>
    </row>
    <row r="1373" spans="1:36">
      <c r="A1373" t="s">
        <v>1214</v>
      </c>
      <c r="B1373" t="s">
        <v>1250</v>
      </c>
      <c r="C1373" t="s">
        <v>2500</v>
      </c>
      <c r="D1373" t="s">
        <v>2501</v>
      </c>
      <c r="E1373" t="s">
        <v>310</v>
      </c>
      <c r="F1373" t="s">
        <v>3193</v>
      </c>
      <c r="G1373" t="s">
        <v>3194</v>
      </c>
      <c r="H1373" t="s">
        <v>322</v>
      </c>
      <c r="I1373" t="s">
        <v>952</v>
      </c>
      <c r="J1373" t="s">
        <v>205</v>
      </c>
      <c r="K1373" t="s">
        <v>205</v>
      </c>
      <c r="L1373" t="s">
        <v>326</v>
      </c>
      <c r="M1373" t="s">
        <v>341</v>
      </c>
      <c r="N1373" t="s">
        <v>448</v>
      </c>
      <c r="O1373" t="s">
        <v>340</v>
      </c>
      <c r="P1373" t="s">
        <v>1556</v>
      </c>
      <c r="Q1373" t="s">
        <v>416</v>
      </c>
      <c r="R1373" t="s">
        <v>408</v>
      </c>
      <c r="S1373" t="s">
        <v>1213</v>
      </c>
      <c r="T1373" s="131">
        <v>1.59</v>
      </c>
      <c r="U1373" t="s">
        <v>1681</v>
      </c>
      <c r="V1373" s="132">
        <v>5.858E-2</v>
      </c>
      <c r="W1373" s="132">
        <v>5.2600000000000001E-2</v>
      </c>
      <c r="X1373" t="s">
        <v>413</v>
      </c>
      <c r="Y1373" t="s">
        <v>340</v>
      </c>
      <c r="Z1373" s="131">
        <v>10000</v>
      </c>
      <c r="AA1373" s="131">
        <v>1</v>
      </c>
      <c r="AB1373" s="131">
        <v>103.44</v>
      </c>
      <c r="AC1373" s="109"/>
      <c r="AD1373" s="131">
        <v>10.343999999999999</v>
      </c>
      <c r="AE1373" s="109"/>
      <c r="AF1373" s="108"/>
      <c r="AG1373" s="16"/>
      <c r="AH1373" s="132">
        <v>1E-4</v>
      </c>
      <c r="AI1373" s="132">
        <v>3.1E-4</v>
      </c>
      <c r="AJ1373" s="132">
        <v>1.0000000000000001E-5</v>
      </c>
    </row>
    <row r="1374" spans="1:36">
      <c r="A1374" t="s">
        <v>1214</v>
      </c>
      <c r="B1374" t="s">
        <v>1250</v>
      </c>
      <c r="C1374" t="s">
        <v>2890</v>
      </c>
      <c r="D1374" t="s">
        <v>2891</v>
      </c>
      <c r="E1374" t="s">
        <v>310</v>
      </c>
      <c r="F1374" t="s">
        <v>3195</v>
      </c>
      <c r="G1374" t="s">
        <v>3196</v>
      </c>
      <c r="H1374" t="s">
        <v>322</v>
      </c>
      <c r="I1374" t="s">
        <v>952</v>
      </c>
      <c r="J1374" t="s">
        <v>205</v>
      </c>
      <c r="K1374" t="s">
        <v>205</v>
      </c>
      <c r="L1374" t="s">
        <v>326</v>
      </c>
      <c r="M1374" t="s">
        <v>341</v>
      </c>
      <c r="N1374" t="s">
        <v>448</v>
      </c>
      <c r="O1374" t="s">
        <v>340</v>
      </c>
      <c r="P1374" t="s">
        <v>1579</v>
      </c>
      <c r="Q1374" t="s">
        <v>416</v>
      </c>
      <c r="R1374" t="s">
        <v>408</v>
      </c>
      <c r="S1374" t="s">
        <v>1213</v>
      </c>
      <c r="T1374" s="131">
        <v>4.84</v>
      </c>
      <c r="U1374" t="s">
        <v>2041</v>
      </c>
      <c r="V1374" s="132">
        <v>4.9250000000000002E-2</v>
      </c>
      <c r="W1374" s="132">
        <v>5.3199999999999997E-2</v>
      </c>
      <c r="X1374" t="s">
        <v>413</v>
      </c>
      <c r="Y1374" t="s">
        <v>340</v>
      </c>
      <c r="Z1374" s="131">
        <v>10000</v>
      </c>
      <c r="AA1374" s="131">
        <v>1</v>
      </c>
      <c r="AB1374" s="131">
        <v>102.7</v>
      </c>
      <c r="AC1374" s="109"/>
      <c r="AD1374" s="131">
        <v>10.27</v>
      </c>
      <c r="AE1374" s="109"/>
      <c r="AF1374" s="108"/>
      <c r="AG1374" s="16"/>
      <c r="AH1374" s="132">
        <v>4.0000000000000003E-5</v>
      </c>
      <c r="AI1374" s="132">
        <v>3.1E-4</v>
      </c>
      <c r="AJ1374" s="132">
        <v>1.0000000000000001E-5</v>
      </c>
    </row>
    <row r="1375" spans="1:36">
      <c r="A1375" t="s">
        <v>1214</v>
      </c>
      <c r="B1375" t="s">
        <v>1250</v>
      </c>
      <c r="C1375" t="s">
        <v>1974</v>
      </c>
      <c r="D1375" t="s">
        <v>1975</v>
      </c>
      <c r="E1375" t="s">
        <v>310</v>
      </c>
      <c r="F1375" t="s">
        <v>3229</v>
      </c>
      <c r="G1375" t="s">
        <v>3230</v>
      </c>
      <c r="H1375" t="s">
        <v>322</v>
      </c>
      <c r="I1375" t="s">
        <v>755</v>
      </c>
      <c r="J1375" t="s">
        <v>205</v>
      </c>
      <c r="K1375" t="s">
        <v>205</v>
      </c>
      <c r="L1375" t="s">
        <v>326</v>
      </c>
      <c r="M1375" t="s">
        <v>341</v>
      </c>
      <c r="N1375" t="s">
        <v>448</v>
      </c>
      <c r="O1375" t="s">
        <v>340</v>
      </c>
      <c r="P1375" t="s">
        <v>1530</v>
      </c>
      <c r="Q1375" t="s">
        <v>414</v>
      </c>
      <c r="R1375" t="s">
        <v>408</v>
      </c>
      <c r="S1375" t="s">
        <v>1213</v>
      </c>
      <c r="T1375" s="131">
        <v>0.36</v>
      </c>
      <c r="U1375" t="s">
        <v>3231</v>
      </c>
      <c r="V1375" s="132">
        <v>2.0000000000000002E-5</v>
      </c>
      <c r="W1375" s="132">
        <v>2.7099999999999999E-2</v>
      </c>
      <c r="X1375" t="s">
        <v>413</v>
      </c>
      <c r="Y1375" t="s">
        <v>340</v>
      </c>
      <c r="Z1375" s="131">
        <v>8007.19</v>
      </c>
      <c r="AA1375" s="131">
        <v>1</v>
      </c>
      <c r="AB1375" s="131">
        <v>117.52</v>
      </c>
      <c r="AC1375" s="109"/>
      <c r="AD1375" s="131">
        <v>9.41</v>
      </c>
      <c r="AE1375" s="109"/>
      <c r="AF1375" s="108"/>
      <c r="AG1375" s="16"/>
      <c r="AH1375" s="132">
        <v>2.4000000000000001E-4</v>
      </c>
      <c r="AI1375" s="132">
        <v>2.7999999999999998E-4</v>
      </c>
      <c r="AJ1375" s="132">
        <v>1.0000000000000001E-5</v>
      </c>
    </row>
    <row r="1376" spans="1:36">
      <c r="A1376" t="s">
        <v>1214</v>
      </c>
      <c r="B1376" t="s">
        <v>1250</v>
      </c>
      <c r="C1376" t="s">
        <v>1608</v>
      </c>
      <c r="D1376" t="s">
        <v>1609</v>
      </c>
      <c r="E1376" t="s">
        <v>310</v>
      </c>
      <c r="F1376" t="s">
        <v>3223</v>
      </c>
      <c r="G1376" t="s">
        <v>3224</v>
      </c>
      <c r="H1376" t="s">
        <v>322</v>
      </c>
      <c r="I1376" t="s">
        <v>953</v>
      </c>
      <c r="J1376" t="s">
        <v>205</v>
      </c>
      <c r="K1376" t="s">
        <v>205</v>
      </c>
      <c r="L1376" t="s">
        <v>326</v>
      </c>
      <c r="M1376" t="s">
        <v>341</v>
      </c>
      <c r="N1376" t="s">
        <v>442</v>
      </c>
      <c r="O1376" t="s">
        <v>340</v>
      </c>
      <c r="P1376"/>
      <c r="Q1376" t="s">
        <v>411</v>
      </c>
      <c r="R1376" t="s">
        <v>411</v>
      </c>
      <c r="S1376" t="s">
        <v>1213</v>
      </c>
      <c r="T1376" s="131">
        <v>0.99</v>
      </c>
      <c r="U1376" t="s">
        <v>1861</v>
      </c>
      <c r="V1376" s="132">
        <v>7.6859999999999998E-2</v>
      </c>
      <c r="W1376" s="132">
        <v>5.7000000000000002E-2</v>
      </c>
      <c r="X1376" t="s">
        <v>413</v>
      </c>
      <c r="Y1376" t="s">
        <v>340</v>
      </c>
      <c r="Z1376" s="131">
        <v>9500</v>
      </c>
      <c r="AA1376" s="131">
        <v>1</v>
      </c>
      <c r="AB1376" s="131">
        <v>97.5</v>
      </c>
      <c r="AC1376" s="109"/>
      <c r="AD1376" s="131">
        <v>9.2629999999999999</v>
      </c>
      <c r="AE1376" s="109"/>
      <c r="AF1376" s="108"/>
      <c r="AG1376" s="16"/>
      <c r="AH1376" s="132">
        <v>3.3E-4</v>
      </c>
      <c r="AI1376" s="132">
        <v>2.7999999999999998E-4</v>
      </c>
      <c r="AJ1376" s="132">
        <v>1.0000000000000001E-5</v>
      </c>
    </row>
    <row r="1377" spans="1:36">
      <c r="A1377" t="s">
        <v>1214</v>
      </c>
      <c r="B1377" t="s">
        <v>1250</v>
      </c>
      <c r="C1377" t="s">
        <v>2239</v>
      </c>
      <c r="D1377" t="s">
        <v>2240</v>
      </c>
      <c r="E1377" t="s">
        <v>310</v>
      </c>
      <c r="F1377" t="s">
        <v>2894</v>
      </c>
      <c r="G1377" t="s">
        <v>2895</v>
      </c>
      <c r="H1377" t="s">
        <v>322</v>
      </c>
      <c r="I1377" t="s">
        <v>952</v>
      </c>
      <c r="J1377" t="s">
        <v>205</v>
      </c>
      <c r="K1377" t="s">
        <v>205</v>
      </c>
      <c r="L1377" t="s">
        <v>326</v>
      </c>
      <c r="M1377" t="s">
        <v>341</v>
      </c>
      <c r="N1377" t="s">
        <v>465</v>
      </c>
      <c r="O1377" t="s">
        <v>340</v>
      </c>
      <c r="P1377" t="s">
        <v>1590</v>
      </c>
      <c r="Q1377" t="s">
        <v>414</v>
      </c>
      <c r="R1377" t="s">
        <v>408</v>
      </c>
      <c r="S1377" t="s">
        <v>1213</v>
      </c>
      <c r="T1377" s="131">
        <v>1.1200000000000001</v>
      </c>
      <c r="U1377" t="s">
        <v>2896</v>
      </c>
      <c r="V1377" s="132">
        <v>-2.2280000000000001E-2</v>
      </c>
      <c r="W1377" s="132">
        <v>5.3400000000000003E-2</v>
      </c>
      <c r="X1377" t="s">
        <v>413</v>
      </c>
      <c r="Y1377" t="s">
        <v>340</v>
      </c>
      <c r="Z1377" s="131">
        <v>9000</v>
      </c>
      <c r="AA1377" s="131">
        <v>1</v>
      </c>
      <c r="AB1377" s="131">
        <v>102.25</v>
      </c>
      <c r="AC1377" s="109"/>
      <c r="AD1377" s="131">
        <v>9.2029999999999994</v>
      </c>
      <c r="AE1377" s="109"/>
      <c r="AF1377" s="108"/>
      <c r="AG1377" s="16"/>
      <c r="AH1377" s="132">
        <v>2.0000000000000002E-5</v>
      </c>
      <c r="AI1377" s="132">
        <v>2.7999999999999998E-4</v>
      </c>
      <c r="AJ1377" s="132">
        <v>1.0000000000000001E-5</v>
      </c>
    </row>
    <row r="1378" spans="1:36">
      <c r="A1378" t="s">
        <v>1214</v>
      </c>
      <c r="B1378" t="s">
        <v>1250</v>
      </c>
      <c r="C1378" t="s">
        <v>3208</v>
      </c>
      <c r="D1378" t="s">
        <v>3209</v>
      </c>
      <c r="E1378" t="s">
        <v>310</v>
      </c>
      <c r="F1378" t="s">
        <v>3210</v>
      </c>
      <c r="G1378" t="s">
        <v>3211</v>
      </c>
      <c r="H1378" t="s">
        <v>322</v>
      </c>
      <c r="I1378" t="s">
        <v>952</v>
      </c>
      <c r="J1378" t="s">
        <v>205</v>
      </c>
      <c r="K1378" t="s">
        <v>205</v>
      </c>
      <c r="L1378" t="s">
        <v>326</v>
      </c>
      <c r="M1378" t="s">
        <v>341</v>
      </c>
      <c r="N1378" t="s">
        <v>444</v>
      </c>
      <c r="O1378" t="s">
        <v>340</v>
      </c>
      <c r="P1378" t="s">
        <v>1530</v>
      </c>
      <c r="Q1378" t="s">
        <v>414</v>
      </c>
      <c r="R1378" t="s">
        <v>408</v>
      </c>
      <c r="S1378" t="s">
        <v>1213</v>
      </c>
      <c r="T1378" s="131">
        <v>0.41</v>
      </c>
      <c r="U1378" t="s">
        <v>2421</v>
      </c>
      <c r="V1378" s="132">
        <v>3.0839999999999999E-2</v>
      </c>
      <c r="W1378" s="132">
        <v>5.5E-2</v>
      </c>
      <c r="X1378" t="s">
        <v>413</v>
      </c>
      <c r="Y1378" t="s">
        <v>340</v>
      </c>
      <c r="Z1378" s="131">
        <v>9000.33</v>
      </c>
      <c r="AA1378" s="131">
        <v>1</v>
      </c>
      <c r="AB1378" s="131">
        <v>98.94</v>
      </c>
      <c r="AC1378" s="109"/>
      <c r="AD1378" s="131">
        <v>8.9049999999999994</v>
      </c>
      <c r="AE1378" s="109"/>
      <c r="AF1378" s="108"/>
      <c r="AG1378" s="16"/>
      <c r="AH1378" s="132">
        <v>2.7999999999999998E-4</v>
      </c>
      <c r="AI1378" s="132">
        <v>2.7E-4</v>
      </c>
      <c r="AJ1378" s="132">
        <v>1.0000000000000001E-5</v>
      </c>
    </row>
    <row r="1379" spans="1:36">
      <c r="A1379" t="s">
        <v>1214</v>
      </c>
      <c r="B1379" t="s">
        <v>1250</v>
      </c>
      <c r="C1379" t="s">
        <v>1944</v>
      </c>
      <c r="D1379" t="s">
        <v>1945</v>
      </c>
      <c r="E1379" t="s">
        <v>310</v>
      </c>
      <c r="F1379" t="s">
        <v>3095</v>
      </c>
      <c r="G1379" t="s">
        <v>3096</v>
      </c>
      <c r="H1379" t="s">
        <v>322</v>
      </c>
      <c r="I1379" t="s">
        <v>755</v>
      </c>
      <c r="J1379" t="s">
        <v>205</v>
      </c>
      <c r="K1379" t="s">
        <v>205</v>
      </c>
      <c r="L1379" t="s">
        <v>326</v>
      </c>
      <c r="M1379" t="s">
        <v>341</v>
      </c>
      <c r="N1379" t="s">
        <v>465</v>
      </c>
      <c r="O1379" t="s">
        <v>340</v>
      </c>
      <c r="P1379" t="s">
        <v>1645</v>
      </c>
      <c r="Q1379" t="s">
        <v>414</v>
      </c>
      <c r="R1379" t="s">
        <v>408</v>
      </c>
      <c r="S1379" t="s">
        <v>1213</v>
      </c>
      <c r="T1379" s="131">
        <v>2.83</v>
      </c>
      <c r="U1379" t="s">
        <v>3007</v>
      </c>
      <c r="V1379" s="132">
        <v>4.2399999999999998E-3</v>
      </c>
      <c r="W1379" s="132">
        <v>2.6100000000000002E-2</v>
      </c>
      <c r="X1379" t="s">
        <v>413</v>
      </c>
      <c r="Y1379" t="s">
        <v>340</v>
      </c>
      <c r="Z1379" s="131">
        <v>8000.79</v>
      </c>
      <c r="AA1379" s="131">
        <v>1</v>
      </c>
      <c r="AB1379" s="131">
        <v>111.2</v>
      </c>
      <c r="AC1379" s="109"/>
      <c r="AD1379" s="131">
        <v>8.8970000000000002</v>
      </c>
      <c r="AE1379" s="109"/>
      <c r="AF1379" s="108"/>
      <c r="AG1379" s="16"/>
      <c r="AH1379" s="132">
        <v>4.0000000000000003E-5</v>
      </c>
      <c r="AI1379" s="132">
        <v>2.7E-4</v>
      </c>
      <c r="AJ1379" s="132">
        <v>1.0000000000000001E-5</v>
      </c>
    </row>
    <row r="1380" spans="1:36">
      <c r="A1380" t="s">
        <v>1214</v>
      </c>
      <c r="B1380" t="s">
        <v>1250</v>
      </c>
      <c r="C1380" t="s">
        <v>2272</v>
      </c>
      <c r="D1380" t="s">
        <v>2273</v>
      </c>
      <c r="E1380" t="s">
        <v>310</v>
      </c>
      <c r="F1380" t="s">
        <v>3215</v>
      </c>
      <c r="G1380" t="s">
        <v>3216</v>
      </c>
      <c r="H1380" t="s">
        <v>322</v>
      </c>
      <c r="I1380" t="s">
        <v>953</v>
      </c>
      <c r="J1380" t="s">
        <v>205</v>
      </c>
      <c r="K1380" t="s">
        <v>205</v>
      </c>
      <c r="L1380" t="s">
        <v>326</v>
      </c>
      <c r="M1380" t="s">
        <v>341</v>
      </c>
      <c r="N1380" t="s">
        <v>442</v>
      </c>
      <c r="O1380" t="s">
        <v>340</v>
      </c>
      <c r="P1380" t="s">
        <v>1530</v>
      </c>
      <c r="Q1380" t="s">
        <v>414</v>
      </c>
      <c r="R1380" t="s">
        <v>408</v>
      </c>
      <c r="S1380" t="s">
        <v>1213</v>
      </c>
      <c r="T1380" s="131">
        <v>2.08</v>
      </c>
      <c r="U1380" t="s">
        <v>3214</v>
      </c>
      <c r="V1380" s="132">
        <v>5.4519999999999999E-2</v>
      </c>
      <c r="W1380" s="132">
        <v>4.8500000000000001E-2</v>
      </c>
      <c r="X1380" t="s">
        <v>413</v>
      </c>
      <c r="Y1380" t="s">
        <v>340</v>
      </c>
      <c r="Z1380" s="131">
        <v>8000</v>
      </c>
      <c r="AA1380" s="131">
        <v>1</v>
      </c>
      <c r="AB1380" s="131">
        <v>91.2</v>
      </c>
      <c r="AC1380" s="109"/>
      <c r="AD1380" s="131">
        <v>7.2960000000000003</v>
      </c>
      <c r="AE1380" s="109"/>
      <c r="AF1380" s="108"/>
      <c r="AG1380" s="16"/>
      <c r="AH1380" s="132">
        <v>1.0000000000000001E-5</v>
      </c>
      <c r="AI1380" s="132">
        <v>2.2000000000000001E-4</v>
      </c>
      <c r="AJ1380" s="132">
        <v>1.0000000000000001E-5</v>
      </c>
    </row>
    <row r="1381" spans="1:36">
      <c r="A1381" t="s">
        <v>1214</v>
      </c>
      <c r="B1381" t="s">
        <v>1250</v>
      </c>
      <c r="C1381" t="s">
        <v>3439</v>
      </c>
      <c r="D1381" t="s">
        <v>3440</v>
      </c>
      <c r="E1381" t="s">
        <v>310</v>
      </c>
      <c r="F1381" t="s">
        <v>3441</v>
      </c>
      <c r="G1381" t="s">
        <v>3442</v>
      </c>
      <c r="H1381" t="s">
        <v>322</v>
      </c>
      <c r="I1381" t="s">
        <v>756</v>
      </c>
      <c r="J1381" t="s">
        <v>205</v>
      </c>
      <c r="K1381" t="s">
        <v>205</v>
      </c>
      <c r="L1381" t="s">
        <v>326</v>
      </c>
      <c r="M1381" t="s">
        <v>341</v>
      </c>
      <c r="N1381" t="s">
        <v>455</v>
      </c>
      <c r="O1381" t="s">
        <v>340</v>
      </c>
      <c r="P1381"/>
      <c r="Q1381" t="s">
        <v>411</v>
      </c>
      <c r="R1381" t="s">
        <v>411</v>
      </c>
      <c r="S1381" t="s">
        <v>1213</v>
      </c>
      <c r="T1381" s="131">
        <v>2.33</v>
      </c>
      <c r="U1381" t="s">
        <v>1660</v>
      </c>
      <c r="V1381" s="132">
        <v>4.8759999999999998E-2</v>
      </c>
      <c r="W1381" s="132">
        <v>6.6100000000000006E-2</v>
      </c>
      <c r="X1381" t="s">
        <v>413</v>
      </c>
      <c r="Y1381" t="s">
        <v>340</v>
      </c>
      <c r="Z1381" s="131">
        <v>6840</v>
      </c>
      <c r="AA1381" s="131">
        <v>1</v>
      </c>
      <c r="AB1381" s="131">
        <v>102.58</v>
      </c>
      <c r="AC1381" s="109"/>
      <c r="AD1381" s="131">
        <v>7.016</v>
      </c>
      <c r="AE1381" s="109"/>
      <c r="AF1381" s="108"/>
      <c r="AG1381" s="16"/>
      <c r="AH1381" s="132">
        <v>2.0000000000000002E-5</v>
      </c>
      <c r="AI1381" s="132">
        <v>2.1000000000000001E-4</v>
      </c>
      <c r="AJ1381" s="132">
        <v>1.0000000000000001E-5</v>
      </c>
    </row>
    <row r="1382" spans="1:36">
      <c r="A1382" t="s">
        <v>1214</v>
      </c>
      <c r="B1382" t="s">
        <v>1250</v>
      </c>
      <c r="C1382" t="s">
        <v>456</v>
      </c>
      <c r="D1382" t="s">
        <v>2228</v>
      </c>
      <c r="E1382" t="s">
        <v>310</v>
      </c>
      <c r="F1382" t="s">
        <v>2431</v>
      </c>
      <c r="G1382" t="s">
        <v>2432</v>
      </c>
      <c r="H1382" t="s">
        <v>322</v>
      </c>
      <c r="I1382" t="s">
        <v>755</v>
      </c>
      <c r="J1382" t="s">
        <v>205</v>
      </c>
      <c r="K1382" t="s">
        <v>205</v>
      </c>
      <c r="L1382" t="s">
        <v>326</v>
      </c>
      <c r="M1382" t="s">
        <v>341</v>
      </c>
      <c r="N1382" t="s">
        <v>441</v>
      </c>
      <c r="O1382" t="s">
        <v>340</v>
      </c>
      <c r="P1382" t="s">
        <v>1212</v>
      </c>
      <c r="Q1382" t="s">
        <v>414</v>
      </c>
      <c r="R1382" t="s">
        <v>408</v>
      </c>
      <c r="S1382" t="s">
        <v>1213</v>
      </c>
      <c r="T1382" s="131">
        <v>5.12</v>
      </c>
      <c r="U1382" t="s">
        <v>2433</v>
      </c>
      <c r="V1382" s="132">
        <v>8.6499999999999997E-3</v>
      </c>
      <c r="W1382" s="132">
        <v>2.6200000000000001E-2</v>
      </c>
      <c r="X1382" t="s">
        <v>413</v>
      </c>
      <c r="Y1382" t="s">
        <v>340</v>
      </c>
      <c r="Z1382" s="131">
        <v>6000</v>
      </c>
      <c r="AA1382" s="131">
        <v>1</v>
      </c>
      <c r="AB1382" s="131">
        <v>116.21</v>
      </c>
      <c r="AC1382" s="109"/>
      <c r="AD1382" s="131">
        <v>6.9729999999999999</v>
      </c>
      <c r="AE1382" s="109"/>
      <c r="AF1382" s="108"/>
      <c r="AG1382" s="16"/>
      <c r="AH1382" s="132">
        <v>0</v>
      </c>
      <c r="AI1382" s="132">
        <v>2.1000000000000001E-4</v>
      </c>
      <c r="AJ1382" s="132">
        <v>1.0000000000000001E-5</v>
      </c>
    </row>
    <row r="1383" spans="1:36">
      <c r="A1383" t="s">
        <v>1214</v>
      </c>
      <c r="B1383" t="s">
        <v>1250</v>
      </c>
      <c r="C1383" t="s">
        <v>3217</v>
      </c>
      <c r="D1383" t="s">
        <v>3218</v>
      </c>
      <c r="E1383" t="s">
        <v>310</v>
      </c>
      <c r="F1383" t="s">
        <v>3219</v>
      </c>
      <c r="G1383" t="s">
        <v>3220</v>
      </c>
      <c r="H1383" t="s">
        <v>322</v>
      </c>
      <c r="I1383" t="s">
        <v>952</v>
      </c>
      <c r="J1383" t="s">
        <v>205</v>
      </c>
      <c r="K1383" t="s">
        <v>205</v>
      </c>
      <c r="L1383" t="s">
        <v>326</v>
      </c>
      <c r="M1383" t="s">
        <v>341</v>
      </c>
      <c r="N1383" t="s">
        <v>448</v>
      </c>
      <c r="O1383" t="s">
        <v>340</v>
      </c>
      <c r="P1383"/>
      <c r="Q1383" t="s">
        <v>411</v>
      </c>
      <c r="R1383" t="s">
        <v>411</v>
      </c>
      <c r="S1383" t="s">
        <v>1213</v>
      </c>
      <c r="T1383" s="131">
        <v>1.46</v>
      </c>
      <c r="U1383" t="s">
        <v>1775</v>
      </c>
      <c r="V1383" s="132">
        <v>6.0089999999999998E-2</v>
      </c>
      <c r="W1383" s="132">
        <v>5.5500000000000001E-2</v>
      </c>
      <c r="X1383" t="s">
        <v>413</v>
      </c>
      <c r="Y1383" t="s">
        <v>340</v>
      </c>
      <c r="Z1383" s="131">
        <v>5600</v>
      </c>
      <c r="AA1383" s="131">
        <v>1</v>
      </c>
      <c r="AB1383" s="131">
        <v>97.85</v>
      </c>
      <c r="AC1383" s="109"/>
      <c r="AD1383" s="131">
        <v>5.48</v>
      </c>
      <c r="AE1383" s="109"/>
      <c r="AF1383" s="108"/>
      <c r="AG1383" s="16"/>
      <c r="AH1383" s="132">
        <v>1.0000000000000001E-5</v>
      </c>
      <c r="AI1383" s="132">
        <v>1.7000000000000001E-4</v>
      </c>
      <c r="AJ1383" s="132">
        <v>1.0000000000000001E-5</v>
      </c>
    </row>
    <row r="1384" spans="1:36">
      <c r="A1384" t="s">
        <v>1214</v>
      </c>
      <c r="B1384" t="s">
        <v>1250</v>
      </c>
      <c r="C1384" t="s">
        <v>3201</v>
      </c>
      <c r="D1384" t="s">
        <v>3202</v>
      </c>
      <c r="E1384" t="s">
        <v>310</v>
      </c>
      <c r="F1384" t="s">
        <v>3203</v>
      </c>
      <c r="G1384" t="s">
        <v>3204</v>
      </c>
      <c r="H1384" t="s">
        <v>322</v>
      </c>
      <c r="I1384" t="s">
        <v>952</v>
      </c>
      <c r="J1384" t="s">
        <v>205</v>
      </c>
      <c r="K1384" t="s">
        <v>205</v>
      </c>
      <c r="L1384" t="s">
        <v>326</v>
      </c>
      <c r="M1384" t="s">
        <v>341</v>
      </c>
      <c r="N1384" t="s">
        <v>452</v>
      </c>
      <c r="O1384" t="s">
        <v>340</v>
      </c>
      <c r="P1384"/>
      <c r="Q1384" t="s">
        <v>411</v>
      </c>
      <c r="R1384" t="s">
        <v>411</v>
      </c>
      <c r="S1384" t="s">
        <v>1213</v>
      </c>
      <c r="T1384" s="131">
        <v>0.5</v>
      </c>
      <c r="U1384" t="s">
        <v>1636</v>
      </c>
      <c r="V1384" s="132">
        <v>5.398E-2</v>
      </c>
      <c r="W1384" s="132">
        <v>0.05</v>
      </c>
      <c r="X1384" t="s">
        <v>413</v>
      </c>
      <c r="Y1384" t="s">
        <v>340</v>
      </c>
      <c r="Z1384" s="131">
        <v>2000</v>
      </c>
      <c r="AA1384" s="131">
        <v>1</v>
      </c>
      <c r="AB1384" s="131">
        <v>99.29</v>
      </c>
      <c r="AC1384" s="109"/>
      <c r="AD1384" s="131">
        <v>1.986</v>
      </c>
      <c r="AE1384" s="109"/>
      <c r="AF1384" s="108"/>
      <c r="AG1384" s="16"/>
      <c r="AH1384" s="132">
        <v>5.0000000000000002E-5</v>
      </c>
      <c r="AI1384" s="132">
        <v>6.0000000000000002E-5</v>
      </c>
      <c r="AJ1384" s="132">
        <v>0</v>
      </c>
    </row>
    <row r="1385" spans="1:36">
      <c r="A1385" t="s">
        <v>1214</v>
      </c>
      <c r="B1385" t="s">
        <v>1250</v>
      </c>
      <c r="C1385" t="s">
        <v>2073</v>
      </c>
      <c r="D1385" t="s">
        <v>2074</v>
      </c>
      <c r="E1385" t="s">
        <v>310</v>
      </c>
      <c r="F1385" t="s">
        <v>3232</v>
      </c>
      <c r="G1385" t="s">
        <v>3233</v>
      </c>
      <c r="H1385" t="s">
        <v>322</v>
      </c>
      <c r="I1385" t="s">
        <v>952</v>
      </c>
      <c r="J1385" t="s">
        <v>205</v>
      </c>
      <c r="K1385"/>
      <c r="L1385"/>
      <c r="M1385" t="s">
        <v>341</v>
      </c>
      <c r="N1385" t="s">
        <v>478</v>
      </c>
      <c r="O1385" t="s">
        <v>340</v>
      </c>
      <c r="P1385" t="s">
        <v>1566</v>
      </c>
      <c r="Q1385" t="s">
        <v>414</v>
      </c>
      <c r="R1385" t="s">
        <v>408</v>
      </c>
      <c r="S1385" t="s">
        <v>1213</v>
      </c>
      <c r="T1385" s="131">
        <v>0.98</v>
      </c>
      <c r="U1385" t="s">
        <v>2705</v>
      </c>
      <c r="V1385" s="132">
        <v>5.475E-2</v>
      </c>
      <c r="W1385" s="132">
        <v>4.9299999999999997E-2</v>
      </c>
      <c r="X1385"/>
      <c r="Y1385"/>
      <c r="Z1385" s="131">
        <v>2000</v>
      </c>
      <c r="AA1385" s="131">
        <v>1</v>
      </c>
      <c r="AB1385" s="131">
        <v>98.02</v>
      </c>
      <c r="AC1385" s="109"/>
      <c r="AD1385" s="131">
        <v>1.96</v>
      </c>
      <c r="AE1385" s="109"/>
      <c r="AF1385" s="108"/>
      <c r="AG1385" s="16"/>
      <c r="AH1385" s="132">
        <v>1.0000000000000001E-5</v>
      </c>
      <c r="AI1385" s="132">
        <v>6.0000000000000002E-5</v>
      </c>
      <c r="AJ1385" s="132">
        <v>0</v>
      </c>
    </row>
    <row r="1386" spans="1:36">
      <c r="A1386" t="s">
        <v>1214</v>
      </c>
      <c r="B1386" t="s">
        <v>1250</v>
      </c>
      <c r="C1386" t="s">
        <v>1641</v>
      </c>
      <c r="D1386" t="s">
        <v>1642</v>
      </c>
      <c r="E1386" t="s">
        <v>310</v>
      </c>
      <c r="F1386" t="s">
        <v>2516</v>
      </c>
      <c r="G1386" t="s">
        <v>2517</v>
      </c>
      <c r="H1386" t="s">
        <v>322</v>
      </c>
      <c r="I1386" t="s">
        <v>755</v>
      </c>
      <c r="J1386" t="s">
        <v>205</v>
      </c>
      <c r="K1386" t="s">
        <v>205</v>
      </c>
      <c r="L1386" t="s">
        <v>326</v>
      </c>
      <c r="M1386" t="s">
        <v>341</v>
      </c>
      <c r="N1386" t="s">
        <v>465</v>
      </c>
      <c r="O1386" t="s">
        <v>340</v>
      </c>
      <c r="P1386" t="s">
        <v>1645</v>
      </c>
      <c r="Q1386" t="s">
        <v>414</v>
      </c>
      <c r="R1386" t="s">
        <v>408</v>
      </c>
      <c r="S1386" t="s">
        <v>1213</v>
      </c>
      <c r="T1386" s="131">
        <v>0.74</v>
      </c>
      <c r="U1386" t="s">
        <v>1858</v>
      </c>
      <c r="V1386" s="132">
        <v>-1.304E-2</v>
      </c>
      <c r="W1386" s="132">
        <v>2.9600000000000001E-2</v>
      </c>
      <c r="X1386" t="s">
        <v>413</v>
      </c>
      <c r="Y1386" t="s">
        <v>340</v>
      </c>
      <c r="Z1386" s="131">
        <v>1000</v>
      </c>
      <c r="AA1386" s="131">
        <v>1</v>
      </c>
      <c r="AB1386" s="131">
        <v>145.6</v>
      </c>
      <c r="AC1386" s="109"/>
      <c r="AD1386" s="131">
        <v>1.456</v>
      </c>
      <c r="AE1386" s="109"/>
      <c r="AF1386" s="108"/>
      <c r="AG1386" s="16"/>
      <c r="AH1386" s="132">
        <v>0</v>
      </c>
      <c r="AI1386" s="132">
        <v>4.0000000000000003E-5</v>
      </c>
      <c r="AJ1386" s="132">
        <v>0</v>
      </c>
    </row>
    <row r="1387" spans="1:36">
      <c r="A1387" t="s">
        <v>1214</v>
      </c>
      <c r="B1387" t="s">
        <v>1250</v>
      </c>
      <c r="C1387" t="s">
        <v>2958</v>
      </c>
      <c r="D1387" t="s">
        <v>2959</v>
      </c>
      <c r="E1387" t="s">
        <v>310</v>
      </c>
      <c r="F1387" t="s">
        <v>2960</v>
      </c>
      <c r="G1387" t="s">
        <v>2961</v>
      </c>
      <c r="H1387" t="s">
        <v>322</v>
      </c>
      <c r="I1387" t="s">
        <v>756</v>
      </c>
      <c r="J1387" t="s">
        <v>205</v>
      </c>
      <c r="K1387" t="s">
        <v>205</v>
      </c>
      <c r="L1387" t="s">
        <v>326</v>
      </c>
      <c r="M1387" t="s">
        <v>341</v>
      </c>
      <c r="N1387" t="s">
        <v>467</v>
      </c>
      <c r="O1387" t="s">
        <v>340</v>
      </c>
      <c r="P1387" t="s">
        <v>1566</v>
      </c>
      <c r="Q1387" t="s">
        <v>414</v>
      </c>
      <c r="R1387" t="s">
        <v>408</v>
      </c>
      <c r="S1387" t="s">
        <v>1213</v>
      </c>
      <c r="T1387" s="131">
        <v>0.5</v>
      </c>
      <c r="U1387" t="s">
        <v>1636</v>
      </c>
      <c r="V1387" s="132">
        <v>7.4630000000000002E-2</v>
      </c>
      <c r="W1387" s="132">
        <v>5.5199999999999999E-2</v>
      </c>
      <c r="X1387" t="s">
        <v>413</v>
      </c>
      <c r="Y1387" t="s">
        <v>340</v>
      </c>
      <c r="Z1387" s="131">
        <v>1000</v>
      </c>
      <c r="AA1387" s="131">
        <v>1</v>
      </c>
      <c r="AB1387" s="131">
        <v>91.65</v>
      </c>
      <c r="AC1387" s="109"/>
      <c r="AD1387" s="131">
        <v>0.91700000000000004</v>
      </c>
      <c r="AE1387" s="109"/>
      <c r="AF1387" s="108"/>
      <c r="AG1387" s="16"/>
      <c r="AH1387" s="132">
        <v>3.0000000000000001E-5</v>
      </c>
      <c r="AI1387" s="132">
        <v>3.0000000000000001E-5</v>
      </c>
      <c r="AJ1387" s="132">
        <v>0</v>
      </c>
    </row>
    <row r="1388" spans="1:36">
      <c r="A1388" t="s">
        <v>1214</v>
      </c>
      <c r="B1388" t="s">
        <v>1250</v>
      </c>
      <c r="C1388" t="s">
        <v>3225</v>
      </c>
      <c r="D1388" t="s">
        <v>3226</v>
      </c>
      <c r="E1388" t="s">
        <v>310</v>
      </c>
      <c r="F1388" t="s">
        <v>3227</v>
      </c>
      <c r="G1388" t="s">
        <v>3228</v>
      </c>
      <c r="H1388" t="s">
        <v>322</v>
      </c>
      <c r="I1388" t="s">
        <v>755</v>
      </c>
      <c r="J1388" t="s">
        <v>205</v>
      </c>
      <c r="K1388" t="s">
        <v>205</v>
      </c>
      <c r="L1388" t="s">
        <v>326</v>
      </c>
      <c r="M1388" t="s">
        <v>341</v>
      </c>
      <c r="N1388" t="s">
        <v>442</v>
      </c>
      <c r="O1388" t="s">
        <v>340</v>
      </c>
      <c r="P1388"/>
      <c r="Q1388" t="s">
        <v>411</v>
      </c>
      <c r="R1388" t="s">
        <v>411</v>
      </c>
      <c r="S1388" t="s">
        <v>1213</v>
      </c>
      <c r="T1388" s="131">
        <v>2.44</v>
      </c>
      <c r="U1388" t="s">
        <v>1686</v>
      </c>
      <c r="V1388" s="132">
        <v>3.7780000000000001E-2</v>
      </c>
      <c r="W1388" s="132">
        <v>3.6700000000000003E-2</v>
      </c>
      <c r="X1388" t="s">
        <v>413</v>
      </c>
      <c r="Y1388" t="s">
        <v>340</v>
      </c>
      <c r="Z1388" s="131">
        <v>827.59</v>
      </c>
      <c r="AA1388" s="131">
        <v>1</v>
      </c>
      <c r="AB1388" s="131">
        <v>109.71</v>
      </c>
      <c r="AC1388" s="109"/>
      <c r="AD1388" s="131">
        <v>0.90800000000000003</v>
      </c>
      <c r="AE1388" s="109"/>
      <c r="AF1388" s="108"/>
      <c r="AG1388" s="16"/>
      <c r="AH1388" s="132">
        <v>0</v>
      </c>
      <c r="AI1388" s="132">
        <v>3.0000000000000001E-5</v>
      </c>
      <c r="AJ1388" s="132">
        <v>0</v>
      </c>
    </row>
    <row r="1389" spans="1:36">
      <c r="A1389" t="s">
        <v>1214</v>
      </c>
      <c r="B1389" t="s">
        <v>1250</v>
      </c>
      <c r="C1389" t="s">
        <v>3238</v>
      </c>
      <c r="D1389" t="s">
        <v>3239</v>
      </c>
      <c r="E1389" t="s">
        <v>312</v>
      </c>
      <c r="F1389" t="s">
        <v>3240</v>
      </c>
      <c r="G1389" t="s">
        <v>3241</v>
      </c>
      <c r="H1389" t="s">
        <v>322</v>
      </c>
      <c r="I1389" t="s">
        <v>952</v>
      </c>
      <c r="J1389" t="s">
        <v>205</v>
      </c>
      <c r="K1389" t="s">
        <v>205</v>
      </c>
      <c r="L1389" t="s">
        <v>315</v>
      </c>
      <c r="M1389" t="s">
        <v>341</v>
      </c>
      <c r="N1389" t="s">
        <v>448</v>
      </c>
      <c r="O1389" t="s">
        <v>340</v>
      </c>
      <c r="P1389"/>
      <c r="Q1389" t="s">
        <v>411</v>
      </c>
      <c r="R1389" t="s">
        <v>411</v>
      </c>
      <c r="S1389" t="s">
        <v>1213</v>
      </c>
      <c r="T1389" s="131">
        <v>0.28999999999999998</v>
      </c>
      <c r="U1389" t="s">
        <v>3242</v>
      </c>
      <c r="V1389" s="132">
        <v>10</v>
      </c>
      <c r="W1389" s="132">
        <v>9.99</v>
      </c>
      <c r="X1389" t="s">
        <v>413</v>
      </c>
      <c r="Y1389" t="s">
        <v>339</v>
      </c>
      <c r="Z1389" s="131">
        <v>36580</v>
      </c>
      <c r="AA1389" s="131">
        <v>1</v>
      </c>
      <c r="AB1389" s="131">
        <v>0</v>
      </c>
      <c r="AC1389" s="109"/>
      <c r="AD1389" s="131">
        <v>0</v>
      </c>
      <c r="AE1389" s="109"/>
      <c r="AF1389" s="108"/>
      <c r="AG1389" s="16"/>
      <c r="AH1389" s="132">
        <v>5.8E-4</v>
      </c>
      <c r="AI1389" s="132"/>
      <c r="AJ1389" s="132"/>
    </row>
    <row r="1390" spans="1:36">
      <c r="A1390" t="s">
        <v>1214</v>
      </c>
      <c r="B1390" t="s">
        <v>1250</v>
      </c>
      <c r="C1390" t="s">
        <v>3243</v>
      </c>
      <c r="D1390" t="s">
        <v>3244</v>
      </c>
      <c r="E1390" t="s">
        <v>312</v>
      </c>
      <c r="F1390" t="s">
        <v>3245</v>
      </c>
      <c r="G1390" t="s">
        <v>3246</v>
      </c>
      <c r="H1390" t="s">
        <v>313</v>
      </c>
      <c r="I1390" t="s">
        <v>952</v>
      </c>
      <c r="J1390" t="s">
        <v>205</v>
      </c>
      <c r="K1390" t="s">
        <v>225</v>
      </c>
      <c r="L1390" t="s">
        <v>315</v>
      </c>
      <c r="M1390" t="s">
        <v>341</v>
      </c>
      <c r="N1390" t="s">
        <v>466</v>
      </c>
      <c r="O1390" t="s">
        <v>340</v>
      </c>
      <c r="P1390"/>
      <c r="Q1390" t="s">
        <v>411</v>
      </c>
      <c r="R1390" t="s">
        <v>411</v>
      </c>
      <c r="S1390" t="s">
        <v>1213</v>
      </c>
      <c r="T1390" s="131">
        <v>6.44</v>
      </c>
      <c r="U1390" t="s">
        <v>3247</v>
      </c>
      <c r="V1390" s="132">
        <v>0.47619</v>
      </c>
      <c r="W1390" s="132">
        <v>9.99</v>
      </c>
      <c r="X1390" t="s">
        <v>413</v>
      </c>
      <c r="Y1390" t="s">
        <v>339</v>
      </c>
      <c r="Z1390" s="131">
        <v>13584.21</v>
      </c>
      <c r="AA1390" s="131">
        <v>1</v>
      </c>
      <c r="AB1390" s="131">
        <v>0</v>
      </c>
      <c r="AC1390" s="109"/>
      <c r="AD1390" s="131">
        <v>0</v>
      </c>
      <c r="AE1390" s="109"/>
      <c r="AF1390" s="108"/>
      <c r="AG1390" s="16"/>
      <c r="AH1390" s="132">
        <v>1.7000000000000001E-4</v>
      </c>
      <c r="AI1390" s="132">
        <v>0</v>
      </c>
      <c r="AJ1390" s="132">
        <v>0</v>
      </c>
    </row>
    <row r="1391" spans="1:36">
      <c r="A1391" t="s">
        <v>1214</v>
      </c>
      <c r="B1391" t="s">
        <v>1250</v>
      </c>
      <c r="C1391" t="s">
        <v>3347</v>
      </c>
      <c r="D1391" t="s">
        <v>3348</v>
      </c>
      <c r="E1391" t="s">
        <v>80</v>
      </c>
      <c r="F1391" t="s">
        <v>3349</v>
      </c>
      <c r="G1391" t="s">
        <v>3350</v>
      </c>
      <c r="H1391" t="s">
        <v>322</v>
      </c>
      <c r="I1391" t="s">
        <v>756</v>
      </c>
      <c r="J1391" t="s">
        <v>206</v>
      </c>
      <c r="K1391" t="s">
        <v>225</v>
      </c>
      <c r="L1391" t="s">
        <v>326</v>
      </c>
      <c r="M1391" t="s">
        <v>315</v>
      </c>
      <c r="N1391" t="s">
        <v>549</v>
      </c>
      <c r="O1391" t="s">
        <v>340</v>
      </c>
      <c r="P1391" t="s">
        <v>1902</v>
      </c>
      <c r="Q1391" t="s">
        <v>434</v>
      </c>
      <c r="R1391" t="s">
        <v>408</v>
      </c>
      <c r="S1391" t="s">
        <v>1216</v>
      </c>
      <c r="T1391" s="131">
        <v>6.5949999999999998</v>
      </c>
      <c r="U1391" t="s">
        <v>3351</v>
      </c>
      <c r="V1391" s="132">
        <v>5.5559999999999998E-2</v>
      </c>
      <c r="W1391" s="132">
        <v>5.3870000000000001E-2</v>
      </c>
      <c r="X1391" t="s">
        <v>413</v>
      </c>
      <c r="Y1391" t="s">
        <v>340</v>
      </c>
      <c r="Z1391" s="131">
        <v>75000</v>
      </c>
      <c r="AA1391" s="131">
        <v>3.3719999999999999</v>
      </c>
      <c r="AB1391" s="131">
        <v>104.32899999999999</v>
      </c>
      <c r="AC1391" s="109"/>
      <c r="AD1391" s="131">
        <v>263.84699999999998</v>
      </c>
      <c r="AE1391" s="109"/>
      <c r="AF1391" s="108"/>
      <c r="AG1391" s="16"/>
      <c r="AH1391" s="132">
        <v>1.4999999999999999E-4</v>
      </c>
      <c r="AI1391" s="132">
        <v>7.9500000000000005E-3</v>
      </c>
      <c r="AJ1391" s="132">
        <v>2.9E-4</v>
      </c>
    </row>
    <row r="1392" spans="1:36">
      <c r="A1392" t="s">
        <v>1214</v>
      </c>
      <c r="B1392" t="s">
        <v>1250</v>
      </c>
      <c r="C1392" t="s">
        <v>3258</v>
      </c>
      <c r="D1392" t="s">
        <v>3259</v>
      </c>
      <c r="E1392" t="s">
        <v>310</v>
      </c>
      <c r="F1392" t="s">
        <v>3260</v>
      </c>
      <c r="G1392" t="s">
        <v>3261</v>
      </c>
      <c r="H1392" t="s">
        <v>322</v>
      </c>
      <c r="I1392" t="s">
        <v>756</v>
      </c>
      <c r="J1392" t="s">
        <v>206</v>
      </c>
      <c r="K1392" t="s">
        <v>225</v>
      </c>
      <c r="L1392" t="s">
        <v>326</v>
      </c>
      <c r="M1392" t="s">
        <v>315</v>
      </c>
      <c r="N1392" t="s">
        <v>555</v>
      </c>
      <c r="O1392" t="s">
        <v>340</v>
      </c>
      <c r="P1392" t="s">
        <v>411</v>
      </c>
      <c r="Q1392" t="s">
        <v>411</v>
      </c>
      <c r="R1392" t="s">
        <v>411</v>
      </c>
      <c r="S1392" t="s">
        <v>1216</v>
      </c>
      <c r="T1392" s="131">
        <v>1.98</v>
      </c>
      <c r="U1392" t="s">
        <v>3262</v>
      </c>
      <c r="V1392" s="132">
        <v>2.7810000000000001E-2</v>
      </c>
      <c r="W1392" s="132">
        <v>2.35</v>
      </c>
      <c r="X1392" t="s">
        <v>413</v>
      </c>
      <c r="Y1392" t="s">
        <v>340</v>
      </c>
      <c r="Z1392" s="131">
        <v>60000</v>
      </c>
      <c r="AA1392" s="131">
        <v>3.3719999999999999</v>
      </c>
      <c r="AB1392" s="131">
        <v>111.374</v>
      </c>
      <c r="AC1392" s="109"/>
      <c r="AD1392" s="131">
        <v>225.33199999999999</v>
      </c>
      <c r="AE1392" s="109"/>
      <c r="AF1392" s="108"/>
      <c r="AG1392" s="16"/>
      <c r="AH1392" s="132">
        <v>1.33E-3</v>
      </c>
      <c r="AI1392" s="132">
        <v>6.79E-3</v>
      </c>
      <c r="AJ1392" s="132">
        <v>2.4000000000000001E-4</v>
      </c>
    </row>
    <row r="1393" spans="1:36">
      <c r="A1393" t="s">
        <v>1214</v>
      </c>
      <c r="B1393" t="s">
        <v>1250</v>
      </c>
      <c r="C1393" t="s">
        <v>3323</v>
      </c>
      <c r="D1393" t="s">
        <v>3324</v>
      </c>
      <c r="E1393" t="s">
        <v>80</v>
      </c>
      <c r="F1393" t="s">
        <v>3325</v>
      </c>
      <c r="G1393" t="s">
        <v>3326</v>
      </c>
      <c r="H1393" t="s">
        <v>322</v>
      </c>
      <c r="I1393" t="s">
        <v>756</v>
      </c>
      <c r="J1393" t="s">
        <v>206</v>
      </c>
      <c r="K1393" t="s">
        <v>225</v>
      </c>
      <c r="L1393" t="s">
        <v>326</v>
      </c>
      <c r="M1393" t="s">
        <v>315</v>
      </c>
      <c r="N1393" t="s">
        <v>538</v>
      </c>
      <c r="O1393" t="s">
        <v>340</v>
      </c>
      <c r="P1393" t="s">
        <v>1902</v>
      </c>
      <c r="Q1393" t="s">
        <v>434</v>
      </c>
      <c r="R1393" t="s">
        <v>408</v>
      </c>
      <c r="S1393" t="s">
        <v>1216</v>
      </c>
      <c r="T1393" s="131">
        <v>3.2010000000000001</v>
      </c>
      <c r="U1393" t="s">
        <v>2923</v>
      </c>
      <c r="V1393" s="132">
        <v>10</v>
      </c>
      <c r="W1393" s="132">
        <v>5.5570000000000001E-2</v>
      </c>
      <c r="X1393" t="s">
        <v>413</v>
      </c>
      <c r="Y1393" t="s">
        <v>340</v>
      </c>
      <c r="Z1393" s="131">
        <v>50000</v>
      </c>
      <c r="AA1393" s="131">
        <v>3.3719999999999999</v>
      </c>
      <c r="AB1393" s="131">
        <v>105.694</v>
      </c>
      <c r="AC1393" s="109"/>
      <c r="AD1393" s="131">
        <v>178.2</v>
      </c>
      <c r="AE1393" s="109"/>
      <c r="AF1393" s="108"/>
      <c r="AG1393" s="16"/>
      <c r="AH1393" s="132">
        <v>5.0000000000000002E-5</v>
      </c>
      <c r="AI1393" s="132">
        <v>5.3699999999999998E-3</v>
      </c>
      <c r="AJ1393" s="132">
        <v>1.9000000000000001E-4</v>
      </c>
    </row>
    <row r="1394" spans="1:36">
      <c r="A1394" t="s">
        <v>1214</v>
      </c>
      <c r="B1394" t="s">
        <v>1250</v>
      </c>
      <c r="C1394" t="s">
        <v>2172</v>
      </c>
      <c r="D1394" t="s">
        <v>2173</v>
      </c>
      <c r="E1394" t="s">
        <v>310</v>
      </c>
      <c r="F1394" t="s">
        <v>3269</v>
      </c>
      <c r="G1394" t="s">
        <v>3270</v>
      </c>
      <c r="H1394" t="s">
        <v>322</v>
      </c>
      <c r="I1394" t="s">
        <v>756</v>
      </c>
      <c r="J1394" t="s">
        <v>206</v>
      </c>
      <c r="K1394" t="s">
        <v>205</v>
      </c>
      <c r="L1394" t="s">
        <v>326</v>
      </c>
      <c r="M1394" t="s">
        <v>315</v>
      </c>
      <c r="N1394" t="s">
        <v>535</v>
      </c>
      <c r="O1394" t="s">
        <v>340</v>
      </c>
      <c r="P1394" t="s">
        <v>2176</v>
      </c>
      <c r="Q1394" t="s">
        <v>434</v>
      </c>
      <c r="R1394" t="s">
        <v>408</v>
      </c>
      <c r="S1394" t="s">
        <v>1217</v>
      </c>
      <c r="T1394" s="131">
        <v>1.5329999999999999</v>
      </c>
      <c r="U1394" t="s">
        <v>2177</v>
      </c>
      <c r="V1394" s="132">
        <v>3.5209999999999998E-2</v>
      </c>
      <c r="W1394" s="132">
        <v>3.3779999999999998E-2</v>
      </c>
      <c r="X1394" t="s">
        <v>413</v>
      </c>
      <c r="Y1394" t="s">
        <v>340</v>
      </c>
      <c r="Z1394" s="131">
        <v>40000</v>
      </c>
      <c r="AA1394" s="131">
        <v>3.9550000000000001</v>
      </c>
      <c r="AB1394" s="131">
        <v>100.706</v>
      </c>
      <c r="AC1394" s="109"/>
      <c r="AD1394" s="131">
        <v>159.32499999999999</v>
      </c>
      <c r="AE1394" s="109"/>
      <c r="AF1394" s="108"/>
      <c r="AG1394" s="16"/>
      <c r="AH1394" s="132">
        <v>4.0000000000000003E-5</v>
      </c>
      <c r="AI1394" s="132">
        <v>4.7999999999999996E-3</v>
      </c>
      <c r="AJ1394" s="132">
        <v>1.7000000000000001E-4</v>
      </c>
    </row>
    <row r="1395" spans="1:36">
      <c r="A1395" t="s">
        <v>1214</v>
      </c>
      <c r="B1395" t="s">
        <v>1250</v>
      </c>
      <c r="C1395" t="s">
        <v>3285</v>
      </c>
      <c r="D1395" t="s">
        <v>3286</v>
      </c>
      <c r="E1395" t="s">
        <v>80</v>
      </c>
      <c r="F1395" t="s">
        <v>3287</v>
      </c>
      <c r="G1395" t="s">
        <v>3288</v>
      </c>
      <c r="H1395" t="s">
        <v>322</v>
      </c>
      <c r="I1395" t="s">
        <v>756</v>
      </c>
      <c r="J1395" t="s">
        <v>206</v>
      </c>
      <c r="K1395" t="s">
        <v>294</v>
      </c>
      <c r="L1395" t="s">
        <v>326</v>
      </c>
      <c r="M1395" t="s">
        <v>315</v>
      </c>
      <c r="N1395" t="s">
        <v>569</v>
      </c>
      <c r="O1395" t="s">
        <v>340</v>
      </c>
      <c r="P1395" t="s">
        <v>2795</v>
      </c>
      <c r="Q1395" t="s">
        <v>432</v>
      </c>
      <c r="R1395" t="s">
        <v>408</v>
      </c>
      <c r="S1395" t="s">
        <v>1217</v>
      </c>
      <c r="T1395" s="131">
        <v>1.9630000000000001</v>
      </c>
      <c r="U1395" t="s">
        <v>3289</v>
      </c>
      <c r="V1395" s="132">
        <v>4.6179999999999999E-2</v>
      </c>
      <c r="W1395" s="132">
        <v>6.6979999999999998E-2</v>
      </c>
      <c r="X1395" t="s">
        <v>413</v>
      </c>
      <c r="Y1395" t="s">
        <v>340</v>
      </c>
      <c r="Z1395" s="131">
        <v>30000</v>
      </c>
      <c r="AA1395" s="131">
        <v>3.9550000000000001</v>
      </c>
      <c r="AB1395" s="131">
        <v>93.537000000000006</v>
      </c>
      <c r="AC1395" s="109"/>
      <c r="AD1395" s="131">
        <v>110.98699999999999</v>
      </c>
      <c r="AE1395" s="109"/>
      <c r="AF1395" s="108"/>
      <c r="AG1395" s="16"/>
      <c r="AH1395" s="132">
        <v>1.2999999999999999E-4</v>
      </c>
      <c r="AI1395" s="132">
        <v>3.3400000000000001E-3</v>
      </c>
      <c r="AJ1395" s="132">
        <v>1.2E-4</v>
      </c>
    </row>
    <row r="1396" spans="1:36">
      <c r="A1396" t="s">
        <v>1214</v>
      </c>
      <c r="B1396" t="s">
        <v>1250</v>
      </c>
      <c r="C1396" t="s">
        <v>3390</v>
      </c>
      <c r="D1396" t="s">
        <v>3391</v>
      </c>
      <c r="E1396" t="s">
        <v>80</v>
      </c>
      <c r="F1396" t="s">
        <v>3392</v>
      </c>
      <c r="G1396" t="s">
        <v>3393</v>
      </c>
      <c r="H1396" t="s">
        <v>322</v>
      </c>
      <c r="I1396" t="s">
        <v>756</v>
      </c>
      <c r="J1396" t="s">
        <v>206</v>
      </c>
      <c r="K1396" t="s">
        <v>225</v>
      </c>
      <c r="L1396" t="s">
        <v>326</v>
      </c>
      <c r="M1396" t="s">
        <v>315</v>
      </c>
      <c r="N1396" t="s">
        <v>549</v>
      </c>
      <c r="O1396" t="s">
        <v>340</v>
      </c>
      <c r="P1396" t="s">
        <v>1908</v>
      </c>
      <c r="Q1396" t="s">
        <v>424</v>
      </c>
      <c r="R1396" t="s">
        <v>408</v>
      </c>
      <c r="S1396" t="s">
        <v>1216</v>
      </c>
      <c r="T1396" s="131">
        <v>5.09</v>
      </c>
      <c r="U1396" t="s">
        <v>3394</v>
      </c>
      <c r="V1396" s="132">
        <v>2.334E-2</v>
      </c>
      <c r="W1396" s="132">
        <v>4.5929999999999999E-2</v>
      </c>
      <c r="X1396" t="s">
        <v>413</v>
      </c>
      <c r="Y1396" t="s">
        <v>340</v>
      </c>
      <c r="Z1396" s="131">
        <v>30000</v>
      </c>
      <c r="AA1396" s="131">
        <v>3.3719999999999999</v>
      </c>
      <c r="AB1396" s="131">
        <v>90.277000000000001</v>
      </c>
      <c r="AC1396" s="109"/>
      <c r="AD1396" s="131">
        <v>91.323999999999998</v>
      </c>
      <c r="AE1396" s="109"/>
      <c r="AF1396" s="108"/>
      <c r="AG1396" s="16"/>
      <c r="AH1396" s="132">
        <v>1.0000000000000001E-5</v>
      </c>
      <c r="AI1396" s="132">
        <v>2.7499999999999998E-3</v>
      </c>
      <c r="AJ1396" s="132">
        <v>1E-4</v>
      </c>
    </row>
    <row r="1397" spans="1:36">
      <c r="A1397" t="s">
        <v>1214</v>
      </c>
      <c r="B1397" t="s">
        <v>1250</v>
      </c>
      <c r="C1397" t="s">
        <v>3303</v>
      </c>
      <c r="D1397" t="s">
        <v>3304</v>
      </c>
      <c r="E1397" t="s">
        <v>80</v>
      </c>
      <c r="F1397" t="s">
        <v>3305</v>
      </c>
      <c r="G1397" t="s">
        <v>3306</v>
      </c>
      <c r="H1397" t="s">
        <v>322</v>
      </c>
      <c r="I1397" t="s">
        <v>756</v>
      </c>
      <c r="J1397" t="s">
        <v>206</v>
      </c>
      <c r="K1397" t="s">
        <v>225</v>
      </c>
      <c r="L1397" t="s">
        <v>326</v>
      </c>
      <c r="M1397" t="s">
        <v>315</v>
      </c>
      <c r="N1397" t="s">
        <v>533</v>
      </c>
      <c r="O1397" t="s">
        <v>340</v>
      </c>
      <c r="P1397" t="s">
        <v>1896</v>
      </c>
      <c r="Q1397" t="s">
        <v>434</v>
      </c>
      <c r="R1397" t="s">
        <v>408</v>
      </c>
      <c r="S1397" t="s">
        <v>1216</v>
      </c>
      <c r="T1397" s="131">
        <v>3.5190000000000001</v>
      </c>
      <c r="U1397" t="s">
        <v>3307</v>
      </c>
      <c r="V1397" s="132">
        <v>1.303E-2</v>
      </c>
      <c r="W1397" s="132">
        <v>5.8700000000000002E-2</v>
      </c>
      <c r="X1397" t="s">
        <v>413</v>
      </c>
      <c r="Y1397" t="s">
        <v>340</v>
      </c>
      <c r="Z1397" s="131">
        <v>25000</v>
      </c>
      <c r="AA1397" s="131">
        <v>3.3719999999999999</v>
      </c>
      <c r="AB1397" s="131">
        <v>105.73699999999999</v>
      </c>
      <c r="AC1397" s="109"/>
      <c r="AD1397" s="131">
        <v>89.135999999999996</v>
      </c>
      <c r="AE1397" s="109"/>
      <c r="AF1397" s="108"/>
      <c r="AG1397" s="16"/>
      <c r="AH1397" s="132">
        <v>2.0000000000000002E-5</v>
      </c>
      <c r="AI1397" s="132">
        <v>2.6800000000000001E-3</v>
      </c>
      <c r="AJ1397" s="132">
        <v>1E-4</v>
      </c>
    </row>
    <row r="1398" spans="1:36">
      <c r="A1398" t="s">
        <v>1214</v>
      </c>
      <c r="B1398" t="s">
        <v>1250</v>
      </c>
      <c r="C1398" t="s">
        <v>1910</v>
      </c>
      <c r="D1398" t="s">
        <v>1911</v>
      </c>
      <c r="E1398" t="s">
        <v>80</v>
      </c>
      <c r="F1398" t="s">
        <v>1912</v>
      </c>
      <c r="G1398" t="s">
        <v>1913</v>
      </c>
      <c r="H1398" t="s">
        <v>322</v>
      </c>
      <c r="I1398" t="s">
        <v>756</v>
      </c>
      <c r="J1398" t="s">
        <v>206</v>
      </c>
      <c r="K1398" t="s">
        <v>234</v>
      </c>
      <c r="L1398" t="s">
        <v>326</v>
      </c>
      <c r="M1398" t="s">
        <v>315</v>
      </c>
      <c r="N1398" t="s">
        <v>487</v>
      </c>
      <c r="O1398" t="s">
        <v>340</v>
      </c>
      <c r="P1398" t="s">
        <v>1914</v>
      </c>
      <c r="Q1398" t="s">
        <v>432</v>
      </c>
      <c r="R1398" t="s">
        <v>408</v>
      </c>
      <c r="S1398" t="s">
        <v>1216</v>
      </c>
      <c r="T1398" s="131">
        <v>2.8090000000000002</v>
      </c>
      <c r="U1398" t="s">
        <v>1915</v>
      </c>
      <c r="V1398" s="132">
        <v>8.2470000000000002E-2</v>
      </c>
      <c r="W1398" s="132">
        <v>7.0569999999999994E-2</v>
      </c>
      <c r="X1398" t="s">
        <v>413</v>
      </c>
      <c r="Y1398" t="s">
        <v>340</v>
      </c>
      <c r="Z1398" s="131">
        <v>25000</v>
      </c>
      <c r="AA1398" s="131">
        <v>3.3719999999999999</v>
      </c>
      <c r="AB1398" s="131">
        <v>103.986</v>
      </c>
      <c r="AC1398" s="109"/>
      <c r="AD1398" s="131">
        <v>87.66</v>
      </c>
      <c r="AE1398" s="109"/>
      <c r="AF1398" s="108"/>
      <c r="AG1398" s="16"/>
      <c r="AH1398" s="132">
        <v>3.0000000000000001E-5</v>
      </c>
      <c r="AI1398" s="132">
        <v>2.64E-3</v>
      </c>
      <c r="AJ1398" s="132">
        <v>9.0000000000000006E-5</v>
      </c>
    </row>
    <row r="1399" spans="1:36">
      <c r="A1399" t="s">
        <v>1214</v>
      </c>
      <c r="B1399" t="s">
        <v>1250</v>
      </c>
      <c r="C1399" t="s">
        <v>2172</v>
      </c>
      <c r="D1399" t="s">
        <v>2173</v>
      </c>
      <c r="E1399" t="s">
        <v>310</v>
      </c>
      <c r="F1399" t="s">
        <v>2174</v>
      </c>
      <c r="G1399" t="s">
        <v>2175</v>
      </c>
      <c r="H1399" t="s">
        <v>322</v>
      </c>
      <c r="I1399" t="s">
        <v>756</v>
      </c>
      <c r="J1399" t="s">
        <v>206</v>
      </c>
      <c r="K1399" t="s">
        <v>205</v>
      </c>
      <c r="L1399" t="s">
        <v>326</v>
      </c>
      <c r="M1399" t="s">
        <v>315</v>
      </c>
      <c r="N1399" t="s">
        <v>535</v>
      </c>
      <c r="O1399" t="s">
        <v>340</v>
      </c>
      <c r="P1399" t="s">
        <v>2176</v>
      </c>
      <c r="Q1399" t="s">
        <v>434</v>
      </c>
      <c r="R1399" t="s">
        <v>408</v>
      </c>
      <c r="S1399" t="s">
        <v>1217</v>
      </c>
      <c r="T1399" s="131">
        <v>4.1130000000000004</v>
      </c>
      <c r="U1399" t="s">
        <v>2177</v>
      </c>
      <c r="V1399" s="132">
        <v>4.1000000000000002E-2</v>
      </c>
      <c r="W1399" s="132">
        <v>3.9609999999999999E-2</v>
      </c>
      <c r="X1399" t="s">
        <v>413</v>
      </c>
      <c r="Y1399" t="s">
        <v>340</v>
      </c>
      <c r="Z1399" s="131">
        <v>20000</v>
      </c>
      <c r="AA1399" s="131">
        <v>3.9550000000000001</v>
      </c>
      <c r="AB1399" s="131">
        <v>102.00700000000001</v>
      </c>
      <c r="AC1399" s="109"/>
      <c r="AD1399" s="131">
        <v>80.691000000000003</v>
      </c>
      <c r="AE1399" s="109"/>
      <c r="AF1399" s="108"/>
      <c r="AG1399" s="16"/>
      <c r="AH1399" s="132">
        <v>1.0000000000000001E-5</v>
      </c>
      <c r="AI1399" s="132">
        <v>2.4299999999999999E-3</v>
      </c>
      <c r="AJ1399" s="132">
        <v>9.0000000000000006E-5</v>
      </c>
    </row>
    <row r="1400" spans="1:36">
      <c r="A1400" t="s">
        <v>1214</v>
      </c>
      <c r="B1400" t="s">
        <v>1250</v>
      </c>
      <c r="C1400" t="s">
        <v>2786</v>
      </c>
      <c r="D1400" t="s">
        <v>2787</v>
      </c>
      <c r="E1400" t="s">
        <v>80</v>
      </c>
      <c r="F1400" t="s">
        <v>3290</v>
      </c>
      <c r="G1400" t="s">
        <v>3291</v>
      </c>
      <c r="H1400" t="s">
        <v>322</v>
      </c>
      <c r="I1400" t="s">
        <v>756</v>
      </c>
      <c r="J1400" t="s">
        <v>206</v>
      </c>
      <c r="K1400" t="s">
        <v>294</v>
      </c>
      <c r="L1400" t="s">
        <v>326</v>
      </c>
      <c r="M1400" t="s">
        <v>315</v>
      </c>
      <c r="N1400" t="s">
        <v>569</v>
      </c>
      <c r="O1400" t="s">
        <v>340</v>
      </c>
      <c r="P1400" t="s">
        <v>1908</v>
      </c>
      <c r="Q1400" t="s">
        <v>434</v>
      </c>
      <c r="R1400" t="s">
        <v>408</v>
      </c>
      <c r="S1400" t="s">
        <v>1217</v>
      </c>
      <c r="T1400" s="131">
        <v>2.4500000000000002</v>
      </c>
      <c r="U1400" t="s">
        <v>3292</v>
      </c>
      <c r="V1400" s="132">
        <v>6.9269999999999998E-2</v>
      </c>
      <c r="W1400" s="132">
        <v>2.963E-2</v>
      </c>
      <c r="X1400" t="s">
        <v>413</v>
      </c>
      <c r="Y1400" t="s">
        <v>340</v>
      </c>
      <c r="Z1400" s="131">
        <v>20000</v>
      </c>
      <c r="AA1400" s="131">
        <v>3.9550000000000001</v>
      </c>
      <c r="AB1400" s="131">
        <v>93.036000000000001</v>
      </c>
      <c r="AC1400" s="109"/>
      <c r="AD1400" s="131">
        <v>73.594999999999999</v>
      </c>
      <c r="AE1400" s="109"/>
      <c r="AF1400" s="108"/>
      <c r="AG1400" s="16"/>
      <c r="AH1400" s="132">
        <v>2.0000000000000002E-5</v>
      </c>
      <c r="AI1400" s="132">
        <v>2.2200000000000002E-3</v>
      </c>
      <c r="AJ1400" s="132">
        <v>8.0000000000000007E-5</v>
      </c>
    </row>
    <row r="1401" spans="1:36">
      <c r="A1401" t="s">
        <v>1214</v>
      </c>
      <c r="B1401" t="s">
        <v>1250</v>
      </c>
      <c r="C1401" t="s">
        <v>2120</v>
      </c>
      <c r="D1401" t="s">
        <v>2121</v>
      </c>
      <c r="E1401" t="s">
        <v>80</v>
      </c>
      <c r="F1401" t="s">
        <v>2122</v>
      </c>
      <c r="G1401" t="s">
        <v>2123</v>
      </c>
      <c r="H1401" t="s">
        <v>322</v>
      </c>
      <c r="I1401" t="s">
        <v>756</v>
      </c>
      <c r="J1401" t="s">
        <v>206</v>
      </c>
      <c r="K1401" t="s">
        <v>234</v>
      </c>
      <c r="L1401" t="s">
        <v>326</v>
      </c>
      <c r="M1401" t="s">
        <v>315</v>
      </c>
      <c r="N1401" t="s">
        <v>487</v>
      </c>
      <c r="O1401" t="s">
        <v>340</v>
      </c>
      <c r="P1401" t="s">
        <v>2124</v>
      </c>
      <c r="Q1401" t="s">
        <v>434</v>
      </c>
      <c r="R1401" t="s">
        <v>408</v>
      </c>
      <c r="S1401" t="s">
        <v>1216</v>
      </c>
      <c r="T1401" s="131">
        <v>1.6719999999999999</v>
      </c>
      <c r="U1401" t="s">
        <v>2125</v>
      </c>
      <c r="V1401" s="132">
        <v>6.5839999999999996E-2</v>
      </c>
      <c r="W1401" s="132">
        <v>7.5319999999999998E-2</v>
      </c>
      <c r="X1401" t="s">
        <v>413</v>
      </c>
      <c r="Y1401" t="s">
        <v>340</v>
      </c>
      <c r="Z1401" s="131">
        <v>20000</v>
      </c>
      <c r="AA1401" s="131">
        <v>3.3719999999999999</v>
      </c>
      <c r="AB1401" s="131">
        <v>98.903999999999996</v>
      </c>
      <c r="AC1401" s="109"/>
      <c r="AD1401" s="131">
        <v>66.700999999999993</v>
      </c>
      <c r="AE1401" s="109"/>
      <c r="AF1401" s="108"/>
      <c r="AG1401" s="16"/>
      <c r="AH1401" s="132">
        <v>4.0000000000000003E-5</v>
      </c>
      <c r="AI1401" s="132">
        <v>2.0100000000000001E-3</v>
      </c>
      <c r="AJ1401" s="132">
        <v>6.9999999999999994E-5</v>
      </c>
    </row>
    <row r="1402" spans="1:36">
      <c r="A1402" t="s">
        <v>1214</v>
      </c>
      <c r="B1402" t="s">
        <v>1250</v>
      </c>
      <c r="C1402" t="s">
        <v>3298</v>
      </c>
      <c r="D1402" t="s">
        <v>3299</v>
      </c>
      <c r="E1402" t="s">
        <v>80</v>
      </c>
      <c r="F1402" t="s">
        <v>3300</v>
      </c>
      <c r="G1402" t="s">
        <v>3301</v>
      </c>
      <c r="H1402" t="s">
        <v>322</v>
      </c>
      <c r="I1402" t="s">
        <v>756</v>
      </c>
      <c r="J1402" t="s">
        <v>206</v>
      </c>
      <c r="K1402" t="s">
        <v>225</v>
      </c>
      <c r="L1402" t="s">
        <v>326</v>
      </c>
      <c r="M1402" t="s">
        <v>315</v>
      </c>
      <c r="N1402" t="s">
        <v>535</v>
      </c>
      <c r="O1402" t="s">
        <v>340</v>
      </c>
      <c r="P1402" t="s">
        <v>2130</v>
      </c>
      <c r="Q1402" t="s">
        <v>434</v>
      </c>
      <c r="R1402" t="s">
        <v>408</v>
      </c>
      <c r="S1402" t="s">
        <v>1216</v>
      </c>
      <c r="T1402" s="131">
        <v>1.8919999999999999</v>
      </c>
      <c r="U1402" t="s">
        <v>3302</v>
      </c>
      <c r="V1402" s="132">
        <v>6.6710000000000005E-2</v>
      </c>
      <c r="W1402" s="132">
        <v>4.793E-2</v>
      </c>
      <c r="X1402" t="s">
        <v>413</v>
      </c>
      <c r="Y1402" t="s">
        <v>340</v>
      </c>
      <c r="Z1402" s="131">
        <v>20000</v>
      </c>
      <c r="AA1402" s="131">
        <v>3.3719999999999999</v>
      </c>
      <c r="AB1402" s="131">
        <v>95.15</v>
      </c>
      <c r="AC1402" s="109"/>
      <c r="AD1402" s="131">
        <v>64.168999999999997</v>
      </c>
      <c r="AE1402" s="109"/>
      <c r="AF1402" s="108"/>
      <c r="AG1402" s="16"/>
      <c r="AH1402" s="132">
        <v>3.0000000000000001E-5</v>
      </c>
      <c r="AI1402" s="132">
        <v>1.9300000000000001E-3</v>
      </c>
      <c r="AJ1402" s="132">
        <v>6.9999999999999994E-5</v>
      </c>
    </row>
    <row r="1403" spans="1:36">
      <c r="A1403" t="s">
        <v>1214</v>
      </c>
      <c r="B1403" t="s">
        <v>1250</v>
      </c>
      <c r="C1403" t="s">
        <v>3253</v>
      </c>
      <c r="D1403" t="s">
        <v>3254</v>
      </c>
      <c r="E1403" t="s">
        <v>310</v>
      </c>
      <c r="F1403" t="s">
        <v>3255</v>
      </c>
      <c r="G1403" t="s">
        <v>3256</v>
      </c>
      <c r="H1403" t="s">
        <v>322</v>
      </c>
      <c r="I1403" t="s">
        <v>756</v>
      </c>
      <c r="J1403" t="s">
        <v>206</v>
      </c>
      <c r="K1403" t="s">
        <v>205</v>
      </c>
      <c r="L1403" t="s">
        <v>326</v>
      </c>
      <c r="M1403" t="s">
        <v>341</v>
      </c>
      <c r="N1403" t="s">
        <v>537</v>
      </c>
      <c r="O1403" t="s">
        <v>340</v>
      </c>
      <c r="P1403" t="s">
        <v>1335</v>
      </c>
      <c r="Q1403" t="s">
        <v>432</v>
      </c>
      <c r="R1403" t="s">
        <v>408</v>
      </c>
      <c r="S1403" t="s">
        <v>1216</v>
      </c>
      <c r="T1403" s="131">
        <v>2.246</v>
      </c>
      <c r="U1403" t="s">
        <v>3257</v>
      </c>
      <c r="V1403" s="132">
        <v>4.8280000000000003E-2</v>
      </c>
      <c r="W1403" s="132">
        <v>5.2389999999999999E-2</v>
      </c>
      <c r="X1403" t="s">
        <v>413</v>
      </c>
      <c r="Y1403" t="s">
        <v>340</v>
      </c>
      <c r="Z1403" s="131">
        <v>15000</v>
      </c>
      <c r="AA1403" s="131">
        <v>3.3719999999999999</v>
      </c>
      <c r="AB1403" s="131">
        <v>102.18</v>
      </c>
      <c r="AC1403" s="109"/>
      <c r="AD1403" s="131">
        <v>51.683</v>
      </c>
      <c r="AE1403" s="109"/>
      <c r="AF1403" s="108"/>
      <c r="AG1403" s="16"/>
      <c r="AH1403" s="132">
        <v>2.0000000000000002E-5</v>
      </c>
      <c r="AI1403" s="132">
        <v>1.56E-3</v>
      </c>
      <c r="AJ1403" s="132">
        <v>6.0000000000000002E-5</v>
      </c>
    </row>
    <row r="1404" spans="1:36">
      <c r="A1404" t="s">
        <v>1214</v>
      </c>
      <c r="B1404" t="s">
        <v>1250</v>
      </c>
      <c r="C1404" t="s">
        <v>1536</v>
      </c>
      <c r="D1404" t="s">
        <v>1537</v>
      </c>
      <c r="E1404" t="s">
        <v>310</v>
      </c>
      <c r="F1404" t="s">
        <v>3249</v>
      </c>
      <c r="G1404" t="s">
        <v>3250</v>
      </c>
      <c r="H1404" t="s">
        <v>322</v>
      </c>
      <c r="I1404" t="s">
        <v>756</v>
      </c>
      <c r="J1404" t="s">
        <v>206</v>
      </c>
      <c r="K1404" t="s">
        <v>205</v>
      </c>
      <c r="L1404" t="s">
        <v>326</v>
      </c>
      <c r="M1404" t="s">
        <v>341</v>
      </c>
      <c r="N1404" t="s">
        <v>537</v>
      </c>
      <c r="O1404" t="s">
        <v>340</v>
      </c>
      <c r="P1404" t="s">
        <v>3251</v>
      </c>
      <c r="Q1404" t="s">
        <v>434</v>
      </c>
      <c r="R1404" t="s">
        <v>408</v>
      </c>
      <c r="S1404" t="s">
        <v>1216</v>
      </c>
      <c r="T1404" s="131">
        <v>1.827</v>
      </c>
      <c r="U1404" t="s">
        <v>3252</v>
      </c>
      <c r="V1404" s="132">
        <v>4.7289999999999999E-2</v>
      </c>
      <c r="W1404" s="132">
        <v>4.9590000000000002E-2</v>
      </c>
      <c r="X1404" t="s">
        <v>413</v>
      </c>
      <c r="Y1404" t="s">
        <v>340</v>
      </c>
      <c r="Z1404" s="131">
        <v>15000</v>
      </c>
      <c r="AA1404" s="131">
        <v>3.3719999999999999</v>
      </c>
      <c r="AB1404" s="131">
        <v>102.075</v>
      </c>
      <c r="AC1404" s="109"/>
      <c r="AD1404" s="131">
        <v>51.63</v>
      </c>
      <c r="AE1404" s="109"/>
      <c r="AF1404" s="108"/>
      <c r="AG1404" s="16"/>
      <c r="AH1404" s="132">
        <v>3.0000000000000001E-5</v>
      </c>
      <c r="AI1404" s="132">
        <v>1.5499999999999999E-3</v>
      </c>
      <c r="AJ1404" s="132">
        <v>6.0000000000000002E-5</v>
      </c>
    </row>
    <row r="1405" spans="1:36">
      <c r="A1405" t="s">
        <v>1214</v>
      </c>
      <c r="B1405" t="s">
        <v>1250</v>
      </c>
      <c r="C1405" t="s">
        <v>3313</v>
      </c>
      <c r="D1405" t="s">
        <v>3314</v>
      </c>
      <c r="E1405" t="s">
        <v>80</v>
      </c>
      <c r="F1405" t="s">
        <v>3315</v>
      </c>
      <c r="G1405" t="s">
        <v>3316</v>
      </c>
      <c r="H1405" t="s">
        <v>322</v>
      </c>
      <c r="I1405" t="s">
        <v>756</v>
      </c>
      <c r="J1405" t="s">
        <v>206</v>
      </c>
      <c r="K1405" t="s">
        <v>225</v>
      </c>
      <c r="L1405" t="s">
        <v>326</v>
      </c>
      <c r="M1405" t="s">
        <v>315</v>
      </c>
      <c r="N1405" t="s">
        <v>489</v>
      </c>
      <c r="O1405" t="s">
        <v>340</v>
      </c>
      <c r="P1405" t="s">
        <v>1908</v>
      </c>
      <c r="Q1405" t="s">
        <v>434</v>
      </c>
      <c r="R1405" t="s">
        <v>408</v>
      </c>
      <c r="S1405" t="s">
        <v>1216</v>
      </c>
      <c r="T1405" s="131">
        <v>5.5469999999999997</v>
      </c>
      <c r="U1405" t="s">
        <v>3317</v>
      </c>
      <c r="V1405" s="132">
        <v>6.166E-2</v>
      </c>
      <c r="W1405" s="132">
        <v>5.432E-2</v>
      </c>
      <c r="X1405" t="s">
        <v>413</v>
      </c>
      <c r="Y1405" t="s">
        <v>340</v>
      </c>
      <c r="Z1405" s="131">
        <v>10000</v>
      </c>
      <c r="AA1405" s="131">
        <v>3.3719999999999999</v>
      </c>
      <c r="AB1405" s="131">
        <v>111.904</v>
      </c>
      <c r="AC1405" s="109"/>
      <c r="AD1405" s="131">
        <v>37.734000000000002</v>
      </c>
      <c r="AE1405" s="109"/>
      <c r="AF1405" s="108"/>
      <c r="AG1405" s="16"/>
      <c r="AH1405" s="132">
        <v>2.0000000000000002E-5</v>
      </c>
      <c r="AI1405" s="132">
        <v>1.14E-3</v>
      </c>
      <c r="AJ1405" s="132">
        <v>4.0000000000000003E-5</v>
      </c>
    </row>
    <row r="1406" spans="1:36">
      <c r="A1406" t="s">
        <v>1214</v>
      </c>
      <c r="B1406" t="s">
        <v>1250</v>
      </c>
      <c r="C1406" t="s">
        <v>3338</v>
      </c>
      <c r="D1406" t="s">
        <v>3339</v>
      </c>
      <c r="E1406" t="s">
        <v>80</v>
      </c>
      <c r="F1406" t="s">
        <v>3340</v>
      </c>
      <c r="G1406" t="s">
        <v>3341</v>
      </c>
      <c r="H1406" t="s">
        <v>322</v>
      </c>
      <c r="I1406" t="s">
        <v>756</v>
      </c>
      <c r="J1406" t="s">
        <v>206</v>
      </c>
      <c r="K1406" t="s">
        <v>225</v>
      </c>
      <c r="L1406" t="s">
        <v>326</v>
      </c>
      <c r="M1406" t="s">
        <v>315</v>
      </c>
      <c r="N1406" t="s">
        <v>522</v>
      </c>
      <c r="O1406" t="s">
        <v>340</v>
      </c>
      <c r="P1406" t="s">
        <v>3342</v>
      </c>
      <c r="Q1406" t="s">
        <v>432</v>
      </c>
      <c r="R1406" t="s">
        <v>408</v>
      </c>
      <c r="S1406" t="s">
        <v>1216</v>
      </c>
      <c r="T1406" s="131">
        <v>6.1280000000000001</v>
      </c>
      <c r="U1406" t="s">
        <v>3343</v>
      </c>
      <c r="V1406" s="132">
        <v>5.185E-2</v>
      </c>
      <c r="W1406" s="132">
        <v>5.0639999999999998E-2</v>
      </c>
      <c r="X1406" t="s">
        <v>413</v>
      </c>
      <c r="Y1406" t="s">
        <v>340</v>
      </c>
      <c r="Z1406" s="131">
        <v>10000</v>
      </c>
      <c r="AA1406" s="131">
        <v>3.3719999999999999</v>
      </c>
      <c r="AB1406" s="131">
        <v>104.78100000000001</v>
      </c>
      <c r="AC1406" s="109"/>
      <c r="AD1406" s="131">
        <v>35.332000000000001</v>
      </c>
      <c r="AE1406" s="109"/>
      <c r="AF1406" s="108"/>
      <c r="AG1406" s="16"/>
      <c r="AH1406" s="132">
        <v>1.0000000000000001E-5</v>
      </c>
      <c r="AI1406" s="132">
        <v>1.06E-3</v>
      </c>
      <c r="AJ1406" s="132">
        <v>4.0000000000000003E-5</v>
      </c>
    </row>
    <row r="1407" spans="1:36">
      <c r="A1407" t="s">
        <v>1214</v>
      </c>
      <c r="B1407" t="s">
        <v>1250</v>
      </c>
      <c r="C1407" t="s">
        <v>3338</v>
      </c>
      <c r="D1407" t="s">
        <v>3339</v>
      </c>
      <c r="E1407" t="s">
        <v>80</v>
      </c>
      <c r="F1407" t="s">
        <v>3344</v>
      </c>
      <c r="G1407" t="s">
        <v>3345</v>
      </c>
      <c r="H1407" t="s">
        <v>322</v>
      </c>
      <c r="I1407" t="s">
        <v>756</v>
      </c>
      <c r="J1407" t="s">
        <v>206</v>
      </c>
      <c r="K1407" t="s">
        <v>225</v>
      </c>
      <c r="L1407" t="s">
        <v>326</v>
      </c>
      <c r="M1407" t="s">
        <v>315</v>
      </c>
      <c r="N1407" t="s">
        <v>522</v>
      </c>
      <c r="O1407" t="s">
        <v>340</v>
      </c>
      <c r="P1407" t="s">
        <v>3342</v>
      </c>
      <c r="Q1407" t="s">
        <v>432</v>
      </c>
      <c r="R1407" t="s">
        <v>408</v>
      </c>
      <c r="S1407" t="s">
        <v>1216</v>
      </c>
      <c r="T1407" s="131">
        <v>2.6269999999999998</v>
      </c>
      <c r="U1407" t="s">
        <v>3346</v>
      </c>
      <c r="V1407" s="132">
        <v>4.6780000000000002E-2</v>
      </c>
      <c r="W1407" s="132">
        <v>4.4400000000000002E-2</v>
      </c>
      <c r="X1407" t="s">
        <v>413</v>
      </c>
      <c r="Y1407" t="s">
        <v>340</v>
      </c>
      <c r="Z1407" s="131">
        <v>10000</v>
      </c>
      <c r="AA1407" s="131">
        <v>3.3719999999999999</v>
      </c>
      <c r="AB1407" s="131">
        <v>104.39400000000001</v>
      </c>
      <c r="AC1407" s="109"/>
      <c r="AD1407" s="131">
        <v>35.201999999999998</v>
      </c>
      <c r="AE1407" s="109"/>
      <c r="AF1407" s="108"/>
      <c r="AG1407" s="16"/>
      <c r="AH1407" s="132">
        <v>2.0000000000000002E-5</v>
      </c>
      <c r="AI1407" s="132">
        <v>1.06E-3</v>
      </c>
      <c r="AJ1407" s="132">
        <v>4.0000000000000003E-5</v>
      </c>
    </row>
    <row r="1408" spans="1:36">
      <c r="A1408" t="s">
        <v>1214</v>
      </c>
      <c r="B1408" t="s">
        <v>1250</v>
      </c>
      <c r="C1408" t="s">
        <v>1892</v>
      </c>
      <c r="D1408" t="s">
        <v>1893</v>
      </c>
      <c r="E1408" t="s">
        <v>312</v>
      </c>
      <c r="F1408" t="s">
        <v>1894</v>
      </c>
      <c r="G1408" t="s">
        <v>1895</v>
      </c>
      <c r="H1408" t="s">
        <v>322</v>
      </c>
      <c r="I1408" t="s">
        <v>756</v>
      </c>
      <c r="J1408" t="s">
        <v>206</v>
      </c>
      <c r="K1408" t="s">
        <v>234</v>
      </c>
      <c r="L1408" t="s">
        <v>326</v>
      </c>
      <c r="M1408" t="s">
        <v>315</v>
      </c>
      <c r="N1408" t="s">
        <v>487</v>
      </c>
      <c r="O1408" t="s">
        <v>340</v>
      </c>
      <c r="P1408" t="s">
        <v>1896</v>
      </c>
      <c r="Q1408" t="s">
        <v>434</v>
      </c>
      <c r="R1408" t="s">
        <v>408</v>
      </c>
      <c r="S1408" t="s">
        <v>1216</v>
      </c>
      <c r="T1408" s="131">
        <v>4.1040000000000001</v>
      </c>
      <c r="U1408" t="s">
        <v>1897</v>
      </c>
      <c r="V1408" s="132">
        <v>8.0229999999999996E-2</v>
      </c>
      <c r="W1408" s="132">
        <v>7.8439999999999996E-2</v>
      </c>
      <c r="X1408" t="s">
        <v>413</v>
      </c>
      <c r="Y1408" t="s">
        <v>340</v>
      </c>
      <c r="Z1408" s="131">
        <v>10000</v>
      </c>
      <c r="AA1408" s="131">
        <v>3.3719999999999999</v>
      </c>
      <c r="AB1408" s="131">
        <v>104.27800000000001</v>
      </c>
      <c r="AC1408" s="109"/>
      <c r="AD1408" s="131">
        <v>35.162999999999997</v>
      </c>
      <c r="AE1408" s="109"/>
      <c r="AF1408" s="108"/>
      <c r="AG1408" s="16"/>
      <c r="AH1408" s="132">
        <v>1.0000000000000001E-5</v>
      </c>
      <c r="AI1408" s="132">
        <v>1.06E-3</v>
      </c>
      <c r="AJ1408" s="132">
        <v>4.0000000000000003E-5</v>
      </c>
    </row>
    <row r="1409" spans="1:36">
      <c r="A1409" t="s">
        <v>1214</v>
      </c>
      <c r="B1409" t="s">
        <v>1250</v>
      </c>
      <c r="C1409" t="s">
        <v>3327</v>
      </c>
      <c r="D1409" t="s">
        <v>3328</v>
      </c>
      <c r="E1409" t="s">
        <v>80</v>
      </c>
      <c r="F1409" t="s">
        <v>3329</v>
      </c>
      <c r="G1409" t="s">
        <v>3330</v>
      </c>
      <c r="H1409" t="s">
        <v>322</v>
      </c>
      <c r="I1409" t="s">
        <v>756</v>
      </c>
      <c r="J1409" t="s">
        <v>206</v>
      </c>
      <c r="K1409" t="s">
        <v>225</v>
      </c>
      <c r="L1409" t="s">
        <v>326</v>
      </c>
      <c r="M1409" t="s">
        <v>315</v>
      </c>
      <c r="N1409" t="s">
        <v>557</v>
      </c>
      <c r="O1409" t="s">
        <v>340</v>
      </c>
      <c r="P1409" t="s">
        <v>1908</v>
      </c>
      <c r="Q1409" t="s">
        <v>434</v>
      </c>
      <c r="R1409" t="s">
        <v>408</v>
      </c>
      <c r="S1409" t="s">
        <v>1216</v>
      </c>
      <c r="T1409" s="131">
        <v>2.5649999999999999</v>
      </c>
      <c r="U1409" t="s">
        <v>3331</v>
      </c>
      <c r="V1409" s="132">
        <v>5.0650000000000001E-2</v>
      </c>
      <c r="W1409" s="132">
        <v>4.5190000000000001E-2</v>
      </c>
      <c r="X1409" t="s">
        <v>413</v>
      </c>
      <c r="Y1409" t="s">
        <v>340</v>
      </c>
      <c r="Z1409" s="131">
        <v>10000</v>
      </c>
      <c r="AA1409" s="131">
        <v>3.3719999999999999</v>
      </c>
      <c r="AB1409" s="131">
        <v>103.504</v>
      </c>
      <c r="AC1409" s="109"/>
      <c r="AD1409" s="131">
        <v>34.901000000000003</v>
      </c>
      <c r="AE1409" s="109"/>
      <c r="AF1409" s="108"/>
      <c r="AG1409" s="16"/>
      <c r="AH1409" s="132">
        <v>1.0000000000000001E-5</v>
      </c>
      <c r="AI1409" s="132">
        <v>1.0499999999999999E-3</v>
      </c>
      <c r="AJ1409" s="132">
        <v>4.0000000000000003E-5</v>
      </c>
    </row>
    <row r="1410" spans="1:36">
      <c r="A1410" t="s">
        <v>1214</v>
      </c>
      <c r="B1410" t="s">
        <v>1250</v>
      </c>
      <c r="C1410" t="s">
        <v>3361</v>
      </c>
      <c r="D1410" t="s">
        <v>3362</v>
      </c>
      <c r="E1410" t="s">
        <v>80</v>
      </c>
      <c r="F1410" t="s">
        <v>3363</v>
      </c>
      <c r="G1410" t="s">
        <v>3364</v>
      </c>
      <c r="H1410" t="s">
        <v>322</v>
      </c>
      <c r="I1410" t="s">
        <v>756</v>
      </c>
      <c r="J1410" t="s">
        <v>206</v>
      </c>
      <c r="K1410" t="s">
        <v>225</v>
      </c>
      <c r="L1410" t="s">
        <v>326</v>
      </c>
      <c r="M1410" t="s">
        <v>315</v>
      </c>
      <c r="N1410" t="s">
        <v>549</v>
      </c>
      <c r="O1410" t="s">
        <v>340</v>
      </c>
      <c r="P1410" t="s">
        <v>1908</v>
      </c>
      <c r="Q1410" t="s">
        <v>434</v>
      </c>
      <c r="R1410" t="s">
        <v>408</v>
      </c>
      <c r="S1410" t="s">
        <v>1216</v>
      </c>
      <c r="T1410" s="131">
        <v>0.57999999999999996</v>
      </c>
      <c r="U1410" t="s">
        <v>3365</v>
      </c>
      <c r="V1410" s="132">
        <v>5.3629999999999997E-2</v>
      </c>
      <c r="W1410" s="132">
        <v>4.6280000000000002E-2</v>
      </c>
      <c r="X1410" t="s">
        <v>413</v>
      </c>
      <c r="Y1410" t="s">
        <v>340</v>
      </c>
      <c r="Z1410" s="131">
        <v>10000</v>
      </c>
      <c r="AA1410" s="131">
        <v>3.3719999999999999</v>
      </c>
      <c r="AB1410" s="131">
        <v>101.84</v>
      </c>
      <c r="AC1410" s="109"/>
      <c r="AD1410" s="131">
        <v>34.340000000000003</v>
      </c>
      <c r="AE1410" s="109"/>
      <c r="AF1410" s="108"/>
      <c r="AG1410" s="16"/>
      <c r="AH1410" s="132">
        <v>1.0000000000000001E-5</v>
      </c>
      <c r="AI1410" s="132">
        <v>1.0300000000000001E-3</v>
      </c>
      <c r="AJ1410" s="132">
        <v>4.0000000000000003E-5</v>
      </c>
    </row>
    <row r="1411" spans="1:36">
      <c r="A1411" t="s">
        <v>1214</v>
      </c>
      <c r="B1411" t="s">
        <v>1250</v>
      </c>
      <c r="C1411" t="s">
        <v>3404</v>
      </c>
      <c r="D1411" t="s">
        <v>3405</v>
      </c>
      <c r="E1411" t="s">
        <v>313</v>
      </c>
      <c r="F1411" t="s">
        <v>3406</v>
      </c>
      <c r="G1411" t="s">
        <v>3407</v>
      </c>
      <c r="H1411" t="s">
        <v>322</v>
      </c>
      <c r="I1411" t="s">
        <v>756</v>
      </c>
      <c r="J1411" t="s">
        <v>206</v>
      </c>
      <c r="K1411" t="s">
        <v>225</v>
      </c>
      <c r="L1411" t="s">
        <v>326</v>
      </c>
      <c r="M1411" t="s">
        <v>315</v>
      </c>
      <c r="N1411" t="s">
        <v>538</v>
      </c>
      <c r="O1411" t="s">
        <v>340</v>
      </c>
      <c r="P1411" t="s">
        <v>1902</v>
      </c>
      <c r="Q1411" t="s">
        <v>434</v>
      </c>
      <c r="R1411" t="s">
        <v>408</v>
      </c>
      <c r="S1411" t="s">
        <v>1216</v>
      </c>
      <c r="T1411" s="131">
        <v>4.0170000000000003</v>
      </c>
      <c r="U1411" t="s">
        <v>2188</v>
      </c>
      <c r="V1411" s="132">
        <v>5.5660000000000001E-2</v>
      </c>
      <c r="W1411" s="132">
        <v>6.0670000000000002E-2</v>
      </c>
      <c r="X1411" t="s">
        <v>413</v>
      </c>
      <c r="Y1411" t="s">
        <v>340</v>
      </c>
      <c r="Z1411" s="131">
        <v>10000</v>
      </c>
      <c r="AA1411" s="131">
        <v>3.3719999999999999</v>
      </c>
      <c r="AB1411" s="131">
        <v>100.992</v>
      </c>
      <c r="AC1411" s="109"/>
      <c r="AD1411" s="131">
        <v>34.054000000000002</v>
      </c>
      <c r="AE1411" s="109"/>
      <c r="AF1411" s="108"/>
      <c r="AG1411" s="16"/>
      <c r="AH1411" s="132">
        <v>2.0000000000000002E-5</v>
      </c>
      <c r="AI1411" s="132">
        <v>1.0300000000000001E-3</v>
      </c>
      <c r="AJ1411" s="132">
        <v>4.0000000000000003E-5</v>
      </c>
    </row>
    <row r="1412" spans="1:36">
      <c r="A1412" t="s">
        <v>1214</v>
      </c>
      <c r="B1412" t="s">
        <v>1250</v>
      </c>
      <c r="C1412" t="s">
        <v>3281</v>
      </c>
      <c r="D1412" t="s">
        <v>3282</v>
      </c>
      <c r="E1412" t="s">
        <v>80</v>
      </c>
      <c r="F1412" t="s">
        <v>3283</v>
      </c>
      <c r="G1412" t="s">
        <v>3284</v>
      </c>
      <c r="H1412" t="s">
        <v>322</v>
      </c>
      <c r="I1412" t="s">
        <v>756</v>
      </c>
      <c r="J1412" t="s">
        <v>206</v>
      </c>
      <c r="K1412" t="s">
        <v>225</v>
      </c>
      <c r="L1412" t="s">
        <v>326</v>
      </c>
      <c r="M1412" t="s">
        <v>315</v>
      </c>
      <c r="N1412" t="s">
        <v>513</v>
      </c>
      <c r="O1412" t="s">
        <v>340</v>
      </c>
      <c r="P1412" t="s">
        <v>1914</v>
      </c>
      <c r="Q1412" t="s">
        <v>432</v>
      </c>
      <c r="R1412" t="s">
        <v>408</v>
      </c>
      <c r="S1412" t="s">
        <v>1216</v>
      </c>
      <c r="T1412" s="131">
        <v>5.5529999999999999</v>
      </c>
      <c r="U1412" t="s">
        <v>1467</v>
      </c>
      <c r="V1412" s="132">
        <v>4.2610000000000002E-2</v>
      </c>
      <c r="W1412" s="132">
        <v>4.8899999999999999E-2</v>
      </c>
      <c r="X1412" t="s">
        <v>413</v>
      </c>
      <c r="Y1412" t="s">
        <v>340</v>
      </c>
      <c r="Z1412" s="131">
        <v>10000</v>
      </c>
      <c r="AA1412" s="131">
        <v>3.3719999999999999</v>
      </c>
      <c r="AB1412" s="131">
        <v>99.102000000000004</v>
      </c>
      <c r="AC1412" s="109"/>
      <c r="AD1412" s="131">
        <v>33.417000000000002</v>
      </c>
      <c r="AE1412" s="109"/>
      <c r="AF1412" s="108"/>
      <c r="AG1412" s="16"/>
      <c r="AH1412" s="132">
        <v>3.0000000000000001E-5</v>
      </c>
      <c r="AI1412" s="132">
        <v>1.01E-3</v>
      </c>
      <c r="AJ1412" s="132">
        <v>4.0000000000000003E-5</v>
      </c>
    </row>
    <row r="1413" spans="1:36">
      <c r="A1413" t="s">
        <v>1214</v>
      </c>
      <c r="B1413" t="s">
        <v>1250</v>
      </c>
      <c r="C1413" t="s">
        <v>3293</v>
      </c>
      <c r="D1413" t="s">
        <v>3294</v>
      </c>
      <c r="E1413" t="s">
        <v>80</v>
      </c>
      <c r="F1413" t="s">
        <v>3295</v>
      </c>
      <c r="G1413" t="s">
        <v>3296</v>
      </c>
      <c r="H1413" t="s">
        <v>322</v>
      </c>
      <c r="I1413" t="s">
        <v>756</v>
      </c>
      <c r="J1413" t="s">
        <v>206</v>
      </c>
      <c r="K1413" t="s">
        <v>225</v>
      </c>
      <c r="L1413" t="s">
        <v>326</v>
      </c>
      <c r="M1413" t="s">
        <v>315</v>
      </c>
      <c r="N1413" t="s">
        <v>522</v>
      </c>
      <c r="O1413" t="s">
        <v>340</v>
      </c>
      <c r="P1413" t="s">
        <v>1908</v>
      </c>
      <c r="Q1413" t="s">
        <v>434</v>
      </c>
      <c r="R1413" t="s">
        <v>408</v>
      </c>
      <c r="S1413" t="s">
        <v>1216</v>
      </c>
      <c r="T1413" s="131">
        <v>5.6820000000000004</v>
      </c>
      <c r="U1413" t="s">
        <v>3297</v>
      </c>
      <c r="V1413" s="132">
        <v>6.7449999999999996E-2</v>
      </c>
      <c r="W1413" s="132">
        <v>5.0130000000000001E-2</v>
      </c>
      <c r="X1413" t="s">
        <v>413</v>
      </c>
      <c r="Y1413" t="s">
        <v>340</v>
      </c>
      <c r="Z1413" s="131">
        <v>10000</v>
      </c>
      <c r="AA1413" s="131">
        <v>3.3719999999999999</v>
      </c>
      <c r="AB1413" s="131">
        <v>90.897000000000006</v>
      </c>
      <c r="AC1413" s="109"/>
      <c r="AD1413" s="131">
        <v>30.65</v>
      </c>
      <c r="AE1413" s="109"/>
      <c r="AF1413" s="108"/>
      <c r="AG1413" s="16"/>
      <c r="AH1413" s="132">
        <v>1.0000000000000001E-5</v>
      </c>
      <c r="AI1413" s="132">
        <v>9.2000000000000003E-4</v>
      </c>
      <c r="AJ1413" s="132">
        <v>3.0000000000000001E-5</v>
      </c>
    </row>
    <row r="1414" spans="1:36">
      <c r="A1414" t="s">
        <v>1214</v>
      </c>
      <c r="B1414" t="s">
        <v>1250</v>
      </c>
      <c r="C1414" t="s">
        <v>3333</v>
      </c>
      <c r="D1414" t="s">
        <v>3334</v>
      </c>
      <c r="E1414" t="s">
        <v>80</v>
      </c>
      <c r="F1414" t="s">
        <v>3335</v>
      </c>
      <c r="G1414" t="s">
        <v>3336</v>
      </c>
      <c r="H1414" t="s">
        <v>322</v>
      </c>
      <c r="I1414" t="s">
        <v>756</v>
      </c>
      <c r="J1414" t="s">
        <v>206</v>
      </c>
      <c r="K1414" t="s">
        <v>225</v>
      </c>
      <c r="L1414" t="s">
        <v>326</v>
      </c>
      <c r="M1414" t="s">
        <v>315</v>
      </c>
      <c r="N1414" t="s">
        <v>538</v>
      </c>
      <c r="O1414" t="s">
        <v>340</v>
      </c>
      <c r="P1414" t="s">
        <v>1902</v>
      </c>
      <c r="Q1414" t="s">
        <v>434</v>
      </c>
      <c r="R1414" t="s">
        <v>408</v>
      </c>
      <c r="S1414" t="s">
        <v>1216</v>
      </c>
      <c r="T1414" s="131">
        <v>2.548</v>
      </c>
      <c r="U1414" t="s">
        <v>3337</v>
      </c>
      <c r="V1414" s="132">
        <v>10</v>
      </c>
      <c r="W1414" s="132">
        <v>5.2839999999999998E-2</v>
      </c>
      <c r="X1414" t="s">
        <v>413</v>
      </c>
      <c r="Y1414" t="s">
        <v>340</v>
      </c>
      <c r="Z1414" s="131">
        <v>8000</v>
      </c>
      <c r="AA1414" s="131">
        <v>3.3719999999999999</v>
      </c>
      <c r="AB1414" s="131">
        <v>106.99299999999999</v>
      </c>
      <c r="AC1414" s="109"/>
      <c r="AD1414" s="131">
        <v>28.863</v>
      </c>
      <c r="AE1414" s="109"/>
      <c r="AF1414" s="108"/>
      <c r="AG1414" s="16"/>
      <c r="AH1414" s="132">
        <v>1.0000000000000001E-5</v>
      </c>
      <c r="AI1414" s="132">
        <v>8.7000000000000001E-4</v>
      </c>
      <c r="AJ1414" s="132">
        <v>3.0000000000000001E-5</v>
      </c>
    </row>
    <row r="1415" spans="1:36">
      <c r="A1415" t="s">
        <v>1214</v>
      </c>
      <c r="B1415" t="s">
        <v>1250</v>
      </c>
      <c r="C1415" t="s">
        <v>3399</v>
      </c>
      <c r="D1415" t="s">
        <v>3400</v>
      </c>
      <c r="E1415" t="s">
        <v>313</v>
      </c>
      <c r="F1415" t="s">
        <v>3401</v>
      </c>
      <c r="G1415" t="s">
        <v>3402</v>
      </c>
      <c r="H1415" t="s">
        <v>322</v>
      </c>
      <c r="I1415" t="s">
        <v>756</v>
      </c>
      <c r="J1415" t="s">
        <v>206</v>
      </c>
      <c r="K1415" t="s">
        <v>283</v>
      </c>
      <c r="L1415" t="s">
        <v>326</v>
      </c>
      <c r="M1415" t="s">
        <v>315</v>
      </c>
      <c r="N1415" t="s">
        <v>488</v>
      </c>
      <c r="O1415" t="s">
        <v>340</v>
      </c>
      <c r="P1415" t="s">
        <v>1902</v>
      </c>
      <c r="Q1415" t="s">
        <v>434</v>
      </c>
      <c r="R1415" t="s">
        <v>408</v>
      </c>
      <c r="S1415" t="s">
        <v>1216</v>
      </c>
      <c r="T1415" s="131">
        <v>3.6720000000000002</v>
      </c>
      <c r="U1415" t="s">
        <v>3403</v>
      </c>
      <c r="V1415" s="132">
        <v>4.487E-2</v>
      </c>
      <c r="W1415" s="132">
        <v>4.9349999999999998E-2</v>
      </c>
      <c r="X1415" t="s">
        <v>413</v>
      </c>
      <c r="Y1415" t="s">
        <v>340</v>
      </c>
      <c r="Z1415" s="131">
        <v>8000</v>
      </c>
      <c r="AA1415" s="131">
        <v>3.3719999999999999</v>
      </c>
      <c r="AB1415" s="131">
        <v>101.46</v>
      </c>
      <c r="AC1415" s="109"/>
      <c r="AD1415" s="131">
        <v>27.37</v>
      </c>
      <c r="AE1415" s="109"/>
      <c r="AF1415" s="108"/>
      <c r="AG1415" s="16"/>
      <c r="AH1415" s="132">
        <v>1.0000000000000001E-5</v>
      </c>
      <c r="AI1415" s="132">
        <v>8.1999999999999998E-4</v>
      </c>
      <c r="AJ1415" s="132">
        <v>3.0000000000000001E-5</v>
      </c>
    </row>
    <row r="1416" spans="1:36">
      <c r="A1416" t="s">
        <v>1214</v>
      </c>
      <c r="B1416" t="s">
        <v>1250</v>
      </c>
      <c r="C1416" t="s">
        <v>3333</v>
      </c>
      <c r="D1416" t="s">
        <v>3334</v>
      </c>
      <c r="E1416" t="s">
        <v>80</v>
      </c>
      <c r="F1416" t="s">
        <v>3430</v>
      </c>
      <c r="G1416" t="s">
        <v>3431</v>
      </c>
      <c r="H1416" t="s">
        <v>322</v>
      </c>
      <c r="I1416" t="s">
        <v>756</v>
      </c>
      <c r="J1416" t="s">
        <v>206</v>
      </c>
      <c r="K1416" t="s">
        <v>225</v>
      </c>
      <c r="L1416" t="s">
        <v>326</v>
      </c>
      <c r="M1416" t="s">
        <v>315</v>
      </c>
      <c r="N1416" t="s">
        <v>538</v>
      </c>
      <c r="O1416" t="s">
        <v>340</v>
      </c>
      <c r="P1416" t="s">
        <v>1902</v>
      </c>
      <c r="Q1416" t="s">
        <v>434</v>
      </c>
      <c r="R1416" t="s">
        <v>408</v>
      </c>
      <c r="S1416" t="s">
        <v>1216</v>
      </c>
      <c r="T1416" s="131">
        <v>4.5119999999999996</v>
      </c>
      <c r="U1416" t="s">
        <v>3432</v>
      </c>
      <c r="V1416" s="132">
        <v>10</v>
      </c>
      <c r="W1416" s="132">
        <v>6.0100000000000001E-2</v>
      </c>
      <c r="X1416" t="s">
        <v>413</v>
      </c>
      <c r="Y1416" t="s">
        <v>340</v>
      </c>
      <c r="Z1416" s="131">
        <v>6000</v>
      </c>
      <c r="AA1416" s="131">
        <v>3.3719999999999999</v>
      </c>
      <c r="AB1416" s="131">
        <v>104.67400000000001</v>
      </c>
      <c r="AC1416" s="109"/>
      <c r="AD1416" s="131">
        <v>21.178000000000001</v>
      </c>
      <c r="AE1416" s="109"/>
      <c r="AF1416" s="108"/>
      <c r="AG1416" s="16"/>
      <c r="AH1416" s="132">
        <v>1.0000000000000001E-5</v>
      </c>
      <c r="AI1416" s="132">
        <v>6.4000000000000005E-4</v>
      </c>
      <c r="AJ1416" s="132">
        <v>2.0000000000000002E-5</v>
      </c>
    </row>
    <row r="1417" spans="1:36">
      <c r="A1417" t="s">
        <v>1214</v>
      </c>
      <c r="B1417" t="s">
        <v>1250</v>
      </c>
      <c r="C1417" t="s">
        <v>3422</v>
      </c>
      <c r="D1417" t="s">
        <v>3423</v>
      </c>
      <c r="E1417" t="s">
        <v>80</v>
      </c>
      <c r="F1417" t="s">
        <v>3424</v>
      </c>
      <c r="G1417" t="s">
        <v>3425</v>
      </c>
      <c r="H1417" t="s">
        <v>322</v>
      </c>
      <c r="I1417" t="s">
        <v>756</v>
      </c>
      <c r="J1417" t="s">
        <v>206</v>
      </c>
      <c r="K1417" t="s">
        <v>225</v>
      </c>
      <c r="L1417" t="s">
        <v>326</v>
      </c>
      <c r="M1417" t="s">
        <v>315</v>
      </c>
      <c r="N1417" t="s">
        <v>540</v>
      </c>
      <c r="O1417" t="s">
        <v>340</v>
      </c>
      <c r="P1417" t="s">
        <v>2167</v>
      </c>
      <c r="Q1417" t="s">
        <v>434</v>
      </c>
      <c r="R1417" t="s">
        <v>408</v>
      </c>
      <c r="S1417" t="s">
        <v>1217</v>
      </c>
      <c r="T1417" s="131">
        <v>3.0059999999999998</v>
      </c>
      <c r="U1417" t="s">
        <v>3426</v>
      </c>
      <c r="V1417" s="132">
        <v>3.6360000000000003E-2</v>
      </c>
      <c r="W1417" s="132">
        <v>2.6079999999999999E-2</v>
      </c>
      <c r="X1417" t="s">
        <v>413</v>
      </c>
      <c r="Y1417" t="s">
        <v>340</v>
      </c>
      <c r="Z1417" s="131">
        <v>5000</v>
      </c>
      <c r="AA1417" s="131">
        <v>3.9550000000000001</v>
      </c>
      <c r="AB1417" s="131">
        <v>105.304</v>
      </c>
      <c r="AC1417" s="109"/>
      <c r="AD1417" s="131">
        <v>20.824999999999999</v>
      </c>
      <c r="AE1417" s="109"/>
      <c r="AF1417" s="108"/>
      <c r="AG1417" s="16"/>
      <c r="AH1417" s="132">
        <v>1.0000000000000001E-5</v>
      </c>
      <c r="AI1417" s="132">
        <v>6.3000000000000003E-4</v>
      </c>
      <c r="AJ1417" s="132">
        <v>2.0000000000000002E-5</v>
      </c>
    </row>
    <row r="1418" spans="1:36">
      <c r="A1418" t="s">
        <v>1214</v>
      </c>
      <c r="B1418" t="s">
        <v>1250</v>
      </c>
      <c r="C1418" t="s">
        <v>3318</v>
      </c>
      <c r="D1418" t="s">
        <v>3319</v>
      </c>
      <c r="E1418" t="s">
        <v>80</v>
      </c>
      <c r="F1418" t="s">
        <v>3320</v>
      </c>
      <c r="G1418" t="s">
        <v>3321</v>
      </c>
      <c r="H1418" t="s">
        <v>322</v>
      </c>
      <c r="I1418" t="s">
        <v>756</v>
      </c>
      <c r="J1418" t="s">
        <v>206</v>
      </c>
      <c r="K1418" t="s">
        <v>246</v>
      </c>
      <c r="L1418" t="s">
        <v>326</v>
      </c>
      <c r="M1418" t="s">
        <v>365</v>
      </c>
      <c r="N1418" t="s">
        <v>569</v>
      </c>
      <c r="O1418" t="s">
        <v>340</v>
      </c>
      <c r="P1418" t="s">
        <v>1902</v>
      </c>
      <c r="Q1418" t="s">
        <v>434</v>
      </c>
      <c r="R1418" t="s">
        <v>408</v>
      </c>
      <c r="S1418" t="s">
        <v>1217</v>
      </c>
      <c r="T1418" s="131">
        <v>2.5409999999999999</v>
      </c>
      <c r="U1418" t="s">
        <v>3322</v>
      </c>
      <c r="V1418" s="132">
        <v>3.687E-2</v>
      </c>
      <c r="W1418" s="132">
        <v>3.9359999999999999E-2</v>
      </c>
      <c r="X1418" t="s">
        <v>413</v>
      </c>
      <c r="Y1418" t="s">
        <v>340</v>
      </c>
      <c r="Z1418" s="131">
        <v>5000</v>
      </c>
      <c r="AA1418" s="131">
        <v>3.9550000000000001</v>
      </c>
      <c r="AB1418" s="131">
        <v>94.438999999999993</v>
      </c>
      <c r="AC1418" s="109"/>
      <c r="AD1418" s="131">
        <v>18.675999999999998</v>
      </c>
      <c r="AE1418" s="109"/>
      <c r="AF1418" s="108"/>
      <c r="AG1418" s="16"/>
      <c r="AH1418" s="132">
        <v>1.0000000000000001E-5</v>
      </c>
      <c r="AI1418" s="132">
        <v>5.5999999999999995E-4</v>
      </c>
      <c r="AJ1418" s="132">
        <v>2.0000000000000002E-5</v>
      </c>
    </row>
    <row r="1419" spans="1:36">
      <c r="A1419" t="s">
        <v>1214</v>
      </c>
      <c r="B1419" t="s">
        <v>1250</v>
      </c>
      <c r="C1419" t="s">
        <v>3395</v>
      </c>
      <c r="D1419" t="s">
        <v>3396</v>
      </c>
      <c r="E1419" t="s">
        <v>80</v>
      </c>
      <c r="F1419" t="s">
        <v>3397</v>
      </c>
      <c r="G1419" t="s">
        <v>3398</v>
      </c>
      <c r="H1419" t="s">
        <v>322</v>
      </c>
      <c r="I1419" t="s">
        <v>756</v>
      </c>
      <c r="J1419" t="s">
        <v>206</v>
      </c>
      <c r="K1419" t="s">
        <v>225</v>
      </c>
      <c r="L1419" t="s">
        <v>326</v>
      </c>
      <c r="M1419" t="s">
        <v>315</v>
      </c>
      <c r="N1419" t="s">
        <v>531</v>
      </c>
      <c r="O1419" t="s">
        <v>340</v>
      </c>
      <c r="P1419" t="s">
        <v>1902</v>
      </c>
      <c r="Q1419" t="s">
        <v>434</v>
      </c>
      <c r="R1419" t="s">
        <v>408</v>
      </c>
      <c r="S1419" t="s">
        <v>1216</v>
      </c>
      <c r="T1419" s="131">
        <v>2.54</v>
      </c>
      <c r="U1419" t="s">
        <v>3356</v>
      </c>
      <c r="V1419" s="132">
        <v>10</v>
      </c>
      <c r="W1419" s="132">
        <v>4.7050000000000002E-2</v>
      </c>
      <c r="X1419" t="s">
        <v>413</v>
      </c>
      <c r="Y1419" t="s">
        <v>340</v>
      </c>
      <c r="Z1419" s="131">
        <v>5000</v>
      </c>
      <c r="AA1419" s="131">
        <v>3.3719999999999999</v>
      </c>
      <c r="AB1419" s="131">
        <v>103.04900000000001</v>
      </c>
      <c r="AC1419" s="109"/>
      <c r="AD1419" s="131">
        <v>17.373999999999999</v>
      </c>
      <c r="AE1419" s="109"/>
      <c r="AF1419" s="108"/>
      <c r="AG1419" s="16"/>
      <c r="AH1419" s="132">
        <v>1.0000000000000001E-5</v>
      </c>
      <c r="AI1419" s="132">
        <v>5.1999999999999995E-4</v>
      </c>
      <c r="AJ1419" s="132">
        <v>2.0000000000000002E-5</v>
      </c>
    </row>
    <row r="1420" spans="1:36">
      <c r="A1420" t="s">
        <v>1214</v>
      </c>
      <c r="B1420" t="s">
        <v>1250</v>
      </c>
      <c r="C1420" t="s">
        <v>3352</v>
      </c>
      <c r="D1420" t="s">
        <v>3353</v>
      </c>
      <c r="E1420" t="s">
        <v>80</v>
      </c>
      <c r="F1420" t="s">
        <v>3354</v>
      </c>
      <c r="G1420" t="s">
        <v>3355</v>
      </c>
      <c r="H1420" t="s">
        <v>322</v>
      </c>
      <c r="I1420" t="s">
        <v>756</v>
      </c>
      <c r="J1420" t="s">
        <v>206</v>
      </c>
      <c r="K1420" t="s">
        <v>225</v>
      </c>
      <c r="L1420" t="s">
        <v>326</v>
      </c>
      <c r="M1420" t="s">
        <v>315</v>
      </c>
      <c r="N1420" t="s">
        <v>553</v>
      </c>
      <c r="O1420" t="s">
        <v>340</v>
      </c>
      <c r="P1420" t="s">
        <v>2755</v>
      </c>
      <c r="Q1420" t="s">
        <v>434</v>
      </c>
      <c r="R1420" t="s">
        <v>408</v>
      </c>
      <c r="S1420" t="s">
        <v>1216</v>
      </c>
      <c r="T1420" s="131">
        <v>2.5830000000000002</v>
      </c>
      <c r="U1420" t="s">
        <v>3356</v>
      </c>
      <c r="V1420" s="132">
        <v>4.1320000000000003E-2</v>
      </c>
      <c r="W1420" s="132">
        <v>3.884E-2</v>
      </c>
      <c r="X1420" t="s">
        <v>413</v>
      </c>
      <c r="Y1420" t="s">
        <v>340</v>
      </c>
      <c r="Z1420" s="131">
        <v>5000</v>
      </c>
      <c r="AA1420" s="131">
        <v>3.3719999999999999</v>
      </c>
      <c r="AB1420" s="131">
        <v>102.366</v>
      </c>
      <c r="AC1420" s="109"/>
      <c r="AD1420" s="131">
        <v>17.259</v>
      </c>
      <c r="AE1420" s="109"/>
      <c r="AF1420" s="108"/>
      <c r="AG1420" s="16"/>
      <c r="AH1420" s="132">
        <v>0</v>
      </c>
      <c r="AI1420" s="132">
        <v>5.1999999999999995E-4</v>
      </c>
      <c r="AJ1420" s="132">
        <v>2.0000000000000002E-5</v>
      </c>
    </row>
    <row r="1421" spans="1:36">
      <c r="A1421" t="s">
        <v>1214</v>
      </c>
      <c r="B1421" t="s">
        <v>1250</v>
      </c>
      <c r="C1421" t="s">
        <v>3357</v>
      </c>
      <c r="D1421" t="s">
        <v>3358</v>
      </c>
      <c r="E1421" t="s">
        <v>80</v>
      </c>
      <c r="F1421" t="s">
        <v>3359</v>
      </c>
      <c r="G1421" t="s">
        <v>3360</v>
      </c>
      <c r="H1421" t="s">
        <v>322</v>
      </c>
      <c r="I1421" t="s">
        <v>756</v>
      </c>
      <c r="J1421" t="s">
        <v>206</v>
      </c>
      <c r="K1421" t="s">
        <v>302</v>
      </c>
      <c r="L1421" t="s">
        <v>326</v>
      </c>
      <c r="M1421" t="s">
        <v>315</v>
      </c>
      <c r="N1421" t="s">
        <v>547</v>
      </c>
      <c r="O1421" t="s">
        <v>340</v>
      </c>
      <c r="P1421" t="s">
        <v>2755</v>
      </c>
      <c r="Q1421" t="s">
        <v>434</v>
      </c>
      <c r="R1421" t="s">
        <v>408</v>
      </c>
      <c r="S1421" t="s">
        <v>1216</v>
      </c>
      <c r="T1421" s="131">
        <v>1.8360000000000001</v>
      </c>
      <c r="U1421" t="s">
        <v>2402</v>
      </c>
      <c r="V1421" s="132">
        <v>3.9320000000000001E-2</v>
      </c>
      <c r="W1421" s="132">
        <v>4.2180000000000002E-2</v>
      </c>
      <c r="X1421" t="s">
        <v>413</v>
      </c>
      <c r="Y1421" t="s">
        <v>340</v>
      </c>
      <c r="Z1421" s="131">
        <v>5000</v>
      </c>
      <c r="AA1421" s="131">
        <v>3.3719999999999999</v>
      </c>
      <c r="AB1421" s="131">
        <v>102.029</v>
      </c>
      <c r="AC1421" s="109"/>
      <c r="AD1421" s="131">
        <v>17.202000000000002</v>
      </c>
      <c r="AE1421" s="109"/>
      <c r="AF1421" s="108"/>
      <c r="AG1421" s="16"/>
      <c r="AH1421" s="132">
        <v>1.0000000000000001E-5</v>
      </c>
      <c r="AI1421" s="132">
        <v>5.1999999999999995E-4</v>
      </c>
      <c r="AJ1421" s="132">
        <v>2.0000000000000002E-5</v>
      </c>
    </row>
    <row r="1422" spans="1:36">
      <c r="A1422" t="s">
        <v>1214</v>
      </c>
      <c r="B1422" t="s">
        <v>1250</v>
      </c>
      <c r="C1422" t="s">
        <v>3263</v>
      </c>
      <c r="D1422" t="s">
        <v>3264</v>
      </c>
      <c r="E1422" t="s">
        <v>80</v>
      </c>
      <c r="F1422" t="s">
        <v>3265</v>
      </c>
      <c r="G1422" t="s">
        <v>3266</v>
      </c>
      <c r="H1422" t="s">
        <v>322</v>
      </c>
      <c r="I1422" t="s">
        <v>756</v>
      </c>
      <c r="J1422" t="s">
        <v>206</v>
      </c>
      <c r="K1422" t="s">
        <v>225</v>
      </c>
      <c r="L1422" t="s">
        <v>326</v>
      </c>
      <c r="M1422" t="s">
        <v>315</v>
      </c>
      <c r="N1422" t="s">
        <v>522</v>
      </c>
      <c r="O1422" t="s">
        <v>340</v>
      </c>
      <c r="P1422" t="s">
        <v>3267</v>
      </c>
      <c r="Q1422" t="s">
        <v>422</v>
      </c>
      <c r="R1422" t="s">
        <v>408</v>
      </c>
      <c r="S1422" t="s">
        <v>1216</v>
      </c>
      <c r="T1422" s="131">
        <v>2.1869999999999998</v>
      </c>
      <c r="U1422" t="s">
        <v>3268</v>
      </c>
      <c r="V1422" s="132">
        <v>4.1070000000000002E-2</v>
      </c>
      <c r="W1422" s="132">
        <v>3.9260000000000003E-2</v>
      </c>
      <c r="X1422" t="s">
        <v>413</v>
      </c>
      <c r="Y1422" t="s">
        <v>340</v>
      </c>
      <c r="Z1422" s="131">
        <v>5000</v>
      </c>
      <c r="AA1422" s="131">
        <v>3.3719999999999999</v>
      </c>
      <c r="AB1422" s="131">
        <v>101.663</v>
      </c>
      <c r="AC1422" s="109"/>
      <c r="AD1422" s="131">
        <v>17.14</v>
      </c>
      <c r="AE1422" s="109"/>
      <c r="AF1422" s="108"/>
      <c r="AG1422" s="16"/>
      <c r="AH1422" s="132">
        <v>0</v>
      </c>
      <c r="AI1422" s="132">
        <v>5.1999999999999995E-4</v>
      </c>
      <c r="AJ1422" s="132">
        <v>2.0000000000000002E-5</v>
      </c>
    </row>
    <row r="1423" spans="1:36">
      <c r="A1423" t="s">
        <v>1214</v>
      </c>
      <c r="B1423" t="s">
        <v>1250</v>
      </c>
      <c r="C1423" t="s">
        <v>3366</v>
      </c>
      <c r="D1423" t="s">
        <v>3367</v>
      </c>
      <c r="E1423" t="s">
        <v>80</v>
      </c>
      <c r="F1423" t="s">
        <v>3368</v>
      </c>
      <c r="G1423" t="s">
        <v>3369</v>
      </c>
      <c r="H1423" t="s">
        <v>322</v>
      </c>
      <c r="I1423" t="s">
        <v>756</v>
      </c>
      <c r="J1423" t="s">
        <v>206</v>
      </c>
      <c r="K1423" t="s">
        <v>225</v>
      </c>
      <c r="L1423" t="s">
        <v>326</v>
      </c>
      <c r="M1423" t="s">
        <v>315</v>
      </c>
      <c r="N1423" t="s">
        <v>547</v>
      </c>
      <c r="O1423" t="s">
        <v>340</v>
      </c>
      <c r="P1423" t="s">
        <v>1902</v>
      </c>
      <c r="Q1423" t="s">
        <v>422</v>
      </c>
      <c r="R1423" t="s">
        <v>408</v>
      </c>
      <c r="S1423" t="s">
        <v>1216</v>
      </c>
      <c r="T1423" s="131">
        <v>3.3050000000000002</v>
      </c>
      <c r="U1423" t="s">
        <v>3370</v>
      </c>
      <c r="V1423" s="132">
        <v>5.0869999999999999E-2</v>
      </c>
      <c r="W1423" s="132">
        <v>4.4209999999999999E-2</v>
      </c>
      <c r="X1423" t="s">
        <v>413</v>
      </c>
      <c r="Y1423" t="s">
        <v>340</v>
      </c>
      <c r="Z1423" s="131">
        <v>5000</v>
      </c>
      <c r="AA1423" s="131">
        <v>3.3719999999999999</v>
      </c>
      <c r="AB1423" s="131">
        <v>100.774</v>
      </c>
      <c r="AC1423" s="109"/>
      <c r="AD1423" s="131">
        <v>16.989999999999998</v>
      </c>
      <c r="AE1423" s="109"/>
      <c r="AF1423" s="108"/>
      <c r="AG1423" s="16"/>
      <c r="AH1423" s="132">
        <v>1.0000000000000001E-5</v>
      </c>
      <c r="AI1423" s="132">
        <v>5.1000000000000004E-4</v>
      </c>
      <c r="AJ1423" s="132">
        <v>2.0000000000000002E-5</v>
      </c>
    </row>
    <row r="1424" spans="1:36">
      <c r="A1424" t="s">
        <v>1214</v>
      </c>
      <c r="B1424" t="s">
        <v>1250</v>
      </c>
      <c r="C1424" t="s">
        <v>3404</v>
      </c>
      <c r="D1424" t="s">
        <v>3405</v>
      </c>
      <c r="E1424" t="s">
        <v>313</v>
      </c>
      <c r="F1424" t="s">
        <v>3408</v>
      </c>
      <c r="G1424" t="s">
        <v>3409</v>
      </c>
      <c r="H1424" t="s">
        <v>322</v>
      </c>
      <c r="I1424" t="s">
        <v>756</v>
      </c>
      <c r="J1424" t="s">
        <v>206</v>
      </c>
      <c r="K1424" t="s">
        <v>225</v>
      </c>
      <c r="L1424" t="s">
        <v>326</v>
      </c>
      <c r="M1424" t="s">
        <v>315</v>
      </c>
      <c r="N1424" t="s">
        <v>538</v>
      </c>
      <c r="O1424" t="s">
        <v>340</v>
      </c>
      <c r="P1424" t="s">
        <v>5538</v>
      </c>
      <c r="Q1424" t="s">
        <v>411</v>
      </c>
      <c r="R1424" t="s">
        <v>5538</v>
      </c>
      <c r="S1424" t="s">
        <v>1216</v>
      </c>
      <c r="T1424" s="131">
        <v>3.69</v>
      </c>
      <c r="U1424" t="s">
        <v>3410</v>
      </c>
      <c r="V1424" s="132">
        <v>5.8000000000000003E-2</v>
      </c>
      <c r="W1424" s="132">
        <v>5.85</v>
      </c>
      <c r="X1424" t="s">
        <v>413</v>
      </c>
      <c r="Y1424" t="s">
        <v>340</v>
      </c>
      <c r="Z1424" s="131">
        <v>5000</v>
      </c>
      <c r="AA1424" s="131">
        <v>3.3719999999999999</v>
      </c>
      <c r="AB1424" s="131">
        <v>100.149</v>
      </c>
      <c r="AC1424" s="109"/>
      <c r="AD1424" s="131">
        <v>16.885000000000002</v>
      </c>
      <c r="AE1424" s="109"/>
      <c r="AF1424" s="108"/>
      <c r="AG1424" s="16"/>
      <c r="AH1424" s="132"/>
      <c r="AI1424" s="132">
        <v>5.1000000000000004E-4</v>
      </c>
      <c r="AJ1424" s="132">
        <v>2.0000000000000002E-5</v>
      </c>
    </row>
    <row r="1425" spans="1:36">
      <c r="A1425" t="s">
        <v>1214</v>
      </c>
      <c r="B1425" t="s">
        <v>1250</v>
      </c>
      <c r="C1425" t="s">
        <v>3308</v>
      </c>
      <c r="D1425" t="s">
        <v>3309</v>
      </c>
      <c r="E1425" t="s">
        <v>80</v>
      </c>
      <c r="F1425" t="s">
        <v>3310</v>
      </c>
      <c r="G1425" t="s">
        <v>3311</v>
      </c>
      <c r="H1425" t="s">
        <v>322</v>
      </c>
      <c r="I1425" t="s">
        <v>756</v>
      </c>
      <c r="J1425" t="s">
        <v>206</v>
      </c>
      <c r="K1425" t="s">
        <v>225</v>
      </c>
      <c r="L1425" t="s">
        <v>326</v>
      </c>
      <c r="M1425" t="s">
        <v>315</v>
      </c>
      <c r="N1425" t="s">
        <v>510</v>
      </c>
      <c r="O1425" t="s">
        <v>340</v>
      </c>
      <c r="P1425" t="s">
        <v>1908</v>
      </c>
      <c r="Q1425" t="s">
        <v>434</v>
      </c>
      <c r="R1425" t="s">
        <v>408</v>
      </c>
      <c r="S1425" t="s">
        <v>1216</v>
      </c>
      <c r="T1425" s="131">
        <v>4.33</v>
      </c>
      <c r="U1425" t="s">
        <v>3312</v>
      </c>
      <c r="V1425" s="132">
        <v>4.4589999999999998E-2</v>
      </c>
      <c r="W1425" s="132">
        <v>4.4049999999999999E-2</v>
      </c>
      <c r="X1425" t="s">
        <v>413</v>
      </c>
      <c r="Y1425" t="s">
        <v>340</v>
      </c>
      <c r="Z1425" s="131">
        <v>5000</v>
      </c>
      <c r="AA1425" s="131">
        <v>3.3719999999999999</v>
      </c>
      <c r="AB1425" s="131">
        <v>99.462999999999994</v>
      </c>
      <c r="AC1425" s="109"/>
      <c r="AD1425" s="131">
        <v>16.77</v>
      </c>
      <c r="AE1425" s="109"/>
      <c r="AF1425" s="108"/>
      <c r="AG1425" s="16"/>
      <c r="AH1425" s="132">
        <v>1.0000000000000001E-5</v>
      </c>
      <c r="AI1425" s="132">
        <v>5.1000000000000004E-4</v>
      </c>
      <c r="AJ1425" s="132">
        <v>2.0000000000000002E-5</v>
      </c>
    </row>
    <row r="1426" spans="1:36">
      <c r="A1426" t="s">
        <v>1214</v>
      </c>
      <c r="B1426" t="s">
        <v>1250</v>
      </c>
      <c r="C1426" t="s">
        <v>3271</v>
      </c>
      <c r="D1426" t="s">
        <v>3272</v>
      </c>
      <c r="E1426" t="s">
        <v>80</v>
      </c>
      <c r="F1426" t="s">
        <v>3273</v>
      </c>
      <c r="G1426" t="s">
        <v>3274</v>
      </c>
      <c r="H1426" t="s">
        <v>322</v>
      </c>
      <c r="I1426" t="s">
        <v>756</v>
      </c>
      <c r="J1426" t="s">
        <v>206</v>
      </c>
      <c r="K1426" t="s">
        <v>225</v>
      </c>
      <c r="L1426" t="s">
        <v>326</v>
      </c>
      <c r="M1426" t="s">
        <v>315</v>
      </c>
      <c r="N1426" t="s">
        <v>535</v>
      </c>
      <c r="O1426" t="s">
        <v>340</v>
      </c>
      <c r="P1426" t="s">
        <v>1908</v>
      </c>
      <c r="Q1426" t="s">
        <v>434</v>
      </c>
      <c r="R1426" t="s">
        <v>408</v>
      </c>
      <c r="S1426" t="s">
        <v>1216</v>
      </c>
      <c r="T1426" s="131">
        <v>3.161</v>
      </c>
      <c r="U1426" t="s">
        <v>3275</v>
      </c>
      <c r="V1426" s="132">
        <v>4.5839999999999999E-2</v>
      </c>
      <c r="W1426" s="132">
        <v>4.675E-2</v>
      </c>
      <c r="X1426" t="s">
        <v>413</v>
      </c>
      <c r="Y1426" t="s">
        <v>340</v>
      </c>
      <c r="Z1426" s="131">
        <v>5000</v>
      </c>
      <c r="AA1426" s="131">
        <v>3.3719999999999999</v>
      </c>
      <c r="AB1426" s="131">
        <v>98.981999999999999</v>
      </c>
      <c r="AC1426" s="109"/>
      <c r="AD1426" s="131">
        <v>16.687999999999999</v>
      </c>
      <c r="AE1426" s="109"/>
      <c r="AF1426" s="108"/>
      <c r="AG1426" s="16"/>
      <c r="AH1426" s="132">
        <v>0</v>
      </c>
      <c r="AI1426" s="132">
        <v>5.0000000000000001E-4</v>
      </c>
      <c r="AJ1426" s="132">
        <v>2.0000000000000002E-5</v>
      </c>
    </row>
    <row r="1427" spans="1:36">
      <c r="A1427" t="s">
        <v>1214</v>
      </c>
      <c r="B1427" t="s">
        <v>1250</v>
      </c>
      <c r="C1427" t="s">
        <v>3371</v>
      </c>
      <c r="D1427" t="s">
        <v>3372</v>
      </c>
      <c r="E1427" t="s">
        <v>80</v>
      </c>
      <c r="F1427" t="s">
        <v>3373</v>
      </c>
      <c r="G1427" t="s">
        <v>3374</v>
      </c>
      <c r="H1427" t="s">
        <v>322</v>
      </c>
      <c r="I1427" t="s">
        <v>756</v>
      </c>
      <c r="J1427" t="s">
        <v>206</v>
      </c>
      <c r="K1427" t="s">
        <v>225</v>
      </c>
      <c r="L1427" t="s">
        <v>326</v>
      </c>
      <c r="M1427" t="s">
        <v>315</v>
      </c>
      <c r="N1427" t="s">
        <v>526</v>
      </c>
      <c r="O1427" t="s">
        <v>340</v>
      </c>
      <c r="P1427" t="s">
        <v>1902</v>
      </c>
      <c r="Q1427" t="s">
        <v>422</v>
      </c>
      <c r="R1427" t="s">
        <v>408</v>
      </c>
      <c r="S1427" t="s">
        <v>1216</v>
      </c>
      <c r="T1427" s="131">
        <v>4.5129999999999999</v>
      </c>
      <c r="U1427" t="s">
        <v>2515</v>
      </c>
      <c r="V1427" s="132">
        <v>4.1959999999999997E-2</v>
      </c>
      <c r="W1427" s="132">
        <v>4.3249999999999997E-2</v>
      </c>
      <c r="X1427" t="s">
        <v>413</v>
      </c>
      <c r="Y1427" t="s">
        <v>340</v>
      </c>
      <c r="Z1427" s="131">
        <v>5000</v>
      </c>
      <c r="AA1427" s="131">
        <v>3.3719999999999999</v>
      </c>
      <c r="AB1427" s="131">
        <v>98.438999999999993</v>
      </c>
      <c r="AC1427" s="109">
        <v>0.09</v>
      </c>
      <c r="AD1427" s="131">
        <v>16.597000000000001</v>
      </c>
      <c r="AE1427" s="109"/>
      <c r="AF1427" s="108"/>
      <c r="AG1427" s="16"/>
      <c r="AH1427" s="132">
        <v>0</v>
      </c>
      <c r="AI1427" s="132">
        <v>5.0000000000000001E-4</v>
      </c>
      <c r="AJ1427" s="132">
        <v>2.0000000000000002E-5</v>
      </c>
    </row>
    <row r="1428" spans="1:36">
      <c r="A1428" t="s">
        <v>1214</v>
      </c>
      <c r="B1428" t="s">
        <v>1250</v>
      </c>
      <c r="C1428" t="s">
        <v>3375</v>
      </c>
      <c r="D1428" t="s">
        <v>3376</v>
      </c>
      <c r="E1428" t="s">
        <v>80</v>
      </c>
      <c r="F1428" t="s">
        <v>3377</v>
      </c>
      <c r="G1428" t="s">
        <v>3378</v>
      </c>
      <c r="H1428" t="s">
        <v>322</v>
      </c>
      <c r="I1428" t="s">
        <v>756</v>
      </c>
      <c r="J1428" t="s">
        <v>206</v>
      </c>
      <c r="K1428" t="s">
        <v>225</v>
      </c>
      <c r="L1428" t="s">
        <v>326</v>
      </c>
      <c r="M1428" t="s">
        <v>315</v>
      </c>
      <c r="N1428" t="s">
        <v>545</v>
      </c>
      <c r="O1428" t="s">
        <v>340</v>
      </c>
      <c r="P1428" t="s">
        <v>1908</v>
      </c>
      <c r="Q1428" t="s">
        <v>434</v>
      </c>
      <c r="R1428" t="s">
        <v>408</v>
      </c>
      <c r="S1428" t="s">
        <v>1216</v>
      </c>
      <c r="T1428" s="131">
        <v>2.242</v>
      </c>
      <c r="U1428" t="s">
        <v>3379</v>
      </c>
      <c r="V1428" s="132">
        <v>4.53E-2</v>
      </c>
      <c r="W1428" s="132">
        <v>4.258E-2</v>
      </c>
      <c r="X1428" t="s">
        <v>413</v>
      </c>
      <c r="Y1428" t="s">
        <v>340</v>
      </c>
      <c r="Z1428" s="131">
        <v>5000</v>
      </c>
      <c r="AA1428" s="131">
        <v>3.3719999999999999</v>
      </c>
      <c r="AB1428" s="131">
        <v>98.043999999999997</v>
      </c>
      <c r="AC1428" s="109"/>
      <c r="AD1428" s="131">
        <v>16.53</v>
      </c>
      <c r="AE1428" s="109"/>
      <c r="AF1428" s="108"/>
      <c r="AG1428" s="16"/>
      <c r="AH1428" s="132">
        <v>0</v>
      </c>
      <c r="AI1428" s="132">
        <v>5.0000000000000001E-4</v>
      </c>
      <c r="AJ1428" s="132">
        <v>2.0000000000000002E-5</v>
      </c>
    </row>
    <row r="1429" spans="1:36">
      <c r="A1429" t="s">
        <v>1214</v>
      </c>
      <c r="B1429" t="s">
        <v>1250</v>
      </c>
      <c r="C1429" t="s">
        <v>3411</v>
      </c>
      <c r="D1429" t="s">
        <v>3412</v>
      </c>
      <c r="E1429" t="s">
        <v>80</v>
      </c>
      <c r="F1429" t="s">
        <v>3413</v>
      </c>
      <c r="G1429" t="s">
        <v>3414</v>
      </c>
      <c r="H1429" t="s">
        <v>322</v>
      </c>
      <c r="I1429" t="s">
        <v>756</v>
      </c>
      <c r="J1429" t="s">
        <v>206</v>
      </c>
      <c r="K1429" t="s">
        <v>225</v>
      </c>
      <c r="L1429" t="s">
        <v>326</v>
      </c>
      <c r="M1429" t="s">
        <v>315</v>
      </c>
      <c r="N1429" t="s">
        <v>487</v>
      </c>
      <c r="O1429" t="s">
        <v>340</v>
      </c>
      <c r="P1429" t="s">
        <v>1902</v>
      </c>
      <c r="Q1429" t="s">
        <v>434</v>
      </c>
      <c r="R1429" t="s">
        <v>408</v>
      </c>
      <c r="S1429" t="s">
        <v>1216</v>
      </c>
      <c r="T1429" s="131">
        <v>4.5540000000000003</v>
      </c>
      <c r="U1429" t="s">
        <v>3415</v>
      </c>
      <c r="V1429" s="132">
        <v>10</v>
      </c>
      <c r="W1429" s="132">
        <v>5.1279999999999999E-2</v>
      </c>
      <c r="X1429" t="s">
        <v>413</v>
      </c>
      <c r="Y1429" t="s">
        <v>340</v>
      </c>
      <c r="Z1429" s="131">
        <v>5000</v>
      </c>
      <c r="AA1429" s="131">
        <v>3.3719999999999999</v>
      </c>
      <c r="AB1429" s="131">
        <v>97.974999999999994</v>
      </c>
      <c r="AC1429" s="109"/>
      <c r="AD1429" s="131">
        <v>16.518999999999998</v>
      </c>
      <c r="AE1429" s="109"/>
      <c r="AF1429" s="108"/>
      <c r="AG1429" s="16"/>
      <c r="AH1429" s="132">
        <v>2.0000000000000002E-5</v>
      </c>
      <c r="AI1429" s="132">
        <v>5.0000000000000001E-4</v>
      </c>
      <c r="AJ1429" s="132">
        <v>2.0000000000000002E-5</v>
      </c>
    </row>
    <row r="1430" spans="1:36">
      <c r="A1430" t="s">
        <v>1214</v>
      </c>
      <c r="B1430" t="s">
        <v>1250</v>
      </c>
      <c r="C1430" t="s">
        <v>3380</v>
      </c>
      <c r="D1430" t="s">
        <v>3381</v>
      </c>
      <c r="E1430" t="s">
        <v>80</v>
      </c>
      <c r="F1430" t="s">
        <v>3382</v>
      </c>
      <c r="G1430" t="s">
        <v>3383</v>
      </c>
      <c r="H1430" t="s">
        <v>322</v>
      </c>
      <c r="I1430" t="s">
        <v>756</v>
      </c>
      <c r="J1430" t="s">
        <v>206</v>
      </c>
      <c r="K1430" t="s">
        <v>225</v>
      </c>
      <c r="L1430" t="s">
        <v>326</v>
      </c>
      <c r="M1430" t="s">
        <v>315</v>
      </c>
      <c r="N1430" t="s">
        <v>526</v>
      </c>
      <c r="O1430" t="s">
        <v>340</v>
      </c>
      <c r="P1430" t="s">
        <v>1908</v>
      </c>
      <c r="Q1430" t="s">
        <v>434</v>
      </c>
      <c r="R1430" t="s">
        <v>408</v>
      </c>
      <c r="S1430" t="s">
        <v>1216</v>
      </c>
      <c r="T1430" s="131">
        <v>4.25</v>
      </c>
      <c r="U1430" t="s">
        <v>3384</v>
      </c>
      <c r="V1430" s="132">
        <v>4.6580000000000003E-2</v>
      </c>
      <c r="W1430" s="132">
        <v>4.5010000000000001E-2</v>
      </c>
      <c r="X1430" t="s">
        <v>413</v>
      </c>
      <c r="Y1430" t="s">
        <v>340</v>
      </c>
      <c r="Z1430" s="131">
        <v>5000</v>
      </c>
      <c r="AA1430" s="131">
        <v>3.3719999999999999</v>
      </c>
      <c r="AB1430" s="131">
        <v>97.596000000000004</v>
      </c>
      <c r="AC1430" s="109"/>
      <c r="AD1430" s="131">
        <v>16.454999999999998</v>
      </c>
      <c r="AE1430" s="109"/>
      <c r="AF1430" s="108"/>
      <c r="AG1430" s="16"/>
      <c r="AH1430" s="132">
        <v>1.0000000000000001E-5</v>
      </c>
      <c r="AI1430" s="132">
        <v>5.0000000000000001E-4</v>
      </c>
      <c r="AJ1430" s="132">
        <v>2.0000000000000002E-5</v>
      </c>
    </row>
    <row r="1431" spans="1:36">
      <c r="A1431" t="s">
        <v>1214</v>
      </c>
      <c r="B1431" t="s">
        <v>1250</v>
      </c>
      <c r="C1431" t="s">
        <v>3385</v>
      </c>
      <c r="D1431" t="s">
        <v>3386</v>
      </c>
      <c r="E1431" t="s">
        <v>80</v>
      </c>
      <c r="F1431" t="s">
        <v>3387</v>
      </c>
      <c r="G1431" t="s">
        <v>3388</v>
      </c>
      <c r="H1431" t="s">
        <v>322</v>
      </c>
      <c r="I1431" t="s">
        <v>756</v>
      </c>
      <c r="J1431" t="s">
        <v>206</v>
      </c>
      <c r="K1431" t="s">
        <v>225</v>
      </c>
      <c r="L1431" t="s">
        <v>326</v>
      </c>
      <c r="M1431" t="s">
        <v>315</v>
      </c>
      <c r="N1431" t="s">
        <v>522</v>
      </c>
      <c r="O1431" t="s">
        <v>340</v>
      </c>
      <c r="P1431" t="s">
        <v>3251</v>
      </c>
      <c r="Q1431" t="s">
        <v>434</v>
      </c>
      <c r="R1431" t="s">
        <v>408</v>
      </c>
      <c r="S1431" t="s">
        <v>1216</v>
      </c>
      <c r="T1431" s="131">
        <v>4.2930000000000001</v>
      </c>
      <c r="U1431" t="s">
        <v>3389</v>
      </c>
      <c r="V1431" s="132">
        <v>4.6699999999999998E-2</v>
      </c>
      <c r="W1431" s="132">
        <v>4.4400000000000002E-2</v>
      </c>
      <c r="X1431" t="s">
        <v>413</v>
      </c>
      <c r="Y1431" t="s">
        <v>340</v>
      </c>
      <c r="Z1431" s="131">
        <v>5000</v>
      </c>
      <c r="AA1431" s="131">
        <v>3.3719999999999999</v>
      </c>
      <c r="AB1431" s="131">
        <v>93.262</v>
      </c>
      <c r="AC1431" s="109"/>
      <c r="AD1431" s="131">
        <v>15.724</v>
      </c>
      <c r="AE1431" s="109"/>
      <c r="AF1431" s="108"/>
      <c r="AG1431" s="16"/>
      <c r="AH1431" s="132">
        <v>1.0000000000000001E-5</v>
      </c>
      <c r="AI1431" s="132">
        <v>4.6999999999999999E-4</v>
      </c>
      <c r="AJ1431" s="132">
        <v>2.0000000000000002E-5</v>
      </c>
    </row>
    <row r="1432" spans="1:36">
      <c r="A1432" t="s">
        <v>1214</v>
      </c>
      <c r="B1432" t="s">
        <v>1250</v>
      </c>
      <c r="C1432" t="s">
        <v>3416</v>
      </c>
      <c r="D1432" t="s">
        <v>3417</v>
      </c>
      <c r="E1432" t="s">
        <v>80</v>
      </c>
      <c r="F1432" t="s">
        <v>3418</v>
      </c>
      <c r="G1432" t="s">
        <v>3419</v>
      </c>
      <c r="H1432" t="s">
        <v>322</v>
      </c>
      <c r="I1432" t="s">
        <v>756</v>
      </c>
      <c r="J1432" t="s">
        <v>206</v>
      </c>
      <c r="K1432" t="s">
        <v>234</v>
      </c>
      <c r="L1432" t="s">
        <v>326</v>
      </c>
      <c r="M1432" t="s">
        <v>315</v>
      </c>
      <c r="N1432" t="s">
        <v>504</v>
      </c>
      <c r="O1432" t="s">
        <v>340</v>
      </c>
      <c r="P1432" t="s">
        <v>3420</v>
      </c>
      <c r="Q1432" t="s">
        <v>434</v>
      </c>
      <c r="R1432" t="s">
        <v>408</v>
      </c>
      <c r="S1432" t="s">
        <v>1216</v>
      </c>
      <c r="T1432" s="131">
        <v>4.7140000000000004</v>
      </c>
      <c r="U1432" t="s">
        <v>3421</v>
      </c>
      <c r="V1432" s="132">
        <v>2.921E-2</v>
      </c>
      <c r="W1432" s="132">
        <v>5.1159999999999997E-2</v>
      </c>
      <c r="X1432" t="s">
        <v>413</v>
      </c>
      <c r="Y1432" t="s">
        <v>340</v>
      </c>
      <c r="Z1432" s="131">
        <v>5000</v>
      </c>
      <c r="AA1432" s="131">
        <v>3.3719999999999999</v>
      </c>
      <c r="AB1432" s="131">
        <v>88.093999999999994</v>
      </c>
      <c r="AC1432" s="109"/>
      <c r="AD1432" s="131">
        <v>14.853</v>
      </c>
      <c r="AE1432" s="109"/>
      <c r="AF1432" s="108"/>
      <c r="AG1432" s="16"/>
      <c r="AH1432" s="132">
        <v>1.0000000000000001E-5</v>
      </c>
      <c r="AI1432" s="132">
        <v>4.4999999999999999E-4</v>
      </c>
      <c r="AJ1432" s="132">
        <v>2.0000000000000002E-5</v>
      </c>
    </row>
    <row r="1433" spans="1:36">
      <c r="A1433" t="s">
        <v>1214</v>
      </c>
      <c r="B1433" t="s">
        <v>1250</v>
      </c>
      <c r="C1433" t="s">
        <v>2172</v>
      </c>
      <c r="D1433" t="s">
        <v>2173</v>
      </c>
      <c r="E1433" t="s">
        <v>310</v>
      </c>
      <c r="F1433" t="s">
        <v>3427</v>
      </c>
      <c r="G1433" t="s">
        <v>3428</v>
      </c>
      <c r="H1433" t="s">
        <v>322</v>
      </c>
      <c r="I1433" t="s">
        <v>756</v>
      </c>
      <c r="J1433" t="s">
        <v>206</v>
      </c>
      <c r="K1433" t="s">
        <v>205</v>
      </c>
      <c r="L1433" t="s">
        <v>326</v>
      </c>
      <c r="M1433" t="s">
        <v>315</v>
      </c>
      <c r="N1433" t="s">
        <v>535</v>
      </c>
      <c r="O1433" t="s">
        <v>340</v>
      </c>
      <c r="P1433" t="s">
        <v>2176</v>
      </c>
      <c r="Q1433" t="s">
        <v>434</v>
      </c>
      <c r="R1433" t="s">
        <v>408</v>
      </c>
      <c r="S1433" t="s">
        <v>1217</v>
      </c>
      <c r="T1433" s="131">
        <v>4.7770000000000001</v>
      </c>
      <c r="U1433" t="s">
        <v>3429</v>
      </c>
      <c r="V1433" s="132">
        <v>7.3660000000000003E-2</v>
      </c>
      <c r="W1433" s="132">
        <v>4.1540000000000001E-2</v>
      </c>
      <c r="X1433" t="s">
        <v>413</v>
      </c>
      <c r="Y1433" t="s">
        <v>340</v>
      </c>
      <c r="Z1433" s="131">
        <v>1000</v>
      </c>
      <c r="AA1433" s="131">
        <v>3.9550000000000001</v>
      </c>
      <c r="AB1433" s="131">
        <v>121.42100000000001</v>
      </c>
      <c r="AC1433" s="109"/>
      <c r="AD1433" s="131">
        <v>4.8019999999999996</v>
      </c>
      <c r="AE1433" s="109"/>
      <c r="AF1433" s="108"/>
      <c r="AG1433" s="16"/>
      <c r="AH1433" s="132">
        <v>0</v>
      </c>
      <c r="AI1433" s="132">
        <v>1.3999999999999999E-4</v>
      </c>
      <c r="AJ1433" s="132">
        <v>1.0000000000000001E-5</v>
      </c>
    </row>
    <row r="1434" spans="1:36">
      <c r="A1434" t="s">
        <v>1214</v>
      </c>
      <c r="B1434" t="s">
        <v>1250</v>
      </c>
      <c r="C1434" t="s">
        <v>2172</v>
      </c>
      <c r="D1434" t="s">
        <v>2173</v>
      </c>
      <c r="E1434" t="s">
        <v>310</v>
      </c>
      <c r="F1434" t="s">
        <v>3433</v>
      </c>
      <c r="G1434" t="s">
        <v>3434</v>
      </c>
      <c r="H1434" t="s">
        <v>322</v>
      </c>
      <c r="I1434" t="s">
        <v>756</v>
      </c>
      <c r="J1434" t="s">
        <v>206</v>
      </c>
      <c r="K1434" t="s">
        <v>205</v>
      </c>
      <c r="L1434" t="s">
        <v>326</v>
      </c>
      <c r="M1434" t="s">
        <v>315</v>
      </c>
      <c r="N1434" t="s">
        <v>535</v>
      </c>
      <c r="O1434" t="s">
        <v>340</v>
      </c>
      <c r="P1434" t="s">
        <v>2176</v>
      </c>
      <c r="Q1434" t="s">
        <v>434</v>
      </c>
      <c r="R1434" t="s">
        <v>408</v>
      </c>
      <c r="S1434" t="s">
        <v>1217</v>
      </c>
      <c r="T1434" s="131">
        <v>3.4</v>
      </c>
      <c r="U1434" t="s">
        <v>3435</v>
      </c>
      <c r="V1434" s="132">
        <v>6.762E-2</v>
      </c>
      <c r="W1434" s="132">
        <v>3.712E-2</v>
      </c>
      <c r="X1434" t="s">
        <v>413</v>
      </c>
      <c r="Y1434" t="s">
        <v>340</v>
      </c>
      <c r="Z1434" s="131">
        <v>1000</v>
      </c>
      <c r="AA1434" s="131">
        <v>3.9550000000000001</v>
      </c>
      <c r="AB1434" s="131">
        <v>115.074</v>
      </c>
      <c r="AC1434" s="109"/>
      <c r="AD1434" s="131">
        <v>4.5510000000000002</v>
      </c>
      <c r="AE1434" s="109"/>
      <c r="AF1434" s="108"/>
      <c r="AG1434" s="16"/>
      <c r="AH1434" s="132">
        <v>0</v>
      </c>
      <c r="AI1434" s="132">
        <v>1.3999999999999999E-4</v>
      </c>
      <c r="AJ1434" s="132">
        <v>0</v>
      </c>
    </row>
    <row r="1435" spans="1:36">
      <c r="A1435" t="s">
        <v>1214</v>
      </c>
      <c r="B1435" t="s">
        <v>1252</v>
      </c>
      <c r="C1435" t="s">
        <v>1536</v>
      </c>
      <c r="D1435" t="s">
        <v>1537</v>
      </c>
      <c r="E1435" t="s">
        <v>310</v>
      </c>
      <c r="F1435" t="s">
        <v>2826</v>
      </c>
      <c r="G1435" t="s">
        <v>2827</v>
      </c>
      <c r="H1435" t="s">
        <v>322</v>
      </c>
      <c r="I1435" t="s">
        <v>755</v>
      </c>
      <c r="J1435" t="s">
        <v>205</v>
      </c>
      <c r="K1435" t="s">
        <v>205</v>
      </c>
      <c r="L1435" t="s">
        <v>326</v>
      </c>
      <c r="M1435" t="s">
        <v>341</v>
      </c>
      <c r="N1435" t="s">
        <v>449</v>
      </c>
      <c r="O1435" t="s">
        <v>340</v>
      </c>
      <c r="P1435" t="s">
        <v>1212</v>
      </c>
      <c r="Q1435" t="s">
        <v>414</v>
      </c>
      <c r="R1435" t="s">
        <v>408</v>
      </c>
      <c r="S1435" t="s">
        <v>1213</v>
      </c>
      <c r="T1435" s="131">
        <v>2.09</v>
      </c>
      <c r="U1435" t="s">
        <v>1325</v>
      </c>
      <c r="V1435" s="132">
        <v>1.7219999999999999E-2</v>
      </c>
      <c r="W1435" s="132">
        <v>2.5600000000000001E-2</v>
      </c>
      <c r="X1435" t="s">
        <v>413</v>
      </c>
      <c r="Y1435" t="s">
        <v>340</v>
      </c>
      <c r="Z1435" s="131">
        <v>22087818</v>
      </c>
      <c r="AA1435" s="131">
        <v>1</v>
      </c>
      <c r="AB1435" s="131">
        <v>104.2</v>
      </c>
      <c r="AC1435" s="109"/>
      <c r="AD1435" s="131">
        <v>23015.506000000001</v>
      </c>
      <c r="AE1435" s="109"/>
      <c r="AF1435" s="108"/>
      <c r="AG1435" s="16"/>
      <c r="AH1435" s="132">
        <v>7.6899999999999998E-3</v>
      </c>
      <c r="AI1435" s="132">
        <v>3.0089999999999999E-2</v>
      </c>
      <c r="AJ1435" s="132">
        <v>6.1000000000000004E-3</v>
      </c>
    </row>
    <row r="1436" spans="1:36">
      <c r="A1436" t="s">
        <v>1214</v>
      </c>
      <c r="B1436" t="s">
        <v>1252</v>
      </c>
      <c r="C1436" t="s">
        <v>2455</v>
      </c>
      <c r="D1436" t="s">
        <v>2456</v>
      </c>
      <c r="E1436" t="s">
        <v>310</v>
      </c>
      <c r="F1436" t="s">
        <v>2457</v>
      </c>
      <c r="G1436" t="s">
        <v>2458</v>
      </c>
      <c r="H1436" t="s">
        <v>322</v>
      </c>
      <c r="I1436" t="s">
        <v>755</v>
      </c>
      <c r="J1436" t="s">
        <v>205</v>
      </c>
      <c r="K1436" t="s">
        <v>205</v>
      </c>
      <c r="L1436" t="s">
        <v>326</v>
      </c>
      <c r="M1436" t="s">
        <v>341</v>
      </c>
      <c r="N1436" t="s">
        <v>437</v>
      </c>
      <c r="O1436" t="s">
        <v>340</v>
      </c>
      <c r="P1436" t="s">
        <v>1212</v>
      </c>
      <c r="Q1436" t="s">
        <v>414</v>
      </c>
      <c r="R1436" t="s">
        <v>408</v>
      </c>
      <c r="S1436" t="s">
        <v>1213</v>
      </c>
      <c r="T1436" s="131">
        <v>3.04</v>
      </c>
      <c r="U1436" t="s">
        <v>2459</v>
      </c>
      <c r="V1436" s="132">
        <v>1.62286</v>
      </c>
      <c r="W1436" s="132">
        <v>2.5899999999999999E-2</v>
      </c>
      <c r="X1436" t="s">
        <v>413</v>
      </c>
      <c r="Y1436" t="s">
        <v>340</v>
      </c>
      <c r="Z1436" s="131">
        <v>17205471.739999998</v>
      </c>
      <c r="AA1436" s="131">
        <v>1</v>
      </c>
      <c r="AB1436" s="131">
        <v>107.74</v>
      </c>
      <c r="AC1436" s="109"/>
      <c r="AD1436" s="131">
        <v>18537.174999999999</v>
      </c>
      <c r="AE1436" s="109"/>
      <c r="AF1436" s="108"/>
      <c r="AG1436" s="16"/>
      <c r="AH1436" s="132">
        <v>1.9429999999999999E-2</v>
      </c>
      <c r="AI1436" s="132">
        <v>2.4240000000000001E-2</v>
      </c>
      <c r="AJ1436" s="132">
        <v>4.9100000000000003E-3</v>
      </c>
    </row>
    <row r="1437" spans="1:36">
      <c r="A1437" t="s">
        <v>1214</v>
      </c>
      <c r="B1437" t="s">
        <v>1252</v>
      </c>
      <c r="C1437" t="s">
        <v>2004</v>
      </c>
      <c r="D1437" t="s">
        <v>2005</v>
      </c>
      <c r="E1437" t="s">
        <v>310</v>
      </c>
      <c r="F1437" t="s">
        <v>2360</v>
      </c>
      <c r="G1437" t="s">
        <v>2361</v>
      </c>
      <c r="H1437" t="s">
        <v>322</v>
      </c>
      <c r="I1437" t="s">
        <v>755</v>
      </c>
      <c r="J1437" t="s">
        <v>205</v>
      </c>
      <c r="K1437" t="s">
        <v>205</v>
      </c>
      <c r="L1437" t="s">
        <v>326</v>
      </c>
      <c r="M1437" t="s">
        <v>341</v>
      </c>
      <c r="N1437" t="s">
        <v>449</v>
      </c>
      <c r="O1437" t="s">
        <v>340</v>
      </c>
      <c r="P1437" t="s">
        <v>1212</v>
      </c>
      <c r="Q1437" t="s">
        <v>414</v>
      </c>
      <c r="R1437" t="s">
        <v>408</v>
      </c>
      <c r="S1437" t="s">
        <v>1213</v>
      </c>
      <c r="T1437" s="131">
        <v>0.98</v>
      </c>
      <c r="U1437" t="s">
        <v>2362</v>
      </c>
      <c r="V1437" s="132">
        <v>1.175E-2</v>
      </c>
      <c r="W1437" s="132">
        <v>2.5499999999999998E-2</v>
      </c>
      <c r="X1437" t="s">
        <v>413</v>
      </c>
      <c r="Y1437" t="s">
        <v>340</v>
      </c>
      <c r="Z1437" s="131">
        <v>15282559</v>
      </c>
      <c r="AA1437" s="131">
        <v>1</v>
      </c>
      <c r="AB1437" s="131">
        <v>112.93</v>
      </c>
      <c r="AC1437" s="109"/>
      <c r="AD1437" s="131">
        <v>17258.594000000001</v>
      </c>
      <c r="AE1437" s="109"/>
      <c r="AF1437" s="108"/>
      <c r="AG1437" s="16"/>
      <c r="AH1437" s="132">
        <v>5.0899999999999999E-3</v>
      </c>
      <c r="AI1437" s="132">
        <v>2.256E-2</v>
      </c>
      <c r="AJ1437" s="132">
        <v>4.5700000000000003E-3</v>
      </c>
    </row>
    <row r="1438" spans="1:36">
      <c r="A1438" t="s">
        <v>1214</v>
      </c>
      <c r="B1438" t="s">
        <v>1252</v>
      </c>
      <c r="C1438" t="s">
        <v>1992</v>
      </c>
      <c r="D1438" t="s">
        <v>1993</v>
      </c>
      <c r="E1438" t="s">
        <v>310</v>
      </c>
      <c r="F1438" t="s">
        <v>2440</v>
      </c>
      <c r="G1438" t="s">
        <v>2441</v>
      </c>
      <c r="H1438" t="s">
        <v>322</v>
      </c>
      <c r="I1438" t="s">
        <v>755</v>
      </c>
      <c r="J1438" t="s">
        <v>205</v>
      </c>
      <c r="K1438" t="s">
        <v>205</v>
      </c>
      <c r="L1438" t="s">
        <v>326</v>
      </c>
      <c r="M1438" t="s">
        <v>341</v>
      </c>
      <c r="N1438" t="s">
        <v>449</v>
      </c>
      <c r="O1438" t="s">
        <v>340</v>
      </c>
      <c r="P1438" t="s">
        <v>1212</v>
      </c>
      <c r="Q1438" t="s">
        <v>414</v>
      </c>
      <c r="R1438" t="s">
        <v>408</v>
      </c>
      <c r="S1438" t="s">
        <v>1213</v>
      </c>
      <c r="T1438" s="131">
        <v>2.81</v>
      </c>
      <c r="U1438" t="s">
        <v>2442</v>
      </c>
      <c r="V1438" s="132">
        <v>3.85114</v>
      </c>
      <c r="W1438" s="132">
        <v>2.4400000000000002E-2</v>
      </c>
      <c r="X1438" t="s">
        <v>413</v>
      </c>
      <c r="Y1438" t="s">
        <v>340</v>
      </c>
      <c r="Z1438" s="131">
        <v>13936493.289999999</v>
      </c>
      <c r="AA1438" s="131">
        <v>1</v>
      </c>
      <c r="AB1438" s="131">
        <v>115.29</v>
      </c>
      <c r="AC1438" s="109"/>
      <c r="AD1438" s="131">
        <v>16067.383</v>
      </c>
      <c r="AE1438" s="109"/>
      <c r="AF1438" s="108"/>
      <c r="AG1438" s="16"/>
      <c r="AH1438" s="132">
        <v>6.2500000000000003E-3</v>
      </c>
      <c r="AI1438" s="132">
        <v>2.1010000000000001E-2</v>
      </c>
      <c r="AJ1438" s="132">
        <v>4.2599999999999999E-3</v>
      </c>
    </row>
    <row r="1439" spans="1:36">
      <c r="A1439" t="s">
        <v>1214</v>
      </c>
      <c r="B1439" t="s">
        <v>1252</v>
      </c>
      <c r="C1439" t="s">
        <v>2480</v>
      </c>
      <c r="D1439" t="s">
        <v>2481</v>
      </c>
      <c r="E1439" t="s">
        <v>310</v>
      </c>
      <c r="F1439" t="s">
        <v>2488</v>
      </c>
      <c r="G1439" t="s">
        <v>2489</v>
      </c>
      <c r="H1439" t="s">
        <v>322</v>
      </c>
      <c r="I1439" t="s">
        <v>755</v>
      </c>
      <c r="J1439" t="s">
        <v>205</v>
      </c>
      <c r="K1439" t="s">
        <v>205</v>
      </c>
      <c r="L1439" t="s">
        <v>326</v>
      </c>
      <c r="M1439" t="s">
        <v>341</v>
      </c>
      <c r="N1439" t="s">
        <v>478</v>
      </c>
      <c r="O1439" t="s">
        <v>340</v>
      </c>
      <c r="P1439" t="s">
        <v>1212</v>
      </c>
      <c r="Q1439" t="s">
        <v>414</v>
      </c>
      <c r="R1439" t="s">
        <v>408</v>
      </c>
      <c r="S1439" t="s">
        <v>1213</v>
      </c>
      <c r="T1439" s="131">
        <v>1.48</v>
      </c>
      <c r="U1439" t="s">
        <v>1681</v>
      </c>
      <c r="V1439" s="132">
        <v>-1.0499999999999999E-3</v>
      </c>
      <c r="W1439" s="132">
        <v>2.5999999999999999E-2</v>
      </c>
      <c r="X1439" t="s">
        <v>413</v>
      </c>
      <c r="Y1439" t="s">
        <v>340</v>
      </c>
      <c r="Z1439" s="131">
        <v>14293132.15</v>
      </c>
      <c r="AA1439" s="131">
        <v>1</v>
      </c>
      <c r="AB1439" s="131">
        <v>111.15</v>
      </c>
      <c r="AC1439" s="109"/>
      <c r="AD1439" s="131">
        <v>15886.816000000001</v>
      </c>
      <c r="AE1439" s="109"/>
      <c r="AF1439" s="108"/>
      <c r="AG1439" s="16"/>
      <c r="AH1439" s="132">
        <v>2.2249999999999999E-2</v>
      </c>
      <c r="AI1439" s="132">
        <v>2.077E-2</v>
      </c>
      <c r="AJ1439" s="132">
        <v>4.2100000000000002E-3</v>
      </c>
    </row>
    <row r="1440" spans="1:36">
      <c r="A1440" t="s">
        <v>1214</v>
      </c>
      <c r="B1440" t="s">
        <v>1252</v>
      </c>
      <c r="C1440" t="s">
        <v>2004</v>
      </c>
      <c r="D1440" t="s">
        <v>2005</v>
      </c>
      <c r="E1440" t="s">
        <v>310</v>
      </c>
      <c r="F1440" t="s">
        <v>2232</v>
      </c>
      <c r="G1440" t="s">
        <v>2233</v>
      </c>
      <c r="H1440" t="s">
        <v>322</v>
      </c>
      <c r="I1440" t="s">
        <v>755</v>
      </c>
      <c r="J1440" t="s">
        <v>205</v>
      </c>
      <c r="K1440" t="s">
        <v>205</v>
      </c>
      <c r="L1440" t="s">
        <v>326</v>
      </c>
      <c r="M1440" t="s">
        <v>341</v>
      </c>
      <c r="N1440" t="s">
        <v>449</v>
      </c>
      <c r="O1440" t="s">
        <v>340</v>
      </c>
      <c r="P1440" t="s">
        <v>1212</v>
      </c>
      <c r="Q1440" t="s">
        <v>414</v>
      </c>
      <c r="R1440" t="s">
        <v>408</v>
      </c>
      <c r="S1440" t="s">
        <v>1213</v>
      </c>
      <c r="T1440" s="131">
        <v>3.21</v>
      </c>
      <c r="U1440" t="s">
        <v>2234</v>
      </c>
      <c r="V1440" s="132">
        <v>1.933E-2</v>
      </c>
      <c r="W1440" s="132">
        <v>2.58E-2</v>
      </c>
      <c r="X1440" t="s">
        <v>413</v>
      </c>
      <c r="Y1440" t="s">
        <v>340</v>
      </c>
      <c r="Z1440" s="131">
        <v>13728262.82</v>
      </c>
      <c r="AA1440" s="131">
        <v>1</v>
      </c>
      <c r="AB1440" s="131">
        <v>104.36</v>
      </c>
      <c r="AC1440" s="109"/>
      <c r="AD1440" s="131">
        <v>14326.815000000001</v>
      </c>
      <c r="AE1440" s="109"/>
      <c r="AF1440" s="108"/>
      <c r="AG1440" s="16"/>
      <c r="AH1440" s="132">
        <v>6.1500000000000001E-3</v>
      </c>
      <c r="AI1440" s="132">
        <v>1.873E-2</v>
      </c>
      <c r="AJ1440" s="132">
        <v>3.8E-3</v>
      </c>
    </row>
    <row r="1441" spans="1:36">
      <c r="A1441" t="s">
        <v>1214</v>
      </c>
      <c r="B1441" t="s">
        <v>1252</v>
      </c>
      <c r="C1441" t="s">
        <v>456</v>
      </c>
      <c r="D1441" t="s">
        <v>2228</v>
      </c>
      <c r="E1441" t="s">
        <v>310</v>
      </c>
      <c r="F1441" t="s">
        <v>2431</v>
      </c>
      <c r="G1441" t="s">
        <v>2432</v>
      </c>
      <c r="H1441" t="s">
        <v>322</v>
      </c>
      <c r="I1441" t="s">
        <v>755</v>
      </c>
      <c r="J1441" t="s">
        <v>205</v>
      </c>
      <c r="K1441" t="s">
        <v>205</v>
      </c>
      <c r="L1441" t="s">
        <v>326</v>
      </c>
      <c r="M1441" t="s">
        <v>341</v>
      </c>
      <c r="N1441" t="s">
        <v>441</v>
      </c>
      <c r="O1441" t="s">
        <v>340</v>
      </c>
      <c r="P1441" t="s">
        <v>1212</v>
      </c>
      <c r="Q1441" t="s">
        <v>414</v>
      </c>
      <c r="R1441" t="s">
        <v>408</v>
      </c>
      <c r="S1441" t="s">
        <v>1213</v>
      </c>
      <c r="T1441" s="131">
        <v>5.12</v>
      </c>
      <c r="U1441" t="s">
        <v>2433</v>
      </c>
      <c r="V1441" s="132">
        <v>3.29E-3</v>
      </c>
      <c r="W1441" s="132">
        <v>2.6200000000000001E-2</v>
      </c>
      <c r="X1441" t="s">
        <v>413</v>
      </c>
      <c r="Y1441" t="s">
        <v>340</v>
      </c>
      <c r="Z1441" s="131">
        <v>10908120</v>
      </c>
      <c r="AA1441" s="131">
        <v>1</v>
      </c>
      <c r="AB1441" s="131">
        <v>116.21</v>
      </c>
      <c r="AC1441" s="109"/>
      <c r="AD1441" s="131">
        <v>12676.325999999999</v>
      </c>
      <c r="AE1441" s="109"/>
      <c r="AF1441" s="108"/>
      <c r="AG1441" s="16"/>
      <c r="AH1441" s="132">
        <v>2.8E-3</v>
      </c>
      <c r="AI1441" s="132">
        <v>1.6570000000000001E-2</v>
      </c>
      <c r="AJ1441" s="132">
        <v>3.3600000000000001E-3</v>
      </c>
    </row>
    <row r="1442" spans="1:36">
      <c r="A1442" t="s">
        <v>1214</v>
      </c>
      <c r="B1442" t="s">
        <v>1252</v>
      </c>
      <c r="C1442" t="s">
        <v>2480</v>
      </c>
      <c r="D1442" t="s">
        <v>2481</v>
      </c>
      <c r="E1442" t="s">
        <v>310</v>
      </c>
      <c r="F1442" t="s">
        <v>2482</v>
      </c>
      <c r="G1442" t="s">
        <v>2483</v>
      </c>
      <c r="H1442" t="s">
        <v>322</v>
      </c>
      <c r="I1442" t="s">
        <v>755</v>
      </c>
      <c r="J1442" t="s">
        <v>205</v>
      </c>
      <c r="K1442" t="s">
        <v>205</v>
      </c>
      <c r="L1442" t="s">
        <v>326</v>
      </c>
      <c r="M1442" t="s">
        <v>341</v>
      </c>
      <c r="N1442" t="s">
        <v>478</v>
      </c>
      <c r="O1442" t="s">
        <v>340</v>
      </c>
      <c r="P1442" t="s">
        <v>1212</v>
      </c>
      <c r="Q1442" t="s">
        <v>414</v>
      </c>
      <c r="R1442" t="s">
        <v>408</v>
      </c>
      <c r="S1442" t="s">
        <v>1213</v>
      </c>
      <c r="T1442" s="131">
        <v>11.73</v>
      </c>
      <c r="U1442" t="s">
        <v>2484</v>
      </c>
      <c r="V1442" s="132">
        <v>1.6809999999999999E-2</v>
      </c>
      <c r="W1442" s="132">
        <v>2.7699999999999999E-2</v>
      </c>
      <c r="X1442" t="s">
        <v>413</v>
      </c>
      <c r="Y1442" t="s">
        <v>340</v>
      </c>
      <c r="Z1442" s="131">
        <v>10421120.789999999</v>
      </c>
      <c r="AA1442" s="131">
        <v>1</v>
      </c>
      <c r="AB1442" s="131">
        <v>106.32</v>
      </c>
      <c r="AC1442" s="109"/>
      <c r="AD1442" s="131">
        <v>11079.736000000001</v>
      </c>
      <c r="AE1442" s="109"/>
      <c r="AF1442" s="108"/>
      <c r="AG1442" s="16"/>
      <c r="AH1442" s="132">
        <v>1.91E-3</v>
      </c>
      <c r="AI1442" s="132">
        <v>1.4489999999999999E-2</v>
      </c>
      <c r="AJ1442" s="132">
        <v>2.9399999999999999E-3</v>
      </c>
    </row>
    <row r="1443" spans="1:36">
      <c r="A1443" t="s">
        <v>1214</v>
      </c>
      <c r="B1443" t="s">
        <v>1252</v>
      </c>
      <c r="C1443" t="s">
        <v>2414</v>
      </c>
      <c r="D1443" t="s">
        <v>2415</v>
      </c>
      <c r="E1443" t="s">
        <v>310</v>
      </c>
      <c r="F1443" t="s">
        <v>2416</v>
      </c>
      <c r="G1443" t="s">
        <v>2417</v>
      </c>
      <c r="H1443" t="s">
        <v>322</v>
      </c>
      <c r="I1443" t="s">
        <v>755</v>
      </c>
      <c r="J1443" t="s">
        <v>205</v>
      </c>
      <c r="K1443" t="s">
        <v>205</v>
      </c>
      <c r="L1443" t="s">
        <v>326</v>
      </c>
      <c r="M1443" t="s">
        <v>341</v>
      </c>
      <c r="N1443" t="s">
        <v>449</v>
      </c>
      <c r="O1443" t="s">
        <v>340</v>
      </c>
      <c r="P1443" t="s">
        <v>1212</v>
      </c>
      <c r="Q1443" t="s">
        <v>414</v>
      </c>
      <c r="R1443" t="s">
        <v>408</v>
      </c>
      <c r="S1443" t="s">
        <v>1213</v>
      </c>
      <c r="T1443" s="131">
        <v>0.19</v>
      </c>
      <c r="U1443" t="s">
        <v>2418</v>
      </c>
      <c r="V1443" s="132">
        <v>7.8200000000000006E-3</v>
      </c>
      <c r="W1443" s="132">
        <v>2.23E-2</v>
      </c>
      <c r="X1443" t="s">
        <v>413</v>
      </c>
      <c r="Y1443" t="s">
        <v>340</v>
      </c>
      <c r="Z1443" s="131">
        <v>9159115</v>
      </c>
      <c r="AA1443" s="131">
        <v>1</v>
      </c>
      <c r="AB1443" s="131">
        <v>115.96</v>
      </c>
      <c r="AC1443" s="109"/>
      <c r="AD1443" s="131">
        <v>10620.91</v>
      </c>
      <c r="AE1443" s="109"/>
      <c r="AF1443" s="108"/>
      <c r="AG1443" s="16"/>
      <c r="AH1443" s="132">
        <v>6.11E-3</v>
      </c>
      <c r="AI1443" s="132">
        <v>1.389E-2</v>
      </c>
      <c r="AJ1443" s="132">
        <v>2.82E-3</v>
      </c>
    </row>
    <row r="1444" spans="1:36">
      <c r="A1444" t="s">
        <v>1214</v>
      </c>
      <c r="B1444" t="s">
        <v>1252</v>
      </c>
      <c r="C1444" t="s">
        <v>456</v>
      </c>
      <c r="D1444" t="s">
        <v>2228</v>
      </c>
      <c r="E1444" t="s">
        <v>310</v>
      </c>
      <c r="F1444" t="s">
        <v>2419</v>
      </c>
      <c r="G1444" t="s">
        <v>2420</v>
      </c>
      <c r="H1444" t="s">
        <v>322</v>
      </c>
      <c r="I1444" t="s">
        <v>755</v>
      </c>
      <c r="J1444" t="s">
        <v>205</v>
      </c>
      <c r="K1444" t="s">
        <v>205</v>
      </c>
      <c r="L1444" t="s">
        <v>326</v>
      </c>
      <c r="M1444" t="s">
        <v>341</v>
      </c>
      <c r="N1444" t="s">
        <v>441</v>
      </c>
      <c r="O1444" t="s">
        <v>340</v>
      </c>
      <c r="P1444" t="s">
        <v>1212</v>
      </c>
      <c r="Q1444" t="s">
        <v>414</v>
      </c>
      <c r="R1444" t="s">
        <v>408</v>
      </c>
      <c r="S1444" t="s">
        <v>1213</v>
      </c>
      <c r="T1444" s="131">
        <v>0.65</v>
      </c>
      <c r="U1444" t="s">
        <v>2421</v>
      </c>
      <c r="V1444" s="132">
        <v>1.8919999999999999E-2</v>
      </c>
      <c r="W1444" s="132">
        <v>2.9600000000000001E-2</v>
      </c>
      <c r="X1444" t="s">
        <v>413</v>
      </c>
      <c r="Y1444" t="s">
        <v>340</v>
      </c>
      <c r="Z1444" s="131">
        <v>8434475.5</v>
      </c>
      <c r="AA1444" s="131">
        <v>1</v>
      </c>
      <c r="AB1444" s="131">
        <v>121.68</v>
      </c>
      <c r="AC1444" s="109"/>
      <c r="AD1444" s="131">
        <v>10263.07</v>
      </c>
      <c r="AE1444" s="109"/>
      <c r="AF1444" s="108"/>
      <c r="AG1444" s="16"/>
      <c r="AH1444" s="132">
        <v>5.7099999999999998E-3</v>
      </c>
      <c r="AI1444" s="132">
        <v>1.342E-2</v>
      </c>
      <c r="AJ1444" s="132">
        <v>2.7200000000000002E-3</v>
      </c>
    </row>
    <row r="1445" spans="1:36">
      <c r="A1445" t="s">
        <v>1214</v>
      </c>
      <c r="B1445" t="s">
        <v>1252</v>
      </c>
      <c r="C1445" t="s">
        <v>1532</v>
      </c>
      <c r="D1445" t="s">
        <v>1533</v>
      </c>
      <c r="E1445" t="s">
        <v>310</v>
      </c>
      <c r="F1445" t="s">
        <v>2485</v>
      </c>
      <c r="G1445" t="s">
        <v>2486</v>
      </c>
      <c r="H1445" t="s">
        <v>322</v>
      </c>
      <c r="I1445" t="s">
        <v>755</v>
      </c>
      <c r="J1445" t="s">
        <v>205</v>
      </c>
      <c r="K1445" t="s">
        <v>205</v>
      </c>
      <c r="L1445" t="s">
        <v>326</v>
      </c>
      <c r="M1445" t="s">
        <v>341</v>
      </c>
      <c r="N1445" t="s">
        <v>449</v>
      </c>
      <c r="O1445" t="s">
        <v>340</v>
      </c>
      <c r="P1445" t="s">
        <v>1212</v>
      </c>
      <c r="Q1445" t="s">
        <v>414</v>
      </c>
      <c r="R1445" t="s">
        <v>408</v>
      </c>
      <c r="S1445" t="s">
        <v>1213</v>
      </c>
      <c r="T1445" s="131">
        <v>3.5</v>
      </c>
      <c r="U1445" t="s">
        <v>2487</v>
      </c>
      <c r="V1445" s="132">
        <v>4.7999999999999996E-3</v>
      </c>
      <c r="W1445" s="132">
        <v>2.5999999999999999E-2</v>
      </c>
      <c r="X1445" t="s">
        <v>413</v>
      </c>
      <c r="Y1445" t="s">
        <v>340</v>
      </c>
      <c r="Z1445" s="131">
        <v>9661680.0700000003</v>
      </c>
      <c r="AA1445" s="131">
        <v>1</v>
      </c>
      <c r="AB1445" s="131">
        <v>105.05</v>
      </c>
      <c r="AC1445" s="109"/>
      <c r="AD1445" s="131">
        <v>10149.594999999999</v>
      </c>
      <c r="AE1445" s="109"/>
      <c r="AF1445" s="108"/>
      <c r="AG1445" s="16"/>
      <c r="AH1445" s="132">
        <v>2.8300000000000001E-3</v>
      </c>
      <c r="AI1445" s="132">
        <v>1.3270000000000001E-2</v>
      </c>
      <c r="AJ1445" s="132">
        <v>2.6900000000000001E-3</v>
      </c>
    </row>
    <row r="1446" spans="1:36">
      <c r="A1446" t="s">
        <v>1214</v>
      </c>
      <c r="B1446" t="s">
        <v>1252</v>
      </c>
      <c r="C1446" t="s">
        <v>2004</v>
      </c>
      <c r="D1446" t="s">
        <v>2005</v>
      </c>
      <c r="E1446" t="s">
        <v>310</v>
      </c>
      <c r="F1446" t="s">
        <v>2507</v>
      </c>
      <c r="G1446" t="s">
        <v>2508</v>
      </c>
      <c r="H1446" t="s">
        <v>322</v>
      </c>
      <c r="I1446" t="s">
        <v>755</v>
      </c>
      <c r="J1446" t="s">
        <v>205</v>
      </c>
      <c r="K1446" t="s">
        <v>205</v>
      </c>
      <c r="L1446" t="s">
        <v>326</v>
      </c>
      <c r="M1446" t="s">
        <v>341</v>
      </c>
      <c r="N1446" t="s">
        <v>449</v>
      </c>
      <c r="O1446" t="s">
        <v>340</v>
      </c>
      <c r="P1446" t="s">
        <v>1212</v>
      </c>
      <c r="Q1446" t="s">
        <v>414</v>
      </c>
      <c r="R1446" t="s">
        <v>408</v>
      </c>
      <c r="S1446" t="s">
        <v>1213</v>
      </c>
      <c r="T1446" s="131">
        <v>3.31</v>
      </c>
      <c r="U1446" t="s">
        <v>2509</v>
      </c>
      <c r="V1446" s="132">
        <v>-7.3699999999999998E-3</v>
      </c>
      <c r="W1446" s="132">
        <v>2.58E-2</v>
      </c>
      <c r="X1446" t="s">
        <v>413</v>
      </c>
      <c r="Y1446" t="s">
        <v>340</v>
      </c>
      <c r="Z1446" s="131">
        <v>9283196</v>
      </c>
      <c r="AA1446" s="131">
        <v>1</v>
      </c>
      <c r="AB1446" s="131">
        <v>105.48</v>
      </c>
      <c r="AC1446" s="109"/>
      <c r="AD1446" s="131">
        <v>9791.9150000000009</v>
      </c>
      <c r="AE1446" s="109"/>
      <c r="AF1446" s="108"/>
      <c r="AG1446" s="16"/>
      <c r="AH1446" s="132">
        <v>2.7499999999999998E-3</v>
      </c>
      <c r="AI1446" s="132">
        <v>1.2800000000000001E-2</v>
      </c>
      <c r="AJ1446" s="132">
        <v>2.5999999999999999E-3</v>
      </c>
    </row>
    <row r="1447" spans="1:36">
      <c r="A1447" t="s">
        <v>1214</v>
      </c>
      <c r="B1447" t="s">
        <v>1252</v>
      </c>
      <c r="C1447" t="s">
        <v>2523</v>
      </c>
      <c r="D1447" t="s">
        <v>2524</v>
      </c>
      <c r="E1447" t="s">
        <v>310</v>
      </c>
      <c r="F1447" t="s">
        <v>2525</v>
      </c>
      <c r="G1447" t="s">
        <v>2526</v>
      </c>
      <c r="H1447" t="s">
        <v>322</v>
      </c>
      <c r="I1447" t="s">
        <v>755</v>
      </c>
      <c r="J1447" t="s">
        <v>205</v>
      </c>
      <c r="K1447" t="s">
        <v>205</v>
      </c>
      <c r="L1447" t="s">
        <v>326</v>
      </c>
      <c r="M1447" t="s">
        <v>341</v>
      </c>
      <c r="N1447" t="s">
        <v>449</v>
      </c>
      <c r="O1447" t="s">
        <v>340</v>
      </c>
      <c r="P1447" t="s">
        <v>1212</v>
      </c>
      <c r="Q1447" t="s">
        <v>414</v>
      </c>
      <c r="R1447" t="s">
        <v>408</v>
      </c>
      <c r="S1447" t="s">
        <v>1213</v>
      </c>
      <c r="T1447" s="131">
        <v>2.5099999999999998</v>
      </c>
      <c r="U1447" t="s">
        <v>2527</v>
      </c>
      <c r="V1447" s="132">
        <v>0.10864</v>
      </c>
      <c r="W1447" s="132">
        <v>2.5399999999999999E-2</v>
      </c>
      <c r="X1447" t="s">
        <v>413</v>
      </c>
      <c r="Y1447" t="s">
        <v>340</v>
      </c>
      <c r="Z1447" s="131">
        <v>8375351.6500000004</v>
      </c>
      <c r="AA1447" s="131">
        <v>1</v>
      </c>
      <c r="AB1447" s="131">
        <v>114.77</v>
      </c>
      <c r="AC1447" s="109"/>
      <c r="AD1447" s="131">
        <v>9612.3909999999996</v>
      </c>
      <c r="AE1447" s="109"/>
      <c r="AF1447" s="108"/>
      <c r="AG1447" s="16"/>
      <c r="AH1447" s="132">
        <v>3.5990000000000001E-2</v>
      </c>
      <c r="AI1447" s="132">
        <v>1.257E-2</v>
      </c>
      <c r="AJ1447" s="132">
        <v>2.5500000000000002E-3</v>
      </c>
    </row>
    <row r="1448" spans="1:36">
      <c r="A1448" t="s">
        <v>1214</v>
      </c>
      <c r="B1448" t="s">
        <v>1252</v>
      </c>
      <c r="C1448" t="s">
        <v>2455</v>
      </c>
      <c r="D1448" t="s">
        <v>2456</v>
      </c>
      <c r="E1448" t="s">
        <v>310</v>
      </c>
      <c r="F1448" t="s">
        <v>2970</v>
      </c>
      <c r="G1448" t="s">
        <v>2971</v>
      </c>
      <c r="H1448" t="s">
        <v>322</v>
      </c>
      <c r="I1448" t="s">
        <v>756</v>
      </c>
      <c r="J1448" t="s">
        <v>205</v>
      </c>
      <c r="K1448" t="s">
        <v>205</v>
      </c>
      <c r="L1448" t="s">
        <v>326</v>
      </c>
      <c r="M1448" t="s">
        <v>341</v>
      </c>
      <c r="N1448" t="s">
        <v>437</v>
      </c>
      <c r="O1448" t="s">
        <v>340</v>
      </c>
      <c r="P1448" t="s">
        <v>1212</v>
      </c>
      <c r="Q1448" t="s">
        <v>414</v>
      </c>
      <c r="R1448" t="s">
        <v>408</v>
      </c>
      <c r="S1448" t="s">
        <v>1213</v>
      </c>
      <c r="T1448" s="131">
        <v>0.77</v>
      </c>
      <c r="U1448" t="s">
        <v>2972</v>
      </c>
      <c r="V1448" s="132">
        <v>1.8500000000000001E-3</v>
      </c>
      <c r="W1448" s="132">
        <v>4.9500000000000002E-2</v>
      </c>
      <c r="X1448" t="s">
        <v>413</v>
      </c>
      <c r="Y1448" t="s">
        <v>340</v>
      </c>
      <c r="Z1448" s="131">
        <v>9652343</v>
      </c>
      <c r="AA1448" s="131">
        <v>1</v>
      </c>
      <c r="AB1448" s="131">
        <v>98.67</v>
      </c>
      <c r="AC1448" s="109"/>
      <c r="AD1448" s="131">
        <v>9523.9670000000006</v>
      </c>
      <c r="AE1448" s="109"/>
      <c r="AF1448" s="108"/>
      <c r="AG1448" s="16"/>
      <c r="AH1448" s="132">
        <v>5.2100000000000002E-3</v>
      </c>
      <c r="AI1448" s="132">
        <v>1.2449999999999999E-2</v>
      </c>
      <c r="AJ1448" s="132">
        <v>2.5200000000000001E-3</v>
      </c>
    </row>
    <row r="1449" spans="1:36">
      <c r="A1449" t="s">
        <v>1214</v>
      </c>
      <c r="B1449" t="s">
        <v>1252</v>
      </c>
      <c r="C1449" t="s">
        <v>2089</v>
      </c>
      <c r="D1449" t="s">
        <v>2090</v>
      </c>
      <c r="E1449" t="s">
        <v>310</v>
      </c>
      <c r="F1449" t="s">
        <v>2477</v>
      </c>
      <c r="G1449" t="s">
        <v>2478</v>
      </c>
      <c r="H1449" t="s">
        <v>322</v>
      </c>
      <c r="I1449" t="s">
        <v>755</v>
      </c>
      <c r="J1449" t="s">
        <v>205</v>
      </c>
      <c r="K1449" t="s">
        <v>205</v>
      </c>
      <c r="L1449" t="s">
        <v>326</v>
      </c>
      <c r="M1449" t="s">
        <v>341</v>
      </c>
      <c r="N1449" t="s">
        <v>465</v>
      </c>
      <c r="O1449" t="s">
        <v>340</v>
      </c>
      <c r="P1449" t="s">
        <v>2257</v>
      </c>
      <c r="Q1449" t="s">
        <v>416</v>
      </c>
      <c r="R1449" t="s">
        <v>408</v>
      </c>
      <c r="S1449" t="s">
        <v>1213</v>
      </c>
      <c r="T1449" s="131">
        <v>2.68</v>
      </c>
      <c r="U1449" t="s">
        <v>2479</v>
      </c>
      <c r="V1449" s="132">
        <v>1.6E-2</v>
      </c>
      <c r="W1449" s="132">
        <v>2.8000000000000001E-2</v>
      </c>
      <c r="X1449" t="s">
        <v>413</v>
      </c>
      <c r="Y1449" t="s">
        <v>340</v>
      </c>
      <c r="Z1449" s="131">
        <v>6577839.5</v>
      </c>
      <c r="AA1449" s="131">
        <v>1</v>
      </c>
      <c r="AB1449" s="131">
        <v>114.07</v>
      </c>
      <c r="AC1449" s="109">
        <v>837.37699999999995</v>
      </c>
      <c r="AD1449" s="131">
        <v>8340.7189999999991</v>
      </c>
      <c r="AE1449" s="109"/>
      <c r="AF1449" s="108"/>
      <c r="AG1449" s="16"/>
      <c r="AH1449" s="132">
        <v>2.98E-3</v>
      </c>
      <c r="AI1449" s="132">
        <v>1.2E-2</v>
      </c>
      <c r="AJ1449" s="132">
        <v>2.4299999999999999E-3</v>
      </c>
    </row>
    <row r="1450" spans="1:36">
      <c r="A1450" t="s">
        <v>1214</v>
      </c>
      <c r="B1450" t="s">
        <v>1252</v>
      </c>
      <c r="C1450" t="s">
        <v>2669</v>
      </c>
      <c r="D1450" t="s">
        <v>2670</v>
      </c>
      <c r="E1450" t="s">
        <v>310</v>
      </c>
      <c r="F1450" t="s">
        <v>2671</v>
      </c>
      <c r="G1450" t="s">
        <v>2672</v>
      </c>
      <c r="H1450" t="s">
        <v>322</v>
      </c>
      <c r="I1450" t="s">
        <v>952</v>
      </c>
      <c r="J1450" t="s">
        <v>205</v>
      </c>
      <c r="K1450" t="s">
        <v>205</v>
      </c>
      <c r="L1450" t="s">
        <v>326</v>
      </c>
      <c r="M1450" t="s">
        <v>341</v>
      </c>
      <c r="N1450" t="s">
        <v>465</v>
      </c>
      <c r="O1450" t="s">
        <v>340</v>
      </c>
      <c r="P1450" t="s">
        <v>1212</v>
      </c>
      <c r="Q1450" t="s">
        <v>414</v>
      </c>
      <c r="R1450" t="s">
        <v>408</v>
      </c>
      <c r="S1450" t="s">
        <v>1213</v>
      </c>
      <c r="T1450" s="131">
        <v>1.46</v>
      </c>
      <c r="U1450" t="s">
        <v>2673</v>
      </c>
      <c r="V1450" s="132">
        <v>3.5720000000000002E-2</v>
      </c>
      <c r="W1450" s="132">
        <v>4.3099999999999999E-2</v>
      </c>
      <c r="X1450" t="s">
        <v>413</v>
      </c>
      <c r="Y1450" t="s">
        <v>340</v>
      </c>
      <c r="Z1450" s="131">
        <v>8138219.9900000002</v>
      </c>
      <c r="AA1450" s="131">
        <v>1</v>
      </c>
      <c r="AB1450" s="131">
        <v>96.34</v>
      </c>
      <c r="AC1450" s="109"/>
      <c r="AD1450" s="131">
        <v>7840.3609999999999</v>
      </c>
      <c r="AE1450" s="109"/>
      <c r="AF1450" s="108"/>
      <c r="AG1450" s="16"/>
      <c r="AH1450" s="132">
        <v>2.7130000000000001E-2</v>
      </c>
      <c r="AI1450" s="132">
        <v>1.025E-2</v>
      </c>
      <c r="AJ1450" s="132">
        <v>2.0799999999999998E-3</v>
      </c>
    </row>
    <row r="1451" spans="1:36">
      <c r="A1451" t="s">
        <v>1214</v>
      </c>
      <c r="B1451" t="s">
        <v>1252</v>
      </c>
      <c r="C1451" t="s">
        <v>2194</v>
      </c>
      <c r="D1451" t="s">
        <v>2195</v>
      </c>
      <c r="E1451" t="s">
        <v>310</v>
      </c>
      <c r="F1451" t="s">
        <v>2921</v>
      </c>
      <c r="G1451" t="s">
        <v>2922</v>
      </c>
      <c r="H1451" t="s">
        <v>322</v>
      </c>
      <c r="I1451" t="s">
        <v>755</v>
      </c>
      <c r="J1451" t="s">
        <v>205</v>
      </c>
      <c r="K1451" t="s">
        <v>205</v>
      </c>
      <c r="L1451" t="s">
        <v>326</v>
      </c>
      <c r="M1451" t="s">
        <v>341</v>
      </c>
      <c r="N1451" t="s">
        <v>465</v>
      </c>
      <c r="O1451" t="s">
        <v>340</v>
      </c>
      <c r="P1451" t="s">
        <v>2193</v>
      </c>
      <c r="Q1451" t="s">
        <v>416</v>
      </c>
      <c r="R1451" t="s">
        <v>408</v>
      </c>
      <c r="S1451" t="s">
        <v>1213</v>
      </c>
      <c r="T1451" s="131">
        <v>2.21</v>
      </c>
      <c r="U1451" t="s">
        <v>2923</v>
      </c>
      <c r="V1451" s="132">
        <v>1.5740000000000001E-2</v>
      </c>
      <c r="W1451" s="132">
        <v>2.9499999999999998E-2</v>
      </c>
      <c r="X1451" t="s">
        <v>413</v>
      </c>
      <c r="Y1451" t="s">
        <v>340</v>
      </c>
      <c r="Z1451" s="131">
        <v>6612442.9400000004</v>
      </c>
      <c r="AA1451" s="131">
        <v>1</v>
      </c>
      <c r="AB1451" s="131">
        <v>115.75</v>
      </c>
      <c r="AC1451" s="109"/>
      <c r="AD1451" s="131">
        <v>7653.9030000000002</v>
      </c>
      <c r="AE1451" s="109"/>
      <c r="AF1451" s="108"/>
      <c r="AG1451" s="16"/>
      <c r="AH1451" s="132">
        <v>5.77E-3</v>
      </c>
      <c r="AI1451" s="132">
        <v>1.001E-2</v>
      </c>
      <c r="AJ1451" s="132">
        <v>2.0300000000000001E-3</v>
      </c>
    </row>
    <row r="1452" spans="1:36">
      <c r="A1452" t="s">
        <v>1214</v>
      </c>
      <c r="B1452" t="s">
        <v>1252</v>
      </c>
      <c r="C1452" t="s">
        <v>1992</v>
      </c>
      <c r="D1452" t="s">
        <v>1993</v>
      </c>
      <c r="E1452" t="s">
        <v>310</v>
      </c>
      <c r="F1452" t="s">
        <v>2984</v>
      </c>
      <c r="G1452" t="s">
        <v>2985</v>
      </c>
      <c r="H1452" t="s">
        <v>322</v>
      </c>
      <c r="I1452" t="s">
        <v>952</v>
      </c>
      <c r="J1452" t="s">
        <v>205</v>
      </c>
      <c r="K1452" t="s">
        <v>205</v>
      </c>
      <c r="L1452" t="s">
        <v>326</v>
      </c>
      <c r="M1452" t="s">
        <v>341</v>
      </c>
      <c r="N1452" t="s">
        <v>449</v>
      </c>
      <c r="O1452" t="s">
        <v>340</v>
      </c>
      <c r="P1452" t="s">
        <v>1212</v>
      </c>
      <c r="Q1452" t="s">
        <v>414</v>
      </c>
      <c r="R1452" t="s">
        <v>408</v>
      </c>
      <c r="S1452" t="s">
        <v>1213</v>
      </c>
      <c r="T1452" s="131">
        <v>4.8</v>
      </c>
      <c r="U1452" t="s">
        <v>2986</v>
      </c>
      <c r="V1452" s="132">
        <v>3.1230000000000001E-2</v>
      </c>
      <c r="W1452" s="132">
        <v>4.4699999999999997E-2</v>
      </c>
      <c r="X1452" t="s">
        <v>413</v>
      </c>
      <c r="Y1452" t="s">
        <v>340</v>
      </c>
      <c r="Z1452" s="131">
        <v>7350000</v>
      </c>
      <c r="AA1452" s="131">
        <v>1</v>
      </c>
      <c r="AB1452" s="131">
        <v>102.07</v>
      </c>
      <c r="AC1452" s="109"/>
      <c r="AD1452" s="131">
        <v>7502.1450000000004</v>
      </c>
      <c r="AE1452" s="109"/>
      <c r="AF1452" s="108"/>
      <c r="AG1452" s="16"/>
      <c r="AH1452" s="132">
        <v>4.6600000000000001E-3</v>
      </c>
      <c r="AI1452" s="132">
        <v>9.8099999999999993E-3</v>
      </c>
      <c r="AJ1452" s="132">
        <v>1.99E-3</v>
      </c>
    </row>
    <row r="1453" spans="1:36">
      <c r="A1453" t="s">
        <v>1214</v>
      </c>
      <c r="B1453" t="s">
        <v>1252</v>
      </c>
      <c r="C1453" t="s">
        <v>2004</v>
      </c>
      <c r="D1453" t="s">
        <v>2005</v>
      </c>
      <c r="E1453" t="s">
        <v>310</v>
      </c>
      <c r="F1453" t="s">
        <v>2620</v>
      </c>
      <c r="G1453" t="s">
        <v>2621</v>
      </c>
      <c r="H1453" t="s">
        <v>322</v>
      </c>
      <c r="I1453" t="s">
        <v>755</v>
      </c>
      <c r="J1453" t="s">
        <v>205</v>
      </c>
      <c r="K1453" t="s">
        <v>205</v>
      </c>
      <c r="L1453" t="s">
        <v>326</v>
      </c>
      <c r="M1453" t="s">
        <v>341</v>
      </c>
      <c r="N1453" t="s">
        <v>449</v>
      </c>
      <c r="O1453" t="s">
        <v>340</v>
      </c>
      <c r="P1453" t="s">
        <v>1212</v>
      </c>
      <c r="Q1453" t="s">
        <v>414</v>
      </c>
      <c r="R1453" t="s">
        <v>408</v>
      </c>
      <c r="S1453" t="s">
        <v>1213</v>
      </c>
      <c r="T1453" s="131">
        <v>3.28</v>
      </c>
      <c r="U1453" t="s">
        <v>2622</v>
      </c>
      <c r="V1453" s="132">
        <v>1.525E-2</v>
      </c>
      <c r="W1453" s="132">
        <v>2.6200000000000001E-2</v>
      </c>
      <c r="X1453" t="s">
        <v>413</v>
      </c>
      <c r="Y1453" t="s">
        <v>340</v>
      </c>
      <c r="Z1453" s="131">
        <v>6852531.8099999996</v>
      </c>
      <c r="AA1453" s="131">
        <v>1</v>
      </c>
      <c r="AB1453" s="131">
        <v>106.26</v>
      </c>
      <c r="AC1453" s="109"/>
      <c r="AD1453" s="131">
        <v>7281.5</v>
      </c>
      <c r="AE1453" s="109"/>
      <c r="AF1453" s="108"/>
      <c r="AG1453" s="16"/>
      <c r="AH1453" s="132">
        <v>7.28E-3</v>
      </c>
      <c r="AI1453" s="132">
        <v>9.5200000000000007E-3</v>
      </c>
      <c r="AJ1453" s="132">
        <v>1.9300000000000001E-3</v>
      </c>
    </row>
    <row r="1454" spans="1:36">
      <c r="A1454" t="s">
        <v>1214</v>
      </c>
      <c r="B1454" t="s">
        <v>1252</v>
      </c>
      <c r="C1454" t="s">
        <v>1992</v>
      </c>
      <c r="D1454" t="s">
        <v>1993</v>
      </c>
      <c r="E1454" t="s">
        <v>310</v>
      </c>
      <c r="F1454" t="s">
        <v>2564</v>
      </c>
      <c r="G1454" t="s">
        <v>2565</v>
      </c>
      <c r="H1454" t="s">
        <v>322</v>
      </c>
      <c r="I1454" t="s">
        <v>755</v>
      </c>
      <c r="J1454" t="s">
        <v>205</v>
      </c>
      <c r="K1454" t="s">
        <v>205</v>
      </c>
      <c r="L1454" t="s">
        <v>326</v>
      </c>
      <c r="M1454" t="s">
        <v>341</v>
      </c>
      <c r="N1454" t="s">
        <v>449</v>
      </c>
      <c r="O1454" t="s">
        <v>340</v>
      </c>
      <c r="P1454" t="s">
        <v>1212</v>
      </c>
      <c r="Q1454" t="s">
        <v>414</v>
      </c>
      <c r="R1454" t="s">
        <v>408</v>
      </c>
      <c r="S1454" t="s">
        <v>1213</v>
      </c>
      <c r="T1454" s="131">
        <v>1.81</v>
      </c>
      <c r="U1454" t="s">
        <v>2566</v>
      </c>
      <c r="V1454" s="132">
        <v>3.4550700000000001</v>
      </c>
      <c r="W1454" s="132">
        <v>2.47E-2</v>
      </c>
      <c r="X1454" t="s">
        <v>413</v>
      </c>
      <c r="Y1454" t="s">
        <v>340</v>
      </c>
      <c r="Z1454" s="131">
        <v>6327461.2300000004</v>
      </c>
      <c r="AA1454" s="131">
        <v>1</v>
      </c>
      <c r="AB1454" s="131">
        <v>114.32</v>
      </c>
      <c r="AC1454" s="109"/>
      <c r="AD1454" s="131">
        <v>7233.5540000000001</v>
      </c>
      <c r="AE1454" s="109"/>
      <c r="AF1454" s="108"/>
      <c r="AG1454" s="16"/>
      <c r="AH1454" s="132">
        <v>9.4800000000000006E-3</v>
      </c>
      <c r="AI1454" s="132">
        <v>9.4599999999999997E-3</v>
      </c>
      <c r="AJ1454" s="132">
        <v>1.92E-3</v>
      </c>
    </row>
    <row r="1455" spans="1:36">
      <c r="A1455" t="s">
        <v>1214</v>
      </c>
      <c r="B1455" t="s">
        <v>1252</v>
      </c>
      <c r="C1455" t="s">
        <v>1955</v>
      </c>
      <c r="D1455" t="s">
        <v>1956</v>
      </c>
      <c r="E1455" t="s">
        <v>310</v>
      </c>
      <c r="F1455" t="s">
        <v>2987</v>
      </c>
      <c r="G1455" t="s">
        <v>2988</v>
      </c>
      <c r="H1455" t="s">
        <v>322</v>
      </c>
      <c r="I1455" t="s">
        <v>755</v>
      </c>
      <c r="J1455" t="s">
        <v>205</v>
      </c>
      <c r="K1455" t="s">
        <v>205</v>
      </c>
      <c r="L1455" t="s">
        <v>326</v>
      </c>
      <c r="M1455" t="s">
        <v>341</v>
      </c>
      <c r="N1455" t="s">
        <v>465</v>
      </c>
      <c r="O1455" t="s">
        <v>340</v>
      </c>
      <c r="P1455" t="s">
        <v>1645</v>
      </c>
      <c r="Q1455" t="s">
        <v>414</v>
      </c>
      <c r="R1455" t="s">
        <v>408</v>
      </c>
      <c r="S1455" t="s">
        <v>1213</v>
      </c>
      <c r="T1455" s="131">
        <v>3.02</v>
      </c>
      <c r="U1455" t="s">
        <v>2433</v>
      </c>
      <c r="V1455" s="132">
        <v>1.555E-2</v>
      </c>
      <c r="W1455" s="132">
        <v>2.81E-2</v>
      </c>
      <c r="X1455" t="s">
        <v>413</v>
      </c>
      <c r="Y1455" t="s">
        <v>340</v>
      </c>
      <c r="Z1455" s="131">
        <v>5812839.8200000003</v>
      </c>
      <c r="AA1455" s="131">
        <v>1</v>
      </c>
      <c r="AB1455" s="131">
        <v>122.62</v>
      </c>
      <c r="AC1455" s="109"/>
      <c r="AD1455" s="131">
        <v>7127.7039999999997</v>
      </c>
      <c r="AE1455" s="109"/>
      <c r="AF1455" s="108"/>
      <c r="AG1455" s="16"/>
      <c r="AH1455" s="132">
        <v>7.2700000000000004E-3</v>
      </c>
      <c r="AI1455" s="132">
        <v>9.3200000000000002E-3</v>
      </c>
      <c r="AJ1455" s="132">
        <v>1.89E-3</v>
      </c>
    </row>
    <row r="1456" spans="1:36">
      <c r="A1456" t="s">
        <v>1214</v>
      </c>
      <c r="B1456" t="s">
        <v>1252</v>
      </c>
      <c r="C1456" t="s">
        <v>2089</v>
      </c>
      <c r="D1456" t="s">
        <v>2090</v>
      </c>
      <c r="E1456" t="s">
        <v>310</v>
      </c>
      <c r="F1456" t="s">
        <v>2470</v>
      </c>
      <c r="G1456" t="s">
        <v>2471</v>
      </c>
      <c r="H1456" t="s">
        <v>322</v>
      </c>
      <c r="I1456" t="s">
        <v>755</v>
      </c>
      <c r="J1456" t="s">
        <v>205</v>
      </c>
      <c r="K1456" t="s">
        <v>205</v>
      </c>
      <c r="L1456" t="s">
        <v>326</v>
      </c>
      <c r="M1456" t="s">
        <v>341</v>
      </c>
      <c r="N1456" t="s">
        <v>465</v>
      </c>
      <c r="O1456" t="s">
        <v>340</v>
      </c>
      <c r="P1456" t="s">
        <v>2257</v>
      </c>
      <c r="Q1456" t="s">
        <v>416</v>
      </c>
      <c r="R1456" t="s">
        <v>408</v>
      </c>
      <c r="S1456" t="s">
        <v>1213</v>
      </c>
      <c r="T1456" s="131">
        <v>1.96</v>
      </c>
      <c r="U1456" t="s">
        <v>1686</v>
      </c>
      <c r="V1456" s="132">
        <v>8.6199999999999992E-3</v>
      </c>
      <c r="W1456" s="132">
        <v>2.8199999999999999E-2</v>
      </c>
      <c r="X1456" t="s">
        <v>413</v>
      </c>
      <c r="Y1456" t="s">
        <v>340</v>
      </c>
      <c r="Z1456" s="131">
        <v>6140647.6699999999</v>
      </c>
      <c r="AA1456" s="131">
        <v>1</v>
      </c>
      <c r="AB1456" s="131">
        <v>114.73</v>
      </c>
      <c r="AC1456" s="109"/>
      <c r="AD1456" s="131">
        <v>7045.165</v>
      </c>
      <c r="AE1456" s="109"/>
      <c r="AF1456" s="108"/>
      <c r="AG1456" s="16"/>
      <c r="AH1456" s="132">
        <v>2.5200000000000001E-3</v>
      </c>
      <c r="AI1456" s="132">
        <v>9.2099999999999994E-3</v>
      </c>
      <c r="AJ1456" s="132">
        <v>1.8699999999999999E-3</v>
      </c>
    </row>
    <row r="1457" spans="1:36">
      <c r="A1457" t="s">
        <v>1214</v>
      </c>
      <c r="B1457" t="s">
        <v>1252</v>
      </c>
      <c r="C1457" t="s">
        <v>1536</v>
      </c>
      <c r="D1457" t="s">
        <v>1537</v>
      </c>
      <c r="E1457" t="s">
        <v>310</v>
      </c>
      <c r="F1457" t="s">
        <v>2498</v>
      </c>
      <c r="G1457" t="s">
        <v>2499</v>
      </c>
      <c r="H1457" t="s">
        <v>322</v>
      </c>
      <c r="I1457" t="s">
        <v>755</v>
      </c>
      <c r="J1457" t="s">
        <v>205</v>
      </c>
      <c r="K1457" t="s">
        <v>205</v>
      </c>
      <c r="L1457" t="s">
        <v>326</v>
      </c>
      <c r="M1457" t="s">
        <v>341</v>
      </c>
      <c r="N1457" t="s">
        <v>449</v>
      </c>
      <c r="O1457" t="s">
        <v>340</v>
      </c>
      <c r="P1457" t="s">
        <v>1212</v>
      </c>
      <c r="Q1457" t="s">
        <v>414</v>
      </c>
      <c r="R1457" t="s">
        <v>408</v>
      </c>
      <c r="S1457" t="s">
        <v>1213</v>
      </c>
      <c r="T1457" s="131">
        <v>1</v>
      </c>
      <c r="U1457" t="s">
        <v>1861</v>
      </c>
      <c r="V1457" s="132">
        <v>-3.0999999999999999E-3</v>
      </c>
      <c r="W1457" s="132">
        <v>2.4799999999999999E-2</v>
      </c>
      <c r="X1457" t="s">
        <v>413</v>
      </c>
      <c r="Y1457" t="s">
        <v>340</v>
      </c>
      <c r="Z1457" s="131">
        <v>6072644.5</v>
      </c>
      <c r="AA1457" s="131">
        <v>1</v>
      </c>
      <c r="AB1457" s="131">
        <v>115.16</v>
      </c>
      <c r="AC1457" s="109"/>
      <c r="AD1457" s="131">
        <v>6993.2569999999996</v>
      </c>
      <c r="AE1457" s="109"/>
      <c r="AF1457" s="108"/>
      <c r="AG1457" s="16"/>
      <c r="AH1457" s="132">
        <v>3.9899999999999996E-3</v>
      </c>
      <c r="AI1457" s="132">
        <v>9.1400000000000006E-3</v>
      </c>
      <c r="AJ1457" s="132">
        <v>1.8500000000000001E-3</v>
      </c>
    </row>
    <row r="1458" spans="1:36">
      <c r="A1458" t="s">
        <v>1214</v>
      </c>
      <c r="B1458" t="s">
        <v>1252</v>
      </c>
      <c r="C1458" t="s">
        <v>2973</v>
      </c>
      <c r="D1458" t="s">
        <v>2974</v>
      </c>
      <c r="E1458" t="s">
        <v>310</v>
      </c>
      <c r="F1458" t="s">
        <v>2975</v>
      </c>
      <c r="G1458" t="s">
        <v>2976</v>
      </c>
      <c r="H1458" t="s">
        <v>322</v>
      </c>
      <c r="I1458" t="s">
        <v>755</v>
      </c>
      <c r="J1458" t="s">
        <v>205</v>
      </c>
      <c r="K1458" t="s">
        <v>205</v>
      </c>
      <c r="L1458" t="s">
        <v>326</v>
      </c>
      <c r="M1458" t="s">
        <v>341</v>
      </c>
      <c r="N1458" t="s">
        <v>478</v>
      </c>
      <c r="O1458" t="s">
        <v>340</v>
      </c>
      <c r="P1458" t="s">
        <v>1212</v>
      </c>
      <c r="Q1458" t="s">
        <v>414</v>
      </c>
      <c r="R1458" t="s">
        <v>408</v>
      </c>
      <c r="S1458" t="s">
        <v>1213</v>
      </c>
      <c r="T1458" s="131">
        <v>3.4</v>
      </c>
      <c r="U1458" t="s">
        <v>1551</v>
      </c>
      <c r="V1458" s="132">
        <v>4.0200000000000001E-3</v>
      </c>
      <c r="W1458" s="132">
        <v>2.5899999999999999E-2</v>
      </c>
      <c r="X1458" t="s">
        <v>413</v>
      </c>
      <c r="Y1458" t="s">
        <v>340</v>
      </c>
      <c r="Z1458" s="131">
        <v>6312570.8200000003</v>
      </c>
      <c r="AA1458" s="131">
        <v>1</v>
      </c>
      <c r="AB1458" s="131">
        <v>108.28</v>
      </c>
      <c r="AC1458" s="109"/>
      <c r="AD1458" s="131">
        <v>6835.2520000000004</v>
      </c>
      <c r="AE1458" s="109"/>
      <c r="AF1458" s="108"/>
      <c r="AG1458" s="16"/>
      <c r="AH1458" s="132">
        <v>0.10521</v>
      </c>
      <c r="AI1458" s="132">
        <v>8.94E-3</v>
      </c>
      <c r="AJ1458" s="132">
        <v>1.81E-3</v>
      </c>
    </row>
    <row r="1459" spans="1:36">
      <c r="A1459" t="s">
        <v>1214</v>
      </c>
      <c r="B1459" t="s">
        <v>1252</v>
      </c>
      <c r="C1459" t="s">
        <v>2004</v>
      </c>
      <c r="D1459" t="s">
        <v>2005</v>
      </c>
      <c r="E1459" t="s">
        <v>310</v>
      </c>
      <c r="F1459" t="s">
        <v>2772</v>
      </c>
      <c r="G1459" t="s">
        <v>2773</v>
      </c>
      <c r="H1459" t="s">
        <v>322</v>
      </c>
      <c r="I1459" t="s">
        <v>755</v>
      </c>
      <c r="J1459" t="s">
        <v>205</v>
      </c>
      <c r="K1459" t="s">
        <v>205</v>
      </c>
      <c r="L1459" t="s">
        <v>326</v>
      </c>
      <c r="M1459" t="s">
        <v>341</v>
      </c>
      <c r="N1459" t="s">
        <v>449</v>
      </c>
      <c r="O1459" t="s">
        <v>340</v>
      </c>
      <c r="P1459" t="s">
        <v>2774</v>
      </c>
      <c r="Q1459" t="s">
        <v>416</v>
      </c>
      <c r="R1459" t="s">
        <v>408</v>
      </c>
      <c r="S1459" t="s">
        <v>1213</v>
      </c>
      <c r="T1459" s="131">
        <v>1.42</v>
      </c>
      <c r="U1459" t="s">
        <v>2775</v>
      </c>
      <c r="V1459" s="132">
        <v>6.1554200000000003</v>
      </c>
      <c r="W1459" s="132">
        <v>2.6200000000000001E-2</v>
      </c>
      <c r="X1459" t="s">
        <v>413</v>
      </c>
      <c r="Y1459" t="s">
        <v>340</v>
      </c>
      <c r="Z1459" s="131">
        <v>6030301</v>
      </c>
      <c r="AA1459" s="131">
        <v>1</v>
      </c>
      <c r="AB1459" s="131">
        <v>112.82</v>
      </c>
      <c r="AC1459" s="109"/>
      <c r="AD1459" s="131">
        <v>6803.3860000000004</v>
      </c>
      <c r="AE1459" s="109"/>
      <c r="AF1459" s="108"/>
      <c r="AG1459" s="16"/>
      <c r="AH1459" s="132">
        <v>7.9000000000000008E-3</v>
      </c>
      <c r="AI1459" s="132">
        <v>8.8900000000000003E-3</v>
      </c>
      <c r="AJ1459" s="132">
        <v>1.8E-3</v>
      </c>
    </row>
    <row r="1460" spans="1:36">
      <c r="A1460" t="s">
        <v>1214</v>
      </c>
      <c r="B1460" t="s">
        <v>1252</v>
      </c>
      <c r="C1460" t="s">
        <v>456</v>
      </c>
      <c r="D1460" t="s">
        <v>2228</v>
      </c>
      <c r="E1460" t="s">
        <v>310</v>
      </c>
      <c r="F1460" t="s">
        <v>2460</v>
      </c>
      <c r="G1460" t="s">
        <v>2461</v>
      </c>
      <c r="H1460" t="s">
        <v>322</v>
      </c>
      <c r="I1460" t="s">
        <v>755</v>
      </c>
      <c r="J1460" t="s">
        <v>205</v>
      </c>
      <c r="K1460" t="s">
        <v>205</v>
      </c>
      <c r="L1460" t="s">
        <v>326</v>
      </c>
      <c r="M1460" t="s">
        <v>341</v>
      </c>
      <c r="N1460" t="s">
        <v>441</v>
      </c>
      <c r="O1460" t="s">
        <v>340</v>
      </c>
      <c r="P1460" t="s">
        <v>1212</v>
      </c>
      <c r="Q1460" t="s">
        <v>414</v>
      </c>
      <c r="R1460" t="s">
        <v>408</v>
      </c>
      <c r="S1460" t="s">
        <v>1213</v>
      </c>
      <c r="T1460" s="131">
        <v>2.77</v>
      </c>
      <c r="U1460" t="s">
        <v>2462</v>
      </c>
      <c r="V1460" s="132">
        <v>1.9959999999999999E-2</v>
      </c>
      <c r="W1460" s="132">
        <v>2.46E-2</v>
      </c>
      <c r="X1460" t="s">
        <v>413</v>
      </c>
      <c r="Y1460" t="s">
        <v>340</v>
      </c>
      <c r="Z1460" s="131">
        <v>5458741.96</v>
      </c>
      <c r="AA1460" s="131">
        <v>1</v>
      </c>
      <c r="AB1460" s="131">
        <v>123.46</v>
      </c>
      <c r="AC1460" s="109"/>
      <c r="AD1460" s="131">
        <v>6739.3630000000003</v>
      </c>
      <c r="AE1460" s="109"/>
      <c r="AF1460" s="108"/>
      <c r="AG1460" s="16"/>
      <c r="AH1460" s="132">
        <v>2.16E-3</v>
      </c>
      <c r="AI1460" s="132">
        <v>8.8100000000000001E-3</v>
      </c>
      <c r="AJ1460" s="132">
        <v>1.7899999999999999E-3</v>
      </c>
    </row>
    <row r="1461" spans="1:36">
      <c r="A1461" t="s">
        <v>1214</v>
      </c>
      <c r="B1461" t="s">
        <v>1252</v>
      </c>
      <c r="C1461" t="s">
        <v>1930</v>
      </c>
      <c r="D1461" t="s">
        <v>1931</v>
      </c>
      <c r="E1461" t="s">
        <v>310</v>
      </c>
      <c r="F1461" t="s">
        <v>2993</v>
      </c>
      <c r="G1461" t="s">
        <v>2994</v>
      </c>
      <c r="H1461" t="s">
        <v>322</v>
      </c>
      <c r="I1461" t="s">
        <v>755</v>
      </c>
      <c r="J1461" t="s">
        <v>205</v>
      </c>
      <c r="K1461" t="s">
        <v>205</v>
      </c>
      <c r="L1461" t="s">
        <v>326</v>
      </c>
      <c r="M1461" t="s">
        <v>341</v>
      </c>
      <c r="N1461" t="s">
        <v>465</v>
      </c>
      <c r="O1461" t="s">
        <v>340</v>
      </c>
      <c r="P1461" t="s">
        <v>1645</v>
      </c>
      <c r="Q1461" t="s">
        <v>414</v>
      </c>
      <c r="R1461" t="s">
        <v>408</v>
      </c>
      <c r="S1461" t="s">
        <v>1213</v>
      </c>
      <c r="T1461" s="131">
        <v>0.02</v>
      </c>
      <c r="U1461" t="s">
        <v>2700</v>
      </c>
      <c r="V1461" s="132">
        <v>9.8099999999999993E-3</v>
      </c>
      <c r="W1461" s="132">
        <v>8.1799999999999998E-2</v>
      </c>
      <c r="X1461" t="s">
        <v>413</v>
      </c>
      <c r="Y1461" t="s">
        <v>340</v>
      </c>
      <c r="Z1461" s="131">
        <v>5464229.7400000002</v>
      </c>
      <c r="AA1461" s="131">
        <v>1</v>
      </c>
      <c r="AB1461" s="131">
        <v>119.74</v>
      </c>
      <c r="AC1461" s="109"/>
      <c r="AD1461" s="131">
        <v>6542.8689999999997</v>
      </c>
      <c r="AE1461" s="109"/>
      <c r="AF1461" s="108"/>
      <c r="AG1461" s="16"/>
      <c r="AH1461" s="132">
        <v>2.0289999999999999E-2</v>
      </c>
      <c r="AI1461" s="132">
        <v>8.5500000000000003E-3</v>
      </c>
      <c r="AJ1461" s="132">
        <v>1.73E-3</v>
      </c>
    </row>
    <row r="1462" spans="1:36">
      <c r="A1462" t="s">
        <v>1214</v>
      </c>
      <c r="B1462" t="s">
        <v>1252</v>
      </c>
      <c r="C1462" t="s">
        <v>1526</v>
      </c>
      <c r="D1462" t="s">
        <v>1527</v>
      </c>
      <c r="E1462" t="s">
        <v>310</v>
      </c>
      <c r="F1462" t="s">
        <v>2762</v>
      </c>
      <c r="G1462" t="s">
        <v>2763</v>
      </c>
      <c r="H1462" t="s">
        <v>322</v>
      </c>
      <c r="I1462" t="s">
        <v>755</v>
      </c>
      <c r="J1462" t="s">
        <v>205</v>
      </c>
      <c r="K1462" t="s">
        <v>205</v>
      </c>
      <c r="L1462" t="s">
        <v>326</v>
      </c>
      <c r="M1462" t="s">
        <v>341</v>
      </c>
      <c r="N1462" t="s">
        <v>465</v>
      </c>
      <c r="O1462" t="s">
        <v>340</v>
      </c>
      <c r="P1462" t="s">
        <v>1590</v>
      </c>
      <c r="Q1462" t="s">
        <v>414</v>
      </c>
      <c r="R1462" t="s">
        <v>408</v>
      </c>
      <c r="S1462" t="s">
        <v>1213</v>
      </c>
      <c r="T1462" s="131">
        <v>1.4</v>
      </c>
      <c r="U1462" t="s">
        <v>1360</v>
      </c>
      <c r="V1462" s="132">
        <v>1.303E-2</v>
      </c>
      <c r="W1462" s="132">
        <v>2.8799999999999999E-2</v>
      </c>
      <c r="X1462" t="s">
        <v>413</v>
      </c>
      <c r="Y1462" t="s">
        <v>340</v>
      </c>
      <c r="Z1462" s="131">
        <v>5562286.5</v>
      </c>
      <c r="AA1462" s="131">
        <v>1</v>
      </c>
      <c r="AB1462" s="131">
        <v>115.68</v>
      </c>
      <c r="AC1462" s="109"/>
      <c r="AD1462" s="131">
        <v>6434.4530000000004</v>
      </c>
      <c r="AE1462" s="109"/>
      <c r="AF1462" s="108"/>
      <c r="AG1462" s="16"/>
      <c r="AH1462" s="132">
        <v>9.1900000000000003E-3</v>
      </c>
      <c r="AI1462" s="132">
        <v>8.4100000000000008E-3</v>
      </c>
      <c r="AJ1462" s="132">
        <v>1.7099999999999999E-3</v>
      </c>
    </row>
    <row r="1463" spans="1:36">
      <c r="A1463" t="s">
        <v>1214</v>
      </c>
      <c r="B1463" t="s">
        <v>1252</v>
      </c>
      <c r="C1463" t="s">
        <v>2414</v>
      </c>
      <c r="D1463" t="s">
        <v>2415</v>
      </c>
      <c r="E1463" t="s">
        <v>310</v>
      </c>
      <c r="F1463" t="s">
        <v>2776</v>
      </c>
      <c r="G1463" t="s">
        <v>2777</v>
      </c>
      <c r="H1463" t="s">
        <v>322</v>
      </c>
      <c r="I1463" t="s">
        <v>755</v>
      </c>
      <c r="J1463" t="s">
        <v>205</v>
      </c>
      <c r="K1463" t="s">
        <v>205</v>
      </c>
      <c r="L1463" t="s">
        <v>326</v>
      </c>
      <c r="M1463" t="s">
        <v>341</v>
      </c>
      <c r="N1463" t="s">
        <v>449</v>
      </c>
      <c r="O1463" t="s">
        <v>340</v>
      </c>
      <c r="P1463" t="s">
        <v>1212</v>
      </c>
      <c r="Q1463" t="s">
        <v>414</v>
      </c>
      <c r="R1463" t="s">
        <v>408</v>
      </c>
      <c r="S1463" t="s">
        <v>1213</v>
      </c>
      <c r="T1463" s="131">
        <v>1.42</v>
      </c>
      <c r="U1463" t="s">
        <v>2778</v>
      </c>
      <c r="V1463" s="132">
        <v>-8.6700000000000006E-3</v>
      </c>
      <c r="W1463" s="132">
        <v>2.5600000000000001E-2</v>
      </c>
      <c r="X1463" t="s">
        <v>413</v>
      </c>
      <c r="Y1463" t="s">
        <v>340</v>
      </c>
      <c r="Z1463" s="131">
        <v>5789255</v>
      </c>
      <c r="AA1463" s="131">
        <v>1</v>
      </c>
      <c r="AB1463" s="131">
        <v>110.36</v>
      </c>
      <c r="AC1463" s="109"/>
      <c r="AD1463" s="131">
        <v>6389.0219999999999</v>
      </c>
      <c r="AE1463" s="109"/>
      <c r="AF1463" s="108"/>
      <c r="AG1463" s="16"/>
      <c r="AH1463" s="132">
        <v>1.24E-2</v>
      </c>
      <c r="AI1463" s="132">
        <v>8.3499999999999998E-3</v>
      </c>
      <c r="AJ1463" s="132">
        <v>1.6900000000000001E-3</v>
      </c>
    </row>
    <row r="1464" spans="1:36">
      <c r="A1464" t="s">
        <v>1214</v>
      </c>
      <c r="B1464" t="s">
        <v>1252</v>
      </c>
      <c r="C1464" t="s">
        <v>2977</v>
      </c>
      <c r="D1464" t="s">
        <v>2978</v>
      </c>
      <c r="E1464" t="s">
        <v>310</v>
      </c>
      <c r="F1464" t="s">
        <v>2979</v>
      </c>
      <c r="G1464" t="s">
        <v>2980</v>
      </c>
      <c r="H1464" t="s">
        <v>322</v>
      </c>
      <c r="I1464" t="s">
        <v>952</v>
      </c>
      <c r="J1464" t="s">
        <v>205</v>
      </c>
      <c r="K1464" t="s">
        <v>205</v>
      </c>
      <c r="L1464" t="s">
        <v>326</v>
      </c>
      <c r="M1464" t="s">
        <v>341</v>
      </c>
      <c r="N1464" t="s">
        <v>437</v>
      </c>
      <c r="O1464" t="s">
        <v>340</v>
      </c>
      <c r="P1464" t="s">
        <v>2774</v>
      </c>
      <c r="Q1464" t="s">
        <v>416</v>
      </c>
      <c r="R1464" t="s">
        <v>408</v>
      </c>
      <c r="S1464" t="s">
        <v>1213</v>
      </c>
      <c r="T1464" s="131">
        <v>1.57</v>
      </c>
      <c r="U1464" t="s">
        <v>2981</v>
      </c>
      <c r="V1464" s="132">
        <v>1.8749999999999999E-2</v>
      </c>
      <c r="W1464" s="132">
        <v>4.5199999999999997E-2</v>
      </c>
      <c r="X1464" t="s">
        <v>413</v>
      </c>
      <c r="Y1464" t="s">
        <v>340</v>
      </c>
      <c r="Z1464" s="131">
        <v>6112752</v>
      </c>
      <c r="AA1464" s="131">
        <v>1</v>
      </c>
      <c r="AB1464" s="131">
        <v>101.43</v>
      </c>
      <c r="AC1464" s="109"/>
      <c r="AD1464" s="131">
        <v>6200.1639999999998</v>
      </c>
      <c r="AE1464" s="109"/>
      <c r="AF1464" s="108"/>
      <c r="AG1464" s="16"/>
      <c r="AH1464" s="132">
        <v>5.5669999999999997E-2</v>
      </c>
      <c r="AI1464" s="132">
        <v>8.1099999999999992E-3</v>
      </c>
      <c r="AJ1464" s="132">
        <v>1.64E-3</v>
      </c>
    </row>
    <row r="1465" spans="1:36">
      <c r="A1465" t="s">
        <v>1214</v>
      </c>
      <c r="B1465" t="s">
        <v>1252</v>
      </c>
      <c r="C1465" t="s">
        <v>2004</v>
      </c>
      <c r="D1465" t="s">
        <v>2005</v>
      </c>
      <c r="E1465" t="s">
        <v>310</v>
      </c>
      <c r="F1465" t="s">
        <v>2623</v>
      </c>
      <c r="G1465" t="s">
        <v>2624</v>
      </c>
      <c r="H1465" t="s">
        <v>322</v>
      </c>
      <c r="I1465" t="s">
        <v>755</v>
      </c>
      <c r="J1465" t="s">
        <v>205</v>
      </c>
      <c r="K1465" t="s">
        <v>205</v>
      </c>
      <c r="L1465" t="s">
        <v>326</v>
      </c>
      <c r="M1465" t="s">
        <v>341</v>
      </c>
      <c r="N1465" t="s">
        <v>449</v>
      </c>
      <c r="O1465" t="s">
        <v>340</v>
      </c>
      <c r="P1465" t="s">
        <v>1212</v>
      </c>
      <c r="Q1465" t="s">
        <v>414</v>
      </c>
      <c r="R1465" t="s">
        <v>408</v>
      </c>
      <c r="S1465" t="s">
        <v>1213</v>
      </c>
      <c r="T1465" s="131">
        <v>2.21</v>
      </c>
      <c r="U1465" t="s">
        <v>2625</v>
      </c>
      <c r="V1465" s="132">
        <v>1.06E-3</v>
      </c>
      <c r="W1465" s="132">
        <v>2.5100000000000001E-2</v>
      </c>
      <c r="X1465" t="s">
        <v>413</v>
      </c>
      <c r="Y1465" t="s">
        <v>340</v>
      </c>
      <c r="Z1465" s="131">
        <v>5318226</v>
      </c>
      <c r="AA1465" s="131">
        <v>1</v>
      </c>
      <c r="AB1465" s="131">
        <v>116.02</v>
      </c>
      <c r="AC1465" s="109"/>
      <c r="AD1465" s="131">
        <v>6170.2060000000001</v>
      </c>
      <c r="AE1465" s="109"/>
      <c r="AF1465" s="108"/>
      <c r="AG1465" s="16"/>
      <c r="AH1465" s="132">
        <v>1.7600000000000001E-3</v>
      </c>
      <c r="AI1465" s="132">
        <v>8.0700000000000008E-3</v>
      </c>
      <c r="AJ1465" s="132">
        <v>1.64E-3</v>
      </c>
    </row>
    <row r="1466" spans="1:36">
      <c r="A1466" t="s">
        <v>1214</v>
      </c>
      <c r="B1466" t="s">
        <v>1252</v>
      </c>
      <c r="C1466" t="s">
        <v>2004</v>
      </c>
      <c r="D1466" t="s">
        <v>2005</v>
      </c>
      <c r="E1466" t="s">
        <v>310</v>
      </c>
      <c r="F1466" t="s">
        <v>2218</v>
      </c>
      <c r="G1466" t="s">
        <v>2219</v>
      </c>
      <c r="H1466" t="s">
        <v>322</v>
      </c>
      <c r="I1466" t="s">
        <v>755</v>
      </c>
      <c r="J1466" t="s">
        <v>205</v>
      </c>
      <c r="K1466" t="s">
        <v>205</v>
      </c>
      <c r="L1466" t="s">
        <v>326</v>
      </c>
      <c r="M1466" t="s">
        <v>341</v>
      </c>
      <c r="N1466" t="s">
        <v>449</v>
      </c>
      <c r="O1466" t="s">
        <v>340</v>
      </c>
      <c r="P1466" t="s">
        <v>1212</v>
      </c>
      <c r="Q1466" t="s">
        <v>414</v>
      </c>
      <c r="R1466" t="s">
        <v>408</v>
      </c>
      <c r="S1466" t="s">
        <v>1213</v>
      </c>
      <c r="T1466" s="131">
        <v>4.2</v>
      </c>
      <c r="U1466" t="s">
        <v>2220</v>
      </c>
      <c r="V1466" s="132">
        <v>1.7850000000000001E-2</v>
      </c>
      <c r="W1466" s="132">
        <v>2.58E-2</v>
      </c>
      <c r="X1466" t="s">
        <v>413</v>
      </c>
      <c r="Y1466" t="s">
        <v>340</v>
      </c>
      <c r="Z1466" s="131">
        <v>5759331</v>
      </c>
      <c r="AA1466" s="131">
        <v>1</v>
      </c>
      <c r="AB1466" s="131">
        <v>103.57</v>
      </c>
      <c r="AC1466" s="109"/>
      <c r="AD1466" s="131">
        <v>5964.9390000000003</v>
      </c>
      <c r="AE1466" s="109"/>
      <c r="AF1466" s="108"/>
      <c r="AG1466" s="16"/>
      <c r="AH1466" s="132">
        <v>2.3700000000000001E-3</v>
      </c>
      <c r="AI1466" s="132">
        <v>7.7999999999999996E-3</v>
      </c>
      <c r="AJ1466" s="132">
        <v>1.58E-3</v>
      </c>
    </row>
    <row r="1467" spans="1:36">
      <c r="A1467" t="s">
        <v>1214</v>
      </c>
      <c r="B1467" t="s">
        <v>1252</v>
      </c>
      <c r="C1467" t="s">
        <v>1930</v>
      </c>
      <c r="D1467" t="s">
        <v>1931</v>
      </c>
      <c r="E1467" t="s">
        <v>310</v>
      </c>
      <c r="F1467" t="s">
        <v>2100</v>
      </c>
      <c r="G1467" t="s">
        <v>2101</v>
      </c>
      <c r="H1467" t="s">
        <v>322</v>
      </c>
      <c r="I1467" t="s">
        <v>755</v>
      </c>
      <c r="J1467" t="s">
        <v>205</v>
      </c>
      <c r="K1467" t="s">
        <v>205</v>
      </c>
      <c r="L1467" t="s">
        <v>326</v>
      </c>
      <c r="M1467" t="s">
        <v>341</v>
      </c>
      <c r="N1467" t="s">
        <v>465</v>
      </c>
      <c r="O1467" t="s">
        <v>340</v>
      </c>
      <c r="P1467" t="s">
        <v>1645</v>
      </c>
      <c r="Q1467" t="s">
        <v>414</v>
      </c>
      <c r="R1467" t="s">
        <v>408</v>
      </c>
      <c r="S1467" t="s">
        <v>1213</v>
      </c>
      <c r="T1467" s="131">
        <v>0.81</v>
      </c>
      <c r="U1467" t="s">
        <v>2102</v>
      </c>
      <c r="V1467" s="132">
        <v>1.387E-2</v>
      </c>
      <c r="W1467" s="132">
        <v>3.1699999999999999E-2</v>
      </c>
      <c r="X1467" t="s">
        <v>413</v>
      </c>
      <c r="Y1467" t="s">
        <v>340</v>
      </c>
      <c r="Z1467" s="131">
        <v>4859354.57</v>
      </c>
      <c r="AA1467" s="131">
        <v>1</v>
      </c>
      <c r="AB1467" s="131">
        <v>118.67</v>
      </c>
      <c r="AC1467" s="109"/>
      <c r="AD1467" s="131">
        <v>5766.5959999999995</v>
      </c>
      <c r="AE1467" s="109"/>
      <c r="AF1467" s="108"/>
      <c r="AG1467" s="16"/>
      <c r="AH1467" s="132">
        <v>4.1700000000000001E-3</v>
      </c>
      <c r="AI1467" s="132">
        <v>7.5399999999999998E-3</v>
      </c>
      <c r="AJ1467" s="132">
        <v>1.5299999999999999E-3</v>
      </c>
    </row>
    <row r="1468" spans="1:36">
      <c r="A1468" t="s">
        <v>1214</v>
      </c>
      <c r="B1468" t="s">
        <v>1252</v>
      </c>
      <c r="C1468" t="s">
        <v>2277</v>
      </c>
      <c r="D1468" t="s">
        <v>2278</v>
      </c>
      <c r="E1468" t="s">
        <v>310</v>
      </c>
      <c r="F1468" t="s">
        <v>3005</v>
      </c>
      <c r="G1468" t="s">
        <v>3006</v>
      </c>
      <c r="H1468" t="s">
        <v>322</v>
      </c>
      <c r="I1468" t="s">
        <v>953</v>
      </c>
      <c r="J1468" t="s">
        <v>205</v>
      </c>
      <c r="K1468" t="s">
        <v>205</v>
      </c>
      <c r="L1468" t="s">
        <v>326</v>
      </c>
      <c r="M1468" t="s">
        <v>341</v>
      </c>
      <c r="N1468" t="s">
        <v>446</v>
      </c>
      <c r="O1468" t="s">
        <v>340</v>
      </c>
      <c r="P1468" t="s">
        <v>1590</v>
      </c>
      <c r="Q1468" t="s">
        <v>414</v>
      </c>
      <c r="R1468" t="s">
        <v>408</v>
      </c>
      <c r="S1468" t="s">
        <v>1213</v>
      </c>
      <c r="T1468" s="131">
        <v>2.61</v>
      </c>
      <c r="U1468" t="s">
        <v>3007</v>
      </c>
      <c r="V1468" s="132">
        <v>-5.9330000000000001E-2</v>
      </c>
      <c r="W1468" s="132">
        <v>-0.183</v>
      </c>
      <c r="X1468" t="s">
        <v>413</v>
      </c>
      <c r="Y1468" t="s">
        <v>340</v>
      </c>
      <c r="Z1468" s="131">
        <v>3103398</v>
      </c>
      <c r="AA1468" s="131">
        <v>1</v>
      </c>
      <c r="AB1468" s="131">
        <v>183.2</v>
      </c>
      <c r="AC1468" s="109"/>
      <c r="AD1468" s="131">
        <v>5685.4250000000002</v>
      </c>
      <c r="AE1468" s="109"/>
      <c r="AF1468" s="108"/>
      <c r="AG1468" s="16"/>
      <c r="AH1468" s="132">
        <v>2.069E-2</v>
      </c>
      <c r="AI1468" s="132">
        <v>7.43E-3</v>
      </c>
      <c r="AJ1468" s="132">
        <v>1.5100000000000001E-3</v>
      </c>
    </row>
    <row r="1469" spans="1:36">
      <c r="A1469" t="s">
        <v>1214</v>
      </c>
      <c r="B1469" t="s">
        <v>1252</v>
      </c>
      <c r="C1469" t="s">
        <v>1536</v>
      </c>
      <c r="D1469" t="s">
        <v>1537</v>
      </c>
      <c r="E1469" t="s">
        <v>310</v>
      </c>
      <c r="F1469" t="s">
        <v>2637</v>
      </c>
      <c r="G1469" t="s">
        <v>2638</v>
      </c>
      <c r="H1469" t="s">
        <v>322</v>
      </c>
      <c r="I1469" t="s">
        <v>952</v>
      </c>
      <c r="J1469" t="s">
        <v>205</v>
      </c>
      <c r="K1469" t="s">
        <v>205</v>
      </c>
      <c r="L1469" t="s">
        <v>326</v>
      </c>
      <c r="M1469" t="s">
        <v>341</v>
      </c>
      <c r="N1469" t="s">
        <v>449</v>
      </c>
      <c r="O1469" t="s">
        <v>340</v>
      </c>
      <c r="P1469" t="s">
        <v>1212</v>
      </c>
      <c r="Q1469" t="s">
        <v>414</v>
      </c>
      <c r="R1469" t="s">
        <v>408</v>
      </c>
      <c r="S1469" t="s">
        <v>1213</v>
      </c>
      <c r="T1469" s="131">
        <v>2.46</v>
      </c>
      <c r="U1469" t="s">
        <v>2639</v>
      </c>
      <c r="V1469" s="132">
        <v>4.6890000000000001E-2</v>
      </c>
      <c r="W1469" s="132">
        <v>4.3799999999999999E-2</v>
      </c>
      <c r="X1469" t="s">
        <v>413</v>
      </c>
      <c r="Y1469" t="s">
        <v>340</v>
      </c>
      <c r="Z1469" s="131">
        <v>5820813</v>
      </c>
      <c r="AA1469" s="131">
        <v>1</v>
      </c>
      <c r="AB1469" s="131">
        <v>96.65</v>
      </c>
      <c r="AC1469" s="109"/>
      <c r="AD1469" s="131">
        <v>5625.8159999999998</v>
      </c>
      <c r="AE1469" s="109"/>
      <c r="AF1469" s="108"/>
      <c r="AG1469" s="16"/>
      <c r="AH1469" s="132">
        <v>2.6800000000000001E-3</v>
      </c>
      <c r="AI1469" s="132">
        <v>7.3600000000000002E-3</v>
      </c>
      <c r="AJ1469" s="132">
        <v>1.49E-3</v>
      </c>
    </row>
    <row r="1470" spans="1:36">
      <c r="A1470" t="s">
        <v>1214</v>
      </c>
      <c r="B1470" t="s">
        <v>1252</v>
      </c>
      <c r="C1470" t="s">
        <v>1536</v>
      </c>
      <c r="D1470" t="s">
        <v>1537</v>
      </c>
      <c r="E1470" t="s">
        <v>310</v>
      </c>
      <c r="F1470" t="s">
        <v>2674</v>
      </c>
      <c r="G1470" t="s">
        <v>2675</v>
      </c>
      <c r="H1470" t="s">
        <v>322</v>
      </c>
      <c r="I1470" t="s">
        <v>755</v>
      </c>
      <c r="J1470" t="s">
        <v>205</v>
      </c>
      <c r="K1470" t="s">
        <v>205</v>
      </c>
      <c r="L1470" t="s">
        <v>326</v>
      </c>
      <c r="M1470" t="s">
        <v>341</v>
      </c>
      <c r="N1470" t="s">
        <v>449</v>
      </c>
      <c r="O1470" t="s">
        <v>340</v>
      </c>
      <c r="P1470" t="s">
        <v>1212</v>
      </c>
      <c r="Q1470" t="s">
        <v>414</v>
      </c>
      <c r="R1470" t="s">
        <v>408</v>
      </c>
      <c r="S1470" t="s">
        <v>1213</v>
      </c>
      <c r="T1470" s="131">
        <v>4.3899999999999997</v>
      </c>
      <c r="U1470" t="s">
        <v>2676</v>
      </c>
      <c r="V1470" s="132">
        <v>2.9399999999999999E-2</v>
      </c>
      <c r="W1470" s="132">
        <v>2.58E-2</v>
      </c>
      <c r="X1470" t="s">
        <v>413</v>
      </c>
      <c r="Y1470" t="s">
        <v>340</v>
      </c>
      <c r="Z1470" s="131">
        <v>5310000</v>
      </c>
      <c r="AA1470" s="131">
        <v>1</v>
      </c>
      <c r="AB1470" s="131">
        <v>102.6</v>
      </c>
      <c r="AC1470" s="109"/>
      <c r="AD1470" s="131">
        <v>5448.06</v>
      </c>
      <c r="AE1470" s="109"/>
      <c r="AF1470" s="108"/>
      <c r="AG1470" s="16"/>
      <c r="AH1470" s="132">
        <v>1.24E-3</v>
      </c>
      <c r="AI1470" s="132">
        <v>7.1199999999999996E-3</v>
      </c>
      <c r="AJ1470" s="132">
        <v>1.4400000000000001E-3</v>
      </c>
    </row>
    <row r="1471" spans="1:36">
      <c r="A1471" t="s">
        <v>1214</v>
      </c>
      <c r="B1471" t="s">
        <v>1252</v>
      </c>
      <c r="C1471" t="s">
        <v>2339</v>
      </c>
      <c r="D1471" t="s">
        <v>2340</v>
      </c>
      <c r="E1471" t="s">
        <v>310</v>
      </c>
      <c r="F1471" t="s">
        <v>2341</v>
      </c>
      <c r="G1471" t="s">
        <v>2342</v>
      </c>
      <c r="H1471" t="s">
        <v>322</v>
      </c>
      <c r="I1471" t="s">
        <v>755</v>
      </c>
      <c r="J1471" t="s">
        <v>205</v>
      </c>
      <c r="K1471" t="s">
        <v>205</v>
      </c>
      <c r="L1471" t="s">
        <v>326</v>
      </c>
      <c r="M1471" t="s">
        <v>341</v>
      </c>
      <c r="N1471" t="s">
        <v>465</v>
      </c>
      <c r="O1471" t="s">
        <v>340</v>
      </c>
      <c r="P1471" t="s">
        <v>2193</v>
      </c>
      <c r="Q1471" t="s">
        <v>416</v>
      </c>
      <c r="R1471" t="s">
        <v>408</v>
      </c>
      <c r="S1471" t="s">
        <v>1213</v>
      </c>
      <c r="T1471" s="131">
        <v>2.25</v>
      </c>
      <c r="U1471" t="s">
        <v>1681</v>
      </c>
      <c r="V1471" s="132">
        <v>1.4370000000000001E-2</v>
      </c>
      <c r="W1471" s="132">
        <v>2.87E-2</v>
      </c>
      <c r="X1471" t="s">
        <v>413</v>
      </c>
      <c r="Y1471" t="s">
        <v>340</v>
      </c>
      <c r="Z1471" s="131">
        <v>4415561.16</v>
      </c>
      <c r="AA1471" s="131">
        <v>1</v>
      </c>
      <c r="AB1471" s="131">
        <v>116.1</v>
      </c>
      <c r="AC1471" s="109"/>
      <c r="AD1471" s="131">
        <v>5126.4669999999996</v>
      </c>
      <c r="AE1471" s="109"/>
      <c r="AF1471" s="108"/>
      <c r="AG1471" s="16"/>
      <c r="AH1471" s="132">
        <v>7.8899999999999994E-3</v>
      </c>
      <c r="AI1471" s="132">
        <v>6.7000000000000002E-3</v>
      </c>
      <c r="AJ1471" s="132">
        <v>1.3600000000000001E-3</v>
      </c>
    </row>
    <row r="1472" spans="1:36">
      <c r="A1472" t="s">
        <v>1214</v>
      </c>
      <c r="B1472" t="s">
        <v>1252</v>
      </c>
      <c r="C1472" t="s">
        <v>456</v>
      </c>
      <c r="D1472" t="s">
        <v>2228</v>
      </c>
      <c r="E1472" t="s">
        <v>310</v>
      </c>
      <c r="F1472" t="s">
        <v>2575</v>
      </c>
      <c r="G1472" t="s">
        <v>2576</v>
      </c>
      <c r="H1472" t="s">
        <v>322</v>
      </c>
      <c r="I1472" t="s">
        <v>755</v>
      </c>
      <c r="J1472" t="s">
        <v>205</v>
      </c>
      <c r="K1472" t="s">
        <v>205</v>
      </c>
      <c r="L1472" t="s">
        <v>326</v>
      </c>
      <c r="M1472" t="s">
        <v>341</v>
      </c>
      <c r="N1472" t="s">
        <v>441</v>
      </c>
      <c r="O1472" t="s">
        <v>340</v>
      </c>
      <c r="P1472" t="s">
        <v>1212</v>
      </c>
      <c r="Q1472" t="s">
        <v>414</v>
      </c>
      <c r="R1472" t="s">
        <v>408</v>
      </c>
      <c r="S1472" t="s">
        <v>1213</v>
      </c>
      <c r="T1472" s="131">
        <v>7.14</v>
      </c>
      <c r="U1472" t="s">
        <v>2577</v>
      </c>
      <c r="V1472" s="132">
        <v>2.894E-2</v>
      </c>
      <c r="W1472" s="132">
        <v>2.5999999999999999E-2</v>
      </c>
      <c r="X1472" t="s">
        <v>413</v>
      </c>
      <c r="Y1472" t="s">
        <v>340</v>
      </c>
      <c r="Z1472" s="131">
        <v>4668614</v>
      </c>
      <c r="AA1472" s="131">
        <v>1</v>
      </c>
      <c r="AB1472" s="131">
        <v>109.5</v>
      </c>
      <c r="AC1472" s="109"/>
      <c r="AD1472" s="131">
        <v>5112.1319999999996</v>
      </c>
      <c r="AE1472" s="109"/>
      <c r="AF1472" s="108"/>
      <c r="AG1472" s="16"/>
      <c r="AH1472" s="132">
        <v>1.14E-3</v>
      </c>
      <c r="AI1472" s="132">
        <v>6.6800000000000002E-3</v>
      </c>
      <c r="AJ1472" s="132">
        <v>1.3500000000000001E-3</v>
      </c>
    </row>
    <row r="1473" spans="1:36">
      <c r="A1473" t="s">
        <v>1214</v>
      </c>
      <c r="B1473" t="s">
        <v>1252</v>
      </c>
      <c r="C1473" t="s">
        <v>2351</v>
      </c>
      <c r="D1473" t="s">
        <v>2352</v>
      </c>
      <c r="E1473" t="s">
        <v>310</v>
      </c>
      <c r="F1473" t="s">
        <v>2569</v>
      </c>
      <c r="G1473" t="s">
        <v>2570</v>
      </c>
      <c r="H1473" t="s">
        <v>322</v>
      </c>
      <c r="I1473" t="s">
        <v>952</v>
      </c>
      <c r="J1473" t="s">
        <v>205</v>
      </c>
      <c r="K1473" t="s">
        <v>205</v>
      </c>
      <c r="L1473" t="s">
        <v>326</v>
      </c>
      <c r="M1473" t="s">
        <v>341</v>
      </c>
      <c r="N1473" t="s">
        <v>452</v>
      </c>
      <c r="O1473" t="s">
        <v>340</v>
      </c>
      <c r="P1473" t="s">
        <v>1590</v>
      </c>
      <c r="Q1473" t="s">
        <v>414</v>
      </c>
      <c r="R1473" t="s">
        <v>408</v>
      </c>
      <c r="S1473" t="s">
        <v>1213</v>
      </c>
      <c r="T1473" s="131">
        <v>0.73</v>
      </c>
      <c r="U1473" t="s">
        <v>1676</v>
      </c>
      <c r="V1473" s="132">
        <v>5.3789999999999998E-2</v>
      </c>
      <c r="W1473" s="132">
        <v>4.9500000000000002E-2</v>
      </c>
      <c r="X1473" t="s">
        <v>413</v>
      </c>
      <c r="Y1473" t="s">
        <v>340</v>
      </c>
      <c r="Z1473" s="131">
        <v>5093343.5</v>
      </c>
      <c r="AA1473" s="131">
        <v>1</v>
      </c>
      <c r="AB1473" s="131">
        <v>100.26</v>
      </c>
      <c r="AC1473" s="109"/>
      <c r="AD1473" s="131">
        <v>5106.5860000000002</v>
      </c>
      <c r="AE1473" s="109"/>
      <c r="AF1473" s="108"/>
      <c r="AG1473" s="16"/>
      <c r="AH1473" s="132">
        <v>8.8400000000000006E-3</v>
      </c>
      <c r="AI1473" s="132">
        <v>6.6800000000000002E-3</v>
      </c>
      <c r="AJ1473" s="132">
        <v>1.3500000000000001E-3</v>
      </c>
    </row>
    <row r="1474" spans="1:36">
      <c r="A1474" t="s">
        <v>1214</v>
      </c>
      <c r="B1474" t="s">
        <v>1252</v>
      </c>
      <c r="C1474" t="s">
        <v>1862</v>
      </c>
      <c r="D1474" t="s">
        <v>1863</v>
      </c>
      <c r="E1474" t="s">
        <v>310</v>
      </c>
      <c r="F1474" t="s">
        <v>3026</v>
      </c>
      <c r="G1474" t="s">
        <v>3027</v>
      </c>
      <c r="H1474" t="s">
        <v>322</v>
      </c>
      <c r="I1474" t="s">
        <v>755</v>
      </c>
      <c r="J1474" t="s">
        <v>205</v>
      </c>
      <c r="K1474" t="s">
        <v>205</v>
      </c>
      <c r="L1474" t="s">
        <v>326</v>
      </c>
      <c r="M1474" t="s">
        <v>341</v>
      </c>
      <c r="N1474" t="s">
        <v>442</v>
      </c>
      <c r="O1474" t="s">
        <v>340</v>
      </c>
      <c r="P1474"/>
      <c r="Q1474" t="s">
        <v>411</v>
      </c>
      <c r="R1474" t="s">
        <v>411</v>
      </c>
      <c r="S1474" t="s">
        <v>1213</v>
      </c>
      <c r="T1474" s="131">
        <v>4</v>
      </c>
      <c r="U1474" t="s">
        <v>1617</v>
      </c>
      <c r="V1474" s="132">
        <v>3.9879999999999999E-2</v>
      </c>
      <c r="W1474" s="132">
        <v>4.4699999999999997E-2</v>
      </c>
      <c r="X1474" t="s">
        <v>413</v>
      </c>
      <c r="Y1474" t="s">
        <v>340</v>
      </c>
      <c r="Z1474" s="131">
        <v>4865697.47</v>
      </c>
      <c r="AA1474" s="131">
        <v>1</v>
      </c>
      <c r="AB1474" s="131">
        <v>103.5</v>
      </c>
      <c r="AC1474" s="109"/>
      <c r="AD1474" s="131">
        <v>5035.9970000000003</v>
      </c>
      <c r="AE1474" s="109"/>
      <c r="AF1474" s="108"/>
      <c r="AG1474" s="16"/>
      <c r="AH1474" s="132">
        <v>1.068E-2</v>
      </c>
      <c r="AI1474" s="132">
        <v>6.5799999999999999E-3</v>
      </c>
      <c r="AJ1474" s="132">
        <v>1.33E-3</v>
      </c>
    </row>
    <row r="1475" spans="1:36">
      <c r="A1475" t="s">
        <v>1214</v>
      </c>
      <c r="B1475" t="s">
        <v>1252</v>
      </c>
      <c r="C1475" t="s">
        <v>2585</v>
      </c>
      <c r="D1475" t="s">
        <v>2586</v>
      </c>
      <c r="E1475" t="s">
        <v>310</v>
      </c>
      <c r="F1475" t="s">
        <v>2587</v>
      </c>
      <c r="G1475" t="s">
        <v>2588</v>
      </c>
      <c r="H1475" t="s">
        <v>322</v>
      </c>
      <c r="I1475" t="s">
        <v>755</v>
      </c>
      <c r="J1475" t="s">
        <v>205</v>
      </c>
      <c r="K1475" t="s">
        <v>205</v>
      </c>
      <c r="L1475" t="s">
        <v>326</v>
      </c>
      <c r="M1475" t="s">
        <v>341</v>
      </c>
      <c r="N1475" t="s">
        <v>478</v>
      </c>
      <c r="O1475" t="s">
        <v>340</v>
      </c>
      <c r="P1475" t="s">
        <v>2257</v>
      </c>
      <c r="Q1475" t="s">
        <v>416</v>
      </c>
      <c r="R1475" t="s">
        <v>408</v>
      </c>
      <c r="S1475" t="s">
        <v>1213</v>
      </c>
      <c r="T1475" s="131">
        <v>5.05</v>
      </c>
      <c r="U1475" t="s">
        <v>2211</v>
      </c>
      <c r="V1475" s="132">
        <v>2.0699999999999998E-3</v>
      </c>
      <c r="W1475" s="132">
        <v>2.52E-2</v>
      </c>
      <c r="X1475" t="s">
        <v>413</v>
      </c>
      <c r="Y1475" t="s">
        <v>340</v>
      </c>
      <c r="Z1475" s="131">
        <v>4164101.74</v>
      </c>
      <c r="AA1475" s="131">
        <v>1</v>
      </c>
      <c r="AB1475" s="131">
        <v>118.55</v>
      </c>
      <c r="AC1475" s="109"/>
      <c r="AD1475" s="131">
        <v>4936.5429999999997</v>
      </c>
      <c r="AE1475" s="109"/>
      <c r="AF1475" s="108"/>
      <c r="AG1475" s="16"/>
      <c r="AH1475" s="132">
        <v>2.9299999999999999E-3</v>
      </c>
      <c r="AI1475" s="132">
        <v>6.45E-3</v>
      </c>
      <c r="AJ1475" s="132">
        <v>1.31E-3</v>
      </c>
    </row>
    <row r="1476" spans="1:36">
      <c r="A1476" t="s">
        <v>1214</v>
      </c>
      <c r="B1476" t="s">
        <v>1252</v>
      </c>
      <c r="C1476" t="s">
        <v>2560</v>
      </c>
      <c r="D1476" t="s">
        <v>2561</v>
      </c>
      <c r="E1476" t="s">
        <v>310</v>
      </c>
      <c r="F1476" t="s">
        <v>3153</v>
      </c>
      <c r="G1476" t="s">
        <v>3154</v>
      </c>
      <c r="H1476" t="s">
        <v>322</v>
      </c>
      <c r="I1476" t="s">
        <v>755</v>
      </c>
      <c r="J1476" t="s">
        <v>205</v>
      </c>
      <c r="K1476" t="s">
        <v>205</v>
      </c>
      <c r="L1476" t="s">
        <v>326</v>
      </c>
      <c r="M1476" t="s">
        <v>341</v>
      </c>
      <c r="N1476" t="s">
        <v>465</v>
      </c>
      <c r="O1476" t="s">
        <v>340</v>
      </c>
      <c r="P1476" t="s">
        <v>1212</v>
      </c>
      <c r="Q1476" t="s">
        <v>414</v>
      </c>
      <c r="R1476" t="s">
        <v>408</v>
      </c>
      <c r="S1476" t="s">
        <v>1213</v>
      </c>
      <c r="T1476" s="131">
        <v>12.79</v>
      </c>
      <c r="U1476" t="s">
        <v>3155</v>
      </c>
      <c r="V1476" s="132">
        <v>2.7019999999999999E-2</v>
      </c>
      <c r="W1476" s="132">
        <v>2.75E-2</v>
      </c>
      <c r="X1476" t="s">
        <v>413</v>
      </c>
      <c r="Y1476" t="s">
        <v>340</v>
      </c>
      <c r="Z1476" s="131">
        <v>5336823.29</v>
      </c>
      <c r="AA1476" s="131">
        <v>1</v>
      </c>
      <c r="AB1476" s="131">
        <v>92.47</v>
      </c>
      <c r="AC1476" s="109"/>
      <c r="AD1476" s="131">
        <v>4934.96</v>
      </c>
      <c r="AE1476" s="109"/>
      <c r="AF1476" s="108"/>
      <c r="AG1476" s="16"/>
      <c r="AH1476" s="132">
        <v>4.8900000000000002E-3</v>
      </c>
      <c r="AI1476" s="132">
        <v>6.45E-3</v>
      </c>
      <c r="AJ1476" s="132">
        <v>1.31E-3</v>
      </c>
    </row>
    <row r="1477" spans="1:36">
      <c r="A1477" t="s">
        <v>1214</v>
      </c>
      <c r="B1477" t="s">
        <v>1252</v>
      </c>
      <c r="C1477" t="s">
        <v>1596</v>
      </c>
      <c r="D1477" t="s">
        <v>1597</v>
      </c>
      <c r="E1477" t="s">
        <v>310</v>
      </c>
      <c r="F1477" t="s">
        <v>2403</v>
      </c>
      <c r="G1477" t="s">
        <v>2404</v>
      </c>
      <c r="H1477" t="s">
        <v>322</v>
      </c>
      <c r="I1477" t="s">
        <v>952</v>
      </c>
      <c r="J1477" t="s">
        <v>205</v>
      </c>
      <c r="K1477" t="s">
        <v>205</v>
      </c>
      <c r="L1477" t="s">
        <v>326</v>
      </c>
      <c r="M1477" t="s">
        <v>341</v>
      </c>
      <c r="N1477" t="s">
        <v>442</v>
      </c>
      <c r="O1477" t="s">
        <v>340</v>
      </c>
      <c r="P1477" t="s">
        <v>1600</v>
      </c>
      <c r="Q1477" t="s">
        <v>416</v>
      </c>
      <c r="R1477" t="s">
        <v>408</v>
      </c>
      <c r="S1477" t="s">
        <v>1213</v>
      </c>
      <c r="T1477" s="131">
        <v>1.01</v>
      </c>
      <c r="U1477" t="s">
        <v>2405</v>
      </c>
      <c r="V1477" s="132">
        <v>4.4940000000000001E-2</v>
      </c>
      <c r="W1477" s="132">
        <v>4.7500000000000001E-2</v>
      </c>
      <c r="X1477" t="s">
        <v>413</v>
      </c>
      <c r="Y1477" t="s">
        <v>340</v>
      </c>
      <c r="Z1477" s="131">
        <v>4940041.88</v>
      </c>
      <c r="AA1477" s="131">
        <v>1</v>
      </c>
      <c r="AB1477" s="131">
        <v>99.89</v>
      </c>
      <c r="AC1477" s="109"/>
      <c r="AD1477" s="131">
        <v>4934.6080000000002</v>
      </c>
      <c r="AE1477" s="109"/>
      <c r="AF1477" s="108"/>
      <c r="AG1477" s="16"/>
      <c r="AH1477" s="132">
        <v>7.6899999999999998E-3</v>
      </c>
      <c r="AI1477" s="132">
        <v>6.45E-3</v>
      </c>
      <c r="AJ1477" s="132">
        <v>1.31E-3</v>
      </c>
    </row>
    <row r="1478" spans="1:36">
      <c r="A1478" t="s">
        <v>1214</v>
      </c>
      <c r="B1478" t="s">
        <v>1252</v>
      </c>
      <c r="C1478" t="s">
        <v>2989</v>
      </c>
      <c r="D1478" t="s">
        <v>2990</v>
      </c>
      <c r="E1478" t="s">
        <v>310</v>
      </c>
      <c r="F1478" t="s">
        <v>2999</v>
      </c>
      <c r="G1478" t="s">
        <v>3000</v>
      </c>
      <c r="H1478" t="s">
        <v>322</v>
      </c>
      <c r="I1478" t="s">
        <v>755</v>
      </c>
      <c r="J1478" t="s">
        <v>205</v>
      </c>
      <c r="K1478" t="s">
        <v>205</v>
      </c>
      <c r="L1478" t="s">
        <v>326</v>
      </c>
      <c r="M1478" t="s">
        <v>341</v>
      </c>
      <c r="N1478" t="s">
        <v>465</v>
      </c>
      <c r="O1478" t="s">
        <v>340</v>
      </c>
      <c r="P1478" t="s">
        <v>1550</v>
      </c>
      <c r="Q1478" t="s">
        <v>414</v>
      </c>
      <c r="R1478" t="s">
        <v>408</v>
      </c>
      <c r="S1478" t="s">
        <v>1213</v>
      </c>
      <c r="T1478" s="131">
        <v>0.5</v>
      </c>
      <c r="U1478" t="s">
        <v>1636</v>
      </c>
      <c r="V1478" s="132">
        <v>6.3E-3</v>
      </c>
      <c r="W1478" s="132">
        <v>-3.9899999999999998E-2</v>
      </c>
      <c r="X1478" t="s">
        <v>413</v>
      </c>
      <c r="Y1478" t="s">
        <v>340</v>
      </c>
      <c r="Z1478" s="131">
        <v>4119612</v>
      </c>
      <c r="AA1478" s="131">
        <v>1</v>
      </c>
      <c r="AB1478" s="131">
        <v>119.66</v>
      </c>
      <c r="AC1478" s="109"/>
      <c r="AD1478" s="131">
        <v>4929.5280000000002</v>
      </c>
      <c r="AE1478" s="109"/>
      <c r="AF1478" s="108"/>
      <c r="AG1478" s="16"/>
      <c r="AH1478" s="132">
        <v>7.1599999999999997E-3</v>
      </c>
      <c r="AI1478" s="132">
        <v>6.4400000000000004E-3</v>
      </c>
      <c r="AJ1478" s="132">
        <v>1.31E-3</v>
      </c>
    </row>
    <row r="1479" spans="1:36">
      <c r="A1479" t="s">
        <v>1214</v>
      </c>
      <c r="B1479" t="s">
        <v>1252</v>
      </c>
      <c r="C1479" t="s">
        <v>1723</v>
      </c>
      <c r="D1479" t="s">
        <v>1724</v>
      </c>
      <c r="E1479" t="s">
        <v>310</v>
      </c>
      <c r="F1479" t="s">
        <v>1967</v>
      </c>
      <c r="G1479" t="s">
        <v>1968</v>
      </c>
      <c r="H1479" t="s">
        <v>322</v>
      </c>
      <c r="I1479" t="s">
        <v>755</v>
      </c>
      <c r="J1479" t="s">
        <v>205</v>
      </c>
      <c r="K1479" t="s">
        <v>205</v>
      </c>
      <c r="L1479" t="s">
        <v>326</v>
      </c>
      <c r="M1479" t="s">
        <v>341</v>
      </c>
      <c r="N1479" t="s">
        <v>465</v>
      </c>
      <c r="O1479" t="s">
        <v>340</v>
      </c>
      <c r="P1479" t="s">
        <v>1566</v>
      </c>
      <c r="Q1479" t="s">
        <v>414</v>
      </c>
      <c r="R1479" t="s">
        <v>408</v>
      </c>
      <c r="S1479" t="s">
        <v>1213</v>
      </c>
      <c r="T1479" s="131">
        <v>3.42</v>
      </c>
      <c r="U1479" t="s">
        <v>1561</v>
      </c>
      <c r="V1479" s="132">
        <v>2.664E-2</v>
      </c>
      <c r="W1479" s="132">
        <v>2.7900000000000001E-2</v>
      </c>
      <c r="X1479" t="s">
        <v>413</v>
      </c>
      <c r="Y1479" t="s">
        <v>340</v>
      </c>
      <c r="Z1479" s="131">
        <v>4181846.45</v>
      </c>
      <c r="AA1479" s="131">
        <v>1</v>
      </c>
      <c r="AB1479" s="131">
        <v>112.31</v>
      </c>
      <c r="AC1479" s="109">
        <v>185.285</v>
      </c>
      <c r="AD1479" s="131">
        <v>4881.9170000000004</v>
      </c>
      <c r="AE1479" s="109"/>
      <c r="AF1479" s="108"/>
      <c r="AG1479" s="16"/>
      <c r="AH1479" s="132">
        <v>8.1200000000000005E-3</v>
      </c>
      <c r="AI1479" s="132">
        <v>6.62E-3</v>
      </c>
      <c r="AJ1479" s="132">
        <v>1.34E-3</v>
      </c>
    </row>
    <row r="1480" spans="1:36">
      <c r="A1480" t="s">
        <v>1214</v>
      </c>
      <c r="B1480" t="s">
        <v>1252</v>
      </c>
      <c r="C1480" t="s">
        <v>2247</v>
      </c>
      <c r="D1480" t="s">
        <v>2248</v>
      </c>
      <c r="E1480" t="s">
        <v>310</v>
      </c>
      <c r="F1480" t="s">
        <v>2874</v>
      </c>
      <c r="G1480" t="s">
        <v>2875</v>
      </c>
      <c r="H1480" t="s">
        <v>322</v>
      </c>
      <c r="I1480" t="s">
        <v>952</v>
      </c>
      <c r="J1480" t="s">
        <v>205</v>
      </c>
      <c r="K1480" t="s">
        <v>205</v>
      </c>
      <c r="L1480" t="s">
        <v>326</v>
      </c>
      <c r="M1480" t="s">
        <v>341</v>
      </c>
      <c r="N1480" t="s">
        <v>460</v>
      </c>
      <c r="O1480" t="s">
        <v>340</v>
      </c>
      <c r="P1480" t="s">
        <v>2093</v>
      </c>
      <c r="Q1480" t="s">
        <v>414</v>
      </c>
      <c r="R1480" t="s">
        <v>408</v>
      </c>
      <c r="S1480" t="s">
        <v>1213</v>
      </c>
      <c r="T1480" s="131">
        <v>1.47</v>
      </c>
      <c r="U1480" t="s">
        <v>1775</v>
      </c>
      <c r="V1480" s="132">
        <v>2.894E-2</v>
      </c>
      <c r="W1480" s="132">
        <v>4.4600000000000001E-2</v>
      </c>
      <c r="X1480" t="s">
        <v>413</v>
      </c>
      <c r="Y1480" t="s">
        <v>340</v>
      </c>
      <c r="Z1480" s="131">
        <v>5007255.37</v>
      </c>
      <c r="AA1480" s="131">
        <v>1</v>
      </c>
      <c r="AB1480" s="131">
        <v>97.43</v>
      </c>
      <c r="AC1480" s="109"/>
      <c r="AD1480" s="131">
        <v>4878.5690000000004</v>
      </c>
      <c r="AE1480" s="109"/>
      <c r="AF1480" s="108"/>
      <c r="AG1480" s="16"/>
      <c r="AH1480" s="132">
        <v>2.0760000000000001E-2</v>
      </c>
      <c r="AI1480" s="132">
        <v>6.3800000000000003E-3</v>
      </c>
      <c r="AJ1480" s="132">
        <v>1.2899999999999999E-3</v>
      </c>
    </row>
    <row r="1481" spans="1:36">
      <c r="A1481" t="s">
        <v>1214</v>
      </c>
      <c r="B1481" t="s">
        <v>1252</v>
      </c>
      <c r="C1481" t="s">
        <v>2560</v>
      </c>
      <c r="D1481" t="s">
        <v>2561</v>
      </c>
      <c r="E1481" t="s">
        <v>310</v>
      </c>
      <c r="F1481" t="s">
        <v>2562</v>
      </c>
      <c r="G1481" t="s">
        <v>2563</v>
      </c>
      <c r="H1481" t="s">
        <v>322</v>
      </c>
      <c r="I1481" t="s">
        <v>755</v>
      </c>
      <c r="J1481" t="s">
        <v>205</v>
      </c>
      <c r="K1481" t="s">
        <v>205</v>
      </c>
      <c r="L1481" t="s">
        <v>326</v>
      </c>
      <c r="M1481" t="s">
        <v>341</v>
      </c>
      <c r="N1481" t="s">
        <v>465</v>
      </c>
      <c r="O1481" t="s">
        <v>340</v>
      </c>
      <c r="P1481" t="s">
        <v>1212</v>
      </c>
      <c r="Q1481" t="s">
        <v>414</v>
      </c>
      <c r="R1481" t="s">
        <v>408</v>
      </c>
      <c r="S1481" t="s">
        <v>1213</v>
      </c>
      <c r="T1481" s="131">
        <v>4.32</v>
      </c>
      <c r="U1481" t="s">
        <v>1651</v>
      </c>
      <c r="V1481" s="132">
        <v>4.6899999999999997E-3</v>
      </c>
      <c r="W1481" s="132">
        <v>2.5100000000000001E-2</v>
      </c>
      <c r="X1481" t="s">
        <v>413</v>
      </c>
      <c r="Y1481" t="s">
        <v>340</v>
      </c>
      <c r="Z1481" s="131">
        <v>4236652</v>
      </c>
      <c r="AA1481" s="131">
        <v>1</v>
      </c>
      <c r="AB1481" s="131">
        <v>113.88</v>
      </c>
      <c r="AC1481" s="109"/>
      <c r="AD1481" s="131">
        <v>4824.6989999999996</v>
      </c>
      <c r="AE1481" s="109"/>
      <c r="AF1481" s="108"/>
      <c r="AG1481" s="16"/>
      <c r="AH1481" s="132">
        <v>2E-3</v>
      </c>
      <c r="AI1481" s="132">
        <v>6.3099999999999996E-3</v>
      </c>
      <c r="AJ1481" s="132">
        <v>1.2800000000000001E-3</v>
      </c>
    </row>
    <row r="1482" spans="1:36">
      <c r="A1482" t="s">
        <v>1214</v>
      </c>
      <c r="B1482" t="s">
        <v>1252</v>
      </c>
      <c r="C1482" t="s">
        <v>2339</v>
      </c>
      <c r="D1482" t="s">
        <v>2340</v>
      </c>
      <c r="E1482" t="s">
        <v>310</v>
      </c>
      <c r="F1482" t="s">
        <v>3008</v>
      </c>
      <c r="G1482" t="s">
        <v>3009</v>
      </c>
      <c r="H1482" t="s">
        <v>322</v>
      </c>
      <c r="I1482" t="s">
        <v>755</v>
      </c>
      <c r="J1482" t="s">
        <v>205</v>
      </c>
      <c r="K1482" t="s">
        <v>205</v>
      </c>
      <c r="L1482" t="s">
        <v>326</v>
      </c>
      <c r="M1482" t="s">
        <v>341</v>
      </c>
      <c r="N1482" t="s">
        <v>465</v>
      </c>
      <c r="O1482" t="s">
        <v>340</v>
      </c>
      <c r="P1482"/>
      <c r="Q1482" t="s">
        <v>411</v>
      </c>
      <c r="R1482" t="s">
        <v>411</v>
      </c>
      <c r="S1482" t="s">
        <v>1213</v>
      </c>
      <c r="T1482" s="131">
        <v>3.72</v>
      </c>
      <c r="U1482" t="s">
        <v>1668</v>
      </c>
      <c r="V1482" s="132">
        <v>1.7250000000000001E-2</v>
      </c>
      <c r="W1482" s="132">
        <v>2.8299999999999999E-2</v>
      </c>
      <c r="X1482" t="s">
        <v>413</v>
      </c>
      <c r="Y1482" t="s">
        <v>340</v>
      </c>
      <c r="Z1482" s="131">
        <v>4472565.4000000004</v>
      </c>
      <c r="AA1482" s="131">
        <v>1</v>
      </c>
      <c r="AB1482" s="131">
        <v>107.79</v>
      </c>
      <c r="AC1482" s="109"/>
      <c r="AD1482" s="131">
        <v>4820.9780000000001</v>
      </c>
      <c r="AE1482" s="109"/>
      <c r="AF1482" s="108"/>
      <c r="AG1482" s="16"/>
      <c r="AH1482" s="132">
        <v>7.1500000000000001E-3</v>
      </c>
      <c r="AI1482" s="132">
        <v>6.3E-3</v>
      </c>
      <c r="AJ1482" s="132">
        <v>1.2800000000000001E-3</v>
      </c>
    </row>
    <row r="1483" spans="1:36">
      <c r="A1483" t="s">
        <v>1214</v>
      </c>
      <c r="B1483" t="s">
        <v>1252</v>
      </c>
      <c r="C1483" t="s">
        <v>1992</v>
      </c>
      <c r="D1483" t="s">
        <v>1993</v>
      </c>
      <c r="E1483" t="s">
        <v>310</v>
      </c>
      <c r="F1483" t="s">
        <v>2530</v>
      </c>
      <c r="G1483" t="s">
        <v>2531</v>
      </c>
      <c r="H1483" t="s">
        <v>322</v>
      </c>
      <c r="I1483" t="s">
        <v>755</v>
      </c>
      <c r="J1483" t="s">
        <v>205</v>
      </c>
      <c r="K1483" t="s">
        <v>205</v>
      </c>
      <c r="L1483" t="s">
        <v>326</v>
      </c>
      <c r="M1483" t="s">
        <v>341</v>
      </c>
      <c r="N1483" t="s">
        <v>449</v>
      </c>
      <c r="O1483" t="s">
        <v>340</v>
      </c>
      <c r="P1483" t="s">
        <v>1212</v>
      </c>
      <c r="Q1483" t="s">
        <v>414</v>
      </c>
      <c r="R1483" t="s">
        <v>408</v>
      </c>
      <c r="S1483" t="s">
        <v>1213</v>
      </c>
      <c r="T1483" s="131">
        <v>3.34</v>
      </c>
      <c r="U1483" t="s">
        <v>2532</v>
      </c>
      <c r="V1483" s="132">
        <v>-6.6499999999999997E-3</v>
      </c>
      <c r="W1483" s="132">
        <v>2.5700000000000001E-2</v>
      </c>
      <c r="X1483" t="s">
        <v>413</v>
      </c>
      <c r="Y1483" t="s">
        <v>340</v>
      </c>
      <c r="Z1483" s="131">
        <v>4576282.1900000004</v>
      </c>
      <c r="AA1483" s="131">
        <v>1</v>
      </c>
      <c r="AB1483" s="131">
        <v>105.19</v>
      </c>
      <c r="AC1483" s="109"/>
      <c r="AD1483" s="131">
        <v>4813.7910000000002</v>
      </c>
      <c r="AE1483" s="109"/>
      <c r="AF1483" s="108"/>
      <c r="AG1483" s="16"/>
      <c r="AH1483" s="132">
        <v>4.6499999999999996E-3</v>
      </c>
      <c r="AI1483" s="132">
        <v>6.2899999999999996E-3</v>
      </c>
      <c r="AJ1483" s="132">
        <v>1.2800000000000001E-3</v>
      </c>
    </row>
    <row r="1484" spans="1:36">
      <c r="A1484" t="s">
        <v>1214</v>
      </c>
      <c r="B1484" t="s">
        <v>1252</v>
      </c>
      <c r="C1484" t="s">
        <v>2312</v>
      </c>
      <c r="D1484" t="s">
        <v>2313</v>
      </c>
      <c r="E1484" t="s">
        <v>310</v>
      </c>
      <c r="F1484" t="s">
        <v>2824</v>
      </c>
      <c r="G1484" t="s">
        <v>2825</v>
      </c>
      <c r="H1484" t="s">
        <v>322</v>
      </c>
      <c r="I1484" t="s">
        <v>755</v>
      </c>
      <c r="J1484" t="s">
        <v>205</v>
      </c>
      <c r="K1484" t="s">
        <v>205</v>
      </c>
      <c r="L1484" t="s">
        <v>326</v>
      </c>
      <c r="M1484" t="s">
        <v>341</v>
      </c>
      <c r="N1484" t="s">
        <v>465</v>
      </c>
      <c r="O1484" t="s">
        <v>340</v>
      </c>
      <c r="P1484" t="s">
        <v>1645</v>
      </c>
      <c r="Q1484" t="s">
        <v>414</v>
      </c>
      <c r="R1484" t="s">
        <v>408</v>
      </c>
      <c r="S1484" t="s">
        <v>1213</v>
      </c>
      <c r="T1484" s="131">
        <v>1.1599999999999999</v>
      </c>
      <c r="U1484" t="s">
        <v>1676</v>
      </c>
      <c r="V1484" s="132">
        <v>0.3256</v>
      </c>
      <c r="W1484" s="132">
        <v>2.8500000000000001E-2</v>
      </c>
      <c r="X1484" t="s">
        <v>413</v>
      </c>
      <c r="Y1484" t="s">
        <v>340</v>
      </c>
      <c r="Z1484" s="131">
        <v>4023706.55</v>
      </c>
      <c r="AA1484" s="131">
        <v>1</v>
      </c>
      <c r="AB1484" s="131">
        <v>117.85</v>
      </c>
      <c r="AC1484" s="109"/>
      <c r="AD1484" s="131">
        <v>4741.9380000000001</v>
      </c>
      <c r="AE1484" s="109"/>
      <c r="AF1484" s="108"/>
      <c r="AG1484" s="16"/>
      <c r="AH1484" s="132">
        <v>7.4900000000000001E-3</v>
      </c>
      <c r="AI1484" s="132">
        <v>6.1999999999999998E-3</v>
      </c>
      <c r="AJ1484" s="132">
        <v>1.2600000000000001E-3</v>
      </c>
    </row>
    <row r="1485" spans="1:36">
      <c r="A1485" t="s">
        <v>1214</v>
      </c>
      <c r="B1485" t="s">
        <v>1252</v>
      </c>
      <c r="C1485" t="s">
        <v>1992</v>
      </c>
      <c r="D1485" t="s">
        <v>1993</v>
      </c>
      <c r="E1485" t="s">
        <v>310</v>
      </c>
      <c r="F1485" t="s">
        <v>2357</v>
      </c>
      <c r="G1485" t="s">
        <v>2358</v>
      </c>
      <c r="H1485" t="s">
        <v>322</v>
      </c>
      <c r="I1485" t="s">
        <v>755</v>
      </c>
      <c r="J1485" t="s">
        <v>205</v>
      </c>
      <c r="K1485" t="s">
        <v>205</v>
      </c>
      <c r="L1485" t="s">
        <v>326</v>
      </c>
      <c r="M1485" t="s">
        <v>341</v>
      </c>
      <c r="N1485" t="s">
        <v>449</v>
      </c>
      <c r="O1485" t="s">
        <v>340</v>
      </c>
      <c r="P1485" t="s">
        <v>1212</v>
      </c>
      <c r="Q1485" t="s">
        <v>414</v>
      </c>
      <c r="R1485" t="s">
        <v>408</v>
      </c>
      <c r="S1485" t="s">
        <v>1213</v>
      </c>
      <c r="T1485" s="131">
        <v>3.72</v>
      </c>
      <c r="U1485" t="s">
        <v>2359</v>
      </c>
      <c r="V1485" s="132">
        <v>1.312E-2</v>
      </c>
      <c r="W1485" s="132">
        <v>2.5100000000000001E-2</v>
      </c>
      <c r="X1485" t="s">
        <v>413</v>
      </c>
      <c r="Y1485" t="s">
        <v>340</v>
      </c>
      <c r="Z1485" s="131">
        <v>4470981.42</v>
      </c>
      <c r="AA1485" s="131">
        <v>1</v>
      </c>
      <c r="AB1485" s="131">
        <v>105.13</v>
      </c>
      <c r="AC1485" s="109"/>
      <c r="AD1485" s="131">
        <v>4700.3429999999998</v>
      </c>
      <c r="AE1485" s="109"/>
      <c r="AF1485" s="108"/>
      <c r="AG1485" s="16"/>
      <c r="AH1485" s="132">
        <v>2.7899999999999999E-3</v>
      </c>
      <c r="AI1485" s="132">
        <v>6.1500000000000001E-3</v>
      </c>
      <c r="AJ1485" s="132">
        <v>1.25E-3</v>
      </c>
    </row>
    <row r="1486" spans="1:36">
      <c r="A1486" t="s">
        <v>1214</v>
      </c>
      <c r="B1486" t="s">
        <v>1252</v>
      </c>
      <c r="C1486" t="s">
        <v>2518</v>
      </c>
      <c r="D1486" t="s">
        <v>2519</v>
      </c>
      <c r="E1486" t="s">
        <v>310</v>
      </c>
      <c r="F1486" t="s">
        <v>3014</v>
      </c>
      <c r="G1486" t="s">
        <v>3015</v>
      </c>
      <c r="H1486" t="s">
        <v>322</v>
      </c>
      <c r="I1486" t="s">
        <v>952</v>
      </c>
      <c r="J1486" t="s">
        <v>205</v>
      </c>
      <c r="K1486" t="s">
        <v>205</v>
      </c>
      <c r="L1486" t="s">
        <v>326</v>
      </c>
      <c r="M1486" t="s">
        <v>341</v>
      </c>
      <c r="N1486" t="s">
        <v>477</v>
      </c>
      <c r="O1486" t="s">
        <v>340</v>
      </c>
      <c r="P1486" t="s">
        <v>1590</v>
      </c>
      <c r="Q1486" t="s">
        <v>414</v>
      </c>
      <c r="R1486" t="s">
        <v>408</v>
      </c>
      <c r="S1486" t="s">
        <v>1213</v>
      </c>
      <c r="T1486" s="131">
        <v>0.9</v>
      </c>
      <c r="U1486" t="s">
        <v>2171</v>
      </c>
      <c r="V1486" s="132">
        <v>3.0980000000000001E-2</v>
      </c>
      <c r="W1486" s="132">
        <v>4.6899999999999997E-2</v>
      </c>
      <c r="X1486" t="s">
        <v>413</v>
      </c>
      <c r="Y1486" t="s">
        <v>340</v>
      </c>
      <c r="Z1486" s="131">
        <v>4756514.68</v>
      </c>
      <c r="AA1486" s="131">
        <v>1</v>
      </c>
      <c r="AB1486" s="131">
        <v>98.11</v>
      </c>
      <c r="AC1486" s="109"/>
      <c r="AD1486" s="131">
        <v>4666.6170000000002</v>
      </c>
      <c r="AE1486" s="109"/>
      <c r="AF1486" s="108"/>
      <c r="AG1486" s="16"/>
      <c r="AH1486" s="132">
        <v>1.436E-2</v>
      </c>
      <c r="AI1486" s="132">
        <v>6.1000000000000004E-3</v>
      </c>
      <c r="AJ1486" s="132">
        <v>1.24E-3</v>
      </c>
    </row>
    <row r="1487" spans="1:36">
      <c r="A1487" t="s">
        <v>1214</v>
      </c>
      <c r="B1487" t="s">
        <v>1252</v>
      </c>
      <c r="C1487" t="s">
        <v>2989</v>
      </c>
      <c r="D1487" t="s">
        <v>2990</v>
      </c>
      <c r="E1487" t="s">
        <v>310</v>
      </c>
      <c r="F1487" t="s">
        <v>2991</v>
      </c>
      <c r="G1487" t="s">
        <v>2992</v>
      </c>
      <c r="H1487" t="s">
        <v>322</v>
      </c>
      <c r="I1487" t="s">
        <v>755</v>
      </c>
      <c r="J1487" t="s">
        <v>205</v>
      </c>
      <c r="K1487" t="s">
        <v>205</v>
      </c>
      <c r="L1487" t="s">
        <v>326</v>
      </c>
      <c r="M1487" t="s">
        <v>341</v>
      </c>
      <c r="N1487" t="s">
        <v>465</v>
      </c>
      <c r="O1487" t="s">
        <v>340</v>
      </c>
      <c r="P1487" t="s">
        <v>1550</v>
      </c>
      <c r="Q1487" t="s">
        <v>414</v>
      </c>
      <c r="R1487" t="s">
        <v>408</v>
      </c>
      <c r="S1487" t="s">
        <v>1213</v>
      </c>
      <c r="T1487" s="131">
        <v>1.74</v>
      </c>
      <c r="U1487" t="s">
        <v>1360</v>
      </c>
      <c r="V1487" s="132">
        <v>5.3899999999999998E-3</v>
      </c>
      <c r="W1487" s="132">
        <v>2.9499999999999998E-2</v>
      </c>
      <c r="X1487" t="s">
        <v>413</v>
      </c>
      <c r="Y1487" t="s">
        <v>340</v>
      </c>
      <c r="Z1487" s="131">
        <v>4308763</v>
      </c>
      <c r="AA1487" s="131">
        <v>1</v>
      </c>
      <c r="AB1487" s="131">
        <v>108.03</v>
      </c>
      <c r="AC1487" s="109"/>
      <c r="AD1487" s="131">
        <v>4654.7569999999996</v>
      </c>
      <c r="AE1487" s="109"/>
      <c r="AF1487" s="108"/>
      <c r="AG1487" s="16"/>
      <c r="AH1487" s="132">
        <v>8.4700000000000001E-3</v>
      </c>
      <c r="AI1487" s="132">
        <v>6.0899999999999999E-3</v>
      </c>
      <c r="AJ1487" s="132">
        <v>1.23E-3</v>
      </c>
    </row>
    <row r="1488" spans="1:36">
      <c r="A1488" t="s">
        <v>1214</v>
      </c>
      <c r="B1488" t="s">
        <v>1252</v>
      </c>
      <c r="C1488" t="s">
        <v>2004</v>
      </c>
      <c r="D1488" t="s">
        <v>2005</v>
      </c>
      <c r="E1488" t="s">
        <v>310</v>
      </c>
      <c r="F1488" t="s">
        <v>2513</v>
      </c>
      <c r="G1488" t="s">
        <v>2514</v>
      </c>
      <c r="H1488" t="s">
        <v>322</v>
      </c>
      <c r="I1488" t="s">
        <v>755</v>
      </c>
      <c r="J1488" t="s">
        <v>205</v>
      </c>
      <c r="K1488" t="s">
        <v>205</v>
      </c>
      <c r="L1488" t="s">
        <v>326</v>
      </c>
      <c r="M1488" t="s">
        <v>341</v>
      </c>
      <c r="N1488" t="s">
        <v>449</v>
      </c>
      <c r="O1488" t="s">
        <v>340</v>
      </c>
      <c r="P1488" t="s">
        <v>1212</v>
      </c>
      <c r="Q1488" t="s">
        <v>414</v>
      </c>
      <c r="R1488" t="s">
        <v>408</v>
      </c>
      <c r="S1488" t="s">
        <v>1213</v>
      </c>
      <c r="T1488" s="131">
        <v>4.9800000000000004</v>
      </c>
      <c r="U1488" t="s">
        <v>2515</v>
      </c>
      <c r="V1488" s="132">
        <v>2.2630000000000001E-2</v>
      </c>
      <c r="W1488" s="132">
        <v>2.6100000000000002E-2</v>
      </c>
      <c r="X1488" t="s">
        <v>413</v>
      </c>
      <c r="Y1488" t="s">
        <v>340</v>
      </c>
      <c r="Z1488" s="131">
        <v>4302495</v>
      </c>
      <c r="AA1488" s="131">
        <v>1</v>
      </c>
      <c r="AB1488" s="131">
        <v>104.05</v>
      </c>
      <c r="AC1488" s="109">
        <v>10.081</v>
      </c>
      <c r="AD1488" s="131">
        <v>4486.8270000000002</v>
      </c>
      <c r="AE1488" s="109"/>
      <c r="AF1488" s="108"/>
      <c r="AG1488" s="16"/>
      <c r="AH1488" s="132">
        <v>1.24E-3</v>
      </c>
      <c r="AI1488" s="132">
        <v>5.8799999999999998E-3</v>
      </c>
      <c r="AJ1488" s="132">
        <v>1.1900000000000001E-3</v>
      </c>
    </row>
    <row r="1489" spans="1:36">
      <c r="A1489" t="s">
        <v>1214</v>
      </c>
      <c r="B1489" t="s">
        <v>1252</v>
      </c>
      <c r="C1489" t="s">
        <v>2289</v>
      </c>
      <c r="D1489" t="s">
        <v>2290</v>
      </c>
      <c r="E1489" t="s">
        <v>310</v>
      </c>
      <c r="F1489" t="s">
        <v>2578</v>
      </c>
      <c r="G1489" t="s">
        <v>2579</v>
      </c>
      <c r="H1489" t="s">
        <v>322</v>
      </c>
      <c r="I1489" t="s">
        <v>755</v>
      </c>
      <c r="J1489" t="s">
        <v>205</v>
      </c>
      <c r="K1489" t="s">
        <v>205</v>
      </c>
      <c r="L1489" t="s">
        <v>326</v>
      </c>
      <c r="M1489" t="s">
        <v>341</v>
      </c>
      <c r="N1489" t="s">
        <v>465</v>
      </c>
      <c r="O1489" t="s">
        <v>340</v>
      </c>
      <c r="P1489" t="s">
        <v>1645</v>
      </c>
      <c r="Q1489" t="s">
        <v>414</v>
      </c>
      <c r="R1489" t="s">
        <v>408</v>
      </c>
      <c r="S1489" t="s">
        <v>1213</v>
      </c>
      <c r="T1489" s="131">
        <v>2.06</v>
      </c>
      <c r="U1489" t="s">
        <v>2580</v>
      </c>
      <c r="V1489" s="132">
        <v>1.025E-2</v>
      </c>
      <c r="W1489" s="132">
        <v>2.8400000000000002E-2</v>
      </c>
      <c r="X1489" t="s">
        <v>413</v>
      </c>
      <c r="Y1489" t="s">
        <v>340</v>
      </c>
      <c r="Z1489" s="131">
        <v>3880336.62</v>
      </c>
      <c r="AA1489" s="131">
        <v>1</v>
      </c>
      <c r="AB1489" s="131">
        <v>114.01</v>
      </c>
      <c r="AC1489" s="109"/>
      <c r="AD1489" s="131">
        <v>4423.9719999999998</v>
      </c>
      <c r="AE1489" s="109"/>
      <c r="AF1489" s="108"/>
      <c r="AG1489" s="16"/>
      <c r="AH1489" s="132">
        <v>3.82E-3</v>
      </c>
      <c r="AI1489" s="132">
        <v>5.7800000000000004E-3</v>
      </c>
      <c r="AJ1489" s="132">
        <v>1.17E-3</v>
      </c>
    </row>
    <row r="1490" spans="1:36">
      <c r="A1490" t="s">
        <v>1214</v>
      </c>
      <c r="B1490" t="s">
        <v>1252</v>
      </c>
      <c r="C1490" t="s">
        <v>1532</v>
      </c>
      <c r="D1490" t="s">
        <v>1533</v>
      </c>
      <c r="E1490" t="s">
        <v>310</v>
      </c>
      <c r="F1490" t="s">
        <v>2181</v>
      </c>
      <c r="G1490" t="s">
        <v>2182</v>
      </c>
      <c r="H1490" t="s">
        <v>322</v>
      </c>
      <c r="I1490" t="s">
        <v>755</v>
      </c>
      <c r="J1490" t="s">
        <v>205</v>
      </c>
      <c r="K1490" t="s">
        <v>205</v>
      </c>
      <c r="L1490" t="s">
        <v>326</v>
      </c>
      <c r="M1490" t="s">
        <v>341</v>
      </c>
      <c r="N1490" t="s">
        <v>449</v>
      </c>
      <c r="O1490" t="s">
        <v>340</v>
      </c>
      <c r="P1490" t="s">
        <v>1212</v>
      </c>
      <c r="Q1490" t="s">
        <v>414</v>
      </c>
      <c r="R1490" t="s">
        <v>408</v>
      </c>
      <c r="S1490" t="s">
        <v>1213</v>
      </c>
      <c r="T1490" s="131">
        <v>4.82</v>
      </c>
      <c r="U1490" t="s">
        <v>2183</v>
      </c>
      <c r="V1490" s="132">
        <v>1.8749999999999999E-2</v>
      </c>
      <c r="W1490" s="132">
        <v>2.5999999999999999E-2</v>
      </c>
      <c r="X1490" t="s">
        <v>413</v>
      </c>
      <c r="Y1490" t="s">
        <v>340</v>
      </c>
      <c r="Z1490" s="131">
        <v>4350000</v>
      </c>
      <c r="AA1490" s="131">
        <v>1</v>
      </c>
      <c r="AB1490" s="131">
        <v>101.7</v>
      </c>
      <c r="AC1490" s="109"/>
      <c r="AD1490" s="131">
        <v>4423.95</v>
      </c>
      <c r="AE1490" s="109"/>
      <c r="AF1490" s="108"/>
      <c r="AG1490" s="16"/>
      <c r="AH1490" s="132">
        <v>1.98E-3</v>
      </c>
      <c r="AI1490" s="132">
        <v>5.7800000000000004E-3</v>
      </c>
      <c r="AJ1490" s="132">
        <v>1.17E-3</v>
      </c>
    </row>
    <row r="1491" spans="1:36">
      <c r="A1491" t="s">
        <v>1214</v>
      </c>
      <c r="B1491" t="s">
        <v>1252</v>
      </c>
      <c r="C1491" t="s">
        <v>1955</v>
      </c>
      <c r="D1491" t="s">
        <v>1956</v>
      </c>
      <c r="E1491" t="s">
        <v>310</v>
      </c>
      <c r="F1491" t="s">
        <v>2286</v>
      </c>
      <c r="G1491" t="s">
        <v>2287</v>
      </c>
      <c r="H1491" t="s">
        <v>322</v>
      </c>
      <c r="I1491" t="s">
        <v>755</v>
      </c>
      <c r="J1491" t="s">
        <v>205</v>
      </c>
      <c r="K1491" t="s">
        <v>205</v>
      </c>
      <c r="L1491" t="s">
        <v>326</v>
      </c>
      <c r="M1491" t="s">
        <v>341</v>
      </c>
      <c r="N1491" t="s">
        <v>465</v>
      </c>
      <c r="O1491" t="s">
        <v>340</v>
      </c>
      <c r="P1491" t="s">
        <v>1645</v>
      </c>
      <c r="Q1491" t="s">
        <v>414</v>
      </c>
      <c r="R1491" t="s">
        <v>408</v>
      </c>
      <c r="S1491" t="s">
        <v>1213</v>
      </c>
      <c r="T1491" s="131">
        <v>1.66</v>
      </c>
      <c r="U1491" t="s">
        <v>2288</v>
      </c>
      <c r="V1491" s="132">
        <v>2.0469999999999999E-2</v>
      </c>
      <c r="W1491" s="132">
        <v>2.92E-2</v>
      </c>
      <c r="X1491" t="s">
        <v>413</v>
      </c>
      <c r="Y1491" t="s">
        <v>340</v>
      </c>
      <c r="Z1491" s="131">
        <v>3629402.81</v>
      </c>
      <c r="AA1491" s="131">
        <v>1</v>
      </c>
      <c r="AB1491" s="131">
        <v>121.17</v>
      </c>
      <c r="AC1491" s="109"/>
      <c r="AD1491" s="131">
        <v>4397.7470000000003</v>
      </c>
      <c r="AE1491" s="109"/>
      <c r="AF1491" s="108"/>
      <c r="AG1491" s="16"/>
      <c r="AH1491" s="132">
        <v>4.3099999999999996E-3</v>
      </c>
      <c r="AI1491" s="132">
        <v>5.7499999999999999E-3</v>
      </c>
      <c r="AJ1491" s="132">
        <v>1.17E-3</v>
      </c>
    </row>
    <row r="1492" spans="1:36">
      <c r="A1492" t="s">
        <v>1214</v>
      </c>
      <c r="B1492" t="s">
        <v>1252</v>
      </c>
      <c r="C1492" t="s">
        <v>1930</v>
      </c>
      <c r="D1492" t="s">
        <v>1931</v>
      </c>
      <c r="E1492" t="s">
        <v>310</v>
      </c>
      <c r="F1492" t="s">
        <v>2784</v>
      </c>
      <c r="G1492" t="s">
        <v>2785</v>
      </c>
      <c r="H1492" t="s">
        <v>322</v>
      </c>
      <c r="I1492" t="s">
        <v>755</v>
      </c>
      <c r="J1492" t="s">
        <v>205</v>
      </c>
      <c r="K1492" t="s">
        <v>205</v>
      </c>
      <c r="L1492" t="s">
        <v>326</v>
      </c>
      <c r="M1492" t="s">
        <v>341</v>
      </c>
      <c r="N1492" t="s">
        <v>465</v>
      </c>
      <c r="O1492" t="s">
        <v>340</v>
      </c>
      <c r="P1492" t="s">
        <v>1645</v>
      </c>
      <c r="Q1492" t="s">
        <v>414</v>
      </c>
      <c r="R1492" t="s">
        <v>408</v>
      </c>
      <c r="S1492" t="s">
        <v>1213</v>
      </c>
      <c r="T1492" s="131">
        <v>1.68</v>
      </c>
      <c r="U1492" t="s">
        <v>2254</v>
      </c>
      <c r="V1492" s="132">
        <v>1.24129</v>
      </c>
      <c r="W1492" s="132">
        <v>2.7400000000000001E-2</v>
      </c>
      <c r="X1492" t="s">
        <v>413</v>
      </c>
      <c r="Y1492" t="s">
        <v>340</v>
      </c>
      <c r="Z1492" s="131">
        <v>3628500.72</v>
      </c>
      <c r="AA1492" s="131">
        <v>1</v>
      </c>
      <c r="AB1492" s="131">
        <v>118.4</v>
      </c>
      <c r="AC1492" s="109"/>
      <c r="AD1492" s="131">
        <v>4296.1450000000004</v>
      </c>
      <c r="AE1492" s="109"/>
      <c r="AF1492" s="108"/>
      <c r="AG1492" s="16"/>
      <c r="AH1492" s="132">
        <v>3.96E-3</v>
      </c>
      <c r="AI1492" s="132">
        <v>5.62E-3</v>
      </c>
      <c r="AJ1492" s="132">
        <v>1.14E-3</v>
      </c>
    </row>
    <row r="1493" spans="1:36">
      <c r="A1493" t="s">
        <v>1214</v>
      </c>
      <c r="B1493" t="s">
        <v>1252</v>
      </c>
      <c r="C1493" t="s">
        <v>2556</v>
      </c>
      <c r="D1493" t="s">
        <v>2557</v>
      </c>
      <c r="E1493" t="s">
        <v>310</v>
      </c>
      <c r="F1493" t="s">
        <v>2558</v>
      </c>
      <c r="G1493" t="s">
        <v>2559</v>
      </c>
      <c r="H1493" t="s">
        <v>322</v>
      </c>
      <c r="I1493" t="s">
        <v>952</v>
      </c>
      <c r="J1493" t="s">
        <v>205</v>
      </c>
      <c r="K1493" t="s">
        <v>205</v>
      </c>
      <c r="L1493" t="s">
        <v>326</v>
      </c>
      <c r="M1493" t="s">
        <v>341</v>
      </c>
      <c r="N1493" t="s">
        <v>447</v>
      </c>
      <c r="O1493" t="s">
        <v>340</v>
      </c>
      <c r="P1493" t="s">
        <v>2093</v>
      </c>
      <c r="Q1493" t="s">
        <v>414</v>
      </c>
      <c r="R1493" t="s">
        <v>408</v>
      </c>
      <c r="S1493" t="s">
        <v>1213</v>
      </c>
      <c r="T1493" s="131">
        <v>2.4300000000000002</v>
      </c>
      <c r="U1493" t="s">
        <v>1561</v>
      </c>
      <c r="V1493" s="132">
        <v>4.2700000000000002E-2</v>
      </c>
      <c r="W1493" s="132">
        <v>4.3900000000000002E-2</v>
      </c>
      <c r="X1493" t="s">
        <v>413</v>
      </c>
      <c r="Y1493" t="s">
        <v>340</v>
      </c>
      <c r="Z1493" s="131">
        <v>4552333.45</v>
      </c>
      <c r="AA1493" s="131">
        <v>1</v>
      </c>
      <c r="AB1493" s="131">
        <v>92.42</v>
      </c>
      <c r="AC1493" s="109"/>
      <c r="AD1493" s="131">
        <v>4207.2669999999998</v>
      </c>
      <c r="AE1493" s="109"/>
      <c r="AF1493" s="108"/>
      <c r="AG1493" s="16"/>
      <c r="AH1493" s="132">
        <v>6.0699999999999999E-3</v>
      </c>
      <c r="AI1493" s="132">
        <v>5.4999999999999997E-3</v>
      </c>
      <c r="AJ1493" s="132">
        <v>1.1199999999999999E-3</v>
      </c>
    </row>
    <row r="1494" spans="1:36">
      <c r="A1494" t="s">
        <v>1214</v>
      </c>
      <c r="B1494" t="s">
        <v>1252</v>
      </c>
      <c r="C1494" t="s">
        <v>2308</v>
      </c>
      <c r="D1494" t="s">
        <v>2309</v>
      </c>
      <c r="E1494" t="s">
        <v>310</v>
      </c>
      <c r="F1494" t="s">
        <v>2310</v>
      </c>
      <c r="G1494" t="s">
        <v>2311</v>
      </c>
      <c r="H1494" t="s">
        <v>322</v>
      </c>
      <c r="I1494" t="s">
        <v>755</v>
      </c>
      <c r="J1494" t="s">
        <v>205</v>
      </c>
      <c r="K1494" t="s">
        <v>205</v>
      </c>
      <c r="L1494" t="s">
        <v>5535</v>
      </c>
      <c r="M1494" t="s">
        <v>341</v>
      </c>
      <c r="N1494" t="s">
        <v>466</v>
      </c>
      <c r="O1494" t="s">
        <v>340</v>
      </c>
      <c r="P1494" t="s">
        <v>1550</v>
      </c>
      <c r="Q1494" t="s">
        <v>414</v>
      </c>
      <c r="R1494" t="s">
        <v>408</v>
      </c>
      <c r="S1494" t="s">
        <v>1213</v>
      </c>
      <c r="T1494" s="131">
        <v>2.85</v>
      </c>
      <c r="U1494" t="s">
        <v>1986</v>
      </c>
      <c r="V1494" s="132">
        <v>4.4159999999999998E-2</v>
      </c>
      <c r="W1494" s="132">
        <v>4.5699999999999998E-2</v>
      </c>
      <c r="X1494" t="s">
        <v>413</v>
      </c>
      <c r="Y1494" t="s">
        <v>340</v>
      </c>
      <c r="Z1494" s="131">
        <v>1800000</v>
      </c>
      <c r="AA1494" s="131">
        <v>1</v>
      </c>
      <c r="AB1494" s="131">
        <v>106.44513661202166</v>
      </c>
      <c r="AC1494" s="109"/>
      <c r="AD1494" s="131">
        <v>1916.0124590163898</v>
      </c>
      <c r="AE1494" s="109"/>
      <c r="AF1494" s="108"/>
      <c r="AG1494" s="16"/>
      <c r="AH1494" s="132">
        <v>2.2799999999999999E-3</v>
      </c>
      <c r="AI1494" s="132">
        <v>5.4400000000000004E-3</v>
      </c>
      <c r="AJ1494" s="132">
        <v>1.1000000000000001E-3</v>
      </c>
    </row>
    <row r="1495" spans="1:36">
      <c r="A1495" t="s">
        <v>1214</v>
      </c>
      <c r="B1495" t="s">
        <v>1252</v>
      </c>
      <c r="C1495" t="s">
        <v>1944</v>
      </c>
      <c r="D1495" t="s">
        <v>1945</v>
      </c>
      <c r="E1495" t="s">
        <v>310</v>
      </c>
      <c r="F1495" t="s">
        <v>2628</v>
      </c>
      <c r="G1495" t="s">
        <v>2629</v>
      </c>
      <c r="H1495" t="s">
        <v>322</v>
      </c>
      <c r="I1495" t="s">
        <v>755</v>
      </c>
      <c r="J1495" t="s">
        <v>205</v>
      </c>
      <c r="K1495" t="s">
        <v>205</v>
      </c>
      <c r="L1495" t="s">
        <v>326</v>
      </c>
      <c r="M1495" t="s">
        <v>341</v>
      </c>
      <c r="N1495" t="s">
        <v>465</v>
      </c>
      <c r="O1495" t="s">
        <v>340</v>
      </c>
      <c r="P1495" t="s">
        <v>1645</v>
      </c>
      <c r="Q1495" t="s">
        <v>414</v>
      </c>
      <c r="R1495" t="s">
        <v>408</v>
      </c>
      <c r="S1495" t="s">
        <v>1213</v>
      </c>
      <c r="T1495" s="131">
        <v>0.42</v>
      </c>
      <c r="U1495" t="s">
        <v>1405</v>
      </c>
      <c r="V1495" s="132">
        <v>7.9500000000000005E-3</v>
      </c>
      <c r="W1495" s="132">
        <v>1.9E-2</v>
      </c>
      <c r="X1495" t="s">
        <v>413</v>
      </c>
      <c r="Y1495" t="s">
        <v>340</v>
      </c>
      <c r="Z1495" s="131">
        <v>3564491.26</v>
      </c>
      <c r="AA1495" s="131">
        <v>1</v>
      </c>
      <c r="AB1495" s="131">
        <v>115.09</v>
      </c>
      <c r="AC1495" s="109"/>
      <c r="AD1495" s="131">
        <v>4102.3729999999996</v>
      </c>
      <c r="AE1495" s="109"/>
      <c r="AF1495" s="108"/>
      <c r="AG1495" s="16"/>
      <c r="AH1495" s="132">
        <v>1.188E-2</v>
      </c>
      <c r="AI1495" s="132">
        <v>5.3600000000000002E-3</v>
      </c>
      <c r="AJ1495" s="132">
        <v>1.09E-3</v>
      </c>
    </row>
    <row r="1496" spans="1:36">
      <c r="A1496" t="s">
        <v>1214</v>
      </c>
      <c r="B1496" t="s">
        <v>1252</v>
      </c>
      <c r="C1496" t="s">
        <v>1698</v>
      </c>
      <c r="D1496" t="s">
        <v>1699</v>
      </c>
      <c r="E1496" t="s">
        <v>310</v>
      </c>
      <c r="F1496" t="s">
        <v>3016</v>
      </c>
      <c r="G1496" t="s">
        <v>3017</v>
      </c>
      <c r="H1496" t="s">
        <v>322</v>
      </c>
      <c r="I1496" t="s">
        <v>952</v>
      </c>
      <c r="J1496" t="s">
        <v>205</v>
      </c>
      <c r="K1496" t="s">
        <v>205</v>
      </c>
      <c r="L1496" t="s">
        <v>326</v>
      </c>
      <c r="M1496" t="s">
        <v>341</v>
      </c>
      <c r="N1496" t="s">
        <v>466</v>
      </c>
      <c r="O1496" t="s">
        <v>340</v>
      </c>
      <c r="P1496" t="s">
        <v>1566</v>
      </c>
      <c r="Q1496" t="s">
        <v>414</v>
      </c>
      <c r="R1496" t="s">
        <v>408</v>
      </c>
      <c r="S1496" t="s">
        <v>1213</v>
      </c>
      <c r="T1496" s="131">
        <v>2</v>
      </c>
      <c r="U1496" t="s">
        <v>2756</v>
      </c>
      <c r="V1496" s="132">
        <v>4.5990000000000003E-2</v>
      </c>
      <c r="W1496" s="132">
        <v>4.8800000000000003E-2</v>
      </c>
      <c r="X1496" t="s">
        <v>413</v>
      </c>
      <c r="Y1496" t="s">
        <v>340</v>
      </c>
      <c r="Z1496" s="131">
        <v>4156350.56</v>
      </c>
      <c r="AA1496" s="131">
        <v>1</v>
      </c>
      <c r="AB1496" s="131">
        <v>95.78</v>
      </c>
      <c r="AC1496" s="109"/>
      <c r="AD1496" s="131">
        <v>3980.953</v>
      </c>
      <c r="AE1496" s="109"/>
      <c r="AF1496" s="108"/>
      <c r="AG1496" s="16"/>
      <c r="AH1496" s="132">
        <v>5.7600000000000004E-3</v>
      </c>
      <c r="AI1496" s="132">
        <v>5.1999999999999998E-3</v>
      </c>
      <c r="AJ1496" s="132">
        <v>1.06E-3</v>
      </c>
    </row>
    <row r="1497" spans="1:36">
      <c r="A1497" t="s">
        <v>1214</v>
      </c>
      <c r="B1497" t="s">
        <v>1252</v>
      </c>
      <c r="C1497" t="s">
        <v>1536</v>
      </c>
      <c r="D1497" t="s">
        <v>1537</v>
      </c>
      <c r="E1497" t="s">
        <v>310</v>
      </c>
      <c r="F1497" t="s">
        <v>2178</v>
      </c>
      <c r="G1497" t="s">
        <v>2179</v>
      </c>
      <c r="H1497" t="s">
        <v>322</v>
      </c>
      <c r="I1497" t="s">
        <v>755</v>
      </c>
      <c r="J1497" t="s">
        <v>205</v>
      </c>
      <c r="K1497" t="s">
        <v>205</v>
      </c>
      <c r="L1497" t="s">
        <v>326</v>
      </c>
      <c r="M1497" t="s">
        <v>341</v>
      </c>
      <c r="N1497" t="s">
        <v>449</v>
      </c>
      <c r="O1497" t="s">
        <v>340</v>
      </c>
      <c r="P1497" t="s">
        <v>1212</v>
      </c>
      <c r="Q1497" t="s">
        <v>414</v>
      </c>
      <c r="R1497" t="s">
        <v>408</v>
      </c>
      <c r="S1497" t="s">
        <v>1213</v>
      </c>
      <c r="T1497" s="131">
        <v>4.3899999999999997</v>
      </c>
      <c r="U1497" t="s">
        <v>2180</v>
      </c>
      <c r="V1497" s="132">
        <v>2.0969999999999999E-2</v>
      </c>
      <c r="W1497" s="132">
        <v>2.63E-2</v>
      </c>
      <c r="X1497" t="s">
        <v>413</v>
      </c>
      <c r="Y1497" t="s">
        <v>340</v>
      </c>
      <c r="Z1497" s="131">
        <v>3730000</v>
      </c>
      <c r="AA1497" s="131">
        <v>1</v>
      </c>
      <c r="AB1497" s="131">
        <v>102.52</v>
      </c>
      <c r="AC1497" s="109"/>
      <c r="AD1497" s="131">
        <v>3823.9960000000001</v>
      </c>
      <c r="AE1497" s="109"/>
      <c r="AF1497" s="108"/>
      <c r="AG1497" s="16"/>
      <c r="AH1497" s="132">
        <v>1.0499999999999999E-3</v>
      </c>
      <c r="AI1497" s="132">
        <v>5.0000000000000001E-3</v>
      </c>
      <c r="AJ1497" s="132">
        <v>1.01E-3</v>
      </c>
    </row>
    <row r="1498" spans="1:36">
      <c r="A1498" t="s">
        <v>1214</v>
      </c>
      <c r="B1498" t="s">
        <v>1252</v>
      </c>
      <c r="C1498" t="s">
        <v>1944</v>
      </c>
      <c r="D1498" t="s">
        <v>1945</v>
      </c>
      <c r="E1498" t="s">
        <v>310</v>
      </c>
      <c r="F1498" t="s">
        <v>2510</v>
      </c>
      <c r="G1498" t="s">
        <v>2511</v>
      </c>
      <c r="H1498" t="s">
        <v>322</v>
      </c>
      <c r="I1498" t="s">
        <v>755</v>
      </c>
      <c r="J1498" t="s">
        <v>205</v>
      </c>
      <c r="K1498" t="s">
        <v>205</v>
      </c>
      <c r="L1498" t="s">
        <v>326</v>
      </c>
      <c r="M1498" t="s">
        <v>341</v>
      </c>
      <c r="N1498" t="s">
        <v>465</v>
      </c>
      <c r="O1498" t="s">
        <v>340</v>
      </c>
      <c r="P1498" t="s">
        <v>1645</v>
      </c>
      <c r="Q1498" t="s">
        <v>414</v>
      </c>
      <c r="R1498" t="s">
        <v>408</v>
      </c>
      <c r="S1498" t="s">
        <v>1213</v>
      </c>
      <c r="T1498" s="131">
        <v>0.78</v>
      </c>
      <c r="U1498" t="s">
        <v>2512</v>
      </c>
      <c r="V1498" s="132">
        <v>6.1700000000000001E-3</v>
      </c>
      <c r="W1498" s="132">
        <v>3.2099999999999997E-2</v>
      </c>
      <c r="X1498" t="s">
        <v>413</v>
      </c>
      <c r="Y1498" t="s">
        <v>340</v>
      </c>
      <c r="Z1498" s="131">
        <v>3244859.97</v>
      </c>
      <c r="AA1498" s="131">
        <v>1</v>
      </c>
      <c r="AB1498" s="131">
        <v>116.88</v>
      </c>
      <c r="AC1498" s="109"/>
      <c r="AD1498" s="131">
        <v>3792.5920000000001</v>
      </c>
      <c r="AE1498" s="109"/>
      <c r="AF1498" s="108"/>
      <c r="AG1498" s="16"/>
      <c r="AH1498" s="132">
        <v>7.1900000000000002E-3</v>
      </c>
      <c r="AI1498" s="132">
        <v>4.96E-3</v>
      </c>
      <c r="AJ1498" s="132">
        <v>1.01E-3</v>
      </c>
    </row>
    <row r="1499" spans="1:36">
      <c r="A1499" t="s">
        <v>1214</v>
      </c>
      <c r="B1499" t="s">
        <v>1252</v>
      </c>
      <c r="C1499" t="s">
        <v>1930</v>
      </c>
      <c r="D1499" t="s">
        <v>1931</v>
      </c>
      <c r="E1499" t="s">
        <v>310</v>
      </c>
      <c r="F1499" t="s">
        <v>2055</v>
      </c>
      <c r="G1499" t="s">
        <v>2056</v>
      </c>
      <c r="H1499" t="s">
        <v>322</v>
      </c>
      <c r="I1499" t="s">
        <v>755</v>
      </c>
      <c r="J1499" t="s">
        <v>205</v>
      </c>
      <c r="K1499" t="s">
        <v>205</v>
      </c>
      <c r="L1499" t="s">
        <v>326</v>
      </c>
      <c r="M1499" t="s">
        <v>341</v>
      </c>
      <c r="N1499" t="s">
        <v>465</v>
      </c>
      <c r="O1499" t="s">
        <v>340</v>
      </c>
      <c r="P1499" t="s">
        <v>1645</v>
      </c>
      <c r="Q1499" t="s">
        <v>414</v>
      </c>
      <c r="R1499" t="s">
        <v>408</v>
      </c>
      <c r="S1499" t="s">
        <v>1213</v>
      </c>
      <c r="T1499" s="131">
        <v>3.75</v>
      </c>
      <c r="U1499" t="s">
        <v>1561</v>
      </c>
      <c r="V1499" s="132">
        <v>2.545E-2</v>
      </c>
      <c r="W1499" s="132">
        <v>2.81E-2</v>
      </c>
      <c r="X1499" t="s">
        <v>413</v>
      </c>
      <c r="Y1499" t="s">
        <v>340</v>
      </c>
      <c r="Z1499" s="131">
        <v>3311370.93</v>
      </c>
      <c r="AA1499" s="131">
        <v>1</v>
      </c>
      <c r="AB1499" s="131">
        <v>111.28</v>
      </c>
      <c r="AC1499" s="109">
        <v>71.08</v>
      </c>
      <c r="AD1499" s="131">
        <v>3755.973</v>
      </c>
      <c r="AE1499" s="109"/>
      <c r="AF1499" s="108"/>
      <c r="AG1499" s="16"/>
      <c r="AH1499" s="132">
        <v>1.72E-3</v>
      </c>
      <c r="AI1499" s="132">
        <v>5.0000000000000001E-3</v>
      </c>
      <c r="AJ1499" s="132">
        <v>1.01E-3</v>
      </c>
    </row>
    <row r="1500" spans="1:36">
      <c r="A1500" t="s">
        <v>1214</v>
      </c>
      <c r="B1500" t="s">
        <v>1252</v>
      </c>
      <c r="C1500" t="s">
        <v>2289</v>
      </c>
      <c r="D1500" t="s">
        <v>2290</v>
      </c>
      <c r="E1500" t="s">
        <v>310</v>
      </c>
      <c r="F1500" t="s">
        <v>2831</v>
      </c>
      <c r="G1500" t="s">
        <v>2832</v>
      </c>
      <c r="H1500" t="s">
        <v>322</v>
      </c>
      <c r="I1500" t="s">
        <v>755</v>
      </c>
      <c r="J1500" t="s">
        <v>205</v>
      </c>
      <c r="K1500" t="s">
        <v>205</v>
      </c>
      <c r="L1500" t="s">
        <v>326</v>
      </c>
      <c r="M1500" t="s">
        <v>341</v>
      </c>
      <c r="N1500" t="s">
        <v>465</v>
      </c>
      <c r="O1500" t="s">
        <v>340</v>
      </c>
      <c r="P1500" t="s">
        <v>1645</v>
      </c>
      <c r="Q1500" t="s">
        <v>414</v>
      </c>
      <c r="R1500" t="s">
        <v>408</v>
      </c>
      <c r="S1500" t="s">
        <v>1213</v>
      </c>
      <c r="T1500" s="131">
        <v>0.92</v>
      </c>
      <c r="U1500" t="s">
        <v>2695</v>
      </c>
      <c r="V1500" s="132">
        <v>6.3099999999999996E-3</v>
      </c>
      <c r="W1500" s="132">
        <v>2.7199999999999998E-2</v>
      </c>
      <c r="X1500" t="s">
        <v>413</v>
      </c>
      <c r="Y1500" t="s">
        <v>340</v>
      </c>
      <c r="Z1500" s="131">
        <v>3155549.86</v>
      </c>
      <c r="AA1500" s="131">
        <v>1</v>
      </c>
      <c r="AB1500" s="131">
        <v>117.65</v>
      </c>
      <c r="AC1500" s="109"/>
      <c r="AD1500" s="131">
        <v>3712.5039999999999</v>
      </c>
      <c r="AE1500" s="109"/>
      <c r="AF1500" s="108"/>
      <c r="AG1500" s="16"/>
      <c r="AH1500" s="132">
        <v>1.1129999999999999E-2</v>
      </c>
      <c r="AI1500" s="132">
        <v>4.8500000000000001E-3</v>
      </c>
      <c r="AJ1500" s="132">
        <v>9.7999999999999997E-4</v>
      </c>
    </row>
    <row r="1501" spans="1:36">
      <c r="A1501" t="s">
        <v>1214</v>
      </c>
      <c r="B1501" t="s">
        <v>1252</v>
      </c>
      <c r="C1501" t="s">
        <v>1596</v>
      </c>
      <c r="D1501" t="s">
        <v>1597</v>
      </c>
      <c r="E1501" t="s">
        <v>310</v>
      </c>
      <c r="F1501" t="s">
        <v>2589</v>
      </c>
      <c r="G1501" t="s">
        <v>2590</v>
      </c>
      <c r="H1501" t="s">
        <v>322</v>
      </c>
      <c r="I1501" t="s">
        <v>953</v>
      </c>
      <c r="J1501" t="s">
        <v>205</v>
      </c>
      <c r="K1501" t="s">
        <v>205</v>
      </c>
      <c r="L1501" t="s">
        <v>326</v>
      </c>
      <c r="M1501" t="s">
        <v>341</v>
      </c>
      <c r="N1501" t="s">
        <v>442</v>
      </c>
      <c r="O1501" t="s">
        <v>340</v>
      </c>
      <c r="P1501" t="s">
        <v>1600</v>
      </c>
      <c r="Q1501" t="s">
        <v>416</v>
      </c>
      <c r="R1501" t="s">
        <v>408</v>
      </c>
      <c r="S1501" t="s">
        <v>1213</v>
      </c>
      <c r="T1501" s="131">
        <v>3.13</v>
      </c>
      <c r="U1501" t="s">
        <v>2591</v>
      </c>
      <c r="V1501" s="132">
        <v>1.9619999999999999E-2</v>
      </c>
      <c r="W1501" s="132">
        <v>5.11E-2</v>
      </c>
      <c r="X1501" t="s">
        <v>413</v>
      </c>
      <c r="Y1501" t="s">
        <v>340</v>
      </c>
      <c r="Z1501" s="131">
        <v>4189800</v>
      </c>
      <c r="AA1501" s="131">
        <v>1</v>
      </c>
      <c r="AB1501" s="131">
        <v>87.8</v>
      </c>
      <c r="AC1501" s="109"/>
      <c r="AD1501" s="131">
        <v>3678.6439999999998</v>
      </c>
      <c r="AE1501" s="109"/>
      <c r="AF1501" s="108"/>
      <c r="AG1501" s="16"/>
      <c r="AH1501" s="132">
        <v>7.8799999999999999E-3</v>
      </c>
      <c r="AI1501" s="132">
        <v>4.81E-3</v>
      </c>
      <c r="AJ1501" s="132">
        <v>9.7999999999999997E-4</v>
      </c>
    </row>
    <row r="1502" spans="1:36">
      <c r="A1502" t="s">
        <v>1214</v>
      </c>
      <c r="B1502" t="s">
        <v>1252</v>
      </c>
      <c r="C1502" t="s">
        <v>3001</v>
      </c>
      <c r="D1502" t="s">
        <v>3002</v>
      </c>
      <c r="E1502" t="s">
        <v>310</v>
      </c>
      <c r="F1502" t="s">
        <v>3003</v>
      </c>
      <c r="G1502" t="s">
        <v>3004</v>
      </c>
      <c r="H1502" t="s">
        <v>322</v>
      </c>
      <c r="I1502" t="s">
        <v>755</v>
      </c>
      <c r="J1502" t="s">
        <v>205</v>
      </c>
      <c r="K1502" t="s">
        <v>205</v>
      </c>
      <c r="L1502" t="s">
        <v>326</v>
      </c>
      <c r="M1502" t="s">
        <v>341</v>
      </c>
      <c r="N1502" t="s">
        <v>448</v>
      </c>
      <c r="O1502" t="s">
        <v>340</v>
      </c>
      <c r="P1502"/>
      <c r="Q1502" t="s">
        <v>411</v>
      </c>
      <c r="R1502" t="s">
        <v>411</v>
      </c>
      <c r="S1502" t="s">
        <v>1213</v>
      </c>
      <c r="T1502" s="131">
        <v>2.76</v>
      </c>
      <c r="U1502" t="s">
        <v>1802</v>
      </c>
      <c r="V1502" s="132">
        <v>4.9299999999999997E-2</v>
      </c>
      <c r="W1502" s="132">
        <v>2.7E-2</v>
      </c>
      <c r="X1502" t="s">
        <v>413</v>
      </c>
      <c r="Y1502" t="s">
        <v>340</v>
      </c>
      <c r="Z1502" s="131">
        <v>3185826.82</v>
      </c>
      <c r="AA1502" s="131">
        <v>1</v>
      </c>
      <c r="AB1502" s="131">
        <v>114.2</v>
      </c>
      <c r="AC1502" s="109"/>
      <c r="AD1502" s="131">
        <v>3638.2139999999999</v>
      </c>
      <c r="AE1502" s="109"/>
      <c r="AF1502" s="108"/>
      <c r="AG1502" s="16"/>
      <c r="AH1502" s="132">
        <v>2.6970000000000001E-2</v>
      </c>
      <c r="AI1502" s="132">
        <v>4.7600000000000003E-3</v>
      </c>
      <c r="AJ1502" s="132">
        <v>9.6000000000000002E-4</v>
      </c>
    </row>
    <row r="1503" spans="1:36">
      <c r="A1503" t="s">
        <v>1214</v>
      </c>
      <c r="B1503" t="s">
        <v>1252</v>
      </c>
      <c r="C1503" t="s">
        <v>1532</v>
      </c>
      <c r="D1503" t="s">
        <v>1533</v>
      </c>
      <c r="E1503" t="s">
        <v>310</v>
      </c>
      <c r="F1503" t="s">
        <v>2202</v>
      </c>
      <c r="G1503" t="s">
        <v>2203</v>
      </c>
      <c r="H1503" t="s">
        <v>322</v>
      </c>
      <c r="I1503" t="s">
        <v>755</v>
      </c>
      <c r="J1503" t="s">
        <v>205</v>
      </c>
      <c r="K1503" t="s">
        <v>205</v>
      </c>
      <c r="L1503" t="s">
        <v>326</v>
      </c>
      <c r="M1503" t="s">
        <v>341</v>
      </c>
      <c r="N1503" t="s">
        <v>449</v>
      </c>
      <c r="O1503" t="s">
        <v>340</v>
      </c>
      <c r="P1503" t="s">
        <v>1212</v>
      </c>
      <c r="Q1503" t="s">
        <v>414</v>
      </c>
      <c r="R1503" t="s">
        <v>408</v>
      </c>
      <c r="S1503" t="s">
        <v>1213</v>
      </c>
      <c r="T1503" s="131">
        <v>4.9000000000000004</v>
      </c>
      <c r="U1503" t="s">
        <v>2183</v>
      </c>
      <c r="V1503" s="132">
        <v>1.478E-2</v>
      </c>
      <c r="W1503" s="132">
        <v>2.63E-2</v>
      </c>
      <c r="X1503" t="s">
        <v>413</v>
      </c>
      <c r="Y1503" t="s">
        <v>340</v>
      </c>
      <c r="Z1503" s="131">
        <v>3508941.02</v>
      </c>
      <c r="AA1503" s="131">
        <v>1</v>
      </c>
      <c r="AB1503" s="131">
        <v>103.16</v>
      </c>
      <c r="AC1503" s="109"/>
      <c r="AD1503" s="131">
        <v>3619.8240000000001</v>
      </c>
      <c r="AE1503" s="109"/>
      <c r="AF1503" s="108"/>
      <c r="AG1503" s="16"/>
      <c r="AH1503" s="132">
        <v>1.3500000000000001E-3</v>
      </c>
      <c r="AI1503" s="132">
        <v>4.7299999999999998E-3</v>
      </c>
      <c r="AJ1503" s="132">
        <v>9.6000000000000002E-4</v>
      </c>
    </row>
    <row r="1504" spans="1:36">
      <c r="A1504" t="s">
        <v>1214</v>
      </c>
      <c r="B1504" t="s">
        <v>1252</v>
      </c>
      <c r="C1504" t="s">
        <v>2547</v>
      </c>
      <c r="D1504" t="s">
        <v>2548</v>
      </c>
      <c r="E1504" t="s">
        <v>310</v>
      </c>
      <c r="F1504" t="s">
        <v>2549</v>
      </c>
      <c r="G1504" t="s">
        <v>2550</v>
      </c>
      <c r="H1504" t="s">
        <v>322</v>
      </c>
      <c r="I1504" t="s">
        <v>756</v>
      </c>
      <c r="J1504" t="s">
        <v>205</v>
      </c>
      <c r="K1504" t="s">
        <v>205</v>
      </c>
      <c r="L1504" t="s">
        <v>326</v>
      </c>
      <c r="M1504" t="s">
        <v>341</v>
      </c>
      <c r="N1504" t="s">
        <v>455</v>
      </c>
      <c r="O1504" t="s">
        <v>340</v>
      </c>
      <c r="P1504" t="s">
        <v>1579</v>
      </c>
      <c r="Q1504" t="s">
        <v>416</v>
      </c>
      <c r="R1504" t="s">
        <v>408</v>
      </c>
      <c r="S1504" t="s">
        <v>1213</v>
      </c>
      <c r="T1504" s="131">
        <v>2.4300000000000002</v>
      </c>
      <c r="U1504" t="s">
        <v>2551</v>
      </c>
      <c r="V1504" s="132">
        <v>4.861E-2</v>
      </c>
      <c r="W1504" s="132">
        <v>6.2100000000000002E-2</v>
      </c>
      <c r="X1504" t="s">
        <v>413</v>
      </c>
      <c r="Y1504" t="s">
        <v>340</v>
      </c>
      <c r="Z1504" s="131">
        <v>3824166.21</v>
      </c>
      <c r="AA1504" s="131">
        <v>1</v>
      </c>
      <c r="AB1504" s="131">
        <v>94.12</v>
      </c>
      <c r="AC1504" s="109"/>
      <c r="AD1504" s="131">
        <v>3599.3049999999998</v>
      </c>
      <c r="AE1504" s="109"/>
      <c r="AF1504" s="108"/>
      <c r="AG1504" s="16"/>
      <c r="AH1504" s="132">
        <v>2.9499999999999999E-3</v>
      </c>
      <c r="AI1504" s="132">
        <v>4.7099999999999998E-3</v>
      </c>
      <c r="AJ1504" s="132">
        <v>9.5E-4</v>
      </c>
    </row>
    <row r="1505" spans="1:36">
      <c r="A1505" t="s">
        <v>1214</v>
      </c>
      <c r="B1505" t="s">
        <v>1252</v>
      </c>
      <c r="C1505" t="s">
        <v>2995</v>
      </c>
      <c r="D1505" t="s">
        <v>2996</v>
      </c>
      <c r="E1505" t="s">
        <v>310</v>
      </c>
      <c r="F1505" t="s">
        <v>2997</v>
      </c>
      <c r="G1505" t="s">
        <v>2998</v>
      </c>
      <c r="H1505" t="s">
        <v>322</v>
      </c>
      <c r="I1505" t="s">
        <v>953</v>
      </c>
      <c r="J1505" t="s">
        <v>205</v>
      </c>
      <c r="K1505" t="s">
        <v>205</v>
      </c>
      <c r="L1505" t="s">
        <v>326</v>
      </c>
      <c r="M1505" t="s">
        <v>341</v>
      </c>
      <c r="N1505" t="s">
        <v>442</v>
      </c>
      <c r="O1505" t="s">
        <v>340</v>
      </c>
      <c r="P1505"/>
      <c r="Q1505" t="s">
        <v>411</v>
      </c>
      <c r="R1505" t="s">
        <v>411</v>
      </c>
      <c r="S1505" t="s">
        <v>1213</v>
      </c>
      <c r="T1505" s="131">
        <v>0.99</v>
      </c>
      <c r="U1505" t="s">
        <v>1861</v>
      </c>
      <c r="V1505" s="132">
        <v>6.651E-2</v>
      </c>
      <c r="W1505" s="132">
        <v>1.7000000000000001E-2</v>
      </c>
      <c r="X1505" t="s">
        <v>413</v>
      </c>
      <c r="Y1505" t="s">
        <v>340</v>
      </c>
      <c r="Z1505" s="131">
        <v>3567938</v>
      </c>
      <c r="AA1505" s="131">
        <v>1</v>
      </c>
      <c r="AB1505" s="131">
        <v>100.8</v>
      </c>
      <c r="AC1505" s="109"/>
      <c r="AD1505" s="131">
        <v>3596.482</v>
      </c>
      <c r="AE1505" s="109"/>
      <c r="AF1505" s="108"/>
      <c r="AG1505" s="16"/>
      <c r="AH1505" s="132">
        <v>1.0659999999999999E-2</v>
      </c>
      <c r="AI1505" s="132">
        <v>4.7000000000000002E-3</v>
      </c>
      <c r="AJ1505" s="132">
        <v>9.5E-4</v>
      </c>
    </row>
    <row r="1506" spans="1:36">
      <c r="A1506" t="s">
        <v>1214</v>
      </c>
      <c r="B1506" t="s">
        <v>1252</v>
      </c>
      <c r="C1506" t="s">
        <v>2025</v>
      </c>
      <c r="D1506" t="s">
        <v>2026</v>
      </c>
      <c r="E1506" t="s">
        <v>310</v>
      </c>
      <c r="F1506" t="s">
        <v>3033</v>
      </c>
      <c r="G1506" t="s">
        <v>3034</v>
      </c>
      <c r="H1506" t="s">
        <v>322</v>
      </c>
      <c r="I1506" t="s">
        <v>952</v>
      </c>
      <c r="J1506" t="s">
        <v>205</v>
      </c>
      <c r="K1506" t="s">
        <v>205</v>
      </c>
      <c r="L1506" t="s">
        <v>326</v>
      </c>
      <c r="M1506" t="s">
        <v>341</v>
      </c>
      <c r="N1506" t="s">
        <v>466</v>
      </c>
      <c r="O1506" t="s">
        <v>340</v>
      </c>
      <c r="P1506" t="s">
        <v>1600</v>
      </c>
      <c r="Q1506" t="s">
        <v>416</v>
      </c>
      <c r="R1506" t="s">
        <v>408</v>
      </c>
      <c r="S1506" t="s">
        <v>1213</v>
      </c>
      <c r="T1506" s="131">
        <v>1.02</v>
      </c>
      <c r="U1506" t="s">
        <v>1676</v>
      </c>
      <c r="V1506" s="132">
        <v>5.1740000000000001E-2</v>
      </c>
      <c r="W1506" s="132">
        <v>4.5999999999999999E-2</v>
      </c>
      <c r="X1506" t="s">
        <v>413</v>
      </c>
      <c r="Y1506" t="s">
        <v>340</v>
      </c>
      <c r="Z1506" s="131">
        <v>3527101.72</v>
      </c>
      <c r="AA1506" s="131">
        <v>1</v>
      </c>
      <c r="AB1506" s="131">
        <v>101.69</v>
      </c>
      <c r="AC1506" s="109"/>
      <c r="AD1506" s="131">
        <v>3586.71</v>
      </c>
      <c r="AE1506" s="109"/>
      <c r="AF1506" s="108"/>
      <c r="AG1506" s="16"/>
      <c r="AH1506" s="132">
        <v>1.4250000000000001E-2</v>
      </c>
      <c r="AI1506" s="132">
        <v>4.6899999999999997E-3</v>
      </c>
      <c r="AJ1506" s="132">
        <v>9.5E-4</v>
      </c>
    </row>
    <row r="1507" spans="1:36">
      <c r="A1507" t="s">
        <v>1214</v>
      </c>
      <c r="B1507" t="s">
        <v>1252</v>
      </c>
      <c r="C1507" t="s">
        <v>1647</v>
      </c>
      <c r="D1507" t="s">
        <v>1648</v>
      </c>
      <c r="E1507" t="s">
        <v>310</v>
      </c>
      <c r="F1507" t="s">
        <v>2982</v>
      </c>
      <c r="G1507" t="s">
        <v>2983</v>
      </c>
      <c r="H1507" t="s">
        <v>322</v>
      </c>
      <c r="I1507" t="s">
        <v>952</v>
      </c>
      <c r="J1507" t="s">
        <v>205</v>
      </c>
      <c r="K1507" t="s">
        <v>205</v>
      </c>
      <c r="L1507" t="s">
        <v>326</v>
      </c>
      <c r="M1507" t="s">
        <v>341</v>
      </c>
      <c r="N1507" t="s">
        <v>448</v>
      </c>
      <c r="O1507" t="s">
        <v>340</v>
      </c>
      <c r="P1507" t="s">
        <v>1600</v>
      </c>
      <c r="Q1507" t="s">
        <v>416</v>
      </c>
      <c r="R1507" t="s">
        <v>408</v>
      </c>
      <c r="S1507" t="s">
        <v>1213</v>
      </c>
      <c r="T1507" s="131">
        <v>0.99</v>
      </c>
      <c r="U1507" t="s">
        <v>1743</v>
      </c>
      <c r="V1507" s="132">
        <v>5.6090000000000001E-2</v>
      </c>
      <c r="W1507" s="132">
        <v>4.9700000000000001E-2</v>
      </c>
      <c r="X1507" t="s">
        <v>413</v>
      </c>
      <c r="Y1507" t="s">
        <v>340</v>
      </c>
      <c r="Z1507" s="131">
        <v>3631185.9199999999</v>
      </c>
      <c r="AA1507" s="131">
        <v>1</v>
      </c>
      <c r="AB1507" s="131">
        <v>97.18</v>
      </c>
      <c r="AC1507" s="109"/>
      <c r="AD1507" s="131">
        <v>3528.7860000000001</v>
      </c>
      <c r="AE1507" s="109"/>
      <c r="AF1507" s="108"/>
      <c r="AG1507" s="16"/>
      <c r="AH1507" s="132">
        <v>1.5480000000000001E-2</v>
      </c>
      <c r="AI1507" s="132">
        <v>4.6100000000000004E-3</v>
      </c>
      <c r="AJ1507" s="132">
        <v>9.3999999999999997E-4</v>
      </c>
    </row>
    <row r="1508" spans="1:36">
      <c r="A1508" t="s">
        <v>1214</v>
      </c>
      <c r="B1508" t="s">
        <v>1252</v>
      </c>
      <c r="C1508" t="s">
        <v>2095</v>
      </c>
      <c r="D1508" t="s">
        <v>2096</v>
      </c>
      <c r="E1508" t="s">
        <v>310</v>
      </c>
      <c r="F1508" t="s">
        <v>2679</v>
      </c>
      <c r="G1508" t="s">
        <v>2680</v>
      </c>
      <c r="H1508" t="s">
        <v>322</v>
      </c>
      <c r="I1508" t="s">
        <v>952</v>
      </c>
      <c r="J1508" t="s">
        <v>205</v>
      </c>
      <c r="K1508" t="s">
        <v>205</v>
      </c>
      <c r="L1508" t="s">
        <v>326</v>
      </c>
      <c r="M1508" t="s">
        <v>341</v>
      </c>
      <c r="N1508" t="s">
        <v>485</v>
      </c>
      <c r="O1508" t="s">
        <v>340</v>
      </c>
      <c r="P1508" t="s">
        <v>1645</v>
      </c>
      <c r="Q1508" t="s">
        <v>414</v>
      </c>
      <c r="R1508" t="s">
        <v>408</v>
      </c>
      <c r="S1508" t="s">
        <v>1213</v>
      </c>
      <c r="T1508" s="131">
        <v>0.42</v>
      </c>
      <c r="U1508" t="s">
        <v>2619</v>
      </c>
      <c r="V1508" s="132">
        <v>4.403E-2</v>
      </c>
      <c r="W1508" s="132">
        <v>4.48E-2</v>
      </c>
      <c r="X1508" t="s">
        <v>413</v>
      </c>
      <c r="Y1508" t="s">
        <v>340</v>
      </c>
      <c r="Z1508" s="131">
        <v>3528054.5</v>
      </c>
      <c r="AA1508" s="131">
        <v>1</v>
      </c>
      <c r="AB1508" s="131">
        <v>99.97</v>
      </c>
      <c r="AC1508" s="109"/>
      <c r="AD1508" s="131">
        <v>3526.9960000000001</v>
      </c>
      <c r="AE1508" s="109"/>
      <c r="AF1508" s="108"/>
      <c r="AG1508" s="16"/>
      <c r="AH1508" s="132">
        <v>6.6299999999999996E-3</v>
      </c>
      <c r="AI1508" s="132">
        <v>4.6100000000000004E-3</v>
      </c>
      <c r="AJ1508" s="132">
        <v>9.3000000000000005E-4</v>
      </c>
    </row>
    <row r="1509" spans="1:36">
      <c r="A1509" t="s">
        <v>1214</v>
      </c>
      <c r="B1509" t="s">
        <v>1252</v>
      </c>
      <c r="C1509" t="s">
        <v>3018</v>
      </c>
      <c r="D1509" t="s">
        <v>3019</v>
      </c>
      <c r="E1509" t="s">
        <v>312</v>
      </c>
      <c r="F1509" t="s">
        <v>3020</v>
      </c>
      <c r="G1509" t="s">
        <v>3021</v>
      </c>
      <c r="H1509" t="s">
        <v>322</v>
      </c>
      <c r="I1509" t="s">
        <v>952</v>
      </c>
      <c r="J1509" t="s">
        <v>205</v>
      </c>
      <c r="K1509" t="s">
        <v>225</v>
      </c>
      <c r="L1509" t="s">
        <v>326</v>
      </c>
      <c r="M1509" t="s">
        <v>341</v>
      </c>
      <c r="N1509" t="s">
        <v>466</v>
      </c>
      <c r="O1509" t="s">
        <v>340</v>
      </c>
      <c r="P1509"/>
      <c r="Q1509" t="s">
        <v>411</v>
      </c>
      <c r="R1509" t="s">
        <v>411</v>
      </c>
      <c r="S1509" t="s">
        <v>1213</v>
      </c>
      <c r="T1509" s="131">
        <v>0.17</v>
      </c>
      <c r="U1509" t="s">
        <v>1298</v>
      </c>
      <c r="V1509" s="132">
        <v>4.6039999999999998E-2</v>
      </c>
      <c r="W1509" s="132">
        <v>1.7784</v>
      </c>
      <c r="X1509" t="s">
        <v>413</v>
      </c>
      <c r="Y1509" t="s">
        <v>339</v>
      </c>
      <c r="Z1509" s="131">
        <v>3965489.21</v>
      </c>
      <c r="AA1509" s="131">
        <v>1</v>
      </c>
      <c r="AB1509" s="131">
        <v>85.66</v>
      </c>
      <c r="AC1509" s="109"/>
      <c r="AD1509" s="131">
        <v>3396.8380000000002</v>
      </c>
      <c r="AE1509" s="109"/>
      <c r="AF1509" s="108"/>
      <c r="AG1509" s="16"/>
      <c r="AH1509" s="132">
        <v>1.4330000000000001E-2</v>
      </c>
      <c r="AI1509" s="132">
        <v>4.4400000000000004E-3</v>
      </c>
      <c r="AJ1509" s="132">
        <v>8.9999999999999998E-4</v>
      </c>
    </row>
    <row r="1510" spans="1:36">
      <c r="A1510" t="s">
        <v>1214</v>
      </c>
      <c r="B1510" t="s">
        <v>1252</v>
      </c>
      <c r="C1510" t="s">
        <v>2701</v>
      </c>
      <c r="D1510" t="s">
        <v>2702</v>
      </c>
      <c r="E1510" t="s">
        <v>310</v>
      </c>
      <c r="F1510" t="s">
        <v>2718</v>
      </c>
      <c r="G1510" t="s">
        <v>2719</v>
      </c>
      <c r="H1510" t="s">
        <v>322</v>
      </c>
      <c r="I1510" t="s">
        <v>755</v>
      </c>
      <c r="J1510" t="s">
        <v>205</v>
      </c>
      <c r="K1510" t="s">
        <v>205</v>
      </c>
      <c r="L1510" t="s">
        <v>326</v>
      </c>
      <c r="M1510" t="s">
        <v>341</v>
      </c>
      <c r="N1510" t="s">
        <v>465</v>
      </c>
      <c r="O1510" t="s">
        <v>340</v>
      </c>
      <c r="P1510" t="s">
        <v>1707</v>
      </c>
      <c r="Q1510" t="s">
        <v>414</v>
      </c>
      <c r="R1510" t="s">
        <v>408</v>
      </c>
      <c r="S1510" t="s">
        <v>1213</v>
      </c>
      <c r="T1510" s="131">
        <v>0.5</v>
      </c>
      <c r="U1510" t="s">
        <v>1636</v>
      </c>
      <c r="V1510" s="132">
        <v>3.4029999999999998E-2</v>
      </c>
      <c r="W1510" s="132">
        <v>3.3099999999999997E-2</v>
      </c>
      <c r="X1510" t="s">
        <v>413</v>
      </c>
      <c r="Y1510" t="s">
        <v>340</v>
      </c>
      <c r="Z1510" s="131">
        <v>2301124.81</v>
      </c>
      <c r="AA1510" s="131">
        <v>1</v>
      </c>
      <c r="AB1510" s="131">
        <v>145.99</v>
      </c>
      <c r="AC1510" s="109"/>
      <c r="AD1510" s="131">
        <v>3359.4119999999998</v>
      </c>
      <c r="AE1510" s="109"/>
      <c r="AF1510" s="108"/>
      <c r="AG1510" s="16"/>
      <c r="AH1510" s="132">
        <v>1.2540000000000001E-2</v>
      </c>
      <c r="AI1510" s="132">
        <v>4.3899999999999998E-3</v>
      </c>
      <c r="AJ1510" s="132">
        <v>8.8999999999999995E-4</v>
      </c>
    </row>
    <row r="1511" spans="1:36">
      <c r="A1511" t="s">
        <v>1214</v>
      </c>
      <c r="B1511" t="s">
        <v>1252</v>
      </c>
      <c r="C1511" t="s">
        <v>3001</v>
      </c>
      <c r="D1511" t="s">
        <v>3002</v>
      </c>
      <c r="E1511" t="s">
        <v>310</v>
      </c>
      <c r="F1511" t="s">
        <v>3043</v>
      </c>
      <c r="G1511" t="s">
        <v>3044</v>
      </c>
      <c r="H1511" t="s">
        <v>322</v>
      </c>
      <c r="I1511" t="s">
        <v>755</v>
      </c>
      <c r="J1511" t="s">
        <v>205</v>
      </c>
      <c r="K1511" t="s">
        <v>205</v>
      </c>
      <c r="L1511" t="s">
        <v>326</v>
      </c>
      <c r="M1511" t="s">
        <v>341</v>
      </c>
      <c r="N1511" t="s">
        <v>448</v>
      </c>
      <c r="O1511" t="s">
        <v>340</v>
      </c>
      <c r="P1511"/>
      <c r="Q1511" t="s">
        <v>411</v>
      </c>
      <c r="R1511" t="s">
        <v>411</v>
      </c>
      <c r="S1511" t="s">
        <v>1213</v>
      </c>
      <c r="T1511" s="131">
        <v>0.94</v>
      </c>
      <c r="U1511" t="s">
        <v>3045</v>
      </c>
      <c r="V1511" s="132">
        <v>3.1949999999999999E-2</v>
      </c>
      <c r="W1511" s="132">
        <v>-2E-3</v>
      </c>
      <c r="X1511" t="s">
        <v>413</v>
      </c>
      <c r="Y1511" t="s">
        <v>340</v>
      </c>
      <c r="Z1511" s="131">
        <v>2699710.1</v>
      </c>
      <c r="AA1511" s="131">
        <v>1</v>
      </c>
      <c r="AB1511" s="131">
        <v>122.1</v>
      </c>
      <c r="AC1511" s="109"/>
      <c r="AD1511" s="131">
        <v>3296.346</v>
      </c>
      <c r="AE1511" s="109"/>
      <c r="AF1511" s="108"/>
      <c r="AG1511" s="16"/>
      <c r="AH1511" s="132">
        <v>2.1899999999999999E-2</v>
      </c>
      <c r="AI1511" s="132">
        <v>4.3099999999999996E-3</v>
      </c>
      <c r="AJ1511" s="132">
        <v>8.7000000000000001E-4</v>
      </c>
    </row>
    <row r="1512" spans="1:36">
      <c r="A1512" t="s">
        <v>1214</v>
      </c>
      <c r="B1512" t="s">
        <v>1252</v>
      </c>
      <c r="C1512" t="s">
        <v>3028</v>
      </c>
      <c r="D1512" t="s">
        <v>3029</v>
      </c>
      <c r="E1512" t="s">
        <v>310</v>
      </c>
      <c r="F1512" t="s">
        <v>3030</v>
      </c>
      <c r="G1512" t="s">
        <v>3031</v>
      </c>
      <c r="H1512" t="s">
        <v>322</v>
      </c>
      <c r="I1512" t="s">
        <v>952</v>
      </c>
      <c r="J1512" t="s">
        <v>205</v>
      </c>
      <c r="K1512" t="s">
        <v>205</v>
      </c>
      <c r="L1512" t="s">
        <v>326</v>
      </c>
      <c r="M1512" t="s">
        <v>341</v>
      </c>
      <c r="N1512" t="s">
        <v>446</v>
      </c>
      <c r="O1512" t="s">
        <v>340</v>
      </c>
      <c r="P1512" t="s">
        <v>1600</v>
      </c>
      <c r="Q1512" t="s">
        <v>416</v>
      </c>
      <c r="R1512" t="s">
        <v>408</v>
      </c>
      <c r="S1512" t="s">
        <v>1213</v>
      </c>
      <c r="T1512" s="131">
        <v>0.38</v>
      </c>
      <c r="U1512" t="s">
        <v>3032</v>
      </c>
      <c r="V1512" s="132">
        <v>5.5230000000000001E-2</v>
      </c>
      <c r="W1512" s="132">
        <v>5.16E-2</v>
      </c>
      <c r="X1512" t="s">
        <v>413</v>
      </c>
      <c r="Y1512" t="s">
        <v>340</v>
      </c>
      <c r="Z1512" s="131">
        <v>3162961</v>
      </c>
      <c r="AA1512" s="131">
        <v>1</v>
      </c>
      <c r="AB1512" s="131">
        <v>99.72</v>
      </c>
      <c r="AC1512" s="109"/>
      <c r="AD1512" s="131">
        <v>3154.105</v>
      </c>
      <c r="AE1512" s="109"/>
      <c r="AF1512" s="108"/>
      <c r="AG1512" s="16"/>
      <c r="AH1512" s="132">
        <v>1.0019999999999999E-2</v>
      </c>
      <c r="AI1512" s="132">
        <v>4.1200000000000004E-3</v>
      </c>
      <c r="AJ1512" s="132">
        <v>8.4000000000000003E-4</v>
      </c>
    </row>
    <row r="1513" spans="1:36">
      <c r="A1513" t="s">
        <v>1214</v>
      </c>
      <c r="B1513" t="s">
        <v>1252</v>
      </c>
      <c r="C1513" t="s">
        <v>2004</v>
      </c>
      <c r="D1513" t="s">
        <v>2005</v>
      </c>
      <c r="E1513" t="s">
        <v>310</v>
      </c>
      <c r="F1513" t="s">
        <v>3041</v>
      </c>
      <c r="G1513" t="s">
        <v>3042</v>
      </c>
      <c r="H1513" t="s">
        <v>322</v>
      </c>
      <c r="I1513" t="s">
        <v>755</v>
      </c>
      <c r="J1513" t="s">
        <v>205</v>
      </c>
      <c r="K1513" t="s">
        <v>205</v>
      </c>
      <c r="L1513" t="s">
        <v>326</v>
      </c>
      <c r="M1513" t="s">
        <v>341</v>
      </c>
      <c r="N1513" t="s">
        <v>449</v>
      </c>
      <c r="O1513" t="s">
        <v>340</v>
      </c>
      <c r="P1513" t="s">
        <v>1212</v>
      </c>
      <c r="Q1513" t="s">
        <v>414</v>
      </c>
      <c r="R1513" t="s">
        <v>408</v>
      </c>
      <c r="S1513" t="s">
        <v>1213</v>
      </c>
      <c r="T1513" s="131">
        <v>4.22</v>
      </c>
      <c r="U1513" t="s">
        <v>2577</v>
      </c>
      <c r="V1513" s="132">
        <v>1.5630000000000002E-2</v>
      </c>
      <c r="W1513" s="132">
        <v>2.5899999999999999E-2</v>
      </c>
      <c r="X1513" t="s">
        <v>413</v>
      </c>
      <c r="Y1513" t="s">
        <v>340</v>
      </c>
      <c r="Z1513" s="131">
        <v>2977805.6</v>
      </c>
      <c r="AA1513" s="131">
        <v>1</v>
      </c>
      <c r="AB1513" s="131">
        <v>103.97</v>
      </c>
      <c r="AC1513" s="109"/>
      <c r="AD1513" s="131">
        <v>3096.0239999999999</v>
      </c>
      <c r="AE1513" s="109"/>
      <c r="AF1513" s="108"/>
      <c r="AG1513" s="16"/>
      <c r="AH1513" s="132">
        <v>1.8600000000000001E-3</v>
      </c>
      <c r="AI1513" s="132">
        <v>4.0499999999999998E-3</v>
      </c>
      <c r="AJ1513" s="132">
        <v>8.1999999999999998E-4</v>
      </c>
    </row>
    <row r="1514" spans="1:36">
      <c r="A1514" t="s">
        <v>1214</v>
      </c>
      <c r="B1514" t="s">
        <v>1252</v>
      </c>
      <c r="C1514" t="s">
        <v>2490</v>
      </c>
      <c r="D1514" t="s">
        <v>2491</v>
      </c>
      <c r="E1514" t="s">
        <v>310</v>
      </c>
      <c r="F1514" t="s">
        <v>3035</v>
      </c>
      <c r="G1514" t="s">
        <v>3036</v>
      </c>
      <c r="H1514" t="s">
        <v>322</v>
      </c>
      <c r="I1514" t="s">
        <v>952</v>
      </c>
      <c r="J1514" t="s">
        <v>205</v>
      </c>
      <c r="K1514" t="s">
        <v>205</v>
      </c>
      <c r="L1514" t="s">
        <v>326</v>
      </c>
      <c r="M1514" t="s">
        <v>341</v>
      </c>
      <c r="N1514" t="s">
        <v>446</v>
      </c>
      <c r="O1514" t="s">
        <v>340</v>
      </c>
      <c r="P1514" t="s">
        <v>1579</v>
      </c>
      <c r="Q1514" t="s">
        <v>416</v>
      </c>
      <c r="R1514" t="s">
        <v>408</v>
      </c>
      <c r="S1514" t="s">
        <v>1213</v>
      </c>
      <c r="T1514" s="131">
        <v>0.5</v>
      </c>
      <c r="U1514" t="s">
        <v>1636</v>
      </c>
      <c r="V1514" s="132">
        <v>5.3499999999999999E-2</v>
      </c>
      <c r="W1514" s="132">
        <v>4.7500000000000001E-2</v>
      </c>
      <c r="X1514" t="s">
        <v>413</v>
      </c>
      <c r="Y1514" t="s">
        <v>340</v>
      </c>
      <c r="Z1514" s="131">
        <v>2970466</v>
      </c>
      <c r="AA1514" s="131">
        <v>1</v>
      </c>
      <c r="AB1514" s="131">
        <v>100.27</v>
      </c>
      <c r="AC1514" s="109"/>
      <c r="AD1514" s="131">
        <v>2978.4859999999999</v>
      </c>
      <c r="AE1514" s="109"/>
      <c r="AF1514" s="108"/>
      <c r="AG1514" s="16"/>
      <c r="AH1514" s="132">
        <v>6.0699999999999999E-3</v>
      </c>
      <c r="AI1514" s="132">
        <v>3.8899999999999998E-3</v>
      </c>
      <c r="AJ1514" s="132">
        <v>7.9000000000000001E-4</v>
      </c>
    </row>
    <row r="1515" spans="1:36">
      <c r="A1515" t="s">
        <v>1214</v>
      </c>
      <c r="B1515" t="s">
        <v>1252</v>
      </c>
      <c r="C1515" t="s">
        <v>2299</v>
      </c>
      <c r="D1515" t="s">
        <v>2300</v>
      </c>
      <c r="E1515" t="s">
        <v>310</v>
      </c>
      <c r="F1515" t="s">
        <v>2301</v>
      </c>
      <c r="G1515" t="s">
        <v>2302</v>
      </c>
      <c r="H1515" t="s">
        <v>322</v>
      </c>
      <c r="I1515" t="s">
        <v>755</v>
      </c>
      <c r="J1515" t="s">
        <v>205</v>
      </c>
      <c r="K1515" t="s">
        <v>205</v>
      </c>
      <c r="L1515" t="s">
        <v>326</v>
      </c>
      <c r="M1515" t="s">
        <v>341</v>
      </c>
      <c r="N1515" t="s">
        <v>463</v>
      </c>
      <c r="O1515" t="s">
        <v>340</v>
      </c>
      <c r="P1515" t="s">
        <v>1590</v>
      </c>
      <c r="Q1515" t="s">
        <v>414</v>
      </c>
      <c r="R1515" t="s">
        <v>408</v>
      </c>
      <c r="S1515" t="s">
        <v>1213</v>
      </c>
      <c r="T1515" s="131">
        <v>1.0900000000000001</v>
      </c>
      <c r="U1515" t="s">
        <v>2303</v>
      </c>
      <c r="V1515" s="132">
        <v>1.439E-2</v>
      </c>
      <c r="W1515" s="132">
        <v>3.1899999999999998E-2</v>
      </c>
      <c r="X1515" t="s">
        <v>413</v>
      </c>
      <c r="Y1515" t="s">
        <v>340</v>
      </c>
      <c r="Z1515" s="131">
        <v>2612450.65</v>
      </c>
      <c r="AA1515" s="131">
        <v>1</v>
      </c>
      <c r="AB1515" s="131">
        <v>113.64</v>
      </c>
      <c r="AC1515" s="109"/>
      <c r="AD1515" s="131">
        <v>2968.7890000000002</v>
      </c>
      <c r="AE1515" s="109"/>
      <c r="AF1515" s="108"/>
      <c r="AG1515" s="16"/>
      <c r="AH1515" s="132">
        <v>6.3400000000000001E-3</v>
      </c>
      <c r="AI1515" s="132">
        <v>3.8800000000000002E-3</v>
      </c>
      <c r="AJ1515" s="132">
        <v>7.9000000000000001E-4</v>
      </c>
    </row>
    <row r="1516" spans="1:36">
      <c r="A1516" t="s">
        <v>1214</v>
      </c>
      <c r="B1516" t="s">
        <v>1252</v>
      </c>
      <c r="C1516" t="s">
        <v>2408</v>
      </c>
      <c r="D1516" t="s">
        <v>2409</v>
      </c>
      <c r="E1516" t="s">
        <v>310</v>
      </c>
      <c r="F1516" t="s">
        <v>2427</v>
      </c>
      <c r="G1516" t="s">
        <v>2428</v>
      </c>
      <c r="H1516" t="s">
        <v>322</v>
      </c>
      <c r="I1516" t="s">
        <v>953</v>
      </c>
      <c r="J1516" t="s">
        <v>205</v>
      </c>
      <c r="K1516" t="s">
        <v>205</v>
      </c>
      <c r="L1516" t="s">
        <v>326</v>
      </c>
      <c r="M1516" t="s">
        <v>341</v>
      </c>
      <c r="N1516" t="s">
        <v>442</v>
      </c>
      <c r="O1516" t="s">
        <v>340</v>
      </c>
      <c r="P1516"/>
      <c r="Q1516" t="s">
        <v>411</v>
      </c>
      <c r="R1516" t="s">
        <v>411</v>
      </c>
      <c r="S1516" t="s">
        <v>1213</v>
      </c>
      <c r="T1516" s="131">
        <v>3.26</v>
      </c>
      <c r="U1516" t="s">
        <v>1561</v>
      </c>
      <c r="V1516" s="132">
        <v>4.1239999999999999E-2</v>
      </c>
      <c r="W1516" s="132">
        <v>3.0499999999999999E-2</v>
      </c>
      <c r="X1516" t="s">
        <v>413</v>
      </c>
      <c r="Y1516" t="s">
        <v>340</v>
      </c>
      <c r="Z1516" s="131">
        <v>2732000</v>
      </c>
      <c r="AA1516" s="131">
        <v>1</v>
      </c>
      <c r="AB1516" s="131">
        <v>106.5</v>
      </c>
      <c r="AC1516" s="109"/>
      <c r="AD1516" s="131">
        <v>2909.58</v>
      </c>
      <c r="AE1516" s="109"/>
      <c r="AF1516" s="108"/>
      <c r="AG1516" s="16"/>
      <c r="AH1516" s="132">
        <v>5.4599999999999996E-3</v>
      </c>
      <c r="AI1516" s="132">
        <v>3.8E-3</v>
      </c>
      <c r="AJ1516" s="132">
        <v>7.6999999999999996E-4</v>
      </c>
    </row>
    <row r="1517" spans="1:36">
      <c r="A1517" t="s">
        <v>1214</v>
      </c>
      <c r="B1517" t="s">
        <v>1252</v>
      </c>
      <c r="C1517" t="s">
        <v>3117</v>
      </c>
      <c r="D1517" t="s">
        <v>3118</v>
      </c>
      <c r="E1517" t="s">
        <v>310</v>
      </c>
      <c r="F1517" t="s">
        <v>3119</v>
      </c>
      <c r="G1517" t="s">
        <v>3120</v>
      </c>
      <c r="H1517" t="s">
        <v>322</v>
      </c>
      <c r="I1517" t="s">
        <v>756</v>
      </c>
      <c r="J1517" t="s">
        <v>205</v>
      </c>
      <c r="K1517" t="s">
        <v>205</v>
      </c>
      <c r="L1517" t="s">
        <v>326</v>
      </c>
      <c r="M1517" t="s">
        <v>341</v>
      </c>
      <c r="N1517" t="s">
        <v>455</v>
      </c>
      <c r="O1517" t="s">
        <v>340</v>
      </c>
      <c r="P1517" t="s">
        <v>2193</v>
      </c>
      <c r="Q1517" t="s">
        <v>416</v>
      </c>
      <c r="R1517" t="s">
        <v>408</v>
      </c>
      <c r="S1517" t="s">
        <v>1213</v>
      </c>
      <c r="T1517" s="131">
        <v>2.2400000000000002</v>
      </c>
      <c r="U1517" t="s">
        <v>2551</v>
      </c>
      <c r="V1517" s="132">
        <v>4.5420000000000002E-2</v>
      </c>
      <c r="W1517" s="132">
        <v>5.8700000000000002E-2</v>
      </c>
      <c r="X1517" t="s">
        <v>413</v>
      </c>
      <c r="Y1517" t="s">
        <v>340</v>
      </c>
      <c r="Z1517" s="131">
        <v>3030323.66</v>
      </c>
      <c r="AA1517" s="131">
        <v>1</v>
      </c>
      <c r="AB1517" s="131">
        <v>95.79</v>
      </c>
      <c r="AC1517" s="109"/>
      <c r="AD1517" s="131">
        <v>2902.7469999999998</v>
      </c>
      <c r="AE1517" s="109"/>
      <c r="AF1517" s="108"/>
      <c r="AG1517" s="16"/>
      <c r="AH1517" s="132">
        <v>1.2019999999999999E-2</v>
      </c>
      <c r="AI1517" s="132">
        <v>3.8E-3</v>
      </c>
      <c r="AJ1517" s="132">
        <v>7.6999999999999996E-4</v>
      </c>
    </row>
    <row r="1518" spans="1:36">
      <c r="A1518" t="s">
        <v>1214</v>
      </c>
      <c r="B1518" t="s">
        <v>1252</v>
      </c>
      <c r="C1518" t="s">
        <v>1536</v>
      </c>
      <c r="D1518" t="s">
        <v>1537</v>
      </c>
      <c r="E1518" t="s">
        <v>310</v>
      </c>
      <c r="F1518" t="s">
        <v>2424</v>
      </c>
      <c r="G1518" t="s">
        <v>2425</v>
      </c>
      <c r="H1518" t="s">
        <v>322</v>
      </c>
      <c r="I1518" t="s">
        <v>755</v>
      </c>
      <c r="J1518" t="s">
        <v>205</v>
      </c>
      <c r="K1518" t="s">
        <v>205</v>
      </c>
      <c r="L1518" t="s">
        <v>326</v>
      </c>
      <c r="M1518" t="s">
        <v>341</v>
      </c>
      <c r="N1518" t="s">
        <v>449</v>
      </c>
      <c r="O1518" t="s">
        <v>340</v>
      </c>
      <c r="P1518" t="s">
        <v>1212</v>
      </c>
      <c r="Q1518" t="s">
        <v>414</v>
      </c>
      <c r="R1518" t="s">
        <v>408</v>
      </c>
      <c r="S1518" t="s">
        <v>1213</v>
      </c>
      <c r="T1518" s="131">
        <v>2.4</v>
      </c>
      <c r="U1518" t="s">
        <v>2426</v>
      </c>
      <c r="V1518" s="132">
        <v>-1.021E-2</v>
      </c>
      <c r="W1518" s="132">
        <v>2.4899999999999999E-2</v>
      </c>
      <c r="X1518" t="s">
        <v>413</v>
      </c>
      <c r="Y1518" t="s">
        <v>340</v>
      </c>
      <c r="Z1518" s="131">
        <v>2644462</v>
      </c>
      <c r="AA1518" s="131">
        <v>1</v>
      </c>
      <c r="AB1518" s="131">
        <v>107.95</v>
      </c>
      <c r="AC1518" s="109"/>
      <c r="AD1518" s="131">
        <v>2854.6970000000001</v>
      </c>
      <c r="AE1518" s="109"/>
      <c r="AF1518" s="108"/>
      <c r="AG1518" s="16"/>
      <c r="AH1518" s="132">
        <v>8.4000000000000003E-4</v>
      </c>
      <c r="AI1518" s="132">
        <v>3.7299999999999998E-3</v>
      </c>
      <c r="AJ1518" s="132">
        <v>7.6000000000000004E-4</v>
      </c>
    </row>
    <row r="1519" spans="1:36">
      <c r="A1519" t="s">
        <v>1214</v>
      </c>
      <c r="B1519" t="s">
        <v>1252</v>
      </c>
      <c r="C1519" t="s">
        <v>2329</v>
      </c>
      <c r="D1519" t="s">
        <v>2330</v>
      </c>
      <c r="E1519" t="s">
        <v>310</v>
      </c>
      <c r="F1519" t="s">
        <v>3037</v>
      </c>
      <c r="G1519" t="s">
        <v>3038</v>
      </c>
      <c r="H1519" t="s">
        <v>322</v>
      </c>
      <c r="I1519" t="s">
        <v>952</v>
      </c>
      <c r="J1519" t="s">
        <v>205</v>
      </c>
      <c r="K1519" t="s">
        <v>205</v>
      </c>
      <c r="L1519" t="s">
        <v>326</v>
      </c>
      <c r="M1519" t="s">
        <v>341</v>
      </c>
      <c r="N1519" t="s">
        <v>478</v>
      </c>
      <c r="O1519" t="s">
        <v>340</v>
      </c>
      <c r="P1519" t="s">
        <v>1645</v>
      </c>
      <c r="Q1519" t="s">
        <v>414</v>
      </c>
      <c r="R1519" t="s">
        <v>408</v>
      </c>
      <c r="S1519" t="s">
        <v>1213</v>
      </c>
      <c r="T1519" s="131">
        <v>0.59</v>
      </c>
      <c r="U1519" t="s">
        <v>2652</v>
      </c>
      <c r="V1519" s="132">
        <v>5.0799999999999998E-2</v>
      </c>
      <c r="W1519" s="132">
        <v>4.5499999999999999E-2</v>
      </c>
      <c r="X1519" t="s">
        <v>413</v>
      </c>
      <c r="Y1519" t="s">
        <v>340</v>
      </c>
      <c r="Z1519" s="131">
        <v>2881283.16</v>
      </c>
      <c r="AA1519" s="131">
        <v>1</v>
      </c>
      <c r="AB1519" s="131">
        <v>99.04</v>
      </c>
      <c r="AC1519" s="109"/>
      <c r="AD1519" s="131">
        <v>2853.623</v>
      </c>
      <c r="AE1519" s="109"/>
      <c r="AF1519" s="108"/>
      <c r="AG1519" s="16"/>
      <c r="AH1519" s="132">
        <v>4.6080000000000003E-2</v>
      </c>
      <c r="AI1519" s="132">
        <v>3.7299999999999998E-3</v>
      </c>
      <c r="AJ1519" s="132">
        <v>7.6000000000000004E-4</v>
      </c>
    </row>
    <row r="1520" spans="1:36">
      <c r="A1520" t="s">
        <v>1214</v>
      </c>
      <c r="B1520" t="s">
        <v>1252</v>
      </c>
      <c r="C1520" t="s">
        <v>1744</v>
      </c>
      <c r="D1520" t="s">
        <v>1745</v>
      </c>
      <c r="E1520" t="s">
        <v>310</v>
      </c>
      <c r="F1520" t="s">
        <v>3010</v>
      </c>
      <c r="G1520" t="s">
        <v>3011</v>
      </c>
      <c r="H1520" t="s">
        <v>322</v>
      </c>
      <c r="I1520" t="s">
        <v>952</v>
      </c>
      <c r="J1520" t="s">
        <v>205</v>
      </c>
      <c r="K1520" t="s">
        <v>205</v>
      </c>
      <c r="L1520" t="s">
        <v>326</v>
      </c>
      <c r="M1520" t="s">
        <v>341</v>
      </c>
      <c r="N1520" t="s">
        <v>448</v>
      </c>
      <c r="O1520" t="s">
        <v>340</v>
      </c>
      <c r="P1520"/>
      <c r="Q1520" t="s">
        <v>411</v>
      </c>
      <c r="R1520" t="s">
        <v>411</v>
      </c>
      <c r="S1520" t="s">
        <v>1213</v>
      </c>
      <c r="T1520" s="131">
        <v>0.99</v>
      </c>
      <c r="U1520" t="s">
        <v>1861</v>
      </c>
      <c r="V1520" s="132">
        <v>5.509E-2</v>
      </c>
      <c r="W1520" s="132">
        <v>4.9500000000000002E-2</v>
      </c>
      <c r="X1520" t="s">
        <v>413</v>
      </c>
      <c r="Y1520" t="s">
        <v>340</v>
      </c>
      <c r="Z1520" s="131">
        <v>2876732.87</v>
      </c>
      <c r="AA1520" s="131">
        <v>1</v>
      </c>
      <c r="AB1520" s="131">
        <v>99.03</v>
      </c>
      <c r="AC1520" s="109"/>
      <c r="AD1520" s="131">
        <v>2848.8290000000002</v>
      </c>
      <c r="AE1520" s="109"/>
      <c r="AF1520" s="108"/>
      <c r="AG1520" s="16"/>
      <c r="AH1520" s="132">
        <v>9.0299999999999998E-3</v>
      </c>
      <c r="AI1520" s="132">
        <v>3.7200000000000002E-3</v>
      </c>
      <c r="AJ1520" s="132">
        <v>7.6000000000000004E-4</v>
      </c>
    </row>
    <row r="1521" spans="1:36">
      <c r="A1521" t="s">
        <v>1214</v>
      </c>
      <c r="B1521" t="s">
        <v>1252</v>
      </c>
      <c r="C1521" t="s">
        <v>1787</v>
      </c>
      <c r="D1521" t="s">
        <v>1788</v>
      </c>
      <c r="E1521" t="s">
        <v>310</v>
      </c>
      <c r="F1521" t="s">
        <v>3022</v>
      </c>
      <c r="G1521" t="s">
        <v>3023</v>
      </c>
      <c r="H1521" t="s">
        <v>322</v>
      </c>
      <c r="I1521" t="s">
        <v>755</v>
      </c>
      <c r="J1521" t="s">
        <v>205</v>
      </c>
      <c r="K1521" t="s">
        <v>205</v>
      </c>
      <c r="L1521" t="s">
        <v>326</v>
      </c>
      <c r="M1521" t="s">
        <v>341</v>
      </c>
      <c r="N1521" t="s">
        <v>465</v>
      </c>
      <c r="O1521" t="s">
        <v>340</v>
      </c>
      <c r="P1521"/>
      <c r="Q1521" t="s">
        <v>411</v>
      </c>
      <c r="R1521" t="s">
        <v>411</v>
      </c>
      <c r="S1521" t="s">
        <v>1213</v>
      </c>
      <c r="T1521" s="131">
        <v>1.67</v>
      </c>
      <c r="U1521" t="s">
        <v>2254</v>
      </c>
      <c r="V1521" s="132">
        <v>2.64E-2</v>
      </c>
      <c r="W1521" s="132">
        <v>3.4200000000000001E-2</v>
      </c>
      <c r="X1521" t="s">
        <v>413</v>
      </c>
      <c r="Y1521" t="s">
        <v>340</v>
      </c>
      <c r="Z1521" s="131">
        <v>2536089.83</v>
      </c>
      <c r="AA1521" s="131">
        <v>1</v>
      </c>
      <c r="AB1521" s="131">
        <v>110.1</v>
      </c>
      <c r="AC1521" s="109"/>
      <c r="AD1521" s="131">
        <v>2792.2350000000001</v>
      </c>
      <c r="AE1521" s="109"/>
      <c r="AF1521" s="108"/>
      <c r="AG1521" s="16"/>
      <c r="AH1521" s="132">
        <v>4.5100000000000001E-3</v>
      </c>
      <c r="AI1521" s="132">
        <v>3.65E-3</v>
      </c>
      <c r="AJ1521" s="132">
        <v>7.3999999999999999E-4</v>
      </c>
    </row>
    <row r="1522" spans="1:36">
      <c r="A1522" t="s">
        <v>1214</v>
      </c>
      <c r="B1522" t="s">
        <v>1252</v>
      </c>
      <c r="C1522" t="s">
        <v>2308</v>
      </c>
      <c r="D1522" t="s">
        <v>2309</v>
      </c>
      <c r="E1522" t="s">
        <v>310</v>
      </c>
      <c r="F1522" t="s">
        <v>3012</v>
      </c>
      <c r="G1522" t="s">
        <v>3013</v>
      </c>
      <c r="H1522" t="s">
        <v>322</v>
      </c>
      <c r="I1522" t="s">
        <v>755</v>
      </c>
      <c r="J1522" t="s">
        <v>205</v>
      </c>
      <c r="K1522" t="s">
        <v>205</v>
      </c>
      <c r="L1522" t="s">
        <v>326</v>
      </c>
      <c r="M1522" t="s">
        <v>341</v>
      </c>
      <c r="N1522" t="s">
        <v>466</v>
      </c>
      <c r="O1522" t="s">
        <v>340</v>
      </c>
      <c r="P1522" t="s">
        <v>1530</v>
      </c>
      <c r="Q1522" t="s">
        <v>414</v>
      </c>
      <c r="R1522" t="s">
        <v>408</v>
      </c>
      <c r="S1522" t="s">
        <v>1213</v>
      </c>
      <c r="T1522" s="131">
        <v>4.3499999999999996</v>
      </c>
      <c r="U1522" t="s">
        <v>1755</v>
      </c>
      <c r="V1522" s="132">
        <v>4.1140000000000003E-2</v>
      </c>
      <c r="W1522" s="132">
        <v>3.3500000000000002E-2</v>
      </c>
      <c r="X1522" t="s">
        <v>413</v>
      </c>
      <c r="Y1522" t="s">
        <v>340</v>
      </c>
      <c r="Z1522" s="131">
        <v>2487000</v>
      </c>
      <c r="AA1522" s="131">
        <v>1</v>
      </c>
      <c r="AB1522" s="131">
        <v>108.23</v>
      </c>
      <c r="AC1522" s="109"/>
      <c r="AD1522" s="131">
        <v>2691.68</v>
      </c>
      <c r="AE1522" s="109"/>
      <c r="AF1522" s="108"/>
      <c r="AG1522" s="16"/>
      <c r="AH1522" s="132">
        <v>3.8600000000000001E-3</v>
      </c>
      <c r="AI1522" s="132">
        <v>3.5200000000000001E-3</v>
      </c>
      <c r="AJ1522" s="132">
        <v>7.1000000000000002E-4</v>
      </c>
    </row>
    <row r="1523" spans="1:36">
      <c r="A1523" t="s">
        <v>1214</v>
      </c>
      <c r="B1523" t="s">
        <v>1252</v>
      </c>
      <c r="C1523" t="s">
        <v>2867</v>
      </c>
      <c r="D1523" t="s">
        <v>2868</v>
      </c>
      <c r="E1523" t="s">
        <v>310</v>
      </c>
      <c r="F1523" t="s">
        <v>3149</v>
      </c>
      <c r="G1523" t="s">
        <v>3150</v>
      </c>
      <c r="H1523" t="s">
        <v>322</v>
      </c>
      <c r="I1523" t="s">
        <v>755</v>
      </c>
      <c r="J1523" t="s">
        <v>205</v>
      </c>
      <c r="K1523" t="s">
        <v>205</v>
      </c>
      <c r="L1523" t="s">
        <v>326</v>
      </c>
      <c r="M1523" t="s">
        <v>341</v>
      </c>
      <c r="N1523" t="s">
        <v>465</v>
      </c>
      <c r="O1523" t="s">
        <v>340</v>
      </c>
      <c r="P1523" t="s">
        <v>1579</v>
      </c>
      <c r="Q1523" t="s">
        <v>416</v>
      </c>
      <c r="R1523" t="s">
        <v>408</v>
      </c>
      <c r="S1523" t="s">
        <v>1213</v>
      </c>
      <c r="T1523" s="131">
        <v>0.5</v>
      </c>
      <c r="U1523" t="s">
        <v>1636</v>
      </c>
      <c r="V1523" s="132">
        <v>3.1700000000000001E-3</v>
      </c>
      <c r="W1523" s="132">
        <v>3.3500000000000002E-2</v>
      </c>
      <c r="X1523" t="s">
        <v>413</v>
      </c>
      <c r="Y1523" t="s">
        <v>340</v>
      </c>
      <c r="Z1523" s="131">
        <v>2155745.66</v>
      </c>
      <c r="AA1523" s="131">
        <v>1</v>
      </c>
      <c r="AB1523" s="131">
        <v>117.96</v>
      </c>
      <c r="AC1523" s="109"/>
      <c r="AD1523" s="131">
        <v>2542.9180000000001</v>
      </c>
      <c r="AE1523" s="109"/>
      <c r="AF1523" s="108"/>
      <c r="AG1523" s="16"/>
      <c r="AH1523" s="132">
        <v>7.0699999999999999E-3</v>
      </c>
      <c r="AI1523" s="132">
        <v>3.32E-3</v>
      </c>
      <c r="AJ1523" s="132">
        <v>6.7000000000000002E-4</v>
      </c>
    </row>
    <row r="1524" spans="1:36">
      <c r="A1524" t="s">
        <v>1214</v>
      </c>
      <c r="B1524" t="s">
        <v>1252</v>
      </c>
      <c r="C1524" t="s">
        <v>456</v>
      </c>
      <c r="D1524" t="s">
        <v>2228</v>
      </c>
      <c r="E1524" t="s">
        <v>310</v>
      </c>
      <c r="F1524" t="s">
        <v>2229</v>
      </c>
      <c r="G1524" t="s">
        <v>2230</v>
      </c>
      <c r="H1524" t="s">
        <v>322</v>
      </c>
      <c r="I1524" t="s">
        <v>755</v>
      </c>
      <c r="J1524" t="s">
        <v>205</v>
      </c>
      <c r="K1524" t="s">
        <v>205</v>
      </c>
      <c r="L1524" t="s">
        <v>326</v>
      </c>
      <c r="M1524" t="s">
        <v>341</v>
      </c>
      <c r="N1524" t="s">
        <v>441</v>
      </c>
      <c r="O1524" t="s">
        <v>340</v>
      </c>
      <c r="P1524" t="s">
        <v>1212</v>
      </c>
      <c r="Q1524" t="s">
        <v>414</v>
      </c>
      <c r="R1524" t="s">
        <v>408</v>
      </c>
      <c r="S1524" t="s">
        <v>1213</v>
      </c>
      <c r="T1524" s="131">
        <v>10.06</v>
      </c>
      <c r="U1524" t="s">
        <v>2231</v>
      </c>
      <c r="V1524" s="132">
        <v>2.5260000000000001E-2</v>
      </c>
      <c r="W1524" s="132">
        <v>2.7900000000000001E-2</v>
      </c>
      <c r="X1524" t="s">
        <v>413</v>
      </c>
      <c r="Y1524" t="s">
        <v>340</v>
      </c>
      <c r="Z1524" s="131">
        <v>2284731</v>
      </c>
      <c r="AA1524" s="131">
        <v>1</v>
      </c>
      <c r="AB1524" s="131">
        <v>110.87</v>
      </c>
      <c r="AC1524" s="109"/>
      <c r="AD1524" s="131">
        <v>2533.0810000000001</v>
      </c>
      <c r="AE1524" s="109"/>
      <c r="AF1524" s="108"/>
      <c r="AG1524" s="16"/>
      <c r="AH1524" s="132">
        <v>4.6000000000000001E-4</v>
      </c>
      <c r="AI1524" s="132">
        <v>3.31E-3</v>
      </c>
      <c r="AJ1524" s="132">
        <v>6.7000000000000002E-4</v>
      </c>
    </row>
    <row r="1525" spans="1:36">
      <c r="A1525" t="s">
        <v>1214</v>
      </c>
      <c r="B1525" t="s">
        <v>1252</v>
      </c>
      <c r="C1525" t="s">
        <v>1694</v>
      </c>
      <c r="D1525" t="s">
        <v>1695</v>
      </c>
      <c r="E1525" t="s">
        <v>310</v>
      </c>
      <c r="F1525" t="s">
        <v>3123</v>
      </c>
      <c r="G1525" t="s">
        <v>3124</v>
      </c>
      <c r="H1525" t="s">
        <v>322</v>
      </c>
      <c r="I1525" t="s">
        <v>755</v>
      </c>
      <c r="J1525" t="s">
        <v>205</v>
      </c>
      <c r="K1525" t="s">
        <v>205</v>
      </c>
      <c r="L1525" t="s">
        <v>326</v>
      </c>
      <c r="M1525" t="s">
        <v>341</v>
      </c>
      <c r="N1525" t="s">
        <v>441</v>
      </c>
      <c r="O1525" t="s">
        <v>340</v>
      </c>
      <c r="P1525"/>
      <c r="Q1525" t="s">
        <v>411</v>
      </c>
      <c r="R1525" t="s">
        <v>411</v>
      </c>
      <c r="S1525" t="s">
        <v>1213</v>
      </c>
      <c r="T1525" s="131">
        <v>0.73</v>
      </c>
      <c r="U1525" t="s">
        <v>1858</v>
      </c>
      <c r="V1525" s="132">
        <v>1.7239999999999998E-2</v>
      </c>
      <c r="W1525" s="132">
        <v>2.8000000000000001E-2</v>
      </c>
      <c r="X1525" t="s">
        <v>413</v>
      </c>
      <c r="Y1525" t="s">
        <v>340</v>
      </c>
      <c r="Z1525" s="131">
        <v>2134027.73</v>
      </c>
      <c r="AA1525" s="131">
        <v>1</v>
      </c>
      <c r="AB1525" s="131">
        <v>116.68</v>
      </c>
      <c r="AC1525" s="109"/>
      <c r="AD1525" s="131">
        <v>2489.9839999999999</v>
      </c>
      <c r="AE1525" s="109"/>
      <c r="AF1525" s="108"/>
      <c r="AG1525" s="16"/>
      <c r="AH1525" s="132">
        <v>8.9800000000000001E-3</v>
      </c>
      <c r="AI1525" s="132">
        <v>3.2599999999999999E-3</v>
      </c>
      <c r="AJ1525" s="132">
        <v>6.6E-4</v>
      </c>
    </row>
    <row r="1526" spans="1:36">
      <c r="A1526" t="s">
        <v>1214</v>
      </c>
      <c r="B1526" t="s">
        <v>1252</v>
      </c>
      <c r="C1526" t="s">
        <v>1652</v>
      </c>
      <c r="D1526" t="s">
        <v>1653</v>
      </c>
      <c r="E1526" t="s">
        <v>310</v>
      </c>
      <c r="F1526" t="s">
        <v>1654</v>
      </c>
      <c r="G1526" t="s">
        <v>1655</v>
      </c>
      <c r="H1526" t="s">
        <v>322</v>
      </c>
      <c r="I1526" t="s">
        <v>952</v>
      </c>
      <c r="J1526" t="s">
        <v>205</v>
      </c>
      <c r="K1526" t="s">
        <v>205</v>
      </c>
      <c r="L1526" t="s">
        <v>328</v>
      </c>
      <c r="M1526" t="s">
        <v>341</v>
      </c>
      <c r="N1526" t="s">
        <v>455</v>
      </c>
      <c r="O1526" t="s">
        <v>340</v>
      </c>
      <c r="P1526" t="s">
        <v>1560</v>
      </c>
      <c r="Q1526" t="s">
        <v>414</v>
      </c>
      <c r="R1526" t="s">
        <v>408</v>
      </c>
      <c r="S1526" t="s">
        <v>1213</v>
      </c>
      <c r="T1526" s="131">
        <v>4.01</v>
      </c>
      <c r="U1526" t="s">
        <v>1617</v>
      </c>
      <c r="V1526" s="132">
        <v>6.0519999999999997E-2</v>
      </c>
      <c r="W1526" s="132">
        <v>5.8299999999999998E-2</v>
      </c>
      <c r="X1526" t="s">
        <v>413</v>
      </c>
      <c r="Y1526" t="s">
        <v>340</v>
      </c>
      <c r="Z1526" s="131">
        <v>2430000</v>
      </c>
      <c r="AA1526" s="131">
        <v>1</v>
      </c>
      <c r="AB1526" s="131">
        <v>100.32836065573787</v>
      </c>
      <c r="AC1526" s="109"/>
      <c r="AD1526" s="131">
        <v>2437.9791639344303</v>
      </c>
      <c r="AE1526" s="109"/>
      <c r="AF1526" s="108"/>
      <c r="AG1526" s="16"/>
      <c r="AH1526" s="132">
        <v>3.0300000000000001E-3</v>
      </c>
      <c r="AI1526" s="132">
        <v>3.2100000000000002E-3</v>
      </c>
      <c r="AJ1526" s="132">
        <v>6.4999999999999997E-4</v>
      </c>
    </row>
    <row r="1527" spans="1:36">
      <c r="A1527" t="s">
        <v>1214</v>
      </c>
      <c r="B1527" t="s">
        <v>1252</v>
      </c>
      <c r="C1527" t="s">
        <v>2066</v>
      </c>
      <c r="D1527" t="s">
        <v>2067</v>
      </c>
      <c r="E1527" t="s">
        <v>310</v>
      </c>
      <c r="F1527" t="s">
        <v>2204</v>
      </c>
      <c r="G1527" t="s">
        <v>2205</v>
      </c>
      <c r="H1527" t="s">
        <v>322</v>
      </c>
      <c r="I1527" t="s">
        <v>952</v>
      </c>
      <c r="J1527" t="s">
        <v>205</v>
      </c>
      <c r="K1527" t="s">
        <v>205</v>
      </c>
      <c r="L1527" t="s">
        <v>326</v>
      </c>
      <c r="M1527" t="s">
        <v>341</v>
      </c>
      <c r="N1527" t="s">
        <v>465</v>
      </c>
      <c r="O1527" t="s">
        <v>340</v>
      </c>
      <c r="P1527" t="s">
        <v>1645</v>
      </c>
      <c r="Q1527" t="s">
        <v>414</v>
      </c>
      <c r="R1527" t="s">
        <v>408</v>
      </c>
      <c r="S1527" t="s">
        <v>1213</v>
      </c>
      <c r="T1527" s="131">
        <v>7.43</v>
      </c>
      <c r="U1527" t="s">
        <v>2206</v>
      </c>
      <c r="V1527" s="132">
        <v>4.6429999999999999E-2</v>
      </c>
      <c r="W1527" s="132">
        <v>4.9500000000000002E-2</v>
      </c>
      <c r="X1527" t="s">
        <v>413</v>
      </c>
      <c r="Y1527" t="s">
        <v>340</v>
      </c>
      <c r="Z1527" s="131">
        <v>2200000</v>
      </c>
      <c r="AA1527" s="131">
        <v>1</v>
      </c>
      <c r="AB1527" s="131">
        <v>109</v>
      </c>
      <c r="AC1527" s="109"/>
      <c r="AD1527" s="131">
        <v>2398</v>
      </c>
      <c r="AE1527" s="109"/>
      <c r="AF1527" s="108"/>
      <c r="AG1527" s="16"/>
      <c r="AH1527" s="132">
        <v>2.4299999999999999E-3</v>
      </c>
      <c r="AI1527" s="132">
        <v>3.14E-3</v>
      </c>
      <c r="AJ1527" s="132">
        <v>6.4000000000000005E-4</v>
      </c>
    </row>
    <row r="1528" spans="1:36">
      <c r="A1528" t="s">
        <v>1214</v>
      </c>
      <c r="B1528" t="s">
        <v>1252</v>
      </c>
      <c r="C1528" t="s">
        <v>1581</v>
      </c>
      <c r="D1528" t="s">
        <v>1582</v>
      </c>
      <c r="E1528" t="s">
        <v>310</v>
      </c>
      <c r="F1528" t="s">
        <v>2070</v>
      </c>
      <c r="G1528" t="s">
        <v>2071</v>
      </c>
      <c r="H1528" t="s">
        <v>322</v>
      </c>
      <c r="I1528" t="s">
        <v>952</v>
      </c>
      <c r="J1528" t="s">
        <v>205</v>
      </c>
      <c r="K1528" t="s">
        <v>205</v>
      </c>
      <c r="L1528" t="s">
        <v>326</v>
      </c>
      <c r="M1528" t="s">
        <v>341</v>
      </c>
      <c r="N1528" t="s">
        <v>448</v>
      </c>
      <c r="O1528" t="s">
        <v>340</v>
      </c>
      <c r="P1528"/>
      <c r="Q1528" t="s">
        <v>411</v>
      </c>
      <c r="R1528" t="s">
        <v>411</v>
      </c>
      <c r="S1528" t="s">
        <v>1213</v>
      </c>
      <c r="T1528" s="131">
        <v>1.47</v>
      </c>
      <c r="U1528" t="s">
        <v>2072</v>
      </c>
      <c r="V1528" s="132">
        <v>6.6479999999999997E-2</v>
      </c>
      <c r="W1528" s="132">
        <v>5.9700000000000003E-2</v>
      </c>
      <c r="X1528" t="s">
        <v>413</v>
      </c>
      <c r="Y1528" t="s">
        <v>340</v>
      </c>
      <c r="Z1528" s="131">
        <v>1815000</v>
      </c>
      <c r="AA1528" s="131">
        <v>1</v>
      </c>
      <c r="AB1528" s="131">
        <v>95.8</v>
      </c>
      <c r="AC1528" s="109">
        <v>640.09</v>
      </c>
      <c r="AD1528" s="131">
        <v>2378.86</v>
      </c>
      <c r="AE1528" s="109"/>
      <c r="AF1528" s="108"/>
      <c r="AG1528" s="16"/>
      <c r="AH1528" s="132">
        <v>9.7099999999999999E-3</v>
      </c>
      <c r="AI1528" s="132">
        <v>3.9500000000000004E-3</v>
      </c>
      <c r="AJ1528" s="132">
        <v>8.0000000000000004E-4</v>
      </c>
    </row>
    <row r="1529" spans="1:36">
      <c r="A1529" t="s">
        <v>1214</v>
      </c>
      <c r="B1529" t="s">
        <v>1252</v>
      </c>
      <c r="C1529" t="s">
        <v>2312</v>
      </c>
      <c r="D1529" t="s">
        <v>2313</v>
      </c>
      <c r="E1529" t="s">
        <v>310</v>
      </c>
      <c r="F1529" t="s">
        <v>3066</v>
      </c>
      <c r="G1529" t="s">
        <v>3067</v>
      </c>
      <c r="H1529" t="s">
        <v>322</v>
      </c>
      <c r="I1529" t="s">
        <v>755</v>
      </c>
      <c r="J1529" t="s">
        <v>205</v>
      </c>
      <c r="K1529" t="s">
        <v>205</v>
      </c>
      <c r="L1529" t="s">
        <v>326</v>
      </c>
      <c r="M1529" t="s">
        <v>341</v>
      </c>
      <c r="N1529" t="s">
        <v>465</v>
      </c>
      <c r="O1529" t="s">
        <v>340</v>
      </c>
      <c r="P1529" t="s">
        <v>1645</v>
      </c>
      <c r="Q1529" t="s">
        <v>414</v>
      </c>
      <c r="R1529" t="s">
        <v>408</v>
      </c>
      <c r="S1529" t="s">
        <v>1213</v>
      </c>
      <c r="T1529" s="131">
        <v>1.64</v>
      </c>
      <c r="U1529" t="s">
        <v>1360</v>
      </c>
      <c r="V1529" s="132">
        <v>1.2449999999999999E-2</v>
      </c>
      <c r="W1529" s="132">
        <v>2.76E-2</v>
      </c>
      <c r="X1529" t="s">
        <v>413</v>
      </c>
      <c r="Y1529" t="s">
        <v>340</v>
      </c>
      <c r="Z1529" s="131">
        <v>1993777.02</v>
      </c>
      <c r="AA1529" s="131">
        <v>1</v>
      </c>
      <c r="AB1529" s="131">
        <v>118.58</v>
      </c>
      <c r="AC1529" s="109"/>
      <c r="AD1529" s="131">
        <v>2364.221</v>
      </c>
      <c r="AE1529" s="109"/>
      <c r="AF1529" s="108"/>
      <c r="AG1529" s="16"/>
      <c r="AH1529" s="132">
        <v>5.8999999999999999E-3</v>
      </c>
      <c r="AI1529" s="132">
        <v>3.0899999999999999E-3</v>
      </c>
      <c r="AJ1529" s="132">
        <v>6.3000000000000003E-4</v>
      </c>
    </row>
    <row r="1530" spans="1:36">
      <c r="A1530" t="s">
        <v>1214</v>
      </c>
      <c r="B1530" t="s">
        <v>1252</v>
      </c>
      <c r="C1530" t="s">
        <v>2282</v>
      </c>
      <c r="D1530" t="s">
        <v>2283</v>
      </c>
      <c r="E1530" t="s">
        <v>310</v>
      </c>
      <c r="F1530" t="s">
        <v>3064</v>
      </c>
      <c r="G1530" t="s">
        <v>3065</v>
      </c>
      <c r="H1530" t="s">
        <v>322</v>
      </c>
      <c r="I1530" t="s">
        <v>952</v>
      </c>
      <c r="J1530" t="s">
        <v>205</v>
      </c>
      <c r="K1530" t="s">
        <v>205</v>
      </c>
      <c r="L1530" t="s">
        <v>326</v>
      </c>
      <c r="M1530" t="s">
        <v>341</v>
      </c>
      <c r="N1530" t="s">
        <v>459</v>
      </c>
      <c r="O1530" t="s">
        <v>340</v>
      </c>
      <c r="P1530"/>
      <c r="Q1530" t="s">
        <v>411</v>
      </c>
      <c r="R1530" t="s">
        <v>411</v>
      </c>
      <c r="S1530" t="s">
        <v>1213</v>
      </c>
      <c r="T1530" s="131">
        <v>0.5</v>
      </c>
      <c r="U1530" t="s">
        <v>1636</v>
      </c>
      <c r="V1530" s="132">
        <v>4.6679999999999999E-2</v>
      </c>
      <c r="W1530" s="132">
        <v>5.16E-2</v>
      </c>
      <c r="X1530" t="s">
        <v>413</v>
      </c>
      <c r="Y1530" t="s">
        <v>340</v>
      </c>
      <c r="Z1530" s="131">
        <v>2378793</v>
      </c>
      <c r="AA1530" s="131">
        <v>1</v>
      </c>
      <c r="AB1530" s="131">
        <v>98.48</v>
      </c>
      <c r="AC1530" s="109"/>
      <c r="AD1530" s="131">
        <v>2342.6350000000002</v>
      </c>
      <c r="AE1530" s="109"/>
      <c r="AF1530" s="108"/>
      <c r="AG1530" s="16"/>
      <c r="AH1530" s="132">
        <v>1.5859999999999999E-2</v>
      </c>
      <c r="AI1530" s="132">
        <v>3.0599999999999998E-3</v>
      </c>
      <c r="AJ1530" s="132">
        <v>6.2E-4</v>
      </c>
    </row>
    <row r="1531" spans="1:36">
      <c r="A1531" t="s">
        <v>1214</v>
      </c>
      <c r="B1531" t="s">
        <v>1252</v>
      </c>
      <c r="C1531" t="s">
        <v>1987</v>
      </c>
      <c r="D1531" t="s">
        <v>1988</v>
      </c>
      <c r="E1531" t="s">
        <v>310</v>
      </c>
      <c r="F1531" t="s">
        <v>3110</v>
      </c>
      <c r="G1531" t="s">
        <v>3111</v>
      </c>
      <c r="H1531" t="s">
        <v>322</v>
      </c>
      <c r="I1531" t="s">
        <v>952</v>
      </c>
      <c r="J1531" t="s">
        <v>205</v>
      </c>
      <c r="K1531" t="s">
        <v>205</v>
      </c>
      <c r="L1531" t="s">
        <v>326</v>
      </c>
      <c r="M1531" t="s">
        <v>341</v>
      </c>
      <c r="N1531" t="s">
        <v>446</v>
      </c>
      <c r="O1531" t="s">
        <v>340</v>
      </c>
      <c r="P1531" t="s">
        <v>1645</v>
      </c>
      <c r="Q1531" t="s">
        <v>414</v>
      </c>
      <c r="R1531" t="s">
        <v>408</v>
      </c>
      <c r="S1531" t="s">
        <v>1213</v>
      </c>
      <c r="T1531" s="131">
        <v>0.08</v>
      </c>
      <c r="U1531" t="s">
        <v>2744</v>
      </c>
      <c r="V1531" s="132">
        <v>5.1029999999999999E-2</v>
      </c>
      <c r="W1531" s="132">
        <v>5.2200000000000003E-2</v>
      </c>
      <c r="X1531" t="s">
        <v>413</v>
      </c>
      <c r="Y1531" t="s">
        <v>340</v>
      </c>
      <c r="Z1531" s="131">
        <v>2309297</v>
      </c>
      <c r="AA1531" s="131">
        <v>1</v>
      </c>
      <c r="AB1531" s="131">
        <v>101.38</v>
      </c>
      <c r="AC1531" s="109"/>
      <c r="AD1531" s="131">
        <v>2341.165</v>
      </c>
      <c r="AE1531" s="109"/>
      <c r="AF1531" s="108"/>
      <c r="AG1531" s="16"/>
      <c r="AH1531" s="132">
        <v>3.0100000000000001E-3</v>
      </c>
      <c r="AI1531" s="132">
        <v>3.0599999999999998E-3</v>
      </c>
      <c r="AJ1531" s="132">
        <v>6.2E-4</v>
      </c>
    </row>
    <row r="1532" spans="1:36">
      <c r="A1532" t="s">
        <v>1214</v>
      </c>
      <c r="B1532" t="s">
        <v>1252</v>
      </c>
      <c r="C1532" t="s">
        <v>2308</v>
      </c>
      <c r="D1532" t="s">
        <v>2309</v>
      </c>
      <c r="E1532" t="s">
        <v>310</v>
      </c>
      <c r="F1532" t="s">
        <v>3097</v>
      </c>
      <c r="G1532" t="s">
        <v>3098</v>
      </c>
      <c r="H1532" t="s">
        <v>322</v>
      </c>
      <c r="I1532" t="s">
        <v>953</v>
      </c>
      <c r="J1532" t="s">
        <v>205</v>
      </c>
      <c r="K1532" t="s">
        <v>205</v>
      </c>
      <c r="L1532" t="s">
        <v>326</v>
      </c>
      <c r="M1532" t="s">
        <v>341</v>
      </c>
      <c r="N1532" t="s">
        <v>466</v>
      </c>
      <c r="O1532" t="s">
        <v>340</v>
      </c>
      <c r="P1532" t="s">
        <v>1550</v>
      </c>
      <c r="Q1532" t="s">
        <v>414</v>
      </c>
      <c r="R1532" t="s">
        <v>408</v>
      </c>
      <c r="S1532" t="s">
        <v>1213</v>
      </c>
      <c r="T1532" s="131">
        <v>3.71</v>
      </c>
      <c r="U1532" t="s">
        <v>1561</v>
      </c>
      <c r="V1532" s="132">
        <v>5.4030000000000002E-2</v>
      </c>
      <c r="W1532" s="132">
        <v>4.5199999999999997E-2</v>
      </c>
      <c r="X1532" t="s">
        <v>413</v>
      </c>
      <c r="Y1532" t="s">
        <v>340</v>
      </c>
      <c r="Z1532" s="131">
        <v>2206439.1</v>
      </c>
      <c r="AA1532" s="131">
        <v>1</v>
      </c>
      <c r="AB1532" s="131">
        <v>103.5</v>
      </c>
      <c r="AC1532" s="109"/>
      <c r="AD1532" s="131">
        <v>2283.6640000000002</v>
      </c>
      <c r="AE1532" s="109"/>
      <c r="AF1532" s="108"/>
      <c r="AG1532" s="16"/>
      <c r="AH1532" s="132">
        <v>4.2700000000000004E-3</v>
      </c>
      <c r="AI1532" s="132">
        <v>2.99E-3</v>
      </c>
      <c r="AJ1532" s="132">
        <v>6.0999999999999997E-4</v>
      </c>
    </row>
    <row r="1533" spans="1:36">
      <c r="A1533" t="s">
        <v>1214</v>
      </c>
      <c r="B1533" t="s">
        <v>1252</v>
      </c>
      <c r="C1533" t="s">
        <v>2724</v>
      </c>
      <c r="D1533" t="s">
        <v>2725</v>
      </c>
      <c r="E1533" t="s">
        <v>310</v>
      </c>
      <c r="F1533" t="s">
        <v>2728</v>
      </c>
      <c r="G1533" t="s">
        <v>2729</v>
      </c>
      <c r="H1533" t="s">
        <v>322</v>
      </c>
      <c r="I1533" t="s">
        <v>952</v>
      </c>
      <c r="J1533" t="s">
        <v>205</v>
      </c>
      <c r="K1533" t="s">
        <v>205</v>
      </c>
      <c r="L1533" t="s">
        <v>326</v>
      </c>
      <c r="M1533" t="s">
        <v>341</v>
      </c>
      <c r="N1533" t="s">
        <v>452</v>
      </c>
      <c r="O1533" t="s">
        <v>340</v>
      </c>
      <c r="P1533" t="s">
        <v>1566</v>
      </c>
      <c r="Q1533" t="s">
        <v>414</v>
      </c>
      <c r="R1533" t="s">
        <v>408</v>
      </c>
      <c r="S1533" t="s">
        <v>1213</v>
      </c>
      <c r="T1533" s="131">
        <v>0.77</v>
      </c>
      <c r="U1533" t="s">
        <v>1676</v>
      </c>
      <c r="V1533" s="132">
        <v>4.8349999999999997E-2</v>
      </c>
      <c r="W1533" s="132">
        <v>4.9000000000000002E-2</v>
      </c>
      <c r="X1533" t="s">
        <v>413</v>
      </c>
      <c r="Y1533" t="s">
        <v>340</v>
      </c>
      <c r="Z1533" s="131">
        <v>2281797</v>
      </c>
      <c r="AA1533" s="131">
        <v>1</v>
      </c>
      <c r="AB1533" s="131">
        <v>99.96</v>
      </c>
      <c r="AC1533" s="109"/>
      <c r="AD1533" s="131">
        <v>2280.884</v>
      </c>
      <c r="AE1533" s="109"/>
      <c r="AF1533" s="108"/>
      <c r="AG1533" s="16"/>
      <c r="AH1533" s="132">
        <v>1.099E-2</v>
      </c>
      <c r="AI1533" s="132">
        <v>2.98E-3</v>
      </c>
      <c r="AJ1533" s="132">
        <v>5.9999999999999995E-4</v>
      </c>
    </row>
    <row r="1534" spans="1:36">
      <c r="A1534" t="s">
        <v>1214</v>
      </c>
      <c r="B1534" t="s">
        <v>1252</v>
      </c>
      <c r="C1534" t="s">
        <v>1866</v>
      </c>
      <c r="D1534" t="s">
        <v>1867</v>
      </c>
      <c r="E1534" t="s">
        <v>310</v>
      </c>
      <c r="F1534" t="s">
        <v>2686</v>
      </c>
      <c r="G1534" t="s">
        <v>2687</v>
      </c>
      <c r="H1534" t="s">
        <v>322</v>
      </c>
      <c r="I1534" t="s">
        <v>755</v>
      </c>
      <c r="J1534" t="s">
        <v>205</v>
      </c>
      <c r="K1534" t="s">
        <v>205</v>
      </c>
      <c r="L1534" t="s">
        <v>326</v>
      </c>
      <c r="M1534" t="s">
        <v>341</v>
      </c>
      <c r="N1534" t="s">
        <v>444</v>
      </c>
      <c r="O1534" t="s">
        <v>340</v>
      </c>
      <c r="P1534" t="s">
        <v>1579</v>
      </c>
      <c r="Q1534" t="s">
        <v>416</v>
      </c>
      <c r="R1534" t="s">
        <v>408</v>
      </c>
      <c r="S1534" t="s">
        <v>1213</v>
      </c>
      <c r="T1534" s="131">
        <v>0.5</v>
      </c>
      <c r="U1534" t="s">
        <v>1636</v>
      </c>
      <c r="V1534" s="132">
        <v>2.1930000000000002E-2</v>
      </c>
      <c r="W1534" s="132">
        <v>2.7799999999999998E-2</v>
      </c>
      <c r="X1534" t="s">
        <v>413</v>
      </c>
      <c r="Y1534" t="s">
        <v>340</v>
      </c>
      <c r="Z1534" s="131">
        <v>1851111.23</v>
      </c>
      <c r="AA1534" s="131">
        <v>1</v>
      </c>
      <c r="AB1534" s="131">
        <v>116.51</v>
      </c>
      <c r="AC1534" s="109"/>
      <c r="AD1534" s="131">
        <v>2156.73</v>
      </c>
      <c r="AE1534" s="109"/>
      <c r="AF1534" s="108"/>
      <c r="AG1534" s="16"/>
      <c r="AH1534" s="132">
        <v>1.255E-2</v>
      </c>
      <c r="AI1534" s="132">
        <v>2.82E-3</v>
      </c>
      <c r="AJ1534" s="132">
        <v>5.6999999999999998E-4</v>
      </c>
    </row>
    <row r="1535" spans="1:36">
      <c r="A1535" t="s">
        <v>1214</v>
      </c>
      <c r="B1535" t="s">
        <v>1252</v>
      </c>
      <c r="C1535" t="s">
        <v>3048</v>
      </c>
      <c r="D1535" t="s">
        <v>3049</v>
      </c>
      <c r="E1535" t="s">
        <v>310</v>
      </c>
      <c r="F1535" t="s">
        <v>3050</v>
      </c>
      <c r="G1535" t="s">
        <v>3051</v>
      </c>
      <c r="H1535" t="s">
        <v>322</v>
      </c>
      <c r="I1535" t="s">
        <v>755</v>
      </c>
      <c r="J1535" t="s">
        <v>205</v>
      </c>
      <c r="K1535" t="s">
        <v>205</v>
      </c>
      <c r="L1535" t="s">
        <v>326</v>
      </c>
      <c r="M1535" t="s">
        <v>341</v>
      </c>
      <c r="N1535" t="s">
        <v>465</v>
      </c>
      <c r="O1535" t="s">
        <v>340</v>
      </c>
      <c r="P1535"/>
      <c r="Q1535" t="s">
        <v>411</v>
      </c>
      <c r="R1535" t="s">
        <v>411</v>
      </c>
      <c r="S1535" t="s">
        <v>1213</v>
      </c>
      <c r="T1535" s="131">
        <v>2.92</v>
      </c>
      <c r="U1535" t="s">
        <v>2591</v>
      </c>
      <c r="V1535" s="132">
        <v>3.3590000000000002E-2</v>
      </c>
      <c r="W1535" s="132">
        <v>3.1199999999999999E-2</v>
      </c>
      <c r="X1535" t="s">
        <v>413</v>
      </c>
      <c r="Y1535" t="s">
        <v>340</v>
      </c>
      <c r="Z1535" s="131">
        <v>2016959</v>
      </c>
      <c r="AA1535" s="131">
        <v>1</v>
      </c>
      <c r="AB1535" s="131">
        <v>106.2</v>
      </c>
      <c r="AC1535" s="109"/>
      <c r="AD1535" s="131">
        <v>2142.0100000000002</v>
      </c>
      <c r="AE1535" s="109"/>
      <c r="AF1535" s="108"/>
      <c r="AG1535" s="16"/>
      <c r="AH1535" s="132">
        <v>1.014E-2</v>
      </c>
      <c r="AI1535" s="132">
        <v>2.8E-3</v>
      </c>
      <c r="AJ1535" s="132">
        <v>5.6999999999999998E-4</v>
      </c>
    </row>
    <row r="1536" spans="1:36">
      <c r="A1536" t="s">
        <v>1214</v>
      </c>
      <c r="B1536" t="s">
        <v>1252</v>
      </c>
      <c r="C1536" t="s">
        <v>3058</v>
      </c>
      <c r="D1536" t="s">
        <v>3059</v>
      </c>
      <c r="E1536" t="s">
        <v>310</v>
      </c>
      <c r="F1536" t="s">
        <v>3060</v>
      </c>
      <c r="G1536" t="s">
        <v>3061</v>
      </c>
      <c r="H1536" t="s">
        <v>322</v>
      </c>
      <c r="I1536" t="s">
        <v>952</v>
      </c>
      <c r="J1536" t="s">
        <v>205</v>
      </c>
      <c r="K1536" t="s">
        <v>205</v>
      </c>
      <c r="L1536" t="s">
        <v>326</v>
      </c>
      <c r="M1536" t="s">
        <v>341</v>
      </c>
      <c r="N1536" t="s">
        <v>478</v>
      </c>
      <c r="O1536" t="s">
        <v>340</v>
      </c>
      <c r="P1536" t="s">
        <v>1550</v>
      </c>
      <c r="Q1536" t="s">
        <v>414</v>
      </c>
      <c r="R1536" t="s">
        <v>408</v>
      </c>
      <c r="S1536" t="s">
        <v>1213</v>
      </c>
      <c r="T1536" s="131">
        <v>0.98</v>
      </c>
      <c r="U1536" t="s">
        <v>1743</v>
      </c>
      <c r="V1536" s="132">
        <v>3.9820000000000001E-2</v>
      </c>
      <c r="W1536" s="132">
        <v>5.6899999999999999E-2</v>
      </c>
      <c r="X1536" t="s">
        <v>413</v>
      </c>
      <c r="Y1536" t="s">
        <v>340</v>
      </c>
      <c r="Z1536" s="131">
        <v>2127037.23</v>
      </c>
      <c r="AA1536" s="131">
        <v>1</v>
      </c>
      <c r="AB1536" s="131">
        <v>97.74</v>
      </c>
      <c r="AC1536" s="109"/>
      <c r="AD1536" s="131">
        <v>2078.9659999999999</v>
      </c>
      <c r="AE1536" s="109"/>
      <c r="AF1536" s="108"/>
      <c r="AG1536" s="16"/>
      <c r="AH1536" s="132">
        <v>4.8750000000000002E-2</v>
      </c>
      <c r="AI1536" s="132">
        <v>2.7200000000000002E-3</v>
      </c>
      <c r="AJ1536" s="132">
        <v>5.5000000000000003E-4</v>
      </c>
    </row>
    <row r="1537" spans="1:36">
      <c r="A1537" t="s">
        <v>1214</v>
      </c>
      <c r="B1537" t="s">
        <v>1252</v>
      </c>
      <c r="C1537" t="s">
        <v>2701</v>
      </c>
      <c r="D1537" t="s">
        <v>2702</v>
      </c>
      <c r="E1537" t="s">
        <v>310</v>
      </c>
      <c r="F1537" t="s">
        <v>2703</v>
      </c>
      <c r="G1537" t="s">
        <v>2704</v>
      </c>
      <c r="H1537" t="s">
        <v>322</v>
      </c>
      <c r="I1537" t="s">
        <v>952</v>
      </c>
      <c r="J1537" t="s">
        <v>205</v>
      </c>
      <c r="K1537" t="s">
        <v>205</v>
      </c>
      <c r="L1537" t="s">
        <v>326</v>
      </c>
      <c r="M1537" t="s">
        <v>341</v>
      </c>
      <c r="N1537" t="s">
        <v>465</v>
      </c>
      <c r="O1537" t="s">
        <v>340</v>
      </c>
      <c r="P1537" t="s">
        <v>1707</v>
      </c>
      <c r="Q1537" t="s">
        <v>414</v>
      </c>
      <c r="R1537" t="s">
        <v>408</v>
      </c>
      <c r="S1537" t="s">
        <v>1213</v>
      </c>
      <c r="T1537" s="131">
        <v>0.98</v>
      </c>
      <c r="U1537" t="s">
        <v>2705</v>
      </c>
      <c r="V1537" s="132">
        <v>6.3380000000000006E-2</v>
      </c>
      <c r="W1537" s="132">
        <v>5.9299999999999999E-2</v>
      </c>
      <c r="X1537" t="s">
        <v>413</v>
      </c>
      <c r="Y1537" t="s">
        <v>340</v>
      </c>
      <c r="Z1537" s="131">
        <v>2089788.89</v>
      </c>
      <c r="AA1537" s="131">
        <v>1</v>
      </c>
      <c r="AB1537" s="131">
        <v>99.25</v>
      </c>
      <c r="AC1537" s="109"/>
      <c r="AD1537" s="131">
        <v>2074.1149999999998</v>
      </c>
      <c r="AE1537" s="109"/>
      <c r="AF1537" s="108"/>
      <c r="AG1537" s="16"/>
      <c r="AH1537" s="132">
        <v>3.6900000000000001E-3</v>
      </c>
      <c r="AI1537" s="132">
        <v>2.7100000000000002E-3</v>
      </c>
      <c r="AJ1537" s="132">
        <v>5.5000000000000003E-4</v>
      </c>
    </row>
    <row r="1538" spans="1:36">
      <c r="A1538" t="s">
        <v>1214</v>
      </c>
      <c r="B1538" t="s">
        <v>1252</v>
      </c>
      <c r="C1538" t="s">
        <v>2308</v>
      </c>
      <c r="D1538" t="s">
        <v>2309</v>
      </c>
      <c r="E1538" t="s">
        <v>310</v>
      </c>
      <c r="F1538" t="s">
        <v>3046</v>
      </c>
      <c r="G1538" t="s">
        <v>3047</v>
      </c>
      <c r="H1538" t="s">
        <v>322</v>
      </c>
      <c r="I1538" t="s">
        <v>755</v>
      </c>
      <c r="J1538" t="s">
        <v>205</v>
      </c>
      <c r="K1538" t="s">
        <v>205</v>
      </c>
      <c r="L1538" t="s">
        <v>328</v>
      </c>
      <c r="M1538" t="s">
        <v>341</v>
      </c>
      <c r="N1538" t="s">
        <v>466</v>
      </c>
      <c r="O1538" t="s">
        <v>340</v>
      </c>
      <c r="P1538" t="s">
        <v>1530</v>
      </c>
      <c r="Q1538" t="s">
        <v>414</v>
      </c>
      <c r="R1538" t="s">
        <v>408</v>
      </c>
      <c r="S1538" t="s">
        <v>1213</v>
      </c>
      <c r="T1538" s="131">
        <v>2.3199999999999998</v>
      </c>
      <c r="U1538" t="s">
        <v>1880</v>
      </c>
      <c r="V1538" s="132">
        <v>3.0290000000000001E-2</v>
      </c>
      <c r="W1538" s="132">
        <v>2.9100000000000001E-2</v>
      </c>
      <c r="X1538" t="s">
        <v>413</v>
      </c>
      <c r="Y1538" t="s">
        <v>340</v>
      </c>
      <c r="Z1538" s="131">
        <v>1820000</v>
      </c>
      <c r="AA1538" s="131">
        <v>1</v>
      </c>
      <c r="AB1538" s="131">
        <v>112.79377049180329</v>
      </c>
      <c r="AC1538" s="109"/>
      <c r="AD1538" s="131">
        <v>2052.8466229508199</v>
      </c>
      <c r="AE1538" s="109"/>
      <c r="AF1538" s="108"/>
      <c r="AG1538" s="16"/>
      <c r="AH1538" s="132">
        <v>4.7800000000000004E-3</v>
      </c>
      <c r="AI1538" s="132">
        <v>2.7000000000000001E-3</v>
      </c>
      <c r="AJ1538" s="132">
        <v>5.5000000000000003E-4</v>
      </c>
    </row>
    <row r="1539" spans="1:36">
      <c r="A1539" t="s">
        <v>1214</v>
      </c>
      <c r="B1539" t="s">
        <v>1252</v>
      </c>
      <c r="C1539" t="s">
        <v>2472</v>
      </c>
      <c r="D1539" t="s">
        <v>2473</v>
      </c>
      <c r="E1539" t="s">
        <v>310</v>
      </c>
      <c r="F1539" t="s">
        <v>3112</v>
      </c>
      <c r="G1539" t="s">
        <v>3113</v>
      </c>
      <c r="H1539" t="s">
        <v>322</v>
      </c>
      <c r="I1539" t="s">
        <v>952</v>
      </c>
      <c r="J1539" t="s">
        <v>205</v>
      </c>
      <c r="K1539" t="s">
        <v>205</v>
      </c>
      <c r="L1539" t="s">
        <v>326</v>
      </c>
      <c r="M1539" t="s">
        <v>341</v>
      </c>
      <c r="N1539" t="s">
        <v>463</v>
      </c>
      <c r="O1539" t="s">
        <v>340</v>
      </c>
      <c r="P1539" t="s">
        <v>1590</v>
      </c>
      <c r="Q1539" t="s">
        <v>414</v>
      </c>
      <c r="R1539" t="s">
        <v>408</v>
      </c>
      <c r="S1539" t="s">
        <v>1213</v>
      </c>
      <c r="T1539" s="131">
        <v>1.7</v>
      </c>
      <c r="U1539" t="s">
        <v>1802</v>
      </c>
      <c r="V1539" s="132">
        <v>2.6599999999999999E-2</v>
      </c>
      <c r="W1539" s="132">
        <v>4.9399999999999999E-2</v>
      </c>
      <c r="X1539" t="s">
        <v>413</v>
      </c>
      <c r="Y1539" t="s">
        <v>340</v>
      </c>
      <c r="Z1539" s="131">
        <v>1956798.9</v>
      </c>
      <c r="AA1539" s="131">
        <v>1</v>
      </c>
      <c r="AB1539" s="131">
        <v>95.52</v>
      </c>
      <c r="AC1539" s="109">
        <v>161.501</v>
      </c>
      <c r="AD1539" s="131">
        <v>2030.635</v>
      </c>
      <c r="AE1539" s="109"/>
      <c r="AF1539" s="108"/>
      <c r="AG1539" s="16"/>
      <c r="AH1539" s="132">
        <v>2.7699999999999999E-3</v>
      </c>
      <c r="AI1539" s="132">
        <v>2.8700000000000002E-3</v>
      </c>
      <c r="AJ1539" s="132">
        <v>5.8E-4</v>
      </c>
    </row>
    <row r="1540" spans="1:36">
      <c r="A1540" t="s">
        <v>1214</v>
      </c>
      <c r="B1540" t="s">
        <v>1252</v>
      </c>
      <c r="C1540" t="s">
        <v>1723</v>
      </c>
      <c r="D1540" t="s">
        <v>1724</v>
      </c>
      <c r="E1540" t="s">
        <v>310</v>
      </c>
      <c r="F1540" t="s">
        <v>3062</v>
      </c>
      <c r="G1540" t="s">
        <v>3063</v>
      </c>
      <c r="H1540" t="s">
        <v>322</v>
      </c>
      <c r="I1540" t="s">
        <v>755</v>
      </c>
      <c r="J1540" t="s">
        <v>205</v>
      </c>
      <c r="K1540" t="s">
        <v>205</v>
      </c>
      <c r="L1540" t="s">
        <v>326</v>
      </c>
      <c r="M1540" t="s">
        <v>341</v>
      </c>
      <c r="N1540" t="s">
        <v>465</v>
      </c>
      <c r="O1540" t="s">
        <v>340</v>
      </c>
      <c r="P1540" t="s">
        <v>1566</v>
      </c>
      <c r="Q1540" t="s">
        <v>414</v>
      </c>
      <c r="R1540" t="s">
        <v>408</v>
      </c>
      <c r="S1540" t="s">
        <v>1213</v>
      </c>
      <c r="T1540" s="131">
        <v>2.96</v>
      </c>
      <c r="U1540" t="s">
        <v>1267</v>
      </c>
      <c r="V1540" s="132">
        <v>-1.4279999999999999E-2</v>
      </c>
      <c r="W1540" s="132">
        <v>2.87E-2</v>
      </c>
      <c r="X1540" t="s">
        <v>413</v>
      </c>
      <c r="Y1540" t="s">
        <v>340</v>
      </c>
      <c r="Z1540" s="131">
        <v>1734533.27</v>
      </c>
      <c r="AA1540" s="131">
        <v>1</v>
      </c>
      <c r="AB1540" s="131">
        <v>113.83</v>
      </c>
      <c r="AC1540" s="109"/>
      <c r="AD1540" s="131">
        <v>1974.4190000000001</v>
      </c>
      <c r="AE1540" s="109"/>
      <c r="AF1540" s="108"/>
      <c r="AG1540" s="16"/>
      <c r="AH1540" s="132">
        <v>6.8799999999999998E-3</v>
      </c>
      <c r="AI1540" s="132">
        <v>2.5799999999999998E-3</v>
      </c>
      <c r="AJ1540" s="132">
        <v>5.1999999999999995E-4</v>
      </c>
    </row>
    <row r="1541" spans="1:36">
      <c r="A1541" t="s">
        <v>1214</v>
      </c>
      <c r="B1541" t="s">
        <v>1252</v>
      </c>
      <c r="C1541" t="s">
        <v>3074</v>
      </c>
      <c r="D1541" t="s">
        <v>3075</v>
      </c>
      <c r="E1541" t="s">
        <v>312</v>
      </c>
      <c r="F1541" t="s">
        <v>3076</v>
      </c>
      <c r="G1541" t="s">
        <v>3077</v>
      </c>
      <c r="H1541" t="s">
        <v>322</v>
      </c>
      <c r="I1541" t="s">
        <v>952</v>
      </c>
      <c r="J1541" t="s">
        <v>205</v>
      </c>
      <c r="K1541" t="s">
        <v>205</v>
      </c>
      <c r="L1541" t="s">
        <v>326</v>
      </c>
      <c r="M1541" t="s">
        <v>341</v>
      </c>
      <c r="N1541" t="s">
        <v>466</v>
      </c>
      <c r="O1541" t="s">
        <v>340</v>
      </c>
      <c r="P1541" t="s">
        <v>1556</v>
      </c>
      <c r="Q1541" t="s">
        <v>416</v>
      </c>
      <c r="R1541" t="s">
        <v>408</v>
      </c>
      <c r="S1541" t="s">
        <v>1213</v>
      </c>
      <c r="T1541" s="131">
        <v>2.4500000000000002</v>
      </c>
      <c r="U1541" t="s">
        <v>2281</v>
      </c>
      <c r="V1541" s="132">
        <v>4.2130000000000001E-2</v>
      </c>
      <c r="W1541" s="132">
        <v>5.8299999999999998E-2</v>
      </c>
      <c r="X1541" t="s">
        <v>413</v>
      </c>
      <c r="Y1541" t="s">
        <v>340</v>
      </c>
      <c r="Z1541" s="131">
        <v>1919079</v>
      </c>
      <c r="AA1541" s="131">
        <v>1</v>
      </c>
      <c r="AB1541" s="131">
        <v>102.71</v>
      </c>
      <c r="AC1541" s="109"/>
      <c r="AD1541" s="131">
        <v>1971.086</v>
      </c>
      <c r="AE1541" s="109"/>
      <c r="AF1541" s="108"/>
      <c r="AG1541" s="16"/>
      <c r="AH1541" s="132">
        <v>7.0000000000000001E-3</v>
      </c>
      <c r="AI1541" s="132">
        <v>2.5799999999999998E-3</v>
      </c>
      <c r="AJ1541" s="132">
        <v>5.1999999999999995E-4</v>
      </c>
    </row>
    <row r="1542" spans="1:36">
      <c r="A1542" t="s">
        <v>1214</v>
      </c>
      <c r="B1542" t="s">
        <v>1252</v>
      </c>
      <c r="C1542" t="s">
        <v>1526</v>
      </c>
      <c r="D1542" t="s">
        <v>1527</v>
      </c>
      <c r="E1542" t="s">
        <v>310</v>
      </c>
      <c r="F1542" t="s">
        <v>1925</v>
      </c>
      <c r="G1542" t="s">
        <v>1926</v>
      </c>
      <c r="H1542" t="s">
        <v>322</v>
      </c>
      <c r="I1542" t="s">
        <v>755</v>
      </c>
      <c r="J1542" t="s">
        <v>205</v>
      </c>
      <c r="K1542" t="s">
        <v>205</v>
      </c>
      <c r="L1542" t="s">
        <v>326</v>
      </c>
      <c r="M1542" t="s">
        <v>341</v>
      </c>
      <c r="N1542" t="s">
        <v>465</v>
      </c>
      <c r="O1542" t="s">
        <v>340</v>
      </c>
      <c r="P1542" t="s">
        <v>1590</v>
      </c>
      <c r="Q1542" t="s">
        <v>414</v>
      </c>
      <c r="R1542" t="s">
        <v>408</v>
      </c>
      <c r="S1542" t="s">
        <v>1213</v>
      </c>
      <c r="T1542" s="131">
        <v>5.0199999999999996</v>
      </c>
      <c r="U1542" t="s">
        <v>1927</v>
      </c>
      <c r="V1542" s="132">
        <v>2.7019999999999999E-2</v>
      </c>
      <c r="W1542" s="132">
        <v>2.92E-2</v>
      </c>
      <c r="X1542" t="s">
        <v>413</v>
      </c>
      <c r="Y1542" t="s">
        <v>340</v>
      </c>
      <c r="Z1542" s="131">
        <v>1849000</v>
      </c>
      <c r="AA1542" s="131">
        <v>1</v>
      </c>
      <c r="AB1542" s="131">
        <v>104.39</v>
      </c>
      <c r="AC1542" s="109"/>
      <c r="AD1542" s="131">
        <v>1930.171</v>
      </c>
      <c r="AE1542" s="109"/>
      <c r="AF1542" s="108"/>
      <c r="AG1542" s="16"/>
      <c r="AH1542" s="132">
        <v>4.0499999999999998E-3</v>
      </c>
      <c r="AI1542" s="132">
        <v>2.5200000000000001E-3</v>
      </c>
      <c r="AJ1542" s="132">
        <v>5.1000000000000004E-4</v>
      </c>
    </row>
    <row r="1543" spans="1:36">
      <c r="A1543" t="s">
        <v>1214</v>
      </c>
      <c r="B1543" t="s">
        <v>1252</v>
      </c>
      <c r="C1543" t="s">
        <v>2066</v>
      </c>
      <c r="D1543" t="s">
        <v>2067</v>
      </c>
      <c r="E1543" t="s">
        <v>310</v>
      </c>
      <c r="F1543" t="s">
        <v>3088</v>
      </c>
      <c r="G1543" t="s">
        <v>3089</v>
      </c>
      <c r="H1543" t="s">
        <v>322</v>
      </c>
      <c r="I1543" t="s">
        <v>952</v>
      </c>
      <c r="J1543" t="s">
        <v>205</v>
      </c>
      <c r="K1543" t="s">
        <v>205</v>
      </c>
      <c r="L1543" t="s">
        <v>326</v>
      </c>
      <c r="M1543" t="s">
        <v>341</v>
      </c>
      <c r="N1543" t="s">
        <v>465</v>
      </c>
      <c r="O1543" t="s">
        <v>340</v>
      </c>
      <c r="P1543" t="s">
        <v>1645</v>
      </c>
      <c r="Q1543" t="s">
        <v>414</v>
      </c>
      <c r="R1543" t="s">
        <v>408</v>
      </c>
      <c r="S1543" t="s">
        <v>1213</v>
      </c>
      <c r="T1543" s="131">
        <v>0.51</v>
      </c>
      <c r="U1543" t="s">
        <v>3090</v>
      </c>
      <c r="V1543" s="132">
        <v>4.4450000000000003E-2</v>
      </c>
      <c r="W1543" s="132">
        <v>4.4900000000000002E-2</v>
      </c>
      <c r="X1543" t="s">
        <v>413</v>
      </c>
      <c r="Y1543" t="s">
        <v>340</v>
      </c>
      <c r="Z1543" s="131">
        <v>1900445.5</v>
      </c>
      <c r="AA1543" s="131">
        <v>1</v>
      </c>
      <c r="AB1543" s="131">
        <v>101.09</v>
      </c>
      <c r="AC1543" s="109"/>
      <c r="AD1543" s="131">
        <v>1921.16</v>
      </c>
      <c r="AE1543" s="109"/>
      <c r="AF1543" s="108"/>
      <c r="AG1543" s="16"/>
      <c r="AH1543" s="132">
        <v>1.163E-2</v>
      </c>
      <c r="AI1543" s="132">
        <v>2.5100000000000001E-3</v>
      </c>
      <c r="AJ1543" s="132">
        <v>5.1000000000000004E-4</v>
      </c>
    </row>
    <row r="1544" spans="1:36">
      <c r="A1544" t="s">
        <v>1214</v>
      </c>
      <c r="B1544" t="s">
        <v>1252</v>
      </c>
      <c r="C1544" t="s">
        <v>3052</v>
      </c>
      <c r="D1544" t="s">
        <v>3053</v>
      </c>
      <c r="E1544" t="s">
        <v>312</v>
      </c>
      <c r="F1544" t="s">
        <v>3054</v>
      </c>
      <c r="G1544" t="s">
        <v>3055</v>
      </c>
      <c r="H1544" t="s">
        <v>322</v>
      </c>
      <c r="I1544" t="s">
        <v>756</v>
      </c>
      <c r="J1544" t="s">
        <v>205</v>
      </c>
      <c r="K1544" t="s">
        <v>205</v>
      </c>
      <c r="L1544" t="s">
        <v>326</v>
      </c>
      <c r="M1544" t="s">
        <v>341</v>
      </c>
      <c r="N1544" t="s">
        <v>481</v>
      </c>
      <c r="O1544" t="s">
        <v>340</v>
      </c>
      <c r="P1544" t="s">
        <v>1590</v>
      </c>
      <c r="Q1544" t="s">
        <v>414</v>
      </c>
      <c r="R1544" t="s">
        <v>408</v>
      </c>
      <c r="S1544" t="s">
        <v>1213</v>
      </c>
      <c r="T1544" s="131">
        <v>0.5</v>
      </c>
      <c r="U1544" t="s">
        <v>1805</v>
      </c>
      <c r="V1544" s="132">
        <v>6.0679999999999998E-2</v>
      </c>
      <c r="W1544" s="132">
        <v>5.74E-2</v>
      </c>
      <c r="X1544" t="s">
        <v>413</v>
      </c>
      <c r="Y1544" t="s">
        <v>340</v>
      </c>
      <c r="Z1544" s="131">
        <v>1960871.05</v>
      </c>
      <c r="AA1544" s="131">
        <v>1</v>
      </c>
      <c r="AB1544" s="131">
        <v>94.4</v>
      </c>
      <c r="AC1544" s="109">
        <v>31.507999999999999</v>
      </c>
      <c r="AD1544" s="131">
        <v>1882.5709999999999</v>
      </c>
      <c r="AE1544" s="109"/>
      <c r="AF1544" s="108"/>
      <c r="AG1544" s="16"/>
      <c r="AH1544" s="132">
        <v>2.801E-2</v>
      </c>
      <c r="AI1544" s="132">
        <v>2.5000000000000001E-3</v>
      </c>
      <c r="AJ1544" s="132">
        <v>5.1000000000000004E-4</v>
      </c>
    </row>
    <row r="1545" spans="1:36">
      <c r="A1545" t="s">
        <v>1214</v>
      </c>
      <c r="B1545" t="s">
        <v>1252</v>
      </c>
      <c r="C1545" t="s">
        <v>1771</v>
      </c>
      <c r="D1545" t="s">
        <v>1772</v>
      </c>
      <c r="E1545" t="s">
        <v>310</v>
      </c>
      <c r="F1545" t="s">
        <v>1773</v>
      </c>
      <c r="G1545" t="s">
        <v>1774</v>
      </c>
      <c r="H1545" t="s">
        <v>322</v>
      </c>
      <c r="I1545" t="s">
        <v>952</v>
      </c>
      <c r="J1545" t="s">
        <v>205</v>
      </c>
      <c r="K1545" t="s">
        <v>205</v>
      </c>
      <c r="L1545" t="s">
        <v>326</v>
      </c>
      <c r="M1545" t="s">
        <v>341</v>
      </c>
      <c r="N1545" t="s">
        <v>448</v>
      </c>
      <c r="O1545" t="s">
        <v>340</v>
      </c>
      <c r="P1545"/>
      <c r="Q1545" t="s">
        <v>411</v>
      </c>
      <c r="R1545" t="s">
        <v>411</v>
      </c>
      <c r="S1545" t="s">
        <v>1213</v>
      </c>
      <c r="T1545" s="131">
        <v>1.44</v>
      </c>
      <c r="U1545" t="s">
        <v>1775</v>
      </c>
      <c r="V1545" s="132">
        <v>7.3969999999999994E-2</v>
      </c>
      <c r="W1545" s="132">
        <v>5.4800000000000001E-2</v>
      </c>
      <c r="X1545" t="s">
        <v>413</v>
      </c>
      <c r="Y1545" t="s">
        <v>340</v>
      </c>
      <c r="Z1545" s="131">
        <v>1801000</v>
      </c>
      <c r="AA1545" s="131">
        <v>1</v>
      </c>
      <c r="AB1545" s="131">
        <v>104.4</v>
      </c>
      <c r="AC1545" s="109"/>
      <c r="AD1545" s="131">
        <v>1880.2439999999999</v>
      </c>
      <c r="AE1545" s="109"/>
      <c r="AF1545" s="108"/>
      <c r="AG1545" s="16"/>
      <c r="AH1545" s="132">
        <v>1.3849999999999999E-2</v>
      </c>
      <c r="AI1545" s="132">
        <v>2.4599999999999999E-3</v>
      </c>
      <c r="AJ1545" s="132">
        <v>5.0000000000000001E-4</v>
      </c>
    </row>
    <row r="1546" spans="1:36">
      <c r="A1546" t="s">
        <v>1214</v>
      </c>
      <c r="B1546" t="s">
        <v>1252</v>
      </c>
      <c r="C1546" t="s">
        <v>2207</v>
      </c>
      <c r="D1546" t="s">
        <v>2208</v>
      </c>
      <c r="E1546" t="s">
        <v>310</v>
      </c>
      <c r="F1546" t="s">
        <v>2209</v>
      </c>
      <c r="G1546" t="s">
        <v>2210</v>
      </c>
      <c r="H1546" t="s">
        <v>322</v>
      </c>
      <c r="I1546" t="s">
        <v>952</v>
      </c>
      <c r="J1546" t="s">
        <v>205</v>
      </c>
      <c r="K1546" t="s">
        <v>205</v>
      </c>
      <c r="L1546" t="s">
        <v>328</v>
      </c>
      <c r="M1546" t="s">
        <v>341</v>
      </c>
      <c r="N1546" t="s">
        <v>455</v>
      </c>
      <c r="O1546" t="s">
        <v>340</v>
      </c>
      <c r="P1546" t="s">
        <v>1550</v>
      </c>
      <c r="Q1546" t="s">
        <v>414</v>
      </c>
      <c r="R1546" t="s">
        <v>408</v>
      </c>
      <c r="S1546" t="s">
        <v>1213</v>
      </c>
      <c r="T1546" s="131">
        <v>5.6</v>
      </c>
      <c r="U1546" t="s">
        <v>2211</v>
      </c>
      <c r="V1546" s="132">
        <v>5.7919999999999999E-2</v>
      </c>
      <c r="W1546" s="132">
        <v>5.5100000000000003E-2</v>
      </c>
      <c r="X1546" t="s">
        <v>413</v>
      </c>
      <c r="Y1546" t="s">
        <v>340</v>
      </c>
      <c r="Z1546" s="131">
        <v>1835000</v>
      </c>
      <c r="AA1546" s="131">
        <v>1</v>
      </c>
      <c r="AB1546" s="131">
        <v>100.523825136612</v>
      </c>
      <c r="AC1546" s="109"/>
      <c r="AD1546" s="131">
        <v>1844.6121912568301</v>
      </c>
      <c r="AE1546" s="109"/>
      <c r="AF1546" s="108"/>
      <c r="AG1546" s="16"/>
      <c r="AH1546" s="132">
        <v>1.17E-3</v>
      </c>
      <c r="AI1546" s="132">
        <v>2.4299999999999999E-3</v>
      </c>
      <c r="AJ1546" s="132">
        <v>4.8999999999999998E-4</v>
      </c>
    </row>
    <row r="1547" spans="1:36">
      <c r="A1547" t="s">
        <v>1214</v>
      </c>
      <c r="B1547" t="s">
        <v>1252</v>
      </c>
      <c r="C1547" t="s">
        <v>2989</v>
      </c>
      <c r="D1547" t="s">
        <v>2990</v>
      </c>
      <c r="E1547" t="s">
        <v>310</v>
      </c>
      <c r="F1547" t="s">
        <v>3086</v>
      </c>
      <c r="G1547" t="s">
        <v>3087</v>
      </c>
      <c r="H1547" t="s">
        <v>322</v>
      </c>
      <c r="I1547" t="s">
        <v>755</v>
      </c>
      <c r="J1547" t="s">
        <v>205</v>
      </c>
      <c r="K1547" t="s">
        <v>205</v>
      </c>
      <c r="L1547" t="s">
        <v>326</v>
      </c>
      <c r="M1547" t="s">
        <v>341</v>
      </c>
      <c r="N1547" t="s">
        <v>465</v>
      </c>
      <c r="O1547" t="s">
        <v>340</v>
      </c>
      <c r="P1547" t="s">
        <v>1550</v>
      </c>
      <c r="Q1547" t="s">
        <v>414</v>
      </c>
      <c r="R1547" t="s">
        <v>408</v>
      </c>
      <c r="S1547" t="s">
        <v>1213</v>
      </c>
      <c r="T1547" s="131">
        <v>1.5</v>
      </c>
      <c r="U1547" t="s">
        <v>1743</v>
      </c>
      <c r="V1547" s="132">
        <v>3.7900000000000003E-2</v>
      </c>
      <c r="W1547" s="132">
        <v>2.7699999999999999E-2</v>
      </c>
      <c r="X1547" t="s">
        <v>413</v>
      </c>
      <c r="Y1547" t="s">
        <v>340</v>
      </c>
      <c r="Z1547" s="131">
        <v>1817908</v>
      </c>
      <c r="AA1547" s="131">
        <v>1</v>
      </c>
      <c r="AB1547" s="131">
        <v>101.38</v>
      </c>
      <c r="AC1547" s="109"/>
      <c r="AD1547" s="131">
        <v>1842.9949999999999</v>
      </c>
      <c r="AE1547" s="109"/>
      <c r="AF1547" s="108"/>
      <c r="AG1547" s="16"/>
      <c r="AH1547" s="132">
        <v>5.0200000000000002E-3</v>
      </c>
      <c r="AI1547" s="132">
        <v>2.4099999999999998E-3</v>
      </c>
      <c r="AJ1547" s="132">
        <v>4.8999999999999998E-4</v>
      </c>
    </row>
    <row r="1548" spans="1:36">
      <c r="A1548" t="s">
        <v>1214</v>
      </c>
      <c r="B1548" t="s">
        <v>1252</v>
      </c>
      <c r="C1548" t="s">
        <v>1776</v>
      </c>
      <c r="D1548" t="s">
        <v>1777</v>
      </c>
      <c r="E1548" t="s">
        <v>310</v>
      </c>
      <c r="F1548" t="s">
        <v>1778</v>
      </c>
      <c r="G1548" t="s">
        <v>1779</v>
      </c>
      <c r="H1548" t="s">
        <v>322</v>
      </c>
      <c r="I1548" t="s">
        <v>755</v>
      </c>
      <c r="J1548" t="s">
        <v>205</v>
      </c>
      <c r="K1548" t="s">
        <v>205</v>
      </c>
      <c r="L1548" t="s">
        <v>326</v>
      </c>
      <c r="M1548" t="s">
        <v>341</v>
      </c>
      <c r="N1548" t="s">
        <v>460</v>
      </c>
      <c r="O1548" t="s">
        <v>340</v>
      </c>
      <c r="P1548"/>
      <c r="Q1548" t="s">
        <v>411</v>
      </c>
      <c r="R1548" t="s">
        <v>411</v>
      </c>
      <c r="S1548" t="s">
        <v>1213</v>
      </c>
      <c r="T1548" s="131">
        <v>3.96</v>
      </c>
      <c r="U1548" t="s">
        <v>1617</v>
      </c>
      <c r="V1548" s="132">
        <v>3.5159999999999997E-2</v>
      </c>
      <c r="W1548" s="132">
        <v>3.2300000000000002E-2</v>
      </c>
      <c r="X1548" t="s">
        <v>413</v>
      </c>
      <c r="Y1548" t="s">
        <v>340</v>
      </c>
      <c r="Z1548" s="131">
        <v>1749000</v>
      </c>
      <c r="AA1548" s="131">
        <v>1</v>
      </c>
      <c r="AB1548" s="131">
        <v>105.02</v>
      </c>
      <c r="AC1548" s="109"/>
      <c r="AD1548" s="131">
        <v>1836.8</v>
      </c>
      <c r="AE1548" s="109"/>
      <c r="AF1548" s="108"/>
      <c r="AG1548" s="16"/>
      <c r="AH1548" s="132">
        <v>5.1700000000000001E-3</v>
      </c>
      <c r="AI1548" s="132">
        <v>2.3999999999999998E-3</v>
      </c>
      <c r="AJ1548" s="132">
        <v>4.8999999999999998E-4</v>
      </c>
    </row>
    <row r="1549" spans="1:36">
      <c r="A1549" t="s">
        <v>1214</v>
      </c>
      <c r="B1549" t="s">
        <v>1252</v>
      </c>
      <c r="C1549" t="s">
        <v>2556</v>
      </c>
      <c r="D1549" t="s">
        <v>2557</v>
      </c>
      <c r="E1549" t="s">
        <v>310</v>
      </c>
      <c r="F1549" t="s">
        <v>2856</v>
      </c>
      <c r="G1549" t="s">
        <v>2857</v>
      </c>
      <c r="H1549" t="s">
        <v>322</v>
      </c>
      <c r="I1549" t="s">
        <v>756</v>
      </c>
      <c r="J1549" t="s">
        <v>205</v>
      </c>
      <c r="K1549" t="s">
        <v>205</v>
      </c>
      <c r="L1549" t="s">
        <v>326</v>
      </c>
      <c r="M1549" t="s">
        <v>341</v>
      </c>
      <c r="N1549" t="s">
        <v>447</v>
      </c>
      <c r="O1549" t="s">
        <v>340</v>
      </c>
      <c r="P1549" t="s">
        <v>2093</v>
      </c>
      <c r="Q1549" t="s">
        <v>414</v>
      </c>
      <c r="R1549" t="s">
        <v>408</v>
      </c>
      <c r="S1549" t="s">
        <v>1213</v>
      </c>
      <c r="T1549" s="131">
        <v>4.87</v>
      </c>
      <c r="U1549" t="s">
        <v>2088</v>
      </c>
      <c r="V1549" s="132">
        <v>2.4750000000000001E-2</v>
      </c>
      <c r="W1549" s="132">
        <v>5.0700000000000002E-2</v>
      </c>
      <c r="X1549" t="s">
        <v>413</v>
      </c>
      <c r="Y1549" t="s">
        <v>340</v>
      </c>
      <c r="Z1549" s="131">
        <v>1978925.93</v>
      </c>
      <c r="AA1549" s="131">
        <v>1</v>
      </c>
      <c r="AB1549" s="131">
        <v>92</v>
      </c>
      <c r="AC1549" s="109"/>
      <c r="AD1549" s="131">
        <v>1820.6120000000001</v>
      </c>
      <c r="AE1549" s="109"/>
      <c r="AF1549" s="108"/>
      <c r="AG1549" s="16"/>
      <c r="AH1549" s="132">
        <v>1.3849999999999999E-2</v>
      </c>
      <c r="AI1549" s="132">
        <v>2.3800000000000002E-3</v>
      </c>
      <c r="AJ1549" s="132">
        <v>4.8000000000000001E-4</v>
      </c>
    </row>
    <row r="1550" spans="1:36">
      <c r="A1550" t="s">
        <v>1214</v>
      </c>
      <c r="B1550" t="s">
        <v>1252</v>
      </c>
      <c r="C1550" t="s">
        <v>3078</v>
      </c>
      <c r="D1550" t="s">
        <v>3079</v>
      </c>
      <c r="E1550" t="s">
        <v>310</v>
      </c>
      <c r="F1550" t="s">
        <v>3080</v>
      </c>
      <c r="G1550" t="s">
        <v>3081</v>
      </c>
      <c r="H1550" t="s">
        <v>322</v>
      </c>
      <c r="I1550" t="s">
        <v>952</v>
      </c>
      <c r="J1550" t="s">
        <v>205</v>
      </c>
      <c r="K1550" t="s">
        <v>205</v>
      </c>
      <c r="L1550" t="s">
        <v>328</v>
      </c>
      <c r="M1550" t="s">
        <v>341</v>
      </c>
      <c r="N1550" t="s">
        <v>452</v>
      </c>
      <c r="O1550" t="s">
        <v>340</v>
      </c>
      <c r="P1550" t="s">
        <v>1566</v>
      </c>
      <c r="Q1550" t="s">
        <v>414</v>
      </c>
      <c r="R1550" t="s">
        <v>408</v>
      </c>
      <c r="S1550" t="s">
        <v>1213</v>
      </c>
      <c r="T1550" s="131">
        <v>5.0599999999999996</v>
      </c>
      <c r="U1550" t="s">
        <v>2041</v>
      </c>
      <c r="V1550" s="132">
        <v>4.8840000000000001E-2</v>
      </c>
      <c r="W1550" s="132">
        <v>5.0900000000000001E-2</v>
      </c>
      <c r="X1550" t="s">
        <v>413</v>
      </c>
      <c r="Y1550" t="s">
        <v>340</v>
      </c>
      <c r="Z1550" s="131">
        <v>1740000</v>
      </c>
      <c r="AA1550" s="131">
        <v>1</v>
      </c>
      <c r="AB1550" s="131">
        <v>103.76885245901666</v>
      </c>
      <c r="AC1550" s="109"/>
      <c r="AD1550" s="131">
        <v>1805.5780327868899</v>
      </c>
      <c r="AE1550" s="109"/>
      <c r="AF1550" s="108"/>
      <c r="AG1550" s="16"/>
      <c r="AH1550" s="132">
        <v>3.8700000000000002E-3</v>
      </c>
      <c r="AI1550" s="132">
        <v>2.3700000000000001E-3</v>
      </c>
      <c r="AJ1550" s="132">
        <v>4.8000000000000001E-4</v>
      </c>
    </row>
    <row r="1551" spans="1:36">
      <c r="A1551" t="s">
        <v>1214</v>
      </c>
      <c r="B1551" t="s">
        <v>1252</v>
      </c>
      <c r="C1551" t="s">
        <v>1796</v>
      </c>
      <c r="D1551" t="s">
        <v>1797</v>
      </c>
      <c r="E1551" t="s">
        <v>310</v>
      </c>
      <c r="F1551" t="s">
        <v>3099</v>
      </c>
      <c r="G1551" t="s">
        <v>3100</v>
      </c>
      <c r="H1551" t="s">
        <v>322</v>
      </c>
      <c r="I1551" t="s">
        <v>755</v>
      </c>
      <c r="J1551" t="s">
        <v>205</v>
      </c>
      <c r="K1551" t="s">
        <v>205</v>
      </c>
      <c r="L1551" t="s">
        <v>326</v>
      </c>
      <c r="M1551" t="s">
        <v>341</v>
      </c>
      <c r="N1551" t="s">
        <v>465</v>
      </c>
      <c r="O1551" t="s">
        <v>340</v>
      </c>
      <c r="P1551"/>
      <c r="Q1551" t="s">
        <v>411</v>
      </c>
      <c r="R1551" t="s">
        <v>411</v>
      </c>
      <c r="S1551" t="s">
        <v>1213</v>
      </c>
      <c r="T1551" s="131">
        <v>5.04</v>
      </c>
      <c r="U1551" t="s">
        <v>3101</v>
      </c>
      <c r="V1551" s="132">
        <v>4.7460000000000002E-2</v>
      </c>
      <c r="W1551" s="132">
        <v>4.8599999999999997E-2</v>
      </c>
      <c r="X1551" t="s">
        <v>413</v>
      </c>
      <c r="Y1551" t="s">
        <v>340</v>
      </c>
      <c r="Z1551" s="131">
        <v>1797000</v>
      </c>
      <c r="AA1551" s="131">
        <v>1</v>
      </c>
      <c r="AB1551" s="131">
        <v>100.85</v>
      </c>
      <c r="AC1551" s="109"/>
      <c r="AD1551" s="131">
        <v>1812.2750000000001</v>
      </c>
      <c r="AE1551" s="109"/>
      <c r="AF1551" s="108"/>
      <c r="AG1551" s="16"/>
      <c r="AH1551" s="132">
        <v>1.41E-2</v>
      </c>
      <c r="AI1551" s="132">
        <v>2.3700000000000001E-3</v>
      </c>
      <c r="AJ1551" s="132">
        <v>4.8000000000000001E-4</v>
      </c>
    </row>
    <row r="1552" spans="1:36">
      <c r="A1552" t="s">
        <v>1214</v>
      </c>
      <c r="B1552" t="s">
        <v>1252</v>
      </c>
      <c r="C1552" t="s">
        <v>1652</v>
      </c>
      <c r="D1552" t="s">
        <v>1653</v>
      </c>
      <c r="E1552" t="s">
        <v>310</v>
      </c>
      <c r="F1552" t="s">
        <v>2412</v>
      </c>
      <c r="G1552" t="s">
        <v>2413</v>
      </c>
      <c r="H1552" t="s">
        <v>322</v>
      </c>
      <c r="I1552" t="s">
        <v>952</v>
      </c>
      <c r="J1552" t="s">
        <v>205</v>
      </c>
      <c r="K1552" t="s">
        <v>205</v>
      </c>
      <c r="L1552" t="s">
        <v>326</v>
      </c>
      <c r="M1552" t="s">
        <v>341</v>
      </c>
      <c r="N1552" t="s">
        <v>455</v>
      </c>
      <c r="O1552" t="s">
        <v>340</v>
      </c>
      <c r="P1552" t="s">
        <v>1550</v>
      </c>
      <c r="Q1552" t="s">
        <v>414</v>
      </c>
      <c r="R1552" t="s">
        <v>408</v>
      </c>
      <c r="S1552" t="s">
        <v>1213</v>
      </c>
      <c r="T1552" s="131">
        <v>3.13</v>
      </c>
      <c r="U1552" t="s">
        <v>1689</v>
      </c>
      <c r="V1552" s="132">
        <v>5.5100000000000003E-2</v>
      </c>
      <c r="W1552" s="132">
        <v>5.11E-2</v>
      </c>
      <c r="X1552" t="s">
        <v>413</v>
      </c>
      <c r="Y1552" t="s">
        <v>340</v>
      </c>
      <c r="Z1552" s="131">
        <v>1656000</v>
      </c>
      <c r="AA1552" s="131">
        <v>1</v>
      </c>
      <c r="AB1552" s="131">
        <v>106.88</v>
      </c>
      <c r="AC1552" s="109"/>
      <c r="AD1552" s="131">
        <v>1769.933</v>
      </c>
      <c r="AE1552" s="109"/>
      <c r="AF1552" s="108"/>
      <c r="AG1552" s="16"/>
      <c r="AH1552" s="132">
        <v>1.82E-3</v>
      </c>
      <c r="AI1552" s="132">
        <v>2.31E-3</v>
      </c>
      <c r="AJ1552" s="132">
        <v>4.6999999999999999E-4</v>
      </c>
    </row>
    <row r="1553" spans="1:36">
      <c r="A1553" t="s">
        <v>1214</v>
      </c>
      <c r="B1553" t="s">
        <v>1252</v>
      </c>
      <c r="C1553" t="s">
        <v>1816</v>
      </c>
      <c r="D1553" t="s">
        <v>1817</v>
      </c>
      <c r="E1553" t="s">
        <v>310</v>
      </c>
      <c r="F1553" t="s">
        <v>1818</v>
      </c>
      <c r="G1553" t="s">
        <v>1819</v>
      </c>
      <c r="H1553" t="s">
        <v>322</v>
      </c>
      <c r="I1553" t="s">
        <v>953</v>
      </c>
      <c r="J1553" t="s">
        <v>205</v>
      </c>
      <c r="K1553" t="s">
        <v>205</v>
      </c>
      <c r="L1553" t="s">
        <v>326</v>
      </c>
      <c r="M1553" t="s">
        <v>341</v>
      </c>
      <c r="N1553" t="s">
        <v>462</v>
      </c>
      <c r="O1553" t="s">
        <v>340</v>
      </c>
      <c r="P1553"/>
      <c r="Q1553" t="s">
        <v>411</v>
      </c>
      <c r="R1553" t="s">
        <v>411</v>
      </c>
      <c r="S1553" t="s">
        <v>1213</v>
      </c>
      <c r="T1553" s="131">
        <v>2.84</v>
      </c>
      <c r="U1553" t="s">
        <v>1686</v>
      </c>
      <c r="V1553" s="132">
        <v>4.2689999999999999E-2</v>
      </c>
      <c r="W1553" s="132">
        <v>-1.4E-3</v>
      </c>
      <c r="X1553" t="s">
        <v>413</v>
      </c>
      <c r="Y1553" t="s">
        <v>340</v>
      </c>
      <c r="Z1553" s="131">
        <v>1536000</v>
      </c>
      <c r="AA1553" s="131">
        <v>1</v>
      </c>
      <c r="AB1553" s="131">
        <v>115</v>
      </c>
      <c r="AC1553" s="109"/>
      <c r="AD1553" s="131">
        <v>1766.4</v>
      </c>
      <c r="AE1553" s="109"/>
      <c r="AF1553" s="108"/>
      <c r="AG1553" s="16"/>
      <c r="AH1553" s="132">
        <v>5.1200000000000004E-3</v>
      </c>
      <c r="AI1553" s="132">
        <v>2.31E-3</v>
      </c>
      <c r="AJ1553" s="132">
        <v>4.6999999999999999E-4</v>
      </c>
    </row>
    <row r="1554" spans="1:36">
      <c r="A1554" t="s">
        <v>1214</v>
      </c>
      <c r="B1554" t="s">
        <v>1252</v>
      </c>
      <c r="C1554" t="s">
        <v>3106</v>
      </c>
      <c r="D1554" t="s">
        <v>3107</v>
      </c>
      <c r="E1554" t="s">
        <v>310</v>
      </c>
      <c r="F1554" t="s">
        <v>3108</v>
      </c>
      <c r="G1554" t="s">
        <v>3109</v>
      </c>
      <c r="H1554" t="s">
        <v>322</v>
      </c>
      <c r="I1554" t="s">
        <v>952</v>
      </c>
      <c r="J1554" t="s">
        <v>205</v>
      </c>
      <c r="K1554" t="s">
        <v>205</v>
      </c>
      <c r="L1554" t="s">
        <v>326</v>
      </c>
      <c r="M1554" t="s">
        <v>341</v>
      </c>
      <c r="N1554" t="s">
        <v>448</v>
      </c>
      <c r="O1554" t="s">
        <v>340</v>
      </c>
      <c r="P1554"/>
      <c r="Q1554" t="s">
        <v>411</v>
      </c>
      <c r="R1554" t="s">
        <v>411</v>
      </c>
      <c r="S1554" t="s">
        <v>1213</v>
      </c>
      <c r="T1554" s="131">
        <v>2.61</v>
      </c>
      <c r="U1554" t="s">
        <v>1686</v>
      </c>
      <c r="V1554" s="132">
        <v>5.2159999999999998E-2</v>
      </c>
      <c r="W1554" s="132">
        <v>5.7799999999999997E-2</v>
      </c>
      <c r="X1554" t="s">
        <v>413</v>
      </c>
      <c r="Y1554" t="s">
        <v>340</v>
      </c>
      <c r="Z1554" s="131">
        <v>1727754</v>
      </c>
      <c r="AA1554" s="131">
        <v>1</v>
      </c>
      <c r="AB1554" s="131">
        <v>101.2</v>
      </c>
      <c r="AC1554" s="109"/>
      <c r="AD1554" s="131">
        <v>1748.4870000000001</v>
      </c>
      <c r="AE1554" s="109"/>
      <c r="AF1554" s="108"/>
      <c r="AG1554" s="16"/>
      <c r="AH1554" s="132">
        <v>1.9199999999999998E-2</v>
      </c>
      <c r="AI1554" s="132">
        <v>2.2899999999999999E-3</v>
      </c>
      <c r="AJ1554" s="132">
        <v>4.6000000000000001E-4</v>
      </c>
    </row>
    <row r="1555" spans="1:36">
      <c r="A1555" t="s">
        <v>1214</v>
      </c>
      <c r="B1555" t="s">
        <v>1252</v>
      </c>
      <c r="C1555" t="s">
        <v>2299</v>
      </c>
      <c r="D1555" t="s">
        <v>2300</v>
      </c>
      <c r="E1555" t="s">
        <v>310</v>
      </c>
      <c r="F1555" t="s">
        <v>3146</v>
      </c>
      <c r="G1555" t="s">
        <v>3147</v>
      </c>
      <c r="H1555" t="s">
        <v>322</v>
      </c>
      <c r="I1555" t="s">
        <v>952</v>
      </c>
      <c r="J1555" t="s">
        <v>205</v>
      </c>
      <c r="K1555" t="s">
        <v>205</v>
      </c>
      <c r="L1555" t="s">
        <v>326</v>
      </c>
      <c r="M1555" t="s">
        <v>341</v>
      </c>
      <c r="N1555" t="s">
        <v>463</v>
      </c>
      <c r="O1555" t="s">
        <v>340</v>
      </c>
      <c r="P1555" t="s">
        <v>1590</v>
      </c>
      <c r="Q1555" t="s">
        <v>414</v>
      </c>
      <c r="R1555" t="s">
        <v>408</v>
      </c>
      <c r="S1555" t="s">
        <v>1213</v>
      </c>
      <c r="T1555" s="131">
        <v>1.78</v>
      </c>
      <c r="U1555" t="s">
        <v>3148</v>
      </c>
      <c r="V1555" s="132">
        <v>4.9250000000000002E-2</v>
      </c>
      <c r="W1555" s="132">
        <v>4.8300000000000003E-2</v>
      </c>
      <c r="X1555" t="s">
        <v>413</v>
      </c>
      <c r="Y1555" t="s">
        <v>340</v>
      </c>
      <c r="Z1555" s="131">
        <v>1815367.05</v>
      </c>
      <c r="AA1555" s="131">
        <v>1</v>
      </c>
      <c r="AB1555" s="131">
        <v>95.82</v>
      </c>
      <c r="AC1555" s="109"/>
      <c r="AD1555" s="131">
        <v>1739.4849999999999</v>
      </c>
      <c r="AE1555" s="109"/>
      <c r="AF1555" s="108"/>
      <c r="AG1555" s="16"/>
      <c r="AH1555" s="132">
        <v>6.3600000000000002E-3</v>
      </c>
      <c r="AI1555" s="132">
        <v>2.2699999999999999E-3</v>
      </c>
      <c r="AJ1555" s="132">
        <v>4.6000000000000001E-4</v>
      </c>
    </row>
    <row r="1556" spans="1:36">
      <c r="A1556" t="s">
        <v>1214</v>
      </c>
      <c r="B1556" t="s">
        <v>1252</v>
      </c>
      <c r="C1556" t="s">
        <v>1949</v>
      </c>
      <c r="D1556" t="s">
        <v>1950</v>
      </c>
      <c r="E1556" t="s">
        <v>310</v>
      </c>
      <c r="F1556" t="s">
        <v>2046</v>
      </c>
      <c r="G1556" t="s">
        <v>2047</v>
      </c>
      <c r="H1556" t="s">
        <v>322</v>
      </c>
      <c r="I1556" t="s">
        <v>755</v>
      </c>
      <c r="J1556" t="s">
        <v>205</v>
      </c>
      <c r="K1556" t="s">
        <v>205</v>
      </c>
      <c r="L1556" t="s">
        <v>326</v>
      </c>
      <c r="M1556" t="s">
        <v>341</v>
      </c>
      <c r="N1556" t="s">
        <v>465</v>
      </c>
      <c r="O1556" t="s">
        <v>340</v>
      </c>
      <c r="P1556" t="s">
        <v>1530</v>
      </c>
      <c r="Q1556" t="s">
        <v>414</v>
      </c>
      <c r="R1556" t="s">
        <v>408</v>
      </c>
      <c r="S1556" t="s">
        <v>1213</v>
      </c>
      <c r="T1556" s="131">
        <v>2.87</v>
      </c>
      <c r="U1556" t="s">
        <v>1668</v>
      </c>
      <c r="V1556" s="132">
        <v>2.7320000000000001E-2</v>
      </c>
      <c r="W1556" s="132">
        <v>2.9100000000000001E-2</v>
      </c>
      <c r="X1556" t="s">
        <v>413</v>
      </c>
      <c r="Y1556" t="s">
        <v>340</v>
      </c>
      <c r="Z1556" s="131">
        <v>1601845.3</v>
      </c>
      <c r="AA1556" s="131">
        <v>1</v>
      </c>
      <c r="AB1556" s="131">
        <v>108.07</v>
      </c>
      <c r="AC1556" s="109"/>
      <c r="AD1556" s="131">
        <v>1731.114</v>
      </c>
      <c r="AE1556" s="109"/>
      <c r="AF1556" s="108"/>
      <c r="AG1556" s="16"/>
      <c r="AH1556" s="132">
        <v>4.0699999999999998E-3</v>
      </c>
      <c r="AI1556" s="132">
        <v>2.2599999999999999E-3</v>
      </c>
      <c r="AJ1556" s="132">
        <v>4.6000000000000001E-4</v>
      </c>
    </row>
    <row r="1557" spans="1:36">
      <c r="A1557" t="s">
        <v>1214</v>
      </c>
      <c r="B1557" t="s">
        <v>1252</v>
      </c>
      <c r="C1557" t="s">
        <v>2472</v>
      </c>
      <c r="D1557" t="s">
        <v>2473</v>
      </c>
      <c r="E1557" t="s">
        <v>310</v>
      </c>
      <c r="F1557" t="s">
        <v>2711</v>
      </c>
      <c r="G1557" t="s">
        <v>2712</v>
      </c>
      <c r="H1557" t="s">
        <v>322</v>
      </c>
      <c r="I1557" t="s">
        <v>952</v>
      </c>
      <c r="J1557" t="s">
        <v>205</v>
      </c>
      <c r="K1557" t="s">
        <v>205</v>
      </c>
      <c r="L1557" t="s">
        <v>326</v>
      </c>
      <c r="M1557" t="s">
        <v>341</v>
      </c>
      <c r="N1557" t="s">
        <v>463</v>
      </c>
      <c r="O1557" t="s">
        <v>340</v>
      </c>
      <c r="P1557" t="s">
        <v>1590</v>
      </c>
      <c r="Q1557" t="s">
        <v>414</v>
      </c>
      <c r="R1557" t="s">
        <v>408</v>
      </c>
      <c r="S1557" t="s">
        <v>1213</v>
      </c>
      <c r="T1557" s="131">
        <v>0.66</v>
      </c>
      <c r="U1557" t="s">
        <v>2405</v>
      </c>
      <c r="V1557" s="132">
        <v>1.6379999999999999E-2</v>
      </c>
      <c r="W1557" s="132">
        <v>5.04E-2</v>
      </c>
      <c r="X1557" t="s">
        <v>413</v>
      </c>
      <c r="Y1557" t="s">
        <v>340</v>
      </c>
      <c r="Z1557" s="131">
        <v>1731145.57</v>
      </c>
      <c r="AA1557" s="131">
        <v>1</v>
      </c>
      <c r="AB1557" s="131">
        <v>99.46</v>
      </c>
      <c r="AC1557" s="109"/>
      <c r="AD1557" s="131">
        <v>1721.797</v>
      </c>
      <c r="AE1557" s="109"/>
      <c r="AF1557" s="108"/>
      <c r="AG1557" s="16"/>
      <c r="AH1557" s="132">
        <v>1.277E-2</v>
      </c>
      <c r="AI1557" s="132">
        <v>2.2499999999999998E-3</v>
      </c>
      <c r="AJ1557" s="132">
        <v>4.6000000000000001E-4</v>
      </c>
    </row>
    <row r="1558" spans="1:36">
      <c r="A1558" t="s">
        <v>1214</v>
      </c>
      <c r="B1558" t="s">
        <v>1252</v>
      </c>
      <c r="C1558" t="s">
        <v>1944</v>
      </c>
      <c r="D1558" t="s">
        <v>1945</v>
      </c>
      <c r="E1558" t="s">
        <v>310</v>
      </c>
      <c r="F1558" t="s">
        <v>3095</v>
      </c>
      <c r="G1558" t="s">
        <v>3096</v>
      </c>
      <c r="H1558" t="s">
        <v>322</v>
      </c>
      <c r="I1558" t="s">
        <v>755</v>
      </c>
      <c r="J1558" t="s">
        <v>205</v>
      </c>
      <c r="K1558" t="s">
        <v>205</v>
      </c>
      <c r="L1558" t="s">
        <v>326</v>
      </c>
      <c r="M1558" t="s">
        <v>341</v>
      </c>
      <c r="N1558" t="s">
        <v>465</v>
      </c>
      <c r="O1558" t="s">
        <v>340</v>
      </c>
      <c r="P1558" t="s">
        <v>1645</v>
      </c>
      <c r="Q1558" t="s">
        <v>414</v>
      </c>
      <c r="R1558" t="s">
        <v>408</v>
      </c>
      <c r="S1558" t="s">
        <v>1213</v>
      </c>
      <c r="T1558" s="131">
        <v>2.83</v>
      </c>
      <c r="U1558" t="s">
        <v>3007</v>
      </c>
      <c r="V1558" s="132">
        <v>-1.09E-3</v>
      </c>
      <c r="W1558" s="132">
        <v>2.6100000000000002E-2</v>
      </c>
      <c r="X1558" t="s">
        <v>413</v>
      </c>
      <c r="Y1558" t="s">
        <v>340</v>
      </c>
      <c r="Z1558" s="131">
        <v>1542810.56</v>
      </c>
      <c r="AA1558" s="131">
        <v>1</v>
      </c>
      <c r="AB1558" s="131">
        <v>111.2</v>
      </c>
      <c r="AC1558" s="109"/>
      <c r="AD1558" s="131">
        <v>1715.605</v>
      </c>
      <c r="AE1558" s="109"/>
      <c r="AF1558" s="108"/>
      <c r="AG1558" s="16"/>
      <c r="AH1558" s="132">
        <v>8.3499999999999998E-3</v>
      </c>
      <c r="AI1558" s="132">
        <v>2.2399999999999998E-3</v>
      </c>
      <c r="AJ1558" s="132">
        <v>4.4999999999999999E-4</v>
      </c>
    </row>
    <row r="1559" spans="1:36">
      <c r="A1559" t="s">
        <v>1214</v>
      </c>
      <c r="B1559" t="s">
        <v>1252</v>
      </c>
      <c r="C1559" t="s">
        <v>1613</v>
      </c>
      <c r="D1559" t="s">
        <v>1614</v>
      </c>
      <c r="E1559" t="s">
        <v>310</v>
      </c>
      <c r="F1559" t="s">
        <v>1615</v>
      </c>
      <c r="G1559" t="s">
        <v>1616</v>
      </c>
      <c r="H1559" t="s">
        <v>322</v>
      </c>
      <c r="I1559" t="s">
        <v>952</v>
      </c>
      <c r="J1559" t="s">
        <v>205</v>
      </c>
      <c r="K1559" t="s">
        <v>205</v>
      </c>
      <c r="L1559" t="s">
        <v>326</v>
      </c>
      <c r="M1559" t="s">
        <v>341</v>
      </c>
      <c r="N1559" t="s">
        <v>465</v>
      </c>
      <c r="O1559" t="s">
        <v>340</v>
      </c>
      <c r="P1559"/>
      <c r="Q1559" t="s">
        <v>411</v>
      </c>
      <c r="R1559" t="s">
        <v>411</v>
      </c>
      <c r="S1559" t="s">
        <v>1213</v>
      </c>
      <c r="T1559" s="131">
        <v>3.16</v>
      </c>
      <c r="U1559" t="s">
        <v>1617</v>
      </c>
      <c r="V1559" s="132">
        <v>5.212E-2</v>
      </c>
      <c r="W1559" s="132">
        <v>0.06</v>
      </c>
      <c r="X1559" t="s">
        <v>413</v>
      </c>
      <c r="Y1559" t="s">
        <v>340</v>
      </c>
      <c r="Z1559" s="131">
        <v>1680000</v>
      </c>
      <c r="AA1559" s="131">
        <v>1</v>
      </c>
      <c r="AB1559" s="131">
        <v>101.72</v>
      </c>
      <c r="AC1559" s="109"/>
      <c r="AD1559" s="131">
        <v>1708.896</v>
      </c>
      <c r="AE1559" s="109"/>
      <c r="AF1559" s="108"/>
      <c r="AG1559" s="16"/>
      <c r="AH1559" s="132">
        <v>8.6099999999999996E-3</v>
      </c>
      <c r="AI1559" s="132">
        <v>2.2300000000000002E-3</v>
      </c>
      <c r="AJ1559" s="132">
        <v>4.4999999999999999E-4</v>
      </c>
    </row>
    <row r="1560" spans="1:36">
      <c r="A1560" t="s">
        <v>1214</v>
      </c>
      <c r="B1560" t="s">
        <v>1252</v>
      </c>
      <c r="C1560" t="s">
        <v>1944</v>
      </c>
      <c r="D1560" t="s">
        <v>1945</v>
      </c>
      <c r="E1560" t="s">
        <v>310</v>
      </c>
      <c r="F1560" t="s">
        <v>3072</v>
      </c>
      <c r="G1560" t="s">
        <v>3073</v>
      </c>
      <c r="H1560" t="s">
        <v>322</v>
      </c>
      <c r="I1560" t="s">
        <v>755</v>
      </c>
      <c r="J1560" t="s">
        <v>205</v>
      </c>
      <c r="K1560" t="s">
        <v>205</v>
      </c>
      <c r="L1560" t="s">
        <v>326</v>
      </c>
      <c r="M1560" t="s">
        <v>341</v>
      </c>
      <c r="N1560" t="s">
        <v>465</v>
      </c>
      <c r="O1560" t="s">
        <v>340</v>
      </c>
      <c r="P1560" t="s">
        <v>1645</v>
      </c>
      <c r="Q1560" t="s">
        <v>414</v>
      </c>
      <c r="R1560" t="s">
        <v>408</v>
      </c>
      <c r="S1560" t="s">
        <v>1213</v>
      </c>
      <c r="T1560" s="131">
        <v>4.7300000000000004</v>
      </c>
      <c r="U1560" t="s">
        <v>1411</v>
      </c>
      <c r="V1560" s="132">
        <v>2.1139999999999999E-2</v>
      </c>
      <c r="W1560" s="132">
        <v>2.8299999999999999E-2</v>
      </c>
      <c r="X1560" t="s">
        <v>413</v>
      </c>
      <c r="Y1560" t="s">
        <v>340</v>
      </c>
      <c r="Z1560" s="131">
        <v>1618573</v>
      </c>
      <c r="AA1560" s="131">
        <v>1</v>
      </c>
      <c r="AB1560" s="131">
        <v>104</v>
      </c>
      <c r="AC1560" s="109">
        <v>22.103999999999999</v>
      </c>
      <c r="AD1560" s="131">
        <v>1705.42</v>
      </c>
      <c r="AE1560" s="109"/>
      <c r="AF1560" s="108"/>
      <c r="AG1560" s="16"/>
      <c r="AH1560" s="132">
        <v>3.0200000000000001E-3</v>
      </c>
      <c r="AI1560" s="132">
        <v>2.2599999999999999E-3</v>
      </c>
      <c r="AJ1560" s="132">
        <v>4.6000000000000001E-4</v>
      </c>
    </row>
    <row r="1561" spans="1:36">
      <c r="A1561" t="s">
        <v>1214</v>
      </c>
      <c r="B1561" t="s">
        <v>1252</v>
      </c>
      <c r="C1561" t="s">
        <v>2779</v>
      </c>
      <c r="D1561" t="s">
        <v>2780</v>
      </c>
      <c r="E1561" t="s">
        <v>312</v>
      </c>
      <c r="F1561" t="s">
        <v>2781</v>
      </c>
      <c r="G1561" t="s">
        <v>2782</v>
      </c>
      <c r="H1561" t="s">
        <v>322</v>
      </c>
      <c r="I1561" t="s">
        <v>756</v>
      </c>
      <c r="J1561" t="s">
        <v>205</v>
      </c>
      <c r="K1561" t="s">
        <v>205</v>
      </c>
      <c r="L1561" t="s">
        <v>326</v>
      </c>
      <c r="M1561" t="s">
        <v>341</v>
      </c>
      <c r="N1561" t="s">
        <v>466</v>
      </c>
      <c r="O1561" t="s">
        <v>340</v>
      </c>
      <c r="P1561" t="s">
        <v>2193</v>
      </c>
      <c r="Q1561" t="s">
        <v>416</v>
      </c>
      <c r="R1561" t="s">
        <v>408</v>
      </c>
      <c r="S1561" t="s">
        <v>1213</v>
      </c>
      <c r="T1561" s="131">
        <v>2.46</v>
      </c>
      <c r="U1561" t="s">
        <v>2783</v>
      </c>
      <c r="V1561" s="132">
        <v>6.0839999999999998E-2</v>
      </c>
      <c r="W1561" s="132">
        <v>7.0400000000000004E-2</v>
      </c>
      <c r="X1561" t="s">
        <v>413</v>
      </c>
      <c r="Y1561" t="s">
        <v>340</v>
      </c>
      <c r="Z1561" s="131">
        <v>1823381.85</v>
      </c>
      <c r="AA1561" s="131">
        <v>1</v>
      </c>
      <c r="AB1561" s="131">
        <v>91.8</v>
      </c>
      <c r="AC1561" s="109"/>
      <c r="AD1561" s="131">
        <v>1673.865</v>
      </c>
      <c r="AE1561" s="109"/>
      <c r="AF1561" s="108"/>
      <c r="AG1561" s="16"/>
      <c r="AH1561" s="132">
        <v>1.73E-3</v>
      </c>
      <c r="AI1561" s="132">
        <v>2.1900000000000001E-3</v>
      </c>
      <c r="AJ1561" s="132">
        <v>4.4000000000000002E-4</v>
      </c>
    </row>
    <row r="1562" spans="1:36">
      <c r="A1562" t="s">
        <v>1214</v>
      </c>
      <c r="B1562" t="s">
        <v>1252</v>
      </c>
      <c r="C1562" t="s">
        <v>1935</v>
      </c>
      <c r="D1562" t="s">
        <v>1936</v>
      </c>
      <c r="E1562" t="s">
        <v>310</v>
      </c>
      <c r="F1562" t="s">
        <v>2528</v>
      </c>
      <c r="G1562" t="s">
        <v>2529</v>
      </c>
      <c r="H1562" t="s">
        <v>322</v>
      </c>
      <c r="I1562" t="s">
        <v>755</v>
      </c>
      <c r="J1562" t="s">
        <v>205</v>
      </c>
      <c r="K1562" t="s">
        <v>205</v>
      </c>
      <c r="L1562" t="s">
        <v>326</v>
      </c>
      <c r="M1562" t="s">
        <v>341</v>
      </c>
      <c r="N1562" t="s">
        <v>465</v>
      </c>
      <c r="O1562" t="s">
        <v>340</v>
      </c>
      <c r="P1562" t="s">
        <v>1645</v>
      </c>
      <c r="Q1562" t="s">
        <v>414</v>
      </c>
      <c r="R1562" t="s">
        <v>408</v>
      </c>
      <c r="S1562" t="s">
        <v>1213</v>
      </c>
      <c r="T1562" s="131">
        <v>2.02</v>
      </c>
      <c r="U1562" t="s">
        <v>1351</v>
      </c>
      <c r="V1562" s="132">
        <v>2.7830000000000001E-2</v>
      </c>
      <c r="W1562" s="132">
        <v>2.87E-2</v>
      </c>
      <c r="X1562" t="s">
        <v>413</v>
      </c>
      <c r="Y1562" t="s">
        <v>340</v>
      </c>
      <c r="Z1562" s="131">
        <v>1427937.09</v>
      </c>
      <c r="AA1562" s="131">
        <v>1</v>
      </c>
      <c r="AB1562" s="131">
        <v>116.49</v>
      </c>
      <c r="AC1562" s="109"/>
      <c r="AD1562" s="131">
        <v>1663.404</v>
      </c>
      <c r="AE1562" s="109"/>
      <c r="AF1562" s="108"/>
      <c r="AG1562" s="16"/>
      <c r="AH1562" s="132">
        <v>8.8000000000000003E-4</v>
      </c>
      <c r="AI1562" s="132">
        <v>2.1700000000000001E-3</v>
      </c>
      <c r="AJ1562" s="132">
        <v>4.4000000000000002E-4</v>
      </c>
    </row>
    <row r="1563" spans="1:36">
      <c r="A1563" t="s">
        <v>1214</v>
      </c>
      <c r="B1563" t="s">
        <v>1252</v>
      </c>
      <c r="C1563" t="s">
        <v>2396</v>
      </c>
      <c r="D1563" t="s">
        <v>2397</v>
      </c>
      <c r="E1563" t="s">
        <v>310</v>
      </c>
      <c r="F1563" t="s">
        <v>2592</v>
      </c>
      <c r="G1563" t="s">
        <v>2593</v>
      </c>
      <c r="H1563" t="s">
        <v>322</v>
      </c>
      <c r="I1563" t="s">
        <v>952</v>
      </c>
      <c r="J1563" t="s">
        <v>205</v>
      </c>
      <c r="K1563" t="s">
        <v>205</v>
      </c>
      <c r="L1563" t="s">
        <v>326</v>
      </c>
      <c r="M1563" t="s">
        <v>341</v>
      </c>
      <c r="N1563" t="s">
        <v>441</v>
      </c>
      <c r="O1563" t="s">
        <v>340</v>
      </c>
      <c r="P1563" t="s">
        <v>1600</v>
      </c>
      <c r="Q1563" t="s">
        <v>416</v>
      </c>
      <c r="R1563" t="s">
        <v>408</v>
      </c>
      <c r="S1563" t="s">
        <v>1213</v>
      </c>
      <c r="T1563" s="131">
        <v>1.2</v>
      </c>
      <c r="U1563" t="s">
        <v>1378</v>
      </c>
      <c r="V1563" s="132">
        <v>5.9020000000000003E-2</v>
      </c>
      <c r="W1563" s="132">
        <v>4.9399999999999999E-2</v>
      </c>
      <c r="X1563" t="s">
        <v>413</v>
      </c>
      <c r="Y1563" t="s">
        <v>340</v>
      </c>
      <c r="Z1563" s="131">
        <v>1664332</v>
      </c>
      <c r="AA1563" s="131">
        <v>1</v>
      </c>
      <c r="AB1563" s="131">
        <v>98.94</v>
      </c>
      <c r="AC1563" s="109"/>
      <c r="AD1563" s="131">
        <v>1646.69</v>
      </c>
      <c r="AE1563" s="109"/>
      <c r="AF1563" s="108"/>
      <c r="AG1563" s="16"/>
      <c r="AH1563" s="132">
        <v>2.33E-3</v>
      </c>
      <c r="AI1563" s="132">
        <v>2.15E-3</v>
      </c>
      <c r="AJ1563" s="132">
        <v>4.4000000000000002E-4</v>
      </c>
    </row>
    <row r="1564" spans="1:36">
      <c r="A1564" t="s">
        <v>1214</v>
      </c>
      <c r="B1564" t="s">
        <v>1252</v>
      </c>
      <c r="C1564" t="s">
        <v>3156</v>
      </c>
      <c r="D1564" t="s">
        <v>3157</v>
      </c>
      <c r="E1564" t="s">
        <v>312</v>
      </c>
      <c r="F1564" t="s">
        <v>3158</v>
      </c>
      <c r="G1564" t="s">
        <v>3159</v>
      </c>
      <c r="H1564" t="s">
        <v>322</v>
      </c>
      <c r="I1564" t="s">
        <v>952</v>
      </c>
      <c r="J1564" t="s">
        <v>205</v>
      </c>
      <c r="K1564" t="s">
        <v>225</v>
      </c>
      <c r="L1564" t="s">
        <v>326</v>
      </c>
      <c r="M1564" t="s">
        <v>341</v>
      </c>
      <c r="N1564" t="s">
        <v>466</v>
      </c>
      <c r="O1564" t="s">
        <v>340</v>
      </c>
      <c r="P1564" t="s">
        <v>1530</v>
      </c>
      <c r="Q1564" t="s">
        <v>414</v>
      </c>
      <c r="R1564" t="s">
        <v>408</v>
      </c>
      <c r="S1564" t="s">
        <v>1213</v>
      </c>
      <c r="T1564" s="131">
        <v>0.99</v>
      </c>
      <c r="U1564" t="s">
        <v>3045</v>
      </c>
      <c r="V1564" s="132">
        <v>7.4510000000000007E-2</v>
      </c>
      <c r="W1564" s="132">
        <v>6.1199999999999997E-2</v>
      </c>
      <c r="X1564" t="s">
        <v>413</v>
      </c>
      <c r="Y1564" t="s">
        <v>340</v>
      </c>
      <c r="Z1564" s="131">
        <v>1530135</v>
      </c>
      <c r="AA1564" s="131">
        <v>1</v>
      </c>
      <c r="AB1564" s="131">
        <v>104.55</v>
      </c>
      <c r="AC1564" s="109"/>
      <c r="AD1564" s="131">
        <v>1599.7560000000001</v>
      </c>
      <c r="AE1564" s="109"/>
      <c r="AF1564" s="108"/>
      <c r="AG1564" s="16"/>
      <c r="AH1564" s="132">
        <v>1.06E-2</v>
      </c>
      <c r="AI1564" s="132">
        <v>2.0899999999999998E-3</v>
      </c>
      <c r="AJ1564" s="132">
        <v>4.2000000000000002E-4</v>
      </c>
    </row>
    <row r="1565" spans="1:36">
      <c r="A1565" t="s">
        <v>1214</v>
      </c>
      <c r="B1565" t="s">
        <v>1252</v>
      </c>
      <c r="C1565" t="s">
        <v>1852</v>
      </c>
      <c r="D1565" t="s">
        <v>1853</v>
      </c>
      <c r="E1565" t="s">
        <v>310</v>
      </c>
      <c r="F1565" t="s">
        <v>3093</v>
      </c>
      <c r="G1565" t="s">
        <v>3094</v>
      </c>
      <c r="H1565" t="s">
        <v>322</v>
      </c>
      <c r="I1565" t="s">
        <v>952</v>
      </c>
      <c r="J1565" t="s">
        <v>205</v>
      </c>
      <c r="K1565" t="s">
        <v>205</v>
      </c>
      <c r="L1565" t="s">
        <v>326</v>
      </c>
      <c r="M1565" t="s">
        <v>341</v>
      </c>
      <c r="N1565" t="s">
        <v>442</v>
      </c>
      <c r="O1565" t="s">
        <v>340</v>
      </c>
      <c r="P1565"/>
      <c r="Q1565" t="s">
        <v>411</v>
      </c>
      <c r="R1565" t="s">
        <v>411</v>
      </c>
      <c r="S1565" t="s">
        <v>1213</v>
      </c>
      <c r="T1565" s="131">
        <v>4.6500000000000004</v>
      </c>
      <c r="U1565" t="s">
        <v>1978</v>
      </c>
      <c r="V1565" s="132">
        <v>5.4960000000000002E-2</v>
      </c>
      <c r="W1565" s="132">
        <v>6.4600000000000005E-2</v>
      </c>
      <c r="X1565" t="s">
        <v>413</v>
      </c>
      <c r="Y1565" t="s">
        <v>340</v>
      </c>
      <c r="Z1565" s="131">
        <v>1560075</v>
      </c>
      <c r="AA1565" s="131">
        <v>1</v>
      </c>
      <c r="AB1565" s="131">
        <v>102.19</v>
      </c>
      <c r="AC1565" s="109"/>
      <c r="AD1565" s="131">
        <v>1594.241</v>
      </c>
      <c r="AE1565" s="109"/>
      <c r="AF1565" s="108"/>
      <c r="AG1565" s="16"/>
      <c r="AH1565" s="132">
        <v>7.2700000000000004E-3</v>
      </c>
      <c r="AI1565" s="132">
        <v>2.0799999999999998E-3</v>
      </c>
      <c r="AJ1565" s="132">
        <v>4.2000000000000002E-4</v>
      </c>
    </row>
    <row r="1566" spans="1:36">
      <c r="A1566" t="s">
        <v>1214</v>
      </c>
      <c r="B1566" t="s">
        <v>1252</v>
      </c>
      <c r="C1566" t="s">
        <v>1852</v>
      </c>
      <c r="D1566" t="s">
        <v>1853</v>
      </c>
      <c r="E1566" t="s">
        <v>310</v>
      </c>
      <c r="F1566" t="s">
        <v>2917</v>
      </c>
      <c r="G1566" t="s">
        <v>2918</v>
      </c>
      <c r="H1566" t="s">
        <v>322</v>
      </c>
      <c r="I1566" t="s">
        <v>952</v>
      </c>
      <c r="J1566" t="s">
        <v>205</v>
      </c>
      <c r="K1566" t="s">
        <v>205</v>
      </c>
      <c r="L1566" t="s">
        <v>326</v>
      </c>
      <c r="M1566" t="s">
        <v>341</v>
      </c>
      <c r="N1566" t="s">
        <v>442</v>
      </c>
      <c r="O1566" t="s">
        <v>340</v>
      </c>
      <c r="P1566"/>
      <c r="Q1566" t="s">
        <v>411</v>
      </c>
      <c r="R1566" t="s">
        <v>411</v>
      </c>
      <c r="S1566" t="s">
        <v>1213</v>
      </c>
      <c r="T1566" s="131">
        <v>2.08</v>
      </c>
      <c r="U1566" t="s">
        <v>1986</v>
      </c>
      <c r="V1566" s="132">
        <v>5.2659999999999998E-2</v>
      </c>
      <c r="W1566" s="132">
        <v>5.62E-2</v>
      </c>
      <c r="X1566" t="s">
        <v>413</v>
      </c>
      <c r="Y1566" t="s">
        <v>340</v>
      </c>
      <c r="Z1566" s="131">
        <v>1521042</v>
      </c>
      <c r="AA1566" s="131">
        <v>1</v>
      </c>
      <c r="AB1566" s="131">
        <v>102.55</v>
      </c>
      <c r="AC1566" s="109"/>
      <c r="AD1566" s="131">
        <v>1559.829</v>
      </c>
      <c r="AE1566" s="109"/>
      <c r="AF1566" s="108"/>
      <c r="AG1566" s="16"/>
      <c r="AH1566" s="132">
        <v>6.9100000000000003E-3</v>
      </c>
      <c r="AI1566" s="132">
        <v>2.0400000000000001E-3</v>
      </c>
      <c r="AJ1566" s="132">
        <v>4.0999999999999999E-4</v>
      </c>
    </row>
    <row r="1567" spans="1:36">
      <c r="A1567" t="s">
        <v>1214</v>
      </c>
      <c r="B1567" t="s">
        <v>1252</v>
      </c>
      <c r="C1567" t="s">
        <v>2077</v>
      </c>
      <c r="D1567" t="s">
        <v>2078</v>
      </c>
      <c r="E1567" t="s">
        <v>310</v>
      </c>
      <c r="F1567" t="s">
        <v>2666</v>
      </c>
      <c r="G1567" t="s">
        <v>2667</v>
      </c>
      <c r="H1567" t="s">
        <v>322</v>
      </c>
      <c r="I1567" t="s">
        <v>755</v>
      </c>
      <c r="J1567" t="s">
        <v>205</v>
      </c>
      <c r="K1567" t="s">
        <v>205</v>
      </c>
      <c r="L1567" t="s">
        <v>326</v>
      </c>
      <c r="M1567" t="s">
        <v>341</v>
      </c>
      <c r="N1567" t="s">
        <v>449</v>
      </c>
      <c r="O1567" t="s">
        <v>340</v>
      </c>
      <c r="P1567" t="s">
        <v>1590</v>
      </c>
      <c r="Q1567" t="s">
        <v>414</v>
      </c>
      <c r="R1567" t="s">
        <v>408</v>
      </c>
      <c r="S1567" t="s">
        <v>1213</v>
      </c>
      <c r="T1567" s="131">
        <v>3.88</v>
      </c>
      <c r="U1567" t="s">
        <v>2668</v>
      </c>
      <c r="V1567" s="132">
        <v>1.342E-2</v>
      </c>
      <c r="W1567" s="132">
        <v>2.75E-2</v>
      </c>
      <c r="X1567" t="s">
        <v>413</v>
      </c>
      <c r="Y1567" t="s">
        <v>340</v>
      </c>
      <c r="Z1567" s="131">
        <v>1480000</v>
      </c>
      <c r="AA1567" s="131">
        <v>1</v>
      </c>
      <c r="AB1567" s="131">
        <v>105.24</v>
      </c>
      <c r="AC1567" s="109"/>
      <c r="AD1567" s="131">
        <v>1557.5519999999999</v>
      </c>
      <c r="AE1567" s="109"/>
      <c r="AF1567" s="108"/>
      <c r="AG1567" s="16"/>
      <c r="AH1567" s="132">
        <v>2.1700000000000001E-3</v>
      </c>
      <c r="AI1567" s="132">
        <v>2.0400000000000001E-3</v>
      </c>
      <c r="AJ1567" s="132">
        <v>4.0999999999999999E-4</v>
      </c>
    </row>
    <row r="1568" spans="1:36">
      <c r="A1568" t="s">
        <v>1214</v>
      </c>
      <c r="B1568" t="s">
        <v>1252</v>
      </c>
      <c r="C1568" t="s">
        <v>1552</v>
      </c>
      <c r="D1568" t="s">
        <v>1553</v>
      </c>
      <c r="E1568" t="s">
        <v>310</v>
      </c>
      <c r="F1568" t="s">
        <v>1841</v>
      </c>
      <c r="G1568" t="s">
        <v>1842</v>
      </c>
      <c r="H1568" t="s">
        <v>322</v>
      </c>
      <c r="I1568" t="s">
        <v>952</v>
      </c>
      <c r="J1568" t="s">
        <v>205</v>
      </c>
      <c r="K1568" t="s">
        <v>205</v>
      </c>
      <c r="L1568" t="s">
        <v>326</v>
      </c>
      <c r="M1568" t="s">
        <v>341</v>
      </c>
      <c r="N1568" t="s">
        <v>444</v>
      </c>
      <c r="O1568" t="s">
        <v>340</v>
      </c>
      <c r="P1568" t="s">
        <v>1556</v>
      </c>
      <c r="Q1568" t="s">
        <v>416</v>
      </c>
      <c r="R1568" t="s">
        <v>408</v>
      </c>
      <c r="S1568" t="s">
        <v>1213</v>
      </c>
      <c r="T1568" s="131">
        <v>0.73</v>
      </c>
      <c r="U1568" t="s">
        <v>1676</v>
      </c>
      <c r="V1568" s="132">
        <v>8.4000000000000003E-4</v>
      </c>
      <c r="W1568" s="132">
        <v>5.8900000000000001E-2</v>
      </c>
      <c r="X1568" t="s">
        <v>413</v>
      </c>
      <c r="Y1568" t="s">
        <v>340</v>
      </c>
      <c r="Z1568" s="131">
        <v>1492356.62</v>
      </c>
      <c r="AA1568" s="131">
        <v>1</v>
      </c>
      <c r="AB1568" s="131">
        <v>102.52</v>
      </c>
      <c r="AC1568" s="109"/>
      <c r="AD1568" s="131">
        <v>1529.9639999999999</v>
      </c>
      <c r="AE1568" s="109"/>
      <c r="AF1568" s="108"/>
      <c r="AG1568" s="16"/>
      <c r="AH1568" s="132">
        <v>6.1700000000000001E-3</v>
      </c>
      <c r="AI1568" s="132">
        <v>2E-3</v>
      </c>
      <c r="AJ1568" s="132">
        <v>4.0999999999999999E-4</v>
      </c>
    </row>
    <row r="1569" spans="1:36">
      <c r="A1569" t="s">
        <v>1214</v>
      </c>
      <c r="B1569" t="s">
        <v>1252</v>
      </c>
      <c r="C1569" t="s">
        <v>3068</v>
      </c>
      <c r="D1569" t="s">
        <v>3069</v>
      </c>
      <c r="E1569" t="s">
        <v>310</v>
      </c>
      <c r="F1569" t="s">
        <v>3070</v>
      </c>
      <c r="G1569" t="s">
        <v>3071</v>
      </c>
      <c r="H1569" t="s">
        <v>322</v>
      </c>
      <c r="I1569" t="s">
        <v>952</v>
      </c>
      <c r="J1569" t="s">
        <v>205</v>
      </c>
      <c r="K1569" t="s">
        <v>205</v>
      </c>
      <c r="L1569" t="s">
        <v>326</v>
      </c>
      <c r="M1569" t="s">
        <v>341</v>
      </c>
      <c r="N1569" t="s">
        <v>448</v>
      </c>
      <c r="O1569" t="s">
        <v>340</v>
      </c>
      <c r="P1569"/>
      <c r="Q1569" t="s">
        <v>411</v>
      </c>
      <c r="R1569" t="s">
        <v>411</v>
      </c>
      <c r="S1569" t="s">
        <v>1213</v>
      </c>
      <c r="T1569" s="131">
        <v>3.81</v>
      </c>
      <c r="U1569" t="s">
        <v>1622</v>
      </c>
      <c r="V1569" s="132">
        <v>5.2359999999999997E-2</v>
      </c>
      <c r="W1569" s="132">
        <v>5.4100000000000002E-2</v>
      </c>
      <c r="X1569" t="s">
        <v>413</v>
      </c>
      <c r="Y1569" t="s">
        <v>340</v>
      </c>
      <c r="Z1569" s="131">
        <v>1445085</v>
      </c>
      <c r="AA1569" s="131">
        <v>1</v>
      </c>
      <c r="AB1569" s="131">
        <v>105.77</v>
      </c>
      <c r="AC1569" s="109"/>
      <c r="AD1569" s="131">
        <v>1528.4659999999999</v>
      </c>
      <c r="AE1569" s="109"/>
      <c r="AF1569" s="108"/>
      <c r="AG1569" s="16"/>
      <c r="AH1569" s="132">
        <v>5.5599999999999998E-3</v>
      </c>
      <c r="AI1569" s="132">
        <v>2E-3</v>
      </c>
      <c r="AJ1569" s="132">
        <v>4.0999999999999999E-4</v>
      </c>
    </row>
    <row r="1570" spans="1:36">
      <c r="A1570" t="s">
        <v>1214</v>
      </c>
      <c r="B1570" t="s">
        <v>1252</v>
      </c>
      <c r="C1570" t="s">
        <v>2329</v>
      </c>
      <c r="D1570" t="s">
        <v>2330</v>
      </c>
      <c r="E1570" t="s">
        <v>310</v>
      </c>
      <c r="F1570" t="s">
        <v>2650</v>
      </c>
      <c r="G1570" t="s">
        <v>2651</v>
      </c>
      <c r="H1570" t="s">
        <v>322</v>
      </c>
      <c r="I1570" t="s">
        <v>755</v>
      </c>
      <c r="J1570" t="s">
        <v>205</v>
      </c>
      <c r="K1570" t="s">
        <v>205</v>
      </c>
      <c r="L1570" t="s">
        <v>326</v>
      </c>
      <c r="M1570" t="s">
        <v>341</v>
      </c>
      <c r="N1570" t="s">
        <v>478</v>
      </c>
      <c r="O1570" t="s">
        <v>340</v>
      </c>
      <c r="P1570" t="s">
        <v>1645</v>
      </c>
      <c r="Q1570" t="s">
        <v>414</v>
      </c>
      <c r="R1570" t="s">
        <v>408</v>
      </c>
      <c r="S1570" t="s">
        <v>1213</v>
      </c>
      <c r="T1570" s="131">
        <v>0.59</v>
      </c>
      <c r="U1570" t="s">
        <v>2652</v>
      </c>
      <c r="V1570" s="132">
        <v>-2.1900000000000001E-3</v>
      </c>
      <c r="W1570" s="132">
        <v>2.9399999999999999E-2</v>
      </c>
      <c r="X1570" t="s">
        <v>413</v>
      </c>
      <c r="Y1570" t="s">
        <v>340</v>
      </c>
      <c r="Z1570" s="131">
        <v>1296704.31</v>
      </c>
      <c r="AA1570" s="131">
        <v>1</v>
      </c>
      <c r="AB1570" s="131">
        <v>116.91</v>
      </c>
      <c r="AC1570" s="109"/>
      <c r="AD1570" s="131">
        <v>1515.9770000000001</v>
      </c>
      <c r="AE1570" s="109"/>
      <c r="AF1570" s="108"/>
      <c r="AG1570" s="16"/>
      <c r="AH1570" s="132">
        <v>3.9899999999999996E-3</v>
      </c>
      <c r="AI1570" s="132">
        <v>1.98E-3</v>
      </c>
      <c r="AJ1570" s="132">
        <v>4.0000000000000002E-4</v>
      </c>
    </row>
    <row r="1571" spans="1:36">
      <c r="A1571" t="s">
        <v>1214</v>
      </c>
      <c r="B1571" t="s">
        <v>1252</v>
      </c>
      <c r="C1571" t="s">
        <v>3102</v>
      </c>
      <c r="D1571" t="s">
        <v>3103</v>
      </c>
      <c r="E1571" t="s">
        <v>310</v>
      </c>
      <c r="F1571" t="s">
        <v>3104</v>
      </c>
      <c r="G1571" t="s">
        <v>3105</v>
      </c>
      <c r="H1571" t="s">
        <v>322</v>
      </c>
      <c r="I1571" t="s">
        <v>952</v>
      </c>
      <c r="J1571" t="s">
        <v>205</v>
      </c>
      <c r="K1571" t="s">
        <v>205</v>
      </c>
      <c r="L1571" t="s">
        <v>326</v>
      </c>
      <c r="M1571" t="s">
        <v>341</v>
      </c>
      <c r="N1571" t="s">
        <v>448</v>
      </c>
      <c r="O1571" t="s">
        <v>340</v>
      </c>
      <c r="P1571"/>
      <c r="Q1571" t="s">
        <v>411</v>
      </c>
      <c r="R1571" t="s">
        <v>411</v>
      </c>
      <c r="S1571" t="s">
        <v>1213</v>
      </c>
      <c r="T1571" s="131">
        <v>3.56</v>
      </c>
      <c r="U1571" t="s">
        <v>1612</v>
      </c>
      <c r="V1571" s="132">
        <v>5.5050000000000002E-2</v>
      </c>
      <c r="W1571" s="132">
        <v>6.8699999999999997E-2</v>
      </c>
      <c r="X1571" t="s">
        <v>413</v>
      </c>
      <c r="Y1571" t="s">
        <v>340</v>
      </c>
      <c r="Z1571" s="131">
        <v>1469000</v>
      </c>
      <c r="AA1571" s="131">
        <v>1</v>
      </c>
      <c r="AB1571" s="131">
        <v>101.5</v>
      </c>
      <c r="AC1571" s="109"/>
      <c r="AD1571" s="131">
        <v>1491.0350000000001</v>
      </c>
      <c r="AE1571" s="109"/>
      <c r="AF1571" s="108"/>
      <c r="AG1571" s="16"/>
      <c r="AH1571" s="132">
        <v>7.3400000000000002E-3</v>
      </c>
      <c r="AI1571" s="132">
        <v>1.9499999999999999E-3</v>
      </c>
      <c r="AJ1571" s="132">
        <v>4.0000000000000002E-4</v>
      </c>
    </row>
    <row r="1572" spans="1:36">
      <c r="A1572" t="s">
        <v>1214</v>
      </c>
      <c r="B1572" t="s">
        <v>1252</v>
      </c>
      <c r="C1572" t="s">
        <v>2247</v>
      </c>
      <c r="D1572" t="s">
        <v>2248</v>
      </c>
      <c r="E1572" t="s">
        <v>310</v>
      </c>
      <c r="F1572" t="s">
        <v>2249</v>
      </c>
      <c r="G1572" t="s">
        <v>2250</v>
      </c>
      <c r="H1572" t="s">
        <v>322</v>
      </c>
      <c r="I1572" t="s">
        <v>952</v>
      </c>
      <c r="J1572" t="s">
        <v>205</v>
      </c>
      <c r="K1572" t="s">
        <v>205</v>
      </c>
      <c r="L1572" t="s">
        <v>326</v>
      </c>
      <c r="M1572" t="s">
        <v>341</v>
      </c>
      <c r="N1572" t="s">
        <v>460</v>
      </c>
      <c r="O1572" t="s">
        <v>340</v>
      </c>
      <c r="P1572" t="s">
        <v>2093</v>
      </c>
      <c r="Q1572" t="s">
        <v>414</v>
      </c>
      <c r="R1572" t="s">
        <v>408</v>
      </c>
      <c r="S1572" t="s">
        <v>1213</v>
      </c>
      <c r="T1572" s="131">
        <v>6.06</v>
      </c>
      <c r="U1572" t="s">
        <v>2251</v>
      </c>
      <c r="V1572" s="132">
        <v>4.8930000000000001E-2</v>
      </c>
      <c r="W1572" s="132">
        <v>4.6100000000000002E-2</v>
      </c>
      <c r="X1572" t="s">
        <v>413</v>
      </c>
      <c r="Y1572" t="s">
        <v>340</v>
      </c>
      <c r="Z1572" s="131">
        <v>1743157.9</v>
      </c>
      <c r="AA1572" s="131">
        <v>1</v>
      </c>
      <c r="AB1572" s="131">
        <v>85</v>
      </c>
      <c r="AC1572" s="109"/>
      <c r="AD1572" s="131">
        <v>1481.684</v>
      </c>
      <c r="AE1572" s="109"/>
      <c r="AF1572" s="108"/>
      <c r="AG1572" s="16"/>
      <c r="AH1572" s="132">
        <v>1.17E-3</v>
      </c>
      <c r="AI1572" s="132">
        <v>1.9400000000000001E-3</v>
      </c>
      <c r="AJ1572" s="132">
        <v>3.8999999999999999E-4</v>
      </c>
    </row>
    <row r="1573" spans="1:36">
      <c r="A1573" t="s">
        <v>1214</v>
      </c>
      <c r="B1573" t="s">
        <v>1252</v>
      </c>
      <c r="C1573" t="s">
        <v>2989</v>
      </c>
      <c r="D1573" t="s">
        <v>2990</v>
      </c>
      <c r="E1573" t="s">
        <v>310</v>
      </c>
      <c r="F1573" t="s">
        <v>3024</v>
      </c>
      <c r="G1573" t="s">
        <v>3025</v>
      </c>
      <c r="H1573" t="s">
        <v>322</v>
      </c>
      <c r="I1573" t="s">
        <v>755</v>
      </c>
      <c r="J1573" t="s">
        <v>205</v>
      </c>
      <c r="K1573" t="s">
        <v>205</v>
      </c>
      <c r="L1573" t="s">
        <v>326</v>
      </c>
      <c r="M1573" t="s">
        <v>341</v>
      </c>
      <c r="N1573" t="s">
        <v>465</v>
      </c>
      <c r="O1573" t="s">
        <v>340</v>
      </c>
      <c r="P1573" t="s">
        <v>1550</v>
      </c>
      <c r="Q1573" t="s">
        <v>414</v>
      </c>
      <c r="R1573" t="s">
        <v>408</v>
      </c>
      <c r="S1573" t="s">
        <v>1213</v>
      </c>
      <c r="T1573" s="131">
        <v>1.25</v>
      </c>
      <c r="U1573" t="s">
        <v>1676</v>
      </c>
      <c r="V1573" s="132">
        <v>4.4920000000000002E-2</v>
      </c>
      <c r="W1573" s="132">
        <v>2.9600000000000001E-2</v>
      </c>
      <c r="X1573" t="s">
        <v>413</v>
      </c>
      <c r="Y1573" t="s">
        <v>340</v>
      </c>
      <c r="Z1573" s="131">
        <v>1400397</v>
      </c>
      <c r="AA1573" s="131">
        <v>1</v>
      </c>
      <c r="AB1573" s="131">
        <v>105.16</v>
      </c>
      <c r="AC1573" s="109"/>
      <c r="AD1573" s="131">
        <v>1472.6569999999999</v>
      </c>
      <c r="AE1573" s="109"/>
      <c r="AF1573" s="108"/>
      <c r="AG1573" s="16"/>
      <c r="AH1573" s="132">
        <v>3.2399999999999998E-3</v>
      </c>
      <c r="AI1573" s="132">
        <v>1.9300000000000001E-3</v>
      </c>
      <c r="AJ1573" s="132">
        <v>3.8999999999999999E-4</v>
      </c>
    </row>
    <row r="1574" spans="1:36">
      <c r="A1574" t="s">
        <v>1214</v>
      </c>
      <c r="B1574" t="s">
        <v>1252</v>
      </c>
      <c r="C1574" t="s">
        <v>1571</v>
      </c>
      <c r="D1574" t="s">
        <v>1572</v>
      </c>
      <c r="E1574" t="s">
        <v>312</v>
      </c>
      <c r="F1574" t="s">
        <v>3039</v>
      </c>
      <c r="G1574" t="s">
        <v>3040</v>
      </c>
      <c r="H1574" t="s">
        <v>322</v>
      </c>
      <c r="I1574" t="s">
        <v>952</v>
      </c>
      <c r="J1574" t="s">
        <v>205</v>
      </c>
      <c r="K1574" t="s">
        <v>205</v>
      </c>
      <c r="L1574" t="s">
        <v>326</v>
      </c>
      <c r="M1574" t="s">
        <v>341</v>
      </c>
      <c r="N1574" t="s">
        <v>466</v>
      </c>
      <c r="O1574" t="s">
        <v>340</v>
      </c>
      <c r="P1574" t="s">
        <v>1566</v>
      </c>
      <c r="Q1574" t="s">
        <v>414</v>
      </c>
      <c r="R1574" t="s">
        <v>408</v>
      </c>
      <c r="S1574" t="s">
        <v>1213</v>
      </c>
      <c r="T1574" s="131">
        <v>2.95</v>
      </c>
      <c r="U1574" t="s">
        <v>1802</v>
      </c>
      <c r="V1574" s="132">
        <v>5.9429999999999997E-2</v>
      </c>
      <c r="W1574" s="132">
        <v>5.4800000000000001E-2</v>
      </c>
      <c r="X1574" t="s">
        <v>413</v>
      </c>
      <c r="Y1574" t="s">
        <v>340</v>
      </c>
      <c r="Z1574" s="131">
        <v>1403970</v>
      </c>
      <c r="AA1574" s="131">
        <v>1</v>
      </c>
      <c r="AB1574" s="131">
        <v>104.47</v>
      </c>
      <c r="AC1574" s="109"/>
      <c r="AD1574" s="131">
        <v>1466.7270000000001</v>
      </c>
      <c r="AE1574" s="109"/>
      <c r="AF1574" s="108"/>
      <c r="AG1574" s="16"/>
      <c r="AH1574" s="132">
        <v>3.4099999999999998E-3</v>
      </c>
      <c r="AI1574" s="132">
        <v>1.92E-3</v>
      </c>
      <c r="AJ1574" s="132">
        <v>3.8999999999999999E-4</v>
      </c>
    </row>
    <row r="1575" spans="1:36">
      <c r="A1575" t="s">
        <v>1214</v>
      </c>
      <c r="B1575" t="s">
        <v>1252</v>
      </c>
      <c r="C1575" t="s">
        <v>3197</v>
      </c>
      <c r="D1575" t="s">
        <v>3198</v>
      </c>
      <c r="E1575" t="s">
        <v>312</v>
      </c>
      <c r="F1575" t="s">
        <v>3199</v>
      </c>
      <c r="G1575" t="s">
        <v>3200</v>
      </c>
      <c r="H1575" t="s">
        <v>322</v>
      </c>
      <c r="I1575" t="s">
        <v>952</v>
      </c>
      <c r="J1575" t="s">
        <v>205</v>
      </c>
      <c r="K1575" t="s">
        <v>225</v>
      </c>
      <c r="L1575" t="s">
        <v>326</v>
      </c>
      <c r="M1575" t="s">
        <v>341</v>
      </c>
      <c r="N1575" t="s">
        <v>466</v>
      </c>
      <c r="O1575" t="s">
        <v>340</v>
      </c>
      <c r="P1575"/>
      <c r="Q1575" t="s">
        <v>411</v>
      </c>
      <c r="R1575" t="s">
        <v>411</v>
      </c>
      <c r="S1575" t="s">
        <v>1213</v>
      </c>
      <c r="T1575" s="131">
        <v>0.64</v>
      </c>
      <c r="U1575" t="s">
        <v>2421</v>
      </c>
      <c r="V1575" s="132">
        <v>7.0940000000000003E-2</v>
      </c>
      <c r="W1575" s="132">
        <v>0.217</v>
      </c>
      <c r="X1575" t="s">
        <v>413</v>
      </c>
      <c r="Y1575" t="s">
        <v>339</v>
      </c>
      <c r="Z1575" s="131">
        <v>1524686.53</v>
      </c>
      <c r="AA1575" s="131">
        <v>1</v>
      </c>
      <c r="AB1575" s="131">
        <v>96</v>
      </c>
      <c r="AC1575" s="109"/>
      <c r="AD1575" s="131">
        <v>1463.6990000000001</v>
      </c>
      <c r="AE1575" s="109"/>
      <c r="AF1575" s="108"/>
      <c r="AG1575" s="16"/>
      <c r="AH1575" s="132">
        <v>7.8100000000000001E-3</v>
      </c>
      <c r="AI1575" s="132">
        <v>1.91E-3</v>
      </c>
      <c r="AJ1575" s="132">
        <v>3.8999999999999999E-4</v>
      </c>
    </row>
    <row r="1576" spans="1:36">
      <c r="A1576" t="s">
        <v>1214</v>
      </c>
      <c r="B1576" t="s">
        <v>1252</v>
      </c>
      <c r="C1576" t="s">
        <v>2294</v>
      </c>
      <c r="D1576" t="s">
        <v>2295</v>
      </c>
      <c r="E1576" t="s">
        <v>310</v>
      </c>
      <c r="F1576" t="s">
        <v>2296</v>
      </c>
      <c r="G1576" t="s">
        <v>2297</v>
      </c>
      <c r="H1576" t="s">
        <v>322</v>
      </c>
      <c r="I1576" t="s">
        <v>952</v>
      </c>
      <c r="J1576" t="s">
        <v>205</v>
      </c>
      <c r="K1576" t="s">
        <v>205</v>
      </c>
      <c r="L1576" t="s">
        <v>326</v>
      </c>
      <c r="M1576" t="s">
        <v>341</v>
      </c>
      <c r="N1576" t="s">
        <v>452</v>
      </c>
      <c r="O1576" t="s">
        <v>340</v>
      </c>
      <c r="P1576" t="s">
        <v>1645</v>
      </c>
      <c r="Q1576" t="s">
        <v>414</v>
      </c>
      <c r="R1576" t="s">
        <v>408</v>
      </c>
      <c r="S1576" t="s">
        <v>1213</v>
      </c>
      <c r="T1576" s="131">
        <v>2.19</v>
      </c>
      <c r="U1576" t="s">
        <v>2298</v>
      </c>
      <c r="V1576" s="132">
        <v>4.8379999999999999E-2</v>
      </c>
      <c r="W1576" s="132">
        <v>4.7800000000000002E-2</v>
      </c>
      <c r="X1576" t="s">
        <v>413</v>
      </c>
      <c r="Y1576" t="s">
        <v>340</v>
      </c>
      <c r="Z1576" s="131">
        <v>1501911</v>
      </c>
      <c r="AA1576" s="131">
        <v>1</v>
      </c>
      <c r="AB1576" s="131">
        <v>93.91</v>
      </c>
      <c r="AC1576" s="109"/>
      <c r="AD1576" s="131">
        <v>1410.4449999999999</v>
      </c>
      <c r="AE1576" s="109"/>
      <c r="AF1576" s="108"/>
      <c r="AG1576" s="16"/>
      <c r="AH1576" s="132">
        <v>4.7999999999999996E-3</v>
      </c>
      <c r="AI1576" s="132">
        <v>1.8400000000000001E-3</v>
      </c>
      <c r="AJ1576" s="132">
        <v>3.6999999999999999E-4</v>
      </c>
    </row>
    <row r="1577" spans="1:36">
      <c r="A1577" t="s">
        <v>1214</v>
      </c>
      <c r="B1577" t="s">
        <v>1252</v>
      </c>
      <c r="C1577" t="s">
        <v>1771</v>
      </c>
      <c r="D1577" t="s">
        <v>1772</v>
      </c>
      <c r="E1577" t="s">
        <v>310</v>
      </c>
      <c r="F1577" t="s">
        <v>3151</v>
      </c>
      <c r="G1577" t="s">
        <v>3152</v>
      </c>
      <c r="H1577" t="s">
        <v>322</v>
      </c>
      <c r="I1577" t="s">
        <v>952</v>
      </c>
      <c r="J1577" t="s">
        <v>205</v>
      </c>
      <c r="K1577" t="s">
        <v>205</v>
      </c>
      <c r="L1577" t="s">
        <v>326</v>
      </c>
      <c r="M1577" t="s">
        <v>341</v>
      </c>
      <c r="N1577" t="s">
        <v>448</v>
      </c>
      <c r="O1577" t="s">
        <v>340</v>
      </c>
      <c r="P1577"/>
      <c r="Q1577" t="s">
        <v>411</v>
      </c>
      <c r="R1577" t="s">
        <v>411</v>
      </c>
      <c r="S1577" t="s">
        <v>1213</v>
      </c>
      <c r="T1577" s="131">
        <v>3.29</v>
      </c>
      <c r="U1577" t="s">
        <v>1668</v>
      </c>
      <c r="V1577" s="132">
        <v>6.6570000000000004E-2</v>
      </c>
      <c r="W1577" s="132">
        <v>6.5699999999999995E-2</v>
      </c>
      <c r="X1577" t="s">
        <v>413</v>
      </c>
      <c r="Y1577" t="s">
        <v>340</v>
      </c>
      <c r="Z1577" s="131">
        <v>1399374</v>
      </c>
      <c r="AA1577" s="131">
        <v>1</v>
      </c>
      <c r="AB1577" s="131">
        <v>100.7</v>
      </c>
      <c r="AC1577" s="109"/>
      <c r="AD1577" s="131">
        <v>1409.17</v>
      </c>
      <c r="AE1577" s="109"/>
      <c r="AF1577" s="108"/>
      <c r="AG1577" s="16"/>
      <c r="AH1577" s="132">
        <v>4.6600000000000001E-3</v>
      </c>
      <c r="AI1577" s="132">
        <v>1.8400000000000001E-3</v>
      </c>
      <c r="AJ1577" s="132">
        <v>3.6999999999999999E-4</v>
      </c>
    </row>
    <row r="1578" spans="1:36">
      <c r="A1578" t="s">
        <v>1214</v>
      </c>
      <c r="B1578" t="s">
        <v>1252</v>
      </c>
      <c r="C1578" t="s">
        <v>2194</v>
      </c>
      <c r="D1578" t="s">
        <v>2195</v>
      </c>
      <c r="E1578" t="s">
        <v>310</v>
      </c>
      <c r="F1578" t="s">
        <v>2196</v>
      </c>
      <c r="G1578" t="s">
        <v>2197</v>
      </c>
      <c r="H1578" t="s">
        <v>322</v>
      </c>
      <c r="I1578" t="s">
        <v>755</v>
      </c>
      <c r="J1578" t="s">
        <v>205</v>
      </c>
      <c r="K1578" t="s">
        <v>205</v>
      </c>
      <c r="L1578" t="s">
        <v>326</v>
      </c>
      <c r="M1578" t="s">
        <v>341</v>
      </c>
      <c r="N1578" t="s">
        <v>465</v>
      </c>
      <c r="O1578" t="s">
        <v>340</v>
      </c>
      <c r="P1578" t="s">
        <v>1645</v>
      </c>
      <c r="Q1578" t="s">
        <v>414</v>
      </c>
      <c r="R1578" t="s">
        <v>408</v>
      </c>
      <c r="S1578" t="s">
        <v>1213</v>
      </c>
      <c r="T1578" s="131">
        <v>7.2</v>
      </c>
      <c r="U1578" t="s">
        <v>2198</v>
      </c>
      <c r="V1578" s="132">
        <v>2.7E-2</v>
      </c>
      <c r="W1578" s="132">
        <v>3.1699999999999999E-2</v>
      </c>
      <c r="X1578" t="s">
        <v>413</v>
      </c>
      <c r="Y1578" t="s">
        <v>340</v>
      </c>
      <c r="Z1578" s="131">
        <v>1344000</v>
      </c>
      <c r="AA1578" s="131">
        <v>1</v>
      </c>
      <c r="AB1578" s="131">
        <v>104.37</v>
      </c>
      <c r="AC1578" s="109"/>
      <c r="AD1578" s="131">
        <v>1402.7329999999999</v>
      </c>
      <c r="AE1578" s="109"/>
      <c r="AF1578" s="108"/>
      <c r="AG1578" s="16"/>
      <c r="AH1578" s="132">
        <v>3.0400000000000002E-3</v>
      </c>
      <c r="AI1578" s="132">
        <v>1.83E-3</v>
      </c>
      <c r="AJ1578" s="132">
        <v>3.6999999999999999E-4</v>
      </c>
    </row>
    <row r="1579" spans="1:36">
      <c r="A1579" t="s">
        <v>1214</v>
      </c>
      <c r="B1579" t="s">
        <v>1252</v>
      </c>
      <c r="C1579" t="s">
        <v>3185</v>
      </c>
      <c r="D1579" t="s">
        <v>3186</v>
      </c>
      <c r="E1579" t="s">
        <v>312</v>
      </c>
      <c r="F1579" t="s">
        <v>3187</v>
      </c>
      <c r="G1579" t="s">
        <v>3188</v>
      </c>
      <c r="H1579" t="s">
        <v>322</v>
      </c>
      <c r="I1579" t="s">
        <v>755</v>
      </c>
      <c r="J1579" t="s">
        <v>205</v>
      </c>
      <c r="K1579" t="s">
        <v>205</v>
      </c>
      <c r="L1579" t="s">
        <v>326</v>
      </c>
      <c r="M1579" t="s">
        <v>341</v>
      </c>
      <c r="N1579" t="s">
        <v>465</v>
      </c>
      <c r="O1579" t="s">
        <v>340</v>
      </c>
      <c r="P1579"/>
      <c r="Q1579" t="s">
        <v>411</v>
      </c>
      <c r="R1579" t="s">
        <v>411</v>
      </c>
      <c r="S1579" t="s">
        <v>1213</v>
      </c>
      <c r="T1579" s="131">
        <v>2.23</v>
      </c>
      <c r="U1579" t="s">
        <v>1681</v>
      </c>
      <c r="V1579" s="132">
        <v>6.3020000000000007E-2</v>
      </c>
      <c r="W1579" s="132">
        <v>3.9800000000000002E-2</v>
      </c>
      <c r="X1579" t="s">
        <v>413</v>
      </c>
      <c r="Y1579" t="s">
        <v>340</v>
      </c>
      <c r="Z1579" s="131">
        <v>1265000</v>
      </c>
      <c r="AA1579" s="131">
        <v>1</v>
      </c>
      <c r="AB1579" s="131">
        <v>110.19</v>
      </c>
      <c r="AC1579" s="109"/>
      <c r="AD1579" s="131">
        <v>1393.904</v>
      </c>
      <c r="AE1579" s="109"/>
      <c r="AF1579" s="108"/>
      <c r="AG1579" s="16"/>
      <c r="AH1579" s="132">
        <v>1.4919999999999999E-2</v>
      </c>
      <c r="AI1579" s="132">
        <v>1.82E-3</v>
      </c>
      <c r="AJ1579" s="132">
        <v>3.6999999999999999E-4</v>
      </c>
    </row>
    <row r="1580" spans="1:36">
      <c r="A1580" t="s">
        <v>1214</v>
      </c>
      <c r="B1580" t="s">
        <v>1252</v>
      </c>
      <c r="C1580" t="s">
        <v>2137</v>
      </c>
      <c r="D1580" t="s">
        <v>2138</v>
      </c>
      <c r="E1580" t="s">
        <v>310</v>
      </c>
      <c r="F1580" t="s">
        <v>2264</v>
      </c>
      <c r="G1580" t="s">
        <v>2265</v>
      </c>
      <c r="H1580" t="s">
        <v>322</v>
      </c>
      <c r="I1580" t="s">
        <v>952</v>
      </c>
      <c r="J1580" t="s">
        <v>205</v>
      </c>
      <c r="K1580" t="s">
        <v>205</v>
      </c>
      <c r="L1580" t="s">
        <v>326</v>
      </c>
      <c r="M1580" t="s">
        <v>341</v>
      </c>
      <c r="N1580" t="s">
        <v>457</v>
      </c>
      <c r="O1580" t="s">
        <v>340</v>
      </c>
      <c r="P1580" t="s">
        <v>1645</v>
      </c>
      <c r="Q1580" t="s">
        <v>414</v>
      </c>
      <c r="R1580" t="s">
        <v>408</v>
      </c>
      <c r="S1580" t="s">
        <v>1213</v>
      </c>
      <c r="T1580" s="131">
        <v>7.33</v>
      </c>
      <c r="U1580" t="s">
        <v>2266</v>
      </c>
      <c r="V1580" s="132">
        <v>5.0430000000000003E-2</v>
      </c>
      <c r="W1580" s="132">
        <v>4.6899999999999997E-2</v>
      </c>
      <c r="X1580" t="s">
        <v>413</v>
      </c>
      <c r="Y1580" t="s">
        <v>340</v>
      </c>
      <c r="Z1580" s="131">
        <v>1630000</v>
      </c>
      <c r="AA1580" s="131">
        <v>1</v>
      </c>
      <c r="AB1580" s="131">
        <v>84.92</v>
      </c>
      <c r="AC1580" s="109"/>
      <c r="AD1580" s="131">
        <v>1384.1959999999999</v>
      </c>
      <c r="AE1580" s="109"/>
      <c r="AF1580" s="108"/>
      <c r="AG1580" s="16"/>
      <c r="AH1580" s="132">
        <v>1.0399999999999999E-3</v>
      </c>
      <c r="AI1580" s="132">
        <v>1.81E-3</v>
      </c>
      <c r="AJ1580" s="132">
        <v>3.6999999999999999E-4</v>
      </c>
    </row>
    <row r="1581" spans="1:36">
      <c r="A1581" t="s">
        <v>1214</v>
      </c>
      <c r="B1581" t="s">
        <v>1252</v>
      </c>
      <c r="C1581" t="s">
        <v>1567</v>
      </c>
      <c r="D1581" t="s">
        <v>1568</v>
      </c>
      <c r="E1581" t="s">
        <v>312</v>
      </c>
      <c r="F1581" t="s">
        <v>1769</v>
      </c>
      <c r="G1581" t="s">
        <v>1770</v>
      </c>
      <c r="H1581" t="s">
        <v>322</v>
      </c>
      <c r="I1581" t="s">
        <v>952</v>
      </c>
      <c r="J1581" t="s">
        <v>205</v>
      </c>
      <c r="K1581" t="s">
        <v>225</v>
      </c>
      <c r="L1581" t="s">
        <v>326</v>
      </c>
      <c r="M1581" t="s">
        <v>341</v>
      </c>
      <c r="N1581" t="s">
        <v>466</v>
      </c>
      <c r="O1581" t="s">
        <v>340</v>
      </c>
      <c r="P1581" t="s">
        <v>1530</v>
      </c>
      <c r="Q1581" t="s">
        <v>414</v>
      </c>
      <c r="R1581" t="s">
        <v>408</v>
      </c>
      <c r="S1581" t="s">
        <v>1213</v>
      </c>
      <c r="T1581" s="131">
        <v>1.43</v>
      </c>
      <c r="U1581" t="s">
        <v>1743</v>
      </c>
      <c r="V1581" s="132">
        <v>7.2139999999999996E-2</v>
      </c>
      <c r="W1581" s="132">
        <v>5.6500000000000002E-2</v>
      </c>
      <c r="X1581" t="s">
        <v>413</v>
      </c>
      <c r="Y1581" t="s">
        <v>340</v>
      </c>
      <c r="Z1581" s="131">
        <v>1349435.18</v>
      </c>
      <c r="AA1581" s="131">
        <v>1</v>
      </c>
      <c r="AB1581" s="131">
        <v>101.71</v>
      </c>
      <c r="AC1581" s="109"/>
      <c r="AD1581" s="131">
        <v>1372.511</v>
      </c>
      <c r="AE1581" s="109"/>
      <c r="AF1581" s="108"/>
      <c r="AG1581" s="16"/>
      <c r="AH1581" s="132">
        <v>3.9399999999999999E-3</v>
      </c>
      <c r="AI1581" s="132">
        <v>1.7899999999999999E-3</v>
      </c>
      <c r="AJ1581" s="132">
        <v>3.6000000000000002E-4</v>
      </c>
    </row>
    <row r="1582" spans="1:36">
      <c r="A1582" t="s">
        <v>1214</v>
      </c>
      <c r="B1582" t="s">
        <v>1252</v>
      </c>
      <c r="C1582" t="s">
        <v>2962</v>
      </c>
      <c r="D1582" t="s">
        <v>2963</v>
      </c>
      <c r="E1582" t="s">
        <v>310</v>
      </c>
      <c r="F1582" t="s">
        <v>2964</v>
      </c>
      <c r="G1582" t="s">
        <v>2965</v>
      </c>
      <c r="H1582" t="s">
        <v>322</v>
      </c>
      <c r="I1582" t="s">
        <v>952</v>
      </c>
      <c r="J1582" t="s">
        <v>205</v>
      </c>
      <c r="K1582" t="s">
        <v>205</v>
      </c>
      <c r="L1582" t="s">
        <v>326</v>
      </c>
      <c r="M1582" t="s">
        <v>341</v>
      </c>
      <c r="N1582" t="s">
        <v>447</v>
      </c>
      <c r="O1582" t="s">
        <v>340</v>
      </c>
      <c r="P1582" t="s">
        <v>1212</v>
      </c>
      <c r="Q1582" t="s">
        <v>414</v>
      </c>
      <c r="R1582" t="s">
        <v>408</v>
      </c>
      <c r="S1582" t="s">
        <v>1213</v>
      </c>
      <c r="T1582" s="131">
        <v>0.42</v>
      </c>
      <c r="U1582" t="s">
        <v>2619</v>
      </c>
      <c r="V1582" s="132">
        <v>-7.0600000000000003E-3</v>
      </c>
      <c r="W1582" s="132">
        <v>4.3900000000000002E-2</v>
      </c>
      <c r="X1582" t="s">
        <v>413</v>
      </c>
      <c r="Y1582" t="s">
        <v>340</v>
      </c>
      <c r="Z1582" s="131">
        <v>1337130.72</v>
      </c>
      <c r="AA1582" s="131">
        <v>1</v>
      </c>
      <c r="AB1582" s="131">
        <v>100.89</v>
      </c>
      <c r="AC1582" s="109"/>
      <c r="AD1582" s="131">
        <v>1349.0309999999999</v>
      </c>
      <c r="AE1582" s="109"/>
      <c r="AF1582" s="108"/>
      <c r="AG1582" s="16"/>
      <c r="AH1582" s="132">
        <v>8.6599999999999993E-3</v>
      </c>
      <c r="AI1582" s="132">
        <v>1.7600000000000001E-3</v>
      </c>
      <c r="AJ1582" s="132">
        <v>3.6000000000000002E-4</v>
      </c>
    </row>
    <row r="1583" spans="1:36">
      <c r="A1583" t="s">
        <v>1214</v>
      </c>
      <c r="B1583" t="s">
        <v>1252</v>
      </c>
      <c r="C1583" t="s">
        <v>1647</v>
      </c>
      <c r="D1583" t="s">
        <v>1648</v>
      </c>
      <c r="E1583" t="s">
        <v>310</v>
      </c>
      <c r="F1583" t="s">
        <v>1649</v>
      </c>
      <c r="G1583" t="s">
        <v>1650</v>
      </c>
      <c r="H1583" t="s">
        <v>322</v>
      </c>
      <c r="I1583" t="s">
        <v>952</v>
      </c>
      <c r="J1583" t="s">
        <v>205</v>
      </c>
      <c r="K1583" t="s">
        <v>205</v>
      </c>
      <c r="L1583" t="s">
        <v>326</v>
      </c>
      <c r="M1583" t="s">
        <v>341</v>
      </c>
      <c r="N1583" t="s">
        <v>448</v>
      </c>
      <c r="O1583" t="s">
        <v>340</v>
      </c>
      <c r="P1583" t="s">
        <v>1600</v>
      </c>
      <c r="Q1583" t="s">
        <v>416</v>
      </c>
      <c r="R1583" t="s">
        <v>408</v>
      </c>
      <c r="S1583" t="s">
        <v>1213</v>
      </c>
      <c r="T1583" s="131">
        <v>4.7699999999999996</v>
      </c>
      <c r="U1583" t="s">
        <v>1651</v>
      </c>
      <c r="V1583" s="132">
        <v>4.9750000000000003E-2</v>
      </c>
      <c r="W1583" s="132">
        <v>5.3900000000000003E-2</v>
      </c>
      <c r="X1583" t="s">
        <v>413</v>
      </c>
      <c r="Y1583" t="s">
        <v>340</v>
      </c>
      <c r="Z1583" s="131">
        <v>1301000</v>
      </c>
      <c r="AA1583" s="131">
        <v>1</v>
      </c>
      <c r="AB1583" s="131">
        <v>102.87</v>
      </c>
      <c r="AC1583" s="109"/>
      <c r="AD1583" s="131">
        <v>1338.3389999999999</v>
      </c>
      <c r="AE1583" s="109"/>
      <c r="AF1583" s="108"/>
      <c r="AG1583" s="16"/>
      <c r="AH1583" s="132">
        <v>4.3400000000000001E-3</v>
      </c>
      <c r="AI1583" s="132">
        <v>1.75E-3</v>
      </c>
      <c r="AJ1583" s="132">
        <v>3.5E-4</v>
      </c>
    </row>
    <row r="1584" spans="1:36">
      <c r="A1584" t="s">
        <v>1214</v>
      </c>
      <c r="B1584" t="s">
        <v>1252</v>
      </c>
      <c r="C1584" t="s">
        <v>1866</v>
      </c>
      <c r="D1584" t="s">
        <v>1867</v>
      </c>
      <c r="E1584" t="s">
        <v>310</v>
      </c>
      <c r="F1584" t="s">
        <v>1868</v>
      </c>
      <c r="G1584" t="s">
        <v>1869</v>
      </c>
      <c r="H1584" t="s">
        <v>322</v>
      </c>
      <c r="I1584" t="s">
        <v>755</v>
      </c>
      <c r="J1584" t="s">
        <v>205</v>
      </c>
      <c r="K1584" t="s">
        <v>205</v>
      </c>
      <c r="L1584" t="s">
        <v>326</v>
      </c>
      <c r="M1584" t="s">
        <v>341</v>
      </c>
      <c r="N1584" t="s">
        <v>444</v>
      </c>
      <c r="O1584" t="s">
        <v>340</v>
      </c>
      <c r="P1584" t="s">
        <v>1579</v>
      </c>
      <c r="Q1584" t="s">
        <v>416</v>
      </c>
      <c r="R1584" t="s">
        <v>408</v>
      </c>
      <c r="S1584" t="s">
        <v>1213</v>
      </c>
      <c r="T1584" s="131">
        <v>0.18</v>
      </c>
      <c r="U1584" t="s">
        <v>1870</v>
      </c>
      <c r="V1584" s="132">
        <v>1.636E-2</v>
      </c>
      <c r="W1584" s="132">
        <v>3.5099999999999999E-2</v>
      </c>
      <c r="X1584" t="s">
        <v>413</v>
      </c>
      <c r="Y1584" t="s">
        <v>340</v>
      </c>
      <c r="Z1584" s="131">
        <v>1141707.23</v>
      </c>
      <c r="AA1584" s="131">
        <v>1</v>
      </c>
      <c r="AB1584" s="131">
        <v>115.84</v>
      </c>
      <c r="AC1584" s="109"/>
      <c r="AD1584" s="131">
        <v>1322.5540000000001</v>
      </c>
      <c r="AE1584" s="109"/>
      <c r="AF1584" s="108"/>
      <c r="AG1584" s="16"/>
      <c r="AH1584" s="132">
        <v>6.7499999999999999E-3</v>
      </c>
      <c r="AI1584" s="132">
        <v>1.73E-3</v>
      </c>
      <c r="AJ1584" s="132">
        <v>3.5E-4</v>
      </c>
    </row>
    <row r="1585" spans="1:36">
      <c r="A1585" t="s">
        <v>1214</v>
      </c>
      <c r="B1585" t="s">
        <v>1252</v>
      </c>
      <c r="C1585" t="s">
        <v>3170</v>
      </c>
      <c r="D1585" t="s">
        <v>3171</v>
      </c>
      <c r="E1585" t="s">
        <v>310</v>
      </c>
      <c r="F1585" t="s">
        <v>3172</v>
      </c>
      <c r="G1585" t="s">
        <v>3173</v>
      </c>
      <c r="H1585" t="s">
        <v>322</v>
      </c>
      <c r="I1585" t="s">
        <v>952</v>
      </c>
      <c r="J1585" t="s">
        <v>205</v>
      </c>
      <c r="K1585" t="s">
        <v>205</v>
      </c>
      <c r="L1585" t="s">
        <v>326</v>
      </c>
      <c r="M1585" t="s">
        <v>341</v>
      </c>
      <c r="N1585" t="s">
        <v>464</v>
      </c>
      <c r="O1585" t="s">
        <v>340</v>
      </c>
      <c r="P1585"/>
      <c r="Q1585" t="s">
        <v>411</v>
      </c>
      <c r="R1585" t="s">
        <v>411</v>
      </c>
      <c r="S1585" t="s">
        <v>1213</v>
      </c>
      <c r="T1585" s="131">
        <v>3.13</v>
      </c>
      <c r="U1585" t="s">
        <v>1617</v>
      </c>
      <c r="V1585" s="132">
        <v>6.5350000000000005E-2</v>
      </c>
      <c r="W1585" s="132">
        <v>5.9200000000000003E-2</v>
      </c>
      <c r="X1585" t="s">
        <v>413</v>
      </c>
      <c r="Y1585" t="s">
        <v>340</v>
      </c>
      <c r="Z1585" s="131">
        <v>1248000</v>
      </c>
      <c r="AA1585" s="131">
        <v>1</v>
      </c>
      <c r="AB1585" s="131">
        <v>105.4</v>
      </c>
      <c r="AC1585" s="109"/>
      <c r="AD1585" s="131">
        <v>1315.3920000000001</v>
      </c>
      <c r="AE1585" s="109"/>
      <c r="AF1585" s="108"/>
      <c r="AG1585" s="16"/>
      <c r="AH1585" s="132">
        <v>2.4E-2</v>
      </c>
      <c r="AI1585" s="132">
        <v>1.72E-3</v>
      </c>
      <c r="AJ1585" s="132">
        <v>3.5E-4</v>
      </c>
    </row>
    <row r="1586" spans="1:36">
      <c r="A1586" t="s">
        <v>1214</v>
      </c>
      <c r="B1586" t="s">
        <v>1252</v>
      </c>
      <c r="C1586" t="s">
        <v>2661</v>
      </c>
      <c r="D1586" t="s">
        <v>2662</v>
      </c>
      <c r="E1586" t="s">
        <v>310</v>
      </c>
      <c r="F1586" t="s">
        <v>2663</v>
      </c>
      <c r="G1586" t="s">
        <v>2664</v>
      </c>
      <c r="H1586" t="s">
        <v>322</v>
      </c>
      <c r="I1586" t="s">
        <v>756</v>
      </c>
      <c r="J1586" t="s">
        <v>205</v>
      </c>
      <c r="K1586" t="s">
        <v>205</v>
      </c>
      <c r="L1586" t="s">
        <v>326</v>
      </c>
      <c r="M1586" t="s">
        <v>341</v>
      </c>
      <c r="N1586" t="s">
        <v>455</v>
      </c>
      <c r="O1586" t="s">
        <v>340</v>
      </c>
      <c r="P1586" t="s">
        <v>1645</v>
      </c>
      <c r="Q1586" t="s">
        <v>414</v>
      </c>
      <c r="R1586" t="s">
        <v>408</v>
      </c>
      <c r="S1586" t="s">
        <v>1213</v>
      </c>
      <c r="T1586" s="131">
        <v>0.28000000000000003</v>
      </c>
      <c r="U1586" t="s">
        <v>2665</v>
      </c>
      <c r="V1586" s="132">
        <v>4.8640000000000003E-2</v>
      </c>
      <c r="W1586" s="132">
        <v>2.5399999999999999E-2</v>
      </c>
      <c r="X1586" t="s">
        <v>413</v>
      </c>
      <c r="Y1586" t="s">
        <v>340</v>
      </c>
      <c r="Z1586" s="131">
        <v>1383246.01</v>
      </c>
      <c r="AA1586" s="131">
        <v>1</v>
      </c>
      <c r="AB1586" s="131">
        <v>94.47</v>
      </c>
      <c r="AC1586" s="109"/>
      <c r="AD1586" s="131">
        <v>1306.7529999999999</v>
      </c>
      <c r="AE1586" s="109"/>
      <c r="AF1586" s="108"/>
      <c r="AG1586" s="16"/>
      <c r="AH1586" s="132">
        <v>8.2400000000000008E-3</v>
      </c>
      <c r="AI1586" s="132">
        <v>1.7099999999999999E-3</v>
      </c>
      <c r="AJ1586" s="132">
        <v>3.5E-4</v>
      </c>
    </row>
    <row r="1587" spans="1:36">
      <c r="A1587" t="s">
        <v>1214</v>
      </c>
      <c r="B1587" t="s">
        <v>1252</v>
      </c>
      <c r="C1587" t="s">
        <v>2942</v>
      </c>
      <c r="D1587" t="s">
        <v>2943</v>
      </c>
      <c r="E1587" t="s">
        <v>310</v>
      </c>
      <c r="F1587" t="s">
        <v>3114</v>
      </c>
      <c r="G1587" t="s">
        <v>3115</v>
      </c>
      <c r="H1587" t="s">
        <v>322</v>
      </c>
      <c r="I1587" t="s">
        <v>952</v>
      </c>
      <c r="J1587" t="s">
        <v>205</v>
      </c>
      <c r="K1587" t="s">
        <v>205</v>
      </c>
      <c r="L1587" t="s">
        <v>326</v>
      </c>
      <c r="M1587" t="s">
        <v>341</v>
      </c>
      <c r="N1587" t="s">
        <v>464</v>
      </c>
      <c r="O1587" t="s">
        <v>340</v>
      </c>
      <c r="P1587" t="s">
        <v>1566</v>
      </c>
      <c r="Q1587" t="s">
        <v>414</v>
      </c>
      <c r="R1587" t="s">
        <v>408</v>
      </c>
      <c r="S1587" t="s">
        <v>1213</v>
      </c>
      <c r="T1587" s="131">
        <v>0.26</v>
      </c>
      <c r="U1587" t="s">
        <v>3116</v>
      </c>
      <c r="V1587" s="132">
        <v>3.082E-2</v>
      </c>
      <c r="W1587" s="132">
        <v>5.4699999999999999E-2</v>
      </c>
      <c r="X1587" t="s">
        <v>413</v>
      </c>
      <c r="Y1587" t="s">
        <v>340</v>
      </c>
      <c r="Z1587" s="131">
        <v>1277183</v>
      </c>
      <c r="AA1587" s="131">
        <v>1</v>
      </c>
      <c r="AB1587" s="131">
        <v>100.29</v>
      </c>
      <c r="AC1587" s="109"/>
      <c r="AD1587" s="131">
        <v>1280.8869999999999</v>
      </c>
      <c r="AE1587" s="109"/>
      <c r="AF1587" s="108"/>
      <c r="AG1587" s="16"/>
      <c r="AH1587" s="132">
        <v>1.8589999999999999E-2</v>
      </c>
      <c r="AI1587" s="132">
        <v>1.67E-3</v>
      </c>
      <c r="AJ1587" s="132">
        <v>3.4000000000000002E-4</v>
      </c>
    </row>
    <row r="1588" spans="1:36">
      <c r="A1588" t="s">
        <v>1214</v>
      </c>
      <c r="B1588" t="s">
        <v>1252</v>
      </c>
      <c r="C1588" t="s">
        <v>1669</v>
      </c>
      <c r="D1588" t="s">
        <v>1670</v>
      </c>
      <c r="E1588" t="s">
        <v>310</v>
      </c>
      <c r="F1588" t="s">
        <v>1671</v>
      </c>
      <c r="G1588" t="s">
        <v>1672</v>
      </c>
      <c r="H1588" t="s">
        <v>322</v>
      </c>
      <c r="I1588" t="s">
        <v>952</v>
      </c>
      <c r="J1588" t="s">
        <v>205</v>
      </c>
      <c r="K1588" t="s">
        <v>205</v>
      </c>
      <c r="L1588" t="s">
        <v>328</v>
      </c>
      <c r="M1588" t="s">
        <v>341</v>
      </c>
      <c r="N1588" t="s">
        <v>448</v>
      </c>
      <c r="O1588" t="s">
        <v>340</v>
      </c>
      <c r="P1588" t="s">
        <v>1673</v>
      </c>
      <c r="Q1588" t="s">
        <v>416</v>
      </c>
      <c r="R1588" t="s">
        <v>408</v>
      </c>
      <c r="S1588" t="s">
        <v>1213</v>
      </c>
      <c r="T1588" s="131">
        <v>2.39</v>
      </c>
      <c r="U1588" t="s">
        <v>1561</v>
      </c>
      <c r="V1588" s="132">
        <v>6.6140000000000004E-2</v>
      </c>
      <c r="W1588" s="132">
        <v>5.9499999999999997E-2</v>
      </c>
      <c r="X1588" t="s">
        <v>413</v>
      </c>
      <c r="Y1588" t="s">
        <v>340</v>
      </c>
      <c r="Z1588" s="131">
        <v>1136842.1000000001</v>
      </c>
      <c r="AA1588" s="131">
        <v>1</v>
      </c>
      <c r="AB1588" s="131">
        <v>104.31383727658748</v>
      </c>
      <c r="AC1588" s="109"/>
      <c r="AD1588" s="131">
        <v>1185.8836182857401</v>
      </c>
      <c r="AE1588" s="109"/>
      <c r="AF1588" s="108"/>
      <c r="AG1588" s="16"/>
      <c r="AH1588" s="132">
        <v>3.8500000000000001E-3</v>
      </c>
      <c r="AI1588" s="132">
        <v>1.56E-3</v>
      </c>
      <c r="AJ1588" s="132">
        <v>3.2000000000000003E-4</v>
      </c>
    </row>
    <row r="1589" spans="1:36">
      <c r="A1589" t="s">
        <v>1214</v>
      </c>
      <c r="B1589" t="s">
        <v>1252</v>
      </c>
      <c r="C1589" t="s">
        <v>2308</v>
      </c>
      <c r="D1589" t="s">
        <v>2309</v>
      </c>
      <c r="E1589" t="s">
        <v>310</v>
      </c>
      <c r="F1589" t="s">
        <v>2645</v>
      </c>
      <c r="G1589" t="s">
        <v>2646</v>
      </c>
      <c r="H1589" t="s">
        <v>322</v>
      </c>
      <c r="I1589" t="s">
        <v>755</v>
      </c>
      <c r="J1589" t="s">
        <v>205</v>
      </c>
      <c r="K1589" t="s">
        <v>205</v>
      </c>
      <c r="L1589" t="s">
        <v>326</v>
      </c>
      <c r="M1589" t="s">
        <v>341</v>
      </c>
      <c r="N1589" t="s">
        <v>466</v>
      </c>
      <c r="O1589" t="s">
        <v>340</v>
      </c>
      <c r="P1589" t="s">
        <v>1550</v>
      </c>
      <c r="Q1589" t="s">
        <v>414</v>
      </c>
      <c r="R1589" t="s">
        <v>408</v>
      </c>
      <c r="S1589" t="s">
        <v>1213</v>
      </c>
      <c r="T1589" s="131">
        <v>2.5</v>
      </c>
      <c r="U1589" t="s">
        <v>1686</v>
      </c>
      <c r="V1589" s="132">
        <v>5.0470000000000001E-2</v>
      </c>
      <c r="W1589" s="132">
        <v>4.3700000000000003E-2</v>
      </c>
      <c r="X1589" t="s">
        <v>413</v>
      </c>
      <c r="Y1589" t="s">
        <v>340</v>
      </c>
      <c r="Z1589" s="131">
        <v>1027510</v>
      </c>
      <c r="AA1589" s="131">
        <v>1</v>
      </c>
      <c r="AB1589" s="131">
        <v>115.58</v>
      </c>
      <c r="AC1589" s="109"/>
      <c r="AD1589" s="131">
        <v>1187.596</v>
      </c>
      <c r="AE1589" s="109"/>
      <c r="AF1589" s="108"/>
      <c r="AG1589" s="16"/>
      <c r="AH1589" s="132">
        <v>9.6000000000000002E-4</v>
      </c>
      <c r="AI1589" s="132">
        <v>1.5499999999999999E-3</v>
      </c>
      <c r="AJ1589" s="132">
        <v>3.1E-4</v>
      </c>
    </row>
    <row r="1590" spans="1:36">
      <c r="A1590" t="s">
        <v>1214</v>
      </c>
      <c r="B1590" t="s">
        <v>1252</v>
      </c>
      <c r="C1590" t="s">
        <v>3102</v>
      </c>
      <c r="D1590" t="s">
        <v>3103</v>
      </c>
      <c r="E1590" t="s">
        <v>310</v>
      </c>
      <c r="F1590" t="s">
        <v>3121</v>
      </c>
      <c r="G1590" t="s">
        <v>3122</v>
      </c>
      <c r="H1590" t="s">
        <v>322</v>
      </c>
      <c r="I1590" t="s">
        <v>952</v>
      </c>
      <c r="J1590" t="s">
        <v>205</v>
      </c>
      <c r="K1590" t="s">
        <v>205</v>
      </c>
      <c r="L1590" t="s">
        <v>326</v>
      </c>
      <c r="M1590" t="s">
        <v>341</v>
      </c>
      <c r="N1590" t="s">
        <v>448</v>
      </c>
      <c r="O1590" t="s">
        <v>340</v>
      </c>
      <c r="P1590"/>
      <c r="Q1590" t="s">
        <v>411</v>
      </c>
      <c r="R1590" t="s">
        <v>411</v>
      </c>
      <c r="S1590" t="s">
        <v>1213</v>
      </c>
      <c r="T1590" s="131">
        <v>2.76</v>
      </c>
      <c r="U1590" t="s">
        <v>1561</v>
      </c>
      <c r="V1590" s="132">
        <v>8.9300000000000004E-2</v>
      </c>
      <c r="W1590" s="132">
        <v>6.5100000000000005E-2</v>
      </c>
      <c r="X1590" t="s">
        <v>413</v>
      </c>
      <c r="Y1590" t="s">
        <v>340</v>
      </c>
      <c r="Z1590" s="131">
        <v>1179020</v>
      </c>
      <c r="AA1590" s="131">
        <v>1</v>
      </c>
      <c r="AB1590" s="131">
        <v>100.24</v>
      </c>
      <c r="AC1590" s="109"/>
      <c r="AD1590" s="131">
        <v>1181.8499999999999</v>
      </c>
      <c r="AE1590" s="109"/>
      <c r="AF1590" s="108"/>
      <c r="AG1590" s="16"/>
      <c r="AH1590" s="132">
        <v>6.3699999999999998E-3</v>
      </c>
      <c r="AI1590" s="132">
        <v>1.5499999999999999E-3</v>
      </c>
      <c r="AJ1590" s="132">
        <v>3.1E-4</v>
      </c>
    </row>
    <row r="1591" spans="1:36">
      <c r="A1591" t="s">
        <v>1214</v>
      </c>
      <c r="B1591" t="s">
        <v>1252</v>
      </c>
      <c r="C1591" t="s">
        <v>3082</v>
      </c>
      <c r="D1591" t="s">
        <v>3083</v>
      </c>
      <c r="E1591" t="s">
        <v>310</v>
      </c>
      <c r="F1591" t="s">
        <v>3084</v>
      </c>
      <c r="G1591" t="s">
        <v>3085</v>
      </c>
      <c r="H1591" t="s">
        <v>322</v>
      </c>
      <c r="I1591" t="s">
        <v>952</v>
      </c>
      <c r="J1591" t="s">
        <v>205</v>
      </c>
      <c r="K1591" t="s">
        <v>205</v>
      </c>
      <c r="L1591" t="s">
        <v>326</v>
      </c>
      <c r="M1591" t="s">
        <v>341</v>
      </c>
      <c r="N1591" t="s">
        <v>452</v>
      </c>
      <c r="O1591" t="s">
        <v>340</v>
      </c>
      <c r="P1591"/>
      <c r="Q1591" t="s">
        <v>411</v>
      </c>
      <c r="R1591" t="s">
        <v>411</v>
      </c>
      <c r="S1591" t="s">
        <v>1213</v>
      </c>
      <c r="T1591" s="131">
        <v>4.04</v>
      </c>
      <c r="U1591" t="s">
        <v>1612</v>
      </c>
      <c r="V1591" s="132">
        <v>5.6180000000000001E-2</v>
      </c>
      <c r="W1591" s="132">
        <v>6.3399999999999998E-2</v>
      </c>
      <c r="X1591" t="s">
        <v>413</v>
      </c>
      <c r="Y1591" t="s">
        <v>340</v>
      </c>
      <c r="Z1591" s="131">
        <v>1142000</v>
      </c>
      <c r="AA1591" s="131">
        <v>1</v>
      </c>
      <c r="AB1591" s="131">
        <v>102.91</v>
      </c>
      <c r="AC1591" s="109"/>
      <c r="AD1591" s="131">
        <v>1175.232</v>
      </c>
      <c r="AE1591" s="109"/>
      <c r="AF1591" s="108"/>
      <c r="AG1591" s="16"/>
      <c r="AH1591" s="132">
        <v>9.4000000000000004E-3</v>
      </c>
      <c r="AI1591" s="132">
        <v>1.5399999999999999E-3</v>
      </c>
      <c r="AJ1591" s="132">
        <v>3.1E-4</v>
      </c>
    </row>
    <row r="1592" spans="1:36">
      <c r="A1592" t="s">
        <v>1214</v>
      </c>
      <c r="B1592" t="s">
        <v>1252</v>
      </c>
      <c r="C1592" t="s">
        <v>2239</v>
      </c>
      <c r="D1592" t="s">
        <v>2240</v>
      </c>
      <c r="E1592" t="s">
        <v>310</v>
      </c>
      <c r="F1592" t="s">
        <v>3129</v>
      </c>
      <c r="G1592" t="s">
        <v>3130</v>
      </c>
      <c r="H1592" t="s">
        <v>322</v>
      </c>
      <c r="I1592" t="s">
        <v>952</v>
      </c>
      <c r="J1592" t="s">
        <v>205</v>
      </c>
      <c r="K1592" t="s">
        <v>205</v>
      </c>
      <c r="L1592" t="s">
        <v>326</v>
      </c>
      <c r="M1592" t="s">
        <v>341</v>
      </c>
      <c r="N1592" t="s">
        <v>465</v>
      </c>
      <c r="O1592" t="s">
        <v>340</v>
      </c>
      <c r="P1592" t="s">
        <v>1590</v>
      </c>
      <c r="Q1592" t="s">
        <v>414</v>
      </c>
      <c r="R1592" t="s">
        <v>408</v>
      </c>
      <c r="S1592" t="s">
        <v>1213</v>
      </c>
      <c r="T1592" s="131">
        <v>1.1399999999999999</v>
      </c>
      <c r="U1592" t="s">
        <v>2896</v>
      </c>
      <c r="V1592" s="132">
        <v>5.135E-2</v>
      </c>
      <c r="W1592" s="132">
        <v>4.9200000000000001E-2</v>
      </c>
      <c r="X1592" t="s">
        <v>413</v>
      </c>
      <c r="Y1592" t="s">
        <v>340</v>
      </c>
      <c r="Z1592" s="131">
        <v>1154252.67</v>
      </c>
      <c r="AA1592" s="131">
        <v>1</v>
      </c>
      <c r="AB1592" s="131">
        <v>100.09</v>
      </c>
      <c r="AC1592" s="109"/>
      <c r="AD1592" s="131">
        <v>1155.2909999999999</v>
      </c>
      <c r="AE1592" s="109"/>
      <c r="AF1592" s="108"/>
      <c r="AG1592" s="16"/>
      <c r="AH1592" s="132">
        <v>3.7000000000000002E-3</v>
      </c>
      <c r="AI1592" s="132">
        <v>1.5100000000000001E-3</v>
      </c>
      <c r="AJ1592" s="132">
        <v>3.1E-4</v>
      </c>
    </row>
    <row r="1593" spans="1:36">
      <c r="A1593" t="s">
        <v>1214</v>
      </c>
      <c r="B1593" t="s">
        <v>1252</v>
      </c>
      <c r="C1593" t="s">
        <v>2207</v>
      </c>
      <c r="D1593" t="s">
        <v>2208</v>
      </c>
      <c r="E1593" t="s">
        <v>310</v>
      </c>
      <c r="F1593" t="s">
        <v>2602</v>
      </c>
      <c r="G1593" t="s">
        <v>2603</v>
      </c>
      <c r="H1593" t="s">
        <v>322</v>
      </c>
      <c r="I1593" t="s">
        <v>952</v>
      </c>
      <c r="J1593" t="s">
        <v>205</v>
      </c>
      <c r="K1593" t="s">
        <v>205</v>
      </c>
      <c r="L1593" t="s">
        <v>326</v>
      </c>
      <c r="M1593" t="s">
        <v>341</v>
      </c>
      <c r="N1593" t="s">
        <v>455</v>
      </c>
      <c r="O1593" t="s">
        <v>340</v>
      </c>
      <c r="P1593" t="s">
        <v>1550</v>
      </c>
      <c r="Q1593" t="s">
        <v>414</v>
      </c>
      <c r="R1593" t="s">
        <v>408</v>
      </c>
      <c r="S1593" t="s">
        <v>1213</v>
      </c>
      <c r="T1593" s="131">
        <v>2.34</v>
      </c>
      <c r="U1593" t="s">
        <v>1795</v>
      </c>
      <c r="V1593" s="132">
        <v>6.4570000000000002E-2</v>
      </c>
      <c r="W1593" s="132">
        <v>5.0500000000000003E-2</v>
      </c>
      <c r="X1593" t="s">
        <v>413</v>
      </c>
      <c r="Y1593" t="s">
        <v>340</v>
      </c>
      <c r="Z1593" s="131">
        <v>1051067.27</v>
      </c>
      <c r="AA1593" s="131">
        <v>1</v>
      </c>
      <c r="AB1593" s="131">
        <v>106.95</v>
      </c>
      <c r="AC1593" s="109"/>
      <c r="AD1593" s="131">
        <v>1124.116</v>
      </c>
      <c r="AE1593" s="109"/>
      <c r="AF1593" s="108"/>
      <c r="AG1593" s="16"/>
      <c r="AH1593" s="132">
        <v>9.7999999999999997E-4</v>
      </c>
      <c r="AI1593" s="132">
        <v>1.47E-3</v>
      </c>
      <c r="AJ1593" s="132">
        <v>2.9999999999999997E-4</v>
      </c>
    </row>
    <row r="1594" spans="1:36">
      <c r="A1594" t="s">
        <v>1214</v>
      </c>
      <c r="B1594" t="s">
        <v>1252</v>
      </c>
      <c r="C1594" t="s">
        <v>1944</v>
      </c>
      <c r="D1594" t="s">
        <v>1945</v>
      </c>
      <c r="E1594" t="s">
        <v>310</v>
      </c>
      <c r="F1594" t="s">
        <v>2450</v>
      </c>
      <c r="G1594" t="s">
        <v>2451</v>
      </c>
      <c r="H1594" t="s">
        <v>322</v>
      </c>
      <c r="I1594" t="s">
        <v>755</v>
      </c>
      <c r="J1594" t="s">
        <v>205</v>
      </c>
      <c r="K1594" t="s">
        <v>205</v>
      </c>
      <c r="L1594" t="s">
        <v>326</v>
      </c>
      <c r="M1594" t="s">
        <v>341</v>
      </c>
      <c r="N1594" t="s">
        <v>465</v>
      </c>
      <c r="O1594" t="s">
        <v>340</v>
      </c>
      <c r="P1594" t="s">
        <v>1645</v>
      </c>
      <c r="Q1594" t="s">
        <v>414</v>
      </c>
      <c r="R1594" t="s">
        <v>408</v>
      </c>
      <c r="S1594" t="s">
        <v>1213</v>
      </c>
      <c r="T1594" s="131">
        <v>2.19</v>
      </c>
      <c r="U1594" t="s">
        <v>2452</v>
      </c>
      <c r="V1594" s="132">
        <v>2.58E-2</v>
      </c>
      <c r="W1594" s="132">
        <v>2.7099999999999999E-2</v>
      </c>
      <c r="X1594" t="s">
        <v>413</v>
      </c>
      <c r="Y1594" t="s">
        <v>340</v>
      </c>
      <c r="Z1594" s="131">
        <v>966550</v>
      </c>
      <c r="AA1594" s="131">
        <v>1</v>
      </c>
      <c r="AB1594" s="131">
        <v>115.13</v>
      </c>
      <c r="AC1594" s="109"/>
      <c r="AD1594" s="131">
        <v>1112.789</v>
      </c>
      <c r="AE1594" s="109"/>
      <c r="AF1594" s="108"/>
      <c r="AG1594" s="16"/>
      <c r="AH1594" s="132">
        <v>1.9300000000000001E-3</v>
      </c>
      <c r="AI1594" s="132">
        <v>1.4499999999999999E-3</v>
      </c>
      <c r="AJ1594" s="132">
        <v>2.9E-4</v>
      </c>
    </row>
    <row r="1595" spans="1:36">
      <c r="A1595" t="s">
        <v>1214</v>
      </c>
      <c r="B1595" t="s">
        <v>1252</v>
      </c>
      <c r="C1595" t="s">
        <v>2207</v>
      </c>
      <c r="D1595" t="s">
        <v>2208</v>
      </c>
      <c r="E1595" t="s">
        <v>310</v>
      </c>
      <c r="F1595" t="s">
        <v>2445</v>
      </c>
      <c r="G1595" t="s">
        <v>2446</v>
      </c>
      <c r="H1595" t="s">
        <v>322</v>
      </c>
      <c r="I1595" t="s">
        <v>952</v>
      </c>
      <c r="J1595" t="s">
        <v>205</v>
      </c>
      <c r="K1595" t="s">
        <v>205</v>
      </c>
      <c r="L1595" t="s">
        <v>326</v>
      </c>
      <c r="M1595" t="s">
        <v>341</v>
      </c>
      <c r="N1595" t="s">
        <v>455</v>
      </c>
      <c r="O1595" t="s">
        <v>340</v>
      </c>
      <c r="P1595" t="s">
        <v>1550</v>
      </c>
      <c r="Q1595" t="s">
        <v>414</v>
      </c>
      <c r="R1595" t="s">
        <v>408</v>
      </c>
      <c r="S1595" t="s">
        <v>1213</v>
      </c>
      <c r="T1595" s="131">
        <v>3.36</v>
      </c>
      <c r="U1595" t="s">
        <v>2447</v>
      </c>
      <c r="V1595" s="132">
        <v>4.5670000000000002E-2</v>
      </c>
      <c r="W1595" s="132">
        <v>5.1400000000000001E-2</v>
      </c>
      <c r="X1595" t="s">
        <v>413</v>
      </c>
      <c r="Y1595" t="s">
        <v>340</v>
      </c>
      <c r="Z1595" s="131">
        <v>1048956.68</v>
      </c>
      <c r="AA1595" s="131">
        <v>1</v>
      </c>
      <c r="AB1595" s="131">
        <v>105.89</v>
      </c>
      <c r="AC1595" s="109"/>
      <c r="AD1595" s="131">
        <v>1110.74</v>
      </c>
      <c r="AE1595" s="109"/>
      <c r="AF1595" s="108"/>
      <c r="AG1595" s="16"/>
      <c r="AH1595" s="132">
        <v>1.32E-3</v>
      </c>
      <c r="AI1595" s="132">
        <v>1.4499999999999999E-3</v>
      </c>
      <c r="AJ1595" s="132">
        <v>2.9E-4</v>
      </c>
    </row>
    <row r="1596" spans="1:36">
      <c r="A1596" t="s">
        <v>1214</v>
      </c>
      <c r="B1596" t="s">
        <v>1252</v>
      </c>
      <c r="C1596" t="s">
        <v>1571</v>
      </c>
      <c r="D1596" t="s">
        <v>1572</v>
      </c>
      <c r="E1596" t="s">
        <v>312</v>
      </c>
      <c r="F1596" t="s">
        <v>3125</v>
      </c>
      <c r="G1596" t="s">
        <v>3126</v>
      </c>
      <c r="H1596" t="s">
        <v>322</v>
      </c>
      <c r="I1596" t="s">
        <v>952</v>
      </c>
      <c r="J1596" t="s">
        <v>205</v>
      </c>
      <c r="K1596" t="s">
        <v>205</v>
      </c>
      <c r="L1596" t="s">
        <v>326</v>
      </c>
      <c r="M1596" t="s">
        <v>341</v>
      </c>
      <c r="N1596" t="s">
        <v>466</v>
      </c>
      <c r="O1596" t="s">
        <v>340</v>
      </c>
      <c r="P1596" t="s">
        <v>1566</v>
      </c>
      <c r="Q1596" t="s">
        <v>414</v>
      </c>
      <c r="R1596" t="s">
        <v>408</v>
      </c>
      <c r="S1596" t="s">
        <v>1213</v>
      </c>
      <c r="T1596" s="131">
        <v>2.1</v>
      </c>
      <c r="U1596" t="s">
        <v>1378</v>
      </c>
      <c r="V1596" s="132">
        <v>3.9269999999999999E-2</v>
      </c>
      <c r="W1596" s="132">
        <v>5.6099999999999997E-2</v>
      </c>
      <c r="X1596" t="s">
        <v>413</v>
      </c>
      <c r="Y1596" t="s">
        <v>340</v>
      </c>
      <c r="Z1596" s="131">
        <v>1061536.6200000001</v>
      </c>
      <c r="AA1596" s="131">
        <v>1</v>
      </c>
      <c r="AB1596" s="131">
        <v>103.5</v>
      </c>
      <c r="AC1596" s="109"/>
      <c r="AD1596" s="131">
        <v>1098.69</v>
      </c>
      <c r="AE1596" s="109"/>
      <c r="AF1596" s="108"/>
      <c r="AG1596" s="16"/>
      <c r="AH1596" s="132">
        <v>2.3800000000000002E-3</v>
      </c>
      <c r="AI1596" s="132">
        <v>1.4400000000000001E-3</v>
      </c>
      <c r="AJ1596" s="132">
        <v>2.9E-4</v>
      </c>
    </row>
    <row r="1597" spans="1:36">
      <c r="A1597" t="s">
        <v>1214</v>
      </c>
      <c r="B1597" t="s">
        <v>1252</v>
      </c>
      <c r="C1597" t="s">
        <v>1944</v>
      </c>
      <c r="D1597" t="s">
        <v>1945</v>
      </c>
      <c r="E1597" t="s">
        <v>310</v>
      </c>
      <c r="F1597" t="s">
        <v>1946</v>
      </c>
      <c r="G1597" t="s">
        <v>1947</v>
      </c>
      <c r="H1597" t="s">
        <v>322</v>
      </c>
      <c r="I1597" t="s">
        <v>755</v>
      </c>
      <c r="J1597" t="s">
        <v>205</v>
      </c>
      <c r="K1597" t="s">
        <v>205</v>
      </c>
      <c r="L1597" t="s">
        <v>326</v>
      </c>
      <c r="M1597" t="s">
        <v>341</v>
      </c>
      <c r="N1597" t="s">
        <v>465</v>
      </c>
      <c r="O1597" t="s">
        <v>340</v>
      </c>
      <c r="P1597" t="s">
        <v>1645</v>
      </c>
      <c r="Q1597" t="s">
        <v>414</v>
      </c>
      <c r="R1597" t="s">
        <v>408</v>
      </c>
      <c r="S1597" t="s">
        <v>1213</v>
      </c>
      <c r="T1597" s="131">
        <v>2.94</v>
      </c>
      <c r="U1597" t="s">
        <v>1948</v>
      </c>
      <c r="V1597" s="132">
        <v>2.7550000000000002E-2</v>
      </c>
      <c r="W1597" s="132">
        <v>2.6100000000000002E-2</v>
      </c>
      <c r="X1597" t="s">
        <v>413</v>
      </c>
      <c r="Y1597" t="s">
        <v>340</v>
      </c>
      <c r="Z1597" s="131">
        <v>958969</v>
      </c>
      <c r="AA1597" s="131">
        <v>1</v>
      </c>
      <c r="AB1597" s="131">
        <v>110.24</v>
      </c>
      <c r="AC1597" s="109"/>
      <c r="AD1597" s="131">
        <v>1057.1669999999999</v>
      </c>
      <c r="AE1597" s="109"/>
      <c r="AF1597" s="108"/>
      <c r="AG1597" s="16"/>
      <c r="AH1597" s="132">
        <v>1.65E-3</v>
      </c>
      <c r="AI1597" s="132">
        <v>1.3799999999999999E-3</v>
      </c>
      <c r="AJ1597" s="132">
        <v>2.7999999999999998E-4</v>
      </c>
    </row>
    <row r="1598" spans="1:36">
      <c r="A1598" t="s">
        <v>1214</v>
      </c>
      <c r="B1598" t="s">
        <v>1252</v>
      </c>
      <c r="C1598" t="s">
        <v>2212</v>
      </c>
      <c r="D1598" t="s">
        <v>2213</v>
      </c>
      <c r="E1598" t="s">
        <v>310</v>
      </c>
      <c r="F1598" t="s">
        <v>3091</v>
      </c>
      <c r="G1598" t="s">
        <v>3092</v>
      </c>
      <c r="H1598" t="s">
        <v>322</v>
      </c>
      <c r="I1598" t="s">
        <v>952</v>
      </c>
      <c r="J1598" t="s">
        <v>205</v>
      </c>
      <c r="K1598" t="s">
        <v>205</v>
      </c>
      <c r="L1598" t="s">
        <v>326</v>
      </c>
      <c r="M1598" t="s">
        <v>341</v>
      </c>
      <c r="N1598" t="s">
        <v>466</v>
      </c>
      <c r="O1598" t="s">
        <v>340</v>
      </c>
      <c r="P1598" t="s">
        <v>2257</v>
      </c>
      <c r="Q1598" t="s">
        <v>416</v>
      </c>
      <c r="R1598" t="s">
        <v>408</v>
      </c>
      <c r="S1598" t="s">
        <v>1213</v>
      </c>
      <c r="T1598" s="131">
        <v>1.42</v>
      </c>
      <c r="U1598" t="s">
        <v>1743</v>
      </c>
      <c r="V1598" s="132">
        <v>5.0290000000000001E-2</v>
      </c>
      <c r="W1598" s="132">
        <v>5.0299999999999997E-2</v>
      </c>
      <c r="X1598" t="s">
        <v>413</v>
      </c>
      <c r="Y1598" t="s">
        <v>340</v>
      </c>
      <c r="Z1598" s="131">
        <v>1060324.71</v>
      </c>
      <c r="AA1598" s="131">
        <v>1</v>
      </c>
      <c r="AB1598" s="131">
        <v>96.95</v>
      </c>
      <c r="AC1598" s="109"/>
      <c r="AD1598" s="131">
        <v>1027.9849999999999</v>
      </c>
      <c r="AE1598" s="109"/>
      <c r="AF1598" s="108"/>
      <c r="AG1598" s="16"/>
      <c r="AH1598" s="132">
        <v>1.43E-2</v>
      </c>
      <c r="AI1598" s="132">
        <v>1.34E-3</v>
      </c>
      <c r="AJ1598" s="132">
        <v>2.7E-4</v>
      </c>
    </row>
    <row r="1599" spans="1:36">
      <c r="A1599" t="s">
        <v>1214</v>
      </c>
      <c r="B1599" t="s">
        <v>1252</v>
      </c>
      <c r="C1599" t="s">
        <v>2897</v>
      </c>
      <c r="D1599" t="s">
        <v>2898</v>
      </c>
      <c r="E1599" t="s">
        <v>310</v>
      </c>
      <c r="F1599" t="s">
        <v>2899</v>
      </c>
      <c r="G1599" t="s">
        <v>2900</v>
      </c>
      <c r="H1599" t="s">
        <v>322</v>
      </c>
      <c r="I1599" t="s">
        <v>756</v>
      </c>
      <c r="J1599" t="s">
        <v>205</v>
      </c>
      <c r="K1599" t="s">
        <v>205</v>
      </c>
      <c r="L1599" t="s">
        <v>326</v>
      </c>
      <c r="M1599" t="s">
        <v>341</v>
      </c>
      <c r="N1599" t="s">
        <v>441</v>
      </c>
      <c r="O1599" t="s">
        <v>340</v>
      </c>
      <c r="P1599" t="s">
        <v>1566</v>
      </c>
      <c r="Q1599" t="s">
        <v>414</v>
      </c>
      <c r="R1599" t="s">
        <v>408</v>
      </c>
      <c r="S1599" t="s">
        <v>1213</v>
      </c>
      <c r="T1599" s="131">
        <v>0.25</v>
      </c>
      <c r="U1599" t="s">
        <v>2901</v>
      </c>
      <c r="V1599" s="132">
        <v>7.7270000000000005E-2</v>
      </c>
      <c r="W1599" s="132">
        <v>6.7500000000000004E-2</v>
      </c>
      <c r="X1599" t="s">
        <v>413</v>
      </c>
      <c r="Y1599" t="s">
        <v>340</v>
      </c>
      <c r="Z1599" s="131">
        <v>1049082.07</v>
      </c>
      <c r="AA1599" s="131">
        <v>1</v>
      </c>
      <c r="AB1599" s="131">
        <v>93.14</v>
      </c>
      <c r="AC1599" s="109"/>
      <c r="AD1599" s="131">
        <v>977.11500000000001</v>
      </c>
      <c r="AE1599" s="109"/>
      <c r="AF1599" s="108"/>
      <c r="AG1599" s="16"/>
      <c r="AH1599" s="132">
        <v>8.5599999999999999E-3</v>
      </c>
      <c r="AI1599" s="132">
        <v>1.2800000000000001E-3</v>
      </c>
      <c r="AJ1599" s="132">
        <v>2.5999999999999998E-4</v>
      </c>
    </row>
    <row r="1600" spans="1:36">
      <c r="A1600" t="s">
        <v>1214</v>
      </c>
      <c r="B1600" t="s">
        <v>1252</v>
      </c>
      <c r="C1600" t="s">
        <v>2321</v>
      </c>
      <c r="D1600" t="s">
        <v>2322</v>
      </c>
      <c r="E1600" t="s">
        <v>310</v>
      </c>
      <c r="F1600" t="s">
        <v>2740</v>
      </c>
      <c r="G1600" t="s">
        <v>2741</v>
      </c>
      <c r="H1600" t="s">
        <v>322</v>
      </c>
      <c r="I1600" t="s">
        <v>952</v>
      </c>
      <c r="J1600" t="s">
        <v>205</v>
      </c>
      <c r="K1600" t="s">
        <v>205</v>
      </c>
      <c r="L1600" t="s">
        <v>326</v>
      </c>
      <c r="M1600" t="s">
        <v>341</v>
      </c>
      <c r="N1600" t="s">
        <v>452</v>
      </c>
      <c r="O1600" t="s">
        <v>340</v>
      </c>
      <c r="P1600" t="s">
        <v>1566</v>
      </c>
      <c r="Q1600" t="s">
        <v>414</v>
      </c>
      <c r="R1600" t="s">
        <v>408</v>
      </c>
      <c r="S1600" t="s">
        <v>1213</v>
      </c>
      <c r="T1600" s="131">
        <v>0.99</v>
      </c>
      <c r="U1600" t="s">
        <v>1861</v>
      </c>
      <c r="V1600" s="132">
        <v>4.9189999999999998E-2</v>
      </c>
      <c r="W1600" s="132">
        <v>4.9099999999999998E-2</v>
      </c>
      <c r="X1600" t="s">
        <v>413</v>
      </c>
      <c r="Y1600" t="s">
        <v>340</v>
      </c>
      <c r="Z1600" s="131">
        <v>976169.12</v>
      </c>
      <c r="AA1600" s="131">
        <v>1</v>
      </c>
      <c r="AB1600" s="131">
        <v>99.19</v>
      </c>
      <c r="AC1600" s="109"/>
      <c r="AD1600" s="131">
        <v>968.26199999999994</v>
      </c>
      <c r="AE1600" s="109"/>
      <c r="AF1600" s="108"/>
      <c r="AG1600" s="16"/>
      <c r="AH1600" s="132">
        <v>1.482E-2</v>
      </c>
      <c r="AI1600" s="132">
        <v>1.2700000000000001E-3</v>
      </c>
      <c r="AJ1600" s="132">
        <v>2.5999999999999998E-4</v>
      </c>
    </row>
    <row r="1601" spans="1:36">
      <c r="A1601" t="s">
        <v>1214</v>
      </c>
      <c r="B1601" t="s">
        <v>1252</v>
      </c>
      <c r="C1601" t="s">
        <v>2020</v>
      </c>
      <c r="D1601" t="s">
        <v>2021</v>
      </c>
      <c r="E1601" t="s">
        <v>310</v>
      </c>
      <c r="F1601" t="s">
        <v>3143</v>
      </c>
      <c r="G1601" t="s">
        <v>3144</v>
      </c>
      <c r="H1601" t="s">
        <v>322</v>
      </c>
      <c r="I1601" t="s">
        <v>755</v>
      </c>
      <c r="J1601" t="s">
        <v>205</v>
      </c>
      <c r="K1601" t="s">
        <v>205</v>
      </c>
      <c r="L1601" t="s">
        <v>326</v>
      </c>
      <c r="M1601" t="s">
        <v>341</v>
      </c>
      <c r="N1601" t="s">
        <v>465</v>
      </c>
      <c r="O1601" t="s">
        <v>340</v>
      </c>
      <c r="P1601" t="s">
        <v>1645</v>
      </c>
      <c r="Q1601" t="s">
        <v>414</v>
      </c>
      <c r="R1601" t="s">
        <v>408</v>
      </c>
      <c r="S1601" t="s">
        <v>1213</v>
      </c>
      <c r="T1601" s="131">
        <v>1.76</v>
      </c>
      <c r="U1601" t="s">
        <v>3145</v>
      </c>
      <c r="V1601" s="132">
        <v>2.4340000000000001E-2</v>
      </c>
      <c r="W1601" s="132">
        <v>2.7699999999999999E-2</v>
      </c>
      <c r="X1601" t="s">
        <v>413</v>
      </c>
      <c r="Y1601" t="s">
        <v>340</v>
      </c>
      <c r="Z1601" s="131">
        <v>827637.25</v>
      </c>
      <c r="AA1601" s="131">
        <v>1</v>
      </c>
      <c r="AB1601" s="131">
        <v>116.04</v>
      </c>
      <c r="AC1601" s="109"/>
      <c r="AD1601" s="131">
        <v>960.39</v>
      </c>
      <c r="AE1601" s="109"/>
      <c r="AF1601" s="108"/>
      <c r="AG1601" s="16"/>
      <c r="AH1601" s="132">
        <v>2.0999999999999999E-3</v>
      </c>
      <c r="AI1601" s="132">
        <v>1.2600000000000001E-3</v>
      </c>
      <c r="AJ1601" s="132">
        <v>2.5000000000000001E-4</v>
      </c>
    </row>
    <row r="1602" spans="1:36">
      <c r="A1602" t="s">
        <v>1214</v>
      </c>
      <c r="B1602" t="s">
        <v>1252</v>
      </c>
      <c r="C1602" t="s">
        <v>456</v>
      </c>
      <c r="D1602" t="s">
        <v>2228</v>
      </c>
      <c r="E1602" t="s">
        <v>310</v>
      </c>
      <c r="F1602" t="s">
        <v>2434</v>
      </c>
      <c r="G1602" t="s">
        <v>2435</v>
      </c>
      <c r="H1602" t="s">
        <v>322</v>
      </c>
      <c r="I1602" t="s">
        <v>755</v>
      </c>
      <c r="J1602" t="s">
        <v>205</v>
      </c>
      <c r="K1602" t="s">
        <v>205</v>
      </c>
      <c r="L1602" t="s">
        <v>326</v>
      </c>
      <c r="M1602" t="s">
        <v>341</v>
      </c>
      <c r="N1602" t="s">
        <v>441</v>
      </c>
      <c r="O1602" t="s">
        <v>340</v>
      </c>
      <c r="P1602" t="s">
        <v>1212</v>
      </c>
      <c r="Q1602" t="s">
        <v>414</v>
      </c>
      <c r="R1602" t="s">
        <v>408</v>
      </c>
      <c r="S1602" t="s">
        <v>1213</v>
      </c>
      <c r="T1602" s="131">
        <v>10.199999999999999</v>
      </c>
      <c r="U1602" t="s">
        <v>1375</v>
      </c>
      <c r="V1602" s="132">
        <v>1.9519999999999999E-2</v>
      </c>
      <c r="W1602" s="132">
        <v>2.7900000000000001E-2</v>
      </c>
      <c r="X1602" t="s">
        <v>413</v>
      </c>
      <c r="Y1602" t="s">
        <v>340</v>
      </c>
      <c r="Z1602" s="131">
        <v>935282</v>
      </c>
      <c r="AA1602" s="131">
        <v>1</v>
      </c>
      <c r="AB1602" s="131">
        <v>98.88</v>
      </c>
      <c r="AC1602" s="109"/>
      <c r="AD1602" s="131">
        <v>924.80700000000002</v>
      </c>
      <c r="AE1602" s="109"/>
      <c r="AF1602" s="108"/>
      <c r="AG1602" s="16"/>
      <c r="AH1602" s="132">
        <v>2.2000000000000001E-4</v>
      </c>
      <c r="AI1602" s="132">
        <v>1.2099999999999999E-3</v>
      </c>
      <c r="AJ1602" s="132">
        <v>2.5000000000000001E-4</v>
      </c>
    </row>
    <row r="1603" spans="1:36">
      <c r="A1603" t="s">
        <v>1214</v>
      </c>
      <c r="B1603" t="s">
        <v>1252</v>
      </c>
      <c r="C1603" t="s">
        <v>3131</v>
      </c>
      <c r="D1603" t="s">
        <v>3132</v>
      </c>
      <c r="E1603" t="s">
        <v>310</v>
      </c>
      <c r="F1603" t="s">
        <v>3136</v>
      </c>
      <c r="G1603" t="s">
        <v>3137</v>
      </c>
      <c r="H1603" t="s">
        <v>322</v>
      </c>
      <c r="I1603" t="s">
        <v>952</v>
      </c>
      <c r="J1603" t="s">
        <v>205</v>
      </c>
      <c r="K1603" t="s">
        <v>205</v>
      </c>
      <c r="L1603" t="s">
        <v>326</v>
      </c>
      <c r="M1603" t="s">
        <v>341</v>
      </c>
      <c r="N1603" t="s">
        <v>479</v>
      </c>
      <c r="O1603" t="s">
        <v>340</v>
      </c>
      <c r="P1603" t="s">
        <v>1645</v>
      </c>
      <c r="Q1603" t="s">
        <v>414</v>
      </c>
      <c r="R1603" t="s">
        <v>408</v>
      </c>
      <c r="S1603" t="s">
        <v>1213</v>
      </c>
      <c r="T1603" s="131">
        <v>3.24</v>
      </c>
      <c r="U1603" t="s">
        <v>3138</v>
      </c>
      <c r="V1603" s="132">
        <v>1.4300000000000001E-3</v>
      </c>
      <c r="W1603" s="132">
        <v>5.6000000000000001E-2</v>
      </c>
      <c r="X1603" t="s">
        <v>413</v>
      </c>
      <c r="Y1603" t="s">
        <v>340</v>
      </c>
      <c r="Z1603" s="131">
        <v>917000</v>
      </c>
      <c r="AA1603" s="131">
        <v>1</v>
      </c>
      <c r="AB1603" s="131">
        <v>99.88</v>
      </c>
      <c r="AC1603" s="109"/>
      <c r="AD1603" s="131">
        <v>915.9</v>
      </c>
      <c r="AE1603" s="109"/>
      <c r="AF1603" s="108"/>
      <c r="AG1603" s="16"/>
      <c r="AH1603" s="132">
        <v>3.0599999999999998E-3</v>
      </c>
      <c r="AI1603" s="132">
        <v>1.1999999999999999E-3</v>
      </c>
      <c r="AJ1603" s="132">
        <v>2.4000000000000001E-4</v>
      </c>
    </row>
    <row r="1604" spans="1:36">
      <c r="A1604" t="s">
        <v>1214</v>
      </c>
      <c r="B1604" t="s">
        <v>1252</v>
      </c>
      <c r="C1604" t="s">
        <v>3131</v>
      </c>
      <c r="D1604" t="s">
        <v>3132</v>
      </c>
      <c r="E1604" t="s">
        <v>310</v>
      </c>
      <c r="F1604" t="s">
        <v>3133</v>
      </c>
      <c r="G1604" t="s">
        <v>3134</v>
      </c>
      <c r="H1604" t="s">
        <v>322</v>
      </c>
      <c r="I1604" t="s">
        <v>952</v>
      </c>
      <c r="J1604" t="s">
        <v>205</v>
      </c>
      <c r="K1604" t="s">
        <v>205</v>
      </c>
      <c r="L1604" t="s">
        <v>326</v>
      </c>
      <c r="M1604" t="s">
        <v>341</v>
      </c>
      <c r="N1604" t="s">
        <v>479</v>
      </c>
      <c r="O1604" t="s">
        <v>340</v>
      </c>
      <c r="P1604" t="s">
        <v>1645</v>
      </c>
      <c r="Q1604" t="s">
        <v>414</v>
      </c>
      <c r="R1604" t="s">
        <v>408</v>
      </c>
      <c r="S1604" t="s">
        <v>1213</v>
      </c>
      <c r="T1604" s="131">
        <v>0.3</v>
      </c>
      <c r="U1604" t="s">
        <v>3135</v>
      </c>
      <c r="V1604" s="132">
        <v>4.6710000000000002E-2</v>
      </c>
      <c r="W1604" s="132">
        <v>4.7199999999999999E-2</v>
      </c>
      <c r="X1604" t="s">
        <v>413</v>
      </c>
      <c r="Y1604" t="s">
        <v>340</v>
      </c>
      <c r="Z1604" s="131">
        <v>912881.66</v>
      </c>
      <c r="AA1604" s="131">
        <v>1</v>
      </c>
      <c r="AB1604" s="131">
        <v>100.1</v>
      </c>
      <c r="AC1604" s="109"/>
      <c r="AD1604" s="131">
        <v>913.79499999999996</v>
      </c>
      <c r="AE1604" s="109"/>
      <c r="AF1604" s="108"/>
      <c r="AG1604" s="16"/>
      <c r="AH1604" s="132">
        <v>1.055E-2</v>
      </c>
      <c r="AI1604" s="132">
        <v>1.1900000000000001E-3</v>
      </c>
      <c r="AJ1604" s="132">
        <v>2.4000000000000001E-4</v>
      </c>
    </row>
    <row r="1605" spans="1:36">
      <c r="A1605" t="s">
        <v>1214</v>
      </c>
      <c r="B1605" t="s">
        <v>1252</v>
      </c>
      <c r="C1605" t="s">
        <v>1930</v>
      </c>
      <c r="D1605" t="s">
        <v>1931</v>
      </c>
      <c r="E1605" t="s">
        <v>310</v>
      </c>
      <c r="F1605" t="s">
        <v>2698</v>
      </c>
      <c r="G1605" t="s">
        <v>2699</v>
      </c>
      <c r="H1605" t="s">
        <v>322</v>
      </c>
      <c r="I1605" t="s">
        <v>755</v>
      </c>
      <c r="J1605" t="s">
        <v>205</v>
      </c>
      <c r="K1605" t="s">
        <v>205</v>
      </c>
      <c r="L1605" t="s">
        <v>326</v>
      </c>
      <c r="M1605" t="s">
        <v>341</v>
      </c>
      <c r="N1605" t="s">
        <v>465</v>
      </c>
      <c r="O1605" t="s">
        <v>340</v>
      </c>
      <c r="P1605" t="s">
        <v>1645</v>
      </c>
      <c r="Q1605" t="s">
        <v>414</v>
      </c>
      <c r="R1605" t="s">
        <v>408</v>
      </c>
      <c r="S1605" t="s">
        <v>1213</v>
      </c>
      <c r="T1605" s="131">
        <v>0.02</v>
      </c>
      <c r="U1605" t="s">
        <v>2700</v>
      </c>
      <c r="V1605" s="132">
        <v>2.495E-2</v>
      </c>
      <c r="W1605" s="132">
        <v>4.2500000000000003E-2</v>
      </c>
      <c r="X1605" t="s">
        <v>413</v>
      </c>
      <c r="Y1605" t="s">
        <v>340</v>
      </c>
      <c r="Z1605" s="131">
        <v>760183.7</v>
      </c>
      <c r="AA1605" s="131">
        <v>1</v>
      </c>
      <c r="AB1605" s="131">
        <v>120.17</v>
      </c>
      <c r="AC1605" s="109"/>
      <c r="AD1605" s="131">
        <v>913.51300000000003</v>
      </c>
      <c r="AE1605" s="109"/>
      <c r="AF1605" s="108"/>
      <c r="AG1605" s="16"/>
      <c r="AH1605" s="132">
        <v>9.6000000000000002E-4</v>
      </c>
      <c r="AI1605" s="132">
        <v>1.1900000000000001E-3</v>
      </c>
      <c r="AJ1605" s="132">
        <v>2.4000000000000001E-4</v>
      </c>
    </row>
    <row r="1606" spans="1:36">
      <c r="A1606" t="s">
        <v>1214</v>
      </c>
      <c r="B1606" t="s">
        <v>1252</v>
      </c>
      <c r="C1606" t="s">
        <v>3139</v>
      </c>
      <c r="D1606" t="s">
        <v>3140</v>
      </c>
      <c r="E1606" t="s">
        <v>310</v>
      </c>
      <c r="F1606" t="s">
        <v>3141</v>
      </c>
      <c r="G1606" t="s">
        <v>3142</v>
      </c>
      <c r="H1606" t="s">
        <v>322</v>
      </c>
      <c r="I1606" t="s">
        <v>952</v>
      </c>
      <c r="J1606" t="s">
        <v>205</v>
      </c>
      <c r="K1606" t="s">
        <v>205</v>
      </c>
      <c r="L1606" t="s">
        <v>326</v>
      </c>
      <c r="M1606" t="s">
        <v>341</v>
      </c>
      <c r="N1606" t="s">
        <v>448</v>
      </c>
      <c r="O1606" t="s">
        <v>340</v>
      </c>
      <c r="P1606" t="s">
        <v>1550</v>
      </c>
      <c r="Q1606" t="s">
        <v>414</v>
      </c>
      <c r="R1606" t="s">
        <v>408</v>
      </c>
      <c r="S1606" t="s">
        <v>1213</v>
      </c>
      <c r="T1606" s="131">
        <v>0.5</v>
      </c>
      <c r="U1606" t="s">
        <v>1636</v>
      </c>
      <c r="V1606" s="132">
        <v>4.7440000000000003E-2</v>
      </c>
      <c r="W1606" s="132">
        <v>6.0499999999999998E-2</v>
      </c>
      <c r="X1606" t="s">
        <v>413</v>
      </c>
      <c r="Y1606" t="s">
        <v>340</v>
      </c>
      <c r="Z1606" s="131">
        <v>896182.66</v>
      </c>
      <c r="AA1606" s="131">
        <v>1</v>
      </c>
      <c r="AB1606" s="131">
        <v>99.5</v>
      </c>
      <c r="AC1606" s="109"/>
      <c r="AD1606" s="131">
        <v>891.702</v>
      </c>
      <c r="AE1606" s="109"/>
      <c r="AF1606" s="108"/>
      <c r="AG1606" s="16"/>
      <c r="AH1606" s="132">
        <v>4.0739999999999998E-2</v>
      </c>
      <c r="AI1606" s="132">
        <v>1.17E-3</v>
      </c>
      <c r="AJ1606" s="132">
        <v>2.4000000000000001E-4</v>
      </c>
    </row>
    <row r="1607" spans="1:36">
      <c r="A1607" t="s">
        <v>1214</v>
      </c>
      <c r="B1607" t="s">
        <v>1252</v>
      </c>
      <c r="C1607" t="s">
        <v>2339</v>
      </c>
      <c r="D1607" t="s">
        <v>2340</v>
      </c>
      <c r="E1607" t="s">
        <v>310</v>
      </c>
      <c r="F1607" t="s">
        <v>3056</v>
      </c>
      <c r="G1607" t="s">
        <v>3057</v>
      </c>
      <c r="H1607" t="s">
        <v>322</v>
      </c>
      <c r="I1607" t="s">
        <v>755</v>
      </c>
      <c r="J1607" t="s">
        <v>205</v>
      </c>
      <c r="K1607" t="s">
        <v>205</v>
      </c>
      <c r="L1607" t="s">
        <v>326</v>
      </c>
      <c r="M1607" t="s">
        <v>341</v>
      </c>
      <c r="N1607" t="s">
        <v>465</v>
      </c>
      <c r="O1607" t="s">
        <v>340</v>
      </c>
      <c r="P1607"/>
      <c r="Q1607" t="s">
        <v>411</v>
      </c>
      <c r="R1607" t="s">
        <v>411</v>
      </c>
      <c r="S1607" t="s">
        <v>1213</v>
      </c>
      <c r="T1607" s="131">
        <v>5.39</v>
      </c>
      <c r="U1607" t="s">
        <v>1651</v>
      </c>
      <c r="V1607" s="132">
        <v>3.1150000000000001E-2</v>
      </c>
      <c r="W1607" s="132">
        <v>3.0300000000000001E-2</v>
      </c>
      <c r="X1607" t="s">
        <v>413</v>
      </c>
      <c r="Y1607" t="s">
        <v>340</v>
      </c>
      <c r="Z1607" s="131">
        <v>788317</v>
      </c>
      <c r="AA1607" s="131">
        <v>1</v>
      </c>
      <c r="AB1607" s="131">
        <v>110.5</v>
      </c>
      <c r="AC1607" s="109"/>
      <c r="AD1607" s="131">
        <v>871.09</v>
      </c>
      <c r="AE1607" s="109"/>
      <c r="AF1607" s="108"/>
      <c r="AG1607" s="16"/>
      <c r="AH1607" s="132">
        <v>1.73E-3</v>
      </c>
      <c r="AI1607" s="132">
        <v>1.14E-3</v>
      </c>
      <c r="AJ1607" s="132">
        <v>2.3000000000000001E-4</v>
      </c>
    </row>
    <row r="1608" spans="1:36">
      <c r="A1608" t="s">
        <v>1214</v>
      </c>
      <c r="B1608" t="s">
        <v>1252</v>
      </c>
      <c r="C1608" t="s">
        <v>1852</v>
      </c>
      <c r="D1608" t="s">
        <v>1853</v>
      </c>
      <c r="E1608" t="s">
        <v>310</v>
      </c>
      <c r="F1608" t="s">
        <v>3127</v>
      </c>
      <c r="G1608" t="s">
        <v>3128</v>
      </c>
      <c r="H1608" t="s">
        <v>322</v>
      </c>
      <c r="I1608" t="s">
        <v>953</v>
      </c>
      <c r="J1608" t="s">
        <v>205</v>
      </c>
      <c r="K1608" t="s">
        <v>205</v>
      </c>
      <c r="L1608" t="s">
        <v>326</v>
      </c>
      <c r="M1608" t="s">
        <v>341</v>
      </c>
      <c r="N1608" t="s">
        <v>442</v>
      </c>
      <c r="O1608" t="s">
        <v>340</v>
      </c>
      <c r="P1608"/>
      <c r="Q1608" t="s">
        <v>411</v>
      </c>
      <c r="R1608" t="s">
        <v>411</v>
      </c>
      <c r="S1608" t="s">
        <v>1213</v>
      </c>
      <c r="T1608" s="131">
        <v>1.49</v>
      </c>
      <c r="U1608" t="s">
        <v>1743</v>
      </c>
      <c r="V1608" s="132">
        <v>6.5229999999999996E-2</v>
      </c>
      <c r="W1608" s="132">
        <v>5.8599999999999999E-2</v>
      </c>
      <c r="X1608" t="s">
        <v>413</v>
      </c>
      <c r="Y1608" t="s">
        <v>340</v>
      </c>
      <c r="Z1608" s="131">
        <v>900000</v>
      </c>
      <c r="AA1608" s="131">
        <v>1</v>
      </c>
      <c r="AB1608" s="131">
        <v>93.4</v>
      </c>
      <c r="AC1608" s="109"/>
      <c r="AD1608" s="131">
        <v>840.6</v>
      </c>
      <c r="AE1608" s="109"/>
      <c r="AF1608" s="108"/>
      <c r="AG1608" s="16"/>
      <c r="AH1608" s="132">
        <v>1.452E-2</v>
      </c>
      <c r="AI1608" s="132">
        <v>1.1000000000000001E-3</v>
      </c>
      <c r="AJ1608" s="132">
        <v>2.2000000000000001E-4</v>
      </c>
    </row>
    <row r="1609" spans="1:36">
      <c r="A1609" t="s">
        <v>1214</v>
      </c>
      <c r="B1609" t="s">
        <v>1252</v>
      </c>
      <c r="C1609" t="s">
        <v>2095</v>
      </c>
      <c r="D1609" t="s">
        <v>2096</v>
      </c>
      <c r="E1609" t="s">
        <v>310</v>
      </c>
      <c r="F1609" t="s">
        <v>2617</v>
      </c>
      <c r="G1609" t="s">
        <v>2618</v>
      </c>
      <c r="H1609" t="s">
        <v>322</v>
      </c>
      <c r="I1609" t="s">
        <v>755</v>
      </c>
      <c r="J1609" t="s">
        <v>205</v>
      </c>
      <c r="K1609" t="s">
        <v>205</v>
      </c>
      <c r="L1609" t="s">
        <v>326</v>
      </c>
      <c r="M1609" t="s">
        <v>341</v>
      </c>
      <c r="N1609" t="s">
        <v>485</v>
      </c>
      <c r="O1609" t="s">
        <v>340</v>
      </c>
      <c r="P1609" t="s">
        <v>1645</v>
      </c>
      <c r="Q1609" t="s">
        <v>414</v>
      </c>
      <c r="R1609" t="s">
        <v>408</v>
      </c>
      <c r="S1609" t="s">
        <v>1213</v>
      </c>
      <c r="T1609" s="131">
        <v>0.42</v>
      </c>
      <c r="U1609" t="s">
        <v>2619</v>
      </c>
      <c r="V1609" s="132">
        <v>5.3E-3</v>
      </c>
      <c r="W1609" s="132">
        <v>1.9400000000000001E-2</v>
      </c>
      <c r="X1609" t="s">
        <v>413</v>
      </c>
      <c r="Y1609" t="s">
        <v>340</v>
      </c>
      <c r="Z1609" s="131">
        <v>691508</v>
      </c>
      <c r="AA1609" s="131">
        <v>1</v>
      </c>
      <c r="AB1609" s="131">
        <v>117.6</v>
      </c>
      <c r="AC1609" s="109"/>
      <c r="AD1609" s="131">
        <v>813.21299999999997</v>
      </c>
      <c r="AE1609" s="109"/>
      <c r="AF1609" s="108"/>
      <c r="AG1609" s="16"/>
      <c r="AH1609" s="132">
        <v>2.6099999999999999E-3</v>
      </c>
      <c r="AI1609" s="132">
        <v>1.06E-3</v>
      </c>
      <c r="AJ1609" s="132">
        <v>2.2000000000000001E-4</v>
      </c>
    </row>
    <row r="1610" spans="1:36">
      <c r="A1610" t="s">
        <v>1214</v>
      </c>
      <c r="B1610" t="s">
        <v>1252</v>
      </c>
      <c r="C1610" t="s">
        <v>3074</v>
      </c>
      <c r="D1610" t="s">
        <v>3075</v>
      </c>
      <c r="E1610" t="s">
        <v>312</v>
      </c>
      <c r="F1610" t="s">
        <v>3191</v>
      </c>
      <c r="G1610" t="s">
        <v>3192</v>
      </c>
      <c r="H1610" t="s">
        <v>322</v>
      </c>
      <c r="I1610" t="s">
        <v>952</v>
      </c>
      <c r="J1610" t="s">
        <v>205</v>
      </c>
      <c r="K1610" t="s">
        <v>205</v>
      </c>
      <c r="L1610" t="s">
        <v>326</v>
      </c>
      <c r="M1610" t="s">
        <v>341</v>
      </c>
      <c r="N1610" t="s">
        <v>466</v>
      </c>
      <c r="O1610" t="s">
        <v>340</v>
      </c>
      <c r="P1610" t="s">
        <v>1556</v>
      </c>
      <c r="Q1610" t="s">
        <v>416</v>
      </c>
      <c r="R1610" t="s">
        <v>408</v>
      </c>
      <c r="S1610" t="s">
        <v>1213</v>
      </c>
      <c r="T1610" s="131">
        <v>2.2400000000000002</v>
      </c>
      <c r="U1610" t="s">
        <v>1681</v>
      </c>
      <c r="V1610" s="132">
        <v>7.8839999999999993E-2</v>
      </c>
      <c r="W1610" s="132">
        <v>5.8200000000000002E-2</v>
      </c>
      <c r="X1610" t="s">
        <v>413</v>
      </c>
      <c r="Y1610" t="s">
        <v>340</v>
      </c>
      <c r="Z1610" s="131">
        <v>769216</v>
      </c>
      <c r="AA1610" s="131">
        <v>1</v>
      </c>
      <c r="AB1610" s="131">
        <v>104.91</v>
      </c>
      <c r="AC1610" s="109"/>
      <c r="AD1610" s="131">
        <v>806.98500000000001</v>
      </c>
      <c r="AE1610" s="109"/>
      <c r="AF1610" s="108"/>
      <c r="AG1610" s="16"/>
      <c r="AH1610" s="132">
        <v>4.3200000000000001E-3</v>
      </c>
      <c r="AI1610" s="132">
        <v>1.06E-3</v>
      </c>
      <c r="AJ1610" s="132">
        <v>2.1000000000000001E-4</v>
      </c>
    </row>
    <row r="1611" spans="1:36">
      <c r="A1611" t="s">
        <v>1214</v>
      </c>
      <c r="B1611" t="s">
        <v>1252</v>
      </c>
      <c r="C1611" t="s">
        <v>1848</v>
      </c>
      <c r="D1611" t="s">
        <v>1849</v>
      </c>
      <c r="E1611" t="s">
        <v>310</v>
      </c>
      <c r="F1611" t="s">
        <v>3179</v>
      </c>
      <c r="G1611" t="s">
        <v>3180</v>
      </c>
      <c r="H1611" t="s">
        <v>322</v>
      </c>
      <c r="I1611" t="s">
        <v>952</v>
      </c>
      <c r="J1611" t="s">
        <v>205</v>
      </c>
      <c r="K1611" t="s">
        <v>205</v>
      </c>
      <c r="L1611" t="s">
        <v>326</v>
      </c>
      <c r="M1611" t="s">
        <v>341</v>
      </c>
      <c r="N1611" t="s">
        <v>448</v>
      </c>
      <c r="O1611" t="s">
        <v>340</v>
      </c>
      <c r="P1611"/>
      <c r="Q1611" t="s">
        <v>411</v>
      </c>
      <c r="R1611" t="s">
        <v>411</v>
      </c>
      <c r="S1611" t="s">
        <v>1213</v>
      </c>
      <c r="T1611" s="131">
        <v>0.82</v>
      </c>
      <c r="U1611" t="s">
        <v>1861</v>
      </c>
      <c r="V1611" s="132">
        <v>6.1949999999999998E-2</v>
      </c>
      <c r="W1611" s="132">
        <v>6.0699999999999997E-2</v>
      </c>
      <c r="X1611" t="s">
        <v>413</v>
      </c>
      <c r="Y1611" t="s">
        <v>340</v>
      </c>
      <c r="Z1611" s="131">
        <v>783963</v>
      </c>
      <c r="AA1611" s="131">
        <v>1</v>
      </c>
      <c r="AB1611" s="131">
        <v>101.78</v>
      </c>
      <c r="AC1611" s="109"/>
      <c r="AD1611" s="131">
        <v>797.91800000000001</v>
      </c>
      <c r="AE1611" s="109"/>
      <c r="AF1611" s="108"/>
      <c r="AG1611" s="16"/>
      <c r="AH1611" s="132">
        <v>1.0149999999999999E-2</v>
      </c>
      <c r="AI1611" s="132">
        <v>1.0399999999999999E-3</v>
      </c>
      <c r="AJ1611" s="132">
        <v>2.1000000000000001E-4</v>
      </c>
    </row>
    <row r="1612" spans="1:36">
      <c r="A1612" t="s">
        <v>1214</v>
      </c>
      <c r="B1612" t="s">
        <v>1252</v>
      </c>
      <c r="C1612" t="s">
        <v>1608</v>
      </c>
      <c r="D1612" t="s">
        <v>1609</v>
      </c>
      <c r="E1612" t="s">
        <v>310</v>
      </c>
      <c r="F1612" t="s">
        <v>1874</v>
      </c>
      <c r="G1612" t="s">
        <v>1875</v>
      </c>
      <c r="H1612" t="s">
        <v>322</v>
      </c>
      <c r="I1612" t="s">
        <v>755</v>
      </c>
      <c r="J1612" t="s">
        <v>205</v>
      </c>
      <c r="K1612" t="s">
        <v>205</v>
      </c>
      <c r="L1612" t="s">
        <v>326</v>
      </c>
      <c r="M1612" t="s">
        <v>341</v>
      </c>
      <c r="N1612" t="s">
        <v>442</v>
      </c>
      <c r="O1612" t="s">
        <v>340</v>
      </c>
      <c r="P1612"/>
      <c r="Q1612" t="s">
        <v>411</v>
      </c>
      <c r="R1612" t="s">
        <v>411</v>
      </c>
      <c r="S1612" t="s">
        <v>1213</v>
      </c>
      <c r="T1612" s="131">
        <v>2.06</v>
      </c>
      <c r="U1612" t="s">
        <v>1686</v>
      </c>
      <c r="V1612" s="132">
        <v>4.2509999999999999E-2</v>
      </c>
      <c r="W1612" s="132">
        <v>3.6799999999999999E-2</v>
      </c>
      <c r="X1612" t="s">
        <v>413</v>
      </c>
      <c r="Y1612" t="s">
        <v>340</v>
      </c>
      <c r="Z1612" s="131">
        <v>688100.7</v>
      </c>
      <c r="AA1612" s="131">
        <v>1</v>
      </c>
      <c r="AB1612" s="131">
        <v>114.78</v>
      </c>
      <c r="AC1612" s="109"/>
      <c r="AD1612" s="131">
        <v>789.80200000000002</v>
      </c>
      <c r="AE1612" s="109"/>
      <c r="AF1612" s="108"/>
      <c r="AG1612" s="16"/>
      <c r="AH1612" s="132">
        <v>1.06E-2</v>
      </c>
      <c r="AI1612" s="132">
        <v>1.0300000000000001E-3</v>
      </c>
      <c r="AJ1612" s="132">
        <v>2.1000000000000001E-4</v>
      </c>
    </row>
    <row r="1613" spans="1:36">
      <c r="A1613" t="s">
        <v>1214</v>
      </c>
      <c r="B1613" t="s">
        <v>1252</v>
      </c>
      <c r="C1613" t="s">
        <v>1581</v>
      </c>
      <c r="D1613" t="s">
        <v>1582</v>
      </c>
      <c r="E1613" t="s">
        <v>310</v>
      </c>
      <c r="F1613" t="s">
        <v>3163</v>
      </c>
      <c r="G1613" t="s">
        <v>3164</v>
      </c>
      <c r="H1613" t="s">
        <v>322</v>
      </c>
      <c r="I1613" t="s">
        <v>755</v>
      </c>
      <c r="J1613" t="s">
        <v>205</v>
      </c>
      <c r="K1613" t="s">
        <v>205</v>
      </c>
      <c r="L1613" t="s">
        <v>326</v>
      </c>
      <c r="M1613" t="s">
        <v>341</v>
      </c>
      <c r="N1613" t="s">
        <v>448</v>
      </c>
      <c r="O1613" t="s">
        <v>340</v>
      </c>
      <c r="P1613"/>
      <c r="Q1613" t="s">
        <v>411</v>
      </c>
      <c r="R1613" t="s">
        <v>411</v>
      </c>
      <c r="S1613" t="s">
        <v>1213</v>
      </c>
      <c r="T1613" s="131">
        <v>1.1100000000000001</v>
      </c>
      <c r="U1613" t="s">
        <v>1743</v>
      </c>
      <c r="V1613" s="132">
        <v>3.1960000000000002E-2</v>
      </c>
      <c r="W1613" s="132">
        <v>3.7999999999999999E-2</v>
      </c>
      <c r="X1613" t="s">
        <v>413</v>
      </c>
      <c r="Y1613" t="s">
        <v>340</v>
      </c>
      <c r="Z1613" s="131">
        <v>682188.62</v>
      </c>
      <c r="AA1613" s="131">
        <v>1</v>
      </c>
      <c r="AB1613" s="131">
        <v>110.5</v>
      </c>
      <c r="AC1613" s="109"/>
      <c r="AD1613" s="131">
        <v>753.81799999999998</v>
      </c>
      <c r="AE1613" s="109"/>
      <c r="AF1613" s="108"/>
      <c r="AG1613" s="16"/>
      <c r="AH1613" s="132">
        <v>4.4900000000000001E-3</v>
      </c>
      <c r="AI1613" s="132">
        <v>9.8999999999999999E-4</v>
      </c>
      <c r="AJ1613" s="132">
        <v>2.0000000000000001E-4</v>
      </c>
    </row>
    <row r="1614" spans="1:36">
      <c r="A1614" t="s">
        <v>1214</v>
      </c>
      <c r="B1614" t="s">
        <v>1252</v>
      </c>
      <c r="C1614" t="s">
        <v>3102</v>
      </c>
      <c r="D1614" t="s">
        <v>3103</v>
      </c>
      <c r="E1614" t="s">
        <v>310</v>
      </c>
      <c r="F1614" t="s">
        <v>3189</v>
      </c>
      <c r="G1614" t="s">
        <v>3190</v>
      </c>
      <c r="H1614" t="s">
        <v>322</v>
      </c>
      <c r="I1614" t="s">
        <v>952</v>
      </c>
      <c r="J1614" t="s">
        <v>205</v>
      </c>
      <c r="K1614" t="s">
        <v>205</v>
      </c>
      <c r="L1614" t="s">
        <v>326</v>
      </c>
      <c r="M1614" t="s">
        <v>341</v>
      </c>
      <c r="N1614" t="s">
        <v>448</v>
      </c>
      <c r="O1614" t="s">
        <v>340</v>
      </c>
      <c r="P1614"/>
      <c r="Q1614" t="s">
        <v>411</v>
      </c>
      <c r="R1614" t="s">
        <v>411</v>
      </c>
      <c r="S1614" t="s">
        <v>1213</v>
      </c>
      <c r="T1614" s="131">
        <v>1.81</v>
      </c>
      <c r="U1614" t="s">
        <v>2105</v>
      </c>
      <c r="V1614" s="132">
        <v>3.6830000000000002E-2</v>
      </c>
      <c r="W1614" s="132">
        <v>6.4000000000000001E-2</v>
      </c>
      <c r="X1614" t="s">
        <v>413</v>
      </c>
      <c r="Y1614" t="s">
        <v>340</v>
      </c>
      <c r="Z1614" s="131">
        <v>771699.95</v>
      </c>
      <c r="AA1614" s="131">
        <v>1</v>
      </c>
      <c r="AB1614" s="131">
        <v>97.21</v>
      </c>
      <c r="AC1614" s="109"/>
      <c r="AD1614" s="131">
        <v>750.17</v>
      </c>
      <c r="AE1614" s="109"/>
      <c r="AF1614" s="108"/>
      <c r="AG1614" s="16"/>
      <c r="AH1614" s="132">
        <v>5.5100000000000001E-3</v>
      </c>
      <c r="AI1614" s="132">
        <v>9.7999999999999997E-4</v>
      </c>
      <c r="AJ1614" s="132">
        <v>2.0000000000000001E-4</v>
      </c>
    </row>
    <row r="1615" spans="1:36">
      <c r="A1615" t="s">
        <v>1214</v>
      </c>
      <c r="B1615" t="s">
        <v>1252</v>
      </c>
      <c r="C1615" t="s">
        <v>2004</v>
      </c>
      <c r="D1615" t="s">
        <v>2005</v>
      </c>
      <c r="E1615" t="s">
        <v>310</v>
      </c>
      <c r="F1615" t="s">
        <v>2828</v>
      </c>
      <c r="G1615" t="s">
        <v>2829</v>
      </c>
      <c r="H1615" t="s">
        <v>322</v>
      </c>
      <c r="I1615" t="s">
        <v>755</v>
      </c>
      <c r="J1615" t="s">
        <v>205</v>
      </c>
      <c r="K1615" t="s">
        <v>205</v>
      </c>
      <c r="L1615" t="s">
        <v>326</v>
      </c>
      <c r="M1615" t="s">
        <v>341</v>
      </c>
      <c r="N1615" t="s">
        <v>449</v>
      </c>
      <c r="O1615" t="s">
        <v>340</v>
      </c>
      <c r="P1615" t="s">
        <v>1212</v>
      </c>
      <c r="Q1615" t="s">
        <v>414</v>
      </c>
      <c r="R1615" t="s">
        <v>408</v>
      </c>
      <c r="S1615" t="s">
        <v>1213</v>
      </c>
      <c r="T1615" s="131">
        <v>5.34</v>
      </c>
      <c r="U1615" t="s">
        <v>2830</v>
      </c>
      <c r="V1615" s="132">
        <v>2.3480000000000001E-2</v>
      </c>
      <c r="W1615" s="132">
        <v>2.64E-2</v>
      </c>
      <c r="X1615" t="s">
        <v>413</v>
      </c>
      <c r="Y1615" t="s">
        <v>340</v>
      </c>
      <c r="Z1615" s="131">
        <v>722991</v>
      </c>
      <c r="AA1615" s="131">
        <v>1</v>
      </c>
      <c r="AB1615" s="131">
        <v>103.01</v>
      </c>
      <c r="AC1615" s="109"/>
      <c r="AD1615" s="131">
        <v>744.75300000000004</v>
      </c>
      <c r="AE1615" s="109"/>
      <c r="AF1615" s="108"/>
      <c r="AG1615" s="16"/>
      <c r="AH1615" s="132">
        <v>2.5999999999999998E-4</v>
      </c>
      <c r="AI1615" s="132">
        <v>9.7000000000000005E-4</v>
      </c>
      <c r="AJ1615" s="132">
        <v>2.0000000000000001E-4</v>
      </c>
    </row>
    <row r="1616" spans="1:36">
      <c r="A1616" t="s">
        <v>1214</v>
      </c>
      <c r="B1616" t="s">
        <v>1252</v>
      </c>
      <c r="C1616" t="s">
        <v>3181</v>
      </c>
      <c r="D1616" t="s">
        <v>3182</v>
      </c>
      <c r="E1616" t="s">
        <v>310</v>
      </c>
      <c r="F1616" t="s">
        <v>3183</v>
      </c>
      <c r="G1616" t="s">
        <v>3184</v>
      </c>
      <c r="H1616" t="s">
        <v>322</v>
      </c>
      <c r="I1616" t="s">
        <v>952</v>
      </c>
      <c r="J1616" t="s">
        <v>205</v>
      </c>
      <c r="K1616" t="s">
        <v>205</v>
      </c>
      <c r="L1616" t="s">
        <v>326</v>
      </c>
      <c r="M1616" t="s">
        <v>341</v>
      </c>
      <c r="N1616" t="s">
        <v>441</v>
      </c>
      <c r="O1616" t="s">
        <v>340</v>
      </c>
      <c r="P1616"/>
      <c r="Q1616" t="s">
        <v>411</v>
      </c>
      <c r="R1616" t="s">
        <v>411</v>
      </c>
      <c r="S1616" t="s">
        <v>1213</v>
      </c>
      <c r="T1616" s="131">
        <v>1.83</v>
      </c>
      <c r="U1616" t="s">
        <v>2125</v>
      </c>
      <c r="V1616" s="132">
        <v>9.5509999999999998E-2</v>
      </c>
      <c r="W1616" s="132">
        <v>5.45E-2</v>
      </c>
      <c r="X1616" t="s">
        <v>413</v>
      </c>
      <c r="Y1616" t="s">
        <v>340</v>
      </c>
      <c r="Z1616" s="131">
        <v>594782.15</v>
      </c>
      <c r="AA1616" s="131">
        <v>1</v>
      </c>
      <c r="AB1616" s="131">
        <v>122.27</v>
      </c>
      <c r="AC1616" s="109"/>
      <c r="AD1616" s="131">
        <v>727.24</v>
      </c>
      <c r="AE1616" s="109"/>
      <c r="AF1616" s="108"/>
      <c r="AG1616" s="16"/>
      <c r="AH1616" s="132">
        <v>5.4599999999999996E-3</v>
      </c>
      <c r="AI1616" s="132">
        <v>9.5E-4</v>
      </c>
      <c r="AJ1616" s="132">
        <v>1.9000000000000001E-4</v>
      </c>
    </row>
    <row r="1617" spans="1:36">
      <c r="A1617" t="s">
        <v>1214</v>
      </c>
      <c r="B1617" t="s">
        <v>1252</v>
      </c>
      <c r="C1617" t="s">
        <v>2062</v>
      </c>
      <c r="D1617" t="s">
        <v>2063</v>
      </c>
      <c r="E1617" t="s">
        <v>310</v>
      </c>
      <c r="F1617" t="s">
        <v>3177</v>
      </c>
      <c r="G1617" t="s">
        <v>3178</v>
      </c>
      <c r="H1617" t="s">
        <v>322</v>
      </c>
      <c r="I1617" t="s">
        <v>952</v>
      </c>
      <c r="J1617" t="s">
        <v>205</v>
      </c>
      <c r="K1617" t="s">
        <v>205</v>
      </c>
      <c r="L1617" t="s">
        <v>326</v>
      </c>
      <c r="M1617" t="s">
        <v>341</v>
      </c>
      <c r="N1617" t="s">
        <v>462</v>
      </c>
      <c r="O1617" t="s">
        <v>340</v>
      </c>
      <c r="P1617" t="s">
        <v>1600</v>
      </c>
      <c r="Q1617" t="s">
        <v>416</v>
      </c>
      <c r="R1617" t="s">
        <v>408</v>
      </c>
      <c r="S1617" t="s">
        <v>1213</v>
      </c>
      <c r="T1617" s="131">
        <v>0.99</v>
      </c>
      <c r="U1617" t="s">
        <v>1743</v>
      </c>
      <c r="V1617" s="132">
        <v>6.1440000000000002E-2</v>
      </c>
      <c r="W1617" s="132">
        <v>4.87E-2</v>
      </c>
      <c r="X1617" t="s">
        <v>413</v>
      </c>
      <c r="Y1617" t="s">
        <v>340</v>
      </c>
      <c r="Z1617" s="131">
        <v>735047.47</v>
      </c>
      <c r="AA1617" s="131">
        <v>1</v>
      </c>
      <c r="AB1617" s="131">
        <v>98.5</v>
      </c>
      <c r="AC1617" s="109"/>
      <c r="AD1617" s="131">
        <v>724.02200000000005</v>
      </c>
      <c r="AE1617" s="109"/>
      <c r="AF1617" s="108"/>
      <c r="AG1617" s="16"/>
      <c r="AH1617" s="132">
        <v>4.64E-3</v>
      </c>
      <c r="AI1617" s="132">
        <v>9.5E-4</v>
      </c>
      <c r="AJ1617" s="132">
        <v>1.9000000000000001E-4</v>
      </c>
    </row>
    <row r="1618" spans="1:36">
      <c r="A1618" t="s">
        <v>1214</v>
      </c>
      <c r="B1618" t="s">
        <v>1252</v>
      </c>
      <c r="C1618" t="s">
        <v>1652</v>
      </c>
      <c r="D1618" t="s">
        <v>1653</v>
      </c>
      <c r="E1618" t="s">
        <v>310</v>
      </c>
      <c r="F1618" t="s">
        <v>3160</v>
      </c>
      <c r="G1618" t="s">
        <v>3161</v>
      </c>
      <c r="H1618" t="s">
        <v>322</v>
      </c>
      <c r="I1618" t="s">
        <v>952</v>
      </c>
      <c r="J1618" t="s">
        <v>205</v>
      </c>
      <c r="K1618" t="s">
        <v>205</v>
      </c>
      <c r="L1618" t="s">
        <v>326</v>
      </c>
      <c r="M1618" t="s">
        <v>341</v>
      </c>
      <c r="N1618" t="s">
        <v>455</v>
      </c>
      <c r="O1618" t="s">
        <v>340</v>
      </c>
      <c r="P1618" t="s">
        <v>1550</v>
      </c>
      <c r="Q1618" t="s">
        <v>414</v>
      </c>
      <c r="R1618" t="s">
        <v>408</v>
      </c>
      <c r="S1618" t="s">
        <v>1213</v>
      </c>
      <c r="T1618" s="131">
        <v>1.71</v>
      </c>
      <c r="U1618" t="s">
        <v>3162</v>
      </c>
      <c r="V1618" s="132">
        <v>4.9450000000000001E-2</v>
      </c>
      <c r="W1618" s="132">
        <v>5.1700000000000003E-2</v>
      </c>
      <c r="X1618" t="s">
        <v>413</v>
      </c>
      <c r="Y1618" t="s">
        <v>340</v>
      </c>
      <c r="Z1618" s="131">
        <v>672000</v>
      </c>
      <c r="AA1618" s="131">
        <v>1</v>
      </c>
      <c r="AB1618" s="131">
        <v>102.65</v>
      </c>
      <c r="AC1618" s="109"/>
      <c r="AD1618" s="131">
        <v>689.80799999999999</v>
      </c>
      <c r="AE1618" s="109"/>
      <c r="AF1618" s="108"/>
      <c r="AG1618" s="16"/>
      <c r="AH1618" s="132">
        <v>2.0400000000000001E-3</v>
      </c>
      <c r="AI1618" s="132">
        <v>8.9999999999999998E-4</v>
      </c>
      <c r="AJ1618" s="132">
        <v>1.8000000000000001E-4</v>
      </c>
    </row>
    <row r="1619" spans="1:36">
      <c r="A1619" t="s">
        <v>1214</v>
      </c>
      <c r="B1619" t="s">
        <v>1252</v>
      </c>
      <c r="C1619" t="s">
        <v>1806</v>
      </c>
      <c r="D1619" t="s">
        <v>1807</v>
      </c>
      <c r="E1619" t="s">
        <v>310</v>
      </c>
      <c r="F1619" t="s">
        <v>1808</v>
      </c>
      <c r="G1619" t="s">
        <v>1809</v>
      </c>
      <c r="H1619" t="s">
        <v>322</v>
      </c>
      <c r="I1619" t="s">
        <v>952</v>
      </c>
      <c r="J1619" t="s">
        <v>205</v>
      </c>
      <c r="K1619" t="s">
        <v>205</v>
      </c>
      <c r="L1619" t="s">
        <v>326</v>
      </c>
      <c r="M1619" t="s">
        <v>341</v>
      </c>
      <c r="N1619" t="s">
        <v>448</v>
      </c>
      <c r="O1619" t="s">
        <v>340</v>
      </c>
      <c r="P1619"/>
      <c r="Q1619" t="s">
        <v>411</v>
      </c>
      <c r="R1619" t="s">
        <v>411</v>
      </c>
      <c r="S1619" t="s">
        <v>1213</v>
      </c>
      <c r="T1619" s="131">
        <v>3.25</v>
      </c>
      <c r="U1619" t="s">
        <v>1561</v>
      </c>
      <c r="V1619" s="132">
        <v>5.8220000000000001E-2</v>
      </c>
      <c r="W1619" s="132">
        <v>6.9000000000000006E-2</v>
      </c>
      <c r="X1619" t="s">
        <v>413</v>
      </c>
      <c r="Y1619" t="s">
        <v>340</v>
      </c>
      <c r="Z1619" s="131">
        <v>652000</v>
      </c>
      <c r="AA1619" s="131">
        <v>1</v>
      </c>
      <c r="AB1619" s="131">
        <v>101.02</v>
      </c>
      <c r="AC1619" s="109"/>
      <c r="AD1619" s="131">
        <v>658.65</v>
      </c>
      <c r="AE1619" s="109"/>
      <c r="AF1619" s="108"/>
      <c r="AG1619" s="16"/>
      <c r="AH1619" s="132">
        <v>5.0200000000000002E-3</v>
      </c>
      <c r="AI1619" s="132">
        <v>8.5999999999999998E-4</v>
      </c>
      <c r="AJ1619" s="132">
        <v>1.7000000000000001E-4</v>
      </c>
    </row>
    <row r="1620" spans="1:36">
      <c r="A1620" t="s">
        <v>1214</v>
      </c>
      <c r="B1620" t="s">
        <v>1252</v>
      </c>
      <c r="C1620" t="s">
        <v>2020</v>
      </c>
      <c r="D1620" t="s">
        <v>2021</v>
      </c>
      <c r="E1620" t="s">
        <v>310</v>
      </c>
      <c r="F1620" t="s">
        <v>2022</v>
      </c>
      <c r="G1620" t="s">
        <v>2023</v>
      </c>
      <c r="H1620" t="s">
        <v>322</v>
      </c>
      <c r="I1620" t="s">
        <v>755</v>
      </c>
      <c r="J1620" t="s">
        <v>205</v>
      </c>
      <c r="K1620" t="s">
        <v>205</v>
      </c>
      <c r="L1620" t="s">
        <v>326</v>
      </c>
      <c r="M1620" t="s">
        <v>341</v>
      </c>
      <c r="N1620" t="s">
        <v>465</v>
      </c>
      <c r="O1620" t="s">
        <v>340</v>
      </c>
      <c r="P1620" t="s">
        <v>1645</v>
      </c>
      <c r="Q1620" t="s">
        <v>414</v>
      </c>
      <c r="R1620" t="s">
        <v>408</v>
      </c>
      <c r="S1620" t="s">
        <v>1213</v>
      </c>
      <c r="T1620" s="131">
        <v>4.2300000000000004</v>
      </c>
      <c r="U1620" t="s">
        <v>2024</v>
      </c>
      <c r="V1620" s="132">
        <v>2.5520000000000001E-2</v>
      </c>
      <c r="W1620" s="132">
        <v>2.7900000000000001E-2</v>
      </c>
      <c r="X1620" t="s">
        <v>413</v>
      </c>
      <c r="Y1620" t="s">
        <v>340</v>
      </c>
      <c r="Z1620" s="131">
        <v>594383.62</v>
      </c>
      <c r="AA1620" s="131">
        <v>1</v>
      </c>
      <c r="AB1620" s="131">
        <v>107.28</v>
      </c>
      <c r="AC1620" s="109"/>
      <c r="AD1620" s="131">
        <v>637.65499999999997</v>
      </c>
      <c r="AE1620" s="109"/>
      <c r="AF1620" s="108"/>
      <c r="AG1620" s="16"/>
      <c r="AH1620" s="132">
        <v>7.7999999999999999E-4</v>
      </c>
      <c r="AI1620" s="132">
        <v>8.3000000000000001E-4</v>
      </c>
      <c r="AJ1620" s="132">
        <v>1.7000000000000001E-4</v>
      </c>
    </row>
    <row r="1621" spans="1:36">
      <c r="A1621" t="s">
        <v>1214</v>
      </c>
      <c r="B1621" t="s">
        <v>1252</v>
      </c>
      <c r="C1621" t="s">
        <v>1575</v>
      </c>
      <c r="D1621" t="s">
        <v>1576</v>
      </c>
      <c r="E1621" t="s">
        <v>80</v>
      </c>
      <c r="F1621" t="s">
        <v>1577</v>
      </c>
      <c r="G1621" t="s">
        <v>1578</v>
      </c>
      <c r="H1621" t="s">
        <v>322</v>
      </c>
      <c r="I1621" t="s">
        <v>756</v>
      </c>
      <c r="J1621" t="s">
        <v>205</v>
      </c>
      <c r="K1621" t="s">
        <v>225</v>
      </c>
      <c r="L1621" t="s">
        <v>326</v>
      </c>
      <c r="M1621" t="s">
        <v>341</v>
      </c>
      <c r="N1621" t="s">
        <v>444</v>
      </c>
      <c r="O1621" t="s">
        <v>340</v>
      </c>
      <c r="P1621" t="s">
        <v>1579</v>
      </c>
      <c r="Q1621" t="s">
        <v>416</v>
      </c>
      <c r="R1621" t="s">
        <v>408</v>
      </c>
      <c r="S1621" t="s">
        <v>1213</v>
      </c>
      <c r="T1621" s="131">
        <v>1.1200000000000001</v>
      </c>
      <c r="U1621" t="s">
        <v>1580</v>
      </c>
      <c r="V1621" s="132">
        <v>8.8999999999999995E-4</v>
      </c>
      <c r="W1621" s="132">
        <v>5.4300000000000001E-2</v>
      </c>
      <c r="X1621" t="s">
        <v>413</v>
      </c>
      <c r="Y1621" t="s">
        <v>340</v>
      </c>
      <c r="Z1621" s="131">
        <v>662000</v>
      </c>
      <c r="AA1621" s="131">
        <v>1</v>
      </c>
      <c r="AB1621" s="131">
        <v>95.62</v>
      </c>
      <c r="AC1621" s="109"/>
      <c r="AD1621" s="131">
        <v>633.00400000000002</v>
      </c>
      <c r="AE1621" s="109"/>
      <c r="AF1621" s="108"/>
      <c r="AG1621" s="16"/>
      <c r="AH1621" s="132">
        <v>1.57E-3</v>
      </c>
      <c r="AI1621" s="132">
        <v>8.3000000000000001E-4</v>
      </c>
      <c r="AJ1621" s="132">
        <v>1.7000000000000001E-4</v>
      </c>
    </row>
    <row r="1622" spans="1:36">
      <c r="A1622" t="s">
        <v>1214</v>
      </c>
      <c r="B1622" t="s">
        <v>1252</v>
      </c>
      <c r="C1622" t="s">
        <v>1771</v>
      </c>
      <c r="D1622" t="s">
        <v>1772</v>
      </c>
      <c r="E1622" t="s">
        <v>310</v>
      </c>
      <c r="F1622" t="s">
        <v>1871</v>
      </c>
      <c r="G1622" t="s">
        <v>1872</v>
      </c>
      <c r="H1622" t="s">
        <v>322</v>
      </c>
      <c r="I1622" t="s">
        <v>952</v>
      </c>
      <c r="J1622" t="s">
        <v>205</v>
      </c>
      <c r="K1622" t="s">
        <v>205</v>
      </c>
      <c r="L1622" t="s">
        <v>326</v>
      </c>
      <c r="M1622" t="s">
        <v>341</v>
      </c>
      <c r="N1622" t="s">
        <v>448</v>
      </c>
      <c r="O1622" t="s">
        <v>340</v>
      </c>
      <c r="P1622"/>
      <c r="Q1622" t="s">
        <v>411</v>
      </c>
      <c r="R1622" t="s">
        <v>411</v>
      </c>
      <c r="S1622" t="s">
        <v>1213</v>
      </c>
      <c r="T1622" s="131">
        <v>2.82</v>
      </c>
      <c r="U1622" t="s">
        <v>1873</v>
      </c>
      <c r="V1622" s="132">
        <v>6.9019999999999998E-2</v>
      </c>
      <c r="W1622" s="132">
        <v>5.9700000000000003E-2</v>
      </c>
      <c r="X1622" t="s">
        <v>413</v>
      </c>
      <c r="Y1622" t="s">
        <v>340</v>
      </c>
      <c r="Z1622" s="131">
        <v>577000</v>
      </c>
      <c r="AA1622" s="131">
        <v>1</v>
      </c>
      <c r="AB1622" s="131">
        <v>103.57</v>
      </c>
      <c r="AC1622" s="109"/>
      <c r="AD1622" s="131">
        <v>597.59900000000005</v>
      </c>
      <c r="AE1622" s="109"/>
      <c r="AF1622" s="108"/>
      <c r="AG1622" s="16"/>
      <c r="AH1622" s="132">
        <v>4.0200000000000001E-3</v>
      </c>
      <c r="AI1622" s="132">
        <v>7.7999999999999999E-4</v>
      </c>
      <c r="AJ1622" s="132">
        <v>1.6000000000000001E-4</v>
      </c>
    </row>
    <row r="1623" spans="1:36">
      <c r="A1623" t="s">
        <v>1214</v>
      </c>
      <c r="B1623" t="s">
        <v>1252</v>
      </c>
      <c r="C1623" t="s">
        <v>2890</v>
      </c>
      <c r="D1623" t="s">
        <v>2891</v>
      </c>
      <c r="E1623" t="s">
        <v>310</v>
      </c>
      <c r="F1623" t="s">
        <v>3195</v>
      </c>
      <c r="G1623" t="s">
        <v>3196</v>
      </c>
      <c r="H1623" t="s">
        <v>322</v>
      </c>
      <c r="I1623" t="s">
        <v>952</v>
      </c>
      <c r="J1623" t="s">
        <v>205</v>
      </c>
      <c r="K1623" t="s">
        <v>205</v>
      </c>
      <c r="L1623" t="s">
        <v>326</v>
      </c>
      <c r="M1623" t="s">
        <v>341</v>
      </c>
      <c r="N1623" t="s">
        <v>448</v>
      </c>
      <c r="O1623" t="s">
        <v>340</v>
      </c>
      <c r="P1623" t="s">
        <v>1579</v>
      </c>
      <c r="Q1623" t="s">
        <v>416</v>
      </c>
      <c r="R1623" t="s">
        <v>408</v>
      </c>
      <c r="S1623" t="s">
        <v>1213</v>
      </c>
      <c r="T1623" s="131">
        <v>4.84</v>
      </c>
      <c r="U1623" t="s">
        <v>2041</v>
      </c>
      <c r="V1623" s="132">
        <v>4.9239999999999999E-2</v>
      </c>
      <c r="W1623" s="132">
        <v>5.3199999999999997E-2</v>
      </c>
      <c r="X1623" t="s">
        <v>413</v>
      </c>
      <c r="Y1623" t="s">
        <v>340</v>
      </c>
      <c r="Z1623" s="131">
        <v>581000</v>
      </c>
      <c r="AA1623" s="131">
        <v>1</v>
      </c>
      <c r="AB1623" s="131">
        <v>102.7</v>
      </c>
      <c r="AC1623" s="109"/>
      <c r="AD1623" s="131">
        <v>596.68700000000001</v>
      </c>
      <c r="AE1623" s="109"/>
      <c r="AF1623" s="108"/>
      <c r="AG1623" s="16"/>
      <c r="AH1623" s="132">
        <v>2.2399999999999998E-3</v>
      </c>
      <c r="AI1623" s="132">
        <v>7.7999999999999999E-4</v>
      </c>
      <c r="AJ1623" s="132">
        <v>1.6000000000000001E-4</v>
      </c>
    </row>
    <row r="1624" spans="1:36">
      <c r="A1624" t="s">
        <v>1214</v>
      </c>
      <c r="B1624" t="s">
        <v>1252</v>
      </c>
      <c r="C1624" t="s">
        <v>3165</v>
      </c>
      <c r="D1624" t="s">
        <v>3166</v>
      </c>
      <c r="E1624" t="s">
        <v>310</v>
      </c>
      <c r="F1624" t="s">
        <v>3167</v>
      </c>
      <c r="G1624" t="s">
        <v>3168</v>
      </c>
      <c r="H1624" t="s">
        <v>322</v>
      </c>
      <c r="I1624" t="s">
        <v>952</v>
      </c>
      <c r="J1624" t="s">
        <v>205</v>
      </c>
      <c r="K1624" t="s">
        <v>205</v>
      </c>
      <c r="L1624" t="s">
        <v>326</v>
      </c>
      <c r="M1624" t="s">
        <v>341</v>
      </c>
      <c r="N1624" t="s">
        <v>485</v>
      </c>
      <c r="O1624" t="s">
        <v>340</v>
      </c>
      <c r="P1624" t="s">
        <v>1566</v>
      </c>
      <c r="Q1624" t="s">
        <v>414</v>
      </c>
      <c r="R1624" t="s">
        <v>408</v>
      </c>
      <c r="S1624" t="s">
        <v>1213</v>
      </c>
      <c r="T1624" s="131">
        <v>0.01</v>
      </c>
      <c r="U1624" t="s">
        <v>3169</v>
      </c>
      <c r="V1624" s="132">
        <v>5.2200000000000003E-2</v>
      </c>
      <c r="W1624" s="132">
        <v>8.9700000000000002E-2</v>
      </c>
      <c r="X1624" t="s">
        <v>413</v>
      </c>
      <c r="Y1624" t="s">
        <v>340</v>
      </c>
      <c r="Z1624" s="131">
        <v>559966</v>
      </c>
      <c r="AA1624" s="131">
        <v>1</v>
      </c>
      <c r="AB1624" s="131">
        <v>101.95</v>
      </c>
      <c r="AC1624" s="109"/>
      <c r="AD1624" s="131">
        <v>570.88499999999999</v>
      </c>
      <c r="AE1624" s="109"/>
      <c r="AF1624" s="108"/>
      <c r="AG1624" s="16"/>
      <c r="AH1624" s="132">
        <v>4.9699999999999996E-3</v>
      </c>
      <c r="AI1624" s="132">
        <v>7.5000000000000002E-4</v>
      </c>
      <c r="AJ1624" s="132">
        <v>1.4999999999999999E-4</v>
      </c>
    </row>
    <row r="1625" spans="1:36">
      <c r="A1625" t="s">
        <v>1214</v>
      </c>
      <c r="B1625" t="s">
        <v>1252</v>
      </c>
      <c r="C1625" t="s">
        <v>2020</v>
      </c>
      <c r="D1625" t="s">
        <v>2021</v>
      </c>
      <c r="E1625" t="s">
        <v>310</v>
      </c>
      <c r="F1625" t="s">
        <v>3174</v>
      </c>
      <c r="G1625" t="s">
        <v>3175</v>
      </c>
      <c r="H1625" t="s">
        <v>322</v>
      </c>
      <c r="I1625" t="s">
        <v>952</v>
      </c>
      <c r="J1625" t="s">
        <v>205</v>
      </c>
      <c r="K1625" t="s">
        <v>205</v>
      </c>
      <c r="L1625" t="s">
        <v>326</v>
      </c>
      <c r="M1625" t="s">
        <v>341</v>
      </c>
      <c r="N1625" t="s">
        <v>465</v>
      </c>
      <c r="O1625" t="s">
        <v>340</v>
      </c>
      <c r="P1625" t="s">
        <v>2193</v>
      </c>
      <c r="Q1625" t="s">
        <v>416</v>
      </c>
      <c r="R1625" t="s">
        <v>408</v>
      </c>
      <c r="S1625" t="s">
        <v>1213</v>
      </c>
      <c r="T1625" s="131">
        <v>1.1200000000000001</v>
      </c>
      <c r="U1625" t="s">
        <v>3176</v>
      </c>
      <c r="V1625" s="132">
        <v>1.4710000000000001E-2</v>
      </c>
      <c r="W1625" s="132">
        <v>4.7800000000000002E-2</v>
      </c>
      <c r="X1625" t="s">
        <v>413</v>
      </c>
      <c r="Y1625" t="s">
        <v>340</v>
      </c>
      <c r="Z1625" s="131">
        <v>540194.67000000004</v>
      </c>
      <c r="AA1625" s="131">
        <v>1</v>
      </c>
      <c r="AB1625" s="131">
        <v>102.04</v>
      </c>
      <c r="AC1625" s="109"/>
      <c r="AD1625" s="131">
        <v>551.21500000000003</v>
      </c>
      <c r="AE1625" s="109"/>
      <c r="AF1625" s="108"/>
      <c r="AG1625" s="16"/>
      <c r="AH1625" s="132">
        <v>2.9099999999999998E-3</v>
      </c>
      <c r="AI1625" s="132">
        <v>7.2000000000000005E-4</v>
      </c>
      <c r="AJ1625" s="132">
        <v>1.4999999999999999E-4</v>
      </c>
    </row>
    <row r="1626" spans="1:36">
      <c r="A1626" t="s">
        <v>1214</v>
      </c>
      <c r="B1626" t="s">
        <v>1252</v>
      </c>
      <c r="C1626" t="s">
        <v>3443</v>
      </c>
      <c r="D1626" t="s">
        <v>3444</v>
      </c>
      <c r="E1626" t="s">
        <v>310</v>
      </c>
      <c r="F1626" t="s">
        <v>3445</v>
      </c>
      <c r="G1626" t="s">
        <v>3446</v>
      </c>
      <c r="H1626" t="s">
        <v>322</v>
      </c>
      <c r="I1626" t="s">
        <v>952</v>
      </c>
      <c r="J1626" t="s">
        <v>205</v>
      </c>
      <c r="K1626" t="s">
        <v>205</v>
      </c>
      <c r="L1626" t="s">
        <v>326</v>
      </c>
      <c r="M1626" t="s">
        <v>341</v>
      </c>
      <c r="N1626" t="s">
        <v>448</v>
      </c>
      <c r="O1626" t="s">
        <v>340</v>
      </c>
      <c r="P1626"/>
      <c r="Q1626" t="s">
        <v>411</v>
      </c>
      <c r="R1626" t="s">
        <v>411</v>
      </c>
      <c r="S1626" t="s">
        <v>1213</v>
      </c>
      <c r="T1626" s="131">
        <v>1.18</v>
      </c>
      <c r="U1626" t="s">
        <v>1360</v>
      </c>
      <c r="V1626" s="132">
        <v>5.7270000000000001E-2</v>
      </c>
      <c r="W1626" s="132">
        <v>7.6600000000000001E-2</v>
      </c>
      <c r="X1626" t="s">
        <v>413</v>
      </c>
      <c r="Y1626" t="s">
        <v>340</v>
      </c>
      <c r="Z1626" s="131">
        <v>451373.86</v>
      </c>
      <c r="AA1626" s="131">
        <v>1</v>
      </c>
      <c r="AB1626" s="131">
        <v>103.26</v>
      </c>
      <c r="AC1626" s="109"/>
      <c r="AD1626" s="131">
        <v>466.089</v>
      </c>
      <c r="AE1626" s="109"/>
      <c r="AF1626" s="108"/>
      <c r="AG1626" s="16"/>
      <c r="AH1626" s="132">
        <v>8.2799999999999992E-3</v>
      </c>
      <c r="AI1626" s="132">
        <v>6.0999999999999997E-4</v>
      </c>
      <c r="AJ1626" s="132">
        <v>1.2E-4</v>
      </c>
    </row>
    <row r="1627" spans="1:36">
      <c r="A1627" t="s">
        <v>1214</v>
      </c>
      <c r="B1627" t="s">
        <v>1252</v>
      </c>
      <c r="C1627" t="s">
        <v>3181</v>
      </c>
      <c r="D1627" t="s">
        <v>3182</v>
      </c>
      <c r="E1627" t="s">
        <v>310</v>
      </c>
      <c r="F1627" t="s">
        <v>3212</v>
      </c>
      <c r="G1627" t="s">
        <v>3213</v>
      </c>
      <c r="H1627" t="s">
        <v>322</v>
      </c>
      <c r="I1627" t="s">
        <v>952</v>
      </c>
      <c r="J1627" t="s">
        <v>205</v>
      </c>
      <c r="K1627" t="s">
        <v>205</v>
      </c>
      <c r="L1627" t="s">
        <v>326</v>
      </c>
      <c r="M1627" t="s">
        <v>341</v>
      </c>
      <c r="N1627" t="s">
        <v>441</v>
      </c>
      <c r="O1627" t="s">
        <v>340</v>
      </c>
      <c r="P1627"/>
      <c r="Q1627" t="s">
        <v>411</v>
      </c>
      <c r="R1627" t="s">
        <v>411</v>
      </c>
      <c r="S1627" t="s">
        <v>1213</v>
      </c>
      <c r="T1627" s="131">
        <v>2.08</v>
      </c>
      <c r="U1627" t="s">
        <v>3214</v>
      </c>
      <c r="V1627" s="132">
        <v>-5.7230000000000003E-2</v>
      </c>
      <c r="W1627" s="132">
        <v>4.4400000000000002E-2</v>
      </c>
      <c r="X1627" t="s">
        <v>413</v>
      </c>
      <c r="Y1627" t="s">
        <v>340</v>
      </c>
      <c r="Z1627" s="131">
        <v>334099</v>
      </c>
      <c r="AA1627" s="131">
        <v>1</v>
      </c>
      <c r="AB1627" s="131">
        <v>138.33000000000001</v>
      </c>
      <c r="AC1627" s="109"/>
      <c r="AD1627" s="131">
        <v>462.15899999999999</v>
      </c>
      <c r="AE1627" s="109"/>
      <c r="AF1627" s="108"/>
      <c r="AG1627" s="16"/>
      <c r="AH1627" s="132">
        <v>1.6199999999999999E-3</v>
      </c>
      <c r="AI1627" s="132">
        <v>5.9999999999999995E-4</v>
      </c>
      <c r="AJ1627" s="132">
        <v>1.2E-4</v>
      </c>
    </row>
    <row r="1628" spans="1:36">
      <c r="A1628" t="s">
        <v>1214</v>
      </c>
      <c r="B1628" t="s">
        <v>1252</v>
      </c>
      <c r="C1628" t="s">
        <v>2500</v>
      </c>
      <c r="D1628" t="s">
        <v>2501</v>
      </c>
      <c r="E1628" t="s">
        <v>310</v>
      </c>
      <c r="F1628" t="s">
        <v>3193</v>
      </c>
      <c r="G1628" t="s">
        <v>3194</v>
      </c>
      <c r="H1628" t="s">
        <v>322</v>
      </c>
      <c r="I1628" t="s">
        <v>952</v>
      </c>
      <c r="J1628" t="s">
        <v>205</v>
      </c>
      <c r="K1628" t="s">
        <v>205</v>
      </c>
      <c r="L1628" t="s">
        <v>326</v>
      </c>
      <c r="M1628" t="s">
        <v>341</v>
      </c>
      <c r="N1628" t="s">
        <v>448</v>
      </c>
      <c r="O1628" t="s">
        <v>340</v>
      </c>
      <c r="P1628" t="s">
        <v>1556</v>
      </c>
      <c r="Q1628" t="s">
        <v>416</v>
      </c>
      <c r="R1628" t="s">
        <v>408</v>
      </c>
      <c r="S1628" t="s">
        <v>1213</v>
      </c>
      <c r="T1628" s="131">
        <v>1.59</v>
      </c>
      <c r="U1628" t="s">
        <v>1681</v>
      </c>
      <c r="V1628" s="132">
        <v>5.8459999999999998E-2</v>
      </c>
      <c r="W1628" s="132">
        <v>5.2600000000000001E-2</v>
      </c>
      <c r="X1628" t="s">
        <v>413</v>
      </c>
      <c r="Y1628" t="s">
        <v>340</v>
      </c>
      <c r="Z1628" s="131">
        <v>322926</v>
      </c>
      <c r="AA1628" s="131">
        <v>1</v>
      </c>
      <c r="AB1628" s="131">
        <v>103.44</v>
      </c>
      <c r="AC1628" s="109"/>
      <c r="AD1628" s="131">
        <v>334.03500000000003</v>
      </c>
      <c r="AE1628" s="109"/>
      <c r="AF1628" s="108"/>
      <c r="AG1628" s="16"/>
      <c r="AH1628" s="132">
        <v>3.0799999999999998E-3</v>
      </c>
      <c r="AI1628" s="132">
        <v>4.4000000000000002E-4</v>
      </c>
      <c r="AJ1628" s="132">
        <v>9.0000000000000006E-5</v>
      </c>
    </row>
    <row r="1629" spans="1:36">
      <c r="A1629" t="s">
        <v>1214</v>
      </c>
      <c r="B1629" t="s">
        <v>1252</v>
      </c>
      <c r="C1629" t="s">
        <v>3217</v>
      </c>
      <c r="D1629" t="s">
        <v>3218</v>
      </c>
      <c r="E1629" t="s">
        <v>310</v>
      </c>
      <c r="F1629" t="s">
        <v>3219</v>
      </c>
      <c r="G1629" t="s">
        <v>3220</v>
      </c>
      <c r="H1629" t="s">
        <v>322</v>
      </c>
      <c r="I1629" t="s">
        <v>952</v>
      </c>
      <c r="J1629" t="s">
        <v>205</v>
      </c>
      <c r="K1629" t="s">
        <v>205</v>
      </c>
      <c r="L1629" t="s">
        <v>326</v>
      </c>
      <c r="M1629" t="s">
        <v>341</v>
      </c>
      <c r="N1629" t="s">
        <v>448</v>
      </c>
      <c r="O1629" t="s">
        <v>340</v>
      </c>
      <c r="P1629"/>
      <c r="Q1629" t="s">
        <v>411</v>
      </c>
      <c r="R1629" t="s">
        <v>411</v>
      </c>
      <c r="S1629" t="s">
        <v>1213</v>
      </c>
      <c r="T1629" s="131">
        <v>1.46</v>
      </c>
      <c r="U1629" t="s">
        <v>1775</v>
      </c>
      <c r="V1629" s="132">
        <v>6.0089999999999998E-2</v>
      </c>
      <c r="W1629" s="132">
        <v>5.5500000000000001E-2</v>
      </c>
      <c r="X1629" t="s">
        <v>413</v>
      </c>
      <c r="Y1629" t="s">
        <v>340</v>
      </c>
      <c r="Z1629" s="131">
        <v>320007.09999999998</v>
      </c>
      <c r="AA1629" s="131">
        <v>1</v>
      </c>
      <c r="AB1629" s="131">
        <v>97.85</v>
      </c>
      <c r="AC1629" s="109"/>
      <c r="AD1629" s="131">
        <v>313.12700000000001</v>
      </c>
      <c r="AE1629" s="109"/>
      <c r="AF1629" s="108"/>
      <c r="AG1629" s="16"/>
      <c r="AH1629" s="132">
        <v>5.5000000000000003E-4</v>
      </c>
      <c r="AI1629" s="132">
        <v>4.0999999999999999E-4</v>
      </c>
      <c r="AJ1629" s="132">
        <v>8.0000000000000007E-5</v>
      </c>
    </row>
    <row r="1630" spans="1:36">
      <c r="A1630" t="s">
        <v>1214</v>
      </c>
      <c r="B1630" t="s">
        <v>1252</v>
      </c>
      <c r="C1630" t="s">
        <v>2077</v>
      </c>
      <c r="D1630" t="s">
        <v>2078</v>
      </c>
      <c r="E1630" t="s">
        <v>310</v>
      </c>
      <c r="F1630" t="s">
        <v>2545</v>
      </c>
      <c r="G1630" t="s">
        <v>2546</v>
      </c>
      <c r="H1630" t="s">
        <v>322</v>
      </c>
      <c r="I1630" t="s">
        <v>755</v>
      </c>
      <c r="J1630" t="s">
        <v>205</v>
      </c>
      <c r="K1630" t="s">
        <v>205</v>
      </c>
      <c r="L1630" t="s">
        <v>326</v>
      </c>
      <c r="M1630" t="s">
        <v>341</v>
      </c>
      <c r="N1630" t="s">
        <v>449</v>
      </c>
      <c r="O1630" t="s">
        <v>340</v>
      </c>
      <c r="P1630" t="s">
        <v>1590</v>
      </c>
      <c r="Q1630" t="s">
        <v>414</v>
      </c>
      <c r="R1630" t="s">
        <v>408</v>
      </c>
      <c r="S1630" t="s">
        <v>1213</v>
      </c>
      <c r="T1630" s="131">
        <v>1.98</v>
      </c>
      <c r="U1630" t="s">
        <v>1686</v>
      </c>
      <c r="V1630" s="132">
        <v>2.6460000000000001E-2</v>
      </c>
      <c r="W1630" s="132">
        <v>2.6100000000000002E-2</v>
      </c>
      <c r="X1630" t="s">
        <v>413</v>
      </c>
      <c r="Y1630" t="s">
        <v>340</v>
      </c>
      <c r="Z1630" s="131">
        <v>248166</v>
      </c>
      <c r="AA1630" s="131">
        <v>1</v>
      </c>
      <c r="AB1630" s="131">
        <v>111.76</v>
      </c>
      <c r="AC1630" s="109"/>
      <c r="AD1630" s="131">
        <v>277.35000000000002</v>
      </c>
      <c r="AE1630" s="109"/>
      <c r="AF1630" s="108"/>
      <c r="AG1630" s="16"/>
      <c r="AH1630" s="132">
        <v>3.8999999999999999E-4</v>
      </c>
      <c r="AI1630" s="132">
        <v>3.6000000000000002E-4</v>
      </c>
      <c r="AJ1630" s="132">
        <v>6.9999999999999994E-5</v>
      </c>
    </row>
    <row r="1631" spans="1:36">
      <c r="A1631" t="s">
        <v>1214</v>
      </c>
      <c r="B1631" t="s">
        <v>1252</v>
      </c>
      <c r="C1631" t="s">
        <v>3225</v>
      </c>
      <c r="D1631" t="s">
        <v>3226</v>
      </c>
      <c r="E1631" t="s">
        <v>310</v>
      </c>
      <c r="F1631" t="s">
        <v>3447</v>
      </c>
      <c r="G1631" t="s">
        <v>3448</v>
      </c>
      <c r="H1631" t="s">
        <v>322</v>
      </c>
      <c r="I1631" t="s">
        <v>755</v>
      </c>
      <c r="J1631" t="s">
        <v>205</v>
      </c>
      <c r="K1631" t="s">
        <v>205</v>
      </c>
      <c r="L1631" t="s">
        <v>326</v>
      </c>
      <c r="M1631" t="s">
        <v>341</v>
      </c>
      <c r="N1631" t="s">
        <v>442</v>
      </c>
      <c r="O1631" t="s">
        <v>340</v>
      </c>
      <c r="P1631"/>
      <c r="Q1631" t="s">
        <v>411</v>
      </c>
      <c r="R1631" t="s">
        <v>411</v>
      </c>
      <c r="S1631" t="s">
        <v>1213</v>
      </c>
      <c r="T1631" s="131">
        <v>5.58</v>
      </c>
      <c r="U1631" t="s">
        <v>2041</v>
      </c>
      <c r="V1631" s="132">
        <v>3.9050000000000001E-2</v>
      </c>
      <c r="W1631" s="132">
        <v>4.3700000000000003E-2</v>
      </c>
      <c r="X1631" t="s">
        <v>413</v>
      </c>
      <c r="Y1631" t="s">
        <v>340</v>
      </c>
      <c r="Z1631" s="131">
        <v>253442</v>
      </c>
      <c r="AA1631" s="131">
        <v>1</v>
      </c>
      <c r="AB1631" s="131">
        <v>102.94</v>
      </c>
      <c r="AC1631" s="109"/>
      <c r="AD1631" s="131">
        <v>260.89299999999997</v>
      </c>
      <c r="AE1631" s="109"/>
      <c r="AF1631" s="108"/>
      <c r="AG1631" s="16"/>
      <c r="AH1631" s="132">
        <v>6.8000000000000005E-4</v>
      </c>
      <c r="AI1631" s="132">
        <v>3.4000000000000002E-4</v>
      </c>
      <c r="AJ1631" s="132">
        <v>6.9999999999999994E-5</v>
      </c>
    </row>
    <row r="1632" spans="1:36">
      <c r="A1632" t="s">
        <v>1214</v>
      </c>
      <c r="B1632" t="s">
        <v>1252</v>
      </c>
      <c r="C1632" t="s">
        <v>1532</v>
      </c>
      <c r="D1632" t="s">
        <v>1533</v>
      </c>
      <c r="E1632" t="s">
        <v>310</v>
      </c>
      <c r="F1632" t="s">
        <v>2463</v>
      </c>
      <c r="G1632" t="s">
        <v>2464</v>
      </c>
      <c r="H1632" t="s">
        <v>322</v>
      </c>
      <c r="I1632" t="s">
        <v>952</v>
      </c>
      <c r="J1632" t="s">
        <v>205</v>
      </c>
      <c r="K1632" t="s">
        <v>205</v>
      </c>
      <c r="L1632" t="s">
        <v>326</v>
      </c>
      <c r="M1632" t="s">
        <v>341</v>
      </c>
      <c r="N1632" t="s">
        <v>449</v>
      </c>
      <c r="O1632" t="s">
        <v>340</v>
      </c>
      <c r="P1632" t="s">
        <v>1212</v>
      </c>
      <c r="Q1632" t="s">
        <v>414</v>
      </c>
      <c r="R1632" t="s">
        <v>408</v>
      </c>
      <c r="S1632" t="s">
        <v>1213</v>
      </c>
      <c r="T1632" s="131">
        <v>2.74</v>
      </c>
      <c r="U1632" t="s">
        <v>2465</v>
      </c>
      <c r="V1632" s="132">
        <v>3.1109999999999999E-2</v>
      </c>
      <c r="W1632" s="132">
        <v>4.3099999999999999E-2</v>
      </c>
      <c r="X1632" t="s">
        <v>413</v>
      </c>
      <c r="Y1632" t="s">
        <v>340</v>
      </c>
      <c r="Z1632" s="131">
        <v>265744.64000000001</v>
      </c>
      <c r="AA1632" s="131">
        <v>1</v>
      </c>
      <c r="AB1632" s="131">
        <v>97.18</v>
      </c>
      <c r="AC1632" s="109"/>
      <c r="AD1632" s="131">
        <v>258.25099999999998</v>
      </c>
      <c r="AE1632" s="109"/>
      <c r="AF1632" s="108"/>
      <c r="AG1632" s="16"/>
      <c r="AH1632" s="132">
        <v>1.3999999999999999E-4</v>
      </c>
      <c r="AI1632" s="132">
        <v>3.4000000000000002E-4</v>
      </c>
      <c r="AJ1632" s="132">
        <v>6.9999999999999994E-5</v>
      </c>
    </row>
    <row r="1633" spans="1:36">
      <c r="A1633" t="s">
        <v>1214</v>
      </c>
      <c r="B1633" t="s">
        <v>1252</v>
      </c>
      <c r="C1633" t="s">
        <v>2048</v>
      </c>
      <c r="D1633" t="s">
        <v>2049</v>
      </c>
      <c r="E1633" t="s">
        <v>310</v>
      </c>
      <c r="F1633" t="s">
        <v>3436</v>
      </c>
      <c r="G1633" t="s">
        <v>3437</v>
      </c>
      <c r="H1633" t="s">
        <v>322</v>
      </c>
      <c r="I1633" t="s">
        <v>952</v>
      </c>
      <c r="J1633" t="s">
        <v>205</v>
      </c>
      <c r="K1633" t="s">
        <v>205</v>
      </c>
      <c r="L1633" t="s">
        <v>326</v>
      </c>
      <c r="M1633" t="s">
        <v>341</v>
      </c>
      <c r="N1633" t="s">
        <v>448</v>
      </c>
      <c r="O1633" t="s">
        <v>340</v>
      </c>
      <c r="P1633"/>
      <c r="Q1633" t="s">
        <v>411</v>
      </c>
      <c r="R1633" t="s">
        <v>411</v>
      </c>
      <c r="S1633" t="s">
        <v>1213</v>
      </c>
      <c r="T1633" s="131">
        <v>0.98</v>
      </c>
      <c r="U1633" t="s">
        <v>3438</v>
      </c>
      <c r="V1633" s="132">
        <v>4.6980000000000001E-2</v>
      </c>
      <c r="W1633" s="132">
        <v>5.74E-2</v>
      </c>
      <c r="X1633" t="s">
        <v>413</v>
      </c>
      <c r="Y1633" t="s">
        <v>340</v>
      </c>
      <c r="Z1633" s="131">
        <v>255846.15</v>
      </c>
      <c r="AA1633" s="131">
        <v>1</v>
      </c>
      <c r="AB1633" s="131">
        <v>100.93</v>
      </c>
      <c r="AC1633" s="109"/>
      <c r="AD1633" s="131">
        <v>258.226</v>
      </c>
      <c r="AE1633" s="109"/>
      <c r="AF1633" s="108"/>
      <c r="AG1633" s="16"/>
      <c r="AH1633" s="132">
        <v>2.8400000000000001E-3</v>
      </c>
      <c r="AI1633" s="132">
        <v>3.4000000000000002E-4</v>
      </c>
      <c r="AJ1633" s="132">
        <v>6.9999999999999994E-5</v>
      </c>
    </row>
    <row r="1634" spans="1:36">
      <c r="A1634" t="s">
        <v>1214</v>
      </c>
      <c r="B1634" t="s">
        <v>1252</v>
      </c>
      <c r="C1634" t="s">
        <v>2194</v>
      </c>
      <c r="D1634" t="s">
        <v>2195</v>
      </c>
      <c r="E1634" t="s">
        <v>310</v>
      </c>
      <c r="F1634" t="s">
        <v>2533</v>
      </c>
      <c r="G1634" t="s">
        <v>2534</v>
      </c>
      <c r="H1634" t="s">
        <v>322</v>
      </c>
      <c r="I1634" t="s">
        <v>755</v>
      </c>
      <c r="J1634" t="s">
        <v>205</v>
      </c>
      <c r="K1634" t="s">
        <v>205</v>
      </c>
      <c r="L1634" t="s">
        <v>326</v>
      </c>
      <c r="M1634" t="s">
        <v>341</v>
      </c>
      <c r="N1634" t="s">
        <v>465</v>
      </c>
      <c r="O1634" t="s">
        <v>340</v>
      </c>
      <c r="P1634" t="s">
        <v>2193</v>
      </c>
      <c r="Q1634" t="s">
        <v>416</v>
      </c>
      <c r="R1634" t="s">
        <v>408</v>
      </c>
      <c r="S1634" t="s">
        <v>1213</v>
      </c>
      <c r="T1634" s="131">
        <v>5.9</v>
      </c>
      <c r="U1634" t="s">
        <v>2535</v>
      </c>
      <c r="V1634" s="132">
        <v>1.9189999999999999E-2</v>
      </c>
      <c r="W1634" s="132">
        <v>3.0099999999999998E-2</v>
      </c>
      <c r="X1634" t="s">
        <v>413</v>
      </c>
      <c r="Y1634" t="s">
        <v>340</v>
      </c>
      <c r="Z1634" s="131">
        <v>236831.32</v>
      </c>
      <c r="AA1634" s="131">
        <v>1</v>
      </c>
      <c r="AB1634" s="131">
        <v>108.34</v>
      </c>
      <c r="AC1634" s="109"/>
      <c r="AD1634" s="131">
        <v>256.58300000000003</v>
      </c>
      <c r="AE1634" s="109"/>
      <c r="AF1634" s="108"/>
      <c r="AG1634" s="16"/>
      <c r="AH1634" s="132">
        <v>2.1000000000000001E-4</v>
      </c>
      <c r="AI1634" s="132">
        <v>3.4000000000000002E-4</v>
      </c>
      <c r="AJ1634" s="132">
        <v>6.9999999999999994E-5</v>
      </c>
    </row>
    <row r="1635" spans="1:36">
      <c r="A1635" t="s">
        <v>1214</v>
      </c>
      <c r="B1635" t="s">
        <v>1252</v>
      </c>
      <c r="C1635" t="s">
        <v>2239</v>
      </c>
      <c r="D1635" t="s">
        <v>2240</v>
      </c>
      <c r="E1635" t="s">
        <v>310</v>
      </c>
      <c r="F1635" t="s">
        <v>2894</v>
      </c>
      <c r="G1635" t="s">
        <v>2895</v>
      </c>
      <c r="H1635" t="s">
        <v>322</v>
      </c>
      <c r="I1635" t="s">
        <v>952</v>
      </c>
      <c r="J1635" t="s">
        <v>205</v>
      </c>
      <c r="K1635" t="s">
        <v>205</v>
      </c>
      <c r="L1635" t="s">
        <v>326</v>
      </c>
      <c r="M1635" t="s">
        <v>341</v>
      </c>
      <c r="N1635" t="s">
        <v>465</v>
      </c>
      <c r="O1635" t="s">
        <v>340</v>
      </c>
      <c r="P1635" t="s">
        <v>1590</v>
      </c>
      <c r="Q1635" t="s">
        <v>414</v>
      </c>
      <c r="R1635" t="s">
        <v>408</v>
      </c>
      <c r="S1635" t="s">
        <v>1213</v>
      </c>
      <c r="T1635" s="131">
        <v>1.1200000000000001</v>
      </c>
      <c r="U1635" t="s">
        <v>2896</v>
      </c>
      <c r="V1635" s="132">
        <v>-2.2630000000000001E-2</v>
      </c>
      <c r="W1635" s="132">
        <v>5.3400000000000003E-2</v>
      </c>
      <c r="X1635" t="s">
        <v>413</v>
      </c>
      <c r="Y1635" t="s">
        <v>340</v>
      </c>
      <c r="Z1635" s="131">
        <v>245118</v>
      </c>
      <c r="AA1635" s="131">
        <v>1</v>
      </c>
      <c r="AB1635" s="131">
        <v>102.25</v>
      </c>
      <c r="AC1635" s="109"/>
      <c r="AD1635" s="131">
        <v>250.63300000000001</v>
      </c>
      <c r="AE1635" s="109"/>
      <c r="AF1635" s="108"/>
      <c r="AG1635" s="16"/>
      <c r="AH1635" s="132">
        <v>6.0999999999999997E-4</v>
      </c>
      <c r="AI1635" s="132">
        <v>3.3E-4</v>
      </c>
      <c r="AJ1635" s="132">
        <v>6.9999999999999994E-5</v>
      </c>
    </row>
    <row r="1636" spans="1:36">
      <c r="A1636" t="s">
        <v>1214</v>
      </c>
      <c r="B1636" t="s">
        <v>1252</v>
      </c>
      <c r="C1636" t="s">
        <v>2004</v>
      </c>
      <c r="D1636" t="s">
        <v>2005</v>
      </c>
      <c r="E1636" t="s">
        <v>310</v>
      </c>
      <c r="F1636" t="s">
        <v>3449</v>
      </c>
      <c r="G1636" t="s">
        <v>3450</v>
      </c>
      <c r="H1636" t="s">
        <v>322</v>
      </c>
      <c r="I1636" t="s">
        <v>755</v>
      </c>
      <c r="J1636" t="s">
        <v>205</v>
      </c>
      <c r="K1636" t="s">
        <v>205</v>
      </c>
      <c r="L1636" t="s">
        <v>326</v>
      </c>
      <c r="M1636" t="s">
        <v>341</v>
      </c>
      <c r="N1636" t="s">
        <v>449</v>
      </c>
      <c r="O1636" t="s">
        <v>340</v>
      </c>
      <c r="P1636" t="s">
        <v>1212</v>
      </c>
      <c r="Q1636" t="s">
        <v>414</v>
      </c>
      <c r="R1636" t="s">
        <v>408</v>
      </c>
      <c r="S1636" t="s">
        <v>1213</v>
      </c>
      <c r="T1636" s="131">
        <v>4.66</v>
      </c>
      <c r="U1636" t="s">
        <v>3451</v>
      </c>
      <c r="V1636" s="132">
        <v>2.31E-3</v>
      </c>
      <c r="W1636" s="132">
        <v>2.3099999999999999E-2</v>
      </c>
      <c r="X1636" t="s">
        <v>412</v>
      </c>
      <c r="Y1636" t="s">
        <v>340</v>
      </c>
      <c r="Z1636" s="131">
        <v>200000</v>
      </c>
      <c r="AA1636" s="131">
        <v>1</v>
      </c>
      <c r="AB1636" s="131">
        <v>122.31</v>
      </c>
      <c r="AC1636" s="109"/>
      <c r="AD1636" s="131">
        <v>244.62</v>
      </c>
      <c r="AE1636" s="109"/>
      <c r="AF1636" s="108"/>
      <c r="AG1636" s="16"/>
      <c r="AH1636" s="132">
        <v>2.7999999999999998E-4</v>
      </c>
      <c r="AI1636" s="132">
        <v>3.2000000000000003E-4</v>
      </c>
      <c r="AJ1636" s="132">
        <v>6.0000000000000002E-5</v>
      </c>
    </row>
    <row r="1637" spans="1:36">
      <c r="A1637" t="s">
        <v>1214</v>
      </c>
      <c r="B1637" t="s">
        <v>1252</v>
      </c>
      <c r="C1637" t="s">
        <v>2048</v>
      </c>
      <c r="D1637" t="s">
        <v>2049</v>
      </c>
      <c r="E1637" t="s">
        <v>310</v>
      </c>
      <c r="F1637" t="s">
        <v>2050</v>
      </c>
      <c r="G1637" t="s">
        <v>2051</v>
      </c>
      <c r="H1637" t="s">
        <v>322</v>
      </c>
      <c r="I1637" t="s">
        <v>755</v>
      </c>
      <c r="J1637" t="s">
        <v>205</v>
      </c>
      <c r="K1637" t="s">
        <v>205</v>
      </c>
      <c r="L1637" t="s">
        <v>326</v>
      </c>
      <c r="M1637" t="s">
        <v>341</v>
      </c>
      <c r="N1637" t="s">
        <v>448</v>
      </c>
      <c r="O1637" t="s">
        <v>340</v>
      </c>
      <c r="P1637" t="s">
        <v>1600</v>
      </c>
      <c r="Q1637" t="s">
        <v>416</v>
      </c>
      <c r="R1637" t="s">
        <v>408</v>
      </c>
      <c r="S1637" t="s">
        <v>1213</v>
      </c>
      <c r="T1637" s="131">
        <v>4.04</v>
      </c>
      <c r="U1637" t="s">
        <v>2052</v>
      </c>
      <c r="V1637" s="132">
        <v>3.322E-2</v>
      </c>
      <c r="W1637" s="132">
        <v>3.44E-2</v>
      </c>
      <c r="X1637" t="s">
        <v>413</v>
      </c>
      <c r="Y1637" t="s">
        <v>340</v>
      </c>
      <c r="Z1637" s="131">
        <v>226806</v>
      </c>
      <c r="AA1637" s="131">
        <v>1</v>
      </c>
      <c r="AB1637" s="131">
        <v>103.25</v>
      </c>
      <c r="AC1637" s="109"/>
      <c r="AD1637" s="131">
        <v>234.17699999999999</v>
      </c>
      <c r="AE1637" s="109"/>
      <c r="AF1637" s="108"/>
      <c r="AG1637" s="16"/>
      <c r="AH1637" s="132">
        <v>2.5000000000000001E-3</v>
      </c>
      <c r="AI1637" s="132">
        <v>3.1E-4</v>
      </c>
      <c r="AJ1637" s="132">
        <v>6.0000000000000002E-5</v>
      </c>
    </row>
    <row r="1638" spans="1:36">
      <c r="A1638" t="s">
        <v>1214</v>
      </c>
      <c r="B1638" t="s">
        <v>1252</v>
      </c>
      <c r="C1638" t="s">
        <v>3201</v>
      </c>
      <c r="D1638" t="s">
        <v>3202</v>
      </c>
      <c r="E1638" t="s">
        <v>310</v>
      </c>
      <c r="F1638" t="s">
        <v>3203</v>
      </c>
      <c r="G1638" t="s">
        <v>3204</v>
      </c>
      <c r="H1638" t="s">
        <v>322</v>
      </c>
      <c r="I1638" t="s">
        <v>952</v>
      </c>
      <c r="J1638" t="s">
        <v>205</v>
      </c>
      <c r="K1638" t="s">
        <v>205</v>
      </c>
      <c r="L1638" t="s">
        <v>326</v>
      </c>
      <c r="M1638" t="s">
        <v>341</v>
      </c>
      <c r="N1638" t="s">
        <v>452</v>
      </c>
      <c r="O1638" t="s">
        <v>340</v>
      </c>
      <c r="P1638"/>
      <c r="Q1638" t="s">
        <v>411</v>
      </c>
      <c r="R1638" t="s">
        <v>411</v>
      </c>
      <c r="S1638" t="s">
        <v>1213</v>
      </c>
      <c r="T1638" s="131">
        <v>0.5</v>
      </c>
      <c r="U1638" t="s">
        <v>1636</v>
      </c>
      <c r="V1638" s="132">
        <v>5.7910000000000003E-2</v>
      </c>
      <c r="W1638" s="132">
        <v>0.05</v>
      </c>
      <c r="X1638" t="s">
        <v>413</v>
      </c>
      <c r="Y1638" t="s">
        <v>340</v>
      </c>
      <c r="Z1638" s="131">
        <v>217001.66</v>
      </c>
      <c r="AA1638" s="131">
        <v>1</v>
      </c>
      <c r="AB1638" s="131">
        <v>99.29</v>
      </c>
      <c r="AC1638" s="109"/>
      <c r="AD1638" s="131">
        <v>215.46100000000001</v>
      </c>
      <c r="AE1638" s="109"/>
      <c r="AF1638" s="108"/>
      <c r="AG1638" s="16"/>
      <c r="AH1638" s="132">
        <v>5.4299999999999999E-3</v>
      </c>
      <c r="AI1638" s="132">
        <v>2.7999999999999998E-4</v>
      </c>
      <c r="AJ1638" s="132">
        <v>6.0000000000000002E-5</v>
      </c>
    </row>
    <row r="1639" spans="1:36">
      <c r="A1639" t="s">
        <v>1214</v>
      </c>
      <c r="B1639" t="s">
        <v>1252</v>
      </c>
      <c r="C1639" t="s">
        <v>3185</v>
      </c>
      <c r="D1639" t="s">
        <v>3186</v>
      </c>
      <c r="E1639" t="s">
        <v>312</v>
      </c>
      <c r="F1639" t="s">
        <v>3452</v>
      </c>
      <c r="G1639" t="s">
        <v>3453</v>
      </c>
      <c r="H1639" t="s">
        <v>322</v>
      </c>
      <c r="I1639" t="s">
        <v>755</v>
      </c>
      <c r="J1639" t="s">
        <v>205</v>
      </c>
      <c r="K1639" t="s">
        <v>205</v>
      </c>
      <c r="L1639" t="s">
        <v>326</v>
      </c>
      <c r="M1639" t="s">
        <v>341</v>
      </c>
      <c r="N1639" t="s">
        <v>465</v>
      </c>
      <c r="O1639" t="s">
        <v>340</v>
      </c>
      <c r="P1639"/>
      <c r="Q1639" t="s">
        <v>411</v>
      </c>
      <c r="R1639" t="s">
        <v>411</v>
      </c>
      <c r="S1639" t="s">
        <v>1213</v>
      </c>
      <c r="T1639" s="131">
        <v>2.5099999999999998</v>
      </c>
      <c r="U1639" t="s">
        <v>1686</v>
      </c>
      <c r="V1639" s="132">
        <v>6.2149999999999997E-2</v>
      </c>
      <c r="W1639" s="132">
        <v>3.2500000000000001E-2</v>
      </c>
      <c r="X1639" t="s">
        <v>413</v>
      </c>
      <c r="Y1639" t="s">
        <v>340</v>
      </c>
      <c r="Z1639" s="131">
        <v>185839.2</v>
      </c>
      <c r="AA1639" s="131">
        <v>1</v>
      </c>
      <c r="AB1639" s="131">
        <v>113.39</v>
      </c>
      <c r="AC1639" s="109"/>
      <c r="AD1639" s="131">
        <v>210.72300000000001</v>
      </c>
      <c r="AE1639" s="109"/>
      <c r="AF1639" s="108"/>
      <c r="AG1639" s="16"/>
      <c r="AH1639" s="132">
        <v>2.6900000000000001E-3</v>
      </c>
      <c r="AI1639" s="132">
        <v>2.7999999999999998E-4</v>
      </c>
      <c r="AJ1639" s="132">
        <v>6.0000000000000002E-5</v>
      </c>
    </row>
    <row r="1640" spans="1:36">
      <c r="A1640" t="s">
        <v>1214</v>
      </c>
      <c r="B1640" t="s">
        <v>1252</v>
      </c>
      <c r="C1640" t="s">
        <v>1669</v>
      </c>
      <c r="D1640" t="s">
        <v>1670</v>
      </c>
      <c r="E1640" t="s">
        <v>310</v>
      </c>
      <c r="F1640" t="s">
        <v>3454</v>
      </c>
      <c r="G1640" t="s">
        <v>3455</v>
      </c>
      <c r="H1640" t="s">
        <v>322</v>
      </c>
      <c r="I1640" t="s">
        <v>952</v>
      </c>
      <c r="J1640" t="s">
        <v>205</v>
      </c>
      <c r="K1640" t="s">
        <v>205</v>
      </c>
      <c r="L1640" t="s">
        <v>326</v>
      </c>
      <c r="M1640" t="s">
        <v>341</v>
      </c>
      <c r="N1640" t="s">
        <v>448</v>
      </c>
      <c r="O1640" t="s">
        <v>340</v>
      </c>
      <c r="P1640" t="s">
        <v>1673</v>
      </c>
      <c r="Q1640" t="s">
        <v>416</v>
      </c>
      <c r="R1640" t="s">
        <v>408</v>
      </c>
      <c r="S1640" t="s">
        <v>1213</v>
      </c>
      <c r="T1640" s="131">
        <v>0.25</v>
      </c>
      <c r="U1640" t="s">
        <v>2901</v>
      </c>
      <c r="V1640" s="132">
        <v>3.1949999999999999E-2</v>
      </c>
      <c r="W1640" s="132">
        <v>5.6800000000000003E-2</v>
      </c>
      <c r="X1640" t="s">
        <v>413</v>
      </c>
      <c r="Y1640" t="s">
        <v>340</v>
      </c>
      <c r="Z1640" s="131">
        <v>208159.08</v>
      </c>
      <c r="AA1640" s="131">
        <v>1</v>
      </c>
      <c r="AB1640" s="131">
        <v>101</v>
      </c>
      <c r="AC1640" s="109"/>
      <c r="AD1640" s="131">
        <v>210.24100000000001</v>
      </c>
      <c r="AE1640" s="109"/>
      <c r="AF1640" s="108"/>
      <c r="AG1640" s="16"/>
      <c r="AH1640" s="132">
        <v>3.7799999999999999E-3</v>
      </c>
      <c r="AI1640" s="132">
        <v>2.7E-4</v>
      </c>
      <c r="AJ1640" s="132">
        <v>6.0000000000000002E-5</v>
      </c>
    </row>
    <row r="1641" spans="1:36">
      <c r="A1641" t="s">
        <v>1214</v>
      </c>
      <c r="B1641" t="s">
        <v>1252</v>
      </c>
      <c r="C1641" t="s">
        <v>2025</v>
      </c>
      <c r="D1641" t="s">
        <v>2026</v>
      </c>
      <c r="E1641" t="s">
        <v>310</v>
      </c>
      <c r="F1641" t="s">
        <v>3205</v>
      </c>
      <c r="G1641" t="s">
        <v>3206</v>
      </c>
      <c r="H1641" t="s">
        <v>322</v>
      </c>
      <c r="I1641" t="s">
        <v>952</v>
      </c>
      <c r="J1641" t="s">
        <v>205</v>
      </c>
      <c r="K1641" t="s">
        <v>205</v>
      </c>
      <c r="L1641" t="s">
        <v>326</v>
      </c>
      <c r="M1641" t="s">
        <v>341</v>
      </c>
      <c r="N1641" t="s">
        <v>466</v>
      </c>
      <c r="O1641" t="s">
        <v>340</v>
      </c>
      <c r="P1641" t="s">
        <v>1600</v>
      </c>
      <c r="Q1641" t="s">
        <v>416</v>
      </c>
      <c r="R1641" t="s">
        <v>408</v>
      </c>
      <c r="S1641" t="s">
        <v>1213</v>
      </c>
      <c r="T1641" s="131">
        <v>0.12</v>
      </c>
      <c r="U1641" t="s">
        <v>3207</v>
      </c>
      <c r="V1641" s="132">
        <v>5.4579999999999997E-2</v>
      </c>
      <c r="W1641" s="132">
        <v>2.6700000000000002E-2</v>
      </c>
      <c r="X1641" t="s">
        <v>413</v>
      </c>
      <c r="Y1641" t="s">
        <v>340</v>
      </c>
      <c r="Z1641" s="131">
        <v>206672</v>
      </c>
      <c r="AA1641" s="131">
        <v>1</v>
      </c>
      <c r="AB1641" s="131">
        <v>101.42</v>
      </c>
      <c r="AC1641" s="109"/>
      <c r="AD1641" s="131">
        <v>209.607</v>
      </c>
      <c r="AE1641" s="109"/>
      <c r="AF1641" s="108"/>
      <c r="AG1641" s="16"/>
      <c r="AH1641" s="132">
        <v>4.3099999999999996E-3</v>
      </c>
      <c r="AI1641" s="132">
        <v>2.7E-4</v>
      </c>
      <c r="AJ1641" s="132">
        <v>6.0000000000000002E-5</v>
      </c>
    </row>
    <row r="1642" spans="1:36">
      <c r="A1642" t="s">
        <v>1214</v>
      </c>
      <c r="B1642" t="s">
        <v>1252</v>
      </c>
      <c r="C1642" t="s">
        <v>1608</v>
      </c>
      <c r="D1642" t="s">
        <v>1609</v>
      </c>
      <c r="E1642" t="s">
        <v>310</v>
      </c>
      <c r="F1642" t="s">
        <v>3223</v>
      </c>
      <c r="G1642" t="s">
        <v>3224</v>
      </c>
      <c r="H1642" t="s">
        <v>322</v>
      </c>
      <c r="I1642" t="s">
        <v>953</v>
      </c>
      <c r="J1642" t="s">
        <v>205</v>
      </c>
      <c r="K1642" t="s">
        <v>205</v>
      </c>
      <c r="L1642" t="s">
        <v>326</v>
      </c>
      <c r="M1642" t="s">
        <v>341</v>
      </c>
      <c r="N1642" t="s">
        <v>442</v>
      </c>
      <c r="O1642" t="s">
        <v>340</v>
      </c>
      <c r="P1642"/>
      <c r="Q1642" t="s">
        <v>411</v>
      </c>
      <c r="R1642" t="s">
        <v>411</v>
      </c>
      <c r="S1642" t="s">
        <v>1213</v>
      </c>
      <c r="T1642" s="131">
        <v>0.99</v>
      </c>
      <c r="U1642" t="s">
        <v>1861</v>
      </c>
      <c r="V1642" s="132">
        <v>7.8600000000000003E-2</v>
      </c>
      <c r="W1642" s="132">
        <v>5.7000000000000002E-2</v>
      </c>
      <c r="X1642" t="s">
        <v>413</v>
      </c>
      <c r="Y1642" t="s">
        <v>340</v>
      </c>
      <c r="Z1642" s="131">
        <v>204304</v>
      </c>
      <c r="AA1642" s="131">
        <v>1</v>
      </c>
      <c r="AB1642" s="131">
        <v>97.5</v>
      </c>
      <c r="AC1642" s="109"/>
      <c r="AD1642" s="131">
        <v>199.196</v>
      </c>
      <c r="AE1642" s="109"/>
      <c r="AF1642" s="108"/>
      <c r="AG1642" s="16"/>
      <c r="AH1642" s="132">
        <v>7.1700000000000002E-3</v>
      </c>
      <c r="AI1642" s="132">
        <v>2.5999999999999998E-4</v>
      </c>
      <c r="AJ1642" s="132">
        <v>5.0000000000000002E-5</v>
      </c>
    </row>
    <row r="1643" spans="1:36">
      <c r="A1643" t="s">
        <v>1214</v>
      </c>
      <c r="B1643" t="s">
        <v>1252</v>
      </c>
      <c r="C1643" t="s">
        <v>3208</v>
      </c>
      <c r="D1643" t="s">
        <v>3209</v>
      </c>
      <c r="E1643" t="s">
        <v>310</v>
      </c>
      <c r="F1643" t="s">
        <v>3210</v>
      </c>
      <c r="G1643" t="s">
        <v>3211</v>
      </c>
      <c r="H1643" t="s">
        <v>322</v>
      </c>
      <c r="I1643" t="s">
        <v>952</v>
      </c>
      <c r="J1643" t="s">
        <v>205</v>
      </c>
      <c r="K1643" t="s">
        <v>205</v>
      </c>
      <c r="L1643" t="s">
        <v>326</v>
      </c>
      <c r="M1643" t="s">
        <v>341</v>
      </c>
      <c r="N1643" t="s">
        <v>444</v>
      </c>
      <c r="O1643" t="s">
        <v>340</v>
      </c>
      <c r="P1643" t="s">
        <v>1530</v>
      </c>
      <c r="Q1643" t="s">
        <v>414</v>
      </c>
      <c r="R1643" t="s">
        <v>408</v>
      </c>
      <c r="S1643" t="s">
        <v>1213</v>
      </c>
      <c r="T1643" s="131">
        <v>0.41</v>
      </c>
      <c r="U1643" t="s">
        <v>2421</v>
      </c>
      <c r="V1643" s="132">
        <v>3.7810000000000003E-2</v>
      </c>
      <c r="W1643" s="132">
        <v>5.5E-2</v>
      </c>
      <c r="X1643" t="s">
        <v>413</v>
      </c>
      <c r="Y1643" t="s">
        <v>340</v>
      </c>
      <c r="Z1643" s="131">
        <v>188022.33</v>
      </c>
      <c r="AA1643" s="131">
        <v>1</v>
      </c>
      <c r="AB1643" s="131">
        <v>98.94</v>
      </c>
      <c r="AC1643" s="109"/>
      <c r="AD1643" s="131">
        <v>186.029</v>
      </c>
      <c r="AE1643" s="109"/>
      <c r="AF1643" s="108"/>
      <c r="AG1643" s="16"/>
      <c r="AH1643" s="132">
        <v>5.8100000000000001E-3</v>
      </c>
      <c r="AI1643" s="132">
        <v>2.4000000000000001E-4</v>
      </c>
      <c r="AJ1643" s="132">
        <v>5.0000000000000002E-5</v>
      </c>
    </row>
    <row r="1644" spans="1:36">
      <c r="A1644" t="s">
        <v>1214</v>
      </c>
      <c r="B1644" t="s">
        <v>1252</v>
      </c>
      <c r="C1644" t="s">
        <v>1641</v>
      </c>
      <c r="D1644" t="s">
        <v>1642</v>
      </c>
      <c r="E1644" t="s">
        <v>310</v>
      </c>
      <c r="F1644" t="s">
        <v>2516</v>
      </c>
      <c r="G1644" t="s">
        <v>2517</v>
      </c>
      <c r="H1644" t="s">
        <v>322</v>
      </c>
      <c r="I1644" t="s">
        <v>755</v>
      </c>
      <c r="J1644" t="s">
        <v>205</v>
      </c>
      <c r="K1644" t="s">
        <v>205</v>
      </c>
      <c r="L1644" t="s">
        <v>326</v>
      </c>
      <c r="M1644" t="s">
        <v>341</v>
      </c>
      <c r="N1644" t="s">
        <v>465</v>
      </c>
      <c r="O1644" t="s">
        <v>340</v>
      </c>
      <c r="P1644" t="s">
        <v>1645</v>
      </c>
      <c r="Q1644" t="s">
        <v>414</v>
      </c>
      <c r="R1644" t="s">
        <v>408</v>
      </c>
      <c r="S1644" t="s">
        <v>1213</v>
      </c>
      <c r="T1644" s="131">
        <v>0.74</v>
      </c>
      <c r="U1644" t="s">
        <v>1858</v>
      </c>
      <c r="V1644" s="132">
        <v>-1.5610000000000001E-2</v>
      </c>
      <c r="W1644" s="132">
        <v>2.9600000000000001E-2</v>
      </c>
      <c r="X1644" t="s">
        <v>413</v>
      </c>
      <c r="Y1644" t="s">
        <v>340</v>
      </c>
      <c r="Z1644" s="131">
        <v>101076.17</v>
      </c>
      <c r="AA1644" s="131">
        <v>1</v>
      </c>
      <c r="AB1644" s="131">
        <v>145.6</v>
      </c>
      <c r="AC1644" s="109"/>
      <c r="AD1644" s="131">
        <v>147.167</v>
      </c>
      <c r="AE1644" s="109"/>
      <c r="AF1644" s="108"/>
      <c r="AG1644" s="16"/>
      <c r="AH1644" s="132">
        <v>2.1000000000000001E-4</v>
      </c>
      <c r="AI1644" s="132">
        <v>1.9000000000000001E-4</v>
      </c>
      <c r="AJ1644" s="132">
        <v>4.0000000000000003E-5</v>
      </c>
    </row>
    <row r="1645" spans="1:36">
      <c r="A1645" t="s">
        <v>1214</v>
      </c>
      <c r="B1645" t="s">
        <v>1252</v>
      </c>
      <c r="C1645" t="s">
        <v>2272</v>
      </c>
      <c r="D1645" t="s">
        <v>2273</v>
      </c>
      <c r="E1645" t="s">
        <v>310</v>
      </c>
      <c r="F1645" t="s">
        <v>3215</v>
      </c>
      <c r="G1645" t="s">
        <v>3216</v>
      </c>
      <c r="H1645" t="s">
        <v>322</v>
      </c>
      <c r="I1645" t="s">
        <v>953</v>
      </c>
      <c r="J1645" t="s">
        <v>205</v>
      </c>
      <c r="K1645" t="s">
        <v>205</v>
      </c>
      <c r="L1645" t="s">
        <v>326</v>
      </c>
      <c r="M1645" t="s">
        <v>341</v>
      </c>
      <c r="N1645" t="s">
        <v>442</v>
      </c>
      <c r="O1645" t="s">
        <v>340</v>
      </c>
      <c r="P1645" t="s">
        <v>1530</v>
      </c>
      <c r="Q1645" t="s">
        <v>414</v>
      </c>
      <c r="R1645" t="s">
        <v>408</v>
      </c>
      <c r="S1645" t="s">
        <v>1213</v>
      </c>
      <c r="T1645" s="131">
        <v>2.08</v>
      </c>
      <c r="U1645" t="s">
        <v>3214</v>
      </c>
      <c r="V1645" s="132">
        <v>5.4519999999999999E-2</v>
      </c>
      <c r="W1645" s="132">
        <v>4.8500000000000001E-2</v>
      </c>
      <c r="X1645" t="s">
        <v>413</v>
      </c>
      <c r="Y1645" t="s">
        <v>340</v>
      </c>
      <c r="Z1645" s="131">
        <v>143813</v>
      </c>
      <c r="AA1645" s="131">
        <v>1</v>
      </c>
      <c r="AB1645" s="131">
        <v>91.2</v>
      </c>
      <c r="AC1645" s="109"/>
      <c r="AD1645" s="131">
        <v>131.15700000000001</v>
      </c>
      <c r="AE1645" s="109"/>
      <c r="AF1645" s="108"/>
      <c r="AG1645" s="16"/>
      <c r="AH1645" s="132">
        <v>2.5000000000000001E-4</v>
      </c>
      <c r="AI1645" s="132">
        <v>1.7000000000000001E-4</v>
      </c>
      <c r="AJ1645" s="132">
        <v>3.0000000000000001E-5</v>
      </c>
    </row>
    <row r="1646" spans="1:36">
      <c r="A1646" t="s">
        <v>1214</v>
      </c>
      <c r="B1646" t="s">
        <v>1252</v>
      </c>
      <c r="C1646" t="s">
        <v>3225</v>
      </c>
      <c r="D1646" t="s">
        <v>3226</v>
      </c>
      <c r="E1646" t="s">
        <v>310</v>
      </c>
      <c r="F1646" t="s">
        <v>3227</v>
      </c>
      <c r="G1646" t="s">
        <v>3228</v>
      </c>
      <c r="H1646" t="s">
        <v>322</v>
      </c>
      <c r="I1646" t="s">
        <v>755</v>
      </c>
      <c r="J1646" t="s">
        <v>205</v>
      </c>
      <c r="K1646" t="s">
        <v>205</v>
      </c>
      <c r="L1646" t="s">
        <v>326</v>
      </c>
      <c r="M1646" t="s">
        <v>341</v>
      </c>
      <c r="N1646" t="s">
        <v>442</v>
      </c>
      <c r="O1646" t="s">
        <v>340</v>
      </c>
      <c r="P1646"/>
      <c r="Q1646" t="s">
        <v>411</v>
      </c>
      <c r="R1646" t="s">
        <v>411</v>
      </c>
      <c r="S1646" t="s">
        <v>1213</v>
      </c>
      <c r="T1646" s="131">
        <v>2.44</v>
      </c>
      <c r="U1646" t="s">
        <v>1686</v>
      </c>
      <c r="V1646" s="132">
        <v>3.7999999999999999E-2</v>
      </c>
      <c r="W1646" s="132">
        <v>3.6700000000000003E-2</v>
      </c>
      <c r="X1646" t="s">
        <v>413</v>
      </c>
      <c r="Y1646" t="s">
        <v>340</v>
      </c>
      <c r="Z1646" s="131">
        <v>115173.52</v>
      </c>
      <c r="AA1646" s="131">
        <v>1</v>
      </c>
      <c r="AB1646" s="131">
        <v>109.71</v>
      </c>
      <c r="AC1646" s="109"/>
      <c r="AD1646" s="131">
        <v>126.357</v>
      </c>
      <c r="AE1646" s="109"/>
      <c r="AF1646" s="108"/>
      <c r="AG1646" s="16"/>
      <c r="AH1646" s="132">
        <v>3.6999999999999999E-4</v>
      </c>
      <c r="AI1646" s="132">
        <v>1.7000000000000001E-4</v>
      </c>
      <c r="AJ1646" s="132">
        <v>3.0000000000000001E-5</v>
      </c>
    </row>
    <row r="1647" spans="1:36">
      <c r="A1647" t="s">
        <v>1214</v>
      </c>
      <c r="B1647" t="s">
        <v>1252</v>
      </c>
      <c r="C1647" t="s">
        <v>3439</v>
      </c>
      <c r="D1647" t="s">
        <v>3440</v>
      </c>
      <c r="E1647" t="s">
        <v>310</v>
      </c>
      <c r="F1647" t="s">
        <v>3441</v>
      </c>
      <c r="G1647" t="s">
        <v>3442</v>
      </c>
      <c r="H1647" t="s">
        <v>322</v>
      </c>
      <c r="I1647" t="s">
        <v>756</v>
      </c>
      <c r="J1647" t="s">
        <v>205</v>
      </c>
      <c r="K1647" t="s">
        <v>205</v>
      </c>
      <c r="L1647" t="s">
        <v>326</v>
      </c>
      <c r="M1647" t="s">
        <v>341</v>
      </c>
      <c r="N1647" t="s">
        <v>455</v>
      </c>
      <c r="O1647" t="s">
        <v>340</v>
      </c>
      <c r="P1647"/>
      <c r="Q1647" t="s">
        <v>411</v>
      </c>
      <c r="R1647" t="s">
        <v>411</v>
      </c>
      <c r="S1647" t="s">
        <v>1213</v>
      </c>
      <c r="T1647" s="131">
        <v>2.33</v>
      </c>
      <c r="U1647" t="s">
        <v>1660</v>
      </c>
      <c r="V1647" s="132">
        <v>4.8730000000000002E-2</v>
      </c>
      <c r="W1647" s="132">
        <v>6.6100000000000006E-2</v>
      </c>
      <c r="X1647" t="s">
        <v>413</v>
      </c>
      <c r="Y1647" t="s">
        <v>340</v>
      </c>
      <c r="Z1647" s="131">
        <v>110652.96</v>
      </c>
      <c r="AA1647" s="131">
        <v>1</v>
      </c>
      <c r="AB1647" s="131">
        <v>102.58</v>
      </c>
      <c r="AC1647" s="109"/>
      <c r="AD1647" s="131">
        <v>113.508</v>
      </c>
      <c r="AE1647" s="109"/>
      <c r="AF1647" s="108"/>
      <c r="AG1647" s="16"/>
      <c r="AH1647" s="132">
        <v>3.6000000000000002E-4</v>
      </c>
      <c r="AI1647" s="132">
        <v>1.4999999999999999E-4</v>
      </c>
      <c r="AJ1647" s="132">
        <v>3.0000000000000001E-5</v>
      </c>
    </row>
    <row r="1648" spans="1:36">
      <c r="A1648" t="s">
        <v>1214</v>
      </c>
      <c r="B1648" t="s">
        <v>1252</v>
      </c>
      <c r="C1648" t="s">
        <v>2048</v>
      </c>
      <c r="D1648" t="s">
        <v>2049</v>
      </c>
      <c r="E1648" t="s">
        <v>310</v>
      </c>
      <c r="F1648" t="s">
        <v>3221</v>
      </c>
      <c r="G1648" t="s">
        <v>3222</v>
      </c>
      <c r="H1648" t="s">
        <v>322</v>
      </c>
      <c r="I1648" t="s">
        <v>952</v>
      </c>
      <c r="J1648" t="s">
        <v>205</v>
      </c>
      <c r="K1648" t="s">
        <v>205</v>
      </c>
      <c r="L1648" t="s">
        <v>326</v>
      </c>
      <c r="M1648" t="s">
        <v>341</v>
      </c>
      <c r="N1648" t="s">
        <v>448</v>
      </c>
      <c r="O1648" t="s">
        <v>340</v>
      </c>
      <c r="P1648"/>
      <c r="Q1648" t="s">
        <v>411</v>
      </c>
      <c r="R1648" t="s">
        <v>411</v>
      </c>
      <c r="S1648" t="s">
        <v>1213</v>
      </c>
      <c r="T1648" s="131">
        <v>0.04</v>
      </c>
      <c r="U1648" t="s">
        <v>2108</v>
      </c>
      <c r="V1648" s="132">
        <v>3.2890000000000003E-2</v>
      </c>
      <c r="W1648" s="132">
        <v>0.1938</v>
      </c>
      <c r="X1648" t="s">
        <v>413</v>
      </c>
      <c r="Y1648" t="s">
        <v>340</v>
      </c>
      <c r="Z1648" s="131">
        <v>65352.160000000003</v>
      </c>
      <c r="AA1648" s="131">
        <v>1</v>
      </c>
      <c r="AB1648" s="131">
        <v>101.14</v>
      </c>
      <c r="AC1648" s="109"/>
      <c r="AD1648" s="131">
        <v>66.096999999999994</v>
      </c>
      <c r="AE1648" s="109"/>
      <c r="AF1648" s="108"/>
      <c r="AG1648" s="16"/>
      <c r="AH1648" s="132">
        <v>2.1800000000000001E-3</v>
      </c>
      <c r="AI1648" s="132">
        <v>9.0000000000000006E-5</v>
      </c>
      <c r="AJ1648" s="132">
        <v>2.0000000000000002E-5</v>
      </c>
    </row>
    <row r="1649" spans="1:36">
      <c r="A1649" t="s">
        <v>1214</v>
      </c>
      <c r="B1649" t="s">
        <v>1252</v>
      </c>
      <c r="C1649" t="s">
        <v>1974</v>
      </c>
      <c r="D1649" t="s">
        <v>1975</v>
      </c>
      <c r="E1649" t="s">
        <v>310</v>
      </c>
      <c r="F1649" t="s">
        <v>3229</v>
      </c>
      <c r="G1649" t="s">
        <v>3230</v>
      </c>
      <c r="H1649" t="s">
        <v>322</v>
      </c>
      <c r="I1649" t="s">
        <v>755</v>
      </c>
      <c r="J1649" t="s">
        <v>205</v>
      </c>
      <c r="K1649" t="s">
        <v>205</v>
      </c>
      <c r="L1649" t="s">
        <v>326</v>
      </c>
      <c r="M1649" t="s">
        <v>341</v>
      </c>
      <c r="N1649" t="s">
        <v>448</v>
      </c>
      <c r="O1649" t="s">
        <v>340</v>
      </c>
      <c r="P1649" t="s">
        <v>1530</v>
      </c>
      <c r="Q1649" t="s">
        <v>414</v>
      </c>
      <c r="R1649" t="s">
        <v>408</v>
      </c>
      <c r="S1649" t="s">
        <v>1213</v>
      </c>
      <c r="T1649" s="131">
        <v>0.36</v>
      </c>
      <c r="U1649" t="s">
        <v>3231</v>
      </c>
      <c r="V1649" s="132">
        <v>2.0000000000000002E-5</v>
      </c>
      <c r="W1649" s="132">
        <v>2.7099999999999999E-2</v>
      </c>
      <c r="X1649" t="s">
        <v>413</v>
      </c>
      <c r="Y1649" t="s">
        <v>340</v>
      </c>
      <c r="Z1649" s="131">
        <v>39510</v>
      </c>
      <c r="AA1649" s="131">
        <v>1</v>
      </c>
      <c r="AB1649" s="131">
        <v>117.52</v>
      </c>
      <c r="AC1649" s="109"/>
      <c r="AD1649" s="131">
        <v>46.432000000000002</v>
      </c>
      <c r="AE1649" s="109"/>
      <c r="AF1649" s="108"/>
      <c r="AG1649" s="16"/>
      <c r="AH1649" s="132">
        <v>1.1800000000000001E-3</v>
      </c>
      <c r="AI1649" s="132">
        <v>6.0000000000000002E-5</v>
      </c>
      <c r="AJ1649" s="132">
        <v>1.0000000000000001E-5</v>
      </c>
    </row>
    <row r="1650" spans="1:36">
      <c r="A1650" t="s">
        <v>1214</v>
      </c>
      <c r="B1650" t="s">
        <v>1252</v>
      </c>
      <c r="C1650" t="s">
        <v>2958</v>
      </c>
      <c r="D1650" t="s">
        <v>2959</v>
      </c>
      <c r="E1650" t="s">
        <v>310</v>
      </c>
      <c r="F1650" t="s">
        <v>2960</v>
      </c>
      <c r="G1650" t="s">
        <v>2961</v>
      </c>
      <c r="H1650" t="s">
        <v>322</v>
      </c>
      <c r="I1650" t="s">
        <v>756</v>
      </c>
      <c r="J1650" t="s">
        <v>205</v>
      </c>
      <c r="K1650" t="s">
        <v>205</v>
      </c>
      <c r="L1650" t="s">
        <v>326</v>
      </c>
      <c r="M1650" t="s">
        <v>341</v>
      </c>
      <c r="N1650" t="s">
        <v>467</v>
      </c>
      <c r="O1650" t="s">
        <v>340</v>
      </c>
      <c r="P1650" t="s">
        <v>1566</v>
      </c>
      <c r="Q1650" t="s">
        <v>414</v>
      </c>
      <c r="R1650" t="s">
        <v>408</v>
      </c>
      <c r="S1650" t="s">
        <v>1213</v>
      </c>
      <c r="T1650" s="131">
        <v>0.5</v>
      </c>
      <c r="U1650" t="s">
        <v>1636</v>
      </c>
      <c r="V1650" s="132">
        <v>7.6880000000000004E-2</v>
      </c>
      <c r="W1650" s="132">
        <v>5.5199999999999999E-2</v>
      </c>
      <c r="X1650" t="s">
        <v>413</v>
      </c>
      <c r="Y1650" t="s">
        <v>340</v>
      </c>
      <c r="Z1650" s="131">
        <v>42433</v>
      </c>
      <c r="AA1650" s="131">
        <v>1</v>
      </c>
      <c r="AB1650" s="131">
        <v>91.65</v>
      </c>
      <c r="AC1650" s="109"/>
      <c r="AD1650" s="131">
        <v>38.89</v>
      </c>
      <c r="AE1650" s="109"/>
      <c r="AF1650" s="108"/>
      <c r="AG1650" s="16"/>
      <c r="AH1650" s="132">
        <v>1.08E-3</v>
      </c>
      <c r="AI1650" s="132">
        <v>5.0000000000000002E-5</v>
      </c>
      <c r="AJ1650" s="132">
        <v>1.0000000000000001E-5</v>
      </c>
    </row>
    <row r="1651" spans="1:36">
      <c r="A1651" t="s">
        <v>1214</v>
      </c>
      <c r="B1651" t="s">
        <v>1252</v>
      </c>
      <c r="C1651" t="s">
        <v>2073</v>
      </c>
      <c r="D1651" t="s">
        <v>2074</v>
      </c>
      <c r="E1651" t="s">
        <v>310</v>
      </c>
      <c r="F1651" t="s">
        <v>3232</v>
      </c>
      <c r="G1651" t="s">
        <v>3233</v>
      </c>
      <c r="H1651" t="s">
        <v>322</v>
      </c>
      <c r="I1651" t="s">
        <v>952</v>
      </c>
      <c r="J1651" t="s">
        <v>205</v>
      </c>
      <c r="K1651"/>
      <c r="L1651"/>
      <c r="M1651" t="s">
        <v>341</v>
      </c>
      <c r="N1651" t="s">
        <v>478</v>
      </c>
      <c r="O1651" t="s">
        <v>340</v>
      </c>
      <c r="P1651" t="s">
        <v>1566</v>
      </c>
      <c r="Q1651" t="s">
        <v>414</v>
      </c>
      <c r="R1651" t="s">
        <v>408</v>
      </c>
      <c r="S1651" t="s">
        <v>1213</v>
      </c>
      <c r="T1651" s="131">
        <v>0.98</v>
      </c>
      <c r="U1651" t="s">
        <v>2705</v>
      </c>
      <c r="V1651" s="132">
        <v>5.475E-2</v>
      </c>
      <c r="W1651" s="132">
        <v>4.9299999999999997E-2</v>
      </c>
      <c r="X1651"/>
      <c r="Y1651"/>
      <c r="Z1651" s="131">
        <v>35166</v>
      </c>
      <c r="AA1651" s="131">
        <v>1</v>
      </c>
      <c r="AB1651" s="131">
        <v>98.02</v>
      </c>
      <c r="AC1651" s="109"/>
      <c r="AD1651" s="131">
        <v>34.47</v>
      </c>
      <c r="AE1651" s="109"/>
      <c r="AF1651" s="108"/>
      <c r="AG1651" s="16"/>
      <c r="AH1651" s="132">
        <v>2.0000000000000001E-4</v>
      </c>
      <c r="AI1651" s="132">
        <v>5.0000000000000002E-5</v>
      </c>
      <c r="AJ1651" s="132">
        <v>1.0000000000000001E-5</v>
      </c>
    </row>
    <row r="1652" spans="1:36">
      <c r="A1652" t="s">
        <v>1214</v>
      </c>
      <c r="B1652" t="s">
        <v>1252</v>
      </c>
      <c r="C1652" t="s">
        <v>3234</v>
      </c>
      <c r="D1652" t="s">
        <v>3235</v>
      </c>
      <c r="E1652" t="s">
        <v>310</v>
      </c>
      <c r="F1652" t="s">
        <v>3236</v>
      </c>
      <c r="G1652" t="s">
        <v>3237</v>
      </c>
      <c r="H1652" t="s">
        <v>322</v>
      </c>
      <c r="I1652" t="s">
        <v>952</v>
      </c>
      <c r="J1652" t="s">
        <v>205</v>
      </c>
      <c r="K1652" t="s">
        <v>205</v>
      </c>
      <c r="L1652" t="s">
        <v>326</v>
      </c>
      <c r="M1652" t="s">
        <v>341</v>
      </c>
      <c r="N1652" t="s">
        <v>452</v>
      </c>
      <c r="O1652" t="s">
        <v>340</v>
      </c>
      <c r="P1652" t="s">
        <v>1600</v>
      </c>
      <c r="Q1652" t="s">
        <v>416</v>
      </c>
      <c r="R1652" t="s">
        <v>408</v>
      </c>
      <c r="S1652" t="s">
        <v>1213</v>
      </c>
      <c r="T1652" s="131">
        <v>0.57999999999999996</v>
      </c>
      <c r="U1652" t="s">
        <v>1870</v>
      </c>
      <c r="V1652" s="132">
        <v>2.2200000000000001E-2</v>
      </c>
      <c r="W1652" s="132">
        <v>6.5000000000000002E-2</v>
      </c>
      <c r="X1652" t="s">
        <v>413</v>
      </c>
      <c r="Y1652" t="s">
        <v>340</v>
      </c>
      <c r="Z1652" s="131">
        <v>1100</v>
      </c>
      <c r="AA1652" s="131">
        <v>1</v>
      </c>
      <c r="AB1652" s="131">
        <v>101.55</v>
      </c>
      <c r="AC1652" s="109"/>
      <c r="AD1652" s="131">
        <v>1.117</v>
      </c>
      <c r="AE1652" s="109"/>
      <c r="AF1652" s="108"/>
      <c r="AG1652" s="16"/>
      <c r="AH1652" s="132">
        <v>1.7000000000000001E-4</v>
      </c>
      <c r="AI1652" s="132">
        <v>0</v>
      </c>
      <c r="AJ1652" s="132">
        <v>0</v>
      </c>
    </row>
    <row r="1653" spans="1:36">
      <c r="A1653" t="s">
        <v>1214</v>
      </c>
      <c r="B1653" t="s">
        <v>1252</v>
      </c>
      <c r="C1653" t="s">
        <v>3238</v>
      </c>
      <c r="D1653" t="s">
        <v>3239</v>
      </c>
      <c r="E1653" t="s">
        <v>312</v>
      </c>
      <c r="F1653" t="s">
        <v>3240</v>
      </c>
      <c r="G1653" t="s">
        <v>3241</v>
      </c>
      <c r="H1653" t="s">
        <v>322</v>
      </c>
      <c r="I1653" t="s">
        <v>952</v>
      </c>
      <c r="J1653" t="s">
        <v>205</v>
      </c>
      <c r="K1653" t="s">
        <v>205</v>
      </c>
      <c r="L1653" t="s">
        <v>315</v>
      </c>
      <c r="M1653" t="s">
        <v>341</v>
      </c>
      <c r="N1653" t="s">
        <v>448</v>
      </c>
      <c r="O1653" t="s">
        <v>340</v>
      </c>
      <c r="P1653"/>
      <c r="Q1653" t="s">
        <v>411</v>
      </c>
      <c r="R1653" t="s">
        <v>411</v>
      </c>
      <c r="S1653" t="s">
        <v>1213</v>
      </c>
      <c r="T1653" s="131">
        <v>0.28999999999999998</v>
      </c>
      <c r="U1653" t="s">
        <v>3242</v>
      </c>
      <c r="V1653" s="132">
        <v>10</v>
      </c>
      <c r="W1653" s="132">
        <v>9.99</v>
      </c>
      <c r="X1653" t="s">
        <v>413</v>
      </c>
      <c r="Y1653" t="s">
        <v>339</v>
      </c>
      <c r="Z1653" s="131">
        <v>446897.55</v>
      </c>
      <c r="AA1653" s="131">
        <v>1</v>
      </c>
      <c r="AB1653" s="131">
        <v>0</v>
      </c>
      <c r="AC1653" s="109"/>
      <c r="AD1653" s="131">
        <v>0</v>
      </c>
      <c r="AE1653" s="109"/>
      <c r="AF1653" s="108"/>
      <c r="AG1653" s="16"/>
      <c r="AH1653" s="132">
        <v>7.0299999999999998E-3</v>
      </c>
      <c r="AI1653" s="132"/>
      <c r="AJ1653" s="132"/>
    </row>
    <row r="1654" spans="1:36">
      <c r="A1654" t="s">
        <v>1214</v>
      </c>
      <c r="B1654" t="s">
        <v>1252</v>
      </c>
      <c r="C1654" t="s">
        <v>3243</v>
      </c>
      <c r="D1654" t="s">
        <v>3244</v>
      </c>
      <c r="E1654" t="s">
        <v>312</v>
      </c>
      <c r="F1654" t="s">
        <v>3245</v>
      </c>
      <c r="G1654" t="s">
        <v>3246</v>
      </c>
      <c r="H1654" t="s">
        <v>313</v>
      </c>
      <c r="I1654" t="s">
        <v>952</v>
      </c>
      <c r="J1654" t="s">
        <v>205</v>
      </c>
      <c r="K1654" t="s">
        <v>225</v>
      </c>
      <c r="L1654" t="s">
        <v>315</v>
      </c>
      <c r="M1654" t="s">
        <v>341</v>
      </c>
      <c r="N1654" t="s">
        <v>466</v>
      </c>
      <c r="O1654" t="s">
        <v>340</v>
      </c>
      <c r="P1654"/>
      <c r="Q1654" t="s">
        <v>411</v>
      </c>
      <c r="R1654" t="s">
        <v>411</v>
      </c>
      <c r="S1654" t="s">
        <v>1213</v>
      </c>
      <c r="T1654" s="131">
        <v>6.44</v>
      </c>
      <c r="U1654" t="s">
        <v>3247</v>
      </c>
      <c r="V1654" s="132">
        <v>0.47619</v>
      </c>
      <c r="W1654" s="132">
        <v>9.99</v>
      </c>
      <c r="X1654" t="s">
        <v>413</v>
      </c>
      <c r="Y1654" t="s">
        <v>339</v>
      </c>
      <c r="Z1654" s="131">
        <v>669421.12</v>
      </c>
      <c r="AA1654" s="131">
        <v>1</v>
      </c>
      <c r="AB1654" s="131">
        <v>0</v>
      </c>
      <c r="AC1654" s="109"/>
      <c r="AD1654" s="131">
        <v>0</v>
      </c>
      <c r="AE1654" s="109"/>
      <c r="AF1654" s="108"/>
      <c r="AG1654" s="16"/>
      <c r="AH1654" s="132">
        <v>8.1600000000000006E-3</v>
      </c>
      <c r="AI1654" s="132">
        <v>0</v>
      </c>
      <c r="AJ1654" s="132">
        <v>0</v>
      </c>
    </row>
    <row r="1655" spans="1:36">
      <c r="A1655" t="s">
        <v>1214</v>
      </c>
      <c r="B1655" t="s">
        <v>1252</v>
      </c>
      <c r="C1655" t="s">
        <v>2172</v>
      </c>
      <c r="D1655" t="s">
        <v>2173</v>
      </c>
      <c r="E1655" t="s">
        <v>310</v>
      </c>
      <c r="F1655" t="s">
        <v>3269</v>
      </c>
      <c r="G1655" t="s">
        <v>3270</v>
      </c>
      <c r="H1655" t="s">
        <v>322</v>
      </c>
      <c r="I1655" t="s">
        <v>756</v>
      </c>
      <c r="J1655" t="s">
        <v>206</v>
      </c>
      <c r="K1655" t="s">
        <v>205</v>
      </c>
      <c r="L1655" t="s">
        <v>326</v>
      </c>
      <c r="M1655" t="s">
        <v>315</v>
      </c>
      <c r="N1655" t="s">
        <v>535</v>
      </c>
      <c r="O1655" t="s">
        <v>340</v>
      </c>
      <c r="P1655" t="s">
        <v>2176</v>
      </c>
      <c r="Q1655" t="s">
        <v>434</v>
      </c>
      <c r="R1655" t="s">
        <v>408</v>
      </c>
      <c r="S1655" t="s">
        <v>1217</v>
      </c>
      <c r="T1655" s="131">
        <v>1.5329999999999999</v>
      </c>
      <c r="U1655" t="s">
        <v>2177</v>
      </c>
      <c r="V1655" s="132">
        <v>3.5209999999999998E-2</v>
      </c>
      <c r="W1655" s="132">
        <v>3.3779999999999998E-2</v>
      </c>
      <c r="X1655" t="s">
        <v>413</v>
      </c>
      <c r="Y1655" t="s">
        <v>340</v>
      </c>
      <c r="Z1655" s="131">
        <v>1420000</v>
      </c>
      <c r="AA1655" s="131">
        <v>3.9550000000000001</v>
      </c>
      <c r="AB1655" s="131">
        <v>100.706</v>
      </c>
      <c r="AC1655" s="109"/>
      <c r="AD1655" s="131">
        <v>5656.05</v>
      </c>
      <c r="AE1655" s="109"/>
      <c r="AF1655" s="108"/>
      <c r="AG1655" s="16"/>
      <c r="AH1655" s="132">
        <v>1.2899999999999999E-3</v>
      </c>
      <c r="AI1655" s="132">
        <v>7.3899999999999999E-3</v>
      </c>
      <c r="AJ1655" s="132">
        <v>1.5E-3</v>
      </c>
    </row>
    <row r="1656" spans="1:36">
      <c r="A1656" t="s">
        <v>1214</v>
      </c>
      <c r="B1656" t="s">
        <v>1252</v>
      </c>
      <c r="C1656" t="s">
        <v>1536</v>
      </c>
      <c r="D1656" t="s">
        <v>1537</v>
      </c>
      <c r="E1656" t="s">
        <v>310</v>
      </c>
      <c r="F1656" t="s">
        <v>3249</v>
      </c>
      <c r="G1656" t="s">
        <v>3250</v>
      </c>
      <c r="H1656" t="s">
        <v>322</v>
      </c>
      <c r="I1656" t="s">
        <v>756</v>
      </c>
      <c r="J1656" t="s">
        <v>206</v>
      </c>
      <c r="K1656" t="s">
        <v>205</v>
      </c>
      <c r="L1656" t="s">
        <v>326</v>
      </c>
      <c r="M1656" t="s">
        <v>341</v>
      </c>
      <c r="N1656" t="s">
        <v>537</v>
      </c>
      <c r="O1656" t="s">
        <v>340</v>
      </c>
      <c r="P1656" t="s">
        <v>3251</v>
      </c>
      <c r="Q1656" t="s">
        <v>434</v>
      </c>
      <c r="R1656" t="s">
        <v>408</v>
      </c>
      <c r="S1656" t="s">
        <v>1216</v>
      </c>
      <c r="T1656" s="131">
        <v>1.827</v>
      </c>
      <c r="U1656" t="s">
        <v>3252</v>
      </c>
      <c r="V1656" s="132">
        <v>4.7289999999999999E-2</v>
      </c>
      <c r="W1656" s="132">
        <v>4.9590000000000002E-2</v>
      </c>
      <c r="X1656" t="s">
        <v>413</v>
      </c>
      <c r="Y1656" t="s">
        <v>340</v>
      </c>
      <c r="Z1656" s="131">
        <v>1345000</v>
      </c>
      <c r="AA1656" s="131">
        <v>3.3719999999999999</v>
      </c>
      <c r="AB1656" s="131">
        <v>102.075</v>
      </c>
      <c r="AC1656" s="109"/>
      <c r="AD1656" s="131">
        <v>4629.4539999999997</v>
      </c>
      <c r="AE1656" s="109"/>
      <c r="AF1656" s="108"/>
      <c r="AG1656" s="16"/>
      <c r="AH1656" s="132">
        <v>2.6900000000000001E-3</v>
      </c>
      <c r="AI1656" s="132">
        <v>6.0499999999999998E-3</v>
      </c>
      <c r="AJ1656" s="132">
        <v>1.23E-3</v>
      </c>
    </row>
    <row r="1657" spans="1:36">
      <c r="A1657" t="s">
        <v>1214</v>
      </c>
      <c r="B1657" t="s">
        <v>1252</v>
      </c>
      <c r="C1657" t="s">
        <v>3258</v>
      </c>
      <c r="D1657" t="s">
        <v>3259</v>
      </c>
      <c r="E1657" t="s">
        <v>310</v>
      </c>
      <c r="F1657" t="s">
        <v>3260</v>
      </c>
      <c r="G1657" t="s">
        <v>3261</v>
      </c>
      <c r="H1657" t="s">
        <v>322</v>
      </c>
      <c r="I1657" t="s">
        <v>756</v>
      </c>
      <c r="J1657" t="s">
        <v>206</v>
      </c>
      <c r="K1657" t="s">
        <v>225</v>
      </c>
      <c r="L1657" t="s">
        <v>326</v>
      </c>
      <c r="M1657" t="s">
        <v>315</v>
      </c>
      <c r="N1657" t="s">
        <v>555</v>
      </c>
      <c r="O1657" t="s">
        <v>340</v>
      </c>
      <c r="P1657" t="s">
        <v>411</v>
      </c>
      <c r="Q1657" t="s">
        <v>411</v>
      </c>
      <c r="R1657" t="s">
        <v>411</v>
      </c>
      <c r="S1657" t="s">
        <v>1216</v>
      </c>
      <c r="T1657" s="131">
        <v>1.98</v>
      </c>
      <c r="U1657" t="s">
        <v>3262</v>
      </c>
      <c r="V1657" s="132">
        <v>2.7810000000000001E-2</v>
      </c>
      <c r="W1657" s="132">
        <v>2.35</v>
      </c>
      <c r="X1657" t="s">
        <v>413</v>
      </c>
      <c r="Y1657" t="s">
        <v>340</v>
      </c>
      <c r="Z1657" s="131">
        <v>1080000</v>
      </c>
      <c r="AA1657" s="131">
        <v>3.3719999999999999</v>
      </c>
      <c r="AB1657" s="131">
        <v>111.374</v>
      </c>
      <c r="AC1657" s="109"/>
      <c r="AD1657" s="131">
        <v>4055.9679999999998</v>
      </c>
      <c r="AE1657" s="109"/>
      <c r="AF1657" s="108"/>
      <c r="AG1657" s="16"/>
      <c r="AH1657" s="132">
        <v>2.3900000000000001E-2</v>
      </c>
      <c r="AI1657" s="132">
        <v>5.3E-3</v>
      </c>
      <c r="AJ1657" s="132">
        <v>1.08E-3</v>
      </c>
    </row>
    <row r="1658" spans="1:36">
      <c r="A1658" t="s">
        <v>1214</v>
      </c>
      <c r="B1658" t="s">
        <v>1252</v>
      </c>
      <c r="C1658" t="s">
        <v>1910</v>
      </c>
      <c r="D1658" t="s">
        <v>1911</v>
      </c>
      <c r="E1658" t="s">
        <v>80</v>
      </c>
      <c r="F1658" t="s">
        <v>1912</v>
      </c>
      <c r="G1658" t="s">
        <v>1913</v>
      </c>
      <c r="H1658" t="s">
        <v>322</v>
      </c>
      <c r="I1658" t="s">
        <v>756</v>
      </c>
      <c r="J1658" t="s">
        <v>206</v>
      </c>
      <c r="K1658" t="s">
        <v>234</v>
      </c>
      <c r="L1658" t="s">
        <v>326</v>
      </c>
      <c r="M1658" t="s">
        <v>315</v>
      </c>
      <c r="N1658" t="s">
        <v>487</v>
      </c>
      <c r="O1658" t="s">
        <v>340</v>
      </c>
      <c r="P1658" t="s">
        <v>1914</v>
      </c>
      <c r="Q1658" t="s">
        <v>432</v>
      </c>
      <c r="R1658" t="s">
        <v>408</v>
      </c>
      <c r="S1658" t="s">
        <v>1216</v>
      </c>
      <c r="T1658" s="131">
        <v>2.8090000000000002</v>
      </c>
      <c r="U1658" t="s">
        <v>1915</v>
      </c>
      <c r="V1658" s="132">
        <v>8.2470000000000002E-2</v>
      </c>
      <c r="W1658" s="132">
        <v>7.0569999999999994E-2</v>
      </c>
      <c r="X1658" t="s">
        <v>413</v>
      </c>
      <c r="Y1658" t="s">
        <v>340</v>
      </c>
      <c r="Z1658" s="131">
        <v>930000</v>
      </c>
      <c r="AA1658" s="131">
        <v>3.3719999999999999</v>
      </c>
      <c r="AB1658" s="131">
        <v>103.986</v>
      </c>
      <c r="AC1658" s="109"/>
      <c r="AD1658" s="131">
        <v>3260.95</v>
      </c>
      <c r="AE1658" s="109"/>
      <c r="AF1658" s="108"/>
      <c r="AG1658" s="16"/>
      <c r="AH1658" s="132">
        <v>1.24E-3</v>
      </c>
      <c r="AI1658" s="132">
        <v>4.2599999999999999E-3</v>
      </c>
      <c r="AJ1658" s="132">
        <v>8.5999999999999998E-4</v>
      </c>
    </row>
    <row r="1659" spans="1:36">
      <c r="A1659" t="s">
        <v>1214</v>
      </c>
      <c r="B1659" t="s">
        <v>1252</v>
      </c>
      <c r="C1659" t="s">
        <v>3253</v>
      </c>
      <c r="D1659" t="s">
        <v>3254</v>
      </c>
      <c r="E1659" t="s">
        <v>310</v>
      </c>
      <c r="F1659" t="s">
        <v>3255</v>
      </c>
      <c r="G1659" t="s">
        <v>3256</v>
      </c>
      <c r="H1659" t="s">
        <v>322</v>
      </c>
      <c r="I1659" t="s">
        <v>756</v>
      </c>
      <c r="J1659" t="s">
        <v>206</v>
      </c>
      <c r="K1659" t="s">
        <v>205</v>
      </c>
      <c r="L1659" t="s">
        <v>326</v>
      </c>
      <c r="M1659" t="s">
        <v>341</v>
      </c>
      <c r="N1659" t="s">
        <v>537</v>
      </c>
      <c r="O1659" t="s">
        <v>340</v>
      </c>
      <c r="P1659" t="s">
        <v>1335</v>
      </c>
      <c r="Q1659" t="s">
        <v>432</v>
      </c>
      <c r="R1659" t="s">
        <v>408</v>
      </c>
      <c r="S1659" t="s">
        <v>1216</v>
      </c>
      <c r="T1659" s="131">
        <v>2.246</v>
      </c>
      <c r="U1659" t="s">
        <v>3257</v>
      </c>
      <c r="V1659" s="132">
        <v>4.8280000000000003E-2</v>
      </c>
      <c r="W1659" s="132">
        <v>5.2389999999999999E-2</v>
      </c>
      <c r="X1659" t="s">
        <v>413</v>
      </c>
      <c r="Y1659" t="s">
        <v>340</v>
      </c>
      <c r="Z1659" s="131">
        <v>710000</v>
      </c>
      <c r="AA1659" s="131">
        <v>3.3719999999999999</v>
      </c>
      <c r="AB1659" s="131">
        <v>102.18</v>
      </c>
      <c r="AC1659" s="109"/>
      <c r="AD1659" s="131">
        <v>2446.319</v>
      </c>
      <c r="AE1659" s="109"/>
      <c r="AF1659" s="108"/>
      <c r="AG1659" s="16"/>
      <c r="AH1659" s="132">
        <v>8.8999999999999995E-4</v>
      </c>
      <c r="AI1659" s="132">
        <v>3.2000000000000002E-3</v>
      </c>
      <c r="AJ1659" s="132">
        <v>6.4999999999999997E-4</v>
      </c>
    </row>
    <row r="1660" spans="1:36">
      <c r="A1660" t="s">
        <v>1214</v>
      </c>
      <c r="B1660" t="s">
        <v>1252</v>
      </c>
      <c r="C1660" t="s">
        <v>2172</v>
      </c>
      <c r="D1660" t="s">
        <v>2173</v>
      </c>
      <c r="E1660" t="s">
        <v>310</v>
      </c>
      <c r="F1660" t="s">
        <v>2174</v>
      </c>
      <c r="G1660" t="s">
        <v>2175</v>
      </c>
      <c r="H1660" t="s">
        <v>322</v>
      </c>
      <c r="I1660" t="s">
        <v>756</v>
      </c>
      <c r="J1660" t="s">
        <v>206</v>
      </c>
      <c r="K1660" t="s">
        <v>205</v>
      </c>
      <c r="L1660" t="s">
        <v>326</v>
      </c>
      <c r="M1660" t="s">
        <v>315</v>
      </c>
      <c r="N1660" t="s">
        <v>535</v>
      </c>
      <c r="O1660" t="s">
        <v>340</v>
      </c>
      <c r="P1660" t="s">
        <v>2176</v>
      </c>
      <c r="Q1660" t="s">
        <v>434</v>
      </c>
      <c r="R1660" t="s">
        <v>408</v>
      </c>
      <c r="S1660" t="s">
        <v>1217</v>
      </c>
      <c r="T1660" s="131">
        <v>4.1130000000000004</v>
      </c>
      <c r="U1660" t="s">
        <v>2177</v>
      </c>
      <c r="V1660" s="132">
        <v>4.1000000000000002E-2</v>
      </c>
      <c r="W1660" s="132">
        <v>3.9609999999999999E-2</v>
      </c>
      <c r="X1660" t="s">
        <v>413</v>
      </c>
      <c r="Y1660" t="s">
        <v>340</v>
      </c>
      <c r="Z1660" s="131">
        <v>560000</v>
      </c>
      <c r="AA1660" s="131">
        <v>3.9550000000000001</v>
      </c>
      <c r="AB1660" s="131">
        <v>102.00700000000001</v>
      </c>
      <c r="AC1660" s="109"/>
      <c r="AD1660" s="131">
        <v>2259.3609999999999</v>
      </c>
      <c r="AE1660" s="109"/>
      <c r="AF1660" s="108"/>
      <c r="AG1660" s="16"/>
      <c r="AH1660" s="132">
        <v>3.6999999999999999E-4</v>
      </c>
      <c r="AI1660" s="132">
        <v>2.9499999999999999E-3</v>
      </c>
      <c r="AJ1660" s="132">
        <v>5.9999999999999995E-4</v>
      </c>
    </row>
    <row r="1661" spans="1:36">
      <c r="A1661" t="s">
        <v>1214</v>
      </c>
      <c r="B1661" t="s">
        <v>1252</v>
      </c>
      <c r="C1661" t="s">
        <v>3271</v>
      </c>
      <c r="D1661" t="s">
        <v>3272</v>
      </c>
      <c r="E1661" t="s">
        <v>80</v>
      </c>
      <c r="F1661" t="s">
        <v>3273</v>
      </c>
      <c r="G1661" t="s">
        <v>3274</v>
      </c>
      <c r="H1661" t="s">
        <v>322</v>
      </c>
      <c r="I1661" t="s">
        <v>756</v>
      </c>
      <c r="J1661" t="s">
        <v>206</v>
      </c>
      <c r="K1661" t="s">
        <v>225</v>
      </c>
      <c r="L1661" t="s">
        <v>326</v>
      </c>
      <c r="M1661" t="s">
        <v>315</v>
      </c>
      <c r="N1661" t="s">
        <v>535</v>
      </c>
      <c r="O1661" t="s">
        <v>340</v>
      </c>
      <c r="P1661" t="s">
        <v>1908</v>
      </c>
      <c r="Q1661" t="s">
        <v>434</v>
      </c>
      <c r="R1661" t="s">
        <v>408</v>
      </c>
      <c r="S1661" t="s">
        <v>1216</v>
      </c>
      <c r="T1661" s="131">
        <v>3.161</v>
      </c>
      <c r="U1661" t="s">
        <v>3275</v>
      </c>
      <c r="V1661" s="132">
        <v>5.0369999999999998E-2</v>
      </c>
      <c r="W1661" s="132">
        <v>4.675E-2</v>
      </c>
      <c r="X1661" t="s">
        <v>413</v>
      </c>
      <c r="Y1661" t="s">
        <v>340</v>
      </c>
      <c r="Z1661" s="131">
        <v>650000</v>
      </c>
      <c r="AA1661" s="131">
        <v>3.3719999999999999</v>
      </c>
      <c r="AB1661" s="131">
        <v>98.981999999999999</v>
      </c>
      <c r="AC1661" s="109"/>
      <c r="AD1661" s="131">
        <v>2169.4940000000001</v>
      </c>
      <c r="AE1661" s="109"/>
      <c r="AF1661" s="108"/>
      <c r="AG1661" s="16"/>
      <c r="AH1661" s="132">
        <v>1.9000000000000001E-4</v>
      </c>
      <c r="AI1661" s="132">
        <v>2.8400000000000001E-3</v>
      </c>
      <c r="AJ1661" s="132">
        <v>5.8E-4</v>
      </c>
    </row>
    <row r="1662" spans="1:36">
      <c r="A1662" t="s">
        <v>1214</v>
      </c>
      <c r="B1662" t="s">
        <v>1252</v>
      </c>
      <c r="C1662" t="s">
        <v>2786</v>
      </c>
      <c r="D1662" t="s">
        <v>2787</v>
      </c>
      <c r="E1662" t="s">
        <v>80</v>
      </c>
      <c r="F1662" t="s">
        <v>3290</v>
      </c>
      <c r="G1662" t="s">
        <v>3291</v>
      </c>
      <c r="H1662" t="s">
        <v>322</v>
      </c>
      <c r="I1662" t="s">
        <v>756</v>
      </c>
      <c r="J1662" t="s">
        <v>206</v>
      </c>
      <c r="K1662" t="s">
        <v>294</v>
      </c>
      <c r="L1662" t="s">
        <v>326</v>
      </c>
      <c r="M1662" t="s">
        <v>315</v>
      </c>
      <c r="N1662" t="s">
        <v>569</v>
      </c>
      <c r="O1662" t="s">
        <v>340</v>
      </c>
      <c r="P1662" t="s">
        <v>1908</v>
      </c>
      <c r="Q1662" t="s">
        <v>434</v>
      </c>
      <c r="R1662" t="s">
        <v>408</v>
      </c>
      <c r="S1662" t="s">
        <v>1217</v>
      </c>
      <c r="T1662" s="131">
        <v>2.4500000000000002</v>
      </c>
      <c r="U1662" t="s">
        <v>3292</v>
      </c>
      <c r="V1662" s="132">
        <v>6.9269999999999998E-2</v>
      </c>
      <c r="W1662" s="132">
        <v>2.963E-2</v>
      </c>
      <c r="X1662" t="s">
        <v>413</v>
      </c>
      <c r="Y1662" t="s">
        <v>340</v>
      </c>
      <c r="Z1662" s="131">
        <v>550000</v>
      </c>
      <c r="AA1662" s="131">
        <v>3.9550000000000001</v>
      </c>
      <c r="AB1662" s="131">
        <v>93.036000000000001</v>
      </c>
      <c r="AC1662" s="109"/>
      <c r="AD1662" s="131">
        <v>2023.8610000000001</v>
      </c>
      <c r="AE1662" s="109"/>
      <c r="AF1662" s="108"/>
      <c r="AG1662" s="16"/>
      <c r="AH1662" s="132">
        <v>5.5000000000000003E-4</v>
      </c>
      <c r="AI1662" s="132">
        <v>2.65E-3</v>
      </c>
      <c r="AJ1662" s="132">
        <v>5.4000000000000001E-4</v>
      </c>
    </row>
    <row r="1663" spans="1:36">
      <c r="A1663" t="s">
        <v>1214</v>
      </c>
      <c r="B1663" t="s">
        <v>1252</v>
      </c>
      <c r="C1663" t="s">
        <v>3323</v>
      </c>
      <c r="D1663" t="s">
        <v>3324</v>
      </c>
      <c r="E1663" t="s">
        <v>80</v>
      </c>
      <c r="F1663" t="s">
        <v>3325</v>
      </c>
      <c r="G1663" t="s">
        <v>3326</v>
      </c>
      <c r="H1663" t="s">
        <v>322</v>
      </c>
      <c r="I1663" t="s">
        <v>756</v>
      </c>
      <c r="J1663" t="s">
        <v>206</v>
      </c>
      <c r="K1663" t="s">
        <v>225</v>
      </c>
      <c r="L1663" t="s">
        <v>326</v>
      </c>
      <c r="M1663" t="s">
        <v>315</v>
      </c>
      <c r="N1663" t="s">
        <v>538</v>
      </c>
      <c r="O1663" t="s">
        <v>340</v>
      </c>
      <c r="P1663" t="s">
        <v>1902</v>
      </c>
      <c r="Q1663" t="s">
        <v>434</v>
      </c>
      <c r="R1663" t="s">
        <v>408</v>
      </c>
      <c r="S1663" t="s">
        <v>1216</v>
      </c>
      <c r="T1663" s="131">
        <v>3.2010000000000001</v>
      </c>
      <c r="U1663" t="s">
        <v>2923</v>
      </c>
      <c r="V1663" s="132">
        <v>10</v>
      </c>
      <c r="W1663" s="132">
        <v>5.5570000000000001E-2</v>
      </c>
      <c r="X1663" t="s">
        <v>413</v>
      </c>
      <c r="Y1663" t="s">
        <v>340</v>
      </c>
      <c r="Z1663" s="131">
        <v>530000</v>
      </c>
      <c r="AA1663" s="131">
        <v>3.3719999999999999</v>
      </c>
      <c r="AB1663" s="131">
        <v>105.694</v>
      </c>
      <c r="AC1663" s="109"/>
      <c r="AD1663" s="131">
        <v>1888.9179999999999</v>
      </c>
      <c r="AE1663" s="109"/>
      <c r="AF1663" s="108"/>
      <c r="AG1663" s="16"/>
      <c r="AH1663" s="132">
        <v>5.2999999999999998E-4</v>
      </c>
      <c r="AI1663" s="132">
        <v>2.47E-3</v>
      </c>
      <c r="AJ1663" s="132">
        <v>5.0000000000000001E-4</v>
      </c>
    </row>
    <row r="1664" spans="1:36">
      <c r="A1664" t="s">
        <v>1214</v>
      </c>
      <c r="B1664" t="s">
        <v>1252</v>
      </c>
      <c r="C1664" t="s">
        <v>3263</v>
      </c>
      <c r="D1664" t="s">
        <v>3264</v>
      </c>
      <c r="E1664" t="s">
        <v>80</v>
      </c>
      <c r="F1664" t="s">
        <v>3265</v>
      </c>
      <c r="G1664" t="s">
        <v>3266</v>
      </c>
      <c r="H1664" t="s">
        <v>322</v>
      </c>
      <c r="I1664" t="s">
        <v>756</v>
      </c>
      <c r="J1664" t="s">
        <v>206</v>
      </c>
      <c r="K1664" t="s">
        <v>225</v>
      </c>
      <c r="L1664" t="s">
        <v>326</v>
      </c>
      <c r="M1664" t="s">
        <v>315</v>
      </c>
      <c r="N1664" t="s">
        <v>522</v>
      </c>
      <c r="O1664" t="s">
        <v>340</v>
      </c>
      <c r="P1664" t="s">
        <v>3267</v>
      </c>
      <c r="Q1664" t="s">
        <v>422</v>
      </c>
      <c r="R1664" t="s">
        <v>408</v>
      </c>
      <c r="S1664" t="s">
        <v>1216</v>
      </c>
      <c r="T1664" s="131">
        <v>2.1869999999999998</v>
      </c>
      <c r="U1664" t="s">
        <v>3268</v>
      </c>
      <c r="V1664" s="132">
        <v>4.1070000000000002E-2</v>
      </c>
      <c r="W1664" s="132">
        <v>3.9260000000000003E-2</v>
      </c>
      <c r="X1664" t="s">
        <v>413</v>
      </c>
      <c r="Y1664" t="s">
        <v>340</v>
      </c>
      <c r="Z1664" s="131">
        <v>535000</v>
      </c>
      <c r="AA1664" s="131">
        <v>3.3719999999999999</v>
      </c>
      <c r="AB1664" s="131">
        <v>101.663</v>
      </c>
      <c r="AC1664" s="109"/>
      <c r="AD1664" s="131">
        <v>1834.0119999999999</v>
      </c>
      <c r="AE1664" s="109"/>
      <c r="AF1664" s="108"/>
      <c r="AG1664" s="16"/>
      <c r="AH1664" s="132">
        <v>2.7E-4</v>
      </c>
      <c r="AI1664" s="132">
        <v>2.3999999999999998E-3</v>
      </c>
      <c r="AJ1664" s="132">
        <v>4.8999999999999998E-4</v>
      </c>
    </row>
    <row r="1665" spans="1:36">
      <c r="A1665" t="s">
        <v>1214</v>
      </c>
      <c r="B1665" t="s">
        <v>1252</v>
      </c>
      <c r="C1665" t="s">
        <v>3347</v>
      </c>
      <c r="D1665" t="s">
        <v>3348</v>
      </c>
      <c r="E1665" t="s">
        <v>80</v>
      </c>
      <c r="F1665" t="s">
        <v>3349</v>
      </c>
      <c r="G1665" t="s">
        <v>3350</v>
      </c>
      <c r="H1665" t="s">
        <v>322</v>
      </c>
      <c r="I1665" t="s">
        <v>756</v>
      </c>
      <c r="J1665" t="s">
        <v>206</v>
      </c>
      <c r="K1665" t="s">
        <v>225</v>
      </c>
      <c r="L1665" t="s">
        <v>326</v>
      </c>
      <c r="M1665" t="s">
        <v>315</v>
      </c>
      <c r="N1665" t="s">
        <v>549</v>
      </c>
      <c r="O1665" t="s">
        <v>340</v>
      </c>
      <c r="P1665" t="s">
        <v>1902</v>
      </c>
      <c r="Q1665" t="s">
        <v>434</v>
      </c>
      <c r="R1665" t="s">
        <v>408</v>
      </c>
      <c r="S1665" t="s">
        <v>1216</v>
      </c>
      <c r="T1665" s="131">
        <v>6.5949999999999998</v>
      </c>
      <c r="U1665" t="s">
        <v>3351</v>
      </c>
      <c r="V1665" s="132">
        <v>5.5559999999999998E-2</v>
      </c>
      <c r="W1665" s="132">
        <v>5.3870000000000001E-2</v>
      </c>
      <c r="X1665" t="s">
        <v>413</v>
      </c>
      <c r="Y1665" t="s">
        <v>340</v>
      </c>
      <c r="Z1665" s="131">
        <v>510000</v>
      </c>
      <c r="AA1665" s="131">
        <v>3.3719999999999999</v>
      </c>
      <c r="AB1665" s="131">
        <v>104.32899999999999</v>
      </c>
      <c r="AC1665" s="109"/>
      <c r="AD1665" s="131">
        <v>1794.1590000000001</v>
      </c>
      <c r="AE1665" s="109"/>
      <c r="AF1665" s="108"/>
      <c r="AG1665" s="16"/>
      <c r="AH1665" s="132">
        <v>1.0200000000000001E-3</v>
      </c>
      <c r="AI1665" s="132">
        <v>2.3500000000000001E-3</v>
      </c>
      <c r="AJ1665" s="132">
        <v>4.8000000000000001E-4</v>
      </c>
    </row>
    <row r="1666" spans="1:36">
      <c r="A1666" t="s">
        <v>1214</v>
      </c>
      <c r="B1666" t="s">
        <v>1252</v>
      </c>
      <c r="C1666" t="s">
        <v>3303</v>
      </c>
      <c r="D1666" t="s">
        <v>3304</v>
      </c>
      <c r="E1666" t="s">
        <v>80</v>
      </c>
      <c r="F1666" t="s">
        <v>3305</v>
      </c>
      <c r="G1666" t="s">
        <v>3306</v>
      </c>
      <c r="H1666" t="s">
        <v>322</v>
      </c>
      <c r="I1666" t="s">
        <v>756</v>
      </c>
      <c r="J1666" t="s">
        <v>206</v>
      </c>
      <c r="K1666" t="s">
        <v>225</v>
      </c>
      <c r="L1666" t="s">
        <v>326</v>
      </c>
      <c r="M1666" t="s">
        <v>315</v>
      </c>
      <c r="N1666" t="s">
        <v>533</v>
      </c>
      <c r="O1666" t="s">
        <v>340</v>
      </c>
      <c r="P1666" t="s">
        <v>1896</v>
      </c>
      <c r="Q1666" t="s">
        <v>434</v>
      </c>
      <c r="R1666" t="s">
        <v>408</v>
      </c>
      <c r="S1666" t="s">
        <v>1216</v>
      </c>
      <c r="T1666" s="131">
        <v>3.5190000000000001</v>
      </c>
      <c r="U1666" t="s">
        <v>3307</v>
      </c>
      <c r="V1666" s="132">
        <v>1.303E-2</v>
      </c>
      <c r="W1666" s="132">
        <v>5.8700000000000002E-2</v>
      </c>
      <c r="X1666" t="s">
        <v>413</v>
      </c>
      <c r="Y1666" t="s">
        <v>340</v>
      </c>
      <c r="Z1666" s="131">
        <v>500000</v>
      </c>
      <c r="AA1666" s="131">
        <v>3.3719999999999999</v>
      </c>
      <c r="AB1666" s="131">
        <v>105.73699999999999</v>
      </c>
      <c r="AC1666" s="109"/>
      <c r="AD1666" s="131">
        <v>1782.7190000000001</v>
      </c>
      <c r="AE1666" s="109"/>
      <c r="AF1666" s="108"/>
      <c r="AG1666" s="16"/>
      <c r="AH1666" s="132">
        <v>5.0000000000000001E-4</v>
      </c>
      <c r="AI1666" s="132">
        <v>2.33E-3</v>
      </c>
      <c r="AJ1666" s="132">
        <v>4.6999999999999999E-4</v>
      </c>
    </row>
    <row r="1667" spans="1:36">
      <c r="A1667" t="s">
        <v>1214</v>
      </c>
      <c r="B1667" t="s">
        <v>1252</v>
      </c>
      <c r="C1667" t="s">
        <v>3276</v>
      </c>
      <c r="D1667" t="s">
        <v>3277</v>
      </c>
      <c r="E1667" t="s">
        <v>80</v>
      </c>
      <c r="F1667" t="s">
        <v>3278</v>
      </c>
      <c r="G1667" t="s">
        <v>3279</v>
      </c>
      <c r="H1667" t="s">
        <v>322</v>
      </c>
      <c r="I1667" t="s">
        <v>756</v>
      </c>
      <c r="J1667" t="s">
        <v>206</v>
      </c>
      <c r="K1667" t="s">
        <v>225</v>
      </c>
      <c r="L1667" t="s">
        <v>326</v>
      </c>
      <c r="M1667" t="s">
        <v>315</v>
      </c>
      <c r="N1667" t="s">
        <v>538</v>
      </c>
      <c r="O1667" t="s">
        <v>340</v>
      </c>
      <c r="P1667" t="s">
        <v>1902</v>
      </c>
      <c r="Q1667" t="s">
        <v>424</v>
      </c>
      <c r="R1667" t="s">
        <v>408</v>
      </c>
      <c r="S1667" t="s">
        <v>1216</v>
      </c>
      <c r="T1667" s="131">
        <v>3.0219999999999998</v>
      </c>
      <c r="U1667" t="s">
        <v>3280</v>
      </c>
      <c r="V1667" s="132">
        <v>2.9420000000000002E-2</v>
      </c>
      <c r="W1667" s="132">
        <v>5.9470000000000002E-2</v>
      </c>
      <c r="X1667" t="s">
        <v>413</v>
      </c>
      <c r="Y1667" t="s">
        <v>340</v>
      </c>
      <c r="Z1667" s="131">
        <v>560000</v>
      </c>
      <c r="AA1667" s="131">
        <v>3.3719999999999999</v>
      </c>
      <c r="AB1667" s="131">
        <v>92.180999999999997</v>
      </c>
      <c r="AC1667" s="109"/>
      <c r="AD1667" s="131">
        <v>1740.674</v>
      </c>
      <c r="AE1667" s="109"/>
      <c r="AF1667" s="108"/>
      <c r="AG1667" s="16"/>
      <c r="AH1667" s="132">
        <v>7.5000000000000002E-4</v>
      </c>
      <c r="AI1667" s="132">
        <v>2.2799999999999999E-3</v>
      </c>
      <c r="AJ1667" s="132">
        <v>4.6000000000000001E-4</v>
      </c>
    </row>
    <row r="1668" spans="1:36">
      <c r="A1668" t="s">
        <v>1214</v>
      </c>
      <c r="B1668" t="s">
        <v>1252</v>
      </c>
      <c r="C1668" t="s">
        <v>3285</v>
      </c>
      <c r="D1668" t="s">
        <v>3286</v>
      </c>
      <c r="E1668" t="s">
        <v>80</v>
      </c>
      <c r="F1668" t="s">
        <v>3287</v>
      </c>
      <c r="G1668" t="s">
        <v>3288</v>
      </c>
      <c r="H1668" t="s">
        <v>322</v>
      </c>
      <c r="I1668" t="s">
        <v>756</v>
      </c>
      <c r="J1668" t="s">
        <v>206</v>
      </c>
      <c r="K1668" t="s">
        <v>294</v>
      </c>
      <c r="L1668" t="s">
        <v>326</v>
      </c>
      <c r="M1668" t="s">
        <v>315</v>
      </c>
      <c r="N1668" t="s">
        <v>569</v>
      </c>
      <c r="O1668" t="s">
        <v>340</v>
      </c>
      <c r="P1668" t="s">
        <v>2795</v>
      </c>
      <c r="Q1668" t="s">
        <v>432</v>
      </c>
      <c r="R1668" t="s">
        <v>408</v>
      </c>
      <c r="S1668" t="s">
        <v>1217</v>
      </c>
      <c r="T1668" s="131">
        <v>1.9630000000000001</v>
      </c>
      <c r="U1668" t="s">
        <v>3289</v>
      </c>
      <c r="V1668" s="132">
        <v>4.6179999999999999E-2</v>
      </c>
      <c r="W1668" s="132">
        <v>6.6979999999999998E-2</v>
      </c>
      <c r="X1668" t="s">
        <v>413</v>
      </c>
      <c r="Y1668" t="s">
        <v>340</v>
      </c>
      <c r="Z1668" s="131">
        <v>440000</v>
      </c>
      <c r="AA1668" s="131">
        <v>3.9550000000000001</v>
      </c>
      <c r="AB1668" s="131">
        <v>93.537000000000006</v>
      </c>
      <c r="AC1668" s="109"/>
      <c r="AD1668" s="131">
        <v>1627.8140000000001</v>
      </c>
      <c r="AE1668" s="109"/>
      <c r="AF1668" s="108"/>
      <c r="AG1668" s="16"/>
      <c r="AH1668" s="132">
        <v>1.8400000000000001E-3</v>
      </c>
      <c r="AI1668" s="132">
        <v>2.1299999999999999E-3</v>
      </c>
      <c r="AJ1668" s="132">
        <v>4.2999999999999999E-4</v>
      </c>
    </row>
    <row r="1669" spans="1:36">
      <c r="A1669" t="s">
        <v>1214</v>
      </c>
      <c r="B1669" t="s">
        <v>1252</v>
      </c>
      <c r="C1669" t="s">
        <v>2120</v>
      </c>
      <c r="D1669" t="s">
        <v>2121</v>
      </c>
      <c r="E1669" t="s">
        <v>80</v>
      </c>
      <c r="F1669" t="s">
        <v>2122</v>
      </c>
      <c r="G1669" t="s">
        <v>2123</v>
      </c>
      <c r="H1669" t="s">
        <v>322</v>
      </c>
      <c r="I1669" t="s">
        <v>756</v>
      </c>
      <c r="J1669" t="s">
        <v>206</v>
      </c>
      <c r="K1669" t="s">
        <v>234</v>
      </c>
      <c r="L1669" t="s">
        <v>326</v>
      </c>
      <c r="M1669" t="s">
        <v>315</v>
      </c>
      <c r="N1669" t="s">
        <v>487</v>
      </c>
      <c r="O1669" t="s">
        <v>340</v>
      </c>
      <c r="P1669" t="s">
        <v>2124</v>
      </c>
      <c r="Q1669" t="s">
        <v>434</v>
      </c>
      <c r="R1669" t="s">
        <v>408</v>
      </c>
      <c r="S1669" t="s">
        <v>1216</v>
      </c>
      <c r="T1669" s="131">
        <v>1.6719999999999999</v>
      </c>
      <c r="U1669" t="s">
        <v>2125</v>
      </c>
      <c r="V1669" s="132">
        <v>6.5839999999999996E-2</v>
      </c>
      <c r="W1669" s="132">
        <v>7.5319999999999998E-2</v>
      </c>
      <c r="X1669" t="s">
        <v>413</v>
      </c>
      <c r="Y1669" t="s">
        <v>340</v>
      </c>
      <c r="Z1669" s="131">
        <v>460000</v>
      </c>
      <c r="AA1669" s="131">
        <v>3.3719999999999999</v>
      </c>
      <c r="AB1669" s="131">
        <v>98.903999999999996</v>
      </c>
      <c r="AC1669" s="109"/>
      <c r="AD1669" s="131">
        <v>1534.125</v>
      </c>
      <c r="AE1669" s="109"/>
      <c r="AF1669" s="108"/>
      <c r="AG1669" s="16"/>
      <c r="AH1669" s="132">
        <v>1.0200000000000001E-3</v>
      </c>
      <c r="AI1669" s="132">
        <v>2.0100000000000001E-3</v>
      </c>
      <c r="AJ1669" s="132">
        <v>4.0999999999999999E-4</v>
      </c>
    </row>
    <row r="1670" spans="1:36">
      <c r="A1670" t="s">
        <v>1214</v>
      </c>
      <c r="B1670" t="s">
        <v>1252</v>
      </c>
      <c r="C1670" t="s">
        <v>3281</v>
      </c>
      <c r="D1670" t="s">
        <v>3282</v>
      </c>
      <c r="E1670" t="s">
        <v>80</v>
      </c>
      <c r="F1670" t="s">
        <v>3283</v>
      </c>
      <c r="G1670" t="s">
        <v>3284</v>
      </c>
      <c r="H1670" t="s">
        <v>322</v>
      </c>
      <c r="I1670" t="s">
        <v>756</v>
      </c>
      <c r="J1670" t="s">
        <v>206</v>
      </c>
      <c r="K1670" t="s">
        <v>225</v>
      </c>
      <c r="L1670" t="s">
        <v>326</v>
      </c>
      <c r="M1670" t="s">
        <v>315</v>
      </c>
      <c r="N1670" t="s">
        <v>513</v>
      </c>
      <c r="O1670" t="s">
        <v>340</v>
      </c>
      <c r="P1670" t="s">
        <v>1914</v>
      </c>
      <c r="Q1670" t="s">
        <v>432</v>
      </c>
      <c r="R1670" t="s">
        <v>408</v>
      </c>
      <c r="S1670" t="s">
        <v>1216</v>
      </c>
      <c r="T1670" s="131">
        <v>5.5529999999999999</v>
      </c>
      <c r="U1670" t="s">
        <v>1467</v>
      </c>
      <c r="V1670" s="132">
        <v>4.2610000000000002E-2</v>
      </c>
      <c r="W1670" s="132">
        <v>4.8899999999999999E-2</v>
      </c>
      <c r="X1670" t="s">
        <v>413</v>
      </c>
      <c r="Y1670" t="s">
        <v>340</v>
      </c>
      <c r="Z1670" s="131">
        <v>455000</v>
      </c>
      <c r="AA1670" s="131">
        <v>3.3719999999999999</v>
      </c>
      <c r="AB1670" s="131">
        <v>99.102000000000004</v>
      </c>
      <c r="AC1670" s="109"/>
      <c r="AD1670" s="131">
        <v>1520.4749999999999</v>
      </c>
      <c r="AE1670" s="109"/>
      <c r="AF1670" s="108"/>
      <c r="AG1670" s="16"/>
      <c r="AH1670" s="132">
        <v>1.2999999999999999E-3</v>
      </c>
      <c r="AI1670" s="132">
        <v>1.99E-3</v>
      </c>
      <c r="AJ1670" s="132">
        <v>4.0000000000000002E-4</v>
      </c>
    </row>
    <row r="1671" spans="1:36">
      <c r="A1671" t="s">
        <v>1214</v>
      </c>
      <c r="B1671" t="s">
        <v>1252</v>
      </c>
      <c r="C1671" t="s">
        <v>3327</v>
      </c>
      <c r="D1671" t="s">
        <v>3328</v>
      </c>
      <c r="E1671" t="s">
        <v>80</v>
      </c>
      <c r="F1671" t="s">
        <v>3329</v>
      </c>
      <c r="G1671" t="s">
        <v>3330</v>
      </c>
      <c r="H1671" t="s">
        <v>322</v>
      </c>
      <c r="I1671" t="s">
        <v>756</v>
      </c>
      <c r="J1671" t="s">
        <v>206</v>
      </c>
      <c r="K1671" t="s">
        <v>225</v>
      </c>
      <c r="L1671" t="s">
        <v>326</v>
      </c>
      <c r="M1671" t="s">
        <v>315</v>
      </c>
      <c r="N1671" t="s">
        <v>557</v>
      </c>
      <c r="O1671" t="s">
        <v>340</v>
      </c>
      <c r="P1671" t="s">
        <v>1908</v>
      </c>
      <c r="Q1671" t="s">
        <v>434</v>
      </c>
      <c r="R1671" t="s">
        <v>408</v>
      </c>
      <c r="S1671" t="s">
        <v>1216</v>
      </c>
      <c r="T1671" s="131">
        <v>2.5649999999999999</v>
      </c>
      <c r="U1671" t="s">
        <v>3331</v>
      </c>
      <c r="V1671" s="132">
        <v>5.0650000000000001E-2</v>
      </c>
      <c r="W1671" s="132">
        <v>4.5190000000000001E-2</v>
      </c>
      <c r="X1671" t="s">
        <v>413</v>
      </c>
      <c r="Y1671" t="s">
        <v>340</v>
      </c>
      <c r="Z1671" s="131">
        <v>370000</v>
      </c>
      <c r="AA1671" s="131">
        <v>3.3719999999999999</v>
      </c>
      <c r="AB1671" s="131">
        <v>103.504</v>
      </c>
      <c r="AC1671" s="109"/>
      <c r="AD1671" s="131">
        <v>1291.355</v>
      </c>
      <c r="AE1671" s="109"/>
      <c r="AF1671" s="108"/>
      <c r="AG1671" s="16"/>
      <c r="AH1671" s="132">
        <v>3.6999999999999999E-4</v>
      </c>
      <c r="AI1671" s="132">
        <v>1.6900000000000001E-3</v>
      </c>
      <c r="AJ1671" s="132">
        <v>3.4000000000000002E-4</v>
      </c>
    </row>
    <row r="1672" spans="1:36">
      <c r="A1672" t="s">
        <v>1214</v>
      </c>
      <c r="B1672" t="s">
        <v>1252</v>
      </c>
      <c r="C1672" t="s">
        <v>3366</v>
      </c>
      <c r="D1672" t="s">
        <v>3367</v>
      </c>
      <c r="E1672" t="s">
        <v>80</v>
      </c>
      <c r="F1672" t="s">
        <v>3368</v>
      </c>
      <c r="G1672" t="s">
        <v>3369</v>
      </c>
      <c r="H1672" t="s">
        <v>322</v>
      </c>
      <c r="I1672" t="s">
        <v>756</v>
      </c>
      <c r="J1672" t="s">
        <v>206</v>
      </c>
      <c r="K1672" t="s">
        <v>225</v>
      </c>
      <c r="L1672" t="s">
        <v>326</v>
      </c>
      <c r="M1672" t="s">
        <v>315</v>
      </c>
      <c r="N1672" t="s">
        <v>547</v>
      </c>
      <c r="O1672" t="s">
        <v>340</v>
      </c>
      <c r="P1672" t="s">
        <v>1902</v>
      </c>
      <c r="Q1672" t="s">
        <v>422</v>
      </c>
      <c r="R1672" t="s">
        <v>408</v>
      </c>
      <c r="S1672" t="s">
        <v>1216</v>
      </c>
      <c r="T1672" s="131">
        <v>3.3050000000000002</v>
      </c>
      <c r="U1672" t="s">
        <v>3370</v>
      </c>
      <c r="V1672" s="132">
        <v>5.0869999999999999E-2</v>
      </c>
      <c r="W1672" s="132">
        <v>4.4209999999999999E-2</v>
      </c>
      <c r="X1672" t="s">
        <v>413</v>
      </c>
      <c r="Y1672" t="s">
        <v>340</v>
      </c>
      <c r="Z1672" s="131">
        <v>380000</v>
      </c>
      <c r="AA1672" s="131">
        <v>3.3719999999999999</v>
      </c>
      <c r="AB1672" s="131">
        <v>100.774</v>
      </c>
      <c r="AC1672" s="109"/>
      <c r="AD1672" s="131">
        <v>1291.2750000000001</v>
      </c>
      <c r="AE1672" s="109"/>
      <c r="AF1672" s="108"/>
      <c r="AG1672" s="16"/>
      <c r="AH1672" s="132">
        <v>4.8000000000000001E-4</v>
      </c>
      <c r="AI1672" s="132">
        <v>1.6900000000000001E-3</v>
      </c>
      <c r="AJ1672" s="132">
        <v>3.4000000000000002E-4</v>
      </c>
    </row>
    <row r="1673" spans="1:36">
      <c r="A1673" t="s">
        <v>1214</v>
      </c>
      <c r="B1673" t="s">
        <v>1252</v>
      </c>
      <c r="C1673" t="s">
        <v>3371</v>
      </c>
      <c r="D1673" t="s">
        <v>3372</v>
      </c>
      <c r="E1673" t="s">
        <v>80</v>
      </c>
      <c r="F1673" t="s">
        <v>3373</v>
      </c>
      <c r="G1673" t="s">
        <v>3374</v>
      </c>
      <c r="H1673" t="s">
        <v>322</v>
      </c>
      <c r="I1673" t="s">
        <v>756</v>
      </c>
      <c r="J1673" t="s">
        <v>206</v>
      </c>
      <c r="K1673" t="s">
        <v>225</v>
      </c>
      <c r="L1673" t="s">
        <v>326</v>
      </c>
      <c r="M1673" t="s">
        <v>315</v>
      </c>
      <c r="N1673" t="s">
        <v>526</v>
      </c>
      <c r="O1673" t="s">
        <v>340</v>
      </c>
      <c r="P1673" t="s">
        <v>1902</v>
      </c>
      <c r="Q1673" t="s">
        <v>422</v>
      </c>
      <c r="R1673" t="s">
        <v>408</v>
      </c>
      <c r="S1673" t="s">
        <v>1216</v>
      </c>
      <c r="T1673" s="131">
        <v>4.5129999999999999</v>
      </c>
      <c r="U1673" t="s">
        <v>2515</v>
      </c>
      <c r="V1673" s="132">
        <v>4.1959999999999997E-2</v>
      </c>
      <c r="W1673" s="132">
        <v>4.3249999999999997E-2</v>
      </c>
      <c r="X1673" t="s">
        <v>413</v>
      </c>
      <c r="Y1673" t="s">
        <v>340</v>
      </c>
      <c r="Z1673" s="131">
        <v>380000</v>
      </c>
      <c r="AA1673" s="131">
        <v>3.3719999999999999</v>
      </c>
      <c r="AB1673" s="131">
        <v>98.438999999999993</v>
      </c>
      <c r="AC1673" s="109">
        <v>6.84</v>
      </c>
      <c r="AD1673" s="131">
        <v>1284.4224503999999</v>
      </c>
      <c r="AE1673" s="109"/>
      <c r="AF1673" s="108"/>
      <c r="AG1673" s="16"/>
      <c r="AH1673" s="132">
        <v>3.8000000000000002E-4</v>
      </c>
      <c r="AI1673" s="132">
        <v>1.66E-3</v>
      </c>
      <c r="AJ1673" s="132">
        <v>3.4000000000000002E-4</v>
      </c>
    </row>
    <row r="1674" spans="1:36">
      <c r="A1674" t="s">
        <v>1214</v>
      </c>
      <c r="B1674" t="s">
        <v>1252</v>
      </c>
      <c r="C1674" t="s">
        <v>3375</v>
      </c>
      <c r="D1674" t="s">
        <v>3376</v>
      </c>
      <c r="E1674" t="s">
        <v>80</v>
      </c>
      <c r="F1674" t="s">
        <v>3377</v>
      </c>
      <c r="G1674" t="s">
        <v>3378</v>
      </c>
      <c r="H1674" t="s">
        <v>322</v>
      </c>
      <c r="I1674" t="s">
        <v>756</v>
      </c>
      <c r="J1674" t="s">
        <v>206</v>
      </c>
      <c r="K1674" t="s">
        <v>225</v>
      </c>
      <c r="L1674" t="s">
        <v>326</v>
      </c>
      <c r="M1674" t="s">
        <v>315</v>
      </c>
      <c r="N1674" t="s">
        <v>545</v>
      </c>
      <c r="O1674" t="s">
        <v>340</v>
      </c>
      <c r="P1674" t="s">
        <v>1908</v>
      </c>
      <c r="Q1674" t="s">
        <v>434</v>
      </c>
      <c r="R1674" t="s">
        <v>408</v>
      </c>
      <c r="S1674" t="s">
        <v>1216</v>
      </c>
      <c r="T1674" s="131">
        <v>2.242</v>
      </c>
      <c r="U1674" t="s">
        <v>3379</v>
      </c>
      <c r="V1674" s="132">
        <v>4.53E-2</v>
      </c>
      <c r="W1674" s="132">
        <v>4.258E-2</v>
      </c>
      <c r="X1674" t="s">
        <v>413</v>
      </c>
      <c r="Y1674" t="s">
        <v>340</v>
      </c>
      <c r="Z1674" s="131">
        <v>380000</v>
      </c>
      <c r="AA1674" s="131">
        <v>3.3719999999999999</v>
      </c>
      <c r="AB1674" s="131">
        <v>98.043999999999997</v>
      </c>
      <c r="AC1674" s="109"/>
      <c r="AD1674" s="131">
        <v>1256.3</v>
      </c>
      <c r="AE1674" s="109"/>
      <c r="AF1674" s="108"/>
      <c r="AG1674" s="16"/>
      <c r="AH1674" s="132">
        <v>1.3999999999999999E-4</v>
      </c>
      <c r="AI1674" s="132">
        <v>1.64E-3</v>
      </c>
      <c r="AJ1674" s="132">
        <v>3.3E-4</v>
      </c>
    </row>
    <row r="1675" spans="1:36">
      <c r="A1675" t="s">
        <v>1214</v>
      </c>
      <c r="B1675" t="s">
        <v>1252</v>
      </c>
      <c r="C1675" t="s">
        <v>3380</v>
      </c>
      <c r="D1675" t="s">
        <v>3381</v>
      </c>
      <c r="E1675" t="s">
        <v>80</v>
      </c>
      <c r="F1675" t="s">
        <v>3382</v>
      </c>
      <c r="G1675" t="s">
        <v>3383</v>
      </c>
      <c r="H1675" t="s">
        <v>322</v>
      </c>
      <c r="I1675" t="s">
        <v>756</v>
      </c>
      <c r="J1675" t="s">
        <v>206</v>
      </c>
      <c r="K1675" t="s">
        <v>225</v>
      </c>
      <c r="L1675" t="s">
        <v>326</v>
      </c>
      <c r="M1675" t="s">
        <v>315</v>
      </c>
      <c r="N1675" t="s">
        <v>526</v>
      </c>
      <c r="O1675" t="s">
        <v>340</v>
      </c>
      <c r="P1675" t="s">
        <v>1908</v>
      </c>
      <c r="Q1675" t="s">
        <v>434</v>
      </c>
      <c r="R1675" t="s">
        <v>408</v>
      </c>
      <c r="S1675" t="s">
        <v>1216</v>
      </c>
      <c r="T1675" s="131">
        <v>4.25</v>
      </c>
      <c r="U1675" t="s">
        <v>3384</v>
      </c>
      <c r="V1675" s="132">
        <v>4.6580000000000003E-2</v>
      </c>
      <c r="W1675" s="132">
        <v>4.5010000000000001E-2</v>
      </c>
      <c r="X1675" t="s">
        <v>413</v>
      </c>
      <c r="Y1675" t="s">
        <v>340</v>
      </c>
      <c r="Z1675" s="131">
        <v>380000</v>
      </c>
      <c r="AA1675" s="131">
        <v>3.3719999999999999</v>
      </c>
      <c r="AB1675" s="131">
        <v>97.596000000000004</v>
      </c>
      <c r="AC1675" s="109"/>
      <c r="AD1675" s="131">
        <v>1250.557</v>
      </c>
      <c r="AE1675" s="109"/>
      <c r="AF1675" s="108"/>
      <c r="AG1675" s="16"/>
      <c r="AH1675" s="132">
        <v>5.1000000000000004E-4</v>
      </c>
      <c r="AI1675" s="132">
        <v>1.6299999999999999E-3</v>
      </c>
      <c r="AJ1675" s="132">
        <v>3.3E-4</v>
      </c>
    </row>
    <row r="1676" spans="1:36">
      <c r="A1676" t="s">
        <v>1214</v>
      </c>
      <c r="B1676" t="s">
        <v>1252</v>
      </c>
      <c r="C1676" t="s">
        <v>3308</v>
      </c>
      <c r="D1676" t="s">
        <v>3309</v>
      </c>
      <c r="E1676" t="s">
        <v>80</v>
      </c>
      <c r="F1676" t="s">
        <v>3310</v>
      </c>
      <c r="G1676" t="s">
        <v>3311</v>
      </c>
      <c r="H1676" t="s">
        <v>322</v>
      </c>
      <c r="I1676" t="s">
        <v>756</v>
      </c>
      <c r="J1676" t="s">
        <v>206</v>
      </c>
      <c r="K1676" t="s">
        <v>225</v>
      </c>
      <c r="L1676" t="s">
        <v>326</v>
      </c>
      <c r="M1676" t="s">
        <v>315</v>
      </c>
      <c r="N1676" t="s">
        <v>510</v>
      </c>
      <c r="O1676" t="s">
        <v>340</v>
      </c>
      <c r="P1676" t="s">
        <v>1908</v>
      </c>
      <c r="Q1676" t="s">
        <v>434</v>
      </c>
      <c r="R1676" t="s">
        <v>408</v>
      </c>
      <c r="S1676" t="s">
        <v>1216</v>
      </c>
      <c r="T1676" s="131">
        <v>4.33</v>
      </c>
      <c r="U1676" t="s">
        <v>3312</v>
      </c>
      <c r="V1676" s="132">
        <v>4.4589999999999998E-2</v>
      </c>
      <c r="W1676" s="132">
        <v>4.4049999999999999E-2</v>
      </c>
      <c r="X1676" t="s">
        <v>413</v>
      </c>
      <c r="Y1676" t="s">
        <v>340</v>
      </c>
      <c r="Z1676" s="131">
        <v>370000</v>
      </c>
      <c r="AA1676" s="131">
        <v>3.3719999999999999</v>
      </c>
      <c r="AB1676" s="131">
        <v>99.462999999999994</v>
      </c>
      <c r="AC1676" s="109"/>
      <c r="AD1676" s="131">
        <v>1240.943</v>
      </c>
      <c r="AE1676" s="109"/>
      <c r="AF1676" s="108"/>
      <c r="AG1676" s="16"/>
      <c r="AH1676" s="132">
        <v>1.08E-3</v>
      </c>
      <c r="AI1676" s="132">
        <v>1.6199999999999999E-3</v>
      </c>
      <c r="AJ1676" s="132">
        <v>3.3E-4</v>
      </c>
    </row>
    <row r="1677" spans="1:36">
      <c r="A1677" t="s">
        <v>1214</v>
      </c>
      <c r="B1677" t="s">
        <v>1252</v>
      </c>
      <c r="C1677" t="s">
        <v>3385</v>
      </c>
      <c r="D1677" t="s">
        <v>3386</v>
      </c>
      <c r="E1677" t="s">
        <v>80</v>
      </c>
      <c r="F1677" t="s">
        <v>3387</v>
      </c>
      <c r="G1677" t="s">
        <v>3388</v>
      </c>
      <c r="H1677" t="s">
        <v>322</v>
      </c>
      <c r="I1677" t="s">
        <v>756</v>
      </c>
      <c r="J1677" t="s">
        <v>206</v>
      </c>
      <c r="K1677" t="s">
        <v>225</v>
      </c>
      <c r="L1677" t="s">
        <v>326</v>
      </c>
      <c r="M1677" t="s">
        <v>315</v>
      </c>
      <c r="N1677" t="s">
        <v>522</v>
      </c>
      <c r="O1677" t="s">
        <v>340</v>
      </c>
      <c r="P1677" t="s">
        <v>3251</v>
      </c>
      <c r="Q1677" t="s">
        <v>434</v>
      </c>
      <c r="R1677" t="s">
        <v>408</v>
      </c>
      <c r="S1677" t="s">
        <v>1216</v>
      </c>
      <c r="T1677" s="131">
        <v>4.2930000000000001</v>
      </c>
      <c r="U1677" t="s">
        <v>3389</v>
      </c>
      <c r="V1677" s="132">
        <v>4.6699999999999998E-2</v>
      </c>
      <c r="W1677" s="132">
        <v>4.4400000000000002E-2</v>
      </c>
      <c r="X1677" t="s">
        <v>413</v>
      </c>
      <c r="Y1677" t="s">
        <v>340</v>
      </c>
      <c r="Z1677" s="131">
        <v>380000</v>
      </c>
      <c r="AA1677" s="131">
        <v>3.3719999999999999</v>
      </c>
      <c r="AB1677" s="131">
        <v>93.262</v>
      </c>
      <c r="AC1677" s="109"/>
      <c r="AD1677" s="131">
        <v>1195.0160000000001</v>
      </c>
      <c r="AE1677" s="109"/>
      <c r="AF1677" s="108"/>
      <c r="AG1677" s="16"/>
      <c r="AH1677" s="132">
        <v>4.0000000000000002E-4</v>
      </c>
      <c r="AI1677" s="132">
        <v>1.56E-3</v>
      </c>
      <c r="AJ1677" s="132">
        <v>3.2000000000000003E-4</v>
      </c>
    </row>
    <row r="1678" spans="1:36">
      <c r="A1678" t="s">
        <v>1214</v>
      </c>
      <c r="B1678" t="s">
        <v>1252</v>
      </c>
      <c r="C1678" t="s">
        <v>3298</v>
      </c>
      <c r="D1678" t="s">
        <v>3299</v>
      </c>
      <c r="E1678" t="s">
        <v>80</v>
      </c>
      <c r="F1678" t="s">
        <v>3300</v>
      </c>
      <c r="G1678" t="s">
        <v>3301</v>
      </c>
      <c r="H1678" t="s">
        <v>322</v>
      </c>
      <c r="I1678" t="s">
        <v>756</v>
      </c>
      <c r="J1678" t="s">
        <v>206</v>
      </c>
      <c r="K1678" t="s">
        <v>225</v>
      </c>
      <c r="L1678" t="s">
        <v>326</v>
      </c>
      <c r="M1678" t="s">
        <v>315</v>
      </c>
      <c r="N1678" t="s">
        <v>535</v>
      </c>
      <c r="O1678" t="s">
        <v>340</v>
      </c>
      <c r="P1678" t="s">
        <v>2130</v>
      </c>
      <c r="Q1678" t="s">
        <v>434</v>
      </c>
      <c r="R1678" t="s">
        <v>408</v>
      </c>
      <c r="S1678" t="s">
        <v>1216</v>
      </c>
      <c r="T1678" s="131">
        <v>1.8919999999999999</v>
      </c>
      <c r="U1678" t="s">
        <v>3302</v>
      </c>
      <c r="V1678" s="132">
        <v>6.7309999999999995E-2</v>
      </c>
      <c r="W1678" s="132">
        <v>4.793E-2</v>
      </c>
      <c r="X1678" t="s">
        <v>413</v>
      </c>
      <c r="Y1678" t="s">
        <v>340</v>
      </c>
      <c r="Z1678" s="131">
        <v>350000</v>
      </c>
      <c r="AA1678" s="131">
        <v>3.3719999999999999</v>
      </c>
      <c r="AB1678" s="131">
        <v>95.15</v>
      </c>
      <c r="AC1678" s="109"/>
      <c r="AD1678" s="131">
        <v>1122.962</v>
      </c>
      <c r="AE1678" s="109"/>
      <c r="AF1678" s="108"/>
      <c r="AG1678" s="16"/>
      <c r="AH1678" s="132">
        <v>4.6999999999999999E-4</v>
      </c>
      <c r="AI1678" s="132">
        <v>1.47E-3</v>
      </c>
      <c r="AJ1678" s="132">
        <v>2.9999999999999997E-4</v>
      </c>
    </row>
    <row r="1679" spans="1:36">
      <c r="A1679" t="s">
        <v>1214</v>
      </c>
      <c r="B1679" t="s">
        <v>1252</v>
      </c>
      <c r="C1679" t="s">
        <v>3293</v>
      </c>
      <c r="D1679" t="s">
        <v>3294</v>
      </c>
      <c r="E1679" t="s">
        <v>80</v>
      </c>
      <c r="F1679" t="s">
        <v>3295</v>
      </c>
      <c r="G1679" t="s">
        <v>3296</v>
      </c>
      <c r="H1679" t="s">
        <v>322</v>
      </c>
      <c r="I1679" t="s">
        <v>756</v>
      </c>
      <c r="J1679" t="s">
        <v>206</v>
      </c>
      <c r="K1679" t="s">
        <v>225</v>
      </c>
      <c r="L1679" t="s">
        <v>326</v>
      </c>
      <c r="M1679" t="s">
        <v>315</v>
      </c>
      <c r="N1679" t="s">
        <v>522</v>
      </c>
      <c r="O1679" t="s">
        <v>340</v>
      </c>
      <c r="P1679" t="s">
        <v>1908</v>
      </c>
      <c r="Q1679" t="s">
        <v>434</v>
      </c>
      <c r="R1679" t="s">
        <v>408</v>
      </c>
      <c r="S1679" t="s">
        <v>1216</v>
      </c>
      <c r="T1679" s="131">
        <v>5.6820000000000004</v>
      </c>
      <c r="U1679" t="s">
        <v>3297</v>
      </c>
      <c r="V1679" s="132">
        <v>6.7449999999999996E-2</v>
      </c>
      <c r="W1679" s="132">
        <v>5.0130000000000001E-2</v>
      </c>
      <c r="X1679" t="s">
        <v>413</v>
      </c>
      <c r="Y1679" t="s">
        <v>340</v>
      </c>
      <c r="Z1679" s="131">
        <v>355000</v>
      </c>
      <c r="AA1679" s="131">
        <v>3.3719999999999999</v>
      </c>
      <c r="AB1679" s="131">
        <v>90.897000000000006</v>
      </c>
      <c r="AC1679" s="109"/>
      <c r="AD1679" s="131">
        <v>1088.0889999999999</v>
      </c>
      <c r="AE1679" s="109"/>
      <c r="AF1679" s="108"/>
      <c r="AG1679" s="16"/>
      <c r="AH1679" s="132">
        <v>4.6999999999999999E-4</v>
      </c>
      <c r="AI1679" s="132">
        <v>1.42E-3</v>
      </c>
      <c r="AJ1679" s="132">
        <v>2.9E-4</v>
      </c>
    </row>
    <row r="1680" spans="1:36">
      <c r="A1680" t="s">
        <v>1214</v>
      </c>
      <c r="B1680" t="s">
        <v>1252</v>
      </c>
      <c r="C1680" t="s">
        <v>3318</v>
      </c>
      <c r="D1680" t="s">
        <v>3319</v>
      </c>
      <c r="E1680" t="s">
        <v>80</v>
      </c>
      <c r="F1680" t="s">
        <v>3320</v>
      </c>
      <c r="G1680" t="s">
        <v>3321</v>
      </c>
      <c r="H1680" t="s">
        <v>322</v>
      </c>
      <c r="I1680" t="s">
        <v>756</v>
      </c>
      <c r="J1680" t="s">
        <v>206</v>
      </c>
      <c r="K1680" t="s">
        <v>246</v>
      </c>
      <c r="L1680" t="s">
        <v>326</v>
      </c>
      <c r="M1680" t="s">
        <v>365</v>
      </c>
      <c r="N1680" t="s">
        <v>569</v>
      </c>
      <c r="O1680" t="s">
        <v>340</v>
      </c>
      <c r="P1680" t="s">
        <v>1902</v>
      </c>
      <c r="Q1680" t="s">
        <v>434</v>
      </c>
      <c r="R1680" t="s">
        <v>408</v>
      </c>
      <c r="S1680" t="s">
        <v>1217</v>
      </c>
      <c r="T1680" s="131">
        <v>2.5409999999999999</v>
      </c>
      <c r="U1680" t="s">
        <v>3322</v>
      </c>
      <c r="V1680" s="132">
        <v>3.687E-2</v>
      </c>
      <c r="W1680" s="132">
        <v>3.9359999999999999E-2</v>
      </c>
      <c r="X1680" t="s">
        <v>413</v>
      </c>
      <c r="Y1680" t="s">
        <v>340</v>
      </c>
      <c r="Z1680" s="131">
        <v>275000</v>
      </c>
      <c r="AA1680" s="131">
        <v>3.9550000000000001</v>
      </c>
      <c r="AB1680" s="131">
        <v>94.438999999999993</v>
      </c>
      <c r="AC1680" s="109"/>
      <c r="AD1680" s="131">
        <v>1027.1890000000001</v>
      </c>
      <c r="AE1680" s="109"/>
      <c r="AF1680" s="108"/>
      <c r="AG1680" s="16"/>
      <c r="AH1680" s="132">
        <v>8.0000000000000004E-4</v>
      </c>
      <c r="AI1680" s="132">
        <v>1.34E-3</v>
      </c>
      <c r="AJ1680" s="132">
        <v>2.7E-4</v>
      </c>
    </row>
    <row r="1681" spans="1:36">
      <c r="A1681" t="s">
        <v>1214</v>
      </c>
      <c r="B1681" t="s">
        <v>1252</v>
      </c>
      <c r="C1681" t="s">
        <v>3313</v>
      </c>
      <c r="D1681" t="s">
        <v>3314</v>
      </c>
      <c r="E1681" t="s">
        <v>80</v>
      </c>
      <c r="F1681" t="s">
        <v>3315</v>
      </c>
      <c r="G1681" t="s">
        <v>3316</v>
      </c>
      <c r="H1681" t="s">
        <v>322</v>
      </c>
      <c r="I1681" t="s">
        <v>756</v>
      </c>
      <c r="J1681" t="s">
        <v>206</v>
      </c>
      <c r="K1681" t="s">
        <v>225</v>
      </c>
      <c r="L1681" t="s">
        <v>326</v>
      </c>
      <c r="M1681" t="s">
        <v>315</v>
      </c>
      <c r="N1681" t="s">
        <v>489</v>
      </c>
      <c r="O1681" t="s">
        <v>340</v>
      </c>
      <c r="P1681" t="s">
        <v>1908</v>
      </c>
      <c r="Q1681" t="s">
        <v>434</v>
      </c>
      <c r="R1681" t="s">
        <v>408</v>
      </c>
      <c r="S1681" t="s">
        <v>1216</v>
      </c>
      <c r="T1681" s="131">
        <v>5.5469999999999997</v>
      </c>
      <c r="U1681" t="s">
        <v>3317</v>
      </c>
      <c r="V1681" s="132">
        <v>6.166E-2</v>
      </c>
      <c r="W1681" s="132">
        <v>5.432E-2</v>
      </c>
      <c r="X1681" t="s">
        <v>413</v>
      </c>
      <c r="Y1681" t="s">
        <v>340</v>
      </c>
      <c r="Z1681" s="131">
        <v>270000</v>
      </c>
      <c r="AA1681" s="131">
        <v>3.3719999999999999</v>
      </c>
      <c r="AB1681" s="131">
        <v>111.904</v>
      </c>
      <c r="AC1681" s="109"/>
      <c r="AD1681" s="131">
        <v>1018.816</v>
      </c>
      <c r="AE1681" s="109"/>
      <c r="AF1681" s="108"/>
      <c r="AG1681" s="16"/>
      <c r="AH1681" s="132">
        <v>4.4999999999999999E-4</v>
      </c>
      <c r="AI1681" s="132">
        <v>1.33E-3</v>
      </c>
      <c r="AJ1681" s="132">
        <v>2.7E-4</v>
      </c>
    </row>
    <row r="1682" spans="1:36">
      <c r="A1682" t="s">
        <v>1214</v>
      </c>
      <c r="B1682" t="s">
        <v>1252</v>
      </c>
      <c r="C1682" t="s">
        <v>3327</v>
      </c>
      <c r="D1682" t="s">
        <v>3328</v>
      </c>
      <c r="E1682" t="s">
        <v>80</v>
      </c>
      <c r="F1682" t="s">
        <v>3329</v>
      </c>
      <c r="G1682" t="s">
        <v>3332</v>
      </c>
      <c r="H1682" t="s">
        <v>322</v>
      </c>
      <c r="I1682" t="s">
        <v>756</v>
      </c>
      <c r="J1682" t="s">
        <v>206</v>
      </c>
      <c r="K1682" t="s">
        <v>225</v>
      </c>
      <c r="L1682" t="s">
        <v>326</v>
      </c>
      <c r="M1682" t="s">
        <v>315</v>
      </c>
      <c r="N1682" t="s">
        <v>557</v>
      </c>
      <c r="O1682" t="s">
        <v>340</v>
      </c>
      <c r="P1682" t="s">
        <v>1908</v>
      </c>
      <c r="Q1682" t="s">
        <v>434</v>
      </c>
      <c r="R1682" t="s">
        <v>408</v>
      </c>
      <c r="S1682" t="s">
        <v>1216</v>
      </c>
      <c r="T1682" s="131">
        <v>2.5649999999999999</v>
      </c>
      <c r="U1682" t="s">
        <v>3331</v>
      </c>
      <c r="V1682" s="132">
        <v>4.8349999999999997E-2</v>
      </c>
      <c r="W1682" s="132">
        <v>4.5190000000000001E-2</v>
      </c>
      <c r="X1682" t="s">
        <v>413</v>
      </c>
      <c r="Y1682" t="s">
        <v>340</v>
      </c>
      <c r="Z1682" s="131">
        <v>280000</v>
      </c>
      <c r="AA1682" s="131">
        <v>3.3719999999999999</v>
      </c>
      <c r="AB1682" s="131">
        <v>103.47499999999999</v>
      </c>
      <c r="AC1682" s="109"/>
      <c r="AD1682" s="131">
        <v>976.96799999999996</v>
      </c>
      <c r="AE1682" s="109"/>
      <c r="AF1682" s="108"/>
      <c r="AG1682" s="16"/>
      <c r="AH1682" s="132">
        <v>2.7999999999999998E-4</v>
      </c>
      <c r="AI1682" s="132">
        <v>1.2800000000000001E-3</v>
      </c>
      <c r="AJ1682" s="132">
        <v>2.5999999999999998E-4</v>
      </c>
    </row>
    <row r="1683" spans="1:36">
      <c r="A1683" t="s">
        <v>1214</v>
      </c>
      <c r="B1683" t="s">
        <v>1252</v>
      </c>
      <c r="C1683" t="s">
        <v>3338</v>
      </c>
      <c r="D1683" t="s">
        <v>3339</v>
      </c>
      <c r="E1683" t="s">
        <v>80</v>
      </c>
      <c r="F1683" t="s">
        <v>3340</v>
      </c>
      <c r="G1683" t="s">
        <v>3341</v>
      </c>
      <c r="H1683" t="s">
        <v>322</v>
      </c>
      <c r="I1683" t="s">
        <v>756</v>
      </c>
      <c r="J1683" t="s">
        <v>206</v>
      </c>
      <c r="K1683" t="s">
        <v>225</v>
      </c>
      <c r="L1683" t="s">
        <v>326</v>
      </c>
      <c r="M1683" t="s">
        <v>315</v>
      </c>
      <c r="N1683" t="s">
        <v>522</v>
      </c>
      <c r="O1683" t="s">
        <v>340</v>
      </c>
      <c r="P1683" t="s">
        <v>3342</v>
      </c>
      <c r="Q1683" t="s">
        <v>432</v>
      </c>
      <c r="R1683" t="s">
        <v>408</v>
      </c>
      <c r="S1683" t="s">
        <v>1216</v>
      </c>
      <c r="T1683" s="131">
        <v>6.1280000000000001</v>
      </c>
      <c r="U1683" t="s">
        <v>3343</v>
      </c>
      <c r="V1683" s="132">
        <v>5.185E-2</v>
      </c>
      <c r="W1683" s="132">
        <v>5.0639999999999998E-2</v>
      </c>
      <c r="X1683" t="s">
        <v>413</v>
      </c>
      <c r="Y1683" t="s">
        <v>340</v>
      </c>
      <c r="Z1683" s="131">
        <v>275000</v>
      </c>
      <c r="AA1683" s="131">
        <v>3.3719999999999999</v>
      </c>
      <c r="AB1683" s="131">
        <v>104.78100000000001</v>
      </c>
      <c r="AC1683" s="109"/>
      <c r="AD1683" s="131">
        <v>971.63699999999994</v>
      </c>
      <c r="AE1683" s="109"/>
      <c r="AF1683" s="108"/>
      <c r="AG1683" s="16"/>
      <c r="AH1683" s="132">
        <v>2.7999999999999998E-4</v>
      </c>
      <c r="AI1683" s="132">
        <v>1.2700000000000001E-3</v>
      </c>
      <c r="AJ1683" s="132">
        <v>2.5999999999999998E-4</v>
      </c>
    </row>
    <row r="1684" spans="1:36">
      <c r="A1684" t="s">
        <v>1214</v>
      </c>
      <c r="B1684" t="s">
        <v>1252</v>
      </c>
      <c r="C1684" t="s">
        <v>3338</v>
      </c>
      <c r="D1684" t="s">
        <v>3339</v>
      </c>
      <c r="E1684" t="s">
        <v>80</v>
      </c>
      <c r="F1684" t="s">
        <v>3344</v>
      </c>
      <c r="G1684" t="s">
        <v>3345</v>
      </c>
      <c r="H1684" t="s">
        <v>322</v>
      </c>
      <c r="I1684" t="s">
        <v>756</v>
      </c>
      <c r="J1684" t="s">
        <v>206</v>
      </c>
      <c r="K1684" t="s">
        <v>225</v>
      </c>
      <c r="L1684" t="s">
        <v>326</v>
      </c>
      <c r="M1684" t="s">
        <v>315</v>
      </c>
      <c r="N1684" t="s">
        <v>522</v>
      </c>
      <c r="O1684" t="s">
        <v>340</v>
      </c>
      <c r="P1684" t="s">
        <v>3342</v>
      </c>
      <c r="Q1684" t="s">
        <v>432</v>
      </c>
      <c r="R1684" t="s">
        <v>408</v>
      </c>
      <c r="S1684" t="s">
        <v>1216</v>
      </c>
      <c r="T1684" s="131">
        <v>2.6269999999999998</v>
      </c>
      <c r="U1684" t="s">
        <v>3346</v>
      </c>
      <c r="V1684" s="132">
        <v>4.6780000000000002E-2</v>
      </c>
      <c r="W1684" s="132">
        <v>4.4400000000000002E-2</v>
      </c>
      <c r="X1684" t="s">
        <v>413</v>
      </c>
      <c r="Y1684" t="s">
        <v>340</v>
      </c>
      <c r="Z1684" s="131">
        <v>275000</v>
      </c>
      <c r="AA1684" s="131">
        <v>3.3719999999999999</v>
      </c>
      <c r="AB1684" s="131">
        <v>104.39400000000001</v>
      </c>
      <c r="AC1684" s="109"/>
      <c r="AD1684" s="131">
        <v>968.04399999999998</v>
      </c>
      <c r="AE1684" s="109"/>
      <c r="AF1684" s="108"/>
      <c r="AG1684" s="16"/>
      <c r="AH1684" s="132">
        <v>5.5000000000000003E-4</v>
      </c>
      <c r="AI1684" s="132">
        <v>1.2700000000000001E-3</v>
      </c>
      <c r="AJ1684" s="132">
        <v>2.5999999999999998E-4</v>
      </c>
    </row>
    <row r="1685" spans="1:36">
      <c r="A1685" t="s">
        <v>1214</v>
      </c>
      <c r="B1685" t="s">
        <v>1252</v>
      </c>
      <c r="C1685" t="s">
        <v>3361</v>
      </c>
      <c r="D1685" t="s">
        <v>3362</v>
      </c>
      <c r="E1685" t="s">
        <v>80</v>
      </c>
      <c r="F1685" t="s">
        <v>3363</v>
      </c>
      <c r="G1685" t="s">
        <v>3364</v>
      </c>
      <c r="H1685" t="s">
        <v>322</v>
      </c>
      <c r="I1685" t="s">
        <v>756</v>
      </c>
      <c r="J1685" t="s">
        <v>206</v>
      </c>
      <c r="K1685" t="s">
        <v>225</v>
      </c>
      <c r="L1685" t="s">
        <v>326</v>
      </c>
      <c r="M1685" t="s">
        <v>315</v>
      </c>
      <c r="N1685" t="s">
        <v>549</v>
      </c>
      <c r="O1685" t="s">
        <v>340</v>
      </c>
      <c r="P1685" t="s">
        <v>1908</v>
      </c>
      <c r="Q1685" t="s">
        <v>434</v>
      </c>
      <c r="R1685" t="s">
        <v>408</v>
      </c>
      <c r="S1685" t="s">
        <v>1216</v>
      </c>
      <c r="T1685" s="131">
        <v>0.57999999999999996</v>
      </c>
      <c r="U1685" t="s">
        <v>3365</v>
      </c>
      <c r="V1685" s="132">
        <v>5.3629999999999997E-2</v>
      </c>
      <c r="W1685" s="132">
        <v>4.6280000000000002E-2</v>
      </c>
      <c r="X1685" t="s">
        <v>413</v>
      </c>
      <c r="Y1685" t="s">
        <v>340</v>
      </c>
      <c r="Z1685" s="131">
        <v>275000</v>
      </c>
      <c r="AA1685" s="131">
        <v>3.3719999999999999</v>
      </c>
      <c r="AB1685" s="131">
        <v>101.84</v>
      </c>
      <c r="AC1685" s="109"/>
      <c r="AD1685" s="131">
        <v>944.36099999999999</v>
      </c>
      <c r="AE1685" s="109"/>
      <c r="AF1685" s="108"/>
      <c r="AG1685" s="16"/>
      <c r="AH1685" s="132">
        <v>1.8000000000000001E-4</v>
      </c>
      <c r="AI1685" s="132">
        <v>1.23E-3</v>
      </c>
      <c r="AJ1685" s="132">
        <v>2.5000000000000001E-4</v>
      </c>
    </row>
    <row r="1686" spans="1:36">
      <c r="A1686" t="s">
        <v>1214</v>
      </c>
      <c r="B1686" t="s">
        <v>1252</v>
      </c>
      <c r="C1686" t="s">
        <v>3333</v>
      </c>
      <c r="D1686" t="s">
        <v>3334</v>
      </c>
      <c r="E1686" t="s">
        <v>80</v>
      </c>
      <c r="F1686" t="s">
        <v>3335</v>
      </c>
      <c r="G1686" t="s">
        <v>3336</v>
      </c>
      <c r="H1686" t="s">
        <v>322</v>
      </c>
      <c r="I1686" t="s">
        <v>756</v>
      </c>
      <c r="J1686" t="s">
        <v>206</v>
      </c>
      <c r="K1686" t="s">
        <v>225</v>
      </c>
      <c r="L1686" t="s">
        <v>326</v>
      </c>
      <c r="M1686" t="s">
        <v>315</v>
      </c>
      <c r="N1686" t="s">
        <v>538</v>
      </c>
      <c r="O1686" t="s">
        <v>340</v>
      </c>
      <c r="P1686" t="s">
        <v>1902</v>
      </c>
      <c r="Q1686" t="s">
        <v>434</v>
      </c>
      <c r="R1686" t="s">
        <v>408</v>
      </c>
      <c r="S1686" t="s">
        <v>1216</v>
      </c>
      <c r="T1686" s="131">
        <v>2.548</v>
      </c>
      <c r="U1686" t="s">
        <v>3337</v>
      </c>
      <c r="V1686" s="132">
        <v>10</v>
      </c>
      <c r="W1686" s="132">
        <v>5.2839999999999998E-2</v>
      </c>
      <c r="X1686" t="s">
        <v>413</v>
      </c>
      <c r="Y1686" t="s">
        <v>340</v>
      </c>
      <c r="Z1686" s="131">
        <v>225000</v>
      </c>
      <c r="AA1686" s="131">
        <v>3.3719999999999999</v>
      </c>
      <c r="AB1686" s="131">
        <v>106.99299999999999</v>
      </c>
      <c r="AC1686" s="109"/>
      <c r="AD1686" s="131">
        <v>811.75900000000001</v>
      </c>
      <c r="AE1686" s="109"/>
      <c r="AF1686" s="108"/>
      <c r="AG1686" s="16"/>
      <c r="AH1686" s="132">
        <v>3.5E-4</v>
      </c>
      <c r="AI1686" s="132">
        <v>1.06E-3</v>
      </c>
      <c r="AJ1686" s="132">
        <v>2.2000000000000001E-4</v>
      </c>
    </row>
    <row r="1687" spans="1:36">
      <c r="A1687" t="s">
        <v>1214</v>
      </c>
      <c r="B1687" t="s">
        <v>1252</v>
      </c>
      <c r="C1687" t="s">
        <v>1892</v>
      </c>
      <c r="D1687" t="s">
        <v>1893</v>
      </c>
      <c r="E1687" t="s">
        <v>312</v>
      </c>
      <c r="F1687" t="s">
        <v>1894</v>
      </c>
      <c r="G1687" t="s">
        <v>1895</v>
      </c>
      <c r="H1687" t="s">
        <v>322</v>
      </c>
      <c r="I1687" t="s">
        <v>756</v>
      </c>
      <c r="J1687" t="s">
        <v>206</v>
      </c>
      <c r="K1687" t="s">
        <v>234</v>
      </c>
      <c r="L1687" t="s">
        <v>326</v>
      </c>
      <c r="M1687" t="s">
        <v>315</v>
      </c>
      <c r="N1687" t="s">
        <v>487</v>
      </c>
      <c r="O1687" t="s">
        <v>340</v>
      </c>
      <c r="P1687" t="s">
        <v>1896</v>
      </c>
      <c r="Q1687" t="s">
        <v>434</v>
      </c>
      <c r="R1687" t="s">
        <v>408</v>
      </c>
      <c r="S1687" t="s">
        <v>1216</v>
      </c>
      <c r="T1687" s="131">
        <v>4.1040000000000001</v>
      </c>
      <c r="U1687" t="s">
        <v>1897</v>
      </c>
      <c r="V1687" s="132">
        <v>8.0229999999999996E-2</v>
      </c>
      <c r="W1687" s="132">
        <v>7.8439999999999996E-2</v>
      </c>
      <c r="X1687" t="s">
        <v>413</v>
      </c>
      <c r="Y1687" t="s">
        <v>340</v>
      </c>
      <c r="Z1687" s="131">
        <v>230000</v>
      </c>
      <c r="AA1687" s="131">
        <v>3.3719999999999999</v>
      </c>
      <c r="AB1687" s="131">
        <v>104.27800000000001</v>
      </c>
      <c r="AC1687" s="109"/>
      <c r="AD1687" s="131">
        <v>808.73800000000006</v>
      </c>
      <c r="AE1687" s="109"/>
      <c r="AF1687" s="108"/>
      <c r="AG1687" s="16"/>
      <c r="AH1687" s="132">
        <v>3.1E-4</v>
      </c>
      <c r="AI1687" s="132">
        <v>1.06E-3</v>
      </c>
      <c r="AJ1687" s="132">
        <v>2.1000000000000001E-4</v>
      </c>
    </row>
    <row r="1688" spans="1:36">
      <c r="A1688" t="s">
        <v>1214</v>
      </c>
      <c r="B1688" t="s">
        <v>1252</v>
      </c>
      <c r="C1688" t="s">
        <v>3456</v>
      </c>
      <c r="D1688" t="s">
        <v>3457</v>
      </c>
      <c r="E1688" t="s">
        <v>80</v>
      </c>
      <c r="F1688" t="s">
        <v>3458</v>
      </c>
      <c r="G1688" t="s">
        <v>3459</v>
      </c>
      <c r="H1688" t="s">
        <v>322</v>
      </c>
      <c r="I1688" t="s">
        <v>756</v>
      </c>
      <c r="J1688" t="s">
        <v>206</v>
      </c>
      <c r="K1688" t="s">
        <v>225</v>
      </c>
      <c r="L1688" t="s">
        <v>326</v>
      </c>
      <c r="M1688" t="s">
        <v>369</v>
      </c>
      <c r="N1688" t="s">
        <v>569</v>
      </c>
      <c r="O1688" t="s">
        <v>340</v>
      </c>
      <c r="P1688" t="s">
        <v>2130</v>
      </c>
      <c r="Q1688" t="s">
        <v>434</v>
      </c>
      <c r="R1688" t="s">
        <v>408</v>
      </c>
      <c r="S1688" t="s">
        <v>1216</v>
      </c>
      <c r="T1688" s="131">
        <v>0.81100000000000005</v>
      </c>
      <c r="U1688" t="s">
        <v>3460</v>
      </c>
      <c r="V1688" s="132">
        <v>6.6600000000000006E-2</v>
      </c>
      <c r="W1688" s="132">
        <v>0.19774</v>
      </c>
      <c r="X1688" t="s">
        <v>412</v>
      </c>
      <c r="Y1688" t="s">
        <v>339</v>
      </c>
      <c r="Z1688" s="131">
        <v>250000</v>
      </c>
      <c r="AA1688" s="131">
        <v>3.3719999999999999</v>
      </c>
      <c r="AB1688" s="131">
        <v>95.92</v>
      </c>
      <c r="AC1688" s="109"/>
      <c r="AD1688" s="131">
        <v>808.60599999999999</v>
      </c>
      <c r="AE1688" s="109"/>
      <c r="AF1688" s="108"/>
      <c r="AG1688" s="16"/>
      <c r="AH1688" s="132">
        <v>3.7100000000000002E-3</v>
      </c>
      <c r="AI1688" s="132">
        <v>1.06E-3</v>
      </c>
      <c r="AJ1688" s="132">
        <v>2.1000000000000001E-4</v>
      </c>
    </row>
    <row r="1689" spans="1:36">
      <c r="A1689" t="s">
        <v>1214</v>
      </c>
      <c r="B1689" t="s">
        <v>1252</v>
      </c>
      <c r="C1689" t="s">
        <v>3333</v>
      </c>
      <c r="D1689" t="s">
        <v>3334</v>
      </c>
      <c r="E1689" t="s">
        <v>80</v>
      </c>
      <c r="F1689" t="s">
        <v>3430</v>
      </c>
      <c r="G1689" t="s">
        <v>3431</v>
      </c>
      <c r="H1689" t="s">
        <v>322</v>
      </c>
      <c r="I1689" t="s">
        <v>756</v>
      </c>
      <c r="J1689" t="s">
        <v>206</v>
      </c>
      <c r="K1689" t="s">
        <v>225</v>
      </c>
      <c r="L1689" t="s">
        <v>326</v>
      </c>
      <c r="M1689" t="s">
        <v>315</v>
      </c>
      <c r="N1689" t="s">
        <v>538</v>
      </c>
      <c r="O1689" t="s">
        <v>340</v>
      </c>
      <c r="P1689" t="s">
        <v>1902</v>
      </c>
      <c r="Q1689" t="s">
        <v>434</v>
      </c>
      <c r="R1689" t="s">
        <v>408</v>
      </c>
      <c r="S1689" t="s">
        <v>1216</v>
      </c>
      <c r="T1689" s="131">
        <v>4.5119999999999996</v>
      </c>
      <c r="U1689" t="s">
        <v>3432</v>
      </c>
      <c r="V1689" s="132">
        <v>10</v>
      </c>
      <c r="W1689" s="132">
        <v>6.0100000000000001E-2</v>
      </c>
      <c r="X1689" t="s">
        <v>413</v>
      </c>
      <c r="Y1689" t="s">
        <v>340</v>
      </c>
      <c r="Z1689" s="131">
        <v>190000</v>
      </c>
      <c r="AA1689" s="131">
        <v>3.3719999999999999</v>
      </c>
      <c r="AB1689" s="131">
        <v>104.67400000000001</v>
      </c>
      <c r="AC1689" s="109"/>
      <c r="AD1689" s="131">
        <v>670.62300000000005</v>
      </c>
      <c r="AE1689" s="109"/>
      <c r="AF1689" s="108"/>
      <c r="AG1689" s="16"/>
      <c r="AH1689" s="132">
        <v>2.5000000000000001E-4</v>
      </c>
      <c r="AI1689" s="132">
        <v>8.8000000000000003E-4</v>
      </c>
      <c r="AJ1689" s="132">
        <v>1.8000000000000001E-4</v>
      </c>
    </row>
    <row r="1690" spans="1:36">
      <c r="A1690" t="s">
        <v>1214</v>
      </c>
      <c r="B1690" t="s">
        <v>1252</v>
      </c>
      <c r="C1690" t="s">
        <v>3395</v>
      </c>
      <c r="D1690" t="s">
        <v>3396</v>
      </c>
      <c r="E1690" t="s">
        <v>80</v>
      </c>
      <c r="F1690" t="s">
        <v>3397</v>
      </c>
      <c r="G1690" t="s">
        <v>3398</v>
      </c>
      <c r="H1690" t="s">
        <v>322</v>
      </c>
      <c r="I1690" t="s">
        <v>756</v>
      </c>
      <c r="J1690" t="s">
        <v>206</v>
      </c>
      <c r="K1690" t="s">
        <v>225</v>
      </c>
      <c r="L1690" t="s">
        <v>326</v>
      </c>
      <c r="M1690" t="s">
        <v>315</v>
      </c>
      <c r="N1690" t="s">
        <v>531</v>
      </c>
      <c r="O1690" t="s">
        <v>340</v>
      </c>
      <c r="P1690" t="s">
        <v>1902</v>
      </c>
      <c r="Q1690" t="s">
        <v>434</v>
      </c>
      <c r="R1690" t="s">
        <v>408</v>
      </c>
      <c r="S1690" t="s">
        <v>1216</v>
      </c>
      <c r="T1690" s="131">
        <v>2.54</v>
      </c>
      <c r="U1690" t="s">
        <v>3356</v>
      </c>
      <c r="V1690" s="132">
        <v>10</v>
      </c>
      <c r="W1690" s="132">
        <v>4.7050000000000002E-2</v>
      </c>
      <c r="X1690" t="s">
        <v>413</v>
      </c>
      <c r="Y1690" t="s">
        <v>340</v>
      </c>
      <c r="Z1690" s="131">
        <v>185000</v>
      </c>
      <c r="AA1690" s="131">
        <v>3.3719999999999999</v>
      </c>
      <c r="AB1690" s="131">
        <v>103.04900000000001</v>
      </c>
      <c r="AC1690" s="109"/>
      <c r="AD1690" s="131">
        <v>642.83699999999999</v>
      </c>
      <c r="AE1690" s="109"/>
      <c r="AF1690" s="108"/>
      <c r="AG1690" s="16"/>
      <c r="AH1690" s="132">
        <v>2.5000000000000001E-4</v>
      </c>
      <c r="AI1690" s="132">
        <v>8.4000000000000003E-4</v>
      </c>
      <c r="AJ1690" s="132">
        <v>1.7000000000000001E-4</v>
      </c>
    </row>
    <row r="1691" spans="1:36">
      <c r="A1691" t="s">
        <v>1214</v>
      </c>
      <c r="B1691" t="s">
        <v>1252</v>
      </c>
      <c r="C1691" t="s">
        <v>3404</v>
      </c>
      <c r="D1691" t="s">
        <v>3405</v>
      </c>
      <c r="E1691" t="s">
        <v>313</v>
      </c>
      <c r="F1691" t="s">
        <v>3408</v>
      </c>
      <c r="G1691" t="s">
        <v>3409</v>
      </c>
      <c r="H1691" t="s">
        <v>322</v>
      </c>
      <c r="I1691" t="s">
        <v>756</v>
      </c>
      <c r="J1691" t="s">
        <v>206</v>
      </c>
      <c r="K1691" t="s">
        <v>225</v>
      </c>
      <c r="L1691" t="s">
        <v>326</v>
      </c>
      <c r="M1691" t="s">
        <v>315</v>
      </c>
      <c r="N1691" t="s">
        <v>538</v>
      </c>
      <c r="O1691" t="s">
        <v>340</v>
      </c>
      <c r="P1691" t="s">
        <v>5538</v>
      </c>
      <c r="Q1691" t="s">
        <v>411</v>
      </c>
      <c r="R1691" t="s">
        <v>5538</v>
      </c>
      <c r="S1691" t="s">
        <v>1216</v>
      </c>
      <c r="T1691" s="131">
        <v>3.69</v>
      </c>
      <c r="U1691" t="s">
        <v>3410</v>
      </c>
      <c r="V1691" s="132">
        <v>5.8000000000000003E-2</v>
      </c>
      <c r="W1691" s="132">
        <v>5.85</v>
      </c>
      <c r="X1691" t="s">
        <v>413</v>
      </c>
      <c r="Y1691" t="s">
        <v>340</v>
      </c>
      <c r="Z1691" s="131">
        <v>185000</v>
      </c>
      <c r="AA1691" s="131">
        <v>3.3719999999999999</v>
      </c>
      <c r="AB1691" s="131">
        <v>100.149</v>
      </c>
      <c r="AC1691" s="109"/>
      <c r="AD1691" s="131">
        <v>624.75199999999995</v>
      </c>
      <c r="AE1691" s="109"/>
      <c r="AF1691" s="108"/>
      <c r="AG1691" s="16"/>
      <c r="AH1691" s="132"/>
      <c r="AI1691" s="132">
        <v>8.1999999999999998E-4</v>
      </c>
      <c r="AJ1691" s="132">
        <v>1.7000000000000001E-4</v>
      </c>
    </row>
    <row r="1692" spans="1:36">
      <c r="A1692" t="s">
        <v>1214</v>
      </c>
      <c r="B1692" t="s">
        <v>1252</v>
      </c>
      <c r="C1692" t="s">
        <v>3399</v>
      </c>
      <c r="D1692" t="s">
        <v>3400</v>
      </c>
      <c r="E1692" t="s">
        <v>313</v>
      </c>
      <c r="F1692" t="s">
        <v>3401</v>
      </c>
      <c r="G1692" t="s">
        <v>3402</v>
      </c>
      <c r="H1692" t="s">
        <v>322</v>
      </c>
      <c r="I1692" t="s">
        <v>756</v>
      </c>
      <c r="J1692" t="s">
        <v>206</v>
      </c>
      <c r="K1692" t="s">
        <v>283</v>
      </c>
      <c r="L1692" t="s">
        <v>326</v>
      </c>
      <c r="M1692" t="s">
        <v>315</v>
      </c>
      <c r="N1692" t="s">
        <v>488</v>
      </c>
      <c r="O1692" t="s">
        <v>340</v>
      </c>
      <c r="P1692" t="s">
        <v>1902</v>
      </c>
      <c r="Q1692" t="s">
        <v>434</v>
      </c>
      <c r="R1692" t="s">
        <v>408</v>
      </c>
      <c r="S1692" t="s">
        <v>1216</v>
      </c>
      <c r="T1692" s="131">
        <v>3.6720000000000002</v>
      </c>
      <c r="U1692" t="s">
        <v>3403</v>
      </c>
      <c r="V1692" s="132">
        <v>4.4859999999999997E-2</v>
      </c>
      <c r="W1692" s="132">
        <v>4.9349999999999998E-2</v>
      </c>
      <c r="X1692" t="s">
        <v>413</v>
      </c>
      <c r="Y1692" t="s">
        <v>340</v>
      </c>
      <c r="Z1692" s="131">
        <v>182000</v>
      </c>
      <c r="AA1692" s="131">
        <v>3.3719999999999999</v>
      </c>
      <c r="AB1692" s="131">
        <v>101.46</v>
      </c>
      <c r="AC1692" s="109"/>
      <c r="AD1692" s="131">
        <v>622.66099999999994</v>
      </c>
      <c r="AE1692" s="109"/>
      <c r="AF1692" s="108"/>
      <c r="AG1692" s="16"/>
      <c r="AH1692" s="132">
        <v>1.8000000000000001E-4</v>
      </c>
      <c r="AI1692" s="132">
        <v>8.0999999999999996E-4</v>
      </c>
      <c r="AJ1692" s="132">
        <v>1.7000000000000001E-4</v>
      </c>
    </row>
    <row r="1693" spans="1:36">
      <c r="A1693" t="s">
        <v>1214</v>
      </c>
      <c r="B1693" t="s">
        <v>1252</v>
      </c>
      <c r="C1693" t="s">
        <v>3357</v>
      </c>
      <c r="D1693" t="s">
        <v>3358</v>
      </c>
      <c r="E1693" t="s">
        <v>80</v>
      </c>
      <c r="F1693" t="s">
        <v>3359</v>
      </c>
      <c r="G1693" t="s">
        <v>3360</v>
      </c>
      <c r="H1693" t="s">
        <v>322</v>
      </c>
      <c r="I1693" t="s">
        <v>756</v>
      </c>
      <c r="J1693" t="s">
        <v>206</v>
      </c>
      <c r="K1693" t="s">
        <v>302</v>
      </c>
      <c r="L1693" t="s">
        <v>326</v>
      </c>
      <c r="M1693" t="s">
        <v>315</v>
      </c>
      <c r="N1693" t="s">
        <v>547</v>
      </c>
      <c r="O1693" t="s">
        <v>340</v>
      </c>
      <c r="P1693" t="s">
        <v>2755</v>
      </c>
      <c r="Q1693" t="s">
        <v>434</v>
      </c>
      <c r="R1693" t="s">
        <v>408</v>
      </c>
      <c r="S1693" t="s">
        <v>1216</v>
      </c>
      <c r="T1693" s="131">
        <v>1.8360000000000001</v>
      </c>
      <c r="U1693" t="s">
        <v>2402</v>
      </c>
      <c r="V1693" s="132">
        <v>3.9320000000000001E-2</v>
      </c>
      <c r="W1693" s="132">
        <v>4.2180000000000002E-2</v>
      </c>
      <c r="X1693" t="s">
        <v>413</v>
      </c>
      <c r="Y1693" t="s">
        <v>340</v>
      </c>
      <c r="Z1693" s="131">
        <v>180000</v>
      </c>
      <c r="AA1693" s="131">
        <v>3.3719999999999999</v>
      </c>
      <c r="AB1693" s="131">
        <v>102.029</v>
      </c>
      <c r="AC1693" s="109"/>
      <c r="AD1693" s="131">
        <v>619.27599999999995</v>
      </c>
      <c r="AE1693" s="109"/>
      <c r="AF1693" s="108"/>
      <c r="AG1693" s="16"/>
      <c r="AH1693" s="132">
        <v>4.4999999999999999E-4</v>
      </c>
      <c r="AI1693" s="132">
        <v>8.0999999999999996E-4</v>
      </c>
      <c r="AJ1693" s="132">
        <v>1.6000000000000001E-4</v>
      </c>
    </row>
    <row r="1694" spans="1:36">
      <c r="A1694" t="s">
        <v>1214</v>
      </c>
      <c r="B1694" t="s">
        <v>1252</v>
      </c>
      <c r="C1694" t="s">
        <v>3404</v>
      </c>
      <c r="D1694" t="s">
        <v>3405</v>
      </c>
      <c r="E1694" t="s">
        <v>313</v>
      </c>
      <c r="F1694" t="s">
        <v>3406</v>
      </c>
      <c r="G1694" t="s">
        <v>3407</v>
      </c>
      <c r="H1694" t="s">
        <v>322</v>
      </c>
      <c r="I1694" t="s">
        <v>756</v>
      </c>
      <c r="J1694" t="s">
        <v>206</v>
      </c>
      <c r="K1694" t="s">
        <v>225</v>
      </c>
      <c r="L1694" t="s">
        <v>326</v>
      </c>
      <c r="M1694" t="s">
        <v>315</v>
      </c>
      <c r="N1694" t="s">
        <v>538</v>
      </c>
      <c r="O1694" t="s">
        <v>340</v>
      </c>
      <c r="P1694" t="s">
        <v>1902</v>
      </c>
      <c r="Q1694" t="s">
        <v>434</v>
      </c>
      <c r="R1694" t="s">
        <v>408</v>
      </c>
      <c r="S1694" t="s">
        <v>1216</v>
      </c>
      <c r="T1694" s="131">
        <v>4.0170000000000003</v>
      </c>
      <c r="U1694" t="s">
        <v>2188</v>
      </c>
      <c r="V1694" s="132">
        <v>5.5660000000000001E-2</v>
      </c>
      <c r="W1694" s="132">
        <v>6.0670000000000002E-2</v>
      </c>
      <c r="X1694" t="s">
        <v>413</v>
      </c>
      <c r="Y1694" t="s">
        <v>340</v>
      </c>
      <c r="Z1694" s="131">
        <v>140000</v>
      </c>
      <c r="AA1694" s="131">
        <v>3.3719999999999999</v>
      </c>
      <c r="AB1694" s="131">
        <v>100.992</v>
      </c>
      <c r="AC1694" s="109"/>
      <c r="AD1694" s="131">
        <v>476.76100000000002</v>
      </c>
      <c r="AE1694" s="109"/>
      <c r="AF1694" s="108"/>
      <c r="AG1694" s="16"/>
      <c r="AH1694" s="132">
        <v>2.7999999999999998E-4</v>
      </c>
      <c r="AI1694" s="132">
        <v>6.2E-4</v>
      </c>
      <c r="AJ1694" s="132">
        <v>1.2999999999999999E-4</v>
      </c>
    </row>
    <row r="1695" spans="1:36">
      <c r="A1695" t="s">
        <v>1214</v>
      </c>
      <c r="B1695" t="s">
        <v>1252</v>
      </c>
      <c r="C1695" t="s">
        <v>3352</v>
      </c>
      <c r="D1695" t="s">
        <v>3353</v>
      </c>
      <c r="E1695" t="s">
        <v>80</v>
      </c>
      <c r="F1695" t="s">
        <v>3354</v>
      </c>
      <c r="G1695" t="s">
        <v>3355</v>
      </c>
      <c r="H1695" t="s">
        <v>322</v>
      </c>
      <c r="I1695" t="s">
        <v>756</v>
      </c>
      <c r="J1695" t="s">
        <v>206</v>
      </c>
      <c r="K1695" t="s">
        <v>225</v>
      </c>
      <c r="L1695" t="s">
        <v>326</v>
      </c>
      <c r="M1695" t="s">
        <v>315</v>
      </c>
      <c r="N1695" t="s">
        <v>553</v>
      </c>
      <c r="O1695" t="s">
        <v>340</v>
      </c>
      <c r="P1695" t="s">
        <v>2755</v>
      </c>
      <c r="Q1695" t="s">
        <v>434</v>
      </c>
      <c r="R1695" t="s">
        <v>408</v>
      </c>
      <c r="S1695" t="s">
        <v>1216</v>
      </c>
      <c r="T1695" s="131">
        <v>2.5830000000000002</v>
      </c>
      <c r="U1695" t="s">
        <v>3356</v>
      </c>
      <c r="V1695" s="132">
        <v>4.1320000000000003E-2</v>
      </c>
      <c r="W1695" s="132">
        <v>3.884E-2</v>
      </c>
      <c r="X1695" t="s">
        <v>413</v>
      </c>
      <c r="Y1695" t="s">
        <v>340</v>
      </c>
      <c r="Z1695" s="131">
        <v>130000</v>
      </c>
      <c r="AA1695" s="131">
        <v>3.3719999999999999</v>
      </c>
      <c r="AB1695" s="131">
        <v>102.366</v>
      </c>
      <c r="AC1695" s="109"/>
      <c r="AD1695" s="131">
        <v>448.73200000000003</v>
      </c>
      <c r="AE1695" s="109"/>
      <c r="AF1695" s="108"/>
      <c r="AG1695" s="16"/>
      <c r="AH1695" s="132">
        <v>9.0000000000000006E-5</v>
      </c>
      <c r="AI1695" s="132">
        <v>5.9000000000000003E-4</v>
      </c>
      <c r="AJ1695" s="132">
        <v>1.2E-4</v>
      </c>
    </row>
    <row r="1696" spans="1:36">
      <c r="A1696" t="s">
        <v>1214</v>
      </c>
      <c r="B1696" t="s">
        <v>1252</v>
      </c>
      <c r="C1696" t="s">
        <v>3422</v>
      </c>
      <c r="D1696" t="s">
        <v>3423</v>
      </c>
      <c r="E1696" t="s">
        <v>80</v>
      </c>
      <c r="F1696" t="s">
        <v>3424</v>
      </c>
      <c r="G1696" t="s">
        <v>3425</v>
      </c>
      <c r="H1696" t="s">
        <v>322</v>
      </c>
      <c r="I1696" t="s">
        <v>756</v>
      </c>
      <c r="J1696" t="s">
        <v>206</v>
      </c>
      <c r="K1696" t="s">
        <v>225</v>
      </c>
      <c r="L1696" t="s">
        <v>326</v>
      </c>
      <c r="M1696" t="s">
        <v>315</v>
      </c>
      <c r="N1696" t="s">
        <v>540</v>
      </c>
      <c r="O1696" t="s">
        <v>340</v>
      </c>
      <c r="P1696" t="s">
        <v>2167</v>
      </c>
      <c r="Q1696" t="s">
        <v>434</v>
      </c>
      <c r="R1696" t="s">
        <v>408</v>
      </c>
      <c r="S1696" t="s">
        <v>1217</v>
      </c>
      <c r="T1696" s="131">
        <v>3.0059999999999998</v>
      </c>
      <c r="U1696" t="s">
        <v>3426</v>
      </c>
      <c r="V1696" s="132">
        <v>3.6360000000000003E-2</v>
      </c>
      <c r="W1696" s="132">
        <v>2.6079999999999999E-2</v>
      </c>
      <c r="X1696" t="s">
        <v>413</v>
      </c>
      <c r="Y1696" t="s">
        <v>340</v>
      </c>
      <c r="Z1696" s="131">
        <v>90000</v>
      </c>
      <c r="AA1696" s="131">
        <v>3.9550000000000001</v>
      </c>
      <c r="AB1696" s="131">
        <v>105.304</v>
      </c>
      <c r="AC1696" s="109"/>
      <c r="AD1696" s="131">
        <v>374.84800000000001</v>
      </c>
      <c r="AE1696" s="109"/>
      <c r="AF1696" s="108"/>
      <c r="AG1696" s="16"/>
      <c r="AH1696" s="132">
        <v>1.8000000000000001E-4</v>
      </c>
      <c r="AI1696" s="132">
        <v>4.8999999999999998E-4</v>
      </c>
      <c r="AJ1696" s="132">
        <v>1E-4</v>
      </c>
    </row>
    <row r="1697" spans="1:36">
      <c r="A1697" t="s">
        <v>1214</v>
      </c>
      <c r="B1697" t="s">
        <v>1252</v>
      </c>
      <c r="C1697" t="s">
        <v>3390</v>
      </c>
      <c r="D1697" t="s">
        <v>3391</v>
      </c>
      <c r="E1697" t="s">
        <v>80</v>
      </c>
      <c r="F1697" t="s">
        <v>3392</v>
      </c>
      <c r="G1697" t="s">
        <v>3393</v>
      </c>
      <c r="H1697" t="s">
        <v>322</v>
      </c>
      <c r="I1697" t="s">
        <v>756</v>
      </c>
      <c r="J1697" t="s">
        <v>206</v>
      </c>
      <c r="K1697" t="s">
        <v>225</v>
      </c>
      <c r="L1697" t="s">
        <v>326</v>
      </c>
      <c r="M1697" t="s">
        <v>315</v>
      </c>
      <c r="N1697" t="s">
        <v>549</v>
      </c>
      <c r="O1697" t="s">
        <v>340</v>
      </c>
      <c r="P1697" t="s">
        <v>1908</v>
      </c>
      <c r="Q1697" t="s">
        <v>424</v>
      </c>
      <c r="R1697" t="s">
        <v>408</v>
      </c>
      <c r="S1697" t="s">
        <v>1216</v>
      </c>
      <c r="T1697" s="131">
        <v>5.09</v>
      </c>
      <c r="U1697" t="s">
        <v>3394</v>
      </c>
      <c r="V1697" s="132">
        <v>2.334E-2</v>
      </c>
      <c r="W1697" s="132">
        <v>4.5929999999999999E-2</v>
      </c>
      <c r="X1697" t="s">
        <v>413</v>
      </c>
      <c r="Y1697" t="s">
        <v>340</v>
      </c>
      <c r="Z1697" s="131">
        <v>108000</v>
      </c>
      <c r="AA1697" s="131">
        <v>3.3719999999999999</v>
      </c>
      <c r="AB1697" s="131">
        <v>90.277000000000001</v>
      </c>
      <c r="AC1697" s="109"/>
      <c r="AD1697" s="131">
        <v>328.76600000000002</v>
      </c>
      <c r="AE1697" s="109"/>
      <c r="AF1697" s="108"/>
      <c r="AG1697" s="16"/>
      <c r="AH1697" s="132">
        <v>4.0000000000000003E-5</v>
      </c>
      <c r="AI1697" s="132">
        <v>4.2999999999999999E-4</v>
      </c>
      <c r="AJ1697" s="132">
        <v>9.0000000000000006E-5</v>
      </c>
    </row>
    <row r="1698" spans="1:36">
      <c r="A1698" t="s">
        <v>1214</v>
      </c>
      <c r="B1698" t="s">
        <v>1252</v>
      </c>
      <c r="C1698" t="s">
        <v>3411</v>
      </c>
      <c r="D1698" t="s">
        <v>3412</v>
      </c>
      <c r="E1698" t="s">
        <v>80</v>
      </c>
      <c r="F1698" t="s">
        <v>3413</v>
      </c>
      <c r="G1698" t="s">
        <v>3414</v>
      </c>
      <c r="H1698" t="s">
        <v>322</v>
      </c>
      <c r="I1698" t="s">
        <v>756</v>
      </c>
      <c r="J1698" t="s">
        <v>206</v>
      </c>
      <c r="K1698" t="s">
        <v>225</v>
      </c>
      <c r="L1698" t="s">
        <v>326</v>
      </c>
      <c r="M1698" t="s">
        <v>315</v>
      </c>
      <c r="N1698" t="s">
        <v>487</v>
      </c>
      <c r="O1698" t="s">
        <v>340</v>
      </c>
      <c r="P1698" t="s">
        <v>1902</v>
      </c>
      <c r="Q1698" t="s">
        <v>434</v>
      </c>
      <c r="R1698" t="s">
        <v>408</v>
      </c>
      <c r="S1698" t="s">
        <v>1216</v>
      </c>
      <c r="T1698" s="131">
        <v>4.5540000000000003</v>
      </c>
      <c r="U1698" t="s">
        <v>3415</v>
      </c>
      <c r="V1698" s="132">
        <v>10</v>
      </c>
      <c r="W1698" s="132">
        <v>5.1279999999999999E-2</v>
      </c>
      <c r="X1698" t="s">
        <v>413</v>
      </c>
      <c r="Y1698" t="s">
        <v>340</v>
      </c>
      <c r="Z1698" s="131">
        <v>85000</v>
      </c>
      <c r="AA1698" s="131">
        <v>3.3719999999999999</v>
      </c>
      <c r="AB1698" s="131">
        <v>97.974999999999994</v>
      </c>
      <c r="AC1698" s="109"/>
      <c r="AD1698" s="131">
        <v>280.815</v>
      </c>
      <c r="AE1698" s="109"/>
      <c r="AF1698" s="108"/>
      <c r="AG1698" s="16"/>
      <c r="AH1698" s="132">
        <v>2.5999999999999998E-4</v>
      </c>
      <c r="AI1698" s="132">
        <v>3.6999999999999999E-4</v>
      </c>
      <c r="AJ1698" s="132">
        <v>6.9999999999999994E-5</v>
      </c>
    </row>
    <row r="1699" spans="1:36">
      <c r="A1699" t="s">
        <v>1214</v>
      </c>
      <c r="B1699" t="s">
        <v>1252</v>
      </c>
      <c r="C1699" t="s">
        <v>3416</v>
      </c>
      <c r="D1699" t="s">
        <v>3417</v>
      </c>
      <c r="E1699" t="s">
        <v>80</v>
      </c>
      <c r="F1699" t="s">
        <v>3418</v>
      </c>
      <c r="G1699" t="s">
        <v>3419</v>
      </c>
      <c r="H1699" t="s">
        <v>322</v>
      </c>
      <c r="I1699" t="s">
        <v>756</v>
      </c>
      <c r="J1699" t="s">
        <v>206</v>
      </c>
      <c r="K1699" t="s">
        <v>234</v>
      </c>
      <c r="L1699" t="s">
        <v>326</v>
      </c>
      <c r="M1699" t="s">
        <v>315</v>
      </c>
      <c r="N1699" t="s">
        <v>504</v>
      </c>
      <c r="O1699" t="s">
        <v>340</v>
      </c>
      <c r="P1699" t="s">
        <v>3420</v>
      </c>
      <c r="Q1699" t="s">
        <v>434</v>
      </c>
      <c r="R1699" t="s">
        <v>408</v>
      </c>
      <c r="S1699" t="s">
        <v>1216</v>
      </c>
      <c r="T1699" s="131">
        <v>4.7140000000000004</v>
      </c>
      <c r="U1699" t="s">
        <v>3421</v>
      </c>
      <c r="V1699" s="132">
        <v>2.921E-2</v>
      </c>
      <c r="W1699" s="132">
        <v>5.1159999999999997E-2</v>
      </c>
      <c r="X1699" t="s">
        <v>413</v>
      </c>
      <c r="Y1699" t="s">
        <v>340</v>
      </c>
      <c r="Z1699" s="131">
        <v>85000</v>
      </c>
      <c r="AA1699" s="131">
        <v>3.3719999999999999</v>
      </c>
      <c r="AB1699" s="131">
        <v>88.093999999999994</v>
      </c>
      <c r="AC1699" s="109"/>
      <c r="AD1699" s="131">
        <v>252.49600000000001</v>
      </c>
      <c r="AE1699" s="109"/>
      <c r="AF1699" s="108"/>
      <c r="AG1699" s="16"/>
      <c r="AH1699" s="132">
        <v>2.2000000000000001E-4</v>
      </c>
      <c r="AI1699" s="132">
        <v>3.3E-4</v>
      </c>
      <c r="AJ1699" s="132">
        <v>6.9999999999999994E-5</v>
      </c>
    </row>
    <row r="1700" spans="1:36">
      <c r="A1700" t="s">
        <v>1214</v>
      </c>
      <c r="B1700" t="s">
        <v>1252</v>
      </c>
      <c r="C1700" t="s">
        <v>2172</v>
      </c>
      <c r="D1700" t="s">
        <v>2173</v>
      </c>
      <c r="E1700" t="s">
        <v>310</v>
      </c>
      <c r="F1700" t="s">
        <v>3427</v>
      </c>
      <c r="G1700" t="s">
        <v>3428</v>
      </c>
      <c r="H1700" t="s">
        <v>322</v>
      </c>
      <c r="I1700" t="s">
        <v>756</v>
      </c>
      <c r="J1700" t="s">
        <v>206</v>
      </c>
      <c r="K1700" t="s">
        <v>205</v>
      </c>
      <c r="L1700" t="s">
        <v>326</v>
      </c>
      <c r="M1700" t="s">
        <v>315</v>
      </c>
      <c r="N1700" t="s">
        <v>535</v>
      </c>
      <c r="O1700" t="s">
        <v>340</v>
      </c>
      <c r="P1700" t="s">
        <v>2176</v>
      </c>
      <c r="Q1700" t="s">
        <v>434</v>
      </c>
      <c r="R1700" t="s">
        <v>408</v>
      </c>
      <c r="S1700" t="s">
        <v>1217</v>
      </c>
      <c r="T1700" s="131">
        <v>4.7770000000000001</v>
      </c>
      <c r="U1700" t="s">
        <v>3429</v>
      </c>
      <c r="V1700" s="132">
        <v>7.3660000000000003E-2</v>
      </c>
      <c r="W1700" s="132">
        <v>4.1540000000000001E-2</v>
      </c>
      <c r="X1700" t="s">
        <v>413</v>
      </c>
      <c r="Y1700" t="s">
        <v>340</v>
      </c>
      <c r="Z1700" s="131">
        <v>46000</v>
      </c>
      <c r="AA1700" s="131">
        <v>3.9550000000000001</v>
      </c>
      <c r="AB1700" s="131">
        <v>121.42100000000001</v>
      </c>
      <c r="AC1700" s="109"/>
      <c r="AD1700" s="131">
        <v>220.91200000000001</v>
      </c>
      <c r="AE1700" s="109"/>
      <c r="AF1700" s="108"/>
      <c r="AG1700" s="16"/>
      <c r="AH1700" s="132">
        <v>9.0000000000000006E-5</v>
      </c>
      <c r="AI1700" s="132">
        <v>2.9E-4</v>
      </c>
      <c r="AJ1700" s="132">
        <v>6.0000000000000002E-5</v>
      </c>
    </row>
    <row r="1701" spans="1:36">
      <c r="A1701" t="s">
        <v>1214</v>
      </c>
      <c r="B1701" t="s">
        <v>1252</v>
      </c>
      <c r="C1701" t="s">
        <v>2172</v>
      </c>
      <c r="D1701" t="s">
        <v>2173</v>
      </c>
      <c r="E1701" t="s">
        <v>310</v>
      </c>
      <c r="F1701" t="s">
        <v>3433</v>
      </c>
      <c r="G1701" t="s">
        <v>3434</v>
      </c>
      <c r="H1701" t="s">
        <v>322</v>
      </c>
      <c r="I1701" t="s">
        <v>756</v>
      </c>
      <c r="J1701" t="s">
        <v>206</v>
      </c>
      <c r="K1701" t="s">
        <v>205</v>
      </c>
      <c r="L1701" t="s">
        <v>326</v>
      </c>
      <c r="M1701" t="s">
        <v>315</v>
      </c>
      <c r="N1701" t="s">
        <v>535</v>
      </c>
      <c r="O1701" t="s">
        <v>340</v>
      </c>
      <c r="P1701" t="s">
        <v>2176</v>
      </c>
      <c r="Q1701" t="s">
        <v>434</v>
      </c>
      <c r="R1701" t="s">
        <v>408</v>
      </c>
      <c r="S1701" t="s">
        <v>1217</v>
      </c>
      <c r="T1701" s="131">
        <v>3.4</v>
      </c>
      <c r="U1701" t="s">
        <v>3435</v>
      </c>
      <c r="V1701" s="132">
        <v>6.762E-2</v>
      </c>
      <c r="W1701" s="132">
        <v>3.712E-2</v>
      </c>
      <c r="X1701" t="s">
        <v>413</v>
      </c>
      <c r="Y1701" t="s">
        <v>340</v>
      </c>
      <c r="Z1701" s="131">
        <v>46000</v>
      </c>
      <c r="AA1701" s="131">
        <v>3.9550000000000001</v>
      </c>
      <c r="AB1701" s="131">
        <v>115.074</v>
      </c>
      <c r="AC1701" s="109"/>
      <c r="AD1701" s="131">
        <v>209.36500000000001</v>
      </c>
      <c r="AE1701" s="109"/>
      <c r="AF1701" s="108"/>
      <c r="AG1701" s="16"/>
      <c r="AH1701" s="132">
        <v>6.9999999999999994E-5</v>
      </c>
      <c r="AI1701" s="132">
        <v>2.7E-4</v>
      </c>
      <c r="AJ1701" s="132">
        <v>6.0000000000000002E-5</v>
      </c>
    </row>
    <row r="1702" spans="1:36">
      <c r="A1702" t="s">
        <v>1214</v>
      </c>
      <c r="B1702" t="s">
        <v>1253</v>
      </c>
      <c r="C1702" t="s">
        <v>1536</v>
      </c>
      <c r="D1702" t="s">
        <v>1537</v>
      </c>
      <c r="E1702" t="s">
        <v>310</v>
      </c>
      <c r="F1702" t="s">
        <v>2424</v>
      </c>
      <c r="G1702" t="s">
        <v>2425</v>
      </c>
      <c r="H1702" t="s">
        <v>322</v>
      </c>
      <c r="I1702" t="s">
        <v>755</v>
      </c>
      <c r="J1702" t="s">
        <v>205</v>
      </c>
      <c r="K1702" t="s">
        <v>205</v>
      </c>
      <c r="L1702" t="s">
        <v>326</v>
      </c>
      <c r="M1702" t="s">
        <v>341</v>
      </c>
      <c r="N1702" t="s">
        <v>449</v>
      </c>
      <c r="O1702" t="s">
        <v>340</v>
      </c>
      <c r="P1702" t="s">
        <v>1212</v>
      </c>
      <c r="Q1702" t="s">
        <v>414</v>
      </c>
      <c r="R1702" t="s">
        <v>408</v>
      </c>
      <c r="S1702" t="s">
        <v>1213</v>
      </c>
      <c r="T1702" s="131">
        <v>2.4</v>
      </c>
      <c r="U1702" t="s">
        <v>2426</v>
      </c>
      <c r="V1702" s="132">
        <v>1.49E-2</v>
      </c>
      <c r="W1702" s="132">
        <v>2.4899999999999999E-2</v>
      </c>
      <c r="X1702" t="s">
        <v>413</v>
      </c>
      <c r="Y1702" t="s">
        <v>340</v>
      </c>
      <c r="Z1702" s="131">
        <v>744100</v>
      </c>
      <c r="AA1702" s="131">
        <v>1</v>
      </c>
      <c r="AB1702" s="131">
        <v>107.95</v>
      </c>
      <c r="AC1702" s="109"/>
      <c r="AD1702" s="131">
        <v>803.25599999999997</v>
      </c>
      <c r="AE1702" s="109"/>
      <c r="AF1702" s="108"/>
      <c r="AG1702" s="16"/>
      <c r="AH1702" s="132">
        <v>2.4000000000000001E-4</v>
      </c>
      <c r="AI1702" s="132">
        <v>3.9550000000000002E-2</v>
      </c>
      <c r="AJ1702" s="132">
        <v>2.7599999999999999E-3</v>
      </c>
    </row>
    <row r="1703" spans="1:36">
      <c r="A1703" t="s">
        <v>1214</v>
      </c>
      <c r="B1703" t="s">
        <v>1253</v>
      </c>
      <c r="C1703" t="s">
        <v>2004</v>
      </c>
      <c r="D1703" t="s">
        <v>2005</v>
      </c>
      <c r="E1703" t="s">
        <v>310</v>
      </c>
      <c r="F1703" t="s">
        <v>2828</v>
      </c>
      <c r="G1703" t="s">
        <v>2829</v>
      </c>
      <c r="H1703" t="s">
        <v>322</v>
      </c>
      <c r="I1703" t="s">
        <v>755</v>
      </c>
      <c r="J1703" t="s">
        <v>205</v>
      </c>
      <c r="K1703" t="s">
        <v>205</v>
      </c>
      <c r="L1703" t="s">
        <v>326</v>
      </c>
      <c r="M1703" t="s">
        <v>341</v>
      </c>
      <c r="N1703" t="s">
        <v>449</v>
      </c>
      <c r="O1703" t="s">
        <v>340</v>
      </c>
      <c r="P1703" t="s">
        <v>1212</v>
      </c>
      <c r="Q1703" t="s">
        <v>414</v>
      </c>
      <c r="R1703" t="s">
        <v>408</v>
      </c>
      <c r="S1703" t="s">
        <v>1213</v>
      </c>
      <c r="T1703" s="131">
        <v>5.34</v>
      </c>
      <c r="U1703" t="s">
        <v>2830</v>
      </c>
      <c r="V1703" s="132">
        <v>2.3519999999999999E-2</v>
      </c>
      <c r="W1703" s="132">
        <v>2.64E-2</v>
      </c>
      <c r="X1703" t="s">
        <v>413</v>
      </c>
      <c r="Y1703" t="s">
        <v>340</v>
      </c>
      <c r="Z1703" s="131">
        <v>763000</v>
      </c>
      <c r="AA1703" s="131">
        <v>1</v>
      </c>
      <c r="AB1703" s="131">
        <v>103.01</v>
      </c>
      <c r="AC1703" s="109"/>
      <c r="AD1703" s="131">
        <v>785.96600000000001</v>
      </c>
      <c r="AE1703" s="109"/>
      <c r="AF1703" s="108"/>
      <c r="AG1703" s="16"/>
      <c r="AH1703" s="132">
        <v>2.7E-4</v>
      </c>
      <c r="AI1703" s="132">
        <v>3.8699999999999998E-2</v>
      </c>
      <c r="AJ1703" s="132">
        <v>2.7000000000000001E-3</v>
      </c>
    </row>
    <row r="1704" spans="1:36">
      <c r="A1704" t="s">
        <v>1214</v>
      </c>
      <c r="B1704" t="s">
        <v>1253</v>
      </c>
      <c r="C1704" t="s">
        <v>1627</v>
      </c>
      <c r="D1704" t="s">
        <v>1628</v>
      </c>
      <c r="E1704" t="s">
        <v>310</v>
      </c>
      <c r="F1704" t="s">
        <v>2017</v>
      </c>
      <c r="G1704" t="s">
        <v>2018</v>
      </c>
      <c r="H1704" t="s">
        <v>322</v>
      </c>
      <c r="I1704" t="s">
        <v>755</v>
      </c>
      <c r="J1704" t="s">
        <v>205</v>
      </c>
      <c r="K1704" t="s">
        <v>205</v>
      </c>
      <c r="L1704" t="s">
        <v>326</v>
      </c>
      <c r="M1704" t="s">
        <v>341</v>
      </c>
      <c r="N1704" t="s">
        <v>466</v>
      </c>
      <c r="O1704" t="s">
        <v>340</v>
      </c>
      <c r="P1704" t="s">
        <v>1600</v>
      </c>
      <c r="Q1704" t="s">
        <v>416</v>
      </c>
      <c r="R1704" t="s">
        <v>408</v>
      </c>
      <c r="S1704" t="s">
        <v>1213</v>
      </c>
      <c r="T1704" s="131">
        <v>3.34</v>
      </c>
      <c r="U1704" t="s">
        <v>2019</v>
      </c>
      <c r="V1704" s="132">
        <v>4.8500000000000001E-3</v>
      </c>
      <c r="W1704" s="132">
        <v>3.2199999999999999E-2</v>
      </c>
      <c r="X1704" t="s">
        <v>413</v>
      </c>
      <c r="Y1704" t="s">
        <v>340</v>
      </c>
      <c r="Z1704" s="131">
        <v>719000</v>
      </c>
      <c r="AA1704" s="131">
        <v>1</v>
      </c>
      <c r="AB1704" s="131">
        <v>104.31</v>
      </c>
      <c r="AC1704" s="109"/>
      <c r="AD1704" s="131">
        <v>749.98900000000003</v>
      </c>
      <c r="AE1704" s="109"/>
      <c r="AF1704" s="108"/>
      <c r="AG1704" s="16"/>
      <c r="AH1704" s="132">
        <v>1.15E-3</v>
      </c>
      <c r="AI1704" s="132">
        <v>3.6929999999999998E-2</v>
      </c>
      <c r="AJ1704" s="132">
        <v>2.5799999999999998E-3</v>
      </c>
    </row>
    <row r="1705" spans="1:36">
      <c r="A1705" t="s">
        <v>1214</v>
      </c>
      <c r="B1705" t="s">
        <v>1253</v>
      </c>
      <c r="C1705" t="s">
        <v>2906</v>
      </c>
      <c r="D1705" t="s">
        <v>2907</v>
      </c>
      <c r="E1705" t="s">
        <v>310</v>
      </c>
      <c r="F1705" t="s">
        <v>2908</v>
      </c>
      <c r="G1705" t="s">
        <v>2909</v>
      </c>
      <c r="H1705" t="s">
        <v>322</v>
      </c>
      <c r="I1705" t="s">
        <v>755</v>
      </c>
      <c r="J1705" t="s">
        <v>205</v>
      </c>
      <c r="K1705" t="s">
        <v>205</v>
      </c>
      <c r="L1705" t="s">
        <v>326</v>
      </c>
      <c r="M1705" t="s">
        <v>341</v>
      </c>
      <c r="N1705" t="s">
        <v>441</v>
      </c>
      <c r="O1705" t="s">
        <v>340</v>
      </c>
      <c r="P1705" t="s">
        <v>1556</v>
      </c>
      <c r="Q1705" t="s">
        <v>416</v>
      </c>
      <c r="R1705" t="s">
        <v>408</v>
      </c>
      <c r="S1705" t="s">
        <v>1213</v>
      </c>
      <c r="T1705" s="131">
        <v>3.21</v>
      </c>
      <c r="U1705" t="s">
        <v>2328</v>
      </c>
      <c r="V1705" s="132">
        <v>10</v>
      </c>
      <c r="W1705" s="132">
        <v>3.1E-2</v>
      </c>
      <c r="X1705" t="s">
        <v>413</v>
      </c>
      <c r="Y1705" t="s">
        <v>340</v>
      </c>
      <c r="Z1705" s="131">
        <v>632100</v>
      </c>
      <c r="AA1705" s="131">
        <v>1</v>
      </c>
      <c r="AB1705" s="131">
        <v>112.88</v>
      </c>
      <c r="AC1705" s="109"/>
      <c r="AD1705" s="131">
        <v>713.51400000000001</v>
      </c>
      <c r="AE1705" s="109"/>
      <c r="AF1705" s="108"/>
      <c r="AG1705" s="16"/>
      <c r="AH1705" s="132">
        <v>7.2000000000000005E-4</v>
      </c>
      <c r="AI1705" s="132">
        <v>3.5130000000000002E-2</v>
      </c>
      <c r="AJ1705" s="132">
        <v>2.4499999999999999E-3</v>
      </c>
    </row>
    <row r="1706" spans="1:36">
      <c r="A1706" t="s">
        <v>1214</v>
      </c>
      <c r="B1706" t="s">
        <v>1253</v>
      </c>
      <c r="C1706" t="s">
        <v>456</v>
      </c>
      <c r="D1706" t="s">
        <v>2228</v>
      </c>
      <c r="E1706" t="s">
        <v>310</v>
      </c>
      <c r="F1706" t="s">
        <v>2460</v>
      </c>
      <c r="G1706" t="s">
        <v>2461</v>
      </c>
      <c r="H1706" t="s">
        <v>322</v>
      </c>
      <c r="I1706" t="s">
        <v>755</v>
      </c>
      <c r="J1706" t="s">
        <v>205</v>
      </c>
      <c r="K1706" t="s">
        <v>205</v>
      </c>
      <c r="L1706" t="s">
        <v>326</v>
      </c>
      <c r="M1706" t="s">
        <v>341</v>
      </c>
      <c r="N1706" t="s">
        <v>441</v>
      </c>
      <c r="O1706" t="s">
        <v>340</v>
      </c>
      <c r="P1706" t="s">
        <v>1212</v>
      </c>
      <c r="Q1706" t="s">
        <v>414</v>
      </c>
      <c r="R1706" t="s">
        <v>408</v>
      </c>
      <c r="S1706" t="s">
        <v>1213</v>
      </c>
      <c r="T1706" s="131">
        <v>2.77</v>
      </c>
      <c r="U1706" t="s">
        <v>2462</v>
      </c>
      <c r="V1706" s="132">
        <v>1.702E-2</v>
      </c>
      <c r="W1706" s="132">
        <v>2.46E-2</v>
      </c>
      <c r="X1706" t="s">
        <v>413</v>
      </c>
      <c r="Y1706" t="s">
        <v>340</v>
      </c>
      <c r="Z1706" s="131">
        <v>573355.17000000004</v>
      </c>
      <c r="AA1706" s="131">
        <v>1</v>
      </c>
      <c r="AB1706" s="131">
        <v>123.46</v>
      </c>
      <c r="AC1706" s="109"/>
      <c r="AD1706" s="131">
        <v>707.86400000000003</v>
      </c>
      <c r="AE1706" s="109"/>
      <c r="AF1706" s="108"/>
      <c r="AG1706" s="16"/>
      <c r="AH1706" s="132">
        <v>2.3000000000000001E-4</v>
      </c>
      <c r="AI1706" s="132">
        <v>3.4849999999999999E-2</v>
      </c>
      <c r="AJ1706" s="132">
        <v>2.4299999999999999E-3</v>
      </c>
    </row>
    <row r="1707" spans="1:36">
      <c r="A1707" t="s">
        <v>1214</v>
      </c>
      <c r="B1707" t="s">
        <v>1253</v>
      </c>
      <c r="C1707" t="s">
        <v>1992</v>
      </c>
      <c r="D1707" t="s">
        <v>1993</v>
      </c>
      <c r="E1707" t="s">
        <v>310</v>
      </c>
      <c r="F1707" t="s">
        <v>2833</v>
      </c>
      <c r="G1707" t="s">
        <v>2834</v>
      </c>
      <c r="H1707" t="s">
        <v>322</v>
      </c>
      <c r="I1707" t="s">
        <v>755</v>
      </c>
      <c r="J1707" t="s">
        <v>205</v>
      </c>
      <c r="K1707" t="s">
        <v>205</v>
      </c>
      <c r="L1707" t="s">
        <v>326</v>
      </c>
      <c r="M1707" t="s">
        <v>341</v>
      </c>
      <c r="N1707" t="s">
        <v>449</v>
      </c>
      <c r="O1707" t="s">
        <v>340</v>
      </c>
      <c r="P1707" t="s">
        <v>1590</v>
      </c>
      <c r="Q1707" t="s">
        <v>414</v>
      </c>
      <c r="R1707" t="s">
        <v>408</v>
      </c>
      <c r="S1707" t="s">
        <v>1213</v>
      </c>
      <c r="T1707" s="131">
        <v>4.0999999999999996</v>
      </c>
      <c r="U1707" t="s">
        <v>2835</v>
      </c>
      <c r="V1707" s="132">
        <v>9.9997799999999994</v>
      </c>
      <c r="W1707" s="132">
        <v>2.87E-2</v>
      </c>
      <c r="X1707" t="s">
        <v>412</v>
      </c>
      <c r="Y1707" t="s">
        <v>340</v>
      </c>
      <c r="Z1707" s="131">
        <v>600000</v>
      </c>
      <c r="AA1707" s="131">
        <v>1</v>
      </c>
      <c r="AB1707" s="131">
        <v>110.56</v>
      </c>
      <c r="AC1707" s="109"/>
      <c r="AD1707" s="131">
        <v>663.36</v>
      </c>
      <c r="AE1707" s="109"/>
      <c r="AF1707" s="108"/>
      <c r="AG1707" s="16"/>
      <c r="AH1707" s="132">
        <v>1.56E-3</v>
      </c>
      <c r="AI1707" s="132">
        <v>3.2660000000000002E-2</v>
      </c>
      <c r="AJ1707" s="132">
        <v>2.2799999999999999E-3</v>
      </c>
    </row>
    <row r="1708" spans="1:36">
      <c r="A1708" t="s">
        <v>1214</v>
      </c>
      <c r="B1708" t="s">
        <v>1253</v>
      </c>
      <c r="C1708" t="s">
        <v>2235</v>
      </c>
      <c r="D1708" t="s">
        <v>2236</v>
      </c>
      <c r="E1708" t="s">
        <v>310</v>
      </c>
      <c r="F1708" t="s">
        <v>2252</v>
      </c>
      <c r="G1708" t="s">
        <v>2253</v>
      </c>
      <c r="H1708" t="s">
        <v>322</v>
      </c>
      <c r="I1708" t="s">
        <v>755</v>
      </c>
      <c r="J1708" t="s">
        <v>205</v>
      </c>
      <c r="K1708" t="s">
        <v>205</v>
      </c>
      <c r="L1708" t="s">
        <v>326</v>
      </c>
      <c r="M1708" t="s">
        <v>341</v>
      </c>
      <c r="N1708" t="s">
        <v>466</v>
      </c>
      <c r="O1708" t="s">
        <v>340</v>
      </c>
      <c r="P1708" t="s">
        <v>1645</v>
      </c>
      <c r="Q1708" t="s">
        <v>414</v>
      </c>
      <c r="R1708" t="s">
        <v>408</v>
      </c>
      <c r="S1708" t="s">
        <v>1213</v>
      </c>
      <c r="T1708" s="131">
        <v>2.21</v>
      </c>
      <c r="U1708" t="s">
        <v>2254</v>
      </c>
      <c r="V1708" s="132">
        <v>8.8000000000000003E-4</v>
      </c>
      <c r="W1708" s="132">
        <v>2.8400000000000002E-2</v>
      </c>
      <c r="X1708" t="s">
        <v>413</v>
      </c>
      <c r="Y1708" t="s">
        <v>340</v>
      </c>
      <c r="Z1708" s="131">
        <v>517770</v>
      </c>
      <c r="AA1708" s="131">
        <v>1</v>
      </c>
      <c r="AB1708" s="131">
        <v>108.66</v>
      </c>
      <c r="AC1708" s="109"/>
      <c r="AD1708" s="131">
        <v>562.60900000000004</v>
      </c>
      <c r="AE1708" s="109"/>
      <c r="AF1708" s="108"/>
      <c r="AG1708" s="16"/>
      <c r="AH1708" s="132">
        <v>7.6000000000000004E-4</v>
      </c>
      <c r="AI1708" s="132">
        <v>2.7699999999999999E-2</v>
      </c>
      <c r="AJ1708" s="132">
        <v>1.9400000000000001E-3</v>
      </c>
    </row>
    <row r="1709" spans="1:36">
      <c r="A1709" t="s">
        <v>1214</v>
      </c>
      <c r="B1709" t="s">
        <v>1253</v>
      </c>
      <c r="C1709" t="s">
        <v>1992</v>
      </c>
      <c r="D1709" t="s">
        <v>1993</v>
      </c>
      <c r="E1709" t="s">
        <v>310</v>
      </c>
      <c r="F1709" t="s">
        <v>2530</v>
      </c>
      <c r="G1709" t="s">
        <v>2531</v>
      </c>
      <c r="H1709" t="s">
        <v>322</v>
      </c>
      <c r="I1709" t="s">
        <v>755</v>
      </c>
      <c r="J1709" t="s">
        <v>205</v>
      </c>
      <c r="K1709" t="s">
        <v>205</v>
      </c>
      <c r="L1709" t="s">
        <v>326</v>
      </c>
      <c r="M1709" t="s">
        <v>341</v>
      </c>
      <c r="N1709" t="s">
        <v>449</v>
      </c>
      <c r="O1709" t="s">
        <v>340</v>
      </c>
      <c r="P1709" t="s">
        <v>1212</v>
      </c>
      <c r="Q1709" t="s">
        <v>414</v>
      </c>
      <c r="R1709" t="s">
        <v>408</v>
      </c>
      <c r="S1709" t="s">
        <v>1213</v>
      </c>
      <c r="T1709" s="131">
        <v>3.34</v>
      </c>
      <c r="U1709" t="s">
        <v>2532</v>
      </c>
      <c r="V1709" s="132">
        <v>-5.3200000000000001E-3</v>
      </c>
      <c r="W1709" s="132">
        <v>2.5700000000000001E-2</v>
      </c>
      <c r="X1709" t="s">
        <v>413</v>
      </c>
      <c r="Y1709" t="s">
        <v>340</v>
      </c>
      <c r="Z1709" s="131">
        <v>525000</v>
      </c>
      <c r="AA1709" s="131">
        <v>1</v>
      </c>
      <c r="AB1709" s="131">
        <v>105.19</v>
      </c>
      <c r="AC1709" s="109"/>
      <c r="AD1709" s="131">
        <v>552.24800000000005</v>
      </c>
      <c r="AE1709" s="109"/>
      <c r="AF1709" s="108"/>
      <c r="AG1709" s="16"/>
      <c r="AH1709" s="132">
        <v>5.2999999999999998E-4</v>
      </c>
      <c r="AI1709" s="132">
        <v>2.7189999999999999E-2</v>
      </c>
      <c r="AJ1709" s="132">
        <v>1.9E-3</v>
      </c>
    </row>
    <row r="1710" spans="1:36">
      <c r="A1710" t="s">
        <v>1214</v>
      </c>
      <c r="B1710" t="s">
        <v>1253</v>
      </c>
      <c r="C1710" t="s">
        <v>2863</v>
      </c>
      <c r="D1710" t="s">
        <v>2864</v>
      </c>
      <c r="E1710" t="s">
        <v>310</v>
      </c>
      <c r="F1710" t="s">
        <v>2865</v>
      </c>
      <c r="G1710" t="s">
        <v>2866</v>
      </c>
      <c r="H1710" t="s">
        <v>322</v>
      </c>
      <c r="I1710" t="s">
        <v>755</v>
      </c>
      <c r="J1710" t="s">
        <v>205</v>
      </c>
      <c r="K1710" t="s">
        <v>205</v>
      </c>
      <c r="L1710" t="s">
        <v>326</v>
      </c>
      <c r="M1710" t="s">
        <v>341</v>
      </c>
      <c r="N1710" t="s">
        <v>465</v>
      </c>
      <c r="O1710" t="s">
        <v>340</v>
      </c>
      <c r="P1710" t="s">
        <v>1530</v>
      </c>
      <c r="Q1710" t="s">
        <v>414</v>
      </c>
      <c r="R1710" t="s">
        <v>408</v>
      </c>
      <c r="S1710" t="s">
        <v>1213</v>
      </c>
      <c r="T1710" s="131">
        <v>3.7</v>
      </c>
      <c r="U1710" t="s">
        <v>1755</v>
      </c>
      <c r="V1710" s="132">
        <v>3.9379999999999998E-2</v>
      </c>
      <c r="W1710" s="132">
        <v>2.8400000000000002E-2</v>
      </c>
      <c r="X1710" t="s">
        <v>413</v>
      </c>
      <c r="Y1710" t="s">
        <v>340</v>
      </c>
      <c r="Z1710" s="131">
        <v>471037.5</v>
      </c>
      <c r="AA1710" s="131">
        <v>1</v>
      </c>
      <c r="AB1710" s="131">
        <v>113.64</v>
      </c>
      <c r="AC1710" s="109"/>
      <c r="AD1710" s="131">
        <v>535.28700000000003</v>
      </c>
      <c r="AE1710" s="109"/>
      <c r="AF1710" s="108"/>
      <c r="AG1710" s="16"/>
      <c r="AH1710" s="132">
        <v>1.14E-3</v>
      </c>
      <c r="AI1710" s="132">
        <v>2.6360000000000001E-2</v>
      </c>
      <c r="AJ1710" s="132">
        <v>1.8400000000000001E-3</v>
      </c>
    </row>
    <row r="1711" spans="1:36">
      <c r="A1711" t="s">
        <v>1214</v>
      </c>
      <c r="B1711" t="s">
        <v>1253</v>
      </c>
      <c r="C1711" t="s">
        <v>2867</v>
      </c>
      <c r="D1711" t="s">
        <v>2868</v>
      </c>
      <c r="E1711" t="s">
        <v>310</v>
      </c>
      <c r="F1711" t="s">
        <v>2869</v>
      </c>
      <c r="G1711" t="s">
        <v>2870</v>
      </c>
      <c r="H1711" t="s">
        <v>322</v>
      </c>
      <c r="I1711" t="s">
        <v>755</v>
      </c>
      <c r="J1711" t="s">
        <v>205</v>
      </c>
      <c r="K1711" t="s">
        <v>205</v>
      </c>
      <c r="L1711" t="s">
        <v>326</v>
      </c>
      <c r="M1711" t="s">
        <v>341</v>
      </c>
      <c r="N1711" t="s">
        <v>465</v>
      </c>
      <c r="O1711" t="s">
        <v>340</v>
      </c>
      <c r="P1711" t="s">
        <v>1579</v>
      </c>
      <c r="Q1711" t="s">
        <v>416</v>
      </c>
      <c r="R1711" t="s">
        <v>408</v>
      </c>
      <c r="S1711" t="s">
        <v>1213</v>
      </c>
      <c r="T1711" s="131">
        <v>6.34</v>
      </c>
      <c r="U1711" t="s">
        <v>2871</v>
      </c>
      <c r="V1711" s="132">
        <v>1.0999999999999999E-2</v>
      </c>
      <c r="W1711" s="132">
        <v>3.04E-2</v>
      </c>
      <c r="X1711" t="s">
        <v>413</v>
      </c>
      <c r="Y1711" t="s">
        <v>340</v>
      </c>
      <c r="Z1711" s="131">
        <v>548113.42000000004</v>
      </c>
      <c r="AA1711" s="131">
        <v>1</v>
      </c>
      <c r="AB1711" s="131">
        <v>96.38</v>
      </c>
      <c r="AC1711" s="109"/>
      <c r="AD1711" s="131">
        <v>528.27200000000005</v>
      </c>
      <c r="AE1711" s="109"/>
      <c r="AF1711" s="108"/>
      <c r="AG1711" s="16"/>
      <c r="AH1711" s="132">
        <v>2.6700000000000001E-3</v>
      </c>
      <c r="AI1711" s="132">
        <v>2.6009999999999998E-2</v>
      </c>
      <c r="AJ1711" s="132">
        <v>1.82E-3</v>
      </c>
    </row>
    <row r="1712" spans="1:36">
      <c r="A1712" t="s">
        <v>1214</v>
      </c>
      <c r="B1712" t="s">
        <v>1253</v>
      </c>
      <c r="C1712" t="s">
        <v>456</v>
      </c>
      <c r="D1712" t="s">
        <v>2228</v>
      </c>
      <c r="E1712" t="s">
        <v>310</v>
      </c>
      <c r="F1712" t="s">
        <v>2431</v>
      </c>
      <c r="G1712" t="s">
        <v>2432</v>
      </c>
      <c r="H1712" t="s">
        <v>322</v>
      </c>
      <c r="I1712" t="s">
        <v>755</v>
      </c>
      <c r="J1712" t="s">
        <v>205</v>
      </c>
      <c r="K1712" t="s">
        <v>205</v>
      </c>
      <c r="L1712" t="s">
        <v>326</v>
      </c>
      <c r="M1712" t="s">
        <v>341</v>
      </c>
      <c r="N1712" t="s">
        <v>441</v>
      </c>
      <c r="O1712" t="s">
        <v>340</v>
      </c>
      <c r="P1712" t="s">
        <v>1212</v>
      </c>
      <c r="Q1712" t="s">
        <v>414</v>
      </c>
      <c r="R1712" t="s">
        <v>408</v>
      </c>
      <c r="S1712" t="s">
        <v>1213</v>
      </c>
      <c r="T1712" s="131">
        <v>5.12</v>
      </c>
      <c r="U1712" t="s">
        <v>2433</v>
      </c>
      <c r="V1712" s="132">
        <v>6.8100000000000001E-3</v>
      </c>
      <c r="W1712" s="132">
        <v>2.6200000000000001E-2</v>
      </c>
      <c r="X1712" t="s">
        <v>413</v>
      </c>
      <c r="Y1712" t="s">
        <v>340</v>
      </c>
      <c r="Z1712" s="131">
        <v>453000</v>
      </c>
      <c r="AA1712" s="131">
        <v>1</v>
      </c>
      <c r="AB1712" s="131">
        <v>116.21</v>
      </c>
      <c r="AC1712" s="109"/>
      <c r="AD1712" s="131">
        <v>526.43100000000004</v>
      </c>
      <c r="AE1712" s="109"/>
      <c r="AF1712" s="108"/>
      <c r="AG1712" s="16"/>
      <c r="AH1712" s="132">
        <v>1.2E-4</v>
      </c>
      <c r="AI1712" s="132">
        <v>2.5919999999999999E-2</v>
      </c>
      <c r="AJ1712" s="132">
        <v>1.81E-3</v>
      </c>
    </row>
    <row r="1713" spans="1:36">
      <c r="A1713" t="s">
        <v>1214</v>
      </c>
      <c r="B1713" t="s">
        <v>1253</v>
      </c>
      <c r="C1713" t="s">
        <v>2547</v>
      </c>
      <c r="D1713" t="s">
        <v>2548</v>
      </c>
      <c r="E1713" t="s">
        <v>310</v>
      </c>
      <c r="F1713" t="s">
        <v>2549</v>
      </c>
      <c r="G1713" t="s">
        <v>2550</v>
      </c>
      <c r="H1713" t="s">
        <v>322</v>
      </c>
      <c r="I1713" t="s">
        <v>756</v>
      </c>
      <c r="J1713" t="s">
        <v>205</v>
      </c>
      <c r="K1713" t="s">
        <v>205</v>
      </c>
      <c r="L1713" t="s">
        <v>326</v>
      </c>
      <c r="M1713" t="s">
        <v>341</v>
      </c>
      <c r="N1713" t="s">
        <v>455</v>
      </c>
      <c r="O1713" t="s">
        <v>340</v>
      </c>
      <c r="P1713" t="s">
        <v>1579</v>
      </c>
      <c r="Q1713" t="s">
        <v>416</v>
      </c>
      <c r="R1713" t="s">
        <v>408</v>
      </c>
      <c r="S1713" t="s">
        <v>1213</v>
      </c>
      <c r="T1713" s="131">
        <v>2.4300000000000002</v>
      </c>
      <c r="U1713" t="s">
        <v>2551</v>
      </c>
      <c r="V1713" s="132">
        <v>4.3470000000000002E-2</v>
      </c>
      <c r="W1713" s="132">
        <v>6.2100000000000002E-2</v>
      </c>
      <c r="X1713" t="s">
        <v>413</v>
      </c>
      <c r="Y1713" t="s">
        <v>340</v>
      </c>
      <c r="Z1713" s="131">
        <v>551787.56999999995</v>
      </c>
      <c r="AA1713" s="131">
        <v>1</v>
      </c>
      <c r="AB1713" s="131">
        <v>94.12</v>
      </c>
      <c r="AC1713" s="109"/>
      <c r="AD1713" s="131">
        <v>519.34199999999998</v>
      </c>
      <c r="AE1713" s="109"/>
      <c r="AF1713" s="108"/>
      <c r="AG1713" s="16"/>
      <c r="AH1713" s="132">
        <v>4.2999999999999999E-4</v>
      </c>
      <c r="AI1713" s="132">
        <v>2.5569999999999999E-2</v>
      </c>
      <c r="AJ1713" s="132">
        <v>1.7899999999999999E-3</v>
      </c>
    </row>
    <row r="1714" spans="1:36">
      <c r="A1714" t="s">
        <v>1214</v>
      </c>
      <c r="B1714" t="s">
        <v>1253</v>
      </c>
      <c r="C1714" t="s">
        <v>2910</v>
      </c>
      <c r="D1714" t="s">
        <v>2911</v>
      </c>
      <c r="E1714" t="s">
        <v>310</v>
      </c>
      <c r="F1714" t="s">
        <v>2912</v>
      </c>
      <c r="G1714" t="s">
        <v>2913</v>
      </c>
      <c r="H1714" t="s">
        <v>322</v>
      </c>
      <c r="I1714" t="s">
        <v>952</v>
      </c>
      <c r="J1714" t="s">
        <v>205</v>
      </c>
      <c r="K1714" t="s">
        <v>205</v>
      </c>
      <c r="L1714" t="s">
        <v>326</v>
      </c>
      <c r="M1714" t="s">
        <v>341</v>
      </c>
      <c r="N1714" t="s">
        <v>441</v>
      </c>
      <c r="O1714" t="s">
        <v>340</v>
      </c>
      <c r="P1714" t="s">
        <v>1556</v>
      </c>
      <c r="Q1714" t="s">
        <v>416</v>
      </c>
      <c r="R1714" t="s">
        <v>408</v>
      </c>
      <c r="S1714" t="s">
        <v>1213</v>
      </c>
      <c r="T1714" s="131">
        <v>2.78</v>
      </c>
      <c r="U1714" t="s">
        <v>2506</v>
      </c>
      <c r="V1714" s="132">
        <v>10</v>
      </c>
      <c r="W1714" s="132">
        <v>5.2999999999999999E-2</v>
      </c>
      <c r="X1714" t="s">
        <v>413</v>
      </c>
      <c r="Y1714" t="s">
        <v>340</v>
      </c>
      <c r="Z1714" s="131">
        <v>459200</v>
      </c>
      <c r="AA1714" s="131">
        <v>1</v>
      </c>
      <c r="AB1714" s="131">
        <v>106.83</v>
      </c>
      <c r="AC1714" s="109"/>
      <c r="AD1714" s="131">
        <v>490.56299999999999</v>
      </c>
      <c r="AE1714" s="109"/>
      <c r="AF1714" s="108"/>
      <c r="AG1714" s="16"/>
      <c r="AH1714" s="132">
        <v>7.2000000000000005E-4</v>
      </c>
      <c r="AI1714" s="132">
        <v>2.4150000000000001E-2</v>
      </c>
      <c r="AJ1714" s="132">
        <v>1.6900000000000001E-3</v>
      </c>
    </row>
    <row r="1715" spans="1:36">
      <c r="A1715" t="s">
        <v>1214</v>
      </c>
      <c r="B1715" t="s">
        <v>1253</v>
      </c>
      <c r="C1715" t="s">
        <v>2004</v>
      </c>
      <c r="D1715" t="s">
        <v>2005</v>
      </c>
      <c r="E1715" t="s">
        <v>310</v>
      </c>
      <c r="F1715" t="s">
        <v>2232</v>
      </c>
      <c r="G1715" t="s">
        <v>2233</v>
      </c>
      <c r="H1715" t="s">
        <v>322</v>
      </c>
      <c r="I1715" t="s">
        <v>755</v>
      </c>
      <c r="J1715" t="s">
        <v>205</v>
      </c>
      <c r="K1715" t="s">
        <v>205</v>
      </c>
      <c r="L1715" t="s">
        <v>326</v>
      </c>
      <c r="M1715" t="s">
        <v>341</v>
      </c>
      <c r="N1715" t="s">
        <v>449</v>
      </c>
      <c r="O1715" t="s">
        <v>340</v>
      </c>
      <c r="P1715" t="s">
        <v>1212</v>
      </c>
      <c r="Q1715" t="s">
        <v>414</v>
      </c>
      <c r="R1715" t="s">
        <v>408</v>
      </c>
      <c r="S1715" t="s">
        <v>1213</v>
      </c>
      <c r="T1715" s="131">
        <v>3.21</v>
      </c>
      <c r="U1715" t="s">
        <v>2234</v>
      </c>
      <c r="V1715" s="132">
        <v>-3.5899999999999999E-3</v>
      </c>
      <c r="W1715" s="132">
        <v>2.58E-2</v>
      </c>
      <c r="X1715" t="s">
        <v>413</v>
      </c>
      <c r="Y1715" t="s">
        <v>340</v>
      </c>
      <c r="Z1715" s="131">
        <v>432021.6</v>
      </c>
      <c r="AA1715" s="131">
        <v>1</v>
      </c>
      <c r="AB1715" s="131">
        <v>104.36</v>
      </c>
      <c r="AC1715" s="109"/>
      <c r="AD1715" s="131">
        <v>450.858</v>
      </c>
      <c r="AE1715" s="109"/>
      <c r="AF1715" s="108"/>
      <c r="AG1715" s="16"/>
      <c r="AH1715" s="132">
        <v>1.9000000000000001E-4</v>
      </c>
      <c r="AI1715" s="132">
        <v>2.2200000000000001E-2</v>
      </c>
      <c r="AJ1715" s="132">
        <v>1.5499999999999999E-3</v>
      </c>
    </row>
    <row r="1716" spans="1:36">
      <c r="A1716" t="s">
        <v>1214</v>
      </c>
      <c r="B1716" t="s">
        <v>1253</v>
      </c>
      <c r="C1716" t="s">
        <v>1532</v>
      </c>
      <c r="D1716" t="s">
        <v>1533</v>
      </c>
      <c r="E1716" t="s">
        <v>310</v>
      </c>
      <c r="F1716" t="s">
        <v>2485</v>
      </c>
      <c r="G1716" t="s">
        <v>2486</v>
      </c>
      <c r="H1716" t="s">
        <v>322</v>
      </c>
      <c r="I1716" t="s">
        <v>755</v>
      </c>
      <c r="J1716" t="s">
        <v>205</v>
      </c>
      <c r="K1716" t="s">
        <v>205</v>
      </c>
      <c r="L1716" t="s">
        <v>326</v>
      </c>
      <c r="M1716" t="s">
        <v>341</v>
      </c>
      <c r="N1716" t="s">
        <v>449</v>
      </c>
      <c r="O1716" t="s">
        <v>340</v>
      </c>
      <c r="P1716" t="s">
        <v>1212</v>
      </c>
      <c r="Q1716" t="s">
        <v>414</v>
      </c>
      <c r="R1716" t="s">
        <v>408</v>
      </c>
      <c r="S1716" t="s">
        <v>1213</v>
      </c>
      <c r="T1716" s="131">
        <v>3.5</v>
      </c>
      <c r="U1716" t="s">
        <v>2487</v>
      </c>
      <c r="V1716" s="132">
        <v>2.7040000000000002E-2</v>
      </c>
      <c r="W1716" s="132">
        <v>2.5999999999999999E-2</v>
      </c>
      <c r="X1716" t="s">
        <v>413</v>
      </c>
      <c r="Y1716" t="s">
        <v>340</v>
      </c>
      <c r="Z1716" s="131">
        <v>401228.32</v>
      </c>
      <c r="AA1716" s="131">
        <v>1</v>
      </c>
      <c r="AB1716" s="131">
        <v>105.05</v>
      </c>
      <c r="AC1716" s="109"/>
      <c r="AD1716" s="131">
        <v>421.49</v>
      </c>
      <c r="AE1716" s="109"/>
      <c r="AF1716" s="108"/>
      <c r="AG1716" s="16"/>
      <c r="AH1716" s="132">
        <v>1.2E-4</v>
      </c>
      <c r="AI1716" s="132">
        <v>2.0750000000000001E-2</v>
      </c>
      <c r="AJ1716" s="132">
        <v>1.4499999999999999E-3</v>
      </c>
    </row>
    <row r="1717" spans="1:36">
      <c r="A1717" t="s">
        <v>1214</v>
      </c>
      <c r="B1717" t="s">
        <v>1253</v>
      </c>
      <c r="C1717" t="s">
        <v>1526</v>
      </c>
      <c r="D1717" t="s">
        <v>1527</v>
      </c>
      <c r="E1717" t="s">
        <v>310</v>
      </c>
      <c r="F1717" t="s">
        <v>3461</v>
      </c>
      <c r="G1717" t="s">
        <v>3462</v>
      </c>
      <c r="H1717" t="s">
        <v>322</v>
      </c>
      <c r="I1717" t="s">
        <v>755</v>
      </c>
      <c r="J1717" t="s">
        <v>205</v>
      </c>
      <c r="K1717" t="s">
        <v>205</v>
      </c>
      <c r="L1717" t="s">
        <v>326</v>
      </c>
      <c r="M1717" t="s">
        <v>341</v>
      </c>
      <c r="N1717" t="s">
        <v>465</v>
      </c>
      <c r="O1717" t="s">
        <v>340</v>
      </c>
      <c r="P1717" t="s">
        <v>1566</v>
      </c>
      <c r="Q1717" t="s">
        <v>414</v>
      </c>
      <c r="R1717" t="s">
        <v>408</v>
      </c>
      <c r="S1717" t="s">
        <v>1213</v>
      </c>
      <c r="T1717" s="131">
        <v>5.19</v>
      </c>
      <c r="U1717" t="s">
        <v>1962</v>
      </c>
      <c r="V1717" s="132">
        <v>5.4599999999999996E-3</v>
      </c>
      <c r="W1717" s="132">
        <v>2.81E-2</v>
      </c>
      <c r="X1717" t="s">
        <v>413</v>
      </c>
      <c r="Y1717" t="s">
        <v>340</v>
      </c>
      <c r="Z1717" s="131">
        <v>377025</v>
      </c>
      <c r="AA1717" s="131">
        <v>1</v>
      </c>
      <c r="AB1717" s="131">
        <v>102.61</v>
      </c>
      <c r="AC1717" s="109"/>
      <c r="AD1717" s="131">
        <v>386.86500000000001</v>
      </c>
      <c r="AE1717" s="109"/>
      <c r="AF1717" s="108"/>
      <c r="AG1717" s="16"/>
      <c r="AH1717" s="132">
        <v>3.5100000000000001E-3</v>
      </c>
      <c r="AI1717" s="132">
        <v>1.9050000000000001E-2</v>
      </c>
      <c r="AJ1717" s="132">
        <v>1.33E-3</v>
      </c>
    </row>
    <row r="1718" spans="1:36">
      <c r="A1718" t="s">
        <v>1214</v>
      </c>
      <c r="B1718" t="s">
        <v>1253</v>
      </c>
      <c r="C1718" t="s">
        <v>1586</v>
      </c>
      <c r="D1718" t="s">
        <v>1587</v>
      </c>
      <c r="E1718" t="s">
        <v>310</v>
      </c>
      <c r="F1718" t="s">
        <v>1588</v>
      </c>
      <c r="G1718" t="s">
        <v>1589</v>
      </c>
      <c r="H1718" t="s">
        <v>322</v>
      </c>
      <c r="I1718" t="s">
        <v>755</v>
      </c>
      <c r="J1718" t="s">
        <v>205</v>
      </c>
      <c r="K1718" t="s">
        <v>205</v>
      </c>
      <c r="L1718" t="s">
        <v>326</v>
      </c>
      <c r="M1718" t="s">
        <v>341</v>
      </c>
      <c r="N1718" t="s">
        <v>457</v>
      </c>
      <c r="O1718" t="s">
        <v>340</v>
      </c>
      <c r="P1718" t="s">
        <v>1590</v>
      </c>
      <c r="Q1718" t="s">
        <v>414</v>
      </c>
      <c r="R1718" t="s">
        <v>408</v>
      </c>
      <c r="S1718" t="s">
        <v>1213</v>
      </c>
      <c r="T1718" s="131">
        <v>5.04</v>
      </c>
      <c r="U1718" t="s">
        <v>1591</v>
      </c>
      <c r="V1718" s="132">
        <v>4.4040000000000003E-2</v>
      </c>
      <c r="W1718" s="132">
        <v>4.1700000000000001E-2</v>
      </c>
      <c r="X1718" t="s">
        <v>413</v>
      </c>
      <c r="Y1718" t="s">
        <v>340</v>
      </c>
      <c r="Z1718" s="131">
        <v>255810</v>
      </c>
      <c r="AA1718" s="131">
        <v>1</v>
      </c>
      <c r="AB1718" s="131">
        <v>148.91</v>
      </c>
      <c r="AC1718" s="109"/>
      <c r="AD1718" s="131">
        <v>380.92700000000002</v>
      </c>
      <c r="AE1718" s="109"/>
      <c r="AF1718" s="108"/>
      <c r="AG1718" s="16"/>
      <c r="AH1718" s="132">
        <v>1.2999999999999999E-4</v>
      </c>
      <c r="AI1718" s="132">
        <v>1.8759999999999999E-2</v>
      </c>
      <c r="AJ1718" s="132">
        <v>1.31E-3</v>
      </c>
    </row>
    <row r="1719" spans="1:36">
      <c r="A1719" t="s">
        <v>1214</v>
      </c>
      <c r="B1719" t="s">
        <v>1253</v>
      </c>
      <c r="C1719" t="s">
        <v>2414</v>
      </c>
      <c r="D1719" t="s">
        <v>2415</v>
      </c>
      <c r="E1719" t="s">
        <v>310</v>
      </c>
      <c r="F1719" t="s">
        <v>2839</v>
      </c>
      <c r="G1719" t="s">
        <v>2840</v>
      </c>
      <c r="H1719" t="s">
        <v>322</v>
      </c>
      <c r="I1719" t="s">
        <v>755</v>
      </c>
      <c r="J1719" t="s">
        <v>205</v>
      </c>
      <c r="K1719" t="s">
        <v>205</v>
      </c>
      <c r="L1719" t="s">
        <v>326</v>
      </c>
      <c r="M1719" t="s">
        <v>341</v>
      </c>
      <c r="N1719" t="s">
        <v>449</v>
      </c>
      <c r="O1719" t="s">
        <v>340</v>
      </c>
      <c r="P1719" t="s">
        <v>1590</v>
      </c>
      <c r="Q1719" t="s">
        <v>414</v>
      </c>
      <c r="R1719" t="s">
        <v>408</v>
      </c>
      <c r="S1719" t="s">
        <v>1213</v>
      </c>
      <c r="T1719" s="131">
        <v>2.72</v>
      </c>
      <c r="U1719" t="s">
        <v>1880</v>
      </c>
      <c r="V1719" s="132">
        <v>2.707E-2</v>
      </c>
      <c r="W1719" s="132">
        <v>2.8500000000000001E-2</v>
      </c>
      <c r="X1719" t="s">
        <v>412</v>
      </c>
      <c r="Y1719" t="s">
        <v>340</v>
      </c>
      <c r="Z1719" s="131">
        <v>349097</v>
      </c>
      <c r="AA1719" s="131">
        <v>1</v>
      </c>
      <c r="AB1719" s="131">
        <v>108.07</v>
      </c>
      <c r="AC1719" s="109"/>
      <c r="AD1719" s="131">
        <v>377.26900000000001</v>
      </c>
      <c r="AE1719" s="109"/>
      <c r="AF1719" s="108"/>
      <c r="AG1719" s="16"/>
      <c r="AH1719" s="132">
        <v>3.8000000000000002E-4</v>
      </c>
      <c r="AI1719" s="132">
        <v>1.8579999999999999E-2</v>
      </c>
      <c r="AJ1719" s="132">
        <v>1.2999999999999999E-3</v>
      </c>
    </row>
    <row r="1720" spans="1:36">
      <c r="A1720" t="s">
        <v>1214</v>
      </c>
      <c r="B1720" t="s">
        <v>1253</v>
      </c>
      <c r="C1720" t="s">
        <v>2880</v>
      </c>
      <c r="D1720" t="s">
        <v>2881</v>
      </c>
      <c r="E1720" t="s">
        <v>310</v>
      </c>
      <c r="F1720" t="s">
        <v>2882</v>
      </c>
      <c r="G1720" t="s">
        <v>2883</v>
      </c>
      <c r="H1720" t="s">
        <v>322</v>
      </c>
      <c r="I1720" t="s">
        <v>952</v>
      </c>
      <c r="J1720" t="s">
        <v>205</v>
      </c>
      <c r="K1720" t="s">
        <v>205</v>
      </c>
      <c r="L1720" t="s">
        <v>326</v>
      </c>
      <c r="M1720" t="s">
        <v>341</v>
      </c>
      <c r="N1720" t="s">
        <v>448</v>
      </c>
      <c r="O1720" t="s">
        <v>340</v>
      </c>
      <c r="P1720" t="s">
        <v>1673</v>
      </c>
      <c r="Q1720" t="s">
        <v>416</v>
      </c>
      <c r="R1720" t="s">
        <v>408</v>
      </c>
      <c r="S1720" t="s">
        <v>1213</v>
      </c>
      <c r="T1720" s="131">
        <v>1.43</v>
      </c>
      <c r="U1720" t="s">
        <v>1681</v>
      </c>
      <c r="V1720" s="132">
        <v>5.7119999999999997E-2</v>
      </c>
      <c r="W1720" s="132">
        <v>5.3600000000000002E-2</v>
      </c>
      <c r="X1720" t="s">
        <v>413</v>
      </c>
      <c r="Y1720" t="s">
        <v>340</v>
      </c>
      <c r="Z1720" s="131">
        <v>361800</v>
      </c>
      <c r="AA1720" s="131">
        <v>1</v>
      </c>
      <c r="AB1720" s="131">
        <v>103</v>
      </c>
      <c r="AC1720" s="109"/>
      <c r="AD1720" s="131">
        <v>372.654</v>
      </c>
      <c r="AE1720" s="109"/>
      <c r="AF1720" s="108"/>
      <c r="AG1720" s="16"/>
      <c r="AH1720" s="132">
        <v>2.5100000000000001E-3</v>
      </c>
      <c r="AI1720" s="132">
        <v>1.8350000000000002E-2</v>
      </c>
      <c r="AJ1720" s="132">
        <v>1.2800000000000001E-3</v>
      </c>
    </row>
    <row r="1721" spans="1:36">
      <c r="A1721" t="s">
        <v>1214</v>
      </c>
      <c r="B1721" t="s">
        <v>1253</v>
      </c>
      <c r="C1721" t="s">
        <v>2239</v>
      </c>
      <c r="D1721" t="s">
        <v>2240</v>
      </c>
      <c r="E1721" t="s">
        <v>310</v>
      </c>
      <c r="F1721" t="s">
        <v>2241</v>
      </c>
      <c r="G1721" t="s">
        <v>2242</v>
      </c>
      <c r="H1721" t="s">
        <v>322</v>
      </c>
      <c r="I1721" t="s">
        <v>952</v>
      </c>
      <c r="J1721" t="s">
        <v>205</v>
      </c>
      <c r="K1721" t="s">
        <v>205</v>
      </c>
      <c r="L1721" t="s">
        <v>326</v>
      </c>
      <c r="M1721" t="s">
        <v>341</v>
      </c>
      <c r="N1721" t="s">
        <v>465</v>
      </c>
      <c r="O1721" t="s">
        <v>340</v>
      </c>
      <c r="P1721" t="s">
        <v>1590</v>
      </c>
      <c r="Q1721" t="s">
        <v>414</v>
      </c>
      <c r="R1721" t="s">
        <v>408</v>
      </c>
      <c r="S1721" t="s">
        <v>1213</v>
      </c>
      <c r="T1721" s="131">
        <v>5.94</v>
      </c>
      <c r="U1721" t="s">
        <v>2243</v>
      </c>
      <c r="V1721" s="132">
        <v>4.4639999999999999E-2</v>
      </c>
      <c r="W1721" s="132">
        <v>5.2400000000000002E-2</v>
      </c>
      <c r="X1721" t="s">
        <v>413</v>
      </c>
      <c r="Y1721" t="s">
        <v>340</v>
      </c>
      <c r="Z1721" s="131">
        <v>370000</v>
      </c>
      <c r="AA1721" s="131">
        <v>1</v>
      </c>
      <c r="AB1721" s="131">
        <v>99.91</v>
      </c>
      <c r="AC1721" s="109"/>
      <c r="AD1721" s="131">
        <v>369.66699999999997</v>
      </c>
      <c r="AE1721" s="109"/>
      <c r="AF1721" s="108"/>
      <c r="AG1721" s="16"/>
      <c r="AH1721" s="132">
        <v>2.0000000000000001E-4</v>
      </c>
      <c r="AI1721" s="132">
        <v>1.8200000000000001E-2</v>
      </c>
      <c r="AJ1721" s="132">
        <v>1.2700000000000001E-3</v>
      </c>
    </row>
    <row r="1722" spans="1:36">
      <c r="A1722" t="s">
        <v>1214</v>
      </c>
      <c r="B1722" t="s">
        <v>1253</v>
      </c>
      <c r="C1722" t="s">
        <v>1992</v>
      </c>
      <c r="D1722" t="s">
        <v>1993</v>
      </c>
      <c r="E1722" t="s">
        <v>310</v>
      </c>
      <c r="F1722" t="s">
        <v>2845</v>
      </c>
      <c r="G1722" t="s">
        <v>2846</v>
      </c>
      <c r="H1722" t="s">
        <v>322</v>
      </c>
      <c r="I1722" t="s">
        <v>755</v>
      </c>
      <c r="J1722" t="s">
        <v>205</v>
      </c>
      <c r="K1722" t="s">
        <v>205</v>
      </c>
      <c r="L1722" t="s">
        <v>326</v>
      </c>
      <c r="M1722" t="s">
        <v>341</v>
      </c>
      <c r="N1722" t="s">
        <v>449</v>
      </c>
      <c r="O1722" t="s">
        <v>340</v>
      </c>
      <c r="P1722" t="s">
        <v>1590</v>
      </c>
      <c r="Q1722" t="s">
        <v>414</v>
      </c>
      <c r="R1722" t="s">
        <v>408</v>
      </c>
      <c r="S1722" t="s">
        <v>1213</v>
      </c>
      <c r="T1722" s="131">
        <v>0.88</v>
      </c>
      <c r="U1722" t="s">
        <v>2847</v>
      </c>
      <c r="V1722" s="132">
        <v>2.6519999999999998E-2</v>
      </c>
      <c r="W1722" s="132">
        <v>2.8799999999999999E-2</v>
      </c>
      <c r="X1722" t="s">
        <v>412</v>
      </c>
      <c r="Y1722" t="s">
        <v>340</v>
      </c>
      <c r="Z1722" s="131">
        <v>315223</v>
      </c>
      <c r="AA1722" s="131">
        <v>1</v>
      </c>
      <c r="AB1722" s="131">
        <v>116.88</v>
      </c>
      <c r="AC1722" s="109"/>
      <c r="AD1722" s="131">
        <v>368.43299999999999</v>
      </c>
      <c r="AE1722" s="109"/>
      <c r="AF1722" s="108"/>
      <c r="AG1722" s="16"/>
      <c r="AH1722" s="132">
        <v>2.9999999999999997E-4</v>
      </c>
      <c r="AI1722" s="132">
        <v>1.814E-2</v>
      </c>
      <c r="AJ1722" s="132">
        <v>1.2700000000000001E-3</v>
      </c>
    </row>
    <row r="1723" spans="1:36">
      <c r="A1723" t="s">
        <v>1214</v>
      </c>
      <c r="B1723" t="s">
        <v>1253</v>
      </c>
      <c r="C1723" t="s">
        <v>2841</v>
      </c>
      <c r="D1723" t="s">
        <v>2842</v>
      </c>
      <c r="E1723" t="s">
        <v>310</v>
      </c>
      <c r="F1723" t="s">
        <v>2843</v>
      </c>
      <c r="G1723" t="s">
        <v>2844</v>
      </c>
      <c r="H1723" t="s">
        <v>322</v>
      </c>
      <c r="I1723" t="s">
        <v>755</v>
      </c>
      <c r="J1723" t="s">
        <v>205</v>
      </c>
      <c r="K1723" t="s">
        <v>205</v>
      </c>
      <c r="L1723" t="s">
        <v>326</v>
      </c>
      <c r="M1723" t="s">
        <v>341</v>
      </c>
      <c r="N1723" t="s">
        <v>448</v>
      </c>
      <c r="O1723" t="s">
        <v>340</v>
      </c>
      <c r="P1723" t="s">
        <v>1566</v>
      </c>
      <c r="Q1723" t="s">
        <v>414</v>
      </c>
      <c r="R1723" t="s">
        <v>408</v>
      </c>
      <c r="S1723" t="s">
        <v>1213</v>
      </c>
      <c r="T1723" s="131">
        <v>5.14</v>
      </c>
      <c r="U1723" t="s">
        <v>2041</v>
      </c>
      <c r="V1723" s="132">
        <v>2.845E-2</v>
      </c>
      <c r="W1723" s="132">
        <v>2.8400000000000002E-2</v>
      </c>
      <c r="X1723" t="s">
        <v>413</v>
      </c>
      <c r="Y1723" t="s">
        <v>340</v>
      </c>
      <c r="Z1723" s="131">
        <v>352000</v>
      </c>
      <c r="AA1723" s="131">
        <v>1</v>
      </c>
      <c r="AB1723" s="131">
        <v>101.87</v>
      </c>
      <c r="AC1723" s="109"/>
      <c r="AD1723" s="131">
        <v>358.58199999999999</v>
      </c>
      <c r="AE1723" s="109"/>
      <c r="AF1723" s="108"/>
      <c r="AG1723" s="16"/>
      <c r="AH1723" s="132">
        <v>1.41E-3</v>
      </c>
      <c r="AI1723" s="132">
        <v>1.7659999999999999E-2</v>
      </c>
      <c r="AJ1723" s="132">
        <v>1.23E-3</v>
      </c>
    </row>
    <row r="1724" spans="1:36">
      <c r="A1724" t="s">
        <v>1214</v>
      </c>
      <c r="B1724" t="s">
        <v>1253</v>
      </c>
      <c r="C1724" t="s">
        <v>1532</v>
      </c>
      <c r="D1724" t="s">
        <v>1533</v>
      </c>
      <c r="E1724" t="s">
        <v>310</v>
      </c>
      <c r="F1724" t="s">
        <v>2848</v>
      </c>
      <c r="G1724" t="s">
        <v>2849</v>
      </c>
      <c r="H1724" t="s">
        <v>322</v>
      </c>
      <c r="I1724" t="s">
        <v>755</v>
      </c>
      <c r="J1724" t="s">
        <v>205</v>
      </c>
      <c r="K1724" t="s">
        <v>205</v>
      </c>
      <c r="L1724" t="s">
        <v>326</v>
      </c>
      <c r="M1724" t="s">
        <v>341</v>
      </c>
      <c r="N1724" t="s">
        <v>449</v>
      </c>
      <c r="O1724" t="s">
        <v>340</v>
      </c>
      <c r="P1724" t="s">
        <v>1590</v>
      </c>
      <c r="Q1724" t="s">
        <v>414</v>
      </c>
      <c r="R1724" t="s">
        <v>408</v>
      </c>
      <c r="S1724" t="s">
        <v>1213</v>
      </c>
      <c r="T1724" s="131">
        <v>0.33</v>
      </c>
      <c r="U1724" t="s">
        <v>2850</v>
      </c>
      <c r="V1724" s="132">
        <v>2.6120000000000001E-2</v>
      </c>
      <c r="W1724" s="132">
        <v>2.1399999999999999E-2</v>
      </c>
      <c r="X1724" t="s">
        <v>412</v>
      </c>
      <c r="Y1724" t="s">
        <v>340</v>
      </c>
      <c r="Z1724" s="131">
        <v>304428</v>
      </c>
      <c r="AA1724" s="131">
        <v>1</v>
      </c>
      <c r="AB1724" s="131">
        <v>117.22</v>
      </c>
      <c r="AC1724" s="109"/>
      <c r="AD1724" s="131">
        <v>356.851</v>
      </c>
      <c r="AE1724" s="109"/>
      <c r="AF1724" s="108"/>
      <c r="AG1724" s="16"/>
      <c r="AH1724" s="132">
        <v>5.9000000000000003E-4</v>
      </c>
      <c r="AI1724" s="132">
        <v>1.7569999999999999E-2</v>
      </c>
      <c r="AJ1724" s="132">
        <v>1.23E-3</v>
      </c>
    </row>
    <row r="1725" spans="1:36">
      <c r="A1725" t="s">
        <v>1214</v>
      </c>
      <c r="B1725" t="s">
        <v>1253</v>
      </c>
      <c r="C1725" t="s">
        <v>1944</v>
      </c>
      <c r="D1725" t="s">
        <v>1945</v>
      </c>
      <c r="E1725" t="s">
        <v>310</v>
      </c>
      <c r="F1725" t="s">
        <v>1965</v>
      </c>
      <c r="G1725" t="s">
        <v>1966</v>
      </c>
      <c r="H1725" t="s">
        <v>322</v>
      </c>
      <c r="I1725" t="s">
        <v>755</v>
      </c>
      <c r="J1725" t="s">
        <v>205</v>
      </c>
      <c r="K1725" t="s">
        <v>205</v>
      </c>
      <c r="L1725" t="s">
        <v>326</v>
      </c>
      <c r="M1725" t="s">
        <v>341</v>
      </c>
      <c r="N1725" t="s">
        <v>465</v>
      </c>
      <c r="O1725" t="s">
        <v>340</v>
      </c>
      <c r="P1725" t="s">
        <v>1590</v>
      </c>
      <c r="Q1725" t="s">
        <v>414</v>
      </c>
      <c r="R1725" t="s">
        <v>408</v>
      </c>
      <c r="S1725" t="s">
        <v>1213</v>
      </c>
      <c r="T1725" s="131">
        <v>4.93</v>
      </c>
      <c r="U1725" t="s">
        <v>1927</v>
      </c>
      <c r="V1725" s="132">
        <v>1.8769999999999998E-2</v>
      </c>
      <c r="W1725" s="132">
        <v>2.9700000000000001E-2</v>
      </c>
      <c r="X1725" t="s">
        <v>413</v>
      </c>
      <c r="Y1725" t="s">
        <v>340</v>
      </c>
      <c r="Z1725" s="131">
        <v>327600</v>
      </c>
      <c r="AA1725" s="131">
        <v>1</v>
      </c>
      <c r="AB1725" s="131">
        <v>106.87</v>
      </c>
      <c r="AC1725" s="109"/>
      <c r="AD1725" s="131">
        <v>350.10599999999999</v>
      </c>
      <c r="AE1725" s="109"/>
      <c r="AF1725" s="108"/>
      <c r="AG1725" s="16"/>
      <c r="AH1725" s="132">
        <v>3.4000000000000002E-4</v>
      </c>
      <c r="AI1725" s="132">
        <v>1.7239999999999998E-2</v>
      </c>
      <c r="AJ1725" s="132">
        <v>1.1999999999999999E-3</v>
      </c>
    </row>
    <row r="1726" spans="1:36">
      <c r="A1726" t="s">
        <v>1214</v>
      </c>
      <c r="B1726" t="s">
        <v>1253</v>
      </c>
      <c r="C1726" t="s">
        <v>2540</v>
      </c>
      <c r="D1726" t="s">
        <v>2541</v>
      </c>
      <c r="E1726" t="s">
        <v>310</v>
      </c>
      <c r="F1726" t="s">
        <v>2542</v>
      </c>
      <c r="G1726" t="s">
        <v>2543</v>
      </c>
      <c r="H1726" t="s">
        <v>322</v>
      </c>
      <c r="I1726" t="s">
        <v>755</v>
      </c>
      <c r="J1726" t="s">
        <v>205</v>
      </c>
      <c r="K1726" t="s">
        <v>205</v>
      </c>
      <c r="L1726" t="s">
        <v>326</v>
      </c>
      <c r="M1726" t="s">
        <v>341</v>
      </c>
      <c r="N1726" t="s">
        <v>448</v>
      </c>
      <c r="O1726" t="s">
        <v>340</v>
      </c>
      <c r="P1726" t="s">
        <v>1530</v>
      </c>
      <c r="Q1726" t="s">
        <v>414</v>
      </c>
      <c r="R1726" t="s">
        <v>408</v>
      </c>
      <c r="S1726" t="s">
        <v>1213</v>
      </c>
      <c r="T1726" s="131">
        <v>2.23</v>
      </c>
      <c r="U1726" t="s">
        <v>2544</v>
      </c>
      <c r="V1726" s="132">
        <v>2.8979999999999999E-2</v>
      </c>
      <c r="W1726" s="132">
        <v>3.1699999999999999E-2</v>
      </c>
      <c r="X1726" t="s">
        <v>413</v>
      </c>
      <c r="Y1726" t="s">
        <v>340</v>
      </c>
      <c r="Z1726" s="131">
        <v>284814.53999999998</v>
      </c>
      <c r="AA1726" s="131">
        <v>1</v>
      </c>
      <c r="AB1726" s="131">
        <v>120.32</v>
      </c>
      <c r="AC1726" s="109"/>
      <c r="AD1726" s="131">
        <v>342.68900000000002</v>
      </c>
      <c r="AE1726" s="109"/>
      <c r="AF1726" s="108"/>
      <c r="AG1726" s="16"/>
      <c r="AH1726" s="132">
        <v>2.1000000000000001E-4</v>
      </c>
      <c r="AI1726" s="132">
        <v>1.687E-2</v>
      </c>
      <c r="AJ1726" s="132">
        <v>1.1800000000000001E-3</v>
      </c>
    </row>
    <row r="1727" spans="1:36">
      <c r="A1727" t="s">
        <v>1214</v>
      </c>
      <c r="B1727" t="s">
        <v>1253</v>
      </c>
      <c r="C1727" t="s">
        <v>1641</v>
      </c>
      <c r="D1727" t="s">
        <v>1642</v>
      </c>
      <c r="E1727" t="s">
        <v>310</v>
      </c>
      <c r="F1727" t="s">
        <v>2086</v>
      </c>
      <c r="G1727" t="s">
        <v>2087</v>
      </c>
      <c r="H1727" t="s">
        <v>322</v>
      </c>
      <c r="I1727" t="s">
        <v>755</v>
      </c>
      <c r="J1727" t="s">
        <v>205</v>
      </c>
      <c r="K1727" t="s">
        <v>205</v>
      </c>
      <c r="L1727" t="s">
        <v>326</v>
      </c>
      <c r="M1727" t="s">
        <v>341</v>
      </c>
      <c r="N1727" t="s">
        <v>465</v>
      </c>
      <c r="O1727" t="s">
        <v>340</v>
      </c>
      <c r="P1727" t="s">
        <v>1645</v>
      </c>
      <c r="Q1727" t="s">
        <v>414</v>
      </c>
      <c r="R1727" t="s">
        <v>408</v>
      </c>
      <c r="S1727" t="s">
        <v>1213</v>
      </c>
      <c r="T1727" s="131">
        <v>4.45</v>
      </c>
      <c r="U1727" t="s">
        <v>2088</v>
      </c>
      <c r="V1727" s="132">
        <v>9.2300000000000004E-3</v>
      </c>
      <c r="W1727" s="132">
        <v>2.87E-2</v>
      </c>
      <c r="X1727" t="s">
        <v>413</v>
      </c>
      <c r="Y1727" t="s">
        <v>340</v>
      </c>
      <c r="Z1727" s="131">
        <v>331331</v>
      </c>
      <c r="AA1727" s="131">
        <v>1</v>
      </c>
      <c r="AB1727" s="131">
        <v>102.74</v>
      </c>
      <c r="AC1727" s="109"/>
      <c r="AD1727" s="131">
        <v>340.40899999999999</v>
      </c>
      <c r="AE1727" s="109"/>
      <c r="AF1727" s="108"/>
      <c r="AG1727" s="16"/>
      <c r="AH1727" s="132">
        <v>2.4000000000000001E-4</v>
      </c>
      <c r="AI1727" s="132">
        <v>1.6760000000000001E-2</v>
      </c>
      <c r="AJ1727" s="132">
        <v>1.17E-3</v>
      </c>
    </row>
    <row r="1728" spans="1:36">
      <c r="A1728" t="s">
        <v>1214</v>
      </c>
      <c r="B1728" t="s">
        <v>1253</v>
      </c>
      <c r="C1728" t="s">
        <v>1632</v>
      </c>
      <c r="D1728" t="s">
        <v>1633</v>
      </c>
      <c r="E1728" t="s">
        <v>310</v>
      </c>
      <c r="F1728" t="s">
        <v>1942</v>
      </c>
      <c r="G1728" t="s">
        <v>1943</v>
      </c>
      <c r="H1728" t="s">
        <v>322</v>
      </c>
      <c r="I1728" t="s">
        <v>755</v>
      </c>
      <c r="J1728" t="s">
        <v>205</v>
      </c>
      <c r="K1728" t="s">
        <v>205</v>
      </c>
      <c r="L1728" t="s">
        <v>326</v>
      </c>
      <c r="M1728" t="s">
        <v>341</v>
      </c>
      <c r="N1728" t="s">
        <v>465</v>
      </c>
      <c r="O1728" t="s">
        <v>340</v>
      </c>
      <c r="P1728" t="s">
        <v>1530</v>
      </c>
      <c r="Q1728" t="s">
        <v>414</v>
      </c>
      <c r="R1728" t="s">
        <v>408</v>
      </c>
      <c r="S1728" t="s">
        <v>1213</v>
      </c>
      <c r="T1728" s="131">
        <v>3.56</v>
      </c>
      <c r="U1728" t="s">
        <v>1561</v>
      </c>
      <c r="V1728" s="132">
        <v>3.5409999999999997E-2</v>
      </c>
      <c r="W1728" s="132">
        <v>0.03</v>
      </c>
      <c r="X1728" t="s">
        <v>413</v>
      </c>
      <c r="Y1728" t="s">
        <v>340</v>
      </c>
      <c r="Z1728" s="131">
        <v>307100</v>
      </c>
      <c r="AA1728" s="131">
        <v>1</v>
      </c>
      <c r="AB1728" s="131">
        <v>110.37</v>
      </c>
      <c r="AC1728" s="109"/>
      <c r="AD1728" s="131">
        <v>338.94600000000003</v>
      </c>
      <c r="AE1728" s="109"/>
      <c r="AF1728" s="108"/>
      <c r="AG1728" s="16"/>
      <c r="AH1728" s="132">
        <v>1.7000000000000001E-4</v>
      </c>
      <c r="AI1728" s="132">
        <v>1.669E-2</v>
      </c>
      <c r="AJ1728" s="132">
        <v>1.17E-3</v>
      </c>
    </row>
    <row r="1729" spans="1:36">
      <c r="A1729" t="s">
        <v>1214</v>
      </c>
      <c r="B1729" t="s">
        <v>1253</v>
      </c>
      <c r="C1729" t="s">
        <v>456</v>
      </c>
      <c r="D1729" t="s">
        <v>2228</v>
      </c>
      <c r="E1729" t="s">
        <v>310</v>
      </c>
      <c r="F1729" t="s">
        <v>2419</v>
      </c>
      <c r="G1729" t="s">
        <v>2420</v>
      </c>
      <c r="H1729" t="s">
        <v>322</v>
      </c>
      <c r="I1729" t="s">
        <v>755</v>
      </c>
      <c r="J1729" t="s">
        <v>205</v>
      </c>
      <c r="K1729" t="s">
        <v>205</v>
      </c>
      <c r="L1729" t="s">
        <v>326</v>
      </c>
      <c r="M1729" t="s">
        <v>341</v>
      </c>
      <c r="N1729" t="s">
        <v>441</v>
      </c>
      <c r="O1729" t="s">
        <v>340</v>
      </c>
      <c r="P1729" t="s">
        <v>1212</v>
      </c>
      <c r="Q1729" t="s">
        <v>414</v>
      </c>
      <c r="R1729" t="s">
        <v>408</v>
      </c>
      <c r="S1729" t="s">
        <v>1213</v>
      </c>
      <c r="T1729" s="131">
        <v>0.65</v>
      </c>
      <c r="U1729" t="s">
        <v>2421</v>
      </c>
      <c r="V1729" s="132">
        <v>1.908E-2</v>
      </c>
      <c r="W1729" s="132">
        <v>2.9600000000000001E-2</v>
      </c>
      <c r="X1729" t="s">
        <v>413</v>
      </c>
      <c r="Y1729" t="s">
        <v>340</v>
      </c>
      <c r="Z1729" s="131">
        <v>277027.5</v>
      </c>
      <c r="AA1729" s="131">
        <v>1</v>
      </c>
      <c r="AB1729" s="131">
        <v>121.68</v>
      </c>
      <c r="AC1729" s="109"/>
      <c r="AD1729" s="131">
        <v>337.08699999999999</v>
      </c>
      <c r="AE1729" s="109"/>
      <c r="AF1729" s="108"/>
      <c r="AG1729" s="16"/>
      <c r="AH1729" s="132">
        <v>1.9000000000000001E-4</v>
      </c>
      <c r="AI1729" s="132">
        <v>1.66E-2</v>
      </c>
      <c r="AJ1729" s="132">
        <v>1.16E-3</v>
      </c>
    </row>
    <row r="1730" spans="1:36">
      <c r="A1730" t="s">
        <v>1214</v>
      </c>
      <c r="B1730" t="s">
        <v>1253</v>
      </c>
      <c r="C1730" t="s">
        <v>2289</v>
      </c>
      <c r="D1730" t="s">
        <v>2290</v>
      </c>
      <c r="E1730" t="s">
        <v>310</v>
      </c>
      <c r="F1730" t="s">
        <v>2693</v>
      </c>
      <c r="G1730" t="s">
        <v>2694</v>
      </c>
      <c r="H1730" t="s">
        <v>322</v>
      </c>
      <c r="I1730" t="s">
        <v>755</v>
      </c>
      <c r="J1730" t="s">
        <v>205</v>
      </c>
      <c r="K1730" t="s">
        <v>205</v>
      </c>
      <c r="L1730" t="s">
        <v>326</v>
      </c>
      <c r="M1730" t="s">
        <v>341</v>
      </c>
      <c r="N1730" t="s">
        <v>465</v>
      </c>
      <c r="O1730" t="s">
        <v>340</v>
      </c>
      <c r="P1730" t="s">
        <v>1590</v>
      </c>
      <c r="Q1730" t="s">
        <v>414</v>
      </c>
      <c r="R1730" t="s">
        <v>408</v>
      </c>
      <c r="S1730" t="s">
        <v>1213</v>
      </c>
      <c r="T1730" s="131">
        <v>0.91</v>
      </c>
      <c r="U1730" t="s">
        <v>2695</v>
      </c>
      <c r="V1730" s="132">
        <v>6.4599999999999996E-3</v>
      </c>
      <c r="W1730" s="132">
        <v>2.8400000000000002E-2</v>
      </c>
      <c r="X1730" t="s">
        <v>413</v>
      </c>
      <c r="Y1730" t="s">
        <v>340</v>
      </c>
      <c r="Z1730" s="131">
        <v>279004.5</v>
      </c>
      <c r="AA1730" s="131">
        <v>1</v>
      </c>
      <c r="AB1730" s="131">
        <v>118.18</v>
      </c>
      <c r="AC1730" s="109"/>
      <c r="AD1730" s="131">
        <v>329.72800000000001</v>
      </c>
      <c r="AE1730" s="109"/>
      <c r="AF1730" s="108"/>
      <c r="AG1730" s="16"/>
      <c r="AH1730" s="132">
        <v>2.0000000000000001E-4</v>
      </c>
      <c r="AI1730" s="132">
        <v>1.6240000000000001E-2</v>
      </c>
      <c r="AJ1730" s="132">
        <v>1.1299999999999999E-3</v>
      </c>
    </row>
    <row r="1731" spans="1:36">
      <c r="A1731" t="s">
        <v>1214</v>
      </c>
      <c r="B1731" t="s">
        <v>1253</v>
      </c>
      <c r="C1731" t="s">
        <v>2924</v>
      </c>
      <c r="D1731" t="s">
        <v>2925</v>
      </c>
      <c r="E1731" t="s">
        <v>310</v>
      </c>
      <c r="F1731" t="s">
        <v>2926</v>
      </c>
      <c r="G1731" t="s">
        <v>2927</v>
      </c>
      <c r="H1731" t="s">
        <v>322</v>
      </c>
      <c r="I1731" t="s">
        <v>952</v>
      </c>
      <c r="J1731" t="s">
        <v>205</v>
      </c>
      <c r="K1731" t="s">
        <v>205</v>
      </c>
      <c r="L1731" t="s">
        <v>326</v>
      </c>
      <c r="M1731" t="s">
        <v>341</v>
      </c>
      <c r="N1731" t="s">
        <v>448</v>
      </c>
      <c r="O1731" t="s">
        <v>340</v>
      </c>
      <c r="P1731" t="s">
        <v>1556</v>
      </c>
      <c r="Q1731" t="s">
        <v>416</v>
      </c>
      <c r="R1731" t="s">
        <v>408</v>
      </c>
      <c r="S1731" t="s">
        <v>1213</v>
      </c>
      <c r="T1731" s="131">
        <v>1.82</v>
      </c>
      <c r="U1731" t="s">
        <v>1681</v>
      </c>
      <c r="V1731" s="132">
        <v>4.7039999999999998E-2</v>
      </c>
      <c r="W1731" s="132">
        <v>5.2200000000000003E-2</v>
      </c>
      <c r="X1731" t="s">
        <v>413</v>
      </c>
      <c r="Y1731" t="s">
        <v>340</v>
      </c>
      <c r="Z1731" s="131">
        <v>325677.59999999998</v>
      </c>
      <c r="AA1731" s="131">
        <v>1</v>
      </c>
      <c r="AB1731" s="131">
        <v>98.9</v>
      </c>
      <c r="AC1731" s="109"/>
      <c r="AD1731" s="131">
        <v>322.09500000000003</v>
      </c>
      <c r="AE1731" s="109"/>
      <c r="AF1731" s="108"/>
      <c r="AG1731" s="16"/>
      <c r="AH1731" s="132">
        <v>5.1999999999999995E-4</v>
      </c>
      <c r="AI1731" s="132">
        <v>1.5859999999999999E-2</v>
      </c>
      <c r="AJ1731" s="132">
        <v>1.1100000000000001E-3</v>
      </c>
    </row>
    <row r="1732" spans="1:36">
      <c r="A1732" t="s">
        <v>1214</v>
      </c>
      <c r="B1732" t="s">
        <v>1253</v>
      </c>
      <c r="C1732" t="s">
        <v>2540</v>
      </c>
      <c r="D1732" t="s">
        <v>2541</v>
      </c>
      <c r="E1732" t="s">
        <v>310</v>
      </c>
      <c r="F1732" t="s">
        <v>2928</v>
      </c>
      <c r="G1732" t="s">
        <v>2929</v>
      </c>
      <c r="H1732" t="s">
        <v>322</v>
      </c>
      <c r="I1732" t="s">
        <v>755</v>
      </c>
      <c r="J1732" t="s">
        <v>205</v>
      </c>
      <c r="K1732" t="s">
        <v>205</v>
      </c>
      <c r="L1732" t="s">
        <v>326</v>
      </c>
      <c r="M1732" t="s">
        <v>341</v>
      </c>
      <c r="N1732" t="s">
        <v>448</v>
      </c>
      <c r="O1732" t="s">
        <v>340</v>
      </c>
      <c r="P1732" t="s">
        <v>1530</v>
      </c>
      <c r="Q1732" t="s">
        <v>414</v>
      </c>
      <c r="R1732" t="s">
        <v>408</v>
      </c>
      <c r="S1732" t="s">
        <v>1213</v>
      </c>
      <c r="T1732" s="131">
        <v>3.75</v>
      </c>
      <c r="U1732" t="s">
        <v>2019</v>
      </c>
      <c r="V1732" s="132">
        <v>1.158E-2</v>
      </c>
      <c r="W1732" s="132">
        <v>3.1300000000000001E-2</v>
      </c>
      <c r="X1732" t="s">
        <v>413</v>
      </c>
      <c r="Y1732" t="s">
        <v>340</v>
      </c>
      <c r="Z1732" s="131">
        <v>269234.03999999998</v>
      </c>
      <c r="AA1732" s="131">
        <v>1</v>
      </c>
      <c r="AB1732" s="131">
        <v>118.75</v>
      </c>
      <c r="AC1732" s="109"/>
      <c r="AD1732" s="131">
        <v>319.71499999999997</v>
      </c>
      <c r="AE1732" s="109"/>
      <c r="AF1732" s="108"/>
      <c r="AG1732" s="16"/>
      <c r="AH1732" s="132">
        <v>7.9000000000000001E-4</v>
      </c>
      <c r="AI1732" s="132">
        <v>1.5740000000000001E-2</v>
      </c>
      <c r="AJ1732" s="132">
        <v>1.1000000000000001E-3</v>
      </c>
    </row>
    <row r="1733" spans="1:36">
      <c r="A1733" t="s">
        <v>1214</v>
      </c>
      <c r="B1733" t="s">
        <v>1253</v>
      </c>
      <c r="C1733" t="s">
        <v>1992</v>
      </c>
      <c r="D1733" t="s">
        <v>1993</v>
      </c>
      <c r="E1733" t="s">
        <v>310</v>
      </c>
      <c r="F1733" t="s">
        <v>2357</v>
      </c>
      <c r="G1733" t="s">
        <v>2358</v>
      </c>
      <c r="H1733" t="s">
        <v>322</v>
      </c>
      <c r="I1733" t="s">
        <v>755</v>
      </c>
      <c r="J1733" t="s">
        <v>205</v>
      </c>
      <c r="K1733" t="s">
        <v>205</v>
      </c>
      <c r="L1733" t="s">
        <v>326</v>
      </c>
      <c r="M1733" t="s">
        <v>341</v>
      </c>
      <c r="N1733" t="s">
        <v>449</v>
      </c>
      <c r="O1733" t="s">
        <v>340</v>
      </c>
      <c r="P1733" t="s">
        <v>1212</v>
      </c>
      <c r="Q1733" t="s">
        <v>414</v>
      </c>
      <c r="R1733" t="s">
        <v>408</v>
      </c>
      <c r="S1733" t="s">
        <v>1213</v>
      </c>
      <c r="T1733" s="131">
        <v>3.72</v>
      </c>
      <c r="U1733" t="s">
        <v>2359</v>
      </c>
      <c r="V1733" s="132">
        <v>1.242E-2</v>
      </c>
      <c r="W1733" s="132">
        <v>2.5100000000000001E-2</v>
      </c>
      <c r="X1733" t="s">
        <v>413</v>
      </c>
      <c r="Y1733" t="s">
        <v>340</v>
      </c>
      <c r="Z1733" s="131">
        <v>304000</v>
      </c>
      <c r="AA1733" s="131">
        <v>1</v>
      </c>
      <c r="AB1733" s="131">
        <v>105.13</v>
      </c>
      <c r="AC1733" s="109"/>
      <c r="AD1733" s="131">
        <v>319.59500000000003</v>
      </c>
      <c r="AE1733" s="109"/>
      <c r="AF1733" s="108"/>
      <c r="AG1733" s="16"/>
      <c r="AH1733" s="132">
        <v>1.9000000000000001E-4</v>
      </c>
      <c r="AI1733" s="132">
        <v>1.5740000000000001E-2</v>
      </c>
      <c r="AJ1733" s="132">
        <v>1.1000000000000001E-3</v>
      </c>
    </row>
    <row r="1734" spans="1:36">
      <c r="A1734" t="s">
        <v>1214</v>
      </c>
      <c r="B1734" t="s">
        <v>1253</v>
      </c>
      <c r="C1734" t="s">
        <v>1852</v>
      </c>
      <c r="D1734" t="s">
        <v>1853</v>
      </c>
      <c r="E1734" t="s">
        <v>310</v>
      </c>
      <c r="F1734" t="s">
        <v>2917</v>
      </c>
      <c r="G1734" t="s">
        <v>2918</v>
      </c>
      <c r="H1734" t="s">
        <v>322</v>
      </c>
      <c r="I1734" t="s">
        <v>952</v>
      </c>
      <c r="J1734" t="s">
        <v>205</v>
      </c>
      <c r="K1734" t="s">
        <v>205</v>
      </c>
      <c r="L1734" t="s">
        <v>326</v>
      </c>
      <c r="M1734" t="s">
        <v>341</v>
      </c>
      <c r="N1734" t="s">
        <v>442</v>
      </c>
      <c r="O1734" t="s">
        <v>340</v>
      </c>
      <c r="P1734"/>
      <c r="Q1734" t="s">
        <v>411</v>
      </c>
      <c r="R1734" t="s">
        <v>411</v>
      </c>
      <c r="S1734" t="s">
        <v>1213</v>
      </c>
      <c r="T1734" s="131">
        <v>2.08</v>
      </c>
      <c r="U1734" t="s">
        <v>1986</v>
      </c>
      <c r="V1734" s="132">
        <v>5.101E-2</v>
      </c>
      <c r="W1734" s="132">
        <v>5.62E-2</v>
      </c>
      <c r="X1734" t="s">
        <v>413</v>
      </c>
      <c r="Y1734" t="s">
        <v>340</v>
      </c>
      <c r="Z1734" s="131">
        <v>305000</v>
      </c>
      <c r="AA1734" s="131">
        <v>1</v>
      </c>
      <c r="AB1734" s="131">
        <v>102.55</v>
      </c>
      <c r="AC1734" s="109"/>
      <c r="AD1734" s="131">
        <v>312.77800000000002</v>
      </c>
      <c r="AE1734" s="109"/>
      <c r="AF1734" s="108"/>
      <c r="AG1734" s="16"/>
      <c r="AH1734" s="132">
        <v>1.39E-3</v>
      </c>
      <c r="AI1734" s="132">
        <v>1.54E-2</v>
      </c>
      <c r="AJ1734" s="132">
        <v>1.08E-3</v>
      </c>
    </row>
    <row r="1735" spans="1:36">
      <c r="A1735" t="s">
        <v>1214</v>
      </c>
      <c r="B1735" t="s">
        <v>1253</v>
      </c>
      <c r="C1735" t="s">
        <v>2472</v>
      </c>
      <c r="D1735" t="s">
        <v>2473</v>
      </c>
      <c r="E1735" t="s">
        <v>310</v>
      </c>
      <c r="F1735" t="s">
        <v>2851</v>
      </c>
      <c r="G1735" t="s">
        <v>2852</v>
      </c>
      <c r="H1735" t="s">
        <v>322</v>
      </c>
      <c r="I1735" t="s">
        <v>952</v>
      </c>
      <c r="J1735" t="s">
        <v>205</v>
      </c>
      <c r="K1735" t="s">
        <v>205</v>
      </c>
      <c r="L1735" t="s">
        <v>326</v>
      </c>
      <c r="M1735" t="s">
        <v>341</v>
      </c>
      <c r="N1735" t="s">
        <v>463</v>
      </c>
      <c r="O1735" t="s">
        <v>340</v>
      </c>
      <c r="P1735" t="s">
        <v>1590</v>
      </c>
      <c r="Q1735" t="s">
        <v>414</v>
      </c>
      <c r="R1735" t="s">
        <v>408</v>
      </c>
      <c r="S1735" t="s">
        <v>1213</v>
      </c>
      <c r="T1735" s="131">
        <v>2.97</v>
      </c>
      <c r="U1735" t="s">
        <v>2853</v>
      </c>
      <c r="V1735" s="132">
        <v>4.897E-2</v>
      </c>
      <c r="W1735" s="132">
        <v>4.9099999999999998E-2</v>
      </c>
      <c r="X1735" t="s">
        <v>413</v>
      </c>
      <c r="Y1735" t="s">
        <v>340</v>
      </c>
      <c r="Z1735" s="131">
        <v>295273.8</v>
      </c>
      <c r="AA1735" s="131">
        <v>1</v>
      </c>
      <c r="AB1735" s="131">
        <v>100.61</v>
      </c>
      <c r="AC1735" s="109"/>
      <c r="AD1735" s="131">
        <v>297.07499999999999</v>
      </c>
      <c r="AE1735" s="109"/>
      <c r="AF1735" s="108"/>
      <c r="AG1735" s="16"/>
      <c r="AH1735" s="132">
        <v>1.4400000000000001E-3</v>
      </c>
      <c r="AI1735" s="132">
        <v>1.4630000000000001E-2</v>
      </c>
      <c r="AJ1735" s="132">
        <v>1.0200000000000001E-3</v>
      </c>
    </row>
    <row r="1736" spans="1:36">
      <c r="A1736" t="s">
        <v>1214</v>
      </c>
      <c r="B1736" t="s">
        <v>1253</v>
      </c>
      <c r="C1736" t="s">
        <v>2396</v>
      </c>
      <c r="D1736" t="s">
        <v>2397</v>
      </c>
      <c r="E1736" t="s">
        <v>310</v>
      </c>
      <c r="F1736" t="s">
        <v>2592</v>
      </c>
      <c r="G1736" t="s">
        <v>2593</v>
      </c>
      <c r="H1736" t="s">
        <v>322</v>
      </c>
      <c r="I1736" t="s">
        <v>952</v>
      </c>
      <c r="J1736" t="s">
        <v>205</v>
      </c>
      <c r="K1736" t="s">
        <v>205</v>
      </c>
      <c r="L1736" t="s">
        <v>326</v>
      </c>
      <c r="M1736" t="s">
        <v>341</v>
      </c>
      <c r="N1736" t="s">
        <v>441</v>
      </c>
      <c r="O1736" t="s">
        <v>340</v>
      </c>
      <c r="P1736" t="s">
        <v>1600</v>
      </c>
      <c r="Q1736" t="s">
        <v>416</v>
      </c>
      <c r="R1736" t="s">
        <v>408</v>
      </c>
      <c r="S1736" t="s">
        <v>1213</v>
      </c>
      <c r="T1736" s="131">
        <v>1.2</v>
      </c>
      <c r="U1736" t="s">
        <v>1378</v>
      </c>
      <c r="V1736" s="132">
        <v>4.9529999999999998E-2</v>
      </c>
      <c r="W1736" s="132">
        <v>4.9399999999999999E-2</v>
      </c>
      <c r="X1736" t="s">
        <v>413</v>
      </c>
      <c r="Y1736" t="s">
        <v>340</v>
      </c>
      <c r="Z1736" s="131">
        <v>298876.99</v>
      </c>
      <c r="AA1736" s="131">
        <v>1</v>
      </c>
      <c r="AB1736" s="131">
        <v>98.94</v>
      </c>
      <c r="AC1736" s="109"/>
      <c r="AD1736" s="131">
        <v>295.709</v>
      </c>
      <c r="AE1736" s="109"/>
      <c r="AF1736" s="108"/>
      <c r="AG1736" s="16"/>
      <c r="AH1736" s="132">
        <v>4.2000000000000002E-4</v>
      </c>
      <c r="AI1736" s="132">
        <v>1.456E-2</v>
      </c>
      <c r="AJ1736" s="132">
        <v>1.0200000000000001E-3</v>
      </c>
    </row>
    <row r="1737" spans="1:36">
      <c r="A1737" t="s">
        <v>1214</v>
      </c>
      <c r="B1737" t="s">
        <v>1253</v>
      </c>
      <c r="C1737" t="s">
        <v>2897</v>
      </c>
      <c r="D1737" t="s">
        <v>2898</v>
      </c>
      <c r="E1737" t="s">
        <v>310</v>
      </c>
      <c r="F1737" t="s">
        <v>2914</v>
      </c>
      <c r="G1737" t="s">
        <v>2915</v>
      </c>
      <c r="H1737" t="s">
        <v>322</v>
      </c>
      <c r="I1737" t="s">
        <v>952</v>
      </c>
      <c r="J1737" t="s">
        <v>205</v>
      </c>
      <c r="K1737" t="s">
        <v>205</v>
      </c>
      <c r="L1737" t="s">
        <v>326</v>
      </c>
      <c r="M1737" t="s">
        <v>341</v>
      </c>
      <c r="N1737" t="s">
        <v>441</v>
      </c>
      <c r="O1737" t="s">
        <v>340</v>
      </c>
      <c r="P1737" t="s">
        <v>1566</v>
      </c>
      <c r="Q1737" t="s">
        <v>414</v>
      </c>
      <c r="R1737" t="s">
        <v>408</v>
      </c>
      <c r="S1737" t="s">
        <v>1213</v>
      </c>
      <c r="T1737" s="131">
        <v>2</v>
      </c>
      <c r="U1737" t="s">
        <v>2916</v>
      </c>
      <c r="V1737" s="132">
        <v>5.7110000000000001E-2</v>
      </c>
      <c r="W1737" s="132">
        <v>5.1499999999999997E-2</v>
      </c>
      <c r="X1737" t="s">
        <v>413</v>
      </c>
      <c r="Y1737" t="s">
        <v>340</v>
      </c>
      <c r="Z1737" s="131">
        <v>295625.2</v>
      </c>
      <c r="AA1737" s="131">
        <v>1</v>
      </c>
      <c r="AB1737" s="131">
        <v>96.02</v>
      </c>
      <c r="AC1737" s="109"/>
      <c r="AD1737" s="131">
        <v>283.85899999999998</v>
      </c>
      <c r="AE1737" s="109"/>
      <c r="AF1737" s="108"/>
      <c r="AG1737" s="16"/>
      <c r="AH1737" s="132">
        <v>5.1999999999999995E-4</v>
      </c>
      <c r="AI1737" s="132">
        <v>1.3979999999999999E-2</v>
      </c>
      <c r="AJ1737" s="132">
        <v>9.7999999999999997E-4</v>
      </c>
    </row>
    <row r="1738" spans="1:36">
      <c r="A1738" t="s">
        <v>1214</v>
      </c>
      <c r="B1738" t="s">
        <v>1253</v>
      </c>
      <c r="C1738" t="s">
        <v>1974</v>
      </c>
      <c r="D1738" t="s">
        <v>1975</v>
      </c>
      <c r="E1738" t="s">
        <v>310</v>
      </c>
      <c r="F1738" t="s">
        <v>2044</v>
      </c>
      <c r="G1738" t="s">
        <v>2045</v>
      </c>
      <c r="H1738" t="s">
        <v>322</v>
      </c>
      <c r="I1738" t="s">
        <v>755</v>
      </c>
      <c r="J1738" t="s">
        <v>205</v>
      </c>
      <c r="K1738" t="s">
        <v>205</v>
      </c>
      <c r="L1738" t="s">
        <v>326</v>
      </c>
      <c r="M1738" t="s">
        <v>341</v>
      </c>
      <c r="N1738" t="s">
        <v>448</v>
      </c>
      <c r="O1738" t="s">
        <v>340</v>
      </c>
      <c r="P1738" t="s">
        <v>1530</v>
      </c>
      <c r="Q1738" t="s">
        <v>414</v>
      </c>
      <c r="R1738" t="s">
        <v>408</v>
      </c>
      <c r="S1738" t="s">
        <v>1213</v>
      </c>
      <c r="T1738" s="131">
        <v>2.81</v>
      </c>
      <c r="U1738" t="s">
        <v>1668</v>
      </c>
      <c r="V1738" s="132">
        <v>2.66E-3</v>
      </c>
      <c r="W1738" s="132">
        <v>3.0200000000000001E-2</v>
      </c>
      <c r="X1738" t="s">
        <v>413</v>
      </c>
      <c r="Y1738" t="s">
        <v>340</v>
      </c>
      <c r="Z1738" s="131">
        <v>260850</v>
      </c>
      <c r="AA1738" s="131">
        <v>1</v>
      </c>
      <c r="AB1738" s="131">
        <v>107.32</v>
      </c>
      <c r="AC1738" s="109"/>
      <c r="AD1738" s="131">
        <v>279.94400000000002</v>
      </c>
      <c r="AE1738" s="109"/>
      <c r="AF1738" s="108"/>
      <c r="AG1738" s="16"/>
      <c r="AH1738" s="132">
        <v>1.8000000000000001E-4</v>
      </c>
      <c r="AI1738" s="132">
        <v>1.3780000000000001E-2</v>
      </c>
      <c r="AJ1738" s="132">
        <v>9.6000000000000002E-4</v>
      </c>
    </row>
    <row r="1739" spans="1:36">
      <c r="A1739" t="s">
        <v>1214</v>
      </c>
      <c r="B1739" t="s">
        <v>1253</v>
      </c>
      <c r="C1739" t="s">
        <v>1935</v>
      </c>
      <c r="D1739" t="s">
        <v>1936</v>
      </c>
      <c r="E1739" t="s">
        <v>310</v>
      </c>
      <c r="F1739" t="s">
        <v>1979</v>
      </c>
      <c r="G1739" t="s">
        <v>1980</v>
      </c>
      <c r="H1739" t="s">
        <v>322</v>
      </c>
      <c r="I1739" t="s">
        <v>755</v>
      </c>
      <c r="J1739" t="s">
        <v>205</v>
      </c>
      <c r="K1739" t="s">
        <v>205</v>
      </c>
      <c r="L1739" t="s">
        <v>326</v>
      </c>
      <c r="M1739" t="s">
        <v>341</v>
      </c>
      <c r="N1739" t="s">
        <v>465</v>
      </c>
      <c r="O1739" t="s">
        <v>340</v>
      </c>
      <c r="P1739" t="s">
        <v>1645</v>
      </c>
      <c r="Q1739" t="s">
        <v>414</v>
      </c>
      <c r="R1739" t="s">
        <v>408</v>
      </c>
      <c r="S1739" t="s">
        <v>1213</v>
      </c>
      <c r="T1739" s="131">
        <v>4.67</v>
      </c>
      <c r="U1739" t="s">
        <v>1981</v>
      </c>
      <c r="V1739" s="132">
        <v>2.6030000000000001E-2</v>
      </c>
      <c r="W1739" s="132">
        <v>2.8299999999999999E-2</v>
      </c>
      <c r="X1739" t="s">
        <v>413</v>
      </c>
      <c r="Y1739" t="s">
        <v>340</v>
      </c>
      <c r="Z1739" s="131">
        <v>263875.53999999998</v>
      </c>
      <c r="AA1739" s="131">
        <v>1</v>
      </c>
      <c r="AB1739" s="131">
        <v>105.26</v>
      </c>
      <c r="AC1739" s="109"/>
      <c r="AD1739" s="131">
        <v>277.755</v>
      </c>
      <c r="AE1739" s="109"/>
      <c r="AF1739" s="108"/>
      <c r="AG1739" s="16"/>
      <c r="AH1739" s="132">
        <v>1.2E-4</v>
      </c>
      <c r="AI1739" s="132">
        <v>1.3679999999999999E-2</v>
      </c>
      <c r="AJ1739" s="132">
        <v>9.6000000000000002E-4</v>
      </c>
    </row>
    <row r="1740" spans="1:36">
      <c r="A1740" t="s">
        <v>1214</v>
      </c>
      <c r="B1740" t="s">
        <v>1253</v>
      </c>
      <c r="C1740" t="s">
        <v>1641</v>
      </c>
      <c r="D1740" t="s">
        <v>1642</v>
      </c>
      <c r="E1740" t="s">
        <v>310</v>
      </c>
      <c r="F1740" t="s">
        <v>2375</v>
      </c>
      <c r="G1740" t="s">
        <v>2376</v>
      </c>
      <c r="H1740" t="s">
        <v>322</v>
      </c>
      <c r="I1740" t="s">
        <v>755</v>
      </c>
      <c r="J1740" t="s">
        <v>205</v>
      </c>
      <c r="K1740" t="s">
        <v>205</v>
      </c>
      <c r="L1740" t="s">
        <v>326</v>
      </c>
      <c r="M1740" t="s">
        <v>341</v>
      </c>
      <c r="N1740" t="s">
        <v>465</v>
      </c>
      <c r="O1740" t="s">
        <v>340</v>
      </c>
      <c r="P1740" t="s">
        <v>1645</v>
      </c>
      <c r="Q1740" t="s">
        <v>414</v>
      </c>
      <c r="R1740" t="s">
        <v>408</v>
      </c>
      <c r="S1740" t="s">
        <v>1213</v>
      </c>
      <c r="T1740" s="131">
        <v>3.99</v>
      </c>
      <c r="U1740" t="s">
        <v>2211</v>
      </c>
      <c r="V1740" s="132">
        <v>3.5290000000000002E-2</v>
      </c>
      <c r="W1740" s="132">
        <v>2.8799999999999999E-2</v>
      </c>
      <c r="X1740" t="s">
        <v>413</v>
      </c>
      <c r="Y1740" t="s">
        <v>340</v>
      </c>
      <c r="Z1740" s="131">
        <v>254982.13</v>
      </c>
      <c r="AA1740" s="131">
        <v>1</v>
      </c>
      <c r="AB1740" s="131">
        <v>106.2</v>
      </c>
      <c r="AC1740" s="109"/>
      <c r="AD1740" s="131">
        <v>270.791</v>
      </c>
      <c r="AE1740" s="109"/>
      <c r="AF1740" s="108"/>
      <c r="AG1740" s="16"/>
      <c r="AH1740" s="132">
        <v>1.9000000000000001E-4</v>
      </c>
      <c r="AI1740" s="132">
        <v>1.333E-2</v>
      </c>
      <c r="AJ1740" s="132">
        <v>9.3000000000000005E-4</v>
      </c>
    </row>
    <row r="1741" spans="1:36">
      <c r="A1741" t="s">
        <v>1214</v>
      </c>
      <c r="B1741" t="s">
        <v>1253</v>
      </c>
      <c r="C1741" t="s">
        <v>1949</v>
      </c>
      <c r="D1741" t="s">
        <v>1950</v>
      </c>
      <c r="E1741" t="s">
        <v>310</v>
      </c>
      <c r="F1741" t="s">
        <v>1951</v>
      </c>
      <c r="G1741" t="s">
        <v>1952</v>
      </c>
      <c r="H1741" t="s">
        <v>322</v>
      </c>
      <c r="I1741" t="s">
        <v>755</v>
      </c>
      <c r="J1741" t="s">
        <v>205</v>
      </c>
      <c r="K1741" t="s">
        <v>205</v>
      </c>
      <c r="L1741" t="s">
        <v>326</v>
      </c>
      <c r="M1741" t="s">
        <v>341</v>
      </c>
      <c r="N1741" t="s">
        <v>465</v>
      </c>
      <c r="O1741" t="s">
        <v>340</v>
      </c>
      <c r="P1741" t="s">
        <v>1550</v>
      </c>
      <c r="Q1741" t="s">
        <v>414</v>
      </c>
      <c r="R1741" t="s">
        <v>408</v>
      </c>
      <c r="S1741" t="s">
        <v>1213</v>
      </c>
      <c r="T1741" s="131">
        <v>1.88</v>
      </c>
      <c r="U1741" t="s">
        <v>1873</v>
      </c>
      <c r="V1741" s="132">
        <v>9.6100000000000005E-3</v>
      </c>
      <c r="W1741" s="132">
        <v>3.1199999999999999E-2</v>
      </c>
      <c r="X1741" t="s">
        <v>413</v>
      </c>
      <c r="Y1741" t="s">
        <v>340</v>
      </c>
      <c r="Z1741" s="131">
        <v>227650</v>
      </c>
      <c r="AA1741" s="131">
        <v>1</v>
      </c>
      <c r="AB1741" s="131">
        <v>117.23</v>
      </c>
      <c r="AC1741" s="109"/>
      <c r="AD1741" s="131">
        <v>266.87400000000002</v>
      </c>
      <c r="AE1741" s="109"/>
      <c r="AF1741" s="108"/>
      <c r="AG1741" s="16"/>
      <c r="AH1741" s="132">
        <v>4.6000000000000001E-4</v>
      </c>
      <c r="AI1741" s="132">
        <v>1.3140000000000001E-2</v>
      </c>
      <c r="AJ1741" s="132">
        <v>9.2000000000000003E-4</v>
      </c>
    </row>
    <row r="1742" spans="1:36">
      <c r="A1742" t="s">
        <v>1214</v>
      </c>
      <c r="B1742" t="s">
        <v>1253</v>
      </c>
      <c r="C1742" t="s">
        <v>2267</v>
      </c>
      <c r="D1742" t="s">
        <v>2268</v>
      </c>
      <c r="E1742" t="s">
        <v>310</v>
      </c>
      <c r="F1742" t="s">
        <v>2836</v>
      </c>
      <c r="G1742" t="s">
        <v>2837</v>
      </c>
      <c r="H1742" t="s">
        <v>322</v>
      </c>
      <c r="I1742" t="s">
        <v>755</v>
      </c>
      <c r="J1742" t="s">
        <v>205</v>
      </c>
      <c r="K1742" t="s">
        <v>205</v>
      </c>
      <c r="L1742" t="s">
        <v>326</v>
      </c>
      <c r="M1742" t="s">
        <v>341</v>
      </c>
      <c r="N1742" t="s">
        <v>441</v>
      </c>
      <c r="O1742" t="s">
        <v>340</v>
      </c>
      <c r="P1742" t="s">
        <v>1590</v>
      </c>
      <c r="Q1742" t="s">
        <v>414</v>
      </c>
      <c r="R1742" t="s">
        <v>408</v>
      </c>
      <c r="S1742" t="s">
        <v>1213</v>
      </c>
      <c r="T1742" s="131">
        <v>2.85</v>
      </c>
      <c r="U1742" t="s">
        <v>2838</v>
      </c>
      <c r="V1742" s="132">
        <v>3.4299999999999999E-3</v>
      </c>
      <c r="W1742" s="132">
        <v>2.76E-2</v>
      </c>
      <c r="X1742" t="s">
        <v>413</v>
      </c>
      <c r="Y1742" t="s">
        <v>340</v>
      </c>
      <c r="Z1742" s="131">
        <v>229994.05</v>
      </c>
      <c r="AA1742" s="131">
        <v>1</v>
      </c>
      <c r="AB1742" s="131">
        <v>112.88</v>
      </c>
      <c r="AC1742" s="109"/>
      <c r="AD1742" s="131">
        <v>259.61700000000002</v>
      </c>
      <c r="AE1742" s="109"/>
      <c r="AF1742" s="108"/>
      <c r="AG1742" s="16"/>
      <c r="AH1742" s="132">
        <v>2.4000000000000001E-4</v>
      </c>
      <c r="AI1742" s="132">
        <v>1.278E-2</v>
      </c>
      <c r="AJ1742" s="132">
        <v>8.8999999999999995E-4</v>
      </c>
    </row>
    <row r="1743" spans="1:36">
      <c r="A1743" t="s">
        <v>1214</v>
      </c>
      <c r="B1743" t="s">
        <v>1253</v>
      </c>
      <c r="C1743" t="s">
        <v>2571</v>
      </c>
      <c r="D1743" t="s">
        <v>2572</v>
      </c>
      <c r="E1743" t="s">
        <v>310</v>
      </c>
      <c r="F1743" t="s">
        <v>2713</v>
      </c>
      <c r="G1743" t="s">
        <v>2714</v>
      </c>
      <c r="H1743" t="s">
        <v>322</v>
      </c>
      <c r="I1743" t="s">
        <v>952</v>
      </c>
      <c r="J1743" t="s">
        <v>205</v>
      </c>
      <c r="K1743" t="s">
        <v>205</v>
      </c>
      <c r="L1743" t="s">
        <v>326</v>
      </c>
      <c r="M1743" t="s">
        <v>341</v>
      </c>
      <c r="N1743" t="s">
        <v>441</v>
      </c>
      <c r="O1743" t="s">
        <v>340</v>
      </c>
      <c r="P1743" t="s">
        <v>1566</v>
      </c>
      <c r="Q1743" t="s">
        <v>414</v>
      </c>
      <c r="R1743" t="s">
        <v>408</v>
      </c>
      <c r="S1743" t="s">
        <v>1213</v>
      </c>
      <c r="T1743" s="131">
        <v>2.8</v>
      </c>
      <c r="U1743" t="s">
        <v>2715</v>
      </c>
      <c r="V1743" s="132">
        <v>1.949E-2</v>
      </c>
      <c r="W1743" s="132">
        <v>5.04E-2</v>
      </c>
      <c r="X1743" t="s">
        <v>413</v>
      </c>
      <c r="Y1743" t="s">
        <v>340</v>
      </c>
      <c r="Z1743" s="131">
        <v>249889.08</v>
      </c>
      <c r="AA1743" s="131">
        <v>1</v>
      </c>
      <c r="AB1743" s="131">
        <v>94.1</v>
      </c>
      <c r="AC1743" s="109"/>
      <c r="AD1743" s="131">
        <v>235.14599999999999</v>
      </c>
      <c r="AE1743" s="109"/>
      <c r="AF1743" s="108"/>
      <c r="AG1743" s="16"/>
      <c r="AH1743" s="132">
        <v>3.5E-4</v>
      </c>
      <c r="AI1743" s="132">
        <v>1.158E-2</v>
      </c>
      <c r="AJ1743" s="132">
        <v>8.0999999999999996E-4</v>
      </c>
    </row>
    <row r="1744" spans="1:36">
      <c r="A1744" t="s">
        <v>1214</v>
      </c>
      <c r="B1744" t="s">
        <v>1253</v>
      </c>
      <c r="C1744" t="s">
        <v>1536</v>
      </c>
      <c r="D1744" t="s">
        <v>1537</v>
      </c>
      <c r="E1744" t="s">
        <v>310</v>
      </c>
      <c r="F1744" t="s">
        <v>2498</v>
      </c>
      <c r="G1744" t="s">
        <v>2499</v>
      </c>
      <c r="H1744" t="s">
        <v>322</v>
      </c>
      <c r="I1744" t="s">
        <v>755</v>
      </c>
      <c r="J1744" t="s">
        <v>205</v>
      </c>
      <c r="K1744" t="s">
        <v>205</v>
      </c>
      <c r="L1744" t="s">
        <v>326</v>
      </c>
      <c r="M1744" t="s">
        <v>341</v>
      </c>
      <c r="N1744" t="s">
        <v>449</v>
      </c>
      <c r="O1744" t="s">
        <v>340</v>
      </c>
      <c r="P1744" t="s">
        <v>1212</v>
      </c>
      <c r="Q1744" t="s">
        <v>414</v>
      </c>
      <c r="R1744" t="s">
        <v>408</v>
      </c>
      <c r="S1744" t="s">
        <v>1213</v>
      </c>
      <c r="T1744" s="131">
        <v>1</v>
      </c>
      <c r="U1744" t="s">
        <v>1861</v>
      </c>
      <c r="V1744" s="132">
        <v>1.6250000000000001E-2</v>
      </c>
      <c r="W1744" s="132">
        <v>2.4799999999999999E-2</v>
      </c>
      <c r="X1744" t="s">
        <v>413</v>
      </c>
      <c r="Y1744" t="s">
        <v>340</v>
      </c>
      <c r="Z1744" s="131">
        <v>160761</v>
      </c>
      <c r="AA1744" s="131">
        <v>1</v>
      </c>
      <c r="AB1744" s="131">
        <v>115.16</v>
      </c>
      <c r="AC1744" s="109"/>
      <c r="AD1744" s="131">
        <v>185.13200000000001</v>
      </c>
      <c r="AE1744" s="109"/>
      <c r="AF1744" s="108"/>
      <c r="AG1744" s="16"/>
      <c r="AH1744" s="132">
        <v>1.1E-4</v>
      </c>
      <c r="AI1744" s="132">
        <v>9.1199999999999996E-3</v>
      </c>
      <c r="AJ1744" s="132">
        <v>6.4000000000000005E-4</v>
      </c>
    </row>
    <row r="1745" spans="1:36">
      <c r="A1745" t="s">
        <v>1214</v>
      </c>
      <c r="B1745" t="s">
        <v>1253</v>
      </c>
      <c r="C1745" t="s">
        <v>1974</v>
      </c>
      <c r="D1745" t="s">
        <v>1975</v>
      </c>
      <c r="E1745" t="s">
        <v>310</v>
      </c>
      <c r="F1745" t="s">
        <v>1976</v>
      </c>
      <c r="G1745" t="s">
        <v>1977</v>
      </c>
      <c r="H1745" t="s">
        <v>322</v>
      </c>
      <c r="I1745" t="s">
        <v>755</v>
      </c>
      <c r="J1745" t="s">
        <v>205</v>
      </c>
      <c r="K1745" t="s">
        <v>205</v>
      </c>
      <c r="L1745" t="s">
        <v>326</v>
      </c>
      <c r="M1745" t="s">
        <v>341</v>
      </c>
      <c r="N1745" t="s">
        <v>448</v>
      </c>
      <c r="O1745" t="s">
        <v>340</v>
      </c>
      <c r="P1745" t="s">
        <v>1530</v>
      </c>
      <c r="Q1745" t="s">
        <v>414</v>
      </c>
      <c r="R1745" t="s">
        <v>408</v>
      </c>
      <c r="S1745" t="s">
        <v>1213</v>
      </c>
      <c r="T1745" s="131">
        <v>4.95</v>
      </c>
      <c r="U1745" t="s">
        <v>1978</v>
      </c>
      <c r="V1745" s="132">
        <v>4.0390000000000002E-2</v>
      </c>
      <c r="W1745" s="132">
        <v>3.3599999999999998E-2</v>
      </c>
      <c r="X1745" t="s">
        <v>413</v>
      </c>
      <c r="Y1745" t="s">
        <v>340</v>
      </c>
      <c r="Z1745" s="131">
        <v>163000</v>
      </c>
      <c r="AA1745" s="131">
        <v>1</v>
      </c>
      <c r="AB1745" s="131">
        <v>109.56</v>
      </c>
      <c r="AC1745" s="109"/>
      <c r="AD1745" s="131">
        <v>178.583</v>
      </c>
      <c r="AE1745" s="109"/>
      <c r="AF1745" s="108"/>
      <c r="AG1745" s="16"/>
      <c r="AH1745" s="132">
        <v>4.6999999999999999E-4</v>
      </c>
      <c r="AI1745" s="132">
        <v>8.7899999999999992E-3</v>
      </c>
      <c r="AJ1745" s="132">
        <v>6.0999999999999997E-4</v>
      </c>
    </row>
    <row r="1746" spans="1:36">
      <c r="A1746" t="s">
        <v>1214</v>
      </c>
      <c r="B1746" t="s">
        <v>1253</v>
      </c>
      <c r="C1746" t="s">
        <v>1992</v>
      </c>
      <c r="D1746" t="s">
        <v>1993</v>
      </c>
      <c r="E1746" t="s">
        <v>310</v>
      </c>
      <c r="F1746" t="s">
        <v>2440</v>
      </c>
      <c r="G1746" t="s">
        <v>2441</v>
      </c>
      <c r="H1746" t="s">
        <v>322</v>
      </c>
      <c r="I1746" t="s">
        <v>755</v>
      </c>
      <c r="J1746" t="s">
        <v>205</v>
      </c>
      <c r="K1746" t="s">
        <v>205</v>
      </c>
      <c r="L1746" t="s">
        <v>326</v>
      </c>
      <c r="M1746" t="s">
        <v>341</v>
      </c>
      <c r="N1746" t="s">
        <v>449</v>
      </c>
      <c r="O1746" t="s">
        <v>340</v>
      </c>
      <c r="P1746" t="s">
        <v>1212</v>
      </c>
      <c r="Q1746" t="s">
        <v>414</v>
      </c>
      <c r="R1746" t="s">
        <v>408</v>
      </c>
      <c r="S1746" t="s">
        <v>1213</v>
      </c>
      <c r="T1746" s="131">
        <v>2.81</v>
      </c>
      <c r="U1746" t="s">
        <v>2442</v>
      </c>
      <c r="V1746" s="132">
        <v>7.1448200000000002</v>
      </c>
      <c r="W1746" s="132">
        <v>2.4400000000000002E-2</v>
      </c>
      <c r="X1746" t="s">
        <v>413</v>
      </c>
      <c r="Y1746" t="s">
        <v>340</v>
      </c>
      <c r="Z1746" s="131">
        <v>145328.1</v>
      </c>
      <c r="AA1746" s="131">
        <v>1</v>
      </c>
      <c r="AB1746" s="131">
        <v>115.29</v>
      </c>
      <c r="AC1746" s="109"/>
      <c r="AD1746" s="131">
        <v>167.54900000000001</v>
      </c>
      <c r="AE1746" s="109"/>
      <c r="AF1746" s="108"/>
      <c r="AG1746" s="16"/>
      <c r="AH1746" s="132">
        <v>6.9999999999999994E-5</v>
      </c>
      <c r="AI1746" s="132">
        <v>8.2500000000000004E-3</v>
      </c>
      <c r="AJ1746" s="132">
        <v>5.8E-4</v>
      </c>
    </row>
    <row r="1747" spans="1:36">
      <c r="A1747" t="s">
        <v>1214</v>
      </c>
      <c r="B1747" t="s">
        <v>1253</v>
      </c>
      <c r="C1747" t="s">
        <v>2612</v>
      </c>
      <c r="D1747" t="s">
        <v>2613</v>
      </c>
      <c r="E1747" t="s">
        <v>310</v>
      </c>
      <c r="F1747" t="s">
        <v>2614</v>
      </c>
      <c r="G1747" t="s">
        <v>2615</v>
      </c>
      <c r="H1747" t="s">
        <v>322</v>
      </c>
      <c r="I1747" t="s">
        <v>755</v>
      </c>
      <c r="J1747" t="s">
        <v>205</v>
      </c>
      <c r="K1747" t="s">
        <v>205</v>
      </c>
      <c r="L1747" t="s">
        <v>326</v>
      </c>
      <c r="M1747" t="s">
        <v>341</v>
      </c>
      <c r="N1747" t="s">
        <v>476</v>
      </c>
      <c r="O1747" t="s">
        <v>340</v>
      </c>
      <c r="P1747" t="s">
        <v>1645</v>
      </c>
      <c r="Q1747" t="s">
        <v>414</v>
      </c>
      <c r="R1747" t="s">
        <v>408</v>
      </c>
      <c r="S1747" t="s">
        <v>1213</v>
      </c>
      <c r="T1747" s="131">
        <v>1.69</v>
      </c>
      <c r="U1747" t="s">
        <v>2616</v>
      </c>
      <c r="V1747" s="132">
        <v>2.2599999999999999E-3</v>
      </c>
      <c r="W1747" s="132">
        <v>2.7400000000000001E-2</v>
      </c>
      <c r="X1747" t="s">
        <v>413</v>
      </c>
      <c r="Y1747" t="s">
        <v>340</v>
      </c>
      <c r="Z1747" s="131">
        <v>123674.29</v>
      </c>
      <c r="AA1747" s="131">
        <v>1</v>
      </c>
      <c r="AB1747" s="131">
        <v>123.76</v>
      </c>
      <c r="AC1747" s="109"/>
      <c r="AD1747" s="131">
        <v>153.059</v>
      </c>
      <c r="AE1747" s="109"/>
      <c r="AF1747" s="108"/>
      <c r="AG1747" s="16"/>
      <c r="AH1747" s="132">
        <v>2.9999999999999997E-4</v>
      </c>
      <c r="AI1747" s="132">
        <v>7.5399999999999998E-3</v>
      </c>
      <c r="AJ1747" s="132">
        <v>5.2999999999999998E-4</v>
      </c>
    </row>
    <row r="1748" spans="1:36">
      <c r="A1748" t="s">
        <v>1214</v>
      </c>
      <c r="B1748" t="s">
        <v>1253</v>
      </c>
      <c r="C1748" t="s">
        <v>2661</v>
      </c>
      <c r="D1748" t="s">
        <v>2662</v>
      </c>
      <c r="E1748" t="s">
        <v>310</v>
      </c>
      <c r="F1748" t="s">
        <v>2663</v>
      </c>
      <c r="G1748" t="s">
        <v>2664</v>
      </c>
      <c r="H1748" t="s">
        <v>322</v>
      </c>
      <c r="I1748" t="s">
        <v>756</v>
      </c>
      <c r="J1748" t="s">
        <v>205</v>
      </c>
      <c r="K1748" t="s">
        <v>205</v>
      </c>
      <c r="L1748" t="s">
        <v>326</v>
      </c>
      <c r="M1748" t="s">
        <v>341</v>
      </c>
      <c r="N1748" t="s">
        <v>455</v>
      </c>
      <c r="O1748" t="s">
        <v>340</v>
      </c>
      <c r="P1748" t="s">
        <v>1645</v>
      </c>
      <c r="Q1748" t="s">
        <v>414</v>
      </c>
      <c r="R1748" t="s">
        <v>408</v>
      </c>
      <c r="S1748" t="s">
        <v>1213</v>
      </c>
      <c r="T1748" s="131">
        <v>0.28000000000000003</v>
      </c>
      <c r="U1748" t="s">
        <v>2665</v>
      </c>
      <c r="V1748" s="132">
        <v>4.6649999999999997E-2</v>
      </c>
      <c r="W1748" s="132">
        <v>2.5399999999999999E-2</v>
      </c>
      <c r="X1748" t="s">
        <v>413</v>
      </c>
      <c r="Y1748" t="s">
        <v>340</v>
      </c>
      <c r="Z1748" s="131">
        <v>113916.58</v>
      </c>
      <c r="AA1748" s="131">
        <v>1</v>
      </c>
      <c r="AB1748" s="131">
        <v>94.47</v>
      </c>
      <c r="AC1748" s="109"/>
      <c r="AD1748" s="131">
        <v>107.617</v>
      </c>
      <c r="AE1748" s="109"/>
      <c r="AF1748" s="108"/>
      <c r="AG1748" s="16"/>
      <c r="AH1748" s="132">
        <v>6.8000000000000005E-4</v>
      </c>
      <c r="AI1748" s="132">
        <v>5.3E-3</v>
      </c>
      <c r="AJ1748" s="132">
        <v>3.6999999999999999E-4</v>
      </c>
    </row>
    <row r="1749" spans="1:36">
      <c r="A1749" t="s">
        <v>1214</v>
      </c>
      <c r="B1749" t="s">
        <v>1253</v>
      </c>
      <c r="C1749" t="s">
        <v>1627</v>
      </c>
      <c r="D1749" t="s">
        <v>1628</v>
      </c>
      <c r="E1749" t="s">
        <v>310</v>
      </c>
      <c r="F1749" t="s">
        <v>2939</v>
      </c>
      <c r="G1749" t="s">
        <v>2940</v>
      </c>
      <c r="H1749" t="s">
        <v>322</v>
      </c>
      <c r="I1749" t="s">
        <v>755</v>
      </c>
      <c r="J1749" t="s">
        <v>205</v>
      </c>
      <c r="K1749" t="s">
        <v>205</v>
      </c>
      <c r="L1749" t="s">
        <v>326</v>
      </c>
      <c r="M1749" t="s">
        <v>341</v>
      </c>
      <c r="N1749" t="s">
        <v>466</v>
      </c>
      <c r="O1749" t="s">
        <v>340</v>
      </c>
      <c r="P1749" t="s">
        <v>1600</v>
      </c>
      <c r="Q1749" t="s">
        <v>416</v>
      </c>
      <c r="R1749" t="s">
        <v>408</v>
      </c>
      <c r="S1749" t="s">
        <v>1213</v>
      </c>
      <c r="T1749" s="131">
        <v>0.01</v>
      </c>
      <c r="U1749" t="s">
        <v>2941</v>
      </c>
      <c r="V1749" s="132">
        <v>3.3579999999999999E-2</v>
      </c>
      <c r="W1749" s="132">
        <v>0.42509999999999998</v>
      </c>
      <c r="X1749" t="s">
        <v>413</v>
      </c>
      <c r="Y1749" t="s">
        <v>340</v>
      </c>
      <c r="Z1749" s="131">
        <v>79841.399999999994</v>
      </c>
      <c r="AA1749" s="131">
        <v>1</v>
      </c>
      <c r="AB1749" s="131">
        <v>120.23</v>
      </c>
      <c r="AC1749" s="109"/>
      <c r="AD1749" s="131">
        <v>95.992999999999995</v>
      </c>
      <c r="AE1749" s="109"/>
      <c r="AF1749" s="108"/>
      <c r="AG1749" s="16"/>
      <c r="AH1749" s="132">
        <v>5.5999999999999995E-4</v>
      </c>
      <c r="AI1749" s="132">
        <v>4.7299999999999998E-3</v>
      </c>
      <c r="AJ1749" s="132">
        <v>3.3E-4</v>
      </c>
    </row>
    <row r="1750" spans="1:36">
      <c r="A1750" t="s">
        <v>1214</v>
      </c>
      <c r="B1750" t="s">
        <v>1253</v>
      </c>
      <c r="C1750" t="s">
        <v>2724</v>
      </c>
      <c r="D1750" t="s">
        <v>2725</v>
      </c>
      <c r="E1750" t="s">
        <v>310</v>
      </c>
      <c r="F1750" t="s">
        <v>2932</v>
      </c>
      <c r="G1750" t="s">
        <v>2933</v>
      </c>
      <c r="H1750" t="s">
        <v>322</v>
      </c>
      <c r="I1750" t="s">
        <v>952</v>
      </c>
      <c r="J1750" t="s">
        <v>205</v>
      </c>
      <c r="K1750" t="s">
        <v>205</v>
      </c>
      <c r="L1750" t="s">
        <v>326</v>
      </c>
      <c r="M1750" t="s">
        <v>341</v>
      </c>
      <c r="N1750" t="s">
        <v>452</v>
      </c>
      <c r="O1750" t="s">
        <v>340</v>
      </c>
      <c r="P1750" t="s">
        <v>1566</v>
      </c>
      <c r="Q1750" t="s">
        <v>414</v>
      </c>
      <c r="R1750" t="s">
        <v>408</v>
      </c>
      <c r="S1750" t="s">
        <v>1213</v>
      </c>
      <c r="T1750" s="131">
        <v>2.95</v>
      </c>
      <c r="U1750" t="s">
        <v>2934</v>
      </c>
      <c r="V1750" s="132">
        <v>4.7530000000000003E-2</v>
      </c>
      <c r="W1750" s="132">
        <v>4.8099999999999997E-2</v>
      </c>
      <c r="X1750" t="s">
        <v>413</v>
      </c>
      <c r="Y1750" t="s">
        <v>340</v>
      </c>
      <c r="Z1750" s="131">
        <v>96353</v>
      </c>
      <c r="AA1750" s="131">
        <v>1</v>
      </c>
      <c r="AB1750" s="131">
        <v>95.36</v>
      </c>
      <c r="AC1750" s="109"/>
      <c r="AD1750" s="131">
        <v>91.882000000000005</v>
      </c>
      <c r="AE1750" s="109"/>
      <c r="AF1750" s="108"/>
      <c r="AG1750" s="16"/>
      <c r="AH1750" s="132">
        <v>1.2999999999999999E-4</v>
      </c>
      <c r="AI1750" s="132">
        <v>4.5199999999999997E-3</v>
      </c>
      <c r="AJ1750" s="132">
        <v>3.2000000000000003E-4</v>
      </c>
    </row>
    <row r="1751" spans="1:36">
      <c r="A1751" t="s">
        <v>1214</v>
      </c>
      <c r="B1751" t="s">
        <v>1253</v>
      </c>
      <c r="C1751" t="s">
        <v>3052</v>
      </c>
      <c r="D1751" t="s">
        <v>3053</v>
      </c>
      <c r="E1751" t="s">
        <v>312</v>
      </c>
      <c r="F1751" t="s">
        <v>3054</v>
      </c>
      <c r="G1751" t="s">
        <v>3055</v>
      </c>
      <c r="H1751" t="s">
        <v>322</v>
      </c>
      <c r="I1751" t="s">
        <v>756</v>
      </c>
      <c r="J1751" t="s">
        <v>205</v>
      </c>
      <c r="K1751" t="s">
        <v>205</v>
      </c>
      <c r="L1751" t="s">
        <v>326</v>
      </c>
      <c r="M1751" t="s">
        <v>341</v>
      </c>
      <c r="N1751" t="s">
        <v>481</v>
      </c>
      <c r="O1751" t="s">
        <v>340</v>
      </c>
      <c r="P1751" t="s">
        <v>1590</v>
      </c>
      <c r="Q1751" t="s">
        <v>414</v>
      </c>
      <c r="R1751" t="s">
        <v>408</v>
      </c>
      <c r="S1751" t="s">
        <v>1213</v>
      </c>
      <c r="T1751" s="131">
        <v>0.5</v>
      </c>
      <c r="U1751" t="s">
        <v>1805</v>
      </c>
      <c r="V1751" s="132">
        <v>6.0679999999999998E-2</v>
      </c>
      <c r="W1751" s="132">
        <v>5.74E-2</v>
      </c>
      <c r="X1751" t="s">
        <v>413</v>
      </c>
      <c r="Y1751" t="s">
        <v>340</v>
      </c>
      <c r="Z1751" s="131">
        <v>92500</v>
      </c>
      <c r="AA1751" s="131">
        <v>1</v>
      </c>
      <c r="AB1751" s="131">
        <v>94.4</v>
      </c>
      <c r="AC1751" s="109">
        <v>1.486</v>
      </c>
      <c r="AD1751" s="131">
        <v>88.805999999999997</v>
      </c>
      <c r="AE1751" s="109"/>
      <c r="AF1751" s="108"/>
      <c r="AG1751" s="16"/>
      <c r="AH1751" s="132">
        <v>1.32E-3</v>
      </c>
      <c r="AI1751" s="132">
        <v>4.45E-3</v>
      </c>
      <c r="AJ1751" s="132">
        <v>3.1E-4</v>
      </c>
    </row>
    <row r="1752" spans="1:36">
      <c r="A1752" t="s">
        <v>1214</v>
      </c>
      <c r="B1752" t="s">
        <v>1253</v>
      </c>
      <c r="C1752" t="s">
        <v>2935</v>
      </c>
      <c r="D1752" t="s">
        <v>2936</v>
      </c>
      <c r="E1752" t="s">
        <v>310</v>
      </c>
      <c r="F1752" t="s">
        <v>2937</v>
      </c>
      <c r="G1752" t="s">
        <v>2938</v>
      </c>
      <c r="H1752" t="s">
        <v>322</v>
      </c>
      <c r="I1752" t="s">
        <v>952</v>
      </c>
      <c r="J1752" t="s">
        <v>205</v>
      </c>
      <c r="K1752" t="s">
        <v>205</v>
      </c>
      <c r="L1752" t="s">
        <v>326</v>
      </c>
      <c r="M1752" t="s">
        <v>341</v>
      </c>
      <c r="N1752" t="s">
        <v>448</v>
      </c>
      <c r="O1752" t="s">
        <v>340</v>
      </c>
      <c r="P1752" t="s">
        <v>1579</v>
      </c>
      <c r="Q1752" t="s">
        <v>416</v>
      </c>
      <c r="R1752" t="s">
        <v>408</v>
      </c>
      <c r="S1752" t="s">
        <v>1213</v>
      </c>
      <c r="T1752" s="131">
        <v>1.22</v>
      </c>
      <c r="U1752" t="s">
        <v>1360</v>
      </c>
      <c r="V1752" s="132">
        <v>5.3409999999999999E-2</v>
      </c>
      <c r="W1752" s="132">
        <v>4.9000000000000002E-2</v>
      </c>
      <c r="X1752" t="s">
        <v>413</v>
      </c>
      <c r="Y1752" t="s">
        <v>340</v>
      </c>
      <c r="Z1752" s="131">
        <v>90400.65</v>
      </c>
      <c r="AA1752" s="131">
        <v>1</v>
      </c>
      <c r="AB1752" s="131">
        <v>97.69</v>
      </c>
      <c r="AC1752" s="109"/>
      <c r="AD1752" s="131">
        <v>88.311999999999998</v>
      </c>
      <c r="AE1752" s="109"/>
      <c r="AF1752" s="108"/>
      <c r="AG1752" s="16"/>
      <c r="AH1752" s="132">
        <v>4.2000000000000002E-4</v>
      </c>
      <c r="AI1752" s="132">
        <v>4.3499999999999997E-3</v>
      </c>
      <c r="AJ1752" s="132">
        <v>2.9999999999999997E-4</v>
      </c>
    </row>
    <row r="1753" spans="1:36">
      <c r="A1753" t="s">
        <v>1214</v>
      </c>
      <c r="B1753" t="s">
        <v>1253</v>
      </c>
      <c r="C1753" t="s">
        <v>1987</v>
      </c>
      <c r="D1753" t="s">
        <v>1988</v>
      </c>
      <c r="E1753" t="s">
        <v>310</v>
      </c>
      <c r="F1753" t="s">
        <v>2884</v>
      </c>
      <c r="G1753" t="s">
        <v>2885</v>
      </c>
      <c r="H1753" t="s">
        <v>322</v>
      </c>
      <c r="I1753" t="s">
        <v>755</v>
      </c>
      <c r="J1753" t="s">
        <v>205</v>
      </c>
      <c r="K1753" t="s">
        <v>205</v>
      </c>
      <c r="L1753" t="s">
        <v>326</v>
      </c>
      <c r="M1753" t="s">
        <v>341</v>
      </c>
      <c r="N1753" t="s">
        <v>446</v>
      </c>
      <c r="O1753" t="s">
        <v>340</v>
      </c>
      <c r="P1753" t="s">
        <v>1645</v>
      </c>
      <c r="Q1753" t="s">
        <v>414</v>
      </c>
      <c r="R1753" t="s">
        <v>408</v>
      </c>
      <c r="S1753" t="s">
        <v>1213</v>
      </c>
      <c r="T1753" s="131">
        <v>4.43</v>
      </c>
      <c r="U1753" t="s">
        <v>2385</v>
      </c>
      <c r="V1753" s="132">
        <v>2.2360000000000001E-2</v>
      </c>
      <c r="W1753" s="132">
        <v>2.6599999999999999E-2</v>
      </c>
      <c r="X1753" t="s">
        <v>413</v>
      </c>
      <c r="Y1753" t="s">
        <v>340</v>
      </c>
      <c r="Z1753" s="131">
        <v>77699</v>
      </c>
      <c r="AA1753" s="131">
        <v>1</v>
      </c>
      <c r="AB1753" s="131">
        <v>103.78</v>
      </c>
      <c r="AC1753" s="109"/>
      <c r="AD1753" s="131">
        <v>80.635999999999996</v>
      </c>
      <c r="AE1753" s="109"/>
      <c r="AF1753" s="108"/>
      <c r="AG1753" s="16"/>
      <c r="AH1753" s="132">
        <v>2.5999999999999998E-4</v>
      </c>
      <c r="AI1753" s="132">
        <v>3.9699999999999996E-3</v>
      </c>
      <c r="AJ1753" s="132">
        <v>2.7999999999999998E-4</v>
      </c>
    </row>
    <row r="1754" spans="1:36">
      <c r="A1754" t="s">
        <v>1214</v>
      </c>
      <c r="B1754" t="s">
        <v>1253</v>
      </c>
      <c r="C1754" t="s">
        <v>2897</v>
      </c>
      <c r="D1754" t="s">
        <v>2898</v>
      </c>
      <c r="E1754" t="s">
        <v>310</v>
      </c>
      <c r="F1754" t="s">
        <v>2899</v>
      </c>
      <c r="G1754" t="s">
        <v>2900</v>
      </c>
      <c r="H1754" t="s">
        <v>322</v>
      </c>
      <c r="I1754" t="s">
        <v>756</v>
      </c>
      <c r="J1754" t="s">
        <v>205</v>
      </c>
      <c r="K1754" t="s">
        <v>205</v>
      </c>
      <c r="L1754" t="s">
        <v>326</v>
      </c>
      <c r="M1754" t="s">
        <v>341</v>
      </c>
      <c r="N1754" t="s">
        <v>441</v>
      </c>
      <c r="O1754" t="s">
        <v>340</v>
      </c>
      <c r="P1754" t="s">
        <v>1566</v>
      </c>
      <c r="Q1754" t="s">
        <v>414</v>
      </c>
      <c r="R1754" t="s">
        <v>408</v>
      </c>
      <c r="S1754" t="s">
        <v>1213</v>
      </c>
      <c r="T1754" s="131">
        <v>0.25</v>
      </c>
      <c r="U1754" t="s">
        <v>2901</v>
      </c>
      <c r="V1754" s="132">
        <v>4.1950000000000001E-2</v>
      </c>
      <c r="W1754" s="132">
        <v>6.7500000000000004E-2</v>
      </c>
      <c r="X1754" t="s">
        <v>413</v>
      </c>
      <c r="Y1754" t="s">
        <v>340</v>
      </c>
      <c r="Z1754" s="131">
        <v>76200</v>
      </c>
      <c r="AA1754" s="131">
        <v>1</v>
      </c>
      <c r="AB1754" s="131">
        <v>93.14</v>
      </c>
      <c r="AC1754" s="109"/>
      <c r="AD1754" s="131">
        <v>70.972999999999999</v>
      </c>
      <c r="AE1754" s="109"/>
      <c r="AF1754" s="108"/>
      <c r="AG1754" s="16"/>
      <c r="AH1754" s="132">
        <v>6.2E-4</v>
      </c>
      <c r="AI1754" s="132">
        <v>3.49E-3</v>
      </c>
      <c r="AJ1754" s="132">
        <v>2.4000000000000001E-4</v>
      </c>
    </row>
    <row r="1755" spans="1:36">
      <c r="A1755" t="s">
        <v>1214</v>
      </c>
      <c r="B1755" t="s">
        <v>1253</v>
      </c>
      <c r="C1755" t="s">
        <v>2351</v>
      </c>
      <c r="D1755" t="s">
        <v>2352</v>
      </c>
      <c r="E1755" t="s">
        <v>310</v>
      </c>
      <c r="F1755" t="s">
        <v>2569</v>
      </c>
      <c r="G1755" t="s">
        <v>2570</v>
      </c>
      <c r="H1755" t="s">
        <v>322</v>
      </c>
      <c r="I1755" t="s">
        <v>952</v>
      </c>
      <c r="J1755" t="s">
        <v>205</v>
      </c>
      <c r="K1755" t="s">
        <v>205</v>
      </c>
      <c r="L1755" t="s">
        <v>326</v>
      </c>
      <c r="M1755" t="s">
        <v>341</v>
      </c>
      <c r="N1755" t="s">
        <v>452</v>
      </c>
      <c r="O1755" t="s">
        <v>340</v>
      </c>
      <c r="P1755" t="s">
        <v>1590</v>
      </c>
      <c r="Q1755" t="s">
        <v>414</v>
      </c>
      <c r="R1755" t="s">
        <v>408</v>
      </c>
      <c r="S1755" t="s">
        <v>1213</v>
      </c>
      <c r="T1755" s="131">
        <v>0.73</v>
      </c>
      <c r="U1755" t="s">
        <v>1676</v>
      </c>
      <c r="V1755" s="132">
        <v>2.1659999999999999E-2</v>
      </c>
      <c r="W1755" s="132">
        <v>4.9500000000000002E-2</v>
      </c>
      <c r="X1755" t="s">
        <v>413</v>
      </c>
      <c r="Y1755" t="s">
        <v>340</v>
      </c>
      <c r="Z1755" s="131">
        <v>69240.149999999994</v>
      </c>
      <c r="AA1755" s="131">
        <v>1</v>
      </c>
      <c r="AB1755" s="131">
        <v>100.26</v>
      </c>
      <c r="AC1755" s="109"/>
      <c r="AD1755" s="131">
        <v>69.42</v>
      </c>
      <c r="AE1755" s="109"/>
      <c r="AF1755" s="108"/>
      <c r="AG1755" s="16"/>
      <c r="AH1755" s="132">
        <v>1.2E-4</v>
      </c>
      <c r="AI1755" s="132">
        <v>3.4199999999999999E-3</v>
      </c>
      <c r="AJ1755" s="132">
        <v>2.4000000000000001E-4</v>
      </c>
    </row>
    <row r="1756" spans="1:36">
      <c r="A1756" t="s">
        <v>1214</v>
      </c>
      <c r="B1756" t="s">
        <v>1253</v>
      </c>
      <c r="C1756" t="s">
        <v>2239</v>
      </c>
      <c r="D1756" t="s">
        <v>2240</v>
      </c>
      <c r="E1756" t="s">
        <v>310</v>
      </c>
      <c r="F1756" t="s">
        <v>2894</v>
      </c>
      <c r="G1756" t="s">
        <v>2895</v>
      </c>
      <c r="H1756" t="s">
        <v>322</v>
      </c>
      <c r="I1756" t="s">
        <v>952</v>
      </c>
      <c r="J1756" t="s">
        <v>205</v>
      </c>
      <c r="K1756" t="s">
        <v>205</v>
      </c>
      <c r="L1756" t="s">
        <v>326</v>
      </c>
      <c r="M1756" t="s">
        <v>341</v>
      </c>
      <c r="N1756" t="s">
        <v>465</v>
      </c>
      <c r="O1756" t="s">
        <v>340</v>
      </c>
      <c r="P1756" t="s">
        <v>1590</v>
      </c>
      <c r="Q1756" t="s">
        <v>414</v>
      </c>
      <c r="R1756" t="s">
        <v>408</v>
      </c>
      <c r="S1756" t="s">
        <v>1213</v>
      </c>
      <c r="T1756" s="131">
        <v>1.1200000000000001</v>
      </c>
      <c r="U1756" t="s">
        <v>2896</v>
      </c>
      <c r="V1756" s="132">
        <v>-9.0799999999999995E-3</v>
      </c>
      <c r="W1756" s="132">
        <v>5.3400000000000003E-2</v>
      </c>
      <c r="X1756" t="s">
        <v>413</v>
      </c>
      <c r="Y1756" t="s">
        <v>340</v>
      </c>
      <c r="Z1756" s="131">
        <v>64299.5</v>
      </c>
      <c r="AA1756" s="131">
        <v>1</v>
      </c>
      <c r="AB1756" s="131">
        <v>102.25</v>
      </c>
      <c r="AC1756" s="109"/>
      <c r="AD1756" s="131">
        <v>65.745999999999995</v>
      </c>
      <c r="AE1756" s="109"/>
      <c r="AF1756" s="108"/>
      <c r="AG1756" s="16"/>
      <c r="AH1756" s="132">
        <v>1.6000000000000001E-4</v>
      </c>
      <c r="AI1756" s="132">
        <v>3.2399999999999998E-3</v>
      </c>
      <c r="AJ1756" s="132">
        <v>2.3000000000000001E-4</v>
      </c>
    </row>
    <row r="1757" spans="1:36">
      <c r="A1757" t="s">
        <v>1214</v>
      </c>
      <c r="B1757" t="s">
        <v>1253</v>
      </c>
      <c r="C1757" t="s">
        <v>2724</v>
      </c>
      <c r="D1757" t="s">
        <v>2725</v>
      </c>
      <c r="E1757" t="s">
        <v>310</v>
      </c>
      <c r="F1757" t="s">
        <v>2726</v>
      </c>
      <c r="G1757" t="s">
        <v>2727</v>
      </c>
      <c r="H1757" t="s">
        <v>322</v>
      </c>
      <c r="I1757" t="s">
        <v>756</v>
      </c>
      <c r="J1757" t="s">
        <v>205</v>
      </c>
      <c r="K1757" t="s">
        <v>205</v>
      </c>
      <c r="L1757" t="s">
        <v>326</v>
      </c>
      <c r="M1757" t="s">
        <v>341</v>
      </c>
      <c r="N1757" t="s">
        <v>452</v>
      </c>
      <c r="O1757" t="s">
        <v>340</v>
      </c>
      <c r="P1757" t="s">
        <v>1566</v>
      </c>
      <c r="Q1757" t="s">
        <v>414</v>
      </c>
      <c r="R1757" t="s">
        <v>408</v>
      </c>
      <c r="S1757" t="s">
        <v>1213</v>
      </c>
      <c r="T1757" s="131">
        <v>0.76</v>
      </c>
      <c r="U1757" t="s">
        <v>1676</v>
      </c>
      <c r="V1757" s="132">
        <v>5.4469999999999998E-2</v>
      </c>
      <c r="W1757" s="132">
        <v>5.4100000000000002E-2</v>
      </c>
      <c r="X1757" t="s">
        <v>413</v>
      </c>
      <c r="Y1757" t="s">
        <v>340</v>
      </c>
      <c r="Z1757" s="131">
        <v>64622.25</v>
      </c>
      <c r="AA1757" s="131">
        <v>1</v>
      </c>
      <c r="AB1757" s="131">
        <v>98.46</v>
      </c>
      <c r="AC1757" s="109"/>
      <c r="AD1757" s="131">
        <v>63.627000000000002</v>
      </c>
      <c r="AE1757" s="109"/>
      <c r="AF1757" s="108"/>
      <c r="AG1757" s="16"/>
      <c r="AH1757" s="132">
        <v>5.9999999999999995E-4</v>
      </c>
      <c r="AI1757" s="132">
        <v>3.13E-3</v>
      </c>
      <c r="AJ1757" s="132">
        <v>2.2000000000000001E-4</v>
      </c>
    </row>
    <row r="1758" spans="1:36">
      <c r="A1758" t="s">
        <v>1214</v>
      </c>
      <c r="B1758" t="s">
        <v>1253</v>
      </c>
      <c r="C1758" t="s">
        <v>1930</v>
      </c>
      <c r="D1758" t="s">
        <v>1931</v>
      </c>
      <c r="E1758" t="s">
        <v>310</v>
      </c>
      <c r="F1758" t="s">
        <v>2598</v>
      </c>
      <c r="G1758" t="s">
        <v>2599</v>
      </c>
      <c r="H1758" t="s">
        <v>322</v>
      </c>
      <c r="I1758" t="s">
        <v>755</v>
      </c>
      <c r="J1758" t="s">
        <v>205</v>
      </c>
      <c r="K1758" t="s">
        <v>205</v>
      </c>
      <c r="L1758" t="s">
        <v>326</v>
      </c>
      <c r="M1758" t="s">
        <v>341</v>
      </c>
      <c r="N1758" t="s">
        <v>465</v>
      </c>
      <c r="O1758" t="s">
        <v>340</v>
      </c>
      <c r="P1758" t="s">
        <v>1645</v>
      </c>
      <c r="Q1758" t="s">
        <v>414</v>
      </c>
      <c r="R1758" t="s">
        <v>408</v>
      </c>
      <c r="S1758" t="s">
        <v>1213</v>
      </c>
      <c r="T1758" s="131">
        <v>4.6900000000000004</v>
      </c>
      <c r="U1758" t="s">
        <v>2515</v>
      </c>
      <c r="V1758" s="132">
        <v>3.0400000000000002E-3</v>
      </c>
      <c r="W1758" s="132">
        <v>2.7E-2</v>
      </c>
      <c r="X1758" t="s">
        <v>413</v>
      </c>
      <c r="Y1758" t="s">
        <v>340</v>
      </c>
      <c r="Z1758" s="131">
        <v>54190.54</v>
      </c>
      <c r="AA1758" s="131">
        <v>1</v>
      </c>
      <c r="AB1758" s="131">
        <v>102.52</v>
      </c>
      <c r="AC1758" s="109">
        <v>0.80200000000000005</v>
      </c>
      <c r="AD1758" s="131">
        <v>56.359000000000002</v>
      </c>
      <c r="AE1758" s="109"/>
      <c r="AF1758" s="108"/>
      <c r="AG1758" s="16"/>
      <c r="AH1758" s="132">
        <v>4.0000000000000003E-5</v>
      </c>
      <c r="AI1758" s="132">
        <v>2.81E-3</v>
      </c>
      <c r="AJ1758" s="132">
        <v>2.0000000000000001E-4</v>
      </c>
    </row>
    <row r="1759" spans="1:36">
      <c r="A1759" t="s">
        <v>1214</v>
      </c>
      <c r="B1759" t="s">
        <v>1253</v>
      </c>
      <c r="C1759" t="s">
        <v>2890</v>
      </c>
      <c r="D1759" t="s">
        <v>2891</v>
      </c>
      <c r="E1759" t="s">
        <v>310</v>
      </c>
      <c r="F1759" t="s">
        <v>2947</v>
      </c>
      <c r="G1759" t="s">
        <v>2948</v>
      </c>
      <c r="H1759" t="s">
        <v>322</v>
      </c>
      <c r="I1759" t="s">
        <v>952</v>
      </c>
      <c r="J1759" t="s">
        <v>205</v>
      </c>
      <c r="K1759" t="s">
        <v>205</v>
      </c>
      <c r="L1759" t="s">
        <v>326</v>
      </c>
      <c r="M1759" t="s">
        <v>341</v>
      </c>
      <c r="N1759" t="s">
        <v>448</v>
      </c>
      <c r="O1759" t="s">
        <v>340</v>
      </c>
      <c r="P1759" t="s">
        <v>1579</v>
      </c>
      <c r="Q1759" t="s">
        <v>416</v>
      </c>
      <c r="R1759" t="s">
        <v>408</v>
      </c>
      <c r="S1759" t="s">
        <v>1213</v>
      </c>
      <c r="T1759" s="131">
        <v>1.1000000000000001</v>
      </c>
      <c r="U1759" t="s">
        <v>1743</v>
      </c>
      <c r="V1759" s="132">
        <v>2.818E-2</v>
      </c>
      <c r="W1759" s="132">
        <v>4.9000000000000002E-2</v>
      </c>
      <c r="X1759" t="s">
        <v>413</v>
      </c>
      <c r="Y1759" t="s">
        <v>340</v>
      </c>
      <c r="Z1759" s="131">
        <v>47016.480000000003</v>
      </c>
      <c r="AA1759" s="131">
        <v>1</v>
      </c>
      <c r="AB1759" s="131">
        <v>97.97</v>
      </c>
      <c r="AC1759" s="109"/>
      <c r="AD1759" s="131">
        <v>46.061999999999998</v>
      </c>
      <c r="AE1759" s="109"/>
      <c r="AF1759" s="108"/>
      <c r="AG1759" s="16"/>
      <c r="AH1759" s="132">
        <v>2.1000000000000001E-4</v>
      </c>
      <c r="AI1759" s="132">
        <v>2.2699999999999999E-3</v>
      </c>
      <c r="AJ1759" s="132">
        <v>1.6000000000000001E-4</v>
      </c>
    </row>
    <row r="1760" spans="1:36">
      <c r="A1760" t="s">
        <v>1214</v>
      </c>
      <c r="B1760" t="s">
        <v>1253</v>
      </c>
      <c r="C1760" t="s">
        <v>2942</v>
      </c>
      <c r="D1760" t="s">
        <v>2943</v>
      </c>
      <c r="E1760" t="s">
        <v>310</v>
      </c>
      <c r="F1760" t="s">
        <v>2944</v>
      </c>
      <c r="G1760" t="s">
        <v>2945</v>
      </c>
      <c r="H1760" t="s">
        <v>322</v>
      </c>
      <c r="I1760" t="s">
        <v>952</v>
      </c>
      <c r="J1760" t="s">
        <v>205</v>
      </c>
      <c r="K1760" t="s">
        <v>205</v>
      </c>
      <c r="L1760" t="s">
        <v>326</v>
      </c>
      <c r="M1760" t="s">
        <v>341</v>
      </c>
      <c r="N1760" t="s">
        <v>464</v>
      </c>
      <c r="O1760" t="s">
        <v>340</v>
      </c>
      <c r="P1760" t="s">
        <v>1566</v>
      </c>
      <c r="Q1760" t="s">
        <v>414</v>
      </c>
      <c r="R1760" t="s">
        <v>408</v>
      </c>
      <c r="S1760" t="s">
        <v>1213</v>
      </c>
      <c r="T1760" s="131">
        <v>5.52</v>
      </c>
      <c r="U1760" t="s">
        <v>2946</v>
      </c>
      <c r="V1760" s="132">
        <v>1.9199999999999998E-2</v>
      </c>
      <c r="W1760" s="132">
        <v>4.87E-2</v>
      </c>
      <c r="X1760" t="s">
        <v>413</v>
      </c>
      <c r="Y1760" t="s">
        <v>340</v>
      </c>
      <c r="Z1760" s="131">
        <v>46938.93</v>
      </c>
      <c r="AA1760" s="131">
        <v>1</v>
      </c>
      <c r="AB1760" s="131">
        <v>87.27</v>
      </c>
      <c r="AC1760" s="109"/>
      <c r="AD1760" s="131">
        <v>40.963999999999999</v>
      </c>
      <c r="AE1760" s="109"/>
      <c r="AF1760" s="108"/>
      <c r="AG1760" s="16"/>
      <c r="AH1760" s="132">
        <v>5.0000000000000002E-5</v>
      </c>
      <c r="AI1760" s="132">
        <v>2.0200000000000001E-3</v>
      </c>
      <c r="AJ1760" s="132">
        <v>1.3999999999999999E-4</v>
      </c>
    </row>
    <row r="1761" spans="1:36">
      <c r="A1761" t="s">
        <v>1214</v>
      </c>
      <c r="B1761" t="s">
        <v>1253</v>
      </c>
      <c r="C1761" t="s">
        <v>2556</v>
      </c>
      <c r="D1761" t="s">
        <v>2557</v>
      </c>
      <c r="E1761" t="s">
        <v>310</v>
      </c>
      <c r="F1761" t="s">
        <v>2558</v>
      </c>
      <c r="G1761" t="s">
        <v>2559</v>
      </c>
      <c r="H1761" t="s">
        <v>322</v>
      </c>
      <c r="I1761" t="s">
        <v>952</v>
      </c>
      <c r="J1761" t="s">
        <v>205</v>
      </c>
      <c r="K1761" t="s">
        <v>205</v>
      </c>
      <c r="L1761" t="s">
        <v>326</v>
      </c>
      <c r="M1761" t="s">
        <v>341</v>
      </c>
      <c r="N1761" t="s">
        <v>447</v>
      </c>
      <c r="O1761" t="s">
        <v>340</v>
      </c>
      <c r="P1761" t="s">
        <v>2093</v>
      </c>
      <c r="Q1761" t="s">
        <v>414</v>
      </c>
      <c r="R1761" t="s">
        <v>408</v>
      </c>
      <c r="S1761" t="s">
        <v>1213</v>
      </c>
      <c r="T1761" s="131">
        <v>2.4300000000000002</v>
      </c>
      <c r="U1761" t="s">
        <v>1561</v>
      </c>
      <c r="V1761" s="132">
        <v>4.8869999999999997E-2</v>
      </c>
      <c r="W1761" s="132">
        <v>4.3900000000000002E-2</v>
      </c>
      <c r="X1761" t="s">
        <v>413</v>
      </c>
      <c r="Y1761" t="s">
        <v>340</v>
      </c>
      <c r="Z1761" s="131">
        <v>42553.14</v>
      </c>
      <c r="AA1761" s="131">
        <v>1</v>
      </c>
      <c r="AB1761" s="131">
        <v>92.42</v>
      </c>
      <c r="AC1761" s="109"/>
      <c r="AD1761" s="131">
        <v>39.328000000000003</v>
      </c>
      <c r="AE1761" s="109"/>
      <c r="AF1761" s="108"/>
      <c r="AG1761" s="16"/>
      <c r="AH1761" s="132">
        <v>6.0000000000000002E-5</v>
      </c>
      <c r="AI1761" s="132">
        <v>1.9400000000000001E-3</v>
      </c>
      <c r="AJ1761" s="132">
        <v>1.3999999999999999E-4</v>
      </c>
    </row>
    <row r="1762" spans="1:36">
      <c r="A1762" t="s">
        <v>1214</v>
      </c>
      <c r="B1762" t="s">
        <v>1253</v>
      </c>
      <c r="C1762" t="s">
        <v>2194</v>
      </c>
      <c r="D1762" t="s">
        <v>2195</v>
      </c>
      <c r="E1762" t="s">
        <v>310</v>
      </c>
      <c r="F1762" t="s">
        <v>2921</v>
      </c>
      <c r="G1762" t="s">
        <v>2922</v>
      </c>
      <c r="H1762" t="s">
        <v>322</v>
      </c>
      <c r="I1762" t="s">
        <v>755</v>
      </c>
      <c r="J1762" t="s">
        <v>205</v>
      </c>
      <c r="K1762" t="s">
        <v>205</v>
      </c>
      <c r="L1762" t="s">
        <v>326</v>
      </c>
      <c r="M1762" t="s">
        <v>341</v>
      </c>
      <c r="N1762" t="s">
        <v>465</v>
      </c>
      <c r="O1762" t="s">
        <v>340</v>
      </c>
      <c r="P1762" t="s">
        <v>2193</v>
      </c>
      <c r="Q1762" t="s">
        <v>416</v>
      </c>
      <c r="R1762" t="s">
        <v>408</v>
      </c>
      <c r="S1762" t="s">
        <v>1213</v>
      </c>
      <c r="T1762" s="131">
        <v>2.21</v>
      </c>
      <c r="U1762" t="s">
        <v>2923</v>
      </c>
      <c r="V1762" s="132">
        <v>6.3099999999999996E-3</v>
      </c>
      <c r="W1762" s="132">
        <v>2.9499999999999998E-2</v>
      </c>
      <c r="X1762" t="s">
        <v>413</v>
      </c>
      <c r="Y1762" t="s">
        <v>340</v>
      </c>
      <c r="Z1762" s="131">
        <v>28916</v>
      </c>
      <c r="AA1762" s="131">
        <v>1</v>
      </c>
      <c r="AB1762" s="131">
        <v>115.75</v>
      </c>
      <c r="AC1762" s="109"/>
      <c r="AD1762" s="131">
        <v>33.47</v>
      </c>
      <c r="AE1762" s="109"/>
      <c r="AF1762" s="108"/>
      <c r="AG1762" s="16"/>
      <c r="AH1762" s="132">
        <v>3.0000000000000001E-5</v>
      </c>
      <c r="AI1762" s="132">
        <v>1.65E-3</v>
      </c>
      <c r="AJ1762" s="132">
        <v>1.2E-4</v>
      </c>
    </row>
    <row r="1763" spans="1:36">
      <c r="A1763" t="s">
        <v>1214</v>
      </c>
      <c r="B1763" t="s">
        <v>1253</v>
      </c>
      <c r="C1763" t="s">
        <v>2312</v>
      </c>
      <c r="D1763" t="s">
        <v>2313</v>
      </c>
      <c r="E1763" t="s">
        <v>310</v>
      </c>
      <c r="F1763" t="s">
        <v>2314</v>
      </c>
      <c r="G1763" t="s">
        <v>2315</v>
      </c>
      <c r="H1763" t="s">
        <v>322</v>
      </c>
      <c r="I1763" t="s">
        <v>755</v>
      </c>
      <c r="J1763" t="s">
        <v>205</v>
      </c>
      <c r="K1763" t="s">
        <v>205</v>
      </c>
      <c r="L1763" t="s">
        <v>326</v>
      </c>
      <c r="M1763" t="s">
        <v>341</v>
      </c>
      <c r="N1763" t="s">
        <v>465</v>
      </c>
      <c r="O1763" t="s">
        <v>340</v>
      </c>
      <c r="P1763" t="s">
        <v>1645</v>
      </c>
      <c r="Q1763" t="s">
        <v>414</v>
      </c>
      <c r="R1763" t="s">
        <v>408</v>
      </c>
      <c r="S1763" t="s">
        <v>1213</v>
      </c>
      <c r="T1763" s="131">
        <v>2.78</v>
      </c>
      <c r="U1763" t="s">
        <v>1668</v>
      </c>
      <c r="V1763" s="132">
        <v>4.4319999999999998E-2</v>
      </c>
      <c r="W1763" s="132">
        <v>2.7099999999999999E-2</v>
      </c>
      <c r="X1763" t="s">
        <v>413</v>
      </c>
      <c r="Y1763" t="s">
        <v>340</v>
      </c>
      <c r="Z1763" s="131">
        <v>13917.75</v>
      </c>
      <c r="AA1763" s="131">
        <v>1</v>
      </c>
      <c r="AB1763" s="131">
        <v>118.81</v>
      </c>
      <c r="AC1763" s="109"/>
      <c r="AD1763" s="131">
        <v>16.536000000000001</v>
      </c>
      <c r="AE1763" s="109"/>
      <c r="AF1763" s="108"/>
      <c r="AG1763" s="16"/>
      <c r="AH1763" s="132">
        <v>1.0000000000000001E-5</v>
      </c>
      <c r="AI1763" s="132">
        <v>8.0999999999999996E-4</v>
      </c>
      <c r="AJ1763" s="132">
        <v>6.0000000000000002E-5</v>
      </c>
    </row>
    <row r="1764" spans="1:36">
      <c r="A1764" t="s">
        <v>1214</v>
      </c>
      <c r="B1764" t="s">
        <v>1253</v>
      </c>
      <c r="C1764" t="s">
        <v>2095</v>
      </c>
      <c r="D1764" t="s">
        <v>2096</v>
      </c>
      <c r="E1764" t="s">
        <v>310</v>
      </c>
      <c r="F1764" t="s">
        <v>2679</v>
      </c>
      <c r="G1764" t="s">
        <v>2680</v>
      </c>
      <c r="H1764" t="s">
        <v>322</v>
      </c>
      <c r="I1764" t="s">
        <v>952</v>
      </c>
      <c r="J1764" t="s">
        <v>205</v>
      </c>
      <c r="K1764" t="s">
        <v>205</v>
      </c>
      <c r="L1764" t="s">
        <v>326</v>
      </c>
      <c r="M1764" t="s">
        <v>341</v>
      </c>
      <c r="N1764" t="s">
        <v>485</v>
      </c>
      <c r="O1764" t="s">
        <v>340</v>
      </c>
      <c r="P1764" t="s">
        <v>1645</v>
      </c>
      <c r="Q1764" t="s">
        <v>414</v>
      </c>
      <c r="R1764" t="s">
        <v>408</v>
      </c>
      <c r="S1764" t="s">
        <v>1213</v>
      </c>
      <c r="T1764" s="131">
        <v>0.42</v>
      </c>
      <c r="U1764" t="s">
        <v>2619</v>
      </c>
      <c r="V1764" s="132">
        <v>4.403E-2</v>
      </c>
      <c r="W1764" s="132">
        <v>4.48E-2</v>
      </c>
      <c r="X1764" t="s">
        <v>413</v>
      </c>
      <c r="Y1764" t="s">
        <v>340</v>
      </c>
      <c r="Z1764" s="131">
        <v>1649.87</v>
      </c>
      <c r="AA1764" s="131">
        <v>1</v>
      </c>
      <c r="AB1764" s="131">
        <v>99.97</v>
      </c>
      <c r="AC1764" s="109"/>
      <c r="AD1764" s="131">
        <v>1.649</v>
      </c>
      <c r="AE1764" s="109"/>
      <c r="AF1764" s="108"/>
      <c r="AG1764" s="16"/>
      <c r="AH1764" s="132">
        <v>0</v>
      </c>
      <c r="AI1764" s="132">
        <v>8.0000000000000007E-5</v>
      </c>
      <c r="AJ1764" s="132">
        <v>1.0000000000000001E-5</v>
      </c>
    </row>
    <row r="1765" spans="1:36">
      <c r="A1765" t="s">
        <v>1214</v>
      </c>
      <c r="B1765" t="s">
        <v>1253</v>
      </c>
      <c r="C1765" t="s">
        <v>2902</v>
      </c>
      <c r="D1765" t="s">
        <v>2903</v>
      </c>
      <c r="E1765" t="s">
        <v>80</v>
      </c>
      <c r="F1765" t="s">
        <v>2904</v>
      </c>
      <c r="G1765" t="s">
        <v>2905</v>
      </c>
      <c r="H1765" t="s">
        <v>322</v>
      </c>
      <c r="I1765" t="s">
        <v>756</v>
      </c>
      <c r="J1765" t="s">
        <v>206</v>
      </c>
      <c r="K1765" t="s">
        <v>225</v>
      </c>
      <c r="L1765" t="s">
        <v>326</v>
      </c>
      <c r="M1765" t="s">
        <v>315</v>
      </c>
      <c r="N1765" t="s">
        <v>547</v>
      </c>
      <c r="O1765" t="s">
        <v>340</v>
      </c>
      <c r="P1765" t="s">
        <v>1908</v>
      </c>
      <c r="Q1765" t="s">
        <v>434</v>
      </c>
      <c r="R1765" t="s">
        <v>408</v>
      </c>
      <c r="S1765" t="s">
        <v>1216</v>
      </c>
      <c r="T1765" s="131">
        <v>2.274</v>
      </c>
      <c r="U1765" t="s">
        <v>1476</v>
      </c>
      <c r="V1765" s="132">
        <v>5.373E-2</v>
      </c>
      <c r="W1765" s="132">
        <v>4.546E-2</v>
      </c>
      <c r="X1765" t="s">
        <v>413</v>
      </c>
      <c r="Y1765" t="s">
        <v>340</v>
      </c>
      <c r="Z1765" s="131">
        <v>130000</v>
      </c>
      <c r="AA1765" s="131">
        <v>3.3719999999999999</v>
      </c>
      <c r="AB1765" s="131">
        <v>106.965</v>
      </c>
      <c r="AC1765" s="109"/>
      <c r="AD1765" s="131">
        <v>468.89400000000001</v>
      </c>
      <c r="AE1765" s="109"/>
      <c r="AF1765" s="108"/>
      <c r="AG1765" s="16"/>
      <c r="AH1765" s="132">
        <v>1.2999999999999999E-4</v>
      </c>
      <c r="AI1765" s="132">
        <v>2.3089999999999999E-2</v>
      </c>
      <c r="AJ1765" s="132">
        <v>1.6100000000000001E-3</v>
      </c>
    </row>
    <row r="1766" spans="1:36">
      <c r="A1766" t="s">
        <v>1214</v>
      </c>
      <c r="B1766" t="s">
        <v>1253</v>
      </c>
      <c r="C1766" t="s">
        <v>2949</v>
      </c>
      <c r="D1766" t="s">
        <v>2950</v>
      </c>
      <c r="E1766" t="s">
        <v>80</v>
      </c>
      <c r="F1766" t="s">
        <v>2951</v>
      </c>
      <c r="G1766" t="s">
        <v>2952</v>
      </c>
      <c r="H1766" t="s">
        <v>322</v>
      </c>
      <c r="I1766" t="s">
        <v>756</v>
      </c>
      <c r="J1766" t="s">
        <v>206</v>
      </c>
      <c r="K1766" t="s">
        <v>246</v>
      </c>
      <c r="L1766" t="s">
        <v>326</v>
      </c>
      <c r="M1766" t="s">
        <v>315</v>
      </c>
      <c r="N1766" t="s">
        <v>492</v>
      </c>
      <c r="O1766" t="s">
        <v>340</v>
      </c>
      <c r="P1766" t="s">
        <v>2176</v>
      </c>
      <c r="Q1766" t="s">
        <v>434</v>
      </c>
      <c r="R1766" t="s">
        <v>408</v>
      </c>
      <c r="S1766" t="s">
        <v>1216</v>
      </c>
      <c r="T1766" s="131">
        <v>3.3719999999999999</v>
      </c>
      <c r="U1766" t="s">
        <v>2953</v>
      </c>
      <c r="V1766" s="132">
        <v>3.3059999999999999E-2</v>
      </c>
      <c r="W1766" s="132">
        <v>5.4789999999999998E-2</v>
      </c>
      <c r="X1766" t="s">
        <v>413</v>
      </c>
      <c r="Y1766" t="s">
        <v>340</v>
      </c>
      <c r="Z1766" s="131">
        <v>104000</v>
      </c>
      <c r="AA1766" s="131">
        <v>3.3719999999999999</v>
      </c>
      <c r="AB1766" s="131">
        <v>95.950999999999993</v>
      </c>
      <c r="AC1766" s="109"/>
      <c r="AD1766" s="131">
        <v>336.49</v>
      </c>
      <c r="AE1766" s="109"/>
      <c r="AF1766" s="108"/>
      <c r="AG1766" s="16"/>
      <c r="AH1766" s="132">
        <v>2.1000000000000001E-4</v>
      </c>
      <c r="AI1766" s="132">
        <v>1.6570000000000001E-2</v>
      </c>
      <c r="AJ1766" s="132">
        <v>1.16E-3</v>
      </c>
    </row>
    <row r="1767" spans="1:36">
      <c r="A1767" t="s">
        <v>1214</v>
      </c>
      <c r="B1767" t="s">
        <v>1254</v>
      </c>
      <c r="C1767" t="s">
        <v>2004</v>
      </c>
      <c r="D1767" t="s">
        <v>2005</v>
      </c>
      <c r="E1767" t="s">
        <v>310</v>
      </c>
      <c r="F1767" t="s">
        <v>2828</v>
      </c>
      <c r="G1767" t="s">
        <v>2829</v>
      </c>
      <c r="H1767" t="s">
        <v>322</v>
      </c>
      <c r="I1767" t="s">
        <v>755</v>
      </c>
      <c r="J1767" t="s">
        <v>205</v>
      </c>
      <c r="K1767" t="s">
        <v>205</v>
      </c>
      <c r="L1767" t="s">
        <v>326</v>
      </c>
      <c r="M1767" t="s">
        <v>341</v>
      </c>
      <c r="N1767" t="s">
        <v>449</v>
      </c>
      <c r="O1767" t="s">
        <v>340</v>
      </c>
      <c r="P1767" t="s">
        <v>1212</v>
      </c>
      <c r="Q1767" t="s">
        <v>414</v>
      </c>
      <c r="R1767" t="s">
        <v>408</v>
      </c>
      <c r="S1767" t="s">
        <v>1213</v>
      </c>
      <c r="T1767" s="131">
        <v>5.34</v>
      </c>
      <c r="U1767" t="s">
        <v>2830</v>
      </c>
      <c r="V1767" s="132">
        <v>2.3519999999999999E-2</v>
      </c>
      <c r="W1767" s="132">
        <v>2.64E-2</v>
      </c>
      <c r="X1767" t="s">
        <v>413</v>
      </c>
      <c r="Y1767" t="s">
        <v>340</v>
      </c>
      <c r="Z1767" s="131">
        <v>678000</v>
      </c>
      <c r="AA1767" s="131">
        <v>1</v>
      </c>
      <c r="AB1767" s="131">
        <v>103.01</v>
      </c>
      <c r="AC1767" s="109"/>
      <c r="AD1767" s="131">
        <v>698.40800000000002</v>
      </c>
      <c r="AE1767" s="109"/>
      <c r="AF1767" s="108"/>
      <c r="AG1767" s="16"/>
      <c r="AH1767" s="132">
        <v>2.4000000000000001E-4</v>
      </c>
      <c r="AI1767" s="132">
        <v>4.1349999999999998E-2</v>
      </c>
      <c r="AJ1767" s="132">
        <v>3.0999999999999999E-3</v>
      </c>
    </row>
    <row r="1768" spans="1:36">
      <c r="A1768" t="s">
        <v>1214</v>
      </c>
      <c r="B1768" t="s">
        <v>1254</v>
      </c>
      <c r="C1768" t="s">
        <v>1536</v>
      </c>
      <c r="D1768" t="s">
        <v>1537</v>
      </c>
      <c r="E1768" t="s">
        <v>310</v>
      </c>
      <c r="F1768" t="s">
        <v>2424</v>
      </c>
      <c r="G1768" t="s">
        <v>2425</v>
      </c>
      <c r="H1768" t="s">
        <v>322</v>
      </c>
      <c r="I1768" t="s">
        <v>755</v>
      </c>
      <c r="J1768" t="s">
        <v>205</v>
      </c>
      <c r="K1768" t="s">
        <v>205</v>
      </c>
      <c r="L1768" t="s">
        <v>326</v>
      </c>
      <c r="M1768" t="s">
        <v>341</v>
      </c>
      <c r="N1768" t="s">
        <v>449</v>
      </c>
      <c r="O1768" t="s">
        <v>340</v>
      </c>
      <c r="P1768" t="s">
        <v>1212</v>
      </c>
      <c r="Q1768" t="s">
        <v>414</v>
      </c>
      <c r="R1768" t="s">
        <v>408</v>
      </c>
      <c r="S1768" t="s">
        <v>1213</v>
      </c>
      <c r="T1768" s="131">
        <v>2.4</v>
      </c>
      <c r="U1768" t="s">
        <v>2426</v>
      </c>
      <c r="V1768" s="132">
        <v>1.49E-2</v>
      </c>
      <c r="W1768" s="132">
        <v>2.4899999999999999E-2</v>
      </c>
      <c r="X1768" t="s">
        <v>413</v>
      </c>
      <c r="Y1768" t="s">
        <v>340</v>
      </c>
      <c r="Z1768" s="131">
        <v>544135</v>
      </c>
      <c r="AA1768" s="131">
        <v>1</v>
      </c>
      <c r="AB1768" s="131">
        <v>107.95</v>
      </c>
      <c r="AC1768" s="109"/>
      <c r="AD1768" s="131">
        <v>587.39400000000001</v>
      </c>
      <c r="AE1768" s="109"/>
      <c r="AF1768" s="108"/>
      <c r="AG1768" s="16"/>
      <c r="AH1768" s="132">
        <v>1.7000000000000001E-4</v>
      </c>
      <c r="AI1768" s="132">
        <v>3.4770000000000002E-2</v>
      </c>
      <c r="AJ1768" s="132">
        <v>2.6099999999999999E-3</v>
      </c>
    </row>
    <row r="1769" spans="1:36">
      <c r="A1769" t="s">
        <v>1214</v>
      </c>
      <c r="B1769" t="s">
        <v>1254</v>
      </c>
      <c r="C1769" t="s">
        <v>1992</v>
      </c>
      <c r="D1769" t="s">
        <v>1993</v>
      </c>
      <c r="E1769" t="s">
        <v>310</v>
      </c>
      <c r="F1769" t="s">
        <v>2833</v>
      </c>
      <c r="G1769" t="s">
        <v>2834</v>
      </c>
      <c r="H1769" t="s">
        <v>322</v>
      </c>
      <c r="I1769" t="s">
        <v>755</v>
      </c>
      <c r="J1769" t="s">
        <v>205</v>
      </c>
      <c r="K1769" t="s">
        <v>205</v>
      </c>
      <c r="L1769" t="s">
        <v>326</v>
      </c>
      <c r="M1769" t="s">
        <v>341</v>
      </c>
      <c r="N1769" t="s">
        <v>449</v>
      </c>
      <c r="O1769" t="s">
        <v>340</v>
      </c>
      <c r="P1769" t="s">
        <v>1590</v>
      </c>
      <c r="Q1769" t="s">
        <v>414</v>
      </c>
      <c r="R1769" t="s">
        <v>408</v>
      </c>
      <c r="S1769" t="s">
        <v>1213</v>
      </c>
      <c r="T1769" s="131">
        <v>4.0999999999999996</v>
      </c>
      <c r="U1769" t="s">
        <v>2835</v>
      </c>
      <c r="V1769" s="132">
        <v>9.9997799999999994</v>
      </c>
      <c r="W1769" s="132">
        <v>2.87E-2</v>
      </c>
      <c r="X1769" t="s">
        <v>412</v>
      </c>
      <c r="Y1769" t="s">
        <v>340</v>
      </c>
      <c r="Z1769" s="131">
        <v>500000</v>
      </c>
      <c r="AA1769" s="131">
        <v>1</v>
      </c>
      <c r="AB1769" s="131">
        <v>110.56</v>
      </c>
      <c r="AC1769" s="109"/>
      <c r="AD1769" s="131">
        <v>552.79999999999995</v>
      </c>
      <c r="AE1769" s="109"/>
      <c r="AF1769" s="108"/>
      <c r="AG1769" s="16"/>
      <c r="AH1769" s="132">
        <v>1.2999999999999999E-3</v>
      </c>
      <c r="AI1769" s="132">
        <v>3.2730000000000002E-2</v>
      </c>
      <c r="AJ1769" s="132">
        <v>2.4599999999999999E-3</v>
      </c>
    </row>
    <row r="1770" spans="1:36">
      <c r="A1770" t="s">
        <v>1214</v>
      </c>
      <c r="B1770" t="s">
        <v>1254</v>
      </c>
      <c r="C1770" t="s">
        <v>456</v>
      </c>
      <c r="D1770" t="s">
        <v>2228</v>
      </c>
      <c r="E1770" t="s">
        <v>310</v>
      </c>
      <c r="F1770" t="s">
        <v>2460</v>
      </c>
      <c r="G1770" t="s">
        <v>2461</v>
      </c>
      <c r="H1770" t="s">
        <v>322</v>
      </c>
      <c r="I1770" t="s">
        <v>755</v>
      </c>
      <c r="J1770" t="s">
        <v>205</v>
      </c>
      <c r="K1770" t="s">
        <v>205</v>
      </c>
      <c r="L1770" t="s">
        <v>326</v>
      </c>
      <c r="M1770" t="s">
        <v>341</v>
      </c>
      <c r="N1770" t="s">
        <v>441</v>
      </c>
      <c r="O1770" t="s">
        <v>340</v>
      </c>
      <c r="P1770" t="s">
        <v>1212</v>
      </c>
      <c r="Q1770" t="s">
        <v>414</v>
      </c>
      <c r="R1770" t="s">
        <v>408</v>
      </c>
      <c r="S1770" t="s">
        <v>1213</v>
      </c>
      <c r="T1770" s="131">
        <v>2.77</v>
      </c>
      <c r="U1770" t="s">
        <v>2462</v>
      </c>
      <c r="V1770" s="132">
        <v>1.6109999999999999E-2</v>
      </c>
      <c r="W1770" s="132">
        <v>2.46E-2</v>
      </c>
      <c r="X1770" t="s">
        <v>413</v>
      </c>
      <c r="Y1770" t="s">
        <v>340</v>
      </c>
      <c r="Z1770" s="131">
        <v>427071.42</v>
      </c>
      <c r="AA1770" s="131">
        <v>1</v>
      </c>
      <c r="AB1770" s="131">
        <v>123.46</v>
      </c>
      <c r="AC1770" s="109"/>
      <c r="AD1770" s="131">
        <v>527.26199999999994</v>
      </c>
      <c r="AE1770" s="109"/>
      <c r="AF1770" s="108"/>
      <c r="AG1770" s="16"/>
      <c r="AH1770" s="132">
        <v>1.7000000000000001E-4</v>
      </c>
      <c r="AI1770" s="132">
        <v>3.1210000000000002E-2</v>
      </c>
      <c r="AJ1770" s="132">
        <v>2.3400000000000001E-3</v>
      </c>
    </row>
    <row r="1771" spans="1:36">
      <c r="A1771" t="s">
        <v>1214</v>
      </c>
      <c r="B1771" t="s">
        <v>1254</v>
      </c>
      <c r="C1771" t="s">
        <v>1627</v>
      </c>
      <c r="D1771" t="s">
        <v>1628</v>
      </c>
      <c r="E1771" t="s">
        <v>310</v>
      </c>
      <c r="F1771" t="s">
        <v>2017</v>
      </c>
      <c r="G1771" t="s">
        <v>2018</v>
      </c>
      <c r="H1771" t="s">
        <v>322</v>
      </c>
      <c r="I1771" t="s">
        <v>755</v>
      </c>
      <c r="J1771" t="s">
        <v>205</v>
      </c>
      <c r="K1771" t="s">
        <v>205</v>
      </c>
      <c r="L1771" t="s">
        <v>326</v>
      </c>
      <c r="M1771" t="s">
        <v>341</v>
      </c>
      <c r="N1771" t="s">
        <v>466</v>
      </c>
      <c r="O1771" t="s">
        <v>340</v>
      </c>
      <c r="P1771" t="s">
        <v>1600</v>
      </c>
      <c r="Q1771" t="s">
        <v>416</v>
      </c>
      <c r="R1771" t="s">
        <v>408</v>
      </c>
      <c r="S1771" t="s">
        <v>1213</v>
      </c>
      <c r="T1771" s="131">
        <v>3.34</v>
      </c>
      <c r="U1771" t="s">
        <v>2019</v>
      </c>
      <c r="V1771" s="132">
        <v>4.8500000000000001E-3</v>
      </c>
      <c r="W1771" s="132">
        <v>3.2199999999999999E-2</v>
      </c>
      <c r="X1771" t="s">
        <v>413</v>
      </c>
      <c r="Y1771" t="s">
        <v>340</v>
      </c>
      <c r="Z1771" s="131">
        <v>446000</v>
      </c>
      <c r="AA1771" s="131">
        <v>1</v>
      </c>
      <c r="AB1771" s="131">
        <v>104.31</v>
      </c>
      <c r="AC1771" s="109"/>
      <c r="AD1771" s="131">
        <v>465.22300000000001</v>
      </c>
      <c r="AE1771" s="109"/>
      <c r="AF1771" s="108"/>
      <c r="AG1771" s="16"/>
      <c r="AH1771" s="132">
        <v>7.1000000000000002E-4</v>
      </c>
      <c r="AI1771" s="132">
        <v>2.7539999999999999E-2</v>
      </c>
      <c r="AJ1771" s="132">
        <v>2.0699999999999998E-3</v>
      </c>
    </row>
    <row r="1772" spans="1:36">
      <c r="A1772" t="s">
        <v>1214</v>
      </c>
      <c r="B1772" t="s">
        <v>1254</v>
      </c>
      <c r="C1772" t="s">
        <v>1586</v>
      </c>
      <c r="D1772" t="s">
        <v>1587</v>
      </c>
      <c r="E1772" t="s">
        <v>310</v>
      </c>
      <c r="F1772" t="s">
        <v>1588</v>
      </c>
      <c r="G1772" t="s">
        <v>1589</v>
      </c>
      <c r="H1772" t="s">
        <v>322</v>
      </c>
      <c r="I1772" t="s">
        <v>755</v>
      </c>
      <c r="J1772" t="s">
        <v>205</v>
      </c>
      <c r="K1772" t="s">
        <v>205</v>
      </c>
      <c r="L1772" t="s">
        <v>326</v>
      </c>
      <c r="M1772" t="s">
        <v>341</v>
      </c>
      <c r="N1772" t="s">
        <v>457</v>
      </c>
      <c r="O1772" t="s">
        <v>340</v>
      </c>
      <c r="P1772" t="s">
        <v>1590</v>
      </c>
      <c r="Q1772" t="s">
        <v>414</v>
      </c>
      <c r="R1772" t="s">
        <v>408</v>
      </c>
      <c r="S1772" t="s">
        <v>1213</v>
      </c>
      <c r="T1772" s="131">
        <v>5.04</v>
      </c>
      <c r="U1772" t="s">
        <v>1591</v>
      </c>
      <c r="V1772" s="132">
        <v>4.1279999999999997E-2</v>
      </c>
      <c r="W1772" s="132">
        <v>4.1700000000000001E-2</v>
      </c>
      <c r="X1772" t="s">
        <v>413</v>
      </c>
      <c r="Y1772" t="s">
        <v>340</v>
      </c>
      <c r="Z1772" s="131">
        <v>308238.95</v>
      </c>
      <c r="AA1772" s="131">
        <v>1</v>
      </c>
      <c r="AB1772" s="131">
        <v>148.91</v>
      </c>
      <c r="AC1772" s="109"/>
      <c r="AD1772" s="131">
        <v>458.99900000000002</v>
      </c>
      <c r="AE1772" s="109"/>
      <c r="AF1772" s="108"/>
      <c r="AG1772" s="16"/>
      <c r="AH1772" s="132">
        <v>1.6000000000000001E-4</v>
      </c>
      <c r="AI1772" s="132">
        <v>2.717E-2</v>
      </c>
      <c r="AJ1772" s="132">
        <v>2.0400000000000001E-3</v>
      </c>
    </row>
    <row r="1773" spans="1:36">
      <c r="A1773" t="s">
        <v>1214</v>
      </c>
      <c r="B1773" t="s">
        <v>1254</v>
      </c>
      <c r="C1773" t="s">
        <v>2863</v>
      </c>
      <c r="D1773" t="s">
        <v>2864</v>
      </c>
      <c r="E1773" t="s">
        <v>310</v>
      </c>
      <c r="F1773" t="s">
        <v>2865</v>
      </c>
      <c r="G1773" t="s">
        <v>2866</v>
      </c>
      <c r="H1773" t="s">
        <v>322</v>
      </c>
      <c r="I1773" t="s">
        <v>755</v>
      </c>
      <c r="J1773" t="s">
        <v>205</v>
      </c>
      <c r="K1773" t="s">
        <v>205</v>
      </c>
      <c r="L1773" t="s">
        <v>326</v>
      </c>
      <c r="M1773" t="s">
        <v>341</v>
      </c>
      <c r="N1773" t="s">
        <v>465</v>
      </c>
      <c r="O1773" t="s">
        <v>340</v>
      </c>
      <c r="P1773" t="s">
        <v>1530</v>
      </c>
      <c r="Q1773" t="s">
        <v>414</v>
      </c>
      <c r="R1773" t="s">
        <v>408</v>
      </c>
      <c r="S1773" t="s">
        <v>1213</v>
      </c>
      <c r="T1773" s="131">
        <v>3.7</v>
      </c>
      <c r="U1773" t="s">
        <v>1755</v>
      </c>
      <c r="V1773" s="132">
        <v>3.9379999999999998E-2</v>
      </c>
      <c r="W1773" s="132">
        <v>2.8400000000000002E-2</v>
      </c>
      <c r="X1773" t="s">
        <v>413</v>
      </c>
      <c r="Y1773" t="s">
        <v>340</v>
      </c>
      <c r="Z1773" s="131">
        <v>356487.5</v>
      </c>
      <c r="AA1773" s="131">
        <v>1</v>
      </c>
      <c r="AB1773" s="131">
        <v>113.64</v>
      </c>
      <c r="AC1773" s="109"/>
      <c r="AD1773" s="131">
        <v>405.11200000000002</v>
      </c>
      <c r="AE1773" s="109"/>
      <c r="AF1773" s="108"/>
      <c r="AG1773" s="16"/>
      <c r="AH1773" s="132">
        <v>8.5999999999999998E-4</v>
      </c>
      <c r="AI1773" s="132">
        <v>2.3980000000000001E-2</v>
      </c>
      <c r="AJ1773" s="132">
        <v>1.8E-3</v>
      </c>
    </row>
    <row r="1774" spans="1:36">
      <c r="A1774" t="s">
        <v>1214</v>
      </c>
      <c r="B1774" t="s">
        <v>1254</v>
      </c>
      <c r="C1774" t="s">
        <v>2841</v>
      </c>
      <c r="D1774" t="s">
        <v>2842</v>
      </c>
      <c r="E1774" t="s">
        <v>310</v>
      </c>
      <c r="F1774" t="s">
        <v>2843</v>
      </c>
      <c r="G1774" t="s">
        <v>2844</v>
      </c>
      <c r="H1774" t="s">
        <v>322</v>
      </c>
      <c r="I1774" t="s">
        <v>755</v>
      </c>
      <c r="J1774" t="s">
        <v>205</v>
      </c>
      <c r="K1774" t="s">
        <v>205</v>
      </c>
      <c r="L1774" t="s">
        <v>326</v>
      </c>
      <c r="M1774" t="s">
        <v>341</v>
      </c>
      <c r="N1774" t="s">
        <v>448</v>
      </c>
      <c r="O1774" t="s">
        <v>340</v>
      </c>
      <c r="P1774" t="s">
        <v>1566</v>
      </c>
      <c r="Q1774" t="s">
        <v>414</v>
      </c>
      <c r="R1774" t="s">
        <v>408</v>
      </c>
      <c r="S1774" t="s">
        <v>1213</v>
      </c>
      <c r="T1774" s="131">
        <v>5.14</v>
      </c>
      <c r="U1774" t="s">
        <v>2041</v>
      </c>
      <c r="V1774" s="132">
        <v>2.845E-2</v>
      </c>
      <c r="W1774" s="132">
        <v>2.8400000000000002E-2</v>
      </c>
      <c r="X1774" t="s">
        <v>413</v>
      </c>
      <c r="Y1774" t="s">
        <v>340</v>
      </c>
      <c r="Z1774" s="131">
        <v>376000</v>
      </c>
      <c r="AA1774" s="131">
        <v>1</v>
      </c>
      <c r="AB1774" s="131">
        <v>101.87</v>
      </c>
      <c r="AC1774" s="109"/>
      <c r="AD1774" s="131">
        <v>383.03100000000001</v>
      </c>
      <c r="AE1774" s="109"/>
      <c r="AF1774" s="108"/>
      <c r="AG1774" s="16"/>
      <c r="AH1774" s="132">
        <v>1.5E-3</v>
      </c>
      <c r="AI1774" s="132">
        <v>2.2679999999999999E-2</v>
      </c>
      <c r="AJ1774" s="132">
        <v>1.6999999999999999E-3</v>
      </c>
    </row>
    <row r="1775" spans="1:36">
      <c r="A1775" t="s">
        <v>1214</v>
      </c>
      <c r="B1775" t="s">
        <v>1254</v>
      </c>
      <c r="C1775" t="s">
        <v>456</v>
      </c>
      <c r="D1775" t="s">
        <v>2228</v>
      </c>
      <c r="E1775" t="s">
        <v>310</v>
      </c>
      <c r="F1775" t="s">
        <v>2431</v>
      </c>
      <c r="G1775" t="s">
        <v>2432</v>
      </c>
      <c r="H1775" t="s">
        <v>322</v>
      </c>
      <c r="I1775" t="s">
        <v>755</v>
      </c>
      <c r="J1775" t="s">
        <v>205</v>
      </c>
      <c r="K1775" t="s">
        <v>205</v>
      </c>
      <c r="L1775" t="s">
        <v>326</v>
      </c>
      <c r="M1775" t="s">
        <v>341</v>
      </c>
      <c r="N1775" t="s">
        <v>441</v>
      </c>
      <c r="O1775" t="s">
        <v>340</v>
      </c>
      <c r="P1775" t="s">
        <v>1212</v>
      </c>
      <c r="Q1775" t="s">
        <v>414</v>
      </c>
      <c r="R1775" t="s">
        <v>408</v>
      </c>
      <c r="S1775" t="s">
        <v>1213</v>
      </c>
      <c r="T1775" s="131">
        <v>5.12</v>
      </c>
      <c r="U1775" t="s">
        <v>2433</v>
      </c>
      <c r="V1775" s="132">
        <v>6.8100000000000001E-3</v>
      </c>
      <c r="W1775" s="132">
        <v>2.6200000000000001E-2</v>
      </c>
      <c r="X1775" t="s">
        <v>413</v>
      </c>
      <c r="Y1775" t="s">
        <v>340</v>
      </c>
      <c r="Z1775" s="131">
        <v>329000</v>
      </c>
      <c r="AA1775" s="131">
        <v>1</v>
      </c>
      <c r="AB1775" s="131">
        <v>116.21</v>
      </c>
      <c r="AC1775" s="109"/>
      <c r="AD1775" s="131">
        <v>382.33100000000002</v>
      </c>
      <c r="AE1775" s="109"/>
      <c r="AF1775" s="108"/>
      <c r="AG1775" s="16"/>
      <c r="AH1775" s="132">
        <v>8.0000000000000007E-5</v>
      </c>
      <c r="AI1775" s="132">
        <v>2.2630000000000001E-2</v>
      </c>
      <c r="AJ1775" s="132">
        <v>1.6999999999999999E-3</v>
      </c>
    </row>
    <row r="1776" spans="1:36">
      <c r="A1776" t="s">
        <v>1214</v>
      </c>
      <c r="B1776" t="s">
        <v>1254</v>
      </c>
      <c r="C1776" t="s">
        <v>1992</v>
      </c>
      <c r="D1776" t="s">
        <v>1993</v>
      </c>
      <c r="E1776" t="s">
        <v>310</v>
      </c>
      <c r="F1776" t="s">
        <v>2530</v>
      </c>
      <c r="G1776" t="s">
        <v>2531</v>
      </c>
      <c r="H1776" t="s">
        <v>322</v>
      </c>
      <c r="I1776" t="s">
        <v>755</v>
      </c>
      <c r="J1776" t="s">
        <v>205</v>
      </c>
      <c r="K1776" t="s">
        <v>205</v>
      </c>
      <c r="L1776" t="s">
        <v>326</v>
      </c>
      <c r="M1776" t="s">
        <v>341</v>
      </c>
      <c r="N1776" t="s">
        <v>449</v>
      </c>
      <c r="O1776" t="s">
        <v>340</v>
      </c>
      <c r="P1776" t="s">
        <v>1212</v>
      </c>
      <c r="Q1776" t="s">
        <v>414</v>
      </c>
      <c r="R1776" t="s">
        <v>408</v>
      </c>
      <c r="S1776" t="s">
        <v>1213</v>
      </c>
      <c r="T1776" s="131">
        <v>3.34</v>
      </c>
      <c r="U1776" t="s">
        <v>2532</v>
      </c>
      <c r="V1776" s="132">
        <v>-5.3200000000000001E-3</v>
      </c>
      <c r="W1776" s="132">
        <v>2.5700000000000001E-2</v>
      </c>
      <c r="X1776" t="s">
        <v>413</v>
      </c>
      <c r="Y1776" t="s">
        <v>340</v>
      </c>
      <c r="Z1776" s="131">
        <v>348600</v>
      </c>
      <c r="AA1776" s="131">
        <v>1</v>
      </c>
      <c r="AB1776" s="131">
        <v>105.19</v>
      </c>
      <c r="AC1776" s="109"/>
      <c r="AD1776" s="131">
        <v>366.69200000000001</v>
      </c>
      <c r="AE1776" s="109"/>
      <c r="AF1776" s="108"/>
      <c r="AG1776" s="16"/>
      <c r="AH1776" s="132">
        <v>3.5E-4</v>
      </c>
      <c r="AI1776" s="132">
        <v>2.171E-2</v>
      </c>
      <c r="AJ1776" s="132">
        <v>1.6299999999999999E-3</v>
      </c>
    </row>
    <row r="1777" spans="1:36">
      <c r="A1777" t="s">
        <v>1214</v>
      </c>
      <c r="B1777" t="s">
        <v>1254</v>
      </c>
      <c r="C1777" t="s">
        <v>2910</v>
      </c>
      <c r="D1777" t="s">
        <v>2911</v>
      </c>
      <c r="E1777" t="s">
        <v>310</v>
      </c>
      <c r="F1777" t="s">
        <v>2912</v>
      </c>
      <c r="G1777" t="s">
        <v>2913</v>
      </c>
      <c r="H1777" t="s">
        <v>322</v>
      </c>
      <c r="I1777" t="s">
        <v>952</v>
      </c>
      <c r="J1777" t="s">
        <v>205</v>
      </c>
      <c r="K1777" t="s">
        <v>205</v>
      </c>
      <c r="L1777" t="s">
        <v>326</v>
      </c>
      <c r="M1777" t="s">
        <v>341</v>
      </c>
      <c r="N1777" t="s">
        <v>441</v>
      </c>
      <c r="O1777" t="s">
        <v>340</v>
      </c>
      <c r="P1777" t="s">
        <v>1556</v>
      </c>
      <c r="Q1777" t="s">
        <v>416</v>
      </c>
      <c r="R1777" t="s">
        <v>408</v>
      </c>
      <c r="S1777" t="s">
        <v>1213</v>
      </c>
      <c r="T1777" s="131">
        <v>2.78</v>
      </c>
      <c r="U1777" t="s">
        <v>2506</v>
      </c>
      <c r="V1777" s="132">
        <v>10</v>
      </c>
      <c r="W1777" s="132">
        <v>5.2999999999999999E-2</v>
      </c>
      <c r="X1777" t="s">
        <v>413</v>
      </c>
      <c r="Y1777" t="s">
        <v>340</v>
      </c>
      <c r="Z1777" s="131">
        <v>337600</v>
      </c>
      <c r="AA1777" s="131">
        <v>1</v>
      </c>
      <c r="AB1777" s="131">
        <v>106.83</v>
      </c>
      <c r="AC1777" s="109"/>
      <c r="AD1777" s="131">
        <v>360.65800000000002</v>
      </c>
      <c r="AE1777" s="109"/>
      <c r="AF1777" s="108"/>
      <c r="AG1777" s="16"/>
      <c r="AH1777" s="132">
        <v>5.2999999999999998E-4</v>
      </c>
      <c r="AI1777" s="132">
        <v>2.1350000000000001E-2</v>
      </c>
      <c r="AJ1777" s="132">
        <v>1.6000000000000001E-3</v>
      </c>
    </row>
    <row r="1778" spans="1:36">
      <c r="A1778" t="s">
        <v>1214</v>
      </c>
      <c r="B1778" t="s">
        <v>1254</v>
      </c>
      <c r="C1778" t="s">
        <v>1532</v>
      </c>
      <c r="D1778" t="s">
        <v>1533</v>
      </c>
      <c r="E1778" t="s">
        <v>310</v>
      </c>
      <c r="F1778" t="s">
        <v>2485</v>
      </c>
      <c r="G1778" t="s">
        <v>2486</v>
      </c>
      <c r="H1778" t="s">
        <v>322</v>
      </c>
      <c r="I1778" t="s">
        <v>755</v>
      </c>
      <c r="J1778" t="s">
        <v>205</v>
      </c>
      <c r="K1778" t="s">
        <v>205</v>
      </c>
      <c r="L1778" t="s">
        <v>326</v>
      </c>
      <c r="M1778" t="s">
        <v>341</v>
      </c>
      <c r="N1778" t="s">
        <v>449</v>
      </c>
      <c r="O1778" t="s">
        <v>340</v>
      </c>
      <c r="P1778" t="s">
        <v>1212</v>
      </c>
      <c r="Q1778" t="s">
        <v>414</v>
      </c>
      <c r="R1778" t="s">
        <v>408</v>
      </c>
      <c r="S1778" t="s">
        <v>1213</v>
      </c>
      <c r="T1778" s="131">
        <v>3.5</v>
      </c>
      <c r="U1778" t="s">
        <v>2487</v>
      </c>
      <c r="V1778" s="132">
        <v>2.7040000000000002E-2</v>
      </c>
      <c r="W1778" s="132">
        <v>2.5999999999999999E-2</v>
      </c>
      <c r="X1778" t="s">
        <v>413</v>
      </c>
      <c r="Y1778" t="s">
        <v>340</v>
      </c>
      <c r="Z1778" s="131">
        <v>338868.34</v>
      </c>
      <c r="AA1778" s="131">
        <v>1</v>
      </c>
      <c r="AB1778" s="131">
        <v>105.05</v>
      </c>
      <c r="AC1778" s="109"/>
      <c r="AD1778" s="131">
        <v>355.98099999999999</v>
      </c>
      <c r="AE1778" s="109"/>
      <c r="AF1778" s="108"/>
      <c r="AG1778" s="16"/>
      <c r="AH1778" s="132">
        <v>1E-4</v>
      </c>
      <c r="AI1778" s="132">
        <v>2.1069999999999998E-2</v>
      </c>
      <c r="AJ1778" s="132">
        <v>1.58E-3</v>
      </c>
    </row>
    <row r="1779" spans="1:36">
      <c r="A1779" t="s">
        <v>1214</v>
      </c>
      <c r="B1779" t="s">
        <v>1254</v>
      </c>
      <c r="C1779" t="s">
        <v>2867</v>
      </c>
      <c r="D1779" t="s">
        <v>2868</v>
      </c>
      <c r="E1779" t="s">
        <v>310</v>
      </c>
      <c r="F1779" t="s">
        <v>2869</v>
      </c>
      <c r="G1779" t="s">
        <v>2870</v>
      </c>
      <c r="H1779" t="s">
        <v>322</v>
      </c>
      <c r="I1779" t="s">
        <v>755</v>
      </c>
      <c r="J1779" t="s">
        <v>205</v>
      </c>
      <c r="K1779" t="s">
        <v>205</v>
      </c>
      <c r="L1779" t="s">
        <v>326</v>
      </c>
      <c r="M1779" t="s">
        <v>341</v>
      </c>
      <c r="N1779" t="s">
        <v>465</v>
      </c>
      <c r="O1779" t="s">
        <v>340</v>
      </c>
      <c r="P1779" t="s">
        <v>1579</v>
      </c>
      <c r="Q1779" t="s">
        <v>416</v>
      </c>
      <c r="R1779" t="s">
        <v>408</v>
      </c>
      <c r="S1779" t="s">
        <v>1213</v>
      </c>
      <c r="T1779" s="131">
        <v>6.34</v>
      </c>
      <c r="U1779" t="s">
        <v>2871</v>
      </c>
      <c r="V1779" s="132">
        <v>1.0999999999999999E-2</v>
      </c>
      <c r="W1779" s="132">
        <v>3.04E-2</v>
      </c>
      <c r="X1779" t="s">
        <v>413</v>
      </c>
      <c r="Y1779" t="s">
        <v>340</v>
      </c>
      <c r="Z1779" s="131">
        <v>361311.68</v>
      </c>
      <c r="AA1779" s="131">
        <v>1</v>
      </c>
      <c r="AB1779" s="131">
        <v>96.38</v>
      </c>
      <c r="AC1779" s="109"/>
      <c r="AD1779" s="131">
        <v>348.23200000000003</v>
      </c>
      <c r="AE1779" s="109"/>
      <c r="AF1779" s="108"/>
      <c r="AG1779" s="16"/>
      <c r="AH1779" s="132">
        <v>1.7600000000000001E-3</v>
      </c>
      <c r="AI1779" s="132">
        <v>2.0619999999999999E-2</v>
      </c>
      <c r="AJ1779" s="132">
        <v>1.5499999999999999E-3</v>
      </c>
    </row>
    <row r="1780" spans="1:36">
      <c r="A1780" t="s">
        <v>1214</v>
      </c>
      <c r="B1780" t="s">
        <v>1254</v>
      </c>
      <c r="C1780" t="s">
        <v>2235</v>
      </c>
      <c r="D1780" t="s">
        <v>2236</v>
      </c>
      <c r="E1780" t="s">
        <v>310</v>
      </c>
      <c r="F1780" t="s">
        <v>2252</v>
      </c>
      <c r="G1780" t="s">
        <v>2253</v>
      </c>
      <c r="H1780" t="s">
        <v>322</v>
      </c>
      <c r="I1780" t="s">
        <v>755</v>
      </c>
      <c r="J1780" t="s">
        <v>205</v>
      </c>
      <c r="K1780" t="s">
        <v>205</v>
      </c>
      <c r="L1780" t="s">
        <v>326</v>
      </c>
      <c r="M1780" t="s">
        <v>341</v>
      </c>
      <c r="N1780" t="s">
        <v>466</v>
      </c>
      <c r="O1780" t="s">
        <v>340</v>
      </c>
      <c r="P1780" t="s">
        <v>1645</v>
      </c>
      <c r="Q1780" t="s">
        <v>414</v>
      </c>
      <c r="R1780" t="s">
        <v>408</v>
      </c>
      <c r="S1780" t="s">
        <v>1213</v>
      </c>
      <c r="T1780" s="131">
        <v>2.21</v>
      </c>
      <c r="U1780" t="s">
        <v>2254</v>
      </c>
      <c r="V1780" s="132">
        <v>8.8000000000000003E-4</v>
      </c>
      <c r="W1780" s="132">
        <v>2.8400000000000002E-2</v>
      </c>
      <c r="X1780" t="s">
        <v>413</v>
      </c>
      <c r="Y1780" t="s">
        <v>340</v>
      </c>
      <c r="Z1780" s="131">
        <v>305910</v>
      </c>
      <c r="AA1780" s="131">
        <v>1</v>
      </c>
      <c r="AB1780" s="131">
        <v>108.66</v>
      </c>
      <c r="AC1780" s="109"/>
      <c r="AD1780" s="131">
        <v>332.40199999999999</v>
      </c>
      <c r="AE1780" s="109"/>
      <c r="AF1780" s="108"/>
      <c r="AG1780" s="16"/>
      <c r="AH1780" s="132">
        <v>4.4999999999999999E-4</v>
      </c>
      <c r="AI1780" s="132">
        <v>1.968E-2</v>
      </c>
      <c r="AJ1780" s="132">
        <v>1.48E-3</v>
      </c>
    </row>
    <row r="1781" spans="1:36">
      <c r="A1781" t="s">
        <v>1214</v>
      </c>
      <c r="B1781" t="s">
        <v>1254</v>
      </c>
      <c r="C1781" t="s">
        <v>2414</v>
      </c>
      <c r="D1781" t="s">
        <v>2415</v>
      </c>
      <c r="E1781" t="s">
        <v>310</v>
      </c>
      <c r="F1781" t="s">
        <v>2839</v>
      </c>
      <c r="G1781" t="s">
        <v>2840</v>
      </c>
      <c r="H1781" t="s">
        <v>322</v>
      </c>
      <c r="I1781" t="s">
        <v>755</v>
      </c>
      <c r="J1781" t="s">
        <v>205</v>
      </c>
      <c r="K1781" t="s">
        <v>205</v>
      </c>
      <c r="L1781" t="s">
        <v>326</v>
      </c>
      <c r="M1781" t="s">
        <v>341</v>
      </c>
      <c r="N1781" t="s">
        <v>449</v>
      </c>
      <c r="O1781" t="s">
        <v>340</v>
      </c>
      <c r="P1781" t="s">
        <v>1590</v>
      </c>
      <c r="Q1781" t="s">
        <v>414</v>
      </c>
      <c r="R1781" t="s">
        <v>408</v>
      </c>
      <c r="S1781" t="s">
        <v>1213</v>
      </c>
      <c r="T1781" s="131">
        <v>2.72</v>
      </c>
      <c r="U1781" t="s">
        <v>1880</v>
      </c>
      <c r="V1781" s="132">
        <v>2.707E-2</v>
      </c>
      <c r="W1781" s="132">
        <v>2.8500000000000001E-2</v>
      </c>
      <c r="X1781" t="s">
        <v>412</v>
      </c>
      <c r="Y1781" t="s">
        <v>340</v>
      </c>
      <c r="Z1781" s="131">
        <v>301791</v>
      </c>
      <c r="AA1781" s="131">
        <v>1</v>
      </c>
      <c r="AB1781" s="131">
        <v>108.07</v>
      </c>
      <c r="AC1781" s="109"/>
      <c r="AD1781" s="131">
        <v>326.14600000000002</v>
      </c>
      <c r="AE1781" s="109"/>
      <c r="AF1781" s="108"/>
      <c r="AG1781" s="16"/>
      <c r="AH1781" s="132">
        <v>3.3E-4</v>
      </c>
      <c r="AI1781" s="132">
        <v>1.9310000000000001E-2</v>
      </c>
      <c r="AJ1781" s="132">
        <v>1.4499999999999999E-3</v>
      </c>
    </row>
    <row r="1782" spans="1:36">
      <c r="A1782" t="s">
        <v>1214</v>
      </c>
      <c r="B1782" t="s">
        <v>1254</v>
      </c>
      <c r="C1782" t="s">
        <v>1992</v>
      </c>
      <c r="D1782" t="s">
        <v>1993</v>
      </c>
      <c r="E1782" t="s">
        <v>310</v>
      </c>
      <c r="F1782" t="s">
        <v>2845</v>
      </c>
      <c r="G1782" t="s">
        <v>2846</v>
      </c>
      <c r="H1782" t="s">
        <v>322</v>
      </c>
      <c r="I1782" t="s">
        <v>755</v>
      </c>
      <c r="J1782" t="s">
        <v>205</v>
      </c>
      <c r="K1782" t="s">
        <v>205</v>
      </c>
      <c r="L1782" t="s">
        <v>326</v>
      </c>
      <c r="M1782" t="s">
        <v>341</v>
      </c>
      <c r="N1782" t="s">
        <v>449</v>
      </c>
      <c r="O1782" t="s">
        <v>340</v>
      </c>
      <c r="P1782" t="s">
        <v>1590</v>
      </c>
      <c r="Q1782" t="s">
        <v>414</v>
      </c>
      <c r="R1782" t="s">
        <v>408</v>
      </c>
      <c r="S1782" t="s">
        <v>1213</v>
      </c>
      <c r="T1782" s="131">
        <v>0.88</v>
      </c>
      <c r="U1782" t="s">
        <v>2847</v>
      </c>
      <c r="V1782" s="132">
        <v>2.6519999999999998E-2</v>
      </c>
      <c r="W1782" s="132">
        <v>2.8799999999999999E-2</v>
      </c>
      <c r="X1782" t="s">
        <v>412</v>
      </c>
      <c r="Y1782" t="s">
        <v>340</v>
      </c>
      <c r="Z1782" s="131">
        <v>268670</v>
      </c>
      <c r="AA1782" s="131">
        <v>1</v>
      </c>
      <c r="AB1782" s="131">
        <v>116.88</v>
      </c>
      <c r="AC1782" s="109"/>
      <c r="AD1782" s="131">
        <v>314.02100000000002</v>
      </c>
      <c r="AE1782" s="109"/>
      <c r="AF1782" s="108"/>
      <c r="AG1782" s="16"/>
      <c r="AH1782" s="132">
        <v>2.5000000000000001E-4</v>
      </c>
      <c r="AI1782" s="132">
        <v>1.8589999999999999E-2</v>
      </c>
      <c r="AJ1782" s="132">
        <v>1.4E-3</v>
      </c>
    </row>
    <row r="1783" spans="1:36">
      <c r="A1783" t="s">
        <v>1214</v>
      </c>
      <c r="B1783" t="s">
        <v>1254</v>
      </c>
      <c r="C1783" t="s">
        <v>2906</v>
      </c>
      <c r="D1783" t="s">
        <v>2907</v>
      </c>
      <c r="E1783" t="s">
        <v>310</v>
      </c>
      <c r="F1783" t="s">
        <v>2908</v>
      </c>
      <c r="G1783" t="s">
        <v>2909</v>
      </c>
      <c r="H1783" t="s">
        <v>322</v>
      </c>
      <c r="I1783" t="s">
        <v>755</v>
      </c>
      <c r="J1783" t="s">
        <v>205</v>
      </c>
      <c r="K1783" t="s">
        <v>205</v>
      </c>
      <c r="L1783" t="s">
        <v>326</v>
      </c>
      <c r="M1783" t="s">
        <v>341</v>
      </c>
      <c r="N1783" t="s">
        <v>441</v>
      </c>
      <c r="O1783" t="s">
        <v>340</v>
      </c>
      <c r="P1783" t="s">
        <v>1556</v>
      </c>
      <c r="Q1783" t="s">
        <v>416</v>
      </c>
      <c r="R1783" t="s">
        <v>408</v>
      </c>
      <c r="S1783" t="s">
        <v>1213</v>
      </c>
      <c r="T1783" s="131">
        <v>3.21</v>
      </c>
      <c r="U1783" t="s">
        <v>2328</v>
      </c>
      <c r="V1783" s="132">
        <v>10</v>
      </c>
      <c r="W1783" s="132">
        <v>3.1E-2</v>
      </c>
      <c r="X1783" t="s">
        <v>413</v>
      </c>
      <c r="Y1783" t="s">
        <v>340</v>
      </c>
      <c r="Z1783" s="131">
        <v>277200</v>
      </c>
      <c r="AA1783" s="131">
        <v>1</v>
      </c>
      <c r="AB1783" s="131">
        <v>112.88</v>
      </c>
      <c r="AC1783" s="109"/>
      <c r="AD1783" s="131">
        <v>312.90300000000002</v>
      </c>
      <c r="AE1783" s="109"/>
      <c r="AF1783" s="108"/>
      <c r="AG1783" s="16"/>
      <c r="AH1783" s="132">
        <v>3.1E-4</v>
      </c>
      <c r="AI1783" s="132">
        <v>1.8519999999999998E-2</v>
      </c>
      <c r="AJ1783" s="132">
        <v>1.39E-3</v>
      </c>
    </row>
    <row r="1784" spans="1:36">
      <c r="A1784" t="s">
        <v>1214</v>
      </c>
      <c r="B1784" t="s">
        <v>1254</v>
      </c>
      <c r="C1784" t="s">
        <v>1698</v>
      </c>
      <c r="D1784" t="s">
        <v>1699</v>
      </c>
      <c r="E1784" t="s">
        <v>310</v>
      </c>
      <c r="F1784" t="s">
        <v>3016</v>
      </c>
      <c r="G1784" t="s">
        <v>3017</v>
      </c>
      <c r="H1784" t="s">
        <v>322</v>
      </c>
      <c r="I1784" t="s">
        <v>952</v>
      </c>
      <c r="J1784" t="s">
        <v>205</v>
      </c>
      <c r="K1784" t="s">
        <v>205</v>
      </c>
      <c r="L1784" t="s">
        <v>326</v>
      </c>
      <c r="M1784" t="s">
        <v>341</v>
      </c>
      <c r="N1784" t="s">
        <v>466</v>
      </c>
      <c r="O1784" t="s">
        <v>340</v>
      </c>
      <c r="P1784" t="s">
        <v>1566</v>
      </c>
      <c r="Q1784" t="s">
        <v>414</v>
      </c>
      <c r="R1784" t="s">
        <v>408</v>
      </c>
      <c r="S1784" t="s">
        <v>1213</v>
      </c>
      <c r="T1784" s="131">
        <v>2</v>
      </c>
      <c r="U1784" t="s">
        <v>2756</v>
      </c>
      <c r="V1784" s="132">
        <v>2.0389999999999998E-2</v>
      </c>
      <c r="W1784" s="132">
        <v>4.8800000000000003E-2</v>
      </c>
      <c r="X1784" t="s">
        <v>413</v>
      </c>
      <c r="Y1784" t="s">
        <v>340</v>
      </c>
      <c r="Z1784" s="131">
        <v>323850</v>
      </c>
      <c r="AA1784" s="131">
        <v>1</v>
      </c>
      <c r="AB1784" s="131">
        <v>95.78</v>
      </c>
      <c r="AC1784" s="109"/>
      <c r="AD1784" s="131">
        <v>310.18400000000003</v>
      </c>
      <c r="AE1784" s="109"/>
      <c r="AF1784" s="108"/>
      <c r="AG1784" s="16"/>
      <c r="AH1784" s="132">
        <v>4.4999999999999999E-4</v>
      </c>
      <c r="AI1784" s="132">
        <v>1.8360000000000001E-2</v>
      </c>
      <c r="AJ1784" s="132">
        <v>1.3799999999999999E-3</v>
      </c>
    </row>
    <row r="1785" spans="1:36">
      <c r="A1785" t="s">
        <v>1214</v>
      </c>
      <c r="B1785" t="s">
        <v>1254</v>
      </c>
      <c r="C1785" t="s">
        <v>3463</v>
      </c>
      <c r="D1785" t="s">
        <v>3464</v>
      </c>
      <c r="E1785" t="s">
        <v>310</v>
      </c>
      <c r="F1785" t="s">
        <v>3465</v>
      </c>
      <c r="G1785" t="s">
        <v>3466</v>
      </c>
      <c r="H1785" t="s">
        <v>322</v>
      </c>
      <c r="I1785" t="s">
        <v>755</v>
      </c>
      <c r="J1785" t="s">
        <v>205</v>
      </c>
      <c r="K1785" t="s">
        <v>205</v>
      </c>
      <c r="L1785" t="s">
        <v>326</v>
      </c>
      <c r="M1785" t="s">
        <v>341</v>
      </c>
      <c r="N1785" t="s">
        <v>466</v>
      </c>
      <c r="O1785" t="s">
        <v>340</v>
      </c>
      <c r="P1785" t="s">
        <v>1550</v>
      </c>
      <c r="Q1785" t="s">
        <v>414</v>
      </c>
      <c r="R1785" t="s">
        <v>408</v>
      </c>
      <c r="S1785" t="s">
        <v>1213</v>
      </c>
      <c r="T1785" s="131">
        <v>3.49</v>
      </c>
      <c r="U1785" t="s">
        <v>1612</v>
      </c>
      <c r="V1785" s="132">
        <v>9.9600000000000001E-3</v>
      </c>
      <c r="W1785" s="132">
        <v>3.4799999999999998E-2</v>
      </c>
      <c r="X1785" t="s">
        <v>413</v>
      </c>
      <c r="Y1785" t="s">
        <v>340</v>
      </c>
      <c r="Z1785" s="131">
        <v>294300</v>
      </c>
      <c r="AA1785" s="131">
        <v>1</v>
      </c>
      <c r="AB1785" s="131">
        <v>105.12</v>
      </c>
      <c r="AC1785" s="109"/>
      <c r="AD1785" s="131">
        <v>309.36799999999999</v>
      </c>
      <c r="AE1785" s="109"/>
      <c r="AF1785" s="108"/>
      <c r="AG1785" s="16"/>
      <c r="AH1785" s="132">
        <v>7.7999999999999999E-4</v>
      </c>
      <c r="AI1785" s="132">
        <v>1.831E-2</v>
      </c>
      <c r="AJ1785" s="132">
        <v>1.3699999999999999E-3</v>
      </c>
    </row>
    <row r="1786" spans="1:36">
      <c r="A1786" t="s">
        <v>1214</v>
      </c>
      <c r="B1786" t="s">
        <v>1254</v>
      </c>
      <c r="C1786" t="s">
        <v>2547</v>
      </c>
      <c r="D1786" t="s">
        <v>2548</v>
      </c>
      <c r="E1786" t="s">
        <v>310</v>
      </c>
      <c r="F1786" t="s">
        <v>2549</v>
      </c>
      <c r="G1786" t="s">
        <v>2550</v>
      </c>
      <c r="H1786" t="s">
        <v>322</v>
      </c>
      <c r="I1786" t="s">
        <v>756</v>
      </c>
      <c r="J1786" t="s">
        <v>205</v>
      </c>
      <c r="K1786" t="s">
        <v>205</v>
      </c>
      <c r="L1786" t="s">
        <v>326</v>
      </c>
      <c r="M1786" t="s">
        <v>341</v>
      </c>
      <c r="N1786" t="s">
        <v>455</v>
      </c>
      <c r="O1786" t="s">
        <v>340</v>
      </c>
      <c r="P1786" t="s">
        <v>1579</v>
      </c>
      <c r="Q1786" t="s">
        <v>416</v>
      </c>
      <c r="R1786" t="s">
        <v>408</v>
      </c>
      <c r="S1786" t="s">
        <v>1213</v>
      </c>
      <c r="T1786" s="131">
        <v>2.4300000000000002</v>
      </c>
      <c r="U1786" t="s">
        <v>2551</v>
      </c>
      <c r="V1786" s="132">
        <v>4.3249999999999997E-2</v>
      </c>
      <c r="W1786" s="132">
        <v>6.2100000000000002E-2</v>
      </c>
      <c r="X1786" t="s">
        <v>413</v>
      </c>
      <c r="Y1786" t="s">
        <v>340</v>
      </c>
      <c r="Z1786" s="131">
        <v>326987.71000000002</v>
      </c>
      <c r="AA1786" s="131">
        <v>1</v>
      </c>
      <c r="AB1786" s="131">
        <v>94.12</v>
      </c>
      <c r="AC1786" s="109"/>
      <c r="AD1786" s="131">
        <v>307.76100000000002</v>
      </c>
      <c r="AE1786" s="109"/>
      <c r="AF1786" s="108"/>
      <c r="AG1786" s="16"/>
      <c r="AH1786" s="132">
        <v>2.5000000000000001E-4</v>
      </c>
      <c r="AI1786" s="132">
        <v>1.822E-2</v>
      </c>
      <c r="AJ1786" s="132">
        <v>1.3699999999999999E-3</v>
      </c>
    </row>
    <row r="1787" spans="1:36">
      <c r="A1787" t="s">
        <v>1214</v>
      </c>
      <c r="B1787" t="s">
        <v>1254</v>
      </c>
      <c r="C1787" t="s">
        <v>1532</v>
      </c>
      <c r="D1787" t="s">
        <v>1533</v>
      </c>
      <c r="E1787" t="s">
        <v>310</v>
      </c>
      <c r="F1787" t="s">
        <v>2848</v>
      </c>
      <c r="G1787" t="s">
        <v>2849</v>
      </c>
      <c r="H1787" t="s">
        <v>322</v>
      </c>
      <c r="I1787" t="s">
        <v>755</v>
      </c>
      <c r="J1787" t="s">
        <v>205</v>
      </c>
      <c r="K1787" t="s">
        <v>205</v>
      </c>
      <c r="L1787" t="s">
        <v>326</v>
      </c>
      <c r="M1787" t="s">
        <v>341</v>
      </c>
      <c r="N1787" t="s">
        <v>449</v>
      </c>
      <c r="O1787" t="s">
        <v>340</v>
      </c>
      <c r="P1787" t="s">
        <v>1590</v>
      </c>
      <c r="Q1787" t="s">
        <v>414</v>
      </c>
      <c r="R1787" t="s">
        <v>408</v>
      </c>
      <c r="S1787" t="s">
        <v>1213</v>
      </c>
      <c r="T1787" s="131">
        <v>0.33</v>
      </c>
      <c r="U1787" t="s">
        <v>2850</v>
      </c>
      <c r="V1787" s="132">
        <v>2.6120000000000001E-2</v>
      </c>
      <c r="W1787" s="132">
        <v>2.1399999999999999E-2</v>
      </c>
      <c r="X1787" t="s">
        <v>412</v>
      </c>
      <c r="Y1787" t="s">
        <v>340</v>
      </c>
      <c r="Z1787" s="131">
        <v>260343</v>
      </c>
      <c r="AA1787" s="131">
        <v>1</v>
      </c>
      <c r="AB1787" s="131">
        <v>117.22</v>
      </c>
      <c r="AC1787" s="109"/>
      <c r="AD1787" s="131">
        <v>305.17399999999998</v>
      </c>
      <c r="AE1787" s="109"/>
      <c r="AF1787" s="108"/>
      <c r="AG1787" s="16"/>
      <c r="AH1787" s="132">
        <v>5.0000000000000001E-4</v>
      </c>
      <c r="AI1787" s="132">
        <v>1.8069999999999999E-2</v>
      </c>
      <c r="AJ1787" s="132">
        <v>1.3600000000000001E-3</v>
      </c>
    </row>
    <row r="1788" spans="1:36">
      <c r="A1788" t="s">
        <v>1214</v>
      </c>
      <c r="B1788" t="s">
        <v>1254</v>
      </c>
      <c r="C1788" t="s">
        <v>2004</v>
      </c>
      <c r="D1788" t="s">
        <v>2005</v>
      </c>
      <c r="E1788" t="s">
        <v>310</v>
      </c>
      <c r="F1788" t="s">
        <v>2232</v>
      </c>
      <c r="G1788" t="s">
        <v>2233</v>
      </c>
      <c r="H1788" t="s">
        <v>322</v>
      </c>
      <c r="I1788" t="s">
        <v>755</v>
      </c>
      <c r="J1788" t="s">
        <v>205</v>
      </c>
      <c r="K1788" t="s">
        <v>205</v>
      </c>
      <c r="L1788" t="s">
        <v>326</v>
      </c>
      <c r="M1788" t="s">
        <v>341</v>
      </c>
      <c r="N1788" t="s">
        <v>449</v>
      </c>
      <c r="O1788" t="s">
        <v>340</v>
      </c>
      <c r="P1788" t="s">
        <v>1212</v>
      </c>
      <c r="Q1788" t="s">
        <v>414</v>
      </c>
      <c r="R1788" t="s">
        <v>408</v>
      </c>
      <c r="S1788" t="s">
        <v>1213</v>
      </c>
      <c r="T1788" s="131">
        <v>3.21</v>
      </c>
      <c r="U1788" t="s">
        <v>2234</v>
      </c>
      <c r="V1788" s="132">
        <v>-3.5899999999999999E-3</v>
      </c>
      <c r="W1788" s="132">
        <v>2.58E-2</v>
      </c>
      <c r="X1788" t="s">
        <v>413</v>
      </c>
      <c r="Y1788" t="s">
        <v>340</v>
      </c>
      <c r="Z1788" s="131">
        <v>284014.2</v>
      </c>
      <c r="AA1788" s="131">
        <v>1</v>
      </c>
      <c r="AB1788" s="131">
        <v>104.36</v>
      </c>
      <c r="AC1788" s="109"/>
      <c r="AD1788" s="131">
        <v>296.39699999999999</v>
      </c>
      <c r="AE1788" s="109"/>
      <c r="AF1788" s="108"/>
      <c r="AG1788" s="16"/>
      <c r="AH1788" s="132">
        <v>1.2999999999999999E-4</v>
      </c>
      <c r="AI1788" s="132">
        <v>1.755E-2</v>
      </c>
      <c r="AJ1788" s="132">
        <v>1.32E-3</v>
      </c>
    </row>
    <row r="1789" spans="1:36">
      <c r="A1789" t="s">
        <v>1214</v>
      </c>
      <c r="B1789" t="s">
        <v>1254</v>
      </c>
      <c r="C1789" t="s">
        <v>2480</v>
      </c>
      <c r="D1789" t="s">
        <v>2481</v>
      </c>
      <c r="E1789" t="s">
        <v>310</v>
      </c>
      <c r="F1789" t="s">
        <v>2482</v>
      </c>
      <c r="G1789" t="s">
        <v>2483</v>
      </c>
      <c r="H1789" t="s">
        <v>322</v>
      </c>
      <c r="I1789" t="s">
        <v>755</v>
      </c>
      <c r="J1789" t="s">
        <v>205</v>
      </c>
      <c r="K1789" t="s">
        <v>205</v>
      </c>
      <c r="L1789" t="s">
        <v>326</v>
      </c>
      <c r="M1789" t="s">
        <v>341</v>
      </c>
      <c r="N1789" t="s">
        <v>478</v>
      </c>
      <c r="O1789" t="s">
        <v>340</v>
      </c>
      <c r="P1789" t="s">
        <v>1212</v>
      </c>
      <c r="Q1789" t="s">
        <v>414</v>
      </c>
      <c r="R1789" t="s">
        <v>408</v>
      </c>
      <c r="S1789" t="s">
        <v>1213</v>
      </c>
      <c r="T1789" s="131">
        <v>11.73</v>
      </c>
      <c r="U1789" t="s">
        <v>2484</v>
      </c>
      <c r="V1789" s="132">
        <v>6.0099999999999997E-3</v>
      </c>
      <c r="W1789" s="132">
        <v>2.7699999999999999E-2</v>
      </c>
      <c r="X1789" t="s">
        <v>413</v>
      </c>
      <c r="Y1789" t="s">
        <v>340</v>
      </c>
      <c r="Z1789" s="131">
        <v>253872.96</v>
      </c>
      <c r="AA1789" s="131">
        <v>1</v>
      </c>
      <c r="AB1789" s="131">
        <v>106.32</v>
      </c>
      <c r="AC1789" s="109"/>
      <c r="AD1789" s="131">
        <v>269.91800000000001</v>
      </c>
      <c r="AE1789" s="109"/>
      <c r="AF1789" s="108"/>
      <c r="AG1789" s="16"/>
      <c r="AH1789" s="132">
        <v>5.0000000000000002E-5</v>
      </c>
      <c r="AI1789" s="132">
        <v>1.5980000000000001E-2</v>
      </c>
      <c r="AJ1789" s="132">
        <v>1.1999999999999999E-3</v>
      </c>
    </row>
    <row r="1790" spans="1:36">
      <c r="A1790" t="s">
        <v>1214</v>
      </c>
      <c r="B1790" t="s">
        <v>1254</v>
      </c>
      <c r="C1790" t="s">
        <v>2239</v>
      </c>
      <c r="D1790" t="s">
        <v>2240</v>
      </c>
      <c r="E1790" t="s">
        <v>310</v>
      </c>
      <c r="F1790" t="s">
        <v>2241</v>
      </c>
      <c r="G1790" t="s">
        <v>2242</v>
      </c>
      <c r="H1790" t="s">
        <v>322</v>
      </c>
      <c r="I1790" t="s">
        <v>952</v>
      </c>
      <c r="J1790" t="s">
        <v>205</v>
      </c>
      <c r="K1790" t="s">
        <v>205</v>
      </c>
      <c r="L1790" t="s">
        <v>326</v>
      </c>
      <c r="M1790" t="s">
        <v>341</v>
      </c>
      <c r="N1790" t="s">
        <v>465</v>
      </c>
      <c r="O1790" t="s">
        <v>340</v>
      </c>
      <c r="P1790" t="s">
        <v>1590</v>
      </c>
      <c r="Q1790" t="s">
        <v>414</v>
      </c>
      <c r="R1790" t="s">
        <v>408</v>
      </c>
      <c r="S1790" t="s">
        <v>1213</v>
      </c>
      <c r="T1790" s="131">
        <v>5.94</v>
      </c>
      <c r="U1790" t="s">
        <v>2243</v>
      </c>
      <c r="V1790" s="132">
        <v>4.4639999999999999E-2</v>
      </c>
      <c r="W1790" s="132">
        <v>5.2400000000000002E-2</v>
      </c>
      <c r="X1790" t="s">
        <v>413</v>
      </c>
      <c r="Y1790" t="s">
        <v>340</v>
      </c>
      <c r="Z1790" s="131">
        <v>266000</v>
      </c>
      <c r="AA1790" s="131">
        <v>1</v>
      </c>
      <c r="AB1790" s="131">
        <v>99.91</v>
      </c>
      <c r="AC1790" s="109"/>
      <c r="AD1790" s="131">
        <v>265.76100000000002</v>
      </c>
      <c r="AE1790" s="109"/>
      <c r="AF1790" s="108"/>
      <c r="AG1790" s="16"/>
      <c r="AH1790" s="132">
        <v>1.3999999999999999E-4</v>
      </c>
      <c r="AI1790" s="132">
        <v>1.5730000000000001E-2</v>
      </c>
      <c r="AJ1790" s="132">
        <v>1.1800000000000001E-3</v>
      </c>
    </row>
    <row r="1791" spans="1:36">
      <c r="A1791" t="s">
        <v>1214</v>
      </c>
      <c r="B1791" t="s">
        <v>1254</v>
      </c>
      <c r="C1791" t="s">
        <v>2472</v>
      </c>
      <c r="D1791" t="s">
        <v>2473</v>
      </c>
      <c r="E1791" t="s">
        <v>310</v>
      </c>
      <c r="F1791" t="s">
        <v>2851</v>
      </c>
      <c r="G1791" t="s">
        <v>2852</v>
      </c>
      <c r="H1791" t="s">
        <v>322</v>
      </c>
      <c r="I1791" t="s">
        <v>952</v>
      </c>
      <c r="J1791" t="s">
        <v>205</v>
      </c>
      <c r="K1791" t="s">
        <v>205</v>
      </c>
      <c r="L1791" t="s">
        <v>326</v>
      </c>
      <c r="M1791" t="s">
        <v>341</v>
      </c>
      <c r="N1791" t="s">
        <v>463</v>
      </c>
      <c r="O1791" t="s">
        <v>340</v>
      </c>
      <c r="P1791" t="s">
        <v>1590</v>
      </c>
      <c r="Q1791" t="s">
        <v>414</v>
      </c>
      <c r="R1791" t="s">
        <v>408</v>
      </c>
      <c r="S1791" t="s">
        <v>1213</v>
      </c>
      <c r="T1791" s="131">
        <v>2.97</v>
      </c>
      <c r="U1791" t="s">
        <v>2853</v>
      </c>
      <c r="V1791" s="132">
        <v>4.897E-2</v>
      </c>
      <c r="W1791" s="132">
        <v>4.9099999999999998E-2</v>
      </c>
      <c r="X1791" t="s">
        <v>413</v>
      </c>
      <c r="Y1791" t="s">
        <v>340</v>
      </c>
      <c r="Z1791" s="131">
        <v>253663.4</v>
      </c>
      <c r="AA1791" s="131">
        <v>1</v>
      </c>
      <c r="AB1791" s="131">
        <v>100.61</v>
      </c>
      <c r="AC1791" s="109"/>
      <c r="AD1791" s="131">
        <v>255.21100000000001</v>
      </c>
      <c r="AE1791" s="109"/>
      <c r="AF1791" s="108"/>
      <c r="AG1791" s="16"/>
      <c r="AH1791" s="132">
        <v>1.24E-3</v>
      </c>
      <c r="AI1791" s="132">
        <v>1.511E-2</v>
      </c>
      <c r="AJ1791" s="132">
        <v>1.1299999999999999E-3</v>
      </c>
    </row>
    <row r="1792" spans="1:36">
      <c r="A1792" t="s">
        <v>1214</v>
      </c>
      <c r="B1792" t="s">
        <v>1254</v>
      </c>
      <c r="C1792" t="s">
        <v>2880</v>
      </c>
      <c r="D1792" t="s">
        <v>2881</v>
      </c>
      <c r="E1792" t="s">
        <v>310</v>
      </c>
      <c r="F1792" t="s">
        <v>2882</v>
      </c>
      <c r="G1792" t="s">
        <v>2883</v>
      </c>
      <c r="H1792" t="s">
        <v>322</v>
      </c>
      <c r="I1792" t="s">
        <v>952</v>
      </c>
      <c r="J1792" t="s">
        <v>205</v>
      </c>
      <c r="K1792" t="s">
        <v>205</v>
      </c>
      <c r="L1792" t="s">
        <v>326</v>
      </c>
      <c r="M1792" t="s">
        <v>341</v>
      </c>
      <c r="N1792" t="s">
        <v>448</v>
      </c>
      <c r="O1792" t="s">
        <v>340</v>
      </c>
      <c r="P1792" t="s">
        <v>1673</v>
      </c>
      <c r="Q1792" t="s">
        <v>416</v>
      </c>
      <c r="R1792" t="s">
        <v>408</v>
      </c>
      <c r="S1792" t="s">
        <v>1213</v>
      </c>
      <c r="T1792" s="131">
        <v>1.43</v>
      </c>
      <c r="U1792" t="s">
        <v>1681</v>
      </c>
      <c r="V1792" s="132">
        <v>5.7119999999999997E-2</v>
      </c>
      <c r="W1792" s="132">
        <v>5.3600000000000002E-2</v>
      </c>
      <c r="X1792" t="s">
        <v>413</v>
      </c>
      <c r="Y1792" t="s">
        <v>340</v>
      </c>
      <c r="Z1792" s="131">
        <v>243000</v>
      </c>
      <c r="AA1792" s="131">
        <v>1</v>
      </c>
      <c r="AB1792" s="131">
        <v>103</v>
      </c>
      <c r="AC1792" s="109"/>
      <c r="AD1792" s="131">
        <v>250.29</v>
      </c>
      <c r="AE1792" s="109"/>
      <c r="AF1792" s="108"/>
      <c r="AG1792" s="16"/>
      <c r="AH1792" s="132">
        <v>1.6900000000000001E-3</v>
      </c>
      <c r="AI1792" s="132">
        <v>1.482E-2</v>
      </c>
      <c r="AJ1792" s="132">
        <v>1.1100000000000001E-3</v>
      </c>
    </row>
    <row r="1793" spans="1:36">
      <c r="A1793" t="s">
        <v>1214</v>
      </c>
      <c r="B1793" t="s">
        <v>1254</v>
      </c>
      <c r="C1793" t="s">
        <v>2540</v>
      </c>
      <c r="D1793" t="s">
        <v>2541</v>
      </c>
      <c r="E1793" t="s">
        <v>310</v>
      </c>
      <c r="F1793" t="s">
        <v>2542</v>
      </c>
      <c r="G1793" t="s">
        <v>2543</v>
      </c>
      <c r="H1793" t="s">
        <v>322</v>
      </c>
      <c r="I1793" t="s">
        <v>755</v>
      </c>
      <c r="J1793" t="s">
        <v>205</v>
      </c>
      <c r="K1793" t="s">
        <v>205</v>
      </c>
      <c r="L1793" t="s">
        <v>326</v>
      </c>
      <c r="M1793" t="s">
        <v>341</v>
      </c>
      <c r="N1793" t="s">
        <v>448</v>
      </c>
      <c r="O1793" t="s">
        <v>340</v>
      </c>
      <c r="P1793" t="s">
        <v>1530</v>
      </c>
      <c r="Q1793" t="s">
        <v>414</v>
      </c>
      <c r="R1793" t="s">
        <v>408</v>
      </c>
      <c r="S1793" t="s">
        <v>1213</v>
      </c>
      <c r="T1793" s="131">
        <v>2.23</v>
      </c>
      <c r="U1793" t="s">
        <v>2544</v>
      </c>
      <c r="V1793" s="132">
        <v>2.9950000000000001E-2</v>
      </c>
      <c r="W1793" s="132">
        <v>3.1699999999999999E-2</v>
      </c>
      <c r="X1793" t="s">
        <v>413</v>
      </c>
      <c r="Y1793" t="s">
        <v>340</v>
      </c>
      <c r="Z1793" s="131">
        <v>206729.09</v>
      </c>
      <c r="AA1793" s="131">
        <v>1</v>
      </c>
      <c r="AB1793" s="131">
        <v>120.32</v>
      </c>
      <c r="AC1793" s="109"/>
      <c r="AD1793" s="131">
        <v>248.73599999999999</v>
      </c>
      <c r="AE1793" s="109"/>
      <c r="AF1793" s="108"/>
      <c r="AG1793" s="16"/>
      <c r="AH1793" s="132">
        <v>1.4999999999999999E-4</v>
      </c>
      <c r="AI1793" s="132">
        <v>1.473E-2</v>
      </c>
      <c r="AJ1793" s="132">
        <v>1.1100000000000001E-3</v>
      </c>
    </row>
    <row r="1794" spans="1:36">
      <c r="A1794" t="s">
        <v>1214</v>
      </c>
      <c r="B1794" t="s">
        <v>1254</v>
      </c>
      <c r="C1794" t="s">
        <v>1632</v>
      </c>
      <c r="D1794" t="s">
        <v>1633</v>
      </c>
      <c r="E1794" t="s">
        <v>310</v>
      </c>
      <c r="F1794" t="s">
        <v>1942</v>
      </c>
      <c r="G1794" t="s">
        <v>1943</v>
      </c>
      <c r="H1794" t="s">
        <v>322</v>
      </c>
      <c r="I1794" t="s">
        <v>755</v>
      </c>
      <c r="J1794" t="s">
        <v>205</v>
      </c>
      <c r="K1794" t="s">
        <v>205</v>
      </c>
      <c r="L1794" t="s">
        <v>326</v>
      </c>
      <c r="M1794" t="s">
        <v>341</v>
      </c>
      <c r="N1794" t="s">
        <v>465</v>
      </c>
      <c r="O1794" t="s">
        <v>340</v>
      </c>
      <c r="P1794" t="s">
        <v>1530</v>
      </c>
      <c r="Q1794" t="s">
        <v>414</v>
      </c>
      <c r="R1794" t="s">
        <v>408</v>
      </c>
      <c r="S1794" t="s">
        <v>1213</v>
      </c>
      <c r="T1794" s="131">
        <v>3.56</v>
      </c>
      <c r="U1794" t="s">
        <v>1561</v>
      </c>
      <c r="V1794" s="132">
        <v>3.5409999999999997E-2</v>
      </c>
      <c r="W1794" s="132">
        <v>0.03</v>
      </c>
      <c r="X1794" t="s">
        <v>413</v>
      </c>
      <c r="Y1794" t="s">
        <v>340</v>
      </c>
      <c r="Z1794" s="131">
        <v>224775</v>
      </c>
      <c r="AA1794" s="131">
        <v>1</v>
      </c>
      <c r="AB1794" s="131">
        <v>110.37</v>
      </c>
      <c r="AC1794" s="109"/>
      <c r="AD1794" s="131">
        <v>248.084</v>
      </c>
      <c r="AE1794" s="109"/>
      <c r="AF1794" s="108"/>
      <c r="AG1794" s="16"/>
      <c r="AH1794" s="132">
        <v>1.2E-4</v>
      </c>
      <c r="AI1794" s="132">
        <v>1.469E-2</v>
      </c>
      <c r="AJ1794" s="132">
        <v>1.1000000000000001E-3</v>
      </c>
    </row>
    <row r="1795" spans="1:36">
      <c r="A1795" t="s">
        <v>1214</v>
      </c>
      <c r="B1795" t="s">
        <v>1254</v>
      </c>
      <c r="C1795" t="s">
        <v>456</v>
      </c>
      <c r="D1795" t="s">
        <v>2228</v>
      </c>
      <c r="E1795" t="s">
        <v>310</v>
      </c>
      <c r="F1795" t="s">
        <v>2419</v>
      </c>
      <c r="G1795" t="s">
        <v>2420</v>
      </c>
      <c r="H1795" t="s">
        <v>322</v>
      </c>
      <c r="I1795" t="s">
        <v>755</v>
      </c>
      <c r="J1795" t="s">
        <v>205</v>
      </c>
      <c r="K1795" t="s">
        <v>205</v>
      </c>
      <c r="L1795" t="s">
        <v>326</v>
      </c>
      <c r="M1795" t="s">
        <v>341</v>
      </c>
      <c r="N1795" t="s">
        <v>441</v>
      </c>
      <c r="O1795" t="s">
        <v>340</v>
      </c>
      <c r="P1795" t="s">
        <v>1212</v>
      </c>
      <c r="Q1795" t="s">
        <v>414</v>
      </c>
      <c r="R1795" t="s">
        <v>408</v>
      </c>
      <c r="S1795" t="s">
        <v>1213</v>
      </c>
      <c r="T1795" s="131">
        <v>0.65</v>
      </c>
      <c r="U1795" t="s">
        <v>2421</v>
      </c>
      <c r="V1795" s="132">
        <v>1.908E-2</v>
      </c>
      <c r="W1795" s="132">
        <v>2.9600000000000001E-2</v>
      </c>
      <c r="X1795" t="s">
        <v>413</v>
      </c>
      <c r="Y1795" t="s">
        <v>340</v>
      </c>
      <c r="Z1795" s="131">
        <v>202642.5</v>
      </c>
      <c r="AA1795" s="131">
        <v>1</v>
      </c>
      <c r="AB1795" s="131">
        <v>121.68</v>
      </c>
      <c r="AC1795" s="109"/>
      <c r="AD1795" s="131">
        <v>246.57499999999999</v>
      </c>
      <c r="AE1795" s="109"/>
      <c r="AF1795" s="108"/>
      <c r="AG1795" s="16"/>
      <c r="AH1795" s="132">
        <v>1.3999999999999999E-4</v>
      </c>
      <c r="AI1795" s="132">
        <v>1.46E-2</v>
      </c>
      <c r="AJ1795" s="132">
        <v>1.1000000000000001E-3</v>
      </c>
    </row>
    <row r="1796" spans="1:36">
      <c r="A1796" t="s">
        <v>1214</v>
      </c>
      <c r="B1796" t="s">
        <v>1254</v>
      </c>
      <c r="C1796" t="s">
        <v>1930</v>
      </c>
      <c r="D1796" t="s">
        <v>1931</v>
      </c>
      <c r="E1796" t="s">
        <v>310</v>
      </c>
      <c r="F1796" t="s">
        <v>2598</v>
      </c>
      <c r="G1796" t="s">
        <v>2599</v>
      </c>
      <c r="H1796" t="s">
        <v>322</v>
      </c>
      <c r="I1796" t="s">
        <v>755</v>
      </c>
      <c r="J1796" t="s">
        <v>205</v>
      </c>
      <c r="K1796" t="s">
        <v>205</v>
      </c>
      <c r="L1796" t="s">
        <v>326</v>
      </c>
      <c r="M1796" t="s">
        <v>341</v>
      </c>
      <c r="N1796" t="s">
        <v>465</v>
      </c>
      <c r="O1796" t="s">
        <v>340</v>
      </c>
      <c r="P1796" t="s">
        <v>1645</v>
      </c>
      <c r="Q1796" t="s">
        <v>414</v>
      </c>
      <c r="R1796" t="s">
        <v>408</v>
      </c>
      <c r="S1796" t="s">
        <v>1213</v>
      </c>
      <c r="T1796" s="131">
        <v>4.6900000000000004</v>
      </c>
      <c r="U1796" t="s">
        <v>2515</v>
      </c>
      <c r="V1796" s="132">
        <v>3.0400000000000002E-3</v>
      </c>
      <c r="W1796" s="132">
        <v>2.7E-2</v>
      </c>
      <c r="X1796" t="s">
        <v>413</v>
      </c>
      <c r="Y1796" t="s">
        <v>340</v>
      </c>
      <c r="Z1796" s="131">
        <v>222740</v>
      </c>
      <c r="AA1796" s="131">
        <v>1</v>
      </c>
      <c r="AB1796" s="131">
        <v>102.52</v>
      </c>
      <c r="AC1796" s="109">
        <v>3.298</v>
      </c>
      <c r="AD1796" s="131">
        <v>231.65100000000001</v>
      </c>
      <c r="AE1796" s="109"/>
      <c r="AF1796" s="108"/>
      <c r="AG1796" s="16"/>
      <c r="AH1796" s="132">
        <v>1.7000000000000001E-4</v>
      </c>
      <c r="AI1796" s="132">
        <v>1.391E-2</v>
      </c>
      <c r="AJ1796" s="132">
        <v>1.0399999999999999E-3</v>
      </c>
    </row>
    <row r="1797" spans="1:36">
      <c r="A1797" t="s">
        <v>1214</v>
      </c>
      <c r="B1797" t="s">
        <v>1254</v>
      </c>
      <c r="C1797" t="s">
        <v>1944</v>
      </c>
      <c r="D1797" t="s">
        <v>1945</v>
      </c>
      <c r="E1797" t="s">
        <v>310</v>
      </c>
      <c r="F1797" t="s">
        <v>1965</v>
      </c>
      <c r="G1797" t="s">
        <v>1966</v>
      </c>
      <c r="H1797" t="s">
        <v>322</v>
      </c>
      <c r="I1797" t="s">
        <v>755</v>
      </c>
      <c r="J1797" t="s">
        <v>205</v>
      </c>
      <c r="K1797" t="s">
        <v>205</v>
      </c>
      <c r="L1797" t="s">
        <v>326</v>
      </c>
      <c r="M1797" t="s">
        <v>341</v>
      </c>
      <c r="N1797" t="s">
        <v>465</v>
      </c>
      <c r="O1797" t="s">
        <v>340</v>
      </c>
      <c r="P1797" t="s">
        <v>1590</v>
      </c>
      <c r="Q1797" t="s">
        <v>414</v>
      </c>
      <c r="R1797" t="s">
        <v>408</v>
      </c>
      <c r="S1797" t="s">
        <v>1213</v>
      </c>
      <c r="T1797" s="131">
        <v>4.93</v>
      </c>
      <c r="U1797" t="s">
        <v>1927</v>
      </c>
      <c r="V1797" s="132">
        <v>1.8769999999999998E-2</v>
      </c>
      <c r="W1797" s="132">
        <v>2.9700000000000001E-2</v>
      </c>
      <c r="X1797" t="s">
        <v>413</v>
      </c>
      <c r="Y1797" t="s">
        <v>340</v>
      </c>
      <c r="Z1797" s="131">
        <v>215880</v>
      </c>
      <c r="AA1797" s="131">
        <v>1</v>
      </c>
      <c r="AB1797" s="131">
        <v>106.87</v>
      </c>
      <c r="AC1797" s="109"/>
      <c r="AD1797" s="131">
        <v>230.71100000000001</v>
      </c>
      <c r="AE1797" s="109"/>
      <c r="AF1797" s="108"/>
      <c r="AG1797" s="16"/>
      <c r="AH1797" s="132">
        <v>2.2000000000000001E-4</v>
      </c>
      <c r="AI1797" s="132">
        <v>1.366E-2</v>
      </c>
      <c r="AJ1797" s="132">
        <v>1.0300000000000001E-3</v>
      </c>
    </row>
    <row r="1798" spans="1:36">
      <c r="A1798" t="s">
        <v>1214</v>
      </c>
      <c r="B1798" t="s">
        <v>1254</v>
      </c>
      <c r="C1798" t="s">
        <v>1992</v>
      </c>
      <c r="D1798" t="s">
        <v>1993</v>
      </c>
      <c r="E1798" t="s">
        <v>310</v>
      </c>
      <c r="F1798" t="s">
        <v>2357</v>
      </c>
      <c r="G1798" t="s">
        <v>2358</v>
      </c>
      <c r="H1798" t="s">
        <v>322</v>
      </c>
      <c r="I1798" t="s">
        <v>755</v>
      </c>
      <c r="J1798" t="s">
        <v>205</v>
      </c>
      <c r="K1798" t="s">
        <v>205</v>
      </c>
      <c r="L1798" t="s">
        <v>326</v>
      </c>
      <c r="M1798" t="s">
        <v>341</v>
      </c>
      <c r="N1798" t="s">
        <v>449</v>
      </c>
      <c r="O1798" t="s">
        <v>340</v>
      </c>
      <c r="P1798" t="s">
        <v>1212</v>
      </c>
      <c r="Q1798" t="s">
        <v>414</v>
      </c>
      <c r="R1798" t="s">
        <v>408</v>
      </c>
      <c r="S1798" t="s">
        <v>1213</v>
      </c>
      <c r="T1798" s="131">
        <v>3.72</v>
      </c>
      <c r="U1798" t="s">
        <v>2359</v>
      </c>
      <c r="V1798" s="132">
        <v>1.242E-2</v>
      </c>
      <c r="W1798" s="132">
        <v>2.5100000000000001E-2</v>
      </c>
      <c r="X1798" t="s">
        <v>413</v>
      </c>
      <c r="Y1798" t="s">
        <v>340</v>
      </c>
      <c r="Z1798" s="131">
        <v>219200</v>
      </c>
      <c r="AA1798" s="131">
        <v>1</v>
      </c>
      <c r="AB1798" s="131">
        <v>105.13</v>
      </c>
      <c r="AC1798" s="109"/>
      <c r="AD1798" s="131">
        <v>230.44499999999999</v>
      </c>
      <c r="AE1798" s="109"/>
      <c r="AF1798" s="108"/>
      <c r="AG1798" s="16"/>
      <c r="AH1798" s="132">
        <v>1.3999999999999999E-4</v>
      </c>
      <c r="AI1798" s="132">
        <v>1.3639999999999999E-2</v>
      </c>
      <c r="AJ1798" s="132">
        <v>1.0200000000000001E-3</v>
      </c>
    </row>
    <row r="1799" spans="1:36">
      <c r="A1799" t="s">
        <v>1214</v>
      </c>
      <c r="B1799" t="s">
        <v>1254</v>
      </c>
      <c r="C1799" t="s">
        <v>2396</v>
      </c>
      <c r="D1799" t="s">
        <v>2397</v>
      </c>
      <c r="E1799" t="s">
        <v>310</v>
      </c>
      <c r="F1799" t="s">
        <v>2592</v>
      </c>
      <c r="G1799" t="s">
        <v>2593</v>
      </c>
      <c r="H1799" t="s">
        <v>322</v>
      </c>
      <c r="I1799" t="s">
        <v>952</v>
      </c>
      <c r="J1799" t="s">
        <v>205</v>
      </c>
      <c r="K1799" t="s">
        <v>205</v>
      </c>
      <c r="L1799" t="s">
        <v>326</v>
      </c>
      <c r="M1799" t="s">
        <v>341</v>
      </c>
      <c r="N1799" t="s">
        <v>441</v>
      </c>
      <c r="O1799" t="s">
        <v>340</v>
      </c>
      <c r="P1799" t="s">
        <v>1600</v>
      </c>
      <c r="Q1799" t="s">
        <v>416</v>
      </c>
      <c r="R1799" t="s">
        <v>408</v>
      </c>
      <c r="S1799" t="s">
        <v>1213</v>
      </c>
      <c r="T1799" s="131">
        <v>1.2</v>
      </c>
      <c r="U1799" t="s">
        <v>1378</v>
      </c>
      <c r="V1799" s="132">
        <v>4.9410000000000003E-2</v>
      </c>
      <c r="W1799" s="132">
        <v>4.9399999999999999E-2</v>
      </c>
      <c r="X1799" t="s">
        <v>413</v>
      </c>
      <c r="Y1799" t="s">
        <v>340</v>
      </c>
      <c r="Z1799" s="131">
        <v>232836.25</v>
      </c>
      <c r="AA1799" s="131">
        <v>1</v>
      </c>
      <c r="AB1799" s="131">
        <v>98.94</v>
      </c>
      <c r="AC1799" s="109"/>
      <c r="AD1799" s="131">
        <v>230.36799999999999</v>
      </c>
      <c r="AE1799" s="109"/>
      <c r="AF1799" s="108"/>
      <c r="AG1799" s="16"/>
      <c r="AH1799" s="132">
        <v>3.3E-4</v>
      </c>
      <c r="AI1799" s="132">
        <v>1.3639999999999999E-2</v>
      </c>
      <c r="AJ1799" s="132">
        <v>1.0200000000000001E-3</v>
      </c>
    </row>
    <row r="1800" spans="1:36">
      <c r="A1800" t="s">
        <v>1214</v>
      </c>
      <c r="B1800" t="s">
        <v>1254</v>
      </c>
      <c r="C1800" t="s">
        <v>1526</v>
      </c>
      <c r="D1800" t="s">
        <v>1527</v>
      </c>
      <c r="E1800" t="s">
        <v>310</v>
      </c>
      <c r="F1800" t="s">
        <v>3461</v>
      </c>
      <c r="G1800" t="s">
        <v>3462</v>
      </c>
      <c r="H1800" t="s">
        <v>322</v>
      </c>
      <c r="I1800" t="s">
        <v>755</v>
      </c>
      <c r="J1800" t="s">
        <v>205</v>
      </c>
      <c r="K1800" t="s">
        <v>205</v>
      </c>
      <c r="L1800" t="s">
        <v>326</v>
      </c>
      <c r="M1800" t="s">
        <v>341</v>
      </c>
      <c r="N1800" t="s">
        <v>465</v>
      </c>
      <c r="O1800" t="s">
        <v>340</v>
      </c>
      <c r="P1800" t="s">
        <v>1566</v>
      </c>
      <c r="Q1800" t="s">
        <v>414</v>
      </c>
      <c r="R1800" t="s">
        <v>408</v>
      </c>
      <c r="S1800" t="s">
        <v>1213</v>
      </c>
      <c r="T1800" s="131">
        <v>5.19</v>
      </c>
      <c r="U1800" t="s">
        <v>1962</v>
      </c>
      <c r="V1800" s="132">
        <v>5.4599999999999996E-3</v>
      </c>
      <c r="W1800" s="132">
        <v>2.81E-2</v>
      </c>
      <c r="X1800" t="s">
        <v>413</v>
      </c>
      <c r="Y1800" t="s">
        <v>340</v>
      </c>
      <c r="Z1800" s="131">
        <v>224400</v>
      </c>
      <c r="AA1800" s="131">
        <v>1</v>
      </c>
      <c r="AB1800" s="131">
        <v>102.61</v>
      </c>
      <c r="AC1800" s="109"/>
      <c r="AD1800" s="131">
        <v>230.25700000000001</v>
      </c>
      <c r="AE1800" s="109"/>
      <c r="AF1800" s="108"/>
      <c r="AG1800" s="16"/>
      <c r="AH1800" s="132">
        <v>2.0899999999999998E-3</v>
      </c>
      <c r="AI1800" s="132">
        <v>1.363E-2</v>
      </c>
      <c r="AJ1800" s="132">
        <v>1.0200000000000001E-3</v>
      </c>
    </row>
    <row r="1801" spans="1:36">
      <c r="A1801" t="s">
        <v>1214</v>
      </c>
      <c r="B1801" t="s">
        <v>1254</v>
      </c>
      <c r="C1801" t="s">
        <v>1641</v>
      </c>
      <c r="D1801" t="s">
        <v>1642</v>
      </c>
      <c r="E1801" t="s">
        <v>310</v>
      </c>
      <c r="F1801" t="s">
        <v>2375</v>
      </c>
      <c r="G1801" t="s">
        <v>2376</v>
      </c>
      <c r="H1801" t="s">
        <v>322</v>
      </c>
      <c r="I1801" t="s">
        <v>755</v>
      </c>
      <c r="J1801" t="s">
        <v>205</v>
      </c>
      <c r="K1801" t="s">
        <v>205</v>
      </c>
      <c r="L1801" t="s">
        <v>326</v>
      </c>
      <c r="M1801" t="s">
        <v>341</v>
      </c>
      <c r="N1801" t="s">
        <v>465</v>
      </c>
      <c r="O1801" t="s">
        <v>340</v>
      </c>
      <c r="P1801" t="s">
        <v>1645</v>
      </c>
      <c r="Q1801" t="s">
        <v>414</v>
      </c>
      <c r="R1801" t="s">
        <v>408</v>
      </c>
      <c r="S1801" t="s">
        <v>1213</v>
      </c>
      <c r="T1801" s="131">
        <v>3.99</v>
      </c>
      <c r="U1801" t="s">
        <v>2211</v>
      </c>
      <c r="V1801" s="132">
        <v>3.5290000000000002E-2</v>
      </c>
      <c r="W1801" s="132">
        <v>2.8799999999999999E-2</v>
      </c>
      <c r="X1801" t="s">
        <v>413</v>
      </c>
      <c r="Y1801" t="s">
        <v>340</v>
      </c>
      <c r="Z1801" s="131">
        <v>216606.32</v>
      </c>
      <c r="AA1801" s="131">
        <v>1</v>
      </c>
      <c r="AB1801" s="131">
        <v>106.2</v>
      </c>
      <c r="AC1801" s="109"/>
      <c r="AD1801" s="131">
        <v>230.036</v>
      </c>
      <c r="AE1801" s="109"/>
      <c r="AF1801" s="108"/>
      <c r="AG1801" s="16"/>
      <c r="AH1801" s="132">
        <v>1.6000000000000001E-4</v>
      </c>
      <c r="AI1801" s="132">
        <v>1.362E-2</v>
      </c>
      <c r="AJ1801" s="132">
        <v>1.0200000000000001E-3</v>
      </c>
    </row>
    <row r="1802" spans="1:36">
      <c r="A1802" t="s">
        <v>1214</v>
      </c>
      <c r="B1802" t="s">
        <v>1254</v>
      </c>
      <c r="C1802" t="s">
        <v>2924</v>
      </c>
      <c r="D1802" t="s">
        <v>2925</v>
      </c>
      <c r="E1802" t="s">
        <v>310</v>
      </c>
      <c r="F1802" t="s">
        <v>2926</v>
      </c>
      <c r="G1802" t="s">
        <v>2927</v>
      </c>
      <c r="H1802" t="s">
        <v>322</v>
      </c>
      <c r="I1802" t="s">
        <v>952</v>
      </c>
      <c r="J1802" t="s">
        <v>205</v>
      </c>
      <c r="K1802" t="s">
        <v>205</v>
      </c>
      <c r="L1802" t="s">
        <v>326</v>
      </c>
      <c r="M1802" t="s">
        <v>341</v>
      </c>
      <c r="N1802" t="s">
        <v>448</v>
      </c>
      <c r="O1802" t="s">
        <v>340</v>
      </c>
      <c r="P1802" t="s">
        <v>1556</v>
      </c>
      <c r="Q1802" t="s">
        <v>416</v>
      </c>
      <c r="R1802" t="s">
        <v>408</v>
      </c>
      <c r="S1802" t="s">
        <v>1213</v>
      </c>
      <c r="T1802" s="131">
        <v>1.82</v>
      </c>
      <c r="U1802" t="s">
        <v>1681</v>
      </c>
      <c r="V1802" s="132">
        <v>4.7039999999999998E-2</v>
      </c>
      <c r="W1802" s="132">
        <v>5.2200000000000003E-2</v>
      </c>
      <c r="X1802" t="s">
        <v>413</v>
      </c>
      <c r="Y1802" t="s">
        <v>340</v>
      </c>
      <c r="Z1802" s="131">
        <v>230572.79999999999</v>
      </c>
      <c r="AA1802" s="131">
        <v>1</v>
      </c>
      <c r="AB1802" s="131">
        <v>98.9</v>
      </c>
      <c r="AC1802" s="109"/>
      <c r="AD1802" s="131">
        <v>228.036</v>
      </c>
      <c r="AE1802" s="109"/>
      <c r="AF1802" s="108"/>
      <c r="AG1802" s="16"/>
      <c r="AH1802" s="132">
        <v>3.6999999999999999E-4</v>
      </c>
      <c r="AI1802" s="132">
        <v>1.35E-2</v>
      </c>
      <c r="AJ1802" s="132">
        <v>1.01E-3</v>
      </c>
    </row>
    <row r="1803" spans="1:36">
      <c r="A1803" t="s">
        <v>1214</v>
      </c>
      <c r="B1803" t="s">
        <v>1254</v>
      </c>
      <c r="C1803" t="s">
        <v>1852</v>
      </c>
      <c r="D1803" t="s">
        <v>1853</v>
      </c>
      <c r="E1803" t="s">
        <v>310</v>
      </c>
      <c r="F1803" t="s">
        <v>2917</v>
      </c>
      <c r="G1803" t="s">
        <v>2918</v>
      </c>
      <c r="H1803" t="s">
        <v>322</v>
      </c>
      <c r="I1803" t="s">
        <v>952</v>
      </c>
      <c r="J1803" t="s">
        <v>205</v>
      </c>
      <c r="K1803" t="s">
        <v>205</v>
      </c>
      <c r="L1803" t="s">
        <v>326</v>
      </c>
      <c r="M1803" t="s">
        <v>341</v>
      </c>
      <c r="N1803" t="s">
        <v>442</v>
      </c>
      <c r="O1803" t="s">
        <v>340</v>
      </c>
      <c r="P1803"/>
      <c r="Q1803" t="s">
        <v>411</v>
      </c>
      <c r="R1803" t="s">
        <v>411</v>
      </c>
      <c r="S1803" t="s">
        <v>1213</v>
      </c>
      <c r="T1803" s="131">
        <v>2.08</v>
      </c>
      <c r="U1803" t="s">
        <v>1986</v>
      </c>
      <c r="V1803" s="132">
        <v>5.0999999999999997E-2</v>
      </c>
      <c r="W1803" s="132">
        <v>5.62E-2</v>
      </c>
      <c r="X1803" t="s">
        <v>413</v>
      </c>
      <c r="Y1803" t="s">
        <v>340</v>
      </c>
      <c r="Z1803" s="131">
        <v>222000</v>
      </c>
      <c r="AA1803" s="131">
        <v>1</v>
      </c>
      <c r="AB1803" s="131">
        <v>102.55</v>
      </c>
      <c r="AC1803" s="109"/>
      <c r="AD1803" s="131">
        <v>227.661</v>
      </c>
      <c r="AE1803" s="109"/>
      <c r="AF1803" s="108"/>
      <c r="AG1803" s="16"/>
      <c r="AH1803" s="132">
        <v>1.01E-3</v>
      </c>
      <c r="AI1803" s="132">
        <v>1.3480000000000001E-2</v>
      </c>
      <c r="AJ1803" s="132">
        <v>1.01E-3</v>
      </c>
    </row>
    <row r="1804" spans="1:36">
      <c r="A1804" t="s">
        <v>1214</v>
      </c>
      <c r="B1804" t="s">
        <v>1254</v>
      </c>
      <c r="C1804" t="s">
        <v>1641</v>
      </c>
      <c r="D1804" t="s">
        <v>1642</v>
      </c>
      <c r="E1804" t="s">
        <v>310</v>
      </c>
      <c r="F1804" t="s">
        <v>2086</v>
      </c>
      <c r="G1804" t="s">
        <v>2087</v>
      </c>
      <c r="H1804" t="s">
        <v>322</v>
      </c>
      <c r="I1804" t="s">
        <v>755</v>
      </c>
      <c r="J1804" t="s">
        <v>205</v>
      </c>
      <c r="K1804" t="s">
        <v>205</v>
      </c>
      <c r="L1804" t="s">
        <v>326</v>
      </c>
      <c r="M1804" t="s">
        <v>341</v>
      </c>
      <c r="N1804" t="s">
        <v>465</v>
      </c>
      <c r="O1804" t="s">
        <v>340</v>
      </c>
      <c r="P1804" t="s">
        <v>1645</v>
      </c>
      <c r="Q1804" t="s">
        <v>414</v>
      </c>
      <c r="R1804" t="s">
        <v>408</v>
      </c>
      <c r="S1804" t="s">
        <v>1213</v>
      </c>
      <c r="T1804" s="131">
        <v>4.45</v>
      </c>
      <c r="U1804" t="s">
        <v>2088</v>
      </c>
      <c r="V1804" s="132">
        <v>9.2300000000000004E-3</v>
      </c>
      <c r="W1804" s="132">
        <v>2.87E-2</v>
      </c>
      <c r="X1804" t="s">
        <v>413</v>
      </c>
      <c r="Y1804" t="s">
        <v>340</v>
      </c>
      <c r="Z1804" s="131">
        <v>218149</v>
      </c>
      <c r="AA1804" s="131">
        <v>1</v>
      </c>
      <c r="AB1804" s="131">
        <v>102.74</v>
      </c>
      <c r="AC1804" s="109"/>
      <c r="AD1804" s="131">
        <v>224.126</v>
      </c>
      <c r="AE1804" s="109"/>
      <c r="AF1804" s="108"/>
      <c r="AG1804" s="16"/>
      <c r="AH1804" s="132">
        <v>1.6000000000000001E-4</v>
      </c>
      <c r="AI1804" s="132">
        <v>1.3270000000000001E-2</v>
      </c>
      <c r="AJ1804" s="132">
        <v>1E-3</v>
      </c>
    </row>
    <row r="1805" spans="1:36">
      <c r="A1805" t="s">
        <v>1214</v>
      </c>
      <c r="B1805" t="s">
        <v>1254</v>
      </c>
      <c r="C1805" t="s">
        <v>1935</v>
      </c>
      <c r="D1805" t="s">
        <v>1936</v>
      </c>
      <c r="E1805" t="s">
        <v>310</v>
      </c>
      <c r="F1805" t="s">
        <v>1979</v>
      </c>
      <c r="G1805" t="s">
        <v>1980</v>
      </c>
      <c r="H1805" t="s">
        <v>322</v>
      </c>
      <c r="I1805" t="s">
        <v>755</v>
      </c>
      <c r="J1805" t="s">
        <v>205</v>
      </c>
      <c r="K1805" t="s">
        <v>205</v>
      </c>
      <c r="L1805" t="s">
        <v>326</v>
      </c>
      <c r="M1805" t="s">
        <v>341</v>
      </c>
      <c r="N1805" t="s">
        <v>465</v>
      </c>
      <c r="O1805" t="s">
        <v>340</v>
      </c>
      <c r="P1805" t="s">
        <v>1645</v>
      </c>
      <c r="Q1805" t="s">
        <v>414</v>
      </c>
      <c r="R1805" t="s">
        <v>408</v>
      </c>
      <c r="S1805" t="s">
        <v>1213</v>
      </c>
      <c r="T1805" s="131">
        <v>4.67</v>
      </c>
      <c r="U1805" t="s">
        <v>1981</v>
      </c>
      <c r="V1805" s="132">
        <v>2.6030000000000001E-2</v>
      </c>
      <c r="W1805" s="132">
        <v>2.8299999999999999E-2</v>
      </c>
      <c r="X1805" t="s">
        <v>413</v>
      </c>
      <c r="Y1805" t="s">
        <v>340</v>
      </c>
      <c r="Z1805" s="131">
        <v>200008.8</v>
      </c>
      <c r="AA1805" s="131">
        <v>1</v>
      </c>
      <c r="AB1805" s="131">
        <v>105.26</v>
      </c>
      <c r="AC1805" s="109"/>
      <c r="AD1805" s="131">
        <v>210.529</v>
      </c>
      <c r="AE1805" s="109"/>
      <c r="AF1805" s="108"/>
      <c r="AG1805" s="16"/>
      <c r="AH1805" s="132">
        <v>9.0000000000000006E-5</v>
      </c>
      <c r="AI1805" s="132">
        <v>1.2460000000000001E-2</v>
      </c>
      <c r="AJ1805" s="132">
        <v>9.3999999999999997E-4</v>
      </c>
    </row>
    <row r="1806" spans="1:36">
      <c r="A1806" t="s">
        <v>1214</v>
      </c>
      <c r="B1806" t="s">
        <v>1254</v>
      </c>
      <c r="C1806" t="s">
        <v>2540</v>
      </c>
      <c r="D1806" t="s">
        <v>2541</v>
      </c>
      <c r="E1806" t="s">
        <v>310</v>
      </c>
      <c r="F1806" t="s">
        <v>2928</v>
      </c>
      <c r="G1806" t="s">
        <v>2929</v>
      </c>
      <c r="H1806" t="s">
        <v>322</v>
      </c>
      <c r="I1806" t="s">
        <v>755</v>
      </c>
      <c r="J1806" t="s">
        <v>205</v>
      </c>
      <c r="K1806" t="s">
        <v>205</v>
      </c>
      <c r="L1806" t="s">
        <v>326</v>
      </c>
      <c r="M1806" t="s">
        <v>341</v>
      </c>
      <c r="N1806" t="s">
        <v>448</v>
      </c>
      <c r="O1806" t="s">
        <v>340</v>
      </c>
      <c r="P1806" t="s">
        <v>1530</v>
      </c>
      <c r="Q1806" t="s">
        <v>414</v>
      </c>
      <c r="R1806" t="s">
        <v>408</v>
      </c>
      <c r="S1806" t="s">
        <v>1213</v>
      </c>
      <c r="T1806" s="131">
        <v>3.75</v>
      </c>
      <c r="U1806" t="s">
        <v>2019</v>
      </c>
      <c r="V1806" s="132">
        <v>1.158E-2</v>
      </c>
      <c r="W1806" s="132">
        <v>3.1300000000000001E-2</v>
      </c>
      <c r="X1806" t="s">
        <v>413</v>
      </c>
      <c r="Y1806" t="s">
        <v>340</v>
      </c>
      <c r="Z1806" s="131">
        <v>177063.84</v>
      </c>
      <c r="AA1806" s="131">
        <v>1</v>
      </c>
      <c r="AB1806" s="131">
        <v>118.75</v>
      </c>
      <c r="AC1806" s="109"/>
      <c r="AD1806" s="131">
        <v>210.26300000000001</v>
      </c>
      <c r="AE1806" s="109"/>
      <c r="AF1806" s="108"/>
      <c r="AG1806" s="16"/>
      <c r="AH1806" s="132">
        <v>5.1999999999999995E-4</v>
      </c>
      <c r="AI1806" s="132">
        <v>1.2449999999999999E-2</v>
      </c>
      <c r="AJ1806" s="132">
        <v>9.3000000000000005E-4</v>
      </c>
    </row>
    <row r="1807" spans="1:36">
      <c r="A1807" t="s">
        <v>1214</v>
      </c>
      <c r="B1807" t="s">
        <v>1254</v>
      </c>
      <c r="C1807" t="s">
        <v>2585</v>
      </c>
      <c r="D1807" t="s">
        <v>2586</v>
      </c>
      <c r="E1807" t="s">
        <v>310</v>
      </c>
      <c r="F1807" t="s">
        <v>2587</v>
      </c>
      <c r="G1807" t="s">
        <v>2588</v>
      </c>
      <c r="H1807" t="s">
        <v>322</v>
      </c>
      <c r="I1807" t="s">
        <v>755</v>
      </c>
      <c r="J1807" t="s">
        <v>205</v>
      </c>
      <c r="K1807" t="s">
        <v>205</v>
      </c>
      <c r="L1807" t="s">
        <v>326</v>
      </c>
      <c r="M1807" t="s">
        <v>341</v>
      </c>
      <c r="N1807" t="s">
        <v>478</v>
      </c>
      <c r="O1807" t="s">
        <v>340</v>
      </c>
      <c r="P1807" t="s">
        <v>2257</v>
      </c>
      <c r="Q1807" t="s">
        <v>416</v>
      </c>
      <c r="R1807" t="s">
        <v>408</v>
      </c>
      <c r="S1807" t="s">
        <v>1213</v>
      </c>
      <c r="T1807" s="131">
        <v>5.05</v>
      </c>
      <c r="U1807" t="s">
        <v>2211</v>
      </c>
      <c r="V1807" s="132">
        <v>1.273E-2</v>
      </c>
      <c r="W1807" s="132">
        <v>2.52E-2</v>
      </c>
      <c r="X1807" t="s">
        <v>413</v>
      </c>
      <c r="Y1807" t="s">
        <v>340</v>
      </c>
      <c r="Z1807" s="131">
        <v>159603.99</v>
      </c>
      <c r="AA1807" s="131">
        <v>1</v>
      </c>
      <c r="AB1807" s="131">
        <v>118.55</v>
      </c>
      <c r="AC1807" s="109"/>
      <c r="AD1807" s="131">
        <v>189.21100000000001</v>
      </c>
      <c r="AE1807" s="109"/>
      <c r="AF1807" s="108"/>
      <c r="AG1807" s="16"/>
      <c r="AH1807" s="132">
        <v>1.1E-4</v>
      </c>
      <c r="AI1807" s="132">
        <v>1.12E-2</v>
      </c>
      <c r="AJ1807" s="132">
        <v>8.4000000000000003E-4</v>
      </c>
    </row>
    <row r="1808" spans="1:36">
      <c r="A1808" t="s">
        <v>1214</v>
      </c>
      <c r="B1808" t="s">
        <v>1254</v>
      </c>
      <c r="C1808" t="s">
        <v>2004</v>
      </c>
      <c r="D1808" t="s">
        <v>2005</v>
      </c>
      <c r="E1808" t="s">
        <v>310</v>
      </c>
      <c r="F1808" t="s">
        <v>2360</v>
      </c>
      <c r="G1808" t="s">
        <v>2361</v>
      </c>
      <c r="H1808" t="s">
        <v>322</v>
      </c>
      <c r="I1808" t="s">
        <v>755</v>
      </c>
      <c r="J1808" t="s">
        <v>205</v>
      </c>
      <c r="K1808" t="s">
        <v>205</v>
      </c>
      <c r="L1808" t="s">
        <v>326</v>
      </c>
      <c r="M1808" t="s">
        <v>341</v>
      </c>
      <c r="N1808" t="s">
        <v>449</v>
      </c>
      <c r="O1808" t="s">
        <v>340</v>
      </c>
      <c r="P1808" t="s">
        <v>1212</v>
      </c>
      <c r="Q1808" t="s">
        <v>414</v>
      </c>
      <c r="R1808" t="s">
        <v>408</v>
      </c>
      <c r="S1808" t="s">
        <v>1213</v>
      </c>
      <c r="T1808" s="131">
        <v>0.98</v>
      </c>
      <c r="U1808" t="s">
        <v>2362</v>
      </c>
      <c r="V1808" s="132">
        <v>5.0000000000000002E-5</v>
      </c>
      <c r="W1808" s="132">
        <v>2.5499999999999998E-2</v>
      </c>
      <c r="X1808" t="s">
        <v>413</v>
      </c>
      <c r="Y1808" t="s">
        <v>340</v>
      </c>
      <c r="Z1808" s="131">
        <v>164357</v>
      </c>
      <c r="AA1808" s="131">
        <v>1</v>
      </c>
      <c r="AB1808" s="131">
        <v>112.93</v>
      </c>
      <c r="AC1808" s="109"/>
      <c r="AD1808" s="131">
        <v>185.608</v>
      </c>
      <c r="AE1808" s="109"/>
      <c r="AF1808" s="108"/>
      <c r="AG1808" s="16"/>
      <c r="AH1808" s="132">
        <v>5.0000000000000002E-5</v>
      </c>
      <c r="AI1808" s="132">
        <v>1.099E-2</v>
      </c>
      <c r="AJ1808" s="132">
        <v>8.1999999999999998E-4</v>
      </c>
    </row>
    <row r="1809" spans="1:36">
      <c r="A1809" t="s">
        <v>1214</v>
      </c>
      <c r="B1809" t="s">
        <v>1254</v>
      </c>
      <c r="C1809" t="s">
        <v>1944</v>
      </c>
      <c r="D1809" t="s">
        <v>1945</v>
      </c>
      <c r="E1809" t="s">
        <v>310</v>
      </c>
      <c r="F1809" t="s">
        <v>2422</v>
      </c>
      <c r="G1809" t="s">
        <v>2423</v>
      </c>
      <c r="H1809" t="s">
        <v>322</v>
      </c>
      <c r="I1809" t="s">
        <v>755</v>
      </c>
      <c r="J1809" t="s">
        <v>205</v>
      </c>
      <c r="K1809" t="s">
        <v>205</v>
      </c>
      <c r="L1809" t="s">
        <v>326</v>
      </c>
      <c r="M1809" t="s">
        <v>341</v>
      </c>
      <c r="N1809" t="s">
        <v>465</v>
      </c>
      <c r="O1809" t="s">
        <v>340</v>
      </c>
      <c r="P1809" t="s">
        <v>2193</v>
      </c>
      <c r="Q1809" t="s">
        <v>416</v>
      </c>
      <c r="R1809" t="s">
        <v>408</v>
      </c>
      <c r="S1809" t="s">
        <v>1213</v>
      </c>
      <c r="T1809" s="131">
        <v>3.77</v>
      </c>
      <c r="U1809" t="s">
        <v>2061</v>
      </c>
      <c r="V1809" s="132">
        <v>1.7799999999999999E-3</v>
      </c>
      <c r="W1809" s="132">
        <v>2.8500000000000001E-2</v>
      </c>
      <c r="X1809" t="s">
        <v>413</v>
      </c>
      <c r="Y1809" t="s">
        <v>340</v>
      </c>
      <c r="Z1809" s="131">
        <v>165600</v>
      </c>
      <c r="AA1809" s="131">
        <v>1</v>
      </c>
      <c r="AB1809" s="131">
        <v>110.9</v>
      </c>
      <c r="AC1809" s="109"/>
      <c r="AD1809" s="131">
        <v>183.65</v>
      </c>
      <c r="AE1809" s="109"/>
      <c r="AF1809" s="108"/>
      <c r="AG1809" s="16"/>
      <c r="AH1809" s="132">
        <v>1.4999999999999999E-4</v>
      </c>
      <c r="AI1809" s="132">
        <v>1.0869999999999999E-2</v>
      </c>
      <c r="AJ1809" s="132">
        <v>8.1999999999999998E-4</v>
      </c>
    </row>
    <row r="1810" spans="1:36">
      <c r="A1810" t="s">
        <v>1214</v>
      </c>
      <c r="B1810" t="s">
        <v>1254</v>
      </c>
      <c r="C1810" t="s">
        <v>1596</v>
      </c>
      <c r="D1810" t="s">
        <v>1597</v>
      </c>
      <c r="E1810" t="s">
        <v>310</v>
      </c>
      <c r="F1810" t="s">
        <v>2014</v>
      </c>
      <c r="G1810" t="s">
        <v>2015</v>
      </c>
      <c r="H1810" t="s">
        <v>322</v>
      </c>
      <c r="I1810" t="s">
        <v>952</v>
      </c>
      <c r="J1810" t="s">
        <v>205</v>
      </c>
      <c r="K1810" t="s">
        <v>205</v>
      </c>
      <c r="L1810" t="s">
        <v>326</v>
      </c>
      <c r="M1810" t="s">
        <v>341</v>
      </c>
      <c r="N1810" t="s">
        <v>442</v>
      </c>
      <c r="O1810" t="s">
        <v>340</v>
      </c>
      <c r="P1810" t="s">
        <v>1600</v>
      </c>
      <c r="Q1810" t="s">
        <v>416</v>
      </c>
      <c r="R1810" t="s">
        <v>408</v>
      </c>
      <c r="S1810" t="s">
        <v>1213</v>
      </c>
      <c r="T1810" s="131">
        <v>3.05</v>
      </c>
      <c r="U1810" t="s">
        <v>2016</v>
      </c>
      <c r="V1810" s="132">
        <v>2.9409999999999999E-2</v>
      </c>
      <c r="W1810" s="132">
        <v>5.0599999999999999E-2</v>
      </c>
      <c r="X1810" t="s">
        <v>413</v>
      </c>
      <c r="Y1810" t="s">
        <v>340</v>
      </c>
      <c r="Z1810" s="131">
        <v>191000</v>
      </c>
      <c r="AA1810" s="131">
        <v>1</v>
      </c>
      <c r="AB1810" s="131">
        <v>90.42</v>
      </c>
      <c r="AC1810" s="109"/>
      <c r="AD1810" s="131">
        <v>172.702</v>
      </c>
      <c r="AE1810" s="109"/>
      <c r="AF1810" s="108"/>
      <c r="AG1810" s="16"/>
      <c r="AH1810" s="132">
        <v>1.6000000000000001E-4</v>
      </c>
      <c r="AI1810" s="132">
        <v>1.022E-2</v>
      </c>
      <c r="AJ1810" s="132">
        <v>7.6999999999999996E-4</v>
      </c>
    </row>
    <row r="1811" spans="1:36">
      <c r="A1811" t="s">
        <v>1214</v>
      </c>
      <c r="B1811" t="s">
        <v>1254</v>
      </c>
      <c r="C1811" t="s">
        <v>1974</v>
      </c>
      <c r="D1811" t="s">
        <v>1975</v>
      </c>
      <c r="E1811" t="s">
        <v>310</v>
      </c>
      <c r="F1811" t="s">
        <v>2044</v>
      </c>
      <c r="G1811" t="s">
        <v>2045</v>
      </c>
      <c r="H1811" t="s">
        <v>322</v>
      </c>
      <c r="I1811" t="s">
        <v>755</v>
      </c>
      <c r="J1811" t="s">
        <v>205</v>
      </c>
      <c r="K1811" t="s">
        <v>205</v>
      </c>
      <c r="L1811" t="s">
        <v>326</v>
      </c>
      <c r="M1811" t="s">
        <v>341</v>
      </c>
      <c r="N1811" t="s">
        <v>448</v>
      </c>
      <c r="O1811" t="s">
        <v>340</v>
      </c>
      <c r="P1811" t="s">
        <v>1530</v>
      </c>
      <c r="Q1811" t="s">
        <v>414</v>
      </c>
      <c r="R1811" t="s">
        <v>408</v>
      </c>
      <c r="S1811" t="s">
        <v>1213</v>
      </c>
      <c r="T1811" s="131">
        <v>2.81</v>
      </c>
      <c r="U1811" t="s">
        <v>1668</v>
      </c>
      <c r="V1811" s="132">
        <v>2.66E-3</v>
      </c>
      <c r="W1811" s="132">
        <v>3.0200000000000001E-2</v>
      </c>
      <c r="X1811" t="s">
        <v>413</v>
      </c>
      <c r="Y1811" t="s">
        <v>340</v>
      </c>
      <c r="Z1811" s="131">
        <v>153550</v>
      </c>
      <c r="AA1811" s="131">
        <v>1</v>
      </c>
      <c r="AB1811" s="131">
        <v>107.32</v>
      </c>
      <c r="AC1811" s="109"/>
      <c r="AD1811" s="131">
        <v>164.79</v>
      </c>
      <c r="AE1811" s="109"/>
      <c r="AF1811" s="108"/>
      <c r="AG1811" s="16"/>
      <c r="AH1811" s="132">
        <v>1.1E-4</v>
      </c>
      <c r="AI1811" s="132">
        <v>9.7599999999999996E-3</v>
      </c>
      <c r="AJ1811" s="132">
        <v>7.2999999999999996E-4</v>
      </c>
    </row>
    <row r="1812" spans="1:36">
      <c r="A1812" t="s">
        <v>1214</v>
      </c>
      <c r="B1812" t="s">
        <v>1254</v>
      </c>
      <c r="C1812" t="s">
        <v>2089</v>
      </c>
      <c r="D1812" t="s">
        <v>2090</v>
      </c>
      <c r="E1812" t="s">
        <v>310</v>
      </c>
      <c r="F1812" t="s">
        <v>2477</v>
      </c>
      <c r="G1812" t="s">
        <v>2478</v>
      </c>
      <c r="H1812" t="s">
        <v>322</v>
      </c>
      <c r="I1812" t="s">
        <v>755</v>
      </c>
      <c r="J1812" t="s">
        <v>205</v>
      </c>
      <c r="K1812" t="s">
        <v>205</v>
      </c>
      <c r="L1812" t="s">
        <v>326</v>
      </c>
      <c r="M1812" t="s">
        <v>341</v>
      </c>
      <c r="N1812" t="s">
        <v>465</v>
      </c>
      <c r="O1812" t="s">
        <v>340</v>
      </c>
      <c r="P1812" t="s">
        <v>2257</v>
      </c>
      <c r="Q1812" t="s">
        <v>416</v>
      </c>
      <c r="R1812" t="s">
        <v>408</v>
      </c>
      <c r="S1812" t="s">
        <v>1213</v>
      </c>
      <c r="T1812" s="131">
        <v>2.68</v>
      </c>
      <c r="U1812" t="s">
        <v>2479</v>
      </c>
      <c r="V1812" s="132">
        <v>1.5499999999999999E-3</v>
      </c>
      <c r="W1812" s="132">
        <v>2.8000000000000001E-2</v>
      </c>
      <c r="X1812" t="s">
        <v>413</v>
      </c>
      <c r="Y1812" t="s">
        <v>340</v>
      </c>
      <c r="Z1812" s="131">
        <v>120560</v>
      </c>
      <c r="AA1812" s="131">
        <v>1</v>
      </c>
      <c r="AB1812" s="131">
        <v>114.07</v>
      </c>
      <c r="AC1812" s="109">
        <v>15.348000000000001</v>
      </c>
      <c r="AD1812" s="131">
        <v>152.87</v>
      </c>
      <c r="AE1812" s="109"/>
      <c r="AF1812" s="108"/>
      <c r="AG1812" s="16"/>
      <c r="AH1812" s="132">
        <v>5.0000000000000002E-5</v>
      </c>
      <c r="AI1812" s="132">
        <v>9.9600000000000001E-3</v>
      </c>
      <c r="AJ1812" s="132">
        <v>7.5000000000000002E-4</v>
      </c>
    </row>
    <row r="1813" spans="1:36">
      <c r="A1813" t="s">
        <v>1214</v>
      </c>
      <c r="B1813" t="s">
        <v>1254</v>
      </c>
      <c r="C1813" t="s">
        <v>1949</v>
      </c>
      <c r="D1813" t="s">
        <v>1950</v>
      </c>
      <c r="E1813" t="s">
        <v>310</v>
      </c>
      <c r="F1813" t="s">
        <v>1951</v>
      </c>
      <c r="G1813" t="s">
        <v>1952</v>
      </c>
      <c r="H1813" t="s">
        <v>322</v>
      </c>
      <c r="I1813" t="s">
        <v>755</v>
      </c>
      <c r="J1813" t="s">
        <v>205</v>
      </c>
      <c r="K1813" t="s">
        <v>205</v>
      </c>
      <c r="L1813" t="s">
        <v>326</v>
      </c>
      <c r="M1813" t="s">
        <v>341</v>
      </c>
      <c r="N1813" t="s">
        <v>465</v>
      </c>
      <c r="O1813" t="s">
        <v>340</v>
      </c>
      <c r="P1813" t="s">
        <v>1550</v>
      </c>
      <c r="Q1813" t="s">
        <v>414</v>
      </c>
      <c r="R1813" t="s">
        <v>408</v>
      </c>
      <c r="S1813" t="s">
        <v>1213</v>
      </c>
      <c r="T1813" s="131">
        <v>1.88</v>
      </c>
      <c r="U1813" t="s">
        <v>1873</v>
      </c>
      <c r="V1813" s="132">
        <v>9.6100000000000005E-3</v>
      </c>
      <c r="W1813" s="132">
        <v>3.1199999999999999E-2</v>
      </c>
      <c r="X1813" t="s">
        <v>413</v>
      </c>
      <c r="Y1813" t="s">
        <v>340</v>
      </c>
      <c r="Z1813" s="131">
        <v>128325</v>
      </c>
      <c r="AA1813" s="131">
        <v>1</v>
      </c>
      <c r="AB1813" s="131">
        <v>117.23</v>
      </c>
      <c r="AC1813" s="109"/>
      <c r="AD1813" s="131">
        <v>150.435</v>
      </c>
      <c r="AE1813" s="109"/>
      <c r="AF1813" s="108"/>
      <c r="AG1813" s="16"/>
      <c r="AH1813" s="132">
        <v>2.5999999999999998E-4</v>
      </c>
      <c r="AI1813" s="132">
        <v>8.9099999999999995E-3</v>
      </c>
      <c r="AJ1813" s="132">
        <v>6.7000000000000002E-4</v>
      </c>
    </row>
    <row r="1814" spans="1:36">
      <c r="A1814" t="s">
        <v>1214</v>
      </c>
      <c r="B1814" t="s">
        <v>1254</v>
      </c>
      <c r="C1814" t="s">
        <v>1974</v>
      </c>
      <c r="D1814" t="s">
        <v>1975</v>
      </c>
      <c r="E1814" t="s">
        <v>310</v>
      </c>
      <c r="F1814" t="s">
        <v>1976</v>
      </c>
      <c r="G1814" t="s">
        <v>1977</v>
      </c>
      <c r="H1814" t="s">
        <v>322</v>
      </c>
      <c r="I1814" t="s">
        <v>755</v>
      </c>
      <c r="J1814" t="s">
        <v>205</v>
      </c>
      <c r="K1814" t="s">
        <v>205</v>
      </c>
      <c r="L1814" t="s">
        <v>326</v>
      </c>
      <c r="M1814" t="s">
        <v>341</v>
      </c>
      <c r="N1814" t="s">
        <v>448</v>
      </c>
      <c r="O1814" t="s">
        <v>340</v>
      </c>
      <c r="P1814" t="s">
        <v>1530</v>
      </c>
      <c r="Q1814" t="s">
        <v>414</v>
      </c>
      <c r="R1814" t="s">
        <v>408</v>
      </c>
      <c r="S1814" t="s">
        <v>1213</v>
      </c>
      <c r="T1814" s="131">
        <v>4.95</v>
      </c>
      <c r="U1814" t="s">
        <v>1978</v>
      </c>
      <c r="V1814" s="132">
        <v>4.0390000000000002E-2</v>
      </c>
      <c r="W1814" s="132">
        <v>3.3599999999999998E-2</v>
      </c>
      <c r="X1814" t="s">
        <v>413</v>
      </c>
      <c r="Y1814" t="s">
        <v>340</v>
      </c>
      <c r="Z1814" s="131">
        <v>137000</v>
      </c>
      <c r="AA1814" s="131">
        <v>1</v>
      </c>
      <c r="AB1814" s="131">
        <v>109.56</v>
      </c>
      <c r="AC1814" s="109"/>
      <c r="AD1814" s="131">
        <v>150.09700000000001</v>
      </c>
      <c r="AE1814" s="109"/>
      <c r="AF1814" s="108"/>
      <c r="AG1814" s="16"/>
      <c r="AH1814" s="132">
        <v>3.8999999999999999E-4</v>
      </c>
      <c r="AI1814" s="132">
        <v>8.8900000000000003E-3</v>
      </c>
      <c r="AJ1814" s="132">
        <v>6.7000000000000002E-4</v>
      </c>
    </row>
    <row r="1815" spans="1:36">
      <c r="A1815" t="s">
        <v>1214</v>
      </c>
      <c r="B1815" t="s">
        <v>1254</v>
      </c>
      <c r="C1815" t="s">
        <v>2289</v>
      </c>
      <c r="D1815" t="s">
        <v>2290</v>
      </c>
      <c r="E1815" t="s">
        <v>310</v>
      </c>
      <c r="F1815" t="s">
        <v>2693</v>
      </c>
      <c r="G1815" t="s">
        <v>2694</v>
      </c>
      <c r="H1815" t="s">
        <v>322</v>
      </c>
      <c r="I1815" t="s">
        <v>755</v>
      </c>
      <c r="J1815" t="s">
        <v>205</v>
      </c>
      <c r="K1815" t="s">
        <v>205</v>
      </c>
      <c r="L1815" t="s">
        <v>326</v>
      </c>
      <c r="M1815" t="s">
        <v>341</v>
      </c>
      <c r="N1815" t="s">
        <v>465</v>
      </c>
      <c r="O1815" t="s">
        <v>340</v>
      </c>
      <c r="P1815" t="s">
        <v>1590</v>
      </c>
      <c r="Q1815" t="s">
        <v>414</v>
      </c>
      <c r="R1815" t="s">
        <v>408</v>
      </c>
      <c r="S1815" t="s">
        <v>1213</v>
      </c>
      <c r="T1815" s="131">
        <v>0.91</v>
      </c>
      <c r="U1815" t="s">
        <v>2695</v>
      </c>
      <c r="V1815" s="132">
        <v>6.3899999999999998E-3</v>
      </c>
      <c r="W1815" s="132">
        <v>2.8400000000000002E-2</v>
      </c>
      <c r="X1815" t="s">
        <v>413</v>
      </c>
      <c r="Y1815" t="s">
        <v>340</v>
      </c>
      <c r="Z1815" s="131">
        <v>120546.5</v>
      </c>
      <c r="AA1815" s="131">
        <v>1</v>
      </c>
      <c r="AB1815" s="131">
        <v>118.18</v>
      </c>
      <c r="AC1815" s="109"/>
      <c r="AD1815" s="131">
        <v>142.46199999999999</v>
      </c>
      <c r="AE1815" s="109"/>
      <c r="AF1815" s="108"/>
      <c r="AG1815" s="16"/>
      <c r="AH1815" s="132">
        <v>9.0000000000000006E-5</v>
      </c>
      <c r="AI1815" s="132">
        <v>8.43E-3</v>
      </c>
      <c r="AJ1815" s="132">
        <v>6.3000000000000003E-4</v>
      </c>
    </row>
    <row r="1816" spans="1:36">
      <c r="A1816" t="s">
        <v>1214</v>
      </c>
      <c r="B1816" t="s">
        <v>1254</v>
      </c>
      <c r="C1816" t="s">
        <v>2571</v>
      </c>
      <c r="D1816" t="s">
        <v>2572</v>
      </c>
      <c r="E1816" t="s">
        <v>310</v>
      </c>
      <c r="F1816" t="s">
        <v>2713</v>
      </c>
      <c r="G1816" t="s">
        <v>2714</v>
      </c>
      <c r="H1816" t="s">
        <v>322</v>
      </c>
      <c r="I1816" t="s">
        <v>952</v>
      </c>
      <c r="J1816" t="s">
        <v>205</v>
      </c>
      <c r="K1816" t="s">
        <v>205</v>
      </c>
      <c r="L1816" t="s">
        <v>326</v>
      </c>
      <c r="M1816" t="s">
        <v>341</v>
      </c>
      <c r="N1816" t="s">
        <v>441</v>
      </c>
      <c r="O1816" t="s">
        <v>340</v>
      </c>
      <c r="P1816" t="s">
        <v>1566</v>
      </c>
      <c r="Q1816" t="s">
        <v>414</v>
      </c>
      <c r="R1816" t="s">
        <v>408</v>
      </c>
      <c r="S1816" t="s">
        <v>1213</v>
      </c>
      <c r="T1816" s="131">
        <v>2.8</v>
      </c>
      <c r="U1816" t="s">
        <v>2715</v>
      </c>
      <c r="V1816" s="132">
        <v>1.949E-2</v>
      </c>
      <c r="W1816" s="132">
        <v>5.04E-2</v>
      </c>
      <c r="X1816" t="s">
        <v>413</v>
      </c>
      <c r="Y1816" t="s">
        <v>340</v>
      </c>
      <c r="Z1816" s="131">
        <v>149043.72</v>
      </c>
      <c r="AA1816" s="131">
        <v>1</v>
      </c>
      <c r="AB1816" s="131">
        <v>94.1</v>
      </c>
      <c r="AC1816" s="109"/>
      <c r="AD1816" s="131">
        <v>140.25</v>
      </c>
      <c r="AE1816" s="109"/>
      <c r="AF1816" s="108"/>
      <c r="AG1816" s="16"/>
      <c r="AH1816" s="132">
        <v>2.1000000000000001E-4</v>
      </c>
      <c r="AI1816" s="132">
        <v>8.3000000000000001E-3</v>
      </c>
      <c r="AJ1816" s="132">
        <v>6.2E-4</v>
      </c>
    </row>
    <row r="1817" spans="1:36">
      <c r="A1817" t="s">
        <v>1214</v>
      </c>
      <c r="B1817" t="s">
        <v>1254</v>
      </c>
      <c r="C1817" t="s">
        <v>1536</v>
      </c>
      <c r="D1817" t="s">
        <v>1537</v>
      </c>
      <c r="E1817" t="s">
        <v>310</v>
      </c>
      <c r="F1817" t="s">
        <v>2498</v>
      </c>
      <c r="G1817" t="s">
        <v>2499</v>
      </c>
      <c r="H1817" t="s">
        <v>322</v>
      </c>
      <c r="I1817" t="s">
        <v>755</v>
      </c>
      <c r="J1817" t="s">
        <v>205</v>
      </c>
      <c r="K1817" t="s">
        <v>205</v>
      </c>
      <c r="L1817" t="s">
        <v>326</v>
      </c>
      <c r="M1817" t="s">
        <v>341</v>
      </c>
      <c r="N1817" t="s">
        <v>449</v>
      </c>
      <c r="O1817" t="s">
        <v>340</v>
      </c>
      <c r="P1817" t="s">
        <v>1212</v>
      </c>
      <c r="Q1817" t="s">
        <v>414</v>
      </c>
      <c r="R1817" t="s">
        <v>408</v>
      </c>
      <c r="S1817" t="s">
        <v>1213</v>
      </c>
      <c r="T1817" s="131">
        <v>1</v>
      </c>
      <c r="U1817" t="s">
        <v>1861</v>
      </c>
      <c r="V1817" s="132">
        <v>1.6250000000000001E-2</v>
      </c>
      <c r="W1817" s="132">
        <v>2.4799999999999999E-2</v>
      </c>
      <c r="X1817" t="s">
        <v>413</v>
      </c>
      <c r="Y1817" t="s">
        <v>340</v>
      </c>
      <c r="Z1817" s="131">
        <v>117985</v>
      </c>
      <c r="AA1817" s="131">
        <v>1</v>
      </c>
      <c r="AB1817" s="131">
        <v>115.16</v>
      </c>
      <c r="AC1817" s="109"/>
      <c r="AD1817" s="131">
        <v>135.87200000000001</v>
      </c>
      <c r="AE1817" s="109"/>
      <c r="AF1817" s="108"/>
      <c r="AG1817" s="16"/>
      <c r="AH1817" s="132">
        <v>8.0000000000000007E-5</v>
      </c>
      <c r="AI1817" s="132">
        <v>8.0400000000000003E-3</v>
      </c>
      <c r="AJ1817" s="132">
        <v>5.9999999999999995E-4</v>
      </c>
    </row>
    <row r="1818" spans="1:36">
      <c r="A1818" t="s">
        <v>1214</v>
      </c>
      <c r="B1818" t="s">
        <v>1254</v>
      </c>
      <c r="C1818" t="s">
        <v>2890</v>
      </c>
      <c r="D1818" t="s">
        <v>2891</v>
      </c>
      <c r="E1818" t="s">
        <v>310</v>
      </c>
      <c r="F1818" t="s">
        <v>2892</v>
      </c>
      <c r="G1818" t="s">
        <v>2893</v>
      </c>
      <c r="H1818" t="s">
        <v>322</v>
      </c>
      <c r="I1818" t="s">
        <v>755</v>
      </c>
      <c r="J1818" t="s">
        <v>205</v>
      </c>
      <c r="K1818" t="s">
        <v>205</v>
      </c>
      <c r="L1818" t="s">
        <v>326</v>
      </c>
      <c r="M1818" t="s">
        <v>341</v>
      </c>
      <c r="N1818" t="s">
        <v>448</v>
      </c>
      <c r="O1818" t="s">
        <v>340</v>
      </c>
      <c r="P1818" t="s">
        <v>2193</v>
      </c>
      <c r="Q1818" t="s">
        <v>416</v>
      </c>
      <c r="R1818" t="s">
        <v>408</v>
      </c>
      <c r="S1818" t="s">
        <v>1213</v>
      </c>
      <c r="T1818" s="131">
        <v>3.6</v>
      </c>
      <c r="U1818" t="s">
        <v>1561</v>
      </c>
      <c r="V1818" s="132">
        <v>1.4630000000000001E-2</v>
      </c>
      <c r="W1818" s="132">
        <v>2.7900000000000001E-2</v>
      </c>
      <c r="X1818" t="s">
        <v>413</v>
      </c>
      <c r="Y1818" t="s">
        <v>340</v>
      </c>
      <c r="Z1818" s="131">
        <v>120328.8</v>
      </c>
      <c r="AA1818" s="131">
        <v>1</v>
      </c>
      <c r="AB1818" s="131">
        <v>105.29</v>
      </c>
      <c r="AC1818" s="109"/>
      <c r="AD1818" s="131">
        <v>126.694</v>
      </c>
      <c r="AE1818" s="109"/>
      <c r="AF1818" s="108"/>
      <c r="AG1818" s="16"/>
      <c r="AH1818" s="132">
        <v>7.7999999999999999E-4</v>
      </c>
      <c r="AI1818" s="132">
        <v>7.4999999999999997E-3</v>
      </c>
      <c r="AJ1818" s="132">
        <v>5.5999999999999995E-4</v>
      </c>
    </row>
    <row r="1819" spans="1:36">
      <c r="A1819" t="s">
        <v>1214</v>
      </c>
      <c r="B1819" t="s">
        <v>1254</v>
      </c>
      <c r="C1819" t="s">
        <v>2897</v>
      </c>
      <c r="D1819" t="s">
        <v>2898</v>
      </c>
      <c r="E1819" t="s">
        <v>310</v>
      </c>
      <c r="F1819" t="s">
        <v>2914</v>
      </c>
      <c r="G1819" t="s">
        <v>2915</v>
      </c>
      <c r="H1819" t="s">
        <v>322</v>
      </c>
      <c r="I1819" t="s">
        <v>952</v>
      </c>
      <c r="J1819" t="s">
        <v>205</v>
      </c>
      <c r="K1819" t="s">
        <v>205</v>
      </c>
      <c r="L1819" t="s">
        <v>326</v>
      </c>
      <c r="M1819" t="s">
        <v>341</v>
      </c>
      <c r="N1819" t="s">
        <v>441</v>
      </c>
      <c r="O1819" t="s">
        <v>340</v>
      </c>
      <c r="P1819" t="s">
        <v>1566</v>
      </c>
      <c r="Q1819" t="s">
        <v>414</v>
      </c>
      <c r="R1819" t="s">
        <v>408</v>
      </c>
      <c r="S1819" t="s">
        <v>1213</v>
      </c>
      <c r="T1819" s="131">
        <v>2</v>
      </c>
      <c r="U1819" t="s">
        <v>2916</v>
      </c>
      <c r="V1819" s="132">
        <v>5.7110000000000001E-2</v>
      </c>
      <c r="W1819" s="132">
        <v>5.1499999999999997E-2</v>
      </c>
      <c r="X1819" t="s">
        <v>413</v>
      </c>
      <c r="Y1819" t="s">
        <v>340</v>
      </c>
      <c r="Z1819" s="131">
        <v>123063.2</v>
      </c>
      <c r="AA1819" s="131">
        <v>1</v>
      </c>
      <c r="AB1819" s="131">
        <v>96.02</v>
      </c>
      <c r="AC1819" s="109"/>
      <c r="AD1819" s="131">
        <v>118.16500000000001</v>
      </c>
      <c r="AE1819" s="109"/>
      <c r="AF1819" s="108"/>
      <c r="AG1819" s="16"/>
      <c r="AH1819" s="132">
        <v>2.2000000000000001E-4</v>
      </c>
      <c r="AI1819" s="132">
        <v>7.0000000000000001E-3</v>
      </c>
      <c r="AJ1819" s="132">
        <v>5.2999999999999998E-4</v>
      </c>
    </row>
    <row r="1820" spans="1:36">
      <c r="A1820" t="s">
        <v>1214</v>
      </c>
      <c r="B1820" t="s">
        <v>1254</v>
      </c>
      <c r="C1820" t="s">
        <v>2267</v>
      </c>
      <c r="D1820" t="s">
        <v>2268</v>
      </c>
      <c r="E1820" t="s">
        <v>310</v>
      </c>
      <c r="F1820" t="s">
        <v>2836</v>
      </c>
      <c r="G1820" t="s">
        <v>2837</v>
      </c>
      <c r="H1820" t="s">
        <v>322</v>
      </c>
      <c r="I1820" t="s">
        <v>755</v>
      </c>
      <c r="J1820" t="s">
        <v>205</v>
      </c>
      <c r="K1820" t="s">
        <v>205</v>
      </c>
      <c r="L1820" t="s">
        <v>326</v>
      </c>
      <c r="M1820" t="s">
        <v>341</v>
      </c>
      <c r="N1820" t="s">
        <v>441</v>
      </c>
      <c r="O1820" t="s">
        <v>340</v>
      </c>
      <c r="P1820" t="s">
        <v>1590</v>
      </c>
      <c r="Q1820" t="s">
        <v>414</v>
      </c>
      <c r="R1820" t="s">
        <v>408</v>
      </c>
      <c r="S1820" t="s">
        <v>1213</v>
      </c>
      <c r="T1820" s="131">
        <v>2.85</v>
      </c>
      <c r="U1820" t="s">
        <v>2838</v>
      </c>
      <c r="V1820" s="132">
        <v>6.8199999999999997E-3</v>
      </c>
      <c r="W1820" s="132">
        <v>2.76E-2</v>
      </c>
      <c r="X1820" t="s">
        <v>413</v>
      </c>
      <c r="Y1820" t="s">
        <v>340</v>
      </c>
      <c r="Z1820" s="131">
        <v>100370.05</v>
      </c>
      <c r="AA1820" s="131">
        <v>1</v>
      </c>
      <c r="AB1820" s="131">
        <v>112.88</v>
      </c>
      <c r="AC1820" s="109"/>
      <c r="AD1820" s="131">
        <v>113.298</v>
      </c>
      <c r="AE1820" s="109"/>
      <c r="AF1820" s="108"/>
      <c r="AG1820" s="16"/>
      <c r="AH1820" s="132">
        <v>1E-4</v>
      </c>
      <c r="AI1820" s="132">
        <v>6.7099999999999998E-3</v>
      </c>
      <c r="AJ1820" s="132">
        <v>5.0000000000000001E-4</v>
      </c>
    </row>
    <row r="1821" spans="1:36">
      <c r="A1821" t="s">
        <v>1214</v>
      </c>
      <c r="B1821" t="s">
        <v>1254</v>
      </c>
      <c r="C1821" t="s">
        <v>2224</v>
      </c>
      <c r="D1821" t="s">
        <v>2225</v>
      </c>
      <c r="E1821" t="s">
        <v>310</v>
      </c>
      <c r="F1821" t="s">
        <v>2930</v>
      </c>
      <c r="G1821" t="s">
        <v>2931</v>
      </c>
      <c r="H1821" t="s">
        <v>322</v>
      </c>
      <c r="I1821" t="s">
        <v>952</v>
      </c>
      <c r="J1821" t="s">
        <v>205</v>
      </c>
      <c r="K1821" t="s">
        <v>205</v>
      </c>
      <c r="L1821" t="s">
        <v>326</v>
      </c>
      <c r="M1821" t="s">
        <v>341</v>
      </c>
      <c r="N1821" t="s">
        <v>448</v>
      </c>
      <c r="O1821" t="s">
        <v>340</v>
      </c>
      <c r="P1821" t="s">
        <v>1579</v>
      </c>
      <c r="Q1821" t="s">
        <v>416</v>
      </c>
      <c r="R1821" t="s">
        <v>408</v>
      </c>
      <c r="S1821" t="s">
        <v>1213</v>
      </c>
      <c r="T1821" s="131">
        <v>1.69</v>
      </c>
      <c r="U1821" t="s">
        <v>1681</v>
      </c>
      <c r="V1821" s="132">
        <v>2.572E-2</v>
      </c>
      <c r="W1821" s="132">
        <v>4.9200000000000001E-2</v>
      </c>
      <c r="X1821" t="s">
        <v>413</v>
      </c>
      <c r="Y1821" t="s">
        <v>340</v>
      </c>
      <c r="Z1821" s="131">
        <v>113827.89</v>
      </c>
      <c r="AA1821" s="131">
        <v>1</v>
      </c>
      <c r="AB1821" s="131">
        <v>96.27</v>
      </c>
      <c r="AC1821" s="109"/>
      <c r="AD1821" s="131">
        <v>109.58199999999999</v>
      </c>
      <c r="AE1821" s="109"/>
      <c r="AF1821" s="108"/>
      <c r="AG1821" s="16"/>
      <c r="AH1821" s="132">
        <v>4.8999999999999998E-4</v>
      </c>
      <c r="AI1821" s="132">
        <v>6.4900000000000001E-3</v>
      </c>
      <c r="AJ1821" s="132">
        <v>4.8999999999999998E-4</v>
      </c>
    </row>
    <row r="1822" spans="1:36">
      <c r="A1822" t="s">
        <v>1214</v>
      </c>
      <c r="B1822" t="s">
        <v>1254</v>
      </c>
      <c r="C1822" t="s">
        <v>2612</v>
      </c>
      <c r="D1822" t="s">
        <v>2613</v>
      </c>
      <c r="E1822" t="s">
        <v>310</v>
      </c>
      <c r="F1822" t="s">
        <v>2614</v>
      </c>
      <c r="G1822" t="s">
        <v>2615</v>
      </c>
      <c r="H1822" t="s">
        <v>322</v>
      </c>
      <c r="I1822" t="s">
        <v>755</v>
      </c>
      <c r="J1822" t="s">
        <v>205</v>
      </c>
      <c r="K1822" t="s">
        <v>205</v>
      </c>
      <c r="L1822" t="s">
        <v>326</v>
      </c>
      <c r="M1822" t="s">
        <v>341</v>
      </c>
      <c r="N1822" t="s">
        <v>476</v>
      </c>
      <c r="O1822" t="s">
        <v>340</v>
      </c>
      <c r="P1822" t="s">
        <v>1645</v>
      </c>
      <c r="Q1822" t="s">
        <v>414</v>
      </c>
      <c r="R1822" t="s">
        <v>408</v>
      </c>
      <c r="S1822" t="s">
        <v>1213</v>
      </c>
      <c r="T1822" s="131">
        <v>1.69</v>
      </c>
      <c r="U1822" t="s">
        <v>2616</v>
      </c>
      <c r="V1822" s="132">
        <v>2.2599999999999999E-3</v>
      </c>
      <c r="W1822" s="132">
        <v>2.7400000000000001E-2</v>
      </c>
      <c r="X1822" t="s">
        <v>413</v>
      </c>
      <c r="Y1822" t="s">
        <v>340</v>
      </c>
      <c r="Z1822" s="131">
        <v>83751.44</v>
      </c>
      <c r="AA1822" s="131">
        <v>1</v>
      </c>
      <c r="AB1822" s="131">
        <v>123.76</v>
      </c>
      <c r="AC1822" s="109"/>
      <c r="AD1822" s="131">
        <v>103.651</v>
      </c>
      <c r="AE1822" s="109"/>
      <c r="AF1822" s="108"/>
      <c r="AG1822" s="16"/>
      <c r="AH1822" s="132">
        <v>2.1000000000000001E-4</v>
      </c>
      <c r="AI1822" s="132">
        <v>6.1399999999999996E-3</v>
      </c>
      <c r="AJ1822" s="132">
        <v>4.6000000000000001E-4</v>
      </c>
    </row>
    <row r="1823" spans="1:36">
      <c r="A1823" t="s">
        <v>1214</v>
      </c>
      <c r="B1823" t="s">
        <v>1254</v>
      </c>
      <c r="C1823" t="s">
        <v>2272</v>
      </c>
      <c r="D1823" t="s">
        <v>2273</v>
      </c>
      <c r="E1823" t="s">
        <v>310</v>
      </c>
      <c r="F1823" t="s">
        <v>2274</v>
      </c>
      <c r="G1823" t="s">
        <v>2275</v>
      </c>
      <c r="H1823" t="s">
        <v>322</v>
      </c>
      <c r="I1823" t="s">
        <v>952</v>
      </c>
      <c r="J1823" t="s">
        <v>205</v>
      </c>
      <c r="K1823" t="s">
        <v>205</v>
      </c>
      <c r="L1823" t="s">
        <v>326</v>
      </c>
      <c r="M1823" t="s">
        <v>341</v>
      </c>
      <c r="N1823" t="s">
        <v>442</v>
      </c>
      <c r="O1823" t="s">
        <v>340</v>
      </c>
      <c r="P1823" t="s">
        <v>1530</v>
      </c>
      <c r="Q1823" t="s">
        <v>414</v>
      </c>
      <c r="R1823" t="s">
        <v>408</v>
      </c>
      <c r="S1823" t="s">
        <v>1213</v>
      </c>
      <c r="T1823" s="131">
        <v>2.42</v>
      </c>
      <c r="U1823" t="s">
        <v>2276</v>
      </c>
      <c r="V1823" s="132">
        <v>1.3950000000000001E-2</v>
      </c>
      <c r="W1823" s="132">
        <v>5.0099999999999999E-2</v>
      </c>
      <c r="X1823" t="s">
        <v>413</v>
      </c>
      <c r="Y1823" t="s">
        <v>340</v>
      </c>
      <c r="Z1823" s="131">
        <v>102803.03</v>
      </c>
      <c r="AA1823" s="131">
        <v>1</v>
      </c>
      <c r="AB1823" s="131">
        <v>94.03</v>
      </c>
      <c r="AC1823" s="109"/>
      <c r="AD1823" s="131">
        <v>96.665999999999997</v>
      </c>
      <c r="AE1823" s="109"/>
      <c r="AF1823" s="108"/>
      <c r="AG1823" s="16"/>
      <c r="AH1823" s="132">
        <v>1.1E-4</v>
      </c>
      <c r="AI1823" s="132">
        <v>5.7200000000000003E-3</v>
      </c>
      <c r="AJ1823" s="132">
        <v>4.2999999999999999E-4</v>
      </c>
    </row>
    <row r="1824" spans="1:36">
      <c r="A1824" t="s">
        <v>1214</v>
      </c>
      <c r="B1824" t="s">
        <v>1254</v>
      </c>
      <c r="C1824" t="s">
        <v>2661</v>
      </c>
      <c r="D1824" t="s">
        <v>2662</v>
      </c>
      <c r="E1824" t="s">
        <v>310</v>
      </c>
      <c r="F1824" t="s">
        <v>2663</v>
      </c>
      <c r="G1824" t="s">
        <v>2664</v>
      </c>
      <c r="H1824" t="s">
        <v>322</v>
      </c>
      <c r="I1824" t="s">
        <v>756</v>
      </c>
      <c r="J1824" t="s">
        <v>205</v>
      </c>
      <c r="K1824" t="s">
        <v>205</v>
      </c>
      <c r="L1824" t="s">
        <v>326</v>
      </c>
      <c r="M1824" t="s">
        <v>341</v>
      </c>
      <c r="N1824" t="s">
        <v>455</v>
      </c>
      <c r="O1824" t="s">
        <v>340</v>
      </c>
      <c r="P1824" t="s">
        <v>1645</v>
      </c>
      <c r="Q1824" t="s">
        <v>414</v>
      </c>
      <c r="R1824" t="s">
        <v>408</v>
      </c>
      <c r="S1824" t="s">
        <v>1213</v>
      </c>
      <c r="T1824" s="131">
        <v>0.28000000000000003</v>
      </c>
      <c r="U1824" t="s">
        <v>2665</v>
      </c>
      <c r="V1824" s="132">
        <v>4.845E-2</v>
      </c>
      <c r="W1824" s="132">
        <v>2.5399999999999999E-2</v>
      </c>
      <c r="X1824" t="s">
        <v>413</v>
      </c>
      <c r="Y1824" t="s">
        <v>340</v>
      </c>
      <c r="Z1824" s="131">
        <v>82455.850000000006</v>
      </c>
      <c r="AA1824" s="131">
        <v>1</v>
      </c>
      <c r="AB1824" s="131">
        <v>94.47</v>
      </c>
      <c r="AC1824" s="109"/>
      <c r="AD1824" s="131">
        <v>77.896000000000001</v>
      </c>
      <c r="AE1824" s="109"/>
      <c r="AF1824" s="108"/>
      <c r="AG1824" s="16"/>
      <c r="AH1824" s="132">
        <v>4.8999999999999998E-4</v>
      </c>
      <c r="AI1824" s="132">
        <v>4.6100000000000004E-3</v>
      </c>
      <c r="AJ1824" s="132">
        <v>3.5E-4</v>
      </c>
    </row>
    <row r="1825" spans="1:36">
      <c r="A1825" t="s">
        <v>1214</v>
      </c>
      <c r="B1825" t="s">
        <v>1254</v>
      </c>
      <c r="C1825" t="s">
        <v>1935</v>
      </c>
      <c r="D1825" t="s">
        <v>1936</v>
      </c>
      <c r="E1825" t="s">
        <v>310</v>
      </c>
      <c r="F1825" t="s">
        <v>2528</v>
      </c>
      <c r="G1825" t="s">
        <v>2529</v>
      </c>
      <c r="H1825" t="s">
        <v>322</v>
      </c>
      <c r="I1825" t="s">
        <v>755</v>
      </c>
      <c r="J1825" t="s">
        <v>205</v>
      </c>
      <c r="K1825" t="s">
        <v>205</v>
      </c>
      <c r="L1825" t="s">
        <v>326</v>
      </c>
      <c r="M1825" t="s">
        <v>341</v>
      </c>
      <c r="N1825" t="s">
        <v>465</v>
      </c>
      <c r="O1825" t="s">
        <v>340</v>
      </c>
      <c r="P1825" t="s">
        <v>1645</v>
      </c>
      <c r="Q1825" t="s">
        <v>414</v>
      </c>
      <c r="R1825" t="s">
        <v>408</v>
      </c>
      <c r="S1825" t="s">
        <v>1213</v>
      </c>
      <c r="T1825" s="131">
        <v>2.02</v>
      </c>
      <c r="U1825" t="s">
        <v>1351</v>
      </c>
      <c r="V1825" s="132">
        <v>4.4900000000000001E-3</v>
      </c>
      <c r="W1825" s="132">
        <v>2.87E-2</v>
      </c>
      <c r="X1825" t="s">
        <v>413</v>
      </c>
      <c r="Y1825" t="s">
        <v>340</v>
      </c>
      <c r="Z1825" s="131">
        <v>66660.009999999995</v>
      </c>
      <c r="AA1825" s="131">
        <v>1</v>
      </c>
      <c r="AB1825" s="131">
        <v>116.49</v>
      </c>
      <c r="AC1825" s="109"/>
      <c r="AD1825" s="131">
        <v>77.652000000000001</v>
      </c>
      <c r="AE1825" s="109"/>
      <c r="AF1825" s="108"/>
      <c r="AG1825" s="16"/>
      <c r="AH1825" s="132">
        <v>4.0000000000000003E-5</v>
      </c>
      <c r="AI1825" s="132">
        <v>4.5999999999999999E-3</v>
      </c>
      <c r="AJ1825" s="132">
        <v>3.5E-4</v>
      </c>
    </row>
    <row r="1826" spans="1:36">
      <c r="A1826" t="s">
        <v>1214</v>
      </c>
      <c r="B1826" t="s">
        <v>1254</v>
      </c>
      <c r="C1826" t="s">
        <v>1992</v>
      </c>
      <c r="D1826" t="s">
        <v>1993</v>
      </c>
      <c r="E1826" t="s">
        <v>310</v>
      </c>
      <c r="F1826" t="s">
        <v>2440</v>
      </c>
      <c r="G1826" t="s">
        <v>2441</v>
      </c>
      <c r="H1826" t="s">
        <v>322</v>
      </c>
      <c r="I1826" t="s">
        <v>755</v>
      </c>
      <c r="J1826" t="s">
        <v>205</v>
      </c>
      <c r="K1826" t="s">
        <v>205</v>
      </c>
      <c r="L1826" t="s">
        <v>326</v>
      </c>
      <c r="M1826" t="s">
        <v>341</v>
      </c>
      <c r="N1826" t="s">
        <v>449</v>
      </c>
      <c r="O1826" t="s">
        <v>340</v>
      </c>
      <c r="P1826" t="s">
        <v>1212</v>
      </c>
      <c r="Q1826" t="s">
        <v>414</v>
      </c>
      <c r="R1826" t="s">
        <v>408</v>
      </c>
      <c r="S1826" t="s">
        <v>1213</v>
      </c>
      <c r="T1826" s="131">
        <v>2.81</v>
      </c>
      <c r="U1826" t="s">
        <v>2442</v>
      </c>
      <c r="V1826" s="132">
        <v>7.1448200000000002</v>
      </c>
      <c r="W1826" s="132">
        <v>2.4400000000000002E-2</v>
      </c>
      <c r="X1826" t="s">
        <v>413</v>
      </c>
      <c r="Y1826" t="s">
        <v>340</v>
      </c>
      <c r="Z1826" s="131">
        <v>63251</v>
      </c>
      <c r="AA1826" s="131">
        <v>1</v>
      </c>
      <c r="AB1826" s="131">
        <v>115.29</v>
      </c>
      <c r="AC1826" s="109"/>
      <c r="AD1826" s="131">
        <v>72.921999999999997</v>
      </c>
      <c r="AE1826" s="109"/>
      <c r="AF1826" s="108"/>
      <c r="AG1826" s="16"/>
      <c r="AH1826" s="132">
        <v>3.0000000000000001E-5</v>
      </c>
      <c r="AI1826" s="132">
        <v>4.3200000000000001E-3</v>
      </c>
      <c r="AJ1826" s="132">
        <v>3.2000000000000003E-4</v>
      </c>
    </row>
    <row r="1827" spans="1:36">
      <c r="A1827" t="s">
        <v>1214</v>
      </c>
      <c r="B1827" t="s">
        <v>1254</v>
      </c>
      <c r="C1827" t="s">
        <v>2247</v>
      </c>
      <c r="D1827" t="s">
        <v>2248</v>
      </c>
      <c r="E1827" t="s">
        <v>310</v>
      </c>
      <c r="F1827" t="s">
        <v>2874</v>
      </c>
      <c r="G1827" t="s">
        <v>2875</v>
      </c>
      <c r="H1827" t="s">
        <v>322</v>
      </c>
      <c r="I1827" t="s">
        <v>952</v>
      </c>
      <c r="J1827" t="s">
        <v>205</v>
      </c>
      <c r="K1827" t="s">
        <v>205</v>
      </c>
      <c r="L1827" t="s">
        <v>326</v>
      </c>
      <c r="M1827" t="s">
        <v>341</v>
      </c>
      <c r="N1827" t="s">
        <v>460</v>
      </c>
      <c r="O1827" t="s">
        <v>340</v>
      </c>
      <c r="P1827" t="s">
        <v>2093</v>
      </c>
      <c r="Q1827" t="s">
        <v>414</v>
      </c>
      <c r="R1827" t="s">
        <v>408</v>
      </c>
      <c r="S1827" t="s">
        <v>1213</v>
      </c>
      <c r="T1827" s="131">
        <v>1.47</v>
      </c>
      <c r="U1827" t="s">
        <v>1775</v>
      </c>
      <c r="V1827" s="132">
        <v>2.478E-2</v>
      </c>
      <c r="W1827" s="132">
        <v>4.4600000000000001E-2</v>
      </c>
      <c r="X1827" t="s">
        <v>413</v>
      </c>
      <c r="Y1827" t="s">
        <v>340</v>
      </c>
      <c r="Z1827" s="131">
        <v>74407.56</v>
      </c>
      <c r="AA1827" s="131">
        <v>1</v>
      </c>
      <c r="AB1827" s="131">
        <v>97.43</v>
      </c>
      <c r="AC1827" s="109"/>
      <c r="AD1827" s="131">
        <v>72.495000000000005</v>
      </c>
      <c r="AE1827" s="109"/>
      <c r="AF1827" s="108"/>
      <c r="AG1827" s="16"/>
      <c r="AH1827" s="132">
        <v>3.1E-4</v>
      </c>
      <c r="AI1827" s="132">
        <v>4.2900000000000004E-3</v>
      </c>
      <c r="AJ1827" s="132">
        <v>3.2000000000000003E-4</v>
      </c>
    </row>
    <row r="1828" spans="1:36">
      <c r="A1828" t="s">
        <v>1214</v>
      </c>
      <c r="B1828" t="s">
        <v>1254</v>
      </c>
      <c r="C1828" t="s">
        <v>1987</v>
      </c>
      <c r="D1828" t="s">
        <v>1988</v>
      </c>
      <c r="E1828" t="s">
        <v>310</v>
      </c>
      <c r="F1828" t="s">
        <v>2884</v>
      </c>
      <c r="G1828" t="s">
        <v>2885</v>
      </c>
      <c r="H1828" t="s">
        <v>322</v>
      </c>
      <c r="I1828" t="s">
        <v>755</v>
      </c>
      <c r="J1828" t="s">
        <v>205</v>
      </c>
      <c r="K1828" t="s">
        <v>205</v>
      </c>
      <c r="L1828" t="s">
        <v>326</v>
      </c>
      <c r="M1828" t="s">
        <v>341</v>
      </c>
      <c r="N1828" t="s">
        <v>446</v>
      </c>
      <c r="O1828" t="s">
        <v>340</v>
      </c>
      <c r="P1828" t="s">
        <v>1645</v>
      </c>
      <c r="Q1828" t="s">
        <v>414</v>
      </c>
      <c r="R1828" t="s">
        <v>408</v>
      </c>
      <c r="S1828" t="s">
        <v>1213</v>
      </c>
      <c r="T1828" s="131">
        <v>4.43</v>
      </c>
      <c r="U1828" t="s">
        <v>2385</v>
      </c>
      <c r="V1828" s="132">
        <v>2.2360000000000001E-2</v>
      </c>
      <c r="W1828" s="132">
        <v>2.6599999999999999E-2</v>
      </c>
      <c r="X1828" t="s">
        <v>413</v>
      </c>
      <c r="Y1828" t="s">
        <v>340</v>
      </c>
      <c r="Z1828" s="131">
        <v>66483</v>
      </c>
      <c r="AA1828" s="131">
        <v>1</v>
      </c>
      <c r="AB1828" s="131">
        <v>103.78</v>
      </c>
      <c r="AC1828" s="109"/>
      <c r="AD1828" s="131">
        <v>68.995999999999995</v>
      </c>
      <c r="AE1828" s="109"/>
      <c r="AF1828" s="108"/>
      <c r="AG1828" s="16"/>
      <c r="AH1828" s="132">
        <v>2.2000000000000001E-4</v>
      </c>
      <c r="AI1828" s="132">
        <v>4.0800000000000003E-3</v>
      </c>
      <c r="AJ1828" s="132">
        <v>3.1E-4</v>
      </c>
    </row>
    <row r="1829" spans="1:36">
      <c r="A1829" t="s">
        <v>1214</v>
      </c>
      <c r="B1829" t="s">
        <v>1254</v>
      </c>
      <c r="C1829" t="s">
        <v>2066</v>
      </c>
      <c r="D1829" t="s">
        <v>2067</v>
      </c>
      <c r="E1829" t="s">
        <v>310</v>
      </c>
      <c r="F1829" t="s">
        <v>3467</v>
      </c>
      <c r="G1829" t="s">
        <v>3468</v>
      </c>
      <c r="H1829" t="s">
        <v>322</v>
      </c>
      <c r="I1829" t="s">
        <v>755</v>
      </c>
      <c r="J1829" t="s">
        <v>205</v>
      </c>
      <c r="K1829" t="s">
        <v>205</v>
      </c>
      <c r="L1829" t="s">
        <v>326</v>
      </c>
      <c r="M1829" t="s">
        <v>341</v>
      </c>
      <c r="N1829" t="s">
        <v>465</v>
      </c>
      <c r="O1829" t="s">
        <v>340</v>
      </c>
      <c r="P1829" t="s">
        <v>1645</v>
      </c>
      <c r="Q1829" t="s">
        <v>414</v>
      </c>
      <c r="R1829" t="s">
        <v>408</v>
      </c>
      <c r="S1829" t="s">
        <v>1213</v>
      </c>
      <c r="T1829" s="131">
        <v>1.97</v>
      </c>
      <c r="U1829" t="s">
        <v>1607</v>
      </c>
      <c r="V1829" s="132">
        <v>6.0299999999999998E-3</v>
      </c>
      <c r="W1829" s="132">
        <v>2.81E-2</v>
      </c>
      <c r="X1829" t="s">
        <v>413</v>
      </c>
      <c r="Y1829" t="s">
        <v>340</v>
      </c>
      <c r="Z1829" s="131">
        <v>39200.400000000001</v>
      </c>
      <c r="AA1829" s="131">
        <v>1</v>
      </c>
      <c r="AB1829" s="131">
        <v>117.65</v>
      </c>
      <c r="AC1829" s="109">
        <v>17.215</v>
      </c>
      <c r="AD1829" s="131">
        <v>63.335000000000001</v>
      </c>
      <c r="AE1829" s="109"/>
      <c r="AF1829" s="108"/>
      <c r="AG1829" s="16"/>
      <c r="AH1829" s="132">
        <v>9.0000000000000006E-5</v>
      </c>
      <c r="AI1829" s="132">
        <v>4.7699999999999999E-3</v>
      </c>
      <c r="AJ1829" s="132">
        <v>3.6000000000000002E-4</v>
      </c>
    </row>
    <row r="1830" spans="1:36">
      <c r="A1830" t="s">
        <v>1214</v>
      </c>
      <c r="B1830" t="s">
        <v>1254</v>
      </c>
      <c r="C1830" t="s">
        <v>2935</v>
      </c>
      <c r="D1830" t="s">
        <v>2936</v>
      </c>
      <c r="E1830" t="s">
        <v>310</v>
      </c>
      <c r="F1830" t="s">
        <v>2937</v>
      </c>
      <c r="G1830" t="s">
        <v>2938</v>
      </c>
      <c r="H1830" t="s">
        <v>322</v>
      </c>
      <c r="I1830" t="s">
        <v>952</v>
      </c>
      <c r="J1830" t="s">
        <v>205</v>
      </c>
      <c r="K1830" t="s">
        <v>205</v>
      </c>
      <c r="L1830" t="s">
        <v>326</v>
      </c>
      <c r="M1830" t="s">
        <v>341</v>
      </c>
      <c r="N1830" t="s">
        <v>448</v>
      </c>
      <c r="O1830" t="s">
        <v>340</v>
      </c>
      <c r="P1830" t="s">
        <v>1579</v>
      </c>
      <c r="Q1830" t="s">
        <v>416</v>
      </c>
      <c r="R1830" t="s">
        <v>408</v>
      </c>
      <c r="S1830" t="s">
        <v>1213</v>
      </c>
      <c r="T1830" s="131">
        <v>1.22</v>
      </c>
      <c r="U1830" t="s">
        <v>1360</v>
      </c>
      <c r="V1830" s="132">
        <v>5.3269999999999998E-2</v>
      </c>
      <c r="W1830" s="132">
        <v>4.9000000000000002E-2</v>
      </c>
      <c r="X1830" t="s">
        <v>413</v>
      </c>
      <c r="Y1830" t="s">
        <v>340</v>
      </c>
      <c r="Z1830" s="131">
        <v>62344.19</v>
      </c>
      <c r="AA1830" s="131">
        <v>1</v>
      </c>
      <c r="AB1830" s="131">
        <v>97.69</v>
      </c>
      <c r="AC1830" s="109"/>
      <c r="AD1830" s="131">
        <v>60.904000000000003</v>
      </c>
      <c r="AE1830" s="109"/>
      <c r="AF1830" s="108"/>
      <c r="AG1830" s="16"/>
      <c r="AH1830" s="132">
        <v>2.9E-4</v>
      </c>
      <c r="AI1830" s="132">
        <v>3.6099999999999999E-3</v>
      </c>
      <c r="AJ1830" s="132">
        <v>2.7E-4</v>
      </c>
    </row>
    <row r="1831" spans="1:36">
      <c r="A1831" t="s">
        <v>1214</v>
      </c>
      <c r="B1831" t="s">
        <v>1254</v>
      </c>
      <c r="C1831" t="s">
        <v>1723</v>
      </c>
      <c r="D1831" t="s">
        <v>1724</v>
      </c>
      <c r="E1831" t="s">
        <v>310</v>
      </c>
      <c r="F1831" t="s">
        <v>2919</v>
      </c>
      <c r="G1831" t="s">
        <v>2920</v>
      </c>
      <c r="H1831" t="s">
        <v>322</v>
      </c>
      <c r="I1831" t="s">
        <v>755</v>
      </c>
      <c r="J1831" t="s">
        <v>205</v>
      </c>
      <c r="K1831" t="s">
        <v>205</v>
      </c>
      <c r="L1831" t="s">
        <v>326</v>
      </c>
      <c r="M1831" t="s">
        <v>341</v>
      </c>
      <c r="N1831" t="s">
        <v>465</v>
      </c>
      <c r="O1831" t="s">
        <v>340</v>
      </c>
      <c r="P1831" t="s">
        <v>1530</v>
      </c>
      <c r="Q1831" t="s">
        <v>414</v>
      </c>
      <c r="R1831" t="s">
        <v>408</v>
      </c>
      <c r="S1831" t="s">
        <v>1213</v>
      </c>
      <c r="T1831" s="131">
        <v>1.23</v>
      </c>
      <c r="U1831" t="s">
        <v>1663</v>
      </c>
      <c r="V1831" s="132">
        <v>9.7699999999999992E-3</v>
      </c>
      <c r="W1831" s="132">
        <v>3.2000000000000001E-2</v>
      </c>
      <c r="X1831" t="s">
        <v>413</v>
      </c>
      <c r="Y1831" t="s">
        <v>340</v>
      </c>
      <c r="Z1831" s="131">
        <v>50461.2</v>
      </c>
      <c r="AA1831" s="131">
        <v>1</v>
      </c>
      <c r="AB1831" s="131">
        <v>118.48</v>
      </c>
      <c r="AC1831" s="109">
        <v>1.0309999999999999</v>
      </c>
      <c r="AD1831" s="131">
        <v>60.817</v>
      </c>
      <c r="AE1831" s="109"/>
      <c r="AF1831" s="108"/>
      <c r="AG1831" s="16"/>
      <c r="AH1831" s="132">
        <v>2.0000000000000001E-4</v>
      </c>
      <c r="AI1831" s="132">
        <v>3.6600000000000001E-3</v>
      </c>
      <c r="AJ1831" s="132">
        <v>2.7E-4</v>
      </c>
    </row>
    <row r="1832" spans="1:36">
      <c r="A1832" t="s">
        <v>1214</v>
      </c>
      <c r="B1832" t="s">
        <v>1254</v>
      </c>
      <c r="C1832" t="s">
        <v>2239</v>
      </c>
      <c r="D1832" t="s">
        <v>2240</v>
      </c>
      <c r="E1832" t="s">
        <v>310</v>
      </c>
      <c r="F1832" t="s">
        <v>2894</v>
      </c>
      <c r="G1832" t="s">
        <v>2895</v>
      </c>
      <c r="H1832" t="s">
        <v>322</v>
      </c>
      <c r="I1832" t="s">
        <v>952</v>
      </c>
      <c r="J1832" t="s">
        <v>205</v>
      </c>
      <c r="K1832" t="s">
        <v>205</v>
      </c>
      <c r="L1832" t="s">
        <v>326</v>
      </c>
      <c r="M1832" t="s">
        <v>341</v>
      </c>
      <c r="N1832" t="s">
        <v>465</v>
      </c>
      <c r="O1832" t="s">
        <v>340</v>
      </c>
      <c r="P1832" t="s">
        <v>1590</v>
      </c>
      <c r="Q1832" t="s">
        <v>414</v>
      </c>
      <c r="R1832" t="s">
        <v>408</v>
      </c>
      <c r="S1832" t="s">
        <v>1213</v>
      </c>
      <c r="T1832" s="131">
        <v>1.1200000000000001</v>
      </c>
      <c r="U1832" t="s">
        <v>2896</v>
      </c>
      <c r="V1832" s="132">
        <v>-9.0799999999999995E-3</v>
      </c>
      <c r="W1832" s="132">
        <v>5.3400000000000003E-2</v>
      </c>
      <c r="X1832" t="s">
        <v>413</v>
      </c>
      <c r="Y1832" t="s">
        <v>340</v>
      </c>
      <c r="Z1832" s="131">
        <v>54825</v>
      </c>
      <c r="AA1832" s="131">
        <v>1</v>
      </c>
      <c r="AB1832" s="131">
        <v>102.25</v>
      </c>
      <c r="AC1832" s="109"/>
      <c r="AD1832" s="131">
        <v>56.058999999999997</v>
      </c>
      <c r="AE1832" s="109"/>
      <c r="AF1832" s="108"/>
      <c r="AG1832" s="16"/>
      <c r="AH1832" s="132">
        <v>1.3999999999999999E-4</v>
      </c>
      <c r="AI1832" s="132">
        <v>3.32E-3</v>
      </c>
      <c r="AJ1832" s="132">
        <v>2.5000000000000001E-4</v>
      </c>
    </row>
    <row r="1833" spans="1:36">
      <c r="A1833" t="s">
        <v>1214</v>
      </c>
      <c r="B1833" t="s">
        <v>1254</v>
      </c>
      <c r="C1833" t="s">
        <v>1627</v>
      </c>
      <c r="D1833" t="s">
        <v>1628</v>
      </c>
      <c r="E1833" t="s">
        <v>310</v>
      </c>
      <c r="F1833" t="s">
        <v>2939</v>
      </c>
      <c r="G1833" t="s">
        <v>2940</v>
      </c>
      <c r="H1833" t="s">
        <v>322</v>
      </c>
      <c r="I1833" t="s">
        <v>755</v>
      </c>
      <c r="J1833" t="s">
        <v>205</v>
      </c>
      <c r="K1833" t="s">
        <v>205</v>
      </c>
      <c r="L1833" t="s">
        <v>326</v>
      </c>
      <c r="M1833" t="s">
        <v>341</v>
      </c>
      <c r="N1833" t="s">
        <v>466</v>
      </c>
      <c r="O1833" t="s">
        <v>340</v>
      </c>
      <c r="P1833" t="s">
        <v>1600</v>
      </c>
      <c r="Q1833" t="s">
        <v>416</v>
      </c>
      <c r="R1833" t="s">
        <v>408</v>
      </c>
      <c r="S1833" t="s">
        <v>1213</v>
      </c>
      <c r="T1833" s="131">
        <v>0.01</v>
      </c>
      <c r="U1833" t="s">
        <v>2941</v>
      </c>
      <c r="V1833" s="132">
        <v>3.3579999999999999E-2</v>
      </c>
      <c r="W1833" s="132">
        <v>0.42509999999999998</v>
      </c>
      <c r="X1833" t="s">
        <v>413</v>
      </c>
      <c r="Y1833" t="s">
        <v>340</v>
      </c>
      <c r="Z1833" s="131">
        <v>34749.199999999997</v>
      </c>
      <c r="AA1833" s="131">
        <v>1</v>
      </c>
      <c r="AB1833" s="131">
        <v>120.23</v>
      </c>
      <c r="AC1833" s="109"/>
      <c r="AD1833" s="131">
        <v>41.779000000000003</v>
      </c>
      <c r="AE1833" s="109"/>
      <c r="AF1833" s="108"/>
      <c r="AG1833" s="16"/>
      <c r="AH1833" s="132">
        <v>2.4000000000000001E-4</v>
      </c>
      <c r="AI1833" s="132">
        <v>2.47E-3</v>
      </c>
      <c r="AJ1833" s="132">
        <v>1.9000000000000001E-4</v>
      </c>
    </row>
    <row r="1834" spans="1:36">
      <c r="A1834" t="s">
        <v>1214</v>
      </c>
      <c r="B1834" t="s">
        <v>1254</v>
      </c>
      <c r="C1834" t="s">
        <v>1866</v>
      </c>
      <c r="D1834" t="s">
        <v>1867</v>
      </c>
      <c r="E1834" t="s">
        <v>310</v>
      </c>
      <c r="F1834" t="s">
        <v>2686</v>
      </c>
      <c r="G1834" t="s">
        <v>2687</v>
      </c>
      <c r="H1834" t="s">
        <v>322</v>
      </c>
      <c r="I1834" t="s">
        <v>755</v>
      </c>
      <c r="J1834" t="s">
        <v>205</v>
      </c>
      <c r="K1834" t="s">
        <v>205</v>
      </c>
      <c r="L1834" t="s">
        <v>326</v>
      </c>
      <c r="M1834" t="s">
        <v>341</v>
      </c>
      <c r="N1834" t="s">
        <v>444</v>
      </c>
      <c r="O1834" t="s">
        <v>340</v>
      </c>
      <c r="P1834" t="s">
        <v>1579</v>
      </c>
      <c r="Q1834" t="s">
        <v>416</v>
      </c>
      <c r="R1834" t="s">
        <v>408</v>
      </c>
      <c r="S1834" t="s">
        <v>1213</v>
      </c>
      <c r="T1834" s="131">
        <v>0.5</v>
      </c>
      <c r="U1834" t="s">
        <v>1636</v>
      </c>
      <c r="V1834" s="132">
        <v>5.1799999999999997E-3</v>
      </c>
      <c r="W1834" s="132">
        <v>2.7799999999999998E-2</v>
      </c>
      <c r="X1834" t="s">
        <v>413</v>
      </c>
      <c r="Y1834" t="s">
        <v>340</v>
      </c>
      <c r="Z1834" s="131">
        <v>35131.360000000001</v>
      </c>
      <c r="AA1834" s="131">
        <v>1</v>
      </c>
      <c r="AB1834" s="131">
        <v>116.51</v>
      </c>
      <c r="AC1834" s="109"/>
      <c r="AD1834" s="131">
        <v>40.932000000000002</v>
      </c>
      <c r="AE1834" s="109"/>
      <c r="AF1834" s="108"/>
      <c r="AG1834" s="16"/>
      <c r="AH1834" s="132">
        <v>2.4000000000000001E-4</v>
      </c>
      <c r="AI1834" s="132">
        <v>2.4199999999999998E-3</v>
      </c>
      <c r="AJ1834" s="132">
        <v>1.8000000000000001E-4</v>
      </c>
    </row>
    <row r="1835" spans="1:36">
      <c r="A1835" t="s">
        <v>1214</v>
      </c>
      <c r="B1835" t="s">
        <v>1254</v>
      </c>
      <c r="C1835" t="s">
        <v>2351</v>
      </c>
      <c r="D1835" t="s">
        <v>2352</v>
      </c>
      <c r="E1835" t="s">
        <v>310</v>
      </c>
      <c r="F1835" t="s">
        <v>2569</v>
      </c>
      <c r="G1835" t="s">
        <v>2570</v>
      </c>
      <c r="H1835" t="s">
        <v>322</v>
      </c>
      <c r="I1835" t="s">
        <v>952</v>
      </c>
      <c r="J1835" t="s">
        <v>205</v>
      </c>
      <c r="K1835" t="s">
        <v>205</v>
      </c>
      <c r="L1835" t="s">
        <v>326</v>
      </c>
      <c r="M1835" t="s">
        <v>341</v>
      </c>
      <c r="N1835" t="s">
        <v>452</v>
      </c>
      <c r="O1835" t="s">
        <v>340</v>
      </c>
      <c r="P1835" t="s">
        <v>1590</v>
      </c>
      <c r="Q1835" t="s">
        <v>414</v>
      </c>
      <c r="R1835" t="s">
        <v>408</v>
      </c>
      <c r="S1835" t="s">
        <v>1213</v>
      </c>
      <c r="T1835" s="131">
        <v>0.73</v>
      </c>
      <c r="U1835" t="s">
        <v>1676</v>
      </c>
      <c r="V1835" s="132">
        <v>2.1659999999999999E-2</v>
      </c>
      <c r="W1835" s="132">
        <v>4.9500000000000002E-2</v>
      </c>
      <c r="X1835" t="s">
        <v>413</v>
      </c>
      <c r="Y1835" t="s">
        <v>340</v>
      </c>
      <c r="Z1835" s="131">
        <v>39090.6</v>
      </c>
      <c r="AA1835" s="131">
        <v>1</v>
      </c>
      <c r="AB1835" s="131">
        <v>100.26</v>
      </c>
      <c r="AC1835" s="109"/>
      <c r="AD1835" s="131">
        <v>39.192</v>
      </c>
      <c r="AE1835" s="109"/>
      <c r="AF1835" s="108"/>
      <c r="AG1835" s="16"/>
      <c r="AH1835" s="132">
        <v>6.9999999999999994E-5</v>
      </c>
      <c r="AI1835" s="132">
        <v>2.32E-3</v>
      </c>
      <c r="AJ1835" s="132">
        <v>1.7000000000000001E-4</v>
      </c>
    </row>
    <row r="1836" spans="1:36">
      <c r="A1836" t="s">
        <v>1214</v>
      </c>
      <c r="B1836" t="s">
        <v>1254</v>
      </c>
      <c r="C1836" t="s">
        <v>2556</v>
      </c>
      <c r="D1836" t="s">
        <v>2557</v>
      </c>
      <c r="E1836" t="s">
        <v>310</v>
      </c>
      <c r="F1836" t="s">
        <v>2558</v>
      </c>
      <c r="G1836" t="s">
        <v>2559</v>
      </c>
      <c r="H1836" t="s">
        <v>322</v>
      </c>
      <c r="I1836" t="s">
        <v>952</v>
      </c>
      <c r="J1836" t="s">
        <v>205</v>
      </c>
      <c r="K1836" t="s">
        <v>205</v>
      </c>
      <c r="L1836" t="s">
        <v>326</v>
      </c>
      <c r="M1836" t="s">
        <v>341</v>
      </c>
      <c r="N1836" t="s">
        <v>447</v>
      </c>
      <c r="O1836" t="s">
        <v>340</v>
      </c>
      <c r="P1836" t="s">
        <v>2093</v>
      </c>
      <c r="Q1836" t="s">
        <v>414</v>
      </c>
      <c r="R1836" t="s">
        <v>408</v>
      </c>
      <c r="S1836" t="s">
        <v>1213</v>
      </c>
      <c r="T1836" s="131">
        <v>2.4300000000000002</v>
      </c>
      <c r="U1836" t="s">
        <v>1561</v>
      </c>
      <c r="V1836" s="132">
        <v>4.8869999999999997E-2</v>
      </c>
      <c r="W1836" s="132">
        <v>4.3900000000000002E-2</v>
      </c>
      <c r="X1836" t="s">
        <v>413</v>
      </c>
      <c r="Y1836" t="s">
        <v>340</v>
      </c>
      <c r="Z1836" s="131">
        <v>31230.29</v>
      </c>
      <c r="AA1836" s="131">
        <v>1</v>
      </c>
      <c r="AB1836" s="131">
        <v>92.42</v>
      </c>
      <c r="AC1836" s="109"/>
      <c r="AD1836" s="131">
        <v>28.863</v>
      </c>
      <c r="AE1836" s="109"/>
      <c r="AF1836" s="108"/>
      <c r="AG1836" s="16"/>
      <c r="AH1836" s="132">
        <v>4.0000000000000003E-5</v>
      </c>
      <c r="AI1836" s="132">
        <v>1.7099999999999999E-3</v>
      </c>
      <c r="AJ1836" s="132">
        <v>1.2999999999999999E-4</v>
      </c>
    </row>
    <row r="1837" spans="1:36">
      <c r="A1837" t="s">
        <v>1214</v>
      </c>
      <c r="B1837" t="s">
        <v>1254</v>
      </c>
      <c r="C1837" t="s">
        <v>3052</v>
      </c>
      <c r="D1837" t="s">
        <v>3053</v>
      </c>
      <c r="E1837" t="s">
        <v>312</v>
      </c>
      <c r="F1837" t="s">
        <v>3054</v>
      </c>
      <c r="G1837" t="s">
        <v>3055</v>
      </c>
      <c r="H1837" t="s">
        <v>322</v>
      </c>
      <c r="I1837" t="s">
        <v>756</v>
      </c>
      <c r="J1837" t="s">
        <v>205</v>
      </c>
      <c r="K1837" t="s">
        <v>205</v>
      </c>
      <c r="L1837" t="s">
        <v>326</v>
      </c>
      <c r="M1837" t="s">
        <v>341</v>
      </c>
      <c r="N1837" t="s">
        <v>481</v>
      </c>
      <c r="O1837" t="s">
        <v>340</v>
      </c>
      <c r="P1837" t="s">
        <v>1590</v>
      </c>
      <c r="Q1837" t="s">
        <v>414</v>
      </c>
      <c r="R1837" t="s">
        <v>408</v>
      </c>
      <c r="S1837" t="s">
        <v>1213</v>
      </c>
      <c r="T1837" s="131">
        <v>0.5</v>
      </c>
      <c r="U1837" t="s">
        <v>1805</v>
      </c>
      <c r="V1837" s="132">
        <v>6.0679999999999998E-2</v>
      </c>
      <c r="W1837" s="132">
        <v>5.74E-2</v>
      </c>
      <c r="X1837" t="s">
        <v>413</v>
      </c>
      <c r="Y1837" t="s">
        <v>340</v>
      </c>
      <c r="Z1837" s="131">
        <v>30000</v>
      </c>
      <c r="AA1837" s="131">
        <v>1</v>
      </c>
      <c r="AB1837" s="131">
        <v>94.4</v>
      </c>
      <c r="AC1837" s="109">
        <v>0.48199999999999998</v>
      </c>
      <c r="AD1837" s="131">
        <v>28.802</v>
      </c>
      <c r="AE1837" s="109"/>
      <c r="AF1837" s="108"/>
      <c r="AG1837" s="16"/>
      <c r="AH1837" s="132">
        <v>4.2999999999999999E-4</v>
      </c>
      <c r="AI1837" s="132">
        <v>1.73E-3</v>
      </c>
      <c r="AJ1837" s="132">
        <v>1.2999999999999999E-4</v>
      </c>
    </row>
    <row r="1838" spans="1:36">
      <c r="A1838" t="s">
        <v>1214</v>
      </c>
      <c r="B1838" t="s">
        <v>1254</v>
      </c>
      <c r="C1838" t="s">
        <v>2724</v>
      </c>
      <c r="D1838" t="s">
        <v>2725</v>
      </c>
      <c r="E1838" t="s">
        <v>310</v>
      </c>
      <c r="F1838" t="s">
        <v>2726</v>
      </c>
      <c r="G1838" t="s">
        <v>2727</v>
      </c>
      <c r="H1838" t="s">
        <v>322</v>
      </c>
      <c r="I1838" t="s">
        <v>756</v>
      </c>
      <c r="J1838" t="s">
        <v>205</v>
      </c>
      <c r="K1838" t="s">
        <v>205</v>
      </c>
      <c r="L1838" t="s">
        <v>326</v>
      </c>
      <c r="M1838" t="s">
        <v>341</v>
      </c>
      <c r="N1838" t="s">
        <v>452</v>
      </c>
      <c r="O1838" t="s">
        <v>340</v>
      </c>
      <c r="P1838" t="s">
        <v>1566</v>
      </c>
      <c r="Q1838" t="s">
        <v>414</v>
      </c>
      <c r="R1838" t="s">
        <v>408</v>
      </c>
      <c r="S1838" t="s">
        <v>1213</v>
      </c>
      <c r="T1838" s="131">
        <v>0.76</v>
      </c>
      <c r="U1838" t="s">
        <v>1676</v>
      </c>
      <c r="V1838" s="132">
        <v>5.4469999999999998E-2</v>
      </c>
      <c r="W1838" s="132">
        <v>5.4100000000000002E-2</v>
      </c>
      <c r="X1838" t="s">
        <v>413</v>
      </c>
      <c r="Y1838" t="s">
        <v>340</v>
      </c>
      <c r="Z1838" s="131">
        <v>25207.13</v>
      </c>
      <c r="AA1838" s="131">
        <v>1</v>
      </c>
      <c r="AB1838" s="131">
        <v>98.46</v>
      </c>
      <c r="AC1838" s="109"/>
      <c r="AD1838" s="131">
        <v>24.818999999999999</v>
      </c>
      <c r="AE1838" s="109"/>
      <c r="AF1838" s="108"/>
      <c r="AG1838" s="16"/>
      <c r="AH1838" s="132">
        <v>2.3000000000000001E-4</v>
      </c>
      <c r="AI1838" s="132">
        <v>1.47E-3</v>
      </c>
      <c r="AJ1838" s="132">
        <v>1.1E-4</v>
      </c>
    </row>
    <row r="1839" spans="1:36">
      <c r="A1839" t="s">
        <v>1214</v>
      </c>
      <c r="B1839" t="s">
        <v>1254</v>
      </c>
      <c r="C1839" t="s">
        <v>2942</v>
      </c>
      <c r="D1839" t="s">
        <v>2943</v>
      </c>
      <c r="E1839" t="s">
        <v>310</v>
      </c>
      <c r="F1839" t="s">
        <v>2944</v>
      </c>
      <c r="G1839" t="s">
        <v>2945</v>
      </c>
      <c r="H1839" t="s">
        <v>322</v>
      </c>
      <c r="I1839" t="s">
        <v>952</v>
      </c>
      <c r="J1839" t="s">
        <v>205</v>
      </c>
      <c r="K1839" t="s">
        <v>205</v>
      </c>
      <c r="L1839" t="s">
        <v>326</v>
      </c>
      <c r="M1839" t="s">
        <v>341</v>
      </c>
      <c r="N1839" t="s">
        <v>464</v>
      </c>
      <c r="O1839" t="s">
        <v>340</v>
      </c>
      <c r="P1839" t="s">
        <v>1566</v>
      </c>
      <c r="Q1839" t="s">
        <v>414</v>
      </c>
      <c r="R1839" t="s">
        <v>408</v>
      </c>
      <c r="S1839" t="s">
        <v>1213</v>
      </c>
      <c r="T1839" s="131">
        <v>5.52</v>
      </c>
      <c r="U1839" t="s">
        <v>2946</v>
      </c>
      <c r="V1839" s="132">
        <v>1.9199999999999998E-2</v>
      </c>
      <c r="W1839" s="132">
        <v>4.87E-2</v>
      </c>
      <c r="X1839" t="s">
        <v>413</v>
      </c>
      <c r="Y1839" t="s">
        <v>340</v>
      </c>
      <c r="Z1839" s="131">
        <v>28166.93</v>
      </c>
      <c r="AA1839" s="131">
        <v>1</v>
      </c>
      <c r="AB1839" s="131">
        <v>87.27</v>
      </c>
      <c r="AC1839" s="109"/>
      <c r="AD1839" s="131">
        <v>24.581</v>
      </c>
      <c r="AE1839" s="109"/>
      <c r="AF1839" s="108"/>
      <c r="AG1839" s="16"/>
      <c r="AH1839" s="132">
        <v>3.0000000000000001E-5</v>
      </c>
      <c r="AI1839" s="132">
        <v>1.4599999999999999E-3</v>
      </c>
      <c r="AJ1839" s="132">
        <v>1.1E-4</v>
      </c>
    </row>
    <row r="1840" spans="1:36">
      <c r="A1840" t="s">
        <v>1214</v>
      </c>
      <c r="B1840" t="s">
        <v>1254</v>
      </c>
      <c r="C1840" t="s">
        <v>2890</v>
      </c>
      <c r="D1840" t="s">
        <v>2891</v>
      </c>
      <c r="E1840" t="s">
        <v>310</v>
      </c>
      <c r="F1840" t="s">
        <v>2947</v>
      </c>
      <c r="G1840" t="s">
        <v>2948</v>
      </c>
      <c r="H1840" t="s">
        <v>322</v>
      </c>
      <c r="I1840" t="s">
        <v>952</v>
      </c>
      <c r="J1840" t="s">
        <v>205</v>
      </c>
      <c r="K1840" t="s">
        <v>205</v>
      </c>
      <c r="L1840" t="s">
        <v>326</v>
      </c>
      <c r="M1840" t="s">
        <v>341</v>
      </c>
      <c r="N1840" t="s">
        <v>448</v>
      </c>
      <c r="O1840" t="s">
        <v>340</v>
      </c>
      <c r="P1840" t="s">
        <v>1579</v>
      </c>
      <c r="Q1840" t="s">
        <v>416</v>
      </c>
      <c r="R1840" t="s">
        <v>408</v>
      </c>
      <c r="S1840" t="s">
        <v>1213</v>
      </c>
      <c r="T1840" s="131">
        <v>1.1000000000000001</v>
      </c>
      <c r="U1840" t="s">
        <v>1743</v>
      </c>
      <c r="V1840" s="132">
        <v>2.818E-2</v>
      </c>
      <c r="W1840" s="132">
        <v>4.9000000000000002E-2</v>
      </c>
      <c r="X1840" t="s">
        <v>413</v>
      </c>
      <c r="Y1840" t="s">
        <v>340</v>
      </c>
      <c r="Z1840" s="131">
        <v>16983.96</v>
      </c>
      <c r="AA1840" s="131">
        <v>1</v>
      </c>
      <c r="AB1840" s="131">
        <v>97.97</v>
      </c>
      <c r="AC1840" s="109"/>
      <c r="AD1840" s="131">
        <v>16.638999999999999</v>
      </c>
      <c r="AE1840" s="109"/>
      <c r="AF1840" s="108"/>
      <c r="AG1840" s="16"/>
      <c r="AH1840" s="132">
        <v>8.0000000000000007E-5</v>
      </c>
      <c r="AI1840" s="132">
        <v>9.8999999999999999E-4</v>
      </c>
      <c r="AJ1840" s="132">
        <v>6.9999999999999994E-5</v>
      </c>
    </row>
    <row r="1841" spans="1:36">
      <c r="A1841" t="s">
        <v>1214</v>
      </c>
      <c r="B1841" t="s">
        <v>1254</v>
      </c>
      <c r="C1841" t="s">
        <v>2194</v>
      </c>
      <c r="D1841" t="s">
        <v>2195</v>
      </c>
      <c r="E1841" t="s">
        <v>310</v>
      </c>
      <c r="F1841" t="s">
        <v>2921</v>
      </c>
      <c r="G1841" t="s">
        <v>2922</v>
      </c>
      <c r="H1841" t="s">
        <v>322</v>
      </c>
      <c r="I1841" t="s">
        <v>755</v>
      </c>
      <c r="J1841" t="s">
        <v>205</v>
      </c>
      <c r="K1841" t="s">
        <v>205</v>
      </c>
      <c r="L1841" t="s">
        <v>326</v>
      </c>
      <c r="M1841" t="s">
        <v>341</v>
      </c>
      <c r="N1841" t="s">
        <v>465</v>
      </c>
      <c r="O1841" t="s">
        <v>340</v>
      </c>
      <c r="P1841" t="s">
        <v>2193</v>
      </c>
      <c r="Q1841" t="s">
        <v>416</v>
      </c>
      <c r="R1841" t="s">
        <v>408</v>
      </c>
      <c r="S1841" t="s">
        <v>1213</v>
      </c>
      <c r="T1841" s="131">
        <v>2.21</v>
      </c>
      <c r="U1841" t="s">
        <v>2923</v>
      </c>
      <c r="V1841" s="132">
        <v>6.3099999999999996E-3</v>
      </c>
      <c r="W1841" s="132">
        <v>2.9499999999999998E-2</v>
      </c>
      <c r="X1841" t="s">
        <v>413</v>
      </c>
      <c r="Y1841" t="s">
        <v>340</v>
      </c>
      <c r="Z1841" s="131">
        <v>12597</v>
      </c>
      <c r="AA1841" s="131">
        <v>1</v>
      </c>
      <c r="AB1841" s="131">
        <v>115.75</v>
      </c>
      <c r="AC1841" s="109"/>
      <c r="AD1841" s="131">
        <v>14.581</v>
      </c>
      <c r="AE1841" s="109"/>
      <c r="AF1841" s="108"/>
      <c r="AG1841" s="16"/>
      <c r="AH1841" s="132">
        <v>1.0000000000000001E-5</v>
      </c>
      <c r="AI1841" s="132">
        <v>8.5999999999999998E-4</v>
      </c>
      <c r="AJ1841" s="132">
        <v>6.0000000000000002E-5</v>
      </c>
    </row>
    <row r="1842" spans="1:36">
      <c r="A1842" t="s">
        <v>1214</v>
      </c>
      <c r="B1842" t="s">
        <v>1254</v>
      </c>
      <c r="C1842" t="s">
        <v>2897</v>
      </c>
      <c r="D1842" t="s">
        <v>2898</v>
      </c>
      <c r="E1842" t="s">
        <v>310</v>
      </c>
      <c r="F1842" t="s">
        <v>2899</v>
      </c>
      <c r="G1842" t="s">
        <v>2900</v>
      </c>
      <c r="H1842" t="s">
        <v>322</v>
      </c>
      <c r="I1842" t="s">
        <v>756</v>
      </c>
      <c r="J1842" t="s">
        <v>205</v>
      </c>
      <c r="K1842" t="s">
        <v>205</v>
      </c>
      <c r="L1842" t="s">
        <v>326</v>
      </c>
      <c r="M1842" t="s">
        <v>341</v>
      </c>
      <c r="N1842" t="s">
        <v>441</v>
      </c>
      <c r="O1842" t="s">
        <v>340</v>
      </c>
      <c r="P1842" t="s">
        <v>1566</v>
      </c>
      <c r="Q1842" t="s">
        <v>414</v>
      </c>
      <c r="R1842" t="s">
        <v>408</v>
      </c>
      <c r="S1842" t="s">
        <v>1213</v>
      </c>
      <c r="T1842" s="131">
        <v>0.25</v>
      </c>
      <c r="U1842" t="s">
        <v>2901</v>
      </c>
      <c r="V1842" s="132">
        <v>4.249E-2</v>
      </c>
      <c r="W1842" s="132">
        <v>6.7500000000000004E-2</v>
      </c>
      <c r="X1842" t="s">
        <v>413</v>
      </c>
      <c r="Y1842" t="s">
        <v>340</v>
      </c>
      <c r="Z1842" s="131">
        <v>8400</v>
      </c>
      <c r="AA1842" s="131">
        <v>1</v>
      </c>
      <c r="AB1842" s="131">
        <v>93.14</v>
      </c>
      <c r="AC1842" s="109"/>
      <c r="AD1842" s="131">
        <v>7.8239999999999998</v>
      </c>
      <c r="AE1842" s="109"/>
      <c r="AF1842" s="108"/>
      <c r="AG1842" s="16"/>
      <c r="AH1842" s="132">
        <v>6.9999999999999994E-5</v>
      </c>
      <c r="AI1842" s="132">
        <v>4.6000000000000001E-4</v>
      </c>
      <c r="AJ1842" s="132">
        <v>3.0000000000000001E-5</v>
      </c>
    </row>
    <row r="1843" spans="1:36">
      <c r="A1843" t="s">
        <v>1214</v>
      </c>
      <c r="B1843" t="s">
        <v>1254</v>
      </c>
      <c r="C1843" t="s">
        <v>2312</v>
      </c>
      <c r="D1843" t="s">
        <v>2313</v>
      </c>
      <c r="E1843" t="s">
        <v>310</v>
      </c>
      <c r="F1843" t="s">
        <v>2314</v>
      </c>
      <c r="G1843" t="s">
        <v>2315</v>
      </c>
      <c r="H1843" t="s">
        <v>322</v>
      </c>
      <c r="I1843" t="s">
        <v>755</v>
      </c>
      <c r="J1843" t="s">
        <v>205</v>
      </c>
      <c r="K1843" t="s">
        <v>205</v>
      </c>
      <c r="L1843" t="s">
        <v>326</v>
      </c>
      <c r="M1843" t="s">
        <v>341</v>
      </c>
      <c r="N1843" t="s">
        <v>465</v>
      </c>
      <c r="O1843" t="s">
        <v>340</v>
      </c>
      <c r="P1843" t="s">
        <v>1645</v>
      </c>
      <c r="Q1843" t="s">
        <v>414</v>
      </c>
      <c r="R1843" t="s">
        <v>408</v>
      </c>
      <c r="S1843" t="s">
        <v>1213</v>
      </c>
      <c r="T1843" s="131">
        <v>2.78</v>
      </c>
      <c r="U1843" t="s">
        <v>1668</v>
      </c>
      <c r="V1843" s="132">
        <v>4.4319999999999998E-2</v>
      </c>
      <c r="W1843" s="132">
        <v>2.7099999999999999E-2</v>
      </c>
      <c r="X1843" t="s">
        <v>413</v>
      </c>
      <c r="Y1843" t="s">
        <v>340</v>
      </c>
      <c r="Z1843" s="131">
        <v>5438.25</v>
      </c>
      <c r="AA1843" s="131">
        <v>1</v>
      </c>
      <c r="AB1843" s="131">
        <v>118.81</v>
      </c>
      <c r="AC1843" s="109"/>
      <c r="AD1843" s="131">
        <v>6.4610000000000003</v>
      </c>
      <c r="AE1843" s="109"/>
      <c r="AF1843" s="108"/>
      <c r="AG1843" s="16"/>
      <c r="AH1843" s="132">
        <v>0</v>
      </c>
      <c r="AI1843" s="132">
        <v>3.8000000000000002E-4</v>
      </c>
      <c r="AJ1843" s="132">
        <v>3.0000000000000001E-5</v>
      </c>
    </row>
    <row r="1844" spans="1:36">
      <c r="A1844" t="s">
        <v>1214</v>
      </c>
      <c r="B1844" t="s">
        <v>1254</v>
      </c>
      <c r="C1844" t="s">
        <v>2472</v>
      </c>
      <c r="D1844" t="s">
        <v>2473</v>
      </c>
      <c r="E1844" t="s">
        <v>310</v>
      </c>
      <c r="F1844" t="s">
        <v>2711</v>
      </c>
      <c r="G1844" t="s">
        <v>2712</v>
      </c>
      <c r="H1844" t="s">
        <v>322</v>
      </c>
      <c r="I1844" t="s">
        <v>952</v>
      </c>
      <c r="J1844" t="s">
        <v>205</v>
      </c>
      <c r="K1844" t="s">
        <v>205</v>
      </c>
      <c r="L1844" t="s">
        <v>326</v>
      </c>
      <c r="M1844" t="s">
        <v>341</v>
      </c>
      <c r="N1844" t="s">
        <v>463</v>
      </c>
      <c r="O1844" t="s">
        <v>340</v>
      </c>
      <c r="P1844" t="s">
        <v>1590</v>
      </c>
      <c r="Q1844" t="s">
        <v>414</v>
      </c>
      <c r="R1844" t="s">
        <v>408</v>
      </c>
      <c r="S1844" t="s">
        <v>1213</v>
      </c>
      <c r="T1844" s="131">
        <v>0.66</v>
      </c>
      <c r="U1844" t="s">
        <v>2405</v>
      </c>
      <c r="V1844" s="132">
        <v>6.1900000000000002E-3</v>
      </c>
      <c r="W1844" s="132">
        <v>5.04E-2</v>
      </c>
      <c r="X1844" t="s">
        <v>413</v>
      </c>
      <c r="Y1844" t="s">
        <v>340</v>
      </c>
      <c r="Z1844" s="131">
        <v>2115.6999999999998</v>
      </c>
      <c r="AA1844" s="131">
        <v>1</v>
      </c>
      <c r="AB1844" s="131">
        <v>99.46</v>
      </c>
      <c r="AC1844" s="109"/>
      <c r="AD1844" s="131">
        <v>2.1040000000000001</v>
      </c>
      <c r="AE1844" s="109"/>
      <c r="AF1844" s="108"/>
      <c r="AG1844" s="16"/>
      <c r="AH1844" s="132">
        <v>2.0000000000000002E-5</v>
      </c>
      <c r="AI1844" s="132">
        <v>1.2E-4</v>
      </c>
      <c r="AJ1844" s="132">
        <v>1.0000000000000001E-5</v>
      </c>
    </row>
    <row r="1845" spans="1:36">
      <c r="A1845" t="s">
        <v>1214</v>
      </c>
      <c r="B1845" t="s">
        <v>1254</v>
      </c>
      <c r="C1845" t="s">
        <v>1632</v>
      </c>
      <c r="D1845" t="s">
        <v>1633</v>
      </c>
      <c r="E1845" t="s">
        <v>310</v>
      </c>
      <c r="F1845" t="s">
        <v>1940</v>
      </c>
      <c r="G1845" t="s">
        <v>1941</v>
      </c>
      <c r="H1845" t="s">
        <v>322</v>
      </c>
      <c r="I1845" t="s">
        <v>952</v>
      </c>
      <c r="J1845" t="s">
        <v>205</v>
      </c>
      <c r="K1845" t="s">
        <v>205</v>
      </c>
      <c r="L1845" t="s">
        <v>326</v>
      </c>
      <c r="M1845" t="s">
        <v>341</v>
      </c>
      <c r="N1845" t="s">
        <v>465</v>
      </c>
      <c r="O1845" t="s">
        <v>340</v>
      </c>
      <c r="P1845" t="s">
        <v>1530</v>
      </c>
      <c r="Q1845" t="s">
        <v>414</v>
      </c>
      <c r="R1845" t="s">
        <v>408</v>
      </c>
      <c r="S1845" t="s">
        <v>1213</v>
      </c>
      <c r="T1845" s="131">
        <v>2.37</v>
      </c>
      <c r="U1845" t="s">
        <v>1561</v>
      </c>
      <c r="V1845" s="132">
        <v>4.9799999999999997E-2</v>
      </c>
      <c r="W1845" s="132">
        <v>5.3199999999999997E-2</v>
      </c>
      <c r="X1845" t="s">
        <v>413</v>
      </c>
      <c r="Y1845" t="s">
        <v>340</v>
      </c>
      <c r="Z1845" s="131">
        <v>997.73</v>
      </c>
      <c r="AA1845" s="131">
        <v>1</v>
      </c>
      <c r="AB1845" s="131">
        <v>97.03</v>
      </c>
      <c r="AC1845" s="109"/>
      <c r="AD1845" s="131">
        <v>0.96799999999999997</v>
      </c>
      <c r="AE1845" s="109"/>
      <c r="AF1845" s="108"/>
      <c r="AG1845" s="16"/>
      <c r="AH1845" s="132">
        <v>0</v>
      </c>
      <c r="AI1845" s="132">
        <v>6.0000000000000002E-5</v>
      </c>
      <c r="AJ1845" s="132">
        <v>0</v>
      </c>
    </row>
    <row r="1846" spans="1:36">
      <c r="A1846" t="s">
        <v>1214</v>
      </c>
      <c r="B1846" t="s">
        <v>1254</v>
      </c>
      <c r="C1846" t="s">
        <v>2095</v>
      </c>
      <c r="D1846" t="s">
        <v>2096</v>
      </c>
      <c r="E1846" t="s">
        <v>310</v>
      </c>
      <c r="F1846" t="s">
        <v>2679</v>
      </c>
      <c r="G1846" t="s">
        <v>2680</v>
      </c>
      <c r="H1846" t="s">
        <v>322</v>
      </c>
      <c r="I1846" t="s">
        <v>952</v>
      </c>
      <c r="J1846" t="s">
        <v>205</v>
      </c>
      <c r="K1846" t="s">
        <v>205</v>
      </c>
      <c r="L1846" t="s">
        <v>326</v>
      </c>
      <c r="M1846" t="s">
        <v>341</v>
      </c>
      <c r="N1846" t="s">
        <v>485</v>
      </c>
      <c r="O1846" t="s">
        <v>340</v>
      </c>
      <c r="P1846" t="s">
        <v>1645</v>
      </c>
      <c r="Q1846" t="s">
        <v>414</v>
      </c>
      <c r="R1846" t="s">
        <v>408</v>
      </c>
      <c r="S1846" t="s">
        <v>1213</v>
      </c>
      <c r="T1846" s="131">
        <v>0.42</v>
      </c>
      <c r="U1846" t="s">
        <v>2619</v>
      </c>
      <c r="V1846" s="132">
        <v>4.4019999999999997E-2</v>
      </c>
      <c r="W1846" s="132">
        <v>4.48E-2</v>
      </c>
      <c r="X1846" t="s">
        <v>413</v>
      </c>
      <c r="Y1846" t="s">
        <v>340</v>
      </c>
      <c r="Z1846" s="131">
        <v>691.13</v>
      </c>
      <c r="AA1846" s="131">
        <v>1</v>
      </c>
      <c r="AB1846" s="131">
        <v>99.97</v>
      </c>
      <c r="AC1846" s="109"/>
      <c r="AD1846" s="131">
        <v>0.69099999999999995</v>
      </c>
      <c r="AE1846" s="109"/>
      <c r="AF1846" s="108"/>
      <c r="AG1846" s="16"/>
      <c r="AH1846" s="132">
        <v>0</v>
      </c>
      <c r="AI1846" s="132">
        <v>4.0000000000000003E-5</v>
      </c>
      <c r="AJ1846" s="132">
        <v>0</v>
      </c>
    </row>
    <row r="1847" spans="1:36">
      <c r="A1847" t="s">
        <v>1214</v>
      </c>
      <c r="B1847" t="s">
        <v>1254</v>
      </c>
      <c r="C1847" t="s">
        <v>2902</v>
      </c>
      <c r="D1847" t="s">
        <v>2903</v>
      </c>
      <c r="E1847" t="s">
        <v>80</v>
      </c>
      <c r="F1847" t="s">
        <v>2904</v>
      </c>
      <c r="G1847" t="s">
        <v>2905</v>
      </c>
      <c r="H1847" t="s">
        <v>322</v>
      </c>
      <c r="I1847" t="s">
        <v>756</v>
      </c>
      <c r="J1847" t="s">
        <v>206</v>
      </c>
      <c r="K1847" t="s">
        <v>225</v>
      </c>
      <c r="L1847" t="s">
        <v>326</v>
      </c>
      <c r="M1847" t="s">
        <v>315</v>
      </c>
      <c r="N1847" t="s">
        <v>547</v>
      </c>
      <c r="O1847" t="s">
        <v>340</v>
      </c>
      <c r="P1847" t="s">
        <v>1908</v>
      </c>
      <c r="Q1847" t="s">
        <v>434</v>
      </c>
      <c r="R1847" t="s">
        <v>408</v>
      </c>
      <c r="S1847" t="s">
        <v>1216</v>
      </c>
      <c r="T1847" s="131">
        <v>2.274</v>
      </c>
      <c r="U1847" t="s">
        <v>1476</v>
      </c>
      <c r="V1847" s="132">
        <v>5.373E-2</v>
      </c>
      <c r="W1847" s="132">
        <v>4.546E-2</v>
      </c>
      <c r="X1847" t="s">
        <v>413</v>
      </c>
      <c r="Y1847" t="s">
        <v>340</v>
      </c>
      <c r="Z1847" s="131">
        <v>111000</v>
      </c>
      <c r="AA1847" s="131">
        <v>3.3719999999999999</v>
      </c>
      <c r="AB1847" s="131">
        <v>106.965</v>
      </c>
      <c r="AC1847" s="109"/>
      <c r="AD1847" s="131">
        <v>400.363</v>
      </c>
      <c r="AE1847" s="109"/>
      <c r="AF1847" s="108"/>
      <c r="AG1847" s="16"/>
      <c r="AH1847" s="132">
        <v>1.1E-4</v>
      </c>
      <c r="AI1847" s="132">
        <v>2.3699999999999999E-2</v>
      </c>
      <c r="AJ1847" s="132">
        <v>1.7799999999999999E-3</v>
      </c>
    </row>
    <row r="1848" spans="1:36">
      <c r="A1848" t="s">
        <v>1214</v>
      </c>
      <c r="B1848" t="s">
        <v>1254</v>
      </c>
      <c r="C1848" t="s">
        <v>2949</v>
      </c>
      <c r="D1848" t="s">
        <v>2950</v>
      </c>
      <c r="E1848" t="s">
        <v>80</v>
      </c>
      <c r="F1848" t="s">
        <v>2951</v>
      </c>
      <c r="G1848" t="s">
        <v>2952</v>
      </c>
      <c r="H1848" t="s">
        <v>322</v>
      </c>
      <c r="I1848" t="s">
        <v>756</v>
      </c>
      <c r="J1848" t="s">
        <v>206</v>
      </c>
      <c r="K1848" t="s">
        <v>246</v>
      </c>
      <c r="L1848" t="s">
        <v>326</v>
      </c>
      <c r="M1848" t="s">
        <v>315</v>
      </c>
      <c r="N1848" t="s">
        <v>492</v>
      </c>
      <c r="O1848" t="s">
        <v>340</v>
      </c>
      <c r="P1848" t="s">
        <v>2176</v>
      </c>
      <c r="Q1848" t="s">
        <v>434</v>
      </c>
      <c r="R1848" t="s">
        <v>408</v>
      </c>
      <c r="S1848" t="s">
        <v>1216</v>
      </c>
      <c r="T1848" s="131">
        <v>3.3719999999999999</v>
      </c>
      <c r="U1848" t="s">
        <v>2953</v>
      </c>
      <c r="V1848" s="132">
        <v>3.3059999999999999E-2</v>
      </c>
      <c r="W1848" s="132">
        <v>5.4789999999999998E-2</v>
      </c>
      <c r="X1848" t="s">
        <v>413</v>
      </c>
      <c r="Y1848" t="s">
        <v>340</v>
      </c>
      <c r="Z1848" s="131">
        <v>59000</v>
      </c>
      <c r="AA1848" s="131">
        <v>3.3719999999999999</v>
      </c>
      <c r="AB1848" s="131">
        <v>95.950999999999993</v>
      </c>
      <c r="AC1848" s="109"/>
      <c r="AD1848" s="131">
        <v>190.893</v>
      </c>
      <c r="AE1848" s="109"/>
      <c r="AF1848" s="108"/>
      <c r="AG1848" s="16"/>
      <c r="AH1848" s="132">
        <v>1.2E-4</v>
      </c>
      <c r="AI1848" s="132">
        <v>1.1299999999999999E-2</v>
      </c>
      <c r="AJ1848" s="132">
        <v>8.4999999999999995E-4</v>
      </c>
    </row>
    <row r="1849" spans="1:36">
      <c r="A1849" t="s">
        <v>1214</v>
      </c>
      <c r="B1849" t="s">
        <v>1255</v>
      </c>
      <c r="C1849" t="s">
        <v>2004</v>
      </c>
      <c r="D1849" t="s">
        <v>2005</v>
      </c>
      <c r="E1849" t="s">
        <v>310</v>
      </c>
      <c r="F1849" t="s">
        <v>2828</v>
      </c>
      <c r="G1849" t="s">
        <v>2829</v>
      </c>
      <c r="H1849" t="s">
        <v>322</v>
      </c>
      <c r="I1849" t="s">
        <v>755</v>
      </c>
      <c r="J1849" t="s">
        <v>205</v>
      </c>
      <c r="K1849" t="s">
        <v>205</v>
      </c>
      <c r="L1849" t="s">
        <v>326</v>
      </c>
      <c r="M1849" t="s">
        <v>341</v>
      </c>
      <c r="N1849" t="s">
        <v>449</v>
      </c>
      <c r="O1849" t="s">
        <v>340</v>
      </c>
      <c r="P1849" t="s">
        <v>1212</v>
      </c>
      <c r="Q1849" t="s">
        <v>414</v>
      </c>
      <c r="R1849" t="s">
        <v>408</v>
      </c>
      <c r="S1849" t="s">
        <v>1213</v>
      </c>
      <c r="T1849" s="131">
        <v>5.34</v>
      </c>
      <c r="U1849" t="s">
        <v>2830</v>
      </c>
      <c r="V1849" s="132">
        <v>2.3519999999999999E-2</v>
      </c>
      <c r="W1849" s="132">
        <v>2.64E-2</v>
      </c>
      <c r="X1849" t="s">
        <v>413</v>
      </c>
      <c r="Y1849" t="s">
        <v>340</v>
      </c>
      <c r="Z1849" s="131">
        <v>628000</v>
      </c>
      <c r="AA1849" s="131">
        <v>1</v>
      </c>
      <c r="AB1849" s="131">
        <v>103.01</v>
      </c>
      <c r="AC1849" s="109"/>
      <c r="AD1849" s="131">
        <v>646.90300000000002</v>
      </c>
      <c r="AE1849" s="109"/>
      <c r="AF1849" s="108"/>
      <c r="AG1849" s="16"/>
      <c r="AH1849" s="132">
        <v>2.2000000000000001E-4</v>
      </c>
      <c r="AI1849" s="132">
        <v>4.7109999999999999E-2</v>
      </c>
      <c r="AJ1849" s="132">
        <v>3.5899999999999999E-3</v>
      </c>
    </row>
    <row r="1850" spans="1:36">
      <c r="A1850" t="s">
        <v>1214</v>
      </c>
      <c r="B1850" t="s">
        <v>1255</v>
      </c>
      <c r="C1850" t="s">
        <v>1586</v>
      </c>
      <c r="D1850" t="s">
        <v>1587</v>
      </c>
      <c r="E1850" t="s">
        <v>310</v>
      </c>
      <c r="F1850" t="s">
        <v>1588</v>
      </c>
      <c r="G1850" t="s">
        <v>1589</v>
      </c>
      <c r="H1850" t="s">
        <v>322</v>
      </c>
      <c r="I1850" t="s">
        <v>755</v>
      </c>
      <c r="J1850" t="s">
        <v>205</v>
      </c>
      <c r="K1850" t="s">
        <v>205</v>
      </c>
      <c r="L1850" t="s">
        <v>326</v>
      </c>
      <c r="M1850" t="s">
        <v>341</v>
      </c>
      <c r="N1850" t="s">
        <v>457</v>
      </c>
      <c r="O1850" t="s">
        <v>340</v>
      </c>
      <c r="P1850" t="s">
        <v>1590</v>
      </c>
      <c r="Q1850" t="s">
        <v>414</v>
      </c>
      <c r="R1850" t="s">
        <v>408</v>
      </c>
      <c r="S1850" t="s">
        <v>1213</v>
      </c>
      <c r="T1850" s="131">
        <v>5.04</v>
      </c>
      <c r="U1850" t="s">
        <v>1591</v>
      </c>
      <c r="V1850" s="132">
        <v>4.1459999999999997E-2</v>
      </c>
      <c r="W1850" s="132">
        <v>4.1700000000000001E-2</v>
      </c>
      <c r="X1850" t="s">
        <v>413</v>
      </c>
      <c r="Y1850" t="s">
        <v>340</v>
      </c>
      <c r="Z1850" s="131">
        <v>344728.55</v>
      </c>
      <c r="AA1850" s="131">
        <v>1</v>
      </c>
      <c r="AB1850" s="131">
        <v>148.91</v>
      </c>
      <c r="AC1850" s="109"/>
      <c r="AD1850" s="131">
        <v>513.33500000000004</v>
      </c>
      <c r="AE1850" s="109"/>
      <c r="AF1850" s="108"/>
      <c r="AG1850" s="16"/>
      <c r="AH1850" s="132">
        <v>1.8000000000000001E-4</v>
      </c>
      <c r="AI1850" s="132">
        <v>3.7379999999999997E-2</v>
      </c>
      <c r="AJ1850" s="132">
        <v>2.8500000000000001E-3</v>
      </c>
    </row>
    <row r="1851" spans="1:36">
      <c r="A1851" t="s">
        <v>1214</v>
      </c>
      <c r="B1851" t="s">
        <v>1255</v>
      </c>
      <c r="C1851" t="s">
        <v>1536</v>
      </c>
      <c r="D1851" t="s">
        <v>1537</v>
      </c>
      <c r="E1851" t="s">
        <v>310</v>
      </c>
      <c r="F1851" t="s">
        <v>2424</v>
      </c>
      <c r="G1851" t="s">
        <v>2425</v>
      </c>
      <c r="H1851" t="s">
        <v>322</v>
      </c>
      <c r="I1851" t="s">
        <v>755</v>
      </c>
      <c r="J1851" t="s">
        <v>205</v>
      </c>
      <c r="K1851" t="s">
        <v>205</v>
      </c>
      <c r="L1851" t="s">
        <v>326</v>
      </c>
      <c r="M1851" t="s">
        <v>341</v>
      </c>
      <c r="N1851" t="s">
        <v>449</v>
      </c>
      <c r="O1851" t="s">
        <v>340</v>
      </c>
      <c r="P1851" t="s">
        <v>1212</v>
      </c>
      <c r="Q1851" t="s">
        <v>414</v>
      </c>
      <c r="R1851" t="s">
        <v>408</v>
      </c>
      <c r="S1851" t="s">
        <v>1213</v>
      </c>
      <c r="T1851" s="131">
        <v>2.4</v>
      </c>
      <c r="U1851" t="s">
        <v>2426</v>
      </c>
      <c r="V1851" s="132">
        <v>1.49E-2</v>
      </c>
      <c r="W1851" s="132">
        <v>2.4899999999999999E-2</v>
      </c>
      <c r="X1851" t="s">
        <v>413</v>
      </c>
      <c r="Y1851" t="s">
        <v>340</v>
      </c>
      <c r="Z1851" s="131">
        <v>454245</v>
      </c>
      <c r="AA1851" s="131">
        <v>1</v>
      </c>
      <c r="AB1851" s="131">
        <v>107.95</v>
      </c>
      <c r="AC1851" s="109"/>
      <c r="AD1851" s="131">
        <v>490.35700000000003</v>
      </c>
      <c r="AE1851" s="109"/>
      <c r="AF1851" s="108"/>
      <c r="AG1851" s="16"/>
      <c r="AH1851" s="132">
        <v>1.3999999999999999E-4</v>
      </c>
      <c r="AI1851" s="132">
        <v>3.5709999999999999E-2</v>
      </c>
      <c r="AJ1851" s="132">
        <v>2.7200000000000002E-3</v>
      </c>
    </row>
    <row r="1852" spans="1:36">
      <c r="A1852" t="s">
        <v>1214</v>
      </c>
      <c r="B1852" t="s">
        <v>1255</v>
      </c>
      <c r="C1852" t="s">
        <v>1992</v>
      </c>
      <c r="D1852" t="s">
        <v>1993</v>
      </c>
      <c r="E1852" t="s">
        <v>310</v>
      </c>
      <c r="F1852" t="s">
        <v>2833</v>
      </c>
      <c r="G1852" t="s">
        <v>2834</v>
      </c>
      <c r="H1852" t="s">
        <v>322</v>
      </c>
      <c r="I1852" t="s">
        <v>755</v>
      </c>
      <c r="J1852" t="s">
        <v>205</v>
      </c>
      <c r="K1852" t="s">
        <v>205</v>
      </c>
      <c r="L1852" t="s">
        <v>326</v>
      </c>
      <c r="M1852" t="s">
        <v>341</v>
      </c>
      <c r="N1852" t="s">
        <v>449</v>
      </c>
      <c r="O1852" t="s">
        <v>340</v>
      </c>
      <c r="P1852" t="s">
        <v>1590</v>
      </c>
      <c r="Q1852" t="s">
        <v>414</v>
      </c>
      <c r="R1852" t="s">
        <v>408</v>
      </c>
      <c r="S1852" t="s">
        <v>1213</v>
      </c>
      <c r="T1852" s="131">
        <v>4.0999999999999996</v>
      </c>
      <c r="U1852" t="s">
        <v>2835</v>
      </c>
      <c r="V1852" s="132">
        <v>9.9997799999999994</v>
      </c>
      <c r="W1852" s="132">
        <v>2.87E-2</v>
      </c>
      <c r="X1852" t="s">
        <v>412</v>
      </c>
      <c r="Y1852" t="s">
        <v>340</v>
      </c>
      <c r="Z1852" s="131">
        <v>400000</v>
      </c>
      <c r="AA1852" s="131">
        <v>1</v>
      </c>
      <c r="AB1852" s="131">
        <v>110.56</v>
      </c>
      <c r="AC1852" s="109"/>
      <c r="AD1852" s="131">
        <v>442.24</v>
      </c>
      <c r="AE1852" s="109"/>
      <c r="AF1852" s="108"/>
      <c r="AG1852" s="16"/>
      <c r="AH1852" s="132">
        <v>1.0399999999999999E-3</v>
      </c>
      <c r="AI1852" s="132">
        <v>3.2199999999999999E-2</v>
      </c>
      <c r="AJ1852" s="132">
        <v>2.4499999999999999E-3</v>
      </c>
    </row>
    <row r="1853" spans="1:36">
      <c r="A1853" t="s">
        <v>1214</v>
      </c>
      <c r="B1853" t="s">
        <v>1255</v>
      </c>
      <c r="C1853" t="s">
        <v>456</v>
      </c>
      <c r="D1853" t="s">
        <v>2228</v>
      </c>
      <c r="E1853" t="s">
        <v>310</v>
      </c>
      <c r="F1853" t="s">
        <v>2460</v>
      </c>
      <c r="G1853" t="s">
        <v>2461</v>
      </c>
      <c r="H1853" t="s">
        <v>322</v>
      </c>
      <c r="I1853" t="s">
        <v>755</v>
      </c>
      <c r="J1853" t="s">
        <v>205</v>
      </c>
      <c r="K1853" t="s">
        <v>205</v>
      </c>
      <c r="L1853" t="s">
        <v>326</v>
      </c>
      <c r="M1853" t="s">
        <v>341</v>
      </c>
      <c r="N1853" t="s">
        <v>441</v>
      </c>
      <c r="O1853" t="s">
        <v>340</v>
      </c>
      <c r="P1853" t="s">
        <v>1212</v>
      </c>
      <c r="Q1853" t="s">
        <v>414</v>
      </c>
      <c r="R1853" t="s">
        <v>408</v>
      </c>
      <c r="S1853" t="s">
        <v>1213</v>
      </c>
      <c r="T1853" s="131">
        <v>2.77</v>
      </c>
      <c r="U1853" t="s">
        <v>2462</v>
      </c>
      <c r="V1853" s="132">
        <v>1.6060000000000001E-2</v>
      </c>
      <c r="W1853" s="132">
        <v>2.46E-2</v>
      </c>
      <c r="X1853" t="s">
        <v>413</v>
      </c>
      <c r="Y1853" t="s">
        <v>340</v>
      </c>
      <c r="Z1853" s="131">
        <v>356929.97</v>
      </c>
      <c r="AA1853" s="131">
        <v>1</v>
      </c>
      <c r="AB1853" s="131">
        <v>123.46</v>
      </c>
      <c r="AC1853" s="109"/>
      <c r="AD1853" s="131">
        <v>440.666</v>
      </c>
      <c r="AE1853" s="109"/>
      <c r="AF1853" s="108"/>
      <c r="AG1853" s="16"/>
      <c r="AH1853" s="132">
        <v>1.3999999999999999E-4</v>
      </c>
      <c r="AI1853" s="132">
        <v>3.209E-2</v>
      </c>
      <c r="AJ1853" s="132">
        <v>2.4499999999999999E-3</v>
      </c>
    </row>
    <row r="1854" spans="1:36">
      <c r="A1854" t="s">
        <v>1214</v>
      </c>
      <c r="B1854" t="s">
        <v>1255</v>
      </c>
      <c r="C1854" t="s">
        <v>2841</v>
      </c>
      <c r="D1854" t="s">
        <v>2842</v>
      </c>
      <c r="E1854" t="s">
        <v>310</v>
      </c>
      <c r="F1854" t="s">
        <v>2843</v>
      </c>
      <c r="G1854" t="s">
        <v>2844</v>
      </c>
      <c r="H1854" t="s">
        <v>322</v>
      </c>
      <c r="I1854" t="s">
        <v>755</v>
      </c>
      <c r="J1854" t="s">
        <v>205</v>
      </c>
      <c r="K1854" t="s">
        <v>205</v>
      </c>
      <c r="L1854" t="s">
        <v>326</v>
      </c>
      <c r="M1854" t="s">
        <v>341</v>
      </c>
      <c r="N1854" t="s">
        <v>448</v>
      </c>
      <c r="O1854" t="s">
        <v>340</v>
      </c>
      <c r="P1854" t="s">
        <v>1566</v>
      </c>
      <c r="Q1854" t="s">
        <v>414</v>
      </c>
      <c r="R1854" t="s">
        <v>408</v>
      </c>
      <c r="S1854" t="s">
        <v>1213</v>
      </c>
      <c r="T1854" s="131">
        <v>5.14</v>
      </c>
      <c r="U1854" t="s">
        <v>2041</v>
      </c>
      <c r="V1854" s="132">
        <v>2.845E-2</v>
      </c>
      <c r="W1854" s="132">
        <v>2.8400000000000002E-2</v>
      </c>
      <c r="X1854" t="s">
        <v>413</v>
      </c>
      <c r="Y1854" t="s">
        <v>340</v>
      </c>
      <c r="Z1854" s="131">
        <v>411000</v>
      </c>
      <c r="AA1854" s="131">
        <v>1</v>
      </c>
      <c r="AB1854" s="131">
        <v>101.87</v>
      </c>
      <c r="AC1854" s="109"/>
      <c r="AD1854" s="131">
        <v>418.68599999999998</v>
      </c>
      <c r="AE1854" s="109"/>
      <c r="AF1854" s="108"/>
      <c r="AG1854" s="16"/>
      <c r="AH1854" s="132">
        <v>1.64E-3</v>
      </c>
      <c r="AI1854" s="132">
        <v>3.049E-2</v>
      </c>
      <c r="AJ1854" s="132">
        <v>2.32E-3</v>
      </c>
    </row>
    <row r="1855" spans="1:36">
      <c r="A1855" t="s">
        <v>1214</v>
      </c>
      <c r="B1855" t="s">
        <v>1255</v>
      </c>
      <c r="C1855" t="s">
        <v>1627</v>
      </c>
      <c r="D1855" t="s">
        <v>1628</v>
      </c>
      <c r="E1855" t="s">
        <v>310</v>
      </c>
      <c r="F1855" t="s">
        <v>2017</v>
      </c>
      <c r="G1855" t="s">
        <v>2018</v>
      </c>
      <c r="H1855" t="s">
        <v>322</v>
      </c>
      <c r="I1855" t="s">
        <v>755</v>
      </c>
      <c r="J1855" t="s">
        <v>205</v>
      </c>
      <c r="K1855" t="s">
        <v>205</v>
      </c>
      <c r="L1855" t="s">
        <v>326</v>
      </c>
      <c r="M1855" t="s">
        <v>341</v>
      </c>
      <c r="N1855" t="s">
        <v>466</v>
      </c>
      <c r="O1855" t="s">
        <v>340</v>
      </c>
      <c r="P1855" t="s">
        <v>1600</v>
      </c>
      <c r="Q1855" t="s">
        <v>416</v>
      </c>
      <c r="R1855" t="s">
        <v>408</v>
      </c>
      <c r="S1855" t="s">
        <v>1213</v>
      </c>
      <c r="T1855" s="131">
        <v>3.34</v>
      </c>
      <c r="U1855" t="s">
        <v>2019</v>
      </c>
      <c r="V1855" s="132">
        <v>4.8500000000000001E-3</v>
      </c>
      <c r="W1855" s="132">
        <v>3.2199999999999999E-2</v>
      </c>
      <c r="X1855" t="s">
        <v>413</v>
      </c>
      <c r="Y1855" t="s">
        <v>340</v>
      </c>
      <c r="Z1855" s="131">
        <v>326000</v>
      </c>
      <c r="AA1855" s="131">
        <v>1</v>
      </c>
      <c r="AB1855" s="131">
        <v>104.31</v>
      </c>
      <c r="AC1855" s="109"/>
      <c r="AD1855" s="131">
        <v>340.05099999999999</v>
      </c>
      <c r="AE1855" s="109"/>
      <c r="AF1855" s="108"/>
      <c r="AG1855" s="16"/>
      <c r="AH1855" s="132">
        <v>5.1999999999999995E-4</v>
      </c>
      <c r="AI1855" s="132">
        <v>2.4760000000000001E-2</v>
      </c>
      <c r="AJ1855" s="132">
        <v>1.89E-3</v>
      </c>
    </row>
    <row r="1856" spans="1:36">
      <c r="A1856" t="s">
        <v>1214</v>
      </c>
      <c r="B1856" t="s">
        <v>1255</v>
      </c>
      <c r="C1856" t="s">
        <v>2863</v>
      </c>
      <c r="D1856" t="s">
        <v>2864</v>
      </c>
      <c r="E1856" t="s">
        <v>310</v>
      </c>
      <c r="F1856" t="s">
        <v>2865</v>
      </c>
      <c r="G1856" t="s">
        <v>2866</v>
      </c>
      <c r="H1856" t="s">
        <v>322</v>
      </c>
      <c r="I1856" t="s">
        <v>755</v>
      </c>
      <c r="J1856" t="s">
        <v>205</v>
      </c>
      <c r="K1856" t="s">
        <v>205</v>
      </c>
      <c r="L1856" t="s">
        <v>326</v>
      </c>
      <c r="M1856" t="s">
        <v>341</v>
      </c>
      <c r="N1856" t="s">
        <v>465</v>
      </c>
      <c r="O1856" t="s">
        <v>340</v>
      </c>
      <c r="P1856" t="s">
        <v>1530</v>
      </c>
      <c r="Q1856" t="s">
        <v>414</v>
      </c>
      <c r="R1856" t="s">
        <v>408</v>
      </c>
      <c r="S1856" t="s">
        <v>1213</v>
      </c>
      <c r="T1856" s="131">
        <v>3.7</v>
      </c>
      <c r="U1856" t="s">
        <v>1755</v>
      </c>
      <c r="V1856" s="132">
        <v>3.9379999999999998E-2</v>
      </c>
      <c r="W1856" s="132">
        <v>2.8400000000000002E-2</v>
      </c>
      <c r="X1856" t="s">
        <v>413</v>
      </c>
      <c r="Y1856" t="s">
        <v>340</v>
      </c>
      <c r="Z1856" s="131">
        <v>292300</v>
      </c>
      <c r="AA1856" s="131">
        <v>1</v>
      </c>
      <c r="AB1856" s="131">
        <v>113.64</v>
      </c>
      <c r="AC1856" s="109"/>
      <c r="AD1856" s="131">
        <v>332.17</v>
      </c>
      <c r="AE1856" s="109"/>
      <c r="AF1856" s="108"/>
      <c r="AG1856" s="16"/>
      <c r="AH1856" s="132">
        <v>7.1000000000000002E-4</v>
      </c>
      <c r="AI1856" s="132">
        <v>2.419E-2</v>
      </c>
      <c r="AJ1856" s="132">
        <v>1.8400000000000001E-3</v>
      </c>
    </row>
    <row r="1857" spans="1:36">
      <c r="A1857" t="s">
        <v>1214</v>
      </c>
      <c r="B1857" t="s">
        <v>1255</v>
      </c>
      <c r="C1857" t="s">
        <v>456</v>
      </c>
      <c r="D1857" t="s">
        <v>2228</v>
      </c>
      <c r="E1857" t="s">
        <v>310</v>
      </c>
      <c r="F1857" t="s">
        <v>2431</v>
      </c>
      <c r="G1857" t="s">
        <v>2432</v>
      </c>
      <c r="H1857" t="s">
        <v>322</v>
      </c>
      <c r="I1857" t="s">
        <v>755</v>
      </c>
      <c r="J1857" t="s">
        <v>205</v>
      </c>
      <c r="K1857" t="s">
        <v>205</v>
      </c>
      <c r="L1857" t="s">
        <v>326</v>
      </c>
      <c r="M1857" t="s">
        <v>341</v>
      </c>
      <c r="N1857" t="s">
        <v>441</v>
      </c>
      <c r="O1857" t="s">
        <v>340</v>
      </c>
      <c r="P1857" t="s">
        <v>1212</v>
      </c>
      <c r="Q1857" t="s">
        <v>414</v>
      </c>
      <c r="R1857" t="s">
        <v>408</v>
      </c>
      <c r="S1857" t="s">
        <v>1213</v>
      </c>
      <c r="T1857" s="131">
        <v>5.12</v>
      </c>
      <c r="U1857" t="s">
        <v>2433</v>
      </c>
      <c r="V1857" s="132">
        <v>6.8100000000000001E-3</v>
      </c>
      <c r="W1857" s="132">
        <v>2.6200000000000001E-2</v>
      </c>
      <c r="X1857" t="s">
        <v>413</v>
      </c>
      <c r="Y1857" t="s">
        <v>340</v>
      </c>
      <c r="Z1857" s="131">
        <v>263000</v>
      </c>
      <c r="AA1857" s="131">
        <v>1</v>
      </c>
      <c r="AB1857" s="131">
        <v>116.21</v>
      </c>
      <c r="AC1857" s="109"/>
      <c r="AD1857" s="131">
        <v>305.63200000000001</v>
      </c>
      <c r="AE1857" s="109"/>
      <c r="AF1857" s="108"/>
      <c r="AG1857" s="16"/>
      <c r="AH1857" s="132">
        <v>6.9999999999999994E-5</v>
      </c>
      <c r="AI1857" s="132">
        <v>2.2259999999999999E-2</v>
      </c>
      <c r="AJ1857" s="132">
        <v>1.6999999999999999E-3</v>
      </c>
    </row>
    <row r="1858" spans="1:36">
      <c r="A1858" t="s">
        <v>1214</v>
      </c>
      <c r="B1858" t="s">
        <v>1255</v>
      </c>
      <c r="C1858" t="s">
        <v>2910</v>
      </c>
      <c r="D1858" t="s">
        <v>2911</v>
      </c>
      <c r="E1858" t="s">
        <v>310</v>
      </c>
      <c r="F1858" t="s">
        <v>2912</v>
      </c>
      <c r="G1858" t="s">
        <v>2913</v>
      </c>
      <c r="H1858" t="s">
        <v>322</v>
      </c>
      <c r="I1858" t="s">
        <v>952</v>
      </c>
      <c r="J1858" t="s">
        <v>205</v>
      </c>
      <c r="K1858" t="s">
        <v>205</v>
      </c>
      <c r="L1858" t="s">
        <v>326</v>
      </c>
      <c r="M1858" t="s">
        <v>341</v>
      </c>
      <c r="N1858" t="s">
        <v>441</v>
      </c>
      <c r="O1858" t="s">
        <v>340</v>
      </c>
      <c r="P1858" t="s">
        <v>1556</v>
      </c>
      <c r="Q1858" t="s">
        <v>416</v>
      </c>
      <c r="R1858" t="s">
        <v>408</v>
      </c>
      <c r="S1858" t="s">
        <v>1213</v>
      </c>
      <c r="T1858" s="131">
        <v>2.78</v>
      </c>
      <c r="U1858" t="s">
        <v>2506</v>
      </c>
      <c r="V1858" s="132">
        <v>10</v>
      </c>
      <c r="W1858" s="132">
        <v>5.2999999999999999E-2</v>
      </c>
      <c r="X1858" t="s">
        <v>413</v>
      </c>
      <c r="Y1858" t="s">
        <v>340</v>
      </c>
      <c r="Z1858" s="131">
        <v>280000</v>
      </c>
      <c r="AA1858" s="131">
        <v>1</v>
      </c>
      <c r="AB1858" s="131">
        <v>106.83</v>
      </c>
      <c r="AC1858" s="109"/>
      <c r="AD1858" s="131">
        <v>299.12400000000002</v>
      </c>
      <c r="AE1858" s="109"/>
      <c r="AF1858" s="108"/>
      <c r="AG1858" s="16"/>
      <c r="AH1858" s="132">
        <v>4.4000000000000002E-4</v>
      </c>
      <c r="AI1858" s="132">
        <v>2.1780000000000001E-2</v>
      </c>
      <c r="AJ1858" s="132">
        <v>1.66E-3</v>
      </c>
    </row>
    <row r="1859" spans="1:36">
      <c r="A1859" t="s">
        <v>1214</v>
      </c>
      <c r="B1859" t="s">
        <v>1255</v>
      </c>
      <c r="C1859" t="s">
        <v>1698</v>
      </c>
      <c r="D1859" t="s">
        <v>1699</v>
      </c>
      <c r="E1859" t="s">
        <v>310</v>
      </c>
      <c r="F1859" t="s">
        <v>3016</v>
      </c>
      <c r="G1859" t="s">
        <v>3017</v>
      </c>
      <c r="H1859" t="s">
        <v>322</v>
      </c>
      <c r="I1859" t="s">
        <v>952</v>
      </c>
      <c r="J1859" t="s">
        <v>205</v>
      </c>
      <c r="K1859" t="s">
        <v>205</v>
      </c>
      <c r="L1859" t="s">
        <v>326</v>
      </c>
      <c r="M1859" t="s">
        <v>341</v>
      </c>
      <c r="N1859" t="s">
        <v>466</v>
      </c>
      <c r="O1859" t="s">
        <v>340</v>
      </c>
      <c r="P1859" t="s">
        <v>1566</v>
      </c>
      <c r="Q1859" t="s">
        <v>414</v>
      </c>
      <c r="R1859" t="s">
        <v>408</v>
      </c>
      <c r="S1859" t="s">
        <v>1213</v>
      </c>
      <c r="T1859" s="131">
        <v>2</v>
      </c>
      <c r="U1859" t="s">
        <v>2756</v>
      </c>
      <c r="V1859" s="132">
        <v>2.0389999999999998E-2</v>
      </c>
      <c r="W1859" s="132">
        <v>4.8800000000000003E-2</v>
      </c>
      <c r="X1859" t="s">
        <v>413</v>
      </c>
      <c r="Y1859" t="s">
        <v>340</v>
      </c>
      <c r="Z1859" s="131">
        <v>302600</v>
      </c>
      <c r="AA1859" s="131">
        <v>1</v>
      </c>
      <c r="AB1859" s="131">
        <v>95.78</v>
      </c>
      <c r="AC1859" s="109"/>
      <c r="AD1859" s="131">
        <v>289.83</v>
      </c>
      <c r="AE1859" s="109"/>
      <c r="AF1859" s="108"/>
      <c r="AG1859" s="16"/>
      <c r="AH1859" s="132">
        <v>4.2000000000000002E-4</v>
      </c>
      <c r="AI1859" s="132">
        <v>2.111E-2</v>
      </c>
      <c r="AJ1859" s="132">
        <v>1.6100000000000001E-3</v>
      </c>
    </row>
    <row r="1860" spans="1:36">
      <c r="A1860" t="s">
        <v>1214</v>
      </c>
      <c r="B1860" t="s">
        <v>1255</v>
      </c>
      <c r="C1860" t="s">
        <v>1992</v>
      </c>
      <c r="D1860" t="s">
        <v>1993</v>
      </c>
      <c r="E1860" t="s">
        <v>310</v>
      </c>
      <c r="F1860" t="s">
        <v>2530</v>
      </c>
      <c r="G1860" t="s">
        <v>2531</v>
      </c>
      <c r="H1860" t="s">
        <v>322</v>
      </c>
      <c r="I1860" t="s">
        <v>755</v>
      </c>
      <c r="J1860" t="s">
        <v>205</v>
      </c>
      <c r="K1860" t="s">
        <v>205</v>
      </c>
      <c r="L1860" t="s">
        <v>326</v>
      </c>
      <c r="M1860" t="s">
        <v>341</v>
      </c>
      <c r="N1860" t="s">
        <v>449</v>
      </c>
      <c r="O1860" t="s">
        <v>340</v>
      </c>
      <c r="P1860" t="s">
        <v>1212</v>
      </c>
      <c r="Q1860" t="s">
        <v>414</v>
      </c>
      <c r="R1860" t="s">
        <v>408</v>
      </c>
      <c r="S1860" t="s">
        <v>1213</v>
      </c>
      <c r="T1860" s="131">
        <v>3.34</v>
      </c>
      <c r="U1860" t="s">
        <v>2532</v>
      </c>
      <c r="V1860" s="132">
        <v>-5.3200000000000001E-3</v>
      </c>
      <c r="W1860" s="132">
        <v>2.5700000000000001E-2</v>
      </c>
      <c r="X1860" t="s">
        <v>413</v>
      </c>
      <c r="Y1860" t="s">
        <v>340</v>
      </c>
      <c r="Z1860" s="131">
        <v>259000</v>
      </c>
      <c r="AA1860" s="131">
        <v>1</v>
      </c>
      <c r="AB1860" s="131">
        <v>105.19</v>
      </c>
      <c r="AC1860" s="109"/>
      <c r="AD1860" s="131">
        <v>272.44200000000001</v>
      </c>
      <c r="AE1860" s="109"/>
      <c r="AF1860" s="108"/>
      <c r="AG1860" s="16"/>
      <c r="AH1860" s="132">
        <v>2.5999999999999998E-4</v>
      </c>
      <c r="AI1860" s="132">
        <v>1.984E-2</v>
      </c>
      <c r="AJ1860" s="132">
        <v>1.5100000000000001E-3</v>
      </c>
    </row>
    <row r="1861" spans="1:36">
      <c r="A1861" t="s">
        <v>1214</v>
      </c>
      <c r="B1861" t="s">
        <v>1255</v>
      </c>
      <c r="C1861" t="s">
        <v>1532</v>
      </c>
      <c r="D1861" t="s">
        <v>1533</v>
      </c>
      <c r="E1861" t="s">
        <v>310</v>
      </c>
      <c r="F1861" t="s">
        <v>2485</v>
      </c>
      <c r="G1861" t="s">
        <v>2486</v>
      </c>
      <c r="H1861" t="s">
        <v>322</v>
      </c>
      <c r="I1861" t="s">
        <v>755</v>
      </c>
      <c r="J1861" t="s">
        <v>205</v>
      </c>
      <c r="K1861" t="s">
        <v>205</v>
      </c>
      <c r="L1861" t="s">
        <v>326</v>
      </c>
      <c r="M1861" t="s">
        <v>341</v>
      </c>
      <c r="N1861" t="s">
        <v>449</v>
      </c>
      <c r="O1861" t="s">
        <v>340</v>
      </c>
      <c r="P1861" t="s">
        <v>1212</v>
      </c>
      <c r="Q1861" t="s">
        <v>414</v>
      </c>
      <c r="R1861" t="s">
        <v>408</v>
      </c>
      <c r="S1861" t="s">
        <v>1213</v>
      </c>
      <c r="T1861" s="131">
        <v>3.5</v>
      </c>
      <c r="U1861" t="s">
        <v>2487</v>
      </c>
      <c r="V1861" s="132">
        <v>2.7040000000000002E-2</v>
      </c>
      <c r="W1861" s="132">
        <v>2.5999999999999999E-2</v>
      </c>
      <c r="X1861" t="s">
        <v>413</v>
      </c>
      <c r="Y1861" t="s">
        <v>340</v>
      </c>
      <c r="Z1861" s="131">
        <v>255729.99</v>
      </c>
      <c r="AA1861" s="131">
        <v>1</v>
      </c>
      <c r="AB1861" s="131">
        <v>105.05</v>
      </c>
      <c r="AC1861" s="109"/>
      <c r="AD1861" s="131">
        <v>268.64400000000001</v>
      </c>
      <c r="AE1861" s="109"/>
      <c r="AF1861" s="108"/>
      <c r="AG1861" s="16"/>
      <c r="AH1861" s="132">
        <v>8.0000000000000007E-5</v>
      </c>
      <c r="AI1861" s="132">
        <v>1.9560000000000001E-2</v>
      </c>
      <c r="AJ1861" s="132">
        <v>1.49E-3</v>
      </c>
    </row>
    <row r="1862" spans="1:36">
      <c r="A1862" t="s">
        <v>1214</v>
      </c>
      <c r="B1862" t="s">
        <v>1255</v>
      </c>
      <c r="C1862" t="s">
        <v>2906</v>
      </c>
      <c r="D1862" t="s">
        <v>2907</v>
      </c>
      <c r="E1862" t="s">
        <v>310</v>
      </c>
      <c r="F1862" t="s">
        <v>2908</v>
      </c>
      <c r="G1862" t="s">
        <v>2909</v>
      </c>
      <c r="H1862" t="s">
        <v>322</v>
      </c>
      <c r="I1862" t="s">
        <v>755</v>
      </c>
      <c r="J1862" t="s">
        <v>205</v>
      </c>
      <c r="K1862" t="s">
        <v>205</v>
      </c>
      <c r="L1862" t="s">
        <v>326</v>
      </c>
      <c r="M1862" t="s">
        <v>341</v>
      </c>
      <c r="N1862" t="s">
        <v>441</v>
      </c>
      <c r="O1862" t="s">
        <v>340</v>
      </c>
      <c r="P1862" t="s">
        <v>1556</v>
      </c>
      <c r="Q1862" t="s">
        <v>416</v>
      </c>
      <c r="R1862" t="s">
        <v>408</v>
      </c>
      <c r="S1862" t="s">
        <v>1213</v>
      </c>
      <c r="T1862" s="131">
        <v>3.21</v>
      </c>
      <c r="U1862" t="s">
        <v>2328</v>
      </c>
      <c r="V1862" s="132">
        <v>10</v>
      </c>
      <c r="W1862" s="132">
        <v>3.1E-2</v>
      </c>
      <c r="X1862" t="s">
        <v>413</v>
      </c>
      <c r="Y1862" t="s">
        <v>340</v>
      </c>
      <c r="Z1862" s="131">
        <v>236600</v>
      </c>
      <c r="AA1862" s="131">
        <v>1</v>
      </c>
      <c r="AB1862" s="131">
        <v>112.88</v>
      </c>
      <c r="AC1862" s="109"/>
      <c r="AD1862" s="131">
        <v>267.07400000000001</v>
      </c>
      <c r="AE1862" s="109"/>
      <c r="AF1862" s="108"/>
      <c r="AG1862" s="16"/>
      <c r="AH1862" s="132">
        <v>2.7E-4</v>
      </c>
      <c r="AI1862" s="132">
        <v>1.9449999999999999E-2</v>
      </c>
      <c r="AJ1862" s="132">
        <v>1.48E-3</v>
      </c>
    </row>
    <row r="1863" spans="1:36">
      <c r="A1863" t="s">
        <v>1214</v>
      </c>
      <c r="B1863" t="s">
        <v>1255</v>
      </c>
      <c r="C1863" t="s">
        <v>2867</v>
      </c>
      <c r="D1863" t="s">
        <v>2868</v>
      </c>
      <c r="E1863" t="s">
        <v>310</v>
      </c>
      <c r="F1863" t="s">
        <v>2869</v>
      </c>
      <c r="G1863" t="s">
        <v>2870</v>
      </c>
      <c r="H1863" t="s">
        <v>322</v>
      </c>
      <c r="I1863" t="s">
        <v>755</v>
      </c>
      <c r="J1863" t="s">
        <v>205</v>
      </c>
      <c r="K1863" t="s">
        <v>205</v>
      </c>
      <c r="L1863" t="s">
        <v>326</v>
      </c>
      <c r="M1863" t="s">
        <v>341</v>
      </c>
      <c r="N1863" t="s">
        <v>465</v>
      </c>
      <c r="O1863" t="s">
        <v>340</v>
      </c>
      <c r="P1863" t="s">
        <v>1579</v>
      </c>
      <c r="Q1863" t="s">
        <v>416</v>
      </c>
      <c r="R1863" t="s">
        <v>408</v>
      </c>
      <c r="S1863" t="s">
        <v>1213</v>
      </c>
      <c r="T1863" s="131">
        <v>6.34</v>
      </c>
      <c r="U1863" t="s">
        <v>2871</v>
      </c>
      <c r="V1863" s="132">
        <v>1.0999999999999999E-2</v>
      </c>
      <c r="W1863" s="132">
        <v>3.04E-2</v>
      </c>
      <c r="X1863" t="s">
        <v>413</v>
      </c>
      <c r="Y1863" t="s">
        <v>340</v>
      </c>
      <c r="Z1863" s="131">
        <v>266103.94</v>
      </c>
      <c r="AA1863" s="131">
        <v>1</v>
      </c>
      <c r="AB1863" s="131">
        <v>96.38</v>
      </c>
      <c r="AC1863" s="109"/>
      <c r="AD1863" s="131">
        <v>256.471</v>
      </c>
      <c r="AE1863" s="109"/>
      <c r="AF1863" s="108"/>
      <c r="AG1863" s="16"/>
      <c r="AH1863" s="132">
        <v>1.2999999999999999E-3</v>
      </c>
      <c r="AI1863" s="132">
        <v>1.8679999999999999E-2</v>
      </c>
      <c r="AJ1863" s="132">
        <v>1.42E-3</v>
      </c>
    </row>
    <row r="1864" spans="1:36">
      <c r="A1864" t="s">
        <v>1214</v>
      </c>
      <c r="B1864" t="s">
        <v>1255</v>
      </c>
      <c r="C1864" t="s">
        <v>2235</v>
      </c>
      <c r="D1864" t="s">
        <v>2236</v>
      </c>
      <c r="E1864" t="s">
        <v>310</v>
      </c>
      <c r="F1864" t="s">
        <v>2252</v>
      </c>
      <c r="G1864" t="s">
        <v>2253</v>
      </c>
      <c r="H1864" t="s">
        <v>322</v>
      </c>
      <c r="I1864" t="s">
        <v>755</v>
      </c>
      <c r="J1864" t="s">
        <v>205</v>
      </c>
      <c r="K1864" t="s">
        <v>205</v>
      </c>
      <c r="L1864" t="s">
        <v>326</v>
      </c>
      <c r="M1864" t="s">
        <v>341</v>
      </c>
      <c r="N1864" t="s">
        <v>466</v>
      </c>
      <c r="O1864" t="s">
        <v>340</v>
      </c>
      <c r="P1864" t="s">
        <v>1645</v>
      </c>
      <c r="Q1864" t="s">
        <v>414</v>
      </c>
      <c r="R1864" t="s">
        <v>408</v>
      </c>
      <c r="S1864" t="s">
        <v>1213</v>
      </c>
      <c r="T1864" s="131">
        <v>2.21</v>
      </c>
      <c r="U1864" t="s">
        <v>2254</v>
      </c>
      <c r="V1864" s="132">
        <v>8.8000000000000003E-4</v>
      </c>
      <c r="W1864" s="132">
        <v>2.8400000000000002E-2</v>
      </c>
      <c r="X1864" t="s">
        <v>413</v>
      </c>
      <c r="Y1864" t="s">
        <v>340</v>
      </c>
      <c r="Z1864" s="131">
        <v>223740</v>
      </c>
      <c r="AA1864" s="131">
        <v>1</v>
      </c>
      <c r="AB1864" s="131">
        <v>108.66</v>
      </c>
      <c r="AC1864" s="109"/>
      <c r="AD1864" s="131">
        <v>243.11600000000001</v>
      </c>
      <c r="AE1864" s="109"/>
      <c r="AF1864" s="108"/>
      <c r="AG1864" s="16"/>
      <c r="AH1864" s="132">
        <v>3.3E-4</v>
      </c>
      <c r="AI1864" s="132">
        <v>1.77E-2</v>
      </c>
      <c r="AJ1864" s="132">
        <v>1.3500000000000001E-3</v>
      </c>
    </row>
    <row r="1865" spans="1:36">
      <c r="A1865" t="s">
        <v>1214</v>
      </c>
      <c r="B1865" t="s">
        <v>1255</v>
      </c>
      <c r="C1865" t="s">
        <v>2480</v>
      </c>
      <c r="D1865" t="s">
        <v>2481</v>
      </c>
      <c r="E1865" t="s">
        <v>310</v>
      </c>
      <c r="F1865" t="s">
        <v>2482</v>
      </c>
      <c r="G1865" t="s">
        <v>2483</v>
      </c>
      <c r="H1865" t="s">
        <v>322</v>
      </c>
      <c r="I1865" t="s">
        <v>755</v>
      </c>
      <c r="J1865" t="s">
        <v>205</v>
      </c>
      <c r="K1865" t="s">
        <v>205</v>
      </c>
      <c r="L1865" t="s">
        <v>326</v>
      </c>
      <c r="M1865" t="s">
        <v>341</v>
      </c>
      <c r="N1865" t="s">
        <v>478</v>
      </c>
      <c r="O1865" t="s">
        <v>340</v>
      </c>
      <c r="P1865" t="s">
        <v>1212</v>
      </c>
      <c r="Q1865" t="s">
        <v>414</v>
      </c>
      <c r="R1865" t="s">
        <v>408</v>
      </c>
      <c r="S1865" t="s">
        <v>1213</v>
      </c>
      <c r="T1865" s="131">
        <v>11.73</v>
      </c>
      <c r="U1865" t="s">
        <v>2484</v>
      </c>
      <c r="V1865" s="132">
        <v>6.0099999999999997E-3</v>
      </c>
      <c r="W1865" s="132">
        <v>2.7699999999999999E-2</v>
      </c>
      <c r="X1865" t="s">
        <v>413</v>
      </c>
      <c r="Y1865" t="s">
        <v>340</v>
      </c>
      <c r="Z1865" s="131">
        <v>222779.92</v>
      </c>
      <c r="AA1865" s="131">
        <v>1</v>
      </c>
      <c r="AB1865" s="131">
        <v>106.32</v>
      </c>
      <c r="AC1865" s="109"/>
      <c r="AD1865" s="131">
        <v>236.86</v>
      </c>
      <c r="AE1865" s="109"/>
      <c r="AF1865" s="108"/>
      <c r="AG1865" s="16"/>
      <c r="AH1865" s="132">
        <v>4.0000000000000003E-5</v>
      </c>
      <c r="AI1865" s="132">
        <v>1.7250000000000001E-2</v>
      </c>
      <c r="AJ1865" s="132">
        <v>1.31E-3</v>
      </c>
    </row>
    <row r="1866" spans="1:36">
      <c r="A1866" t="s">
        <v>1214</v>
      </c>
      <c r="B1866" t="s">
        <v>1255</v>
      </c>
      <c r="C1866" t="s">
        <v>2414</v>
      </c>
      <c r="D1866" t="s">
        <v>2415</v>
      </c>
      <c r="E1866" t="s">
        <v>310</v>
      </c>
      <c r="F1866" t="s">
        <v>2839</v>
      </c>
      <c r="G1866" t="s">
        <v>2840</v>
      </c>
      <c r="H1866" t="s">
        <v>322</v>
      </c>
      <c r="I1866" t="s">
        <v>755</v>
      </c>
      <c r="J1866" t="s">
        <v>205</v>
      </c>
      <c r="K1866" t="s">
        <v>205</v>
      </c>
      <c r="L1866" t="s">
        <v>326</v>
      </c>
      <c r="M1866" t="s">
        <v>341</v>
      </c>
      <c r="N1866" t="s">
        <v>449</v>
      </c>
      <c r="O1866" t="s">
        <v>340</v>
      </c>
      <c r="P1866" t="s">
        <v>1590</v>
      </c>
      <c r="Q1866" t="s">
        <v>414</v>
      </c>
      <c r="R1866" t="s">
        <v>408</v>
      </c>
      <c r="S1866" t="s">
        <v>1213</v>
      </c>
      <c r="T1866" s="131">
        <v>2.72</v>
      </c>
      <c r="U1866" t="s">
        <v>1880</v>
      </c>
      <c r="V1866" s="132">
        <v>2.707E-2</v>
      </c>
      <c r="W1866" s="132">
        <v>2.8500000000000001E-2</v>
      </c>
      <c r="X1866" t="s">
        <v>412</v>
      </c>
      <c r="Y1866" t="s">
        <v>340</v>
      </c>
      <c r="Z1866" s="131">
        <v>216627</v>
      </c>
      <c r="AA1866" s="131">
        <v>1</v>
      </c>
      <c r="AB1866" s="131">
        <v>108.07</v>
      </c>
      <c r="AC1866" s="109"/>
      <c r="AD1866" s="131">
        <v>234.10900000000001</v>
      </c>
      <c r="AE1866" s="109"/>
      <c r="AF1866" s="108"/>
      <c r="AG1866" s="16"/>
      <c r="AH1866" s="132">
        <v>2.4000000000000001E-4</v>
      </c>
      <c r="AI1866" s="132">
        <v>1.7049999999999999E-2</v>
      </c>
      <c r="AJ1866" s="132">
        <v>1.2999999999999999E-3</v>
      </c>
    </row>
    <row r="1867" spans="1:36">
      <c r="A1867" t="s">
        <v>1214</v>
      </c>
      <c r="B1867" t="s">
        <v>1255</v>
      </c>
      <c r="C1867" t="s">
        <v>1992</v>
      </c>
      <c r="D1867" t="s">
        <v>1993</v>
      </c>
      <c r="E1867" t="s">
        <v>310</v>
      </c>
      <c r="F1867" t="s">
        <v>2845</v>
      </c>
      <c r="G1867" t="s">
        <v>2846</v>
      </c>
      <c r="H1867" t="s">
        <v>322</v>
      </c>
      <c r="I1867" t="s">
        <v>755</v>
      </c>
      <c r="J1867" t="s">
        <v>205</v>
      </c>
      <c r="K1867" t="s">
        <v>205</v>
      </c>
      <c r="L1867" t="s">
        <v>326</v>
      </c>
      <c r="M1867" t="s">
        <v>341</v>
      </c>
      <c r="N1867" t="s">
        <v>449</v>
      </c>
      <c r="O1867" t="s">
        <v>340</v>
      </c>
      <c r="P1867" t="s">
        <v>1590</v>
      </c>
      <c r="Q1867" t="s">
        <v>414</v>
      </c>
      <c r="R1867" t="s">
        <v>408</v>
      </c>
      <c r="S1867" t="s">
        <v>1213</v>
      </c>
      <c r="T1867" s="131">
        <v>0.88</v>
      </c>
      <c r="U1867" t="s">
        <v>2847</v>
      </c>
      <c r="V1867" s="132">
        <v>2.6519999999999998E-2</v>
      </c>
      <c r="W1867" s="132">
        <v>2.8799999999999999E-2</v>
      </c>
      <c r="X1867" t="s">
        <v>412</v>
      </c>
      <c r="Y1867" t="s">
        <v>340</v>
      </c>
      <c r="Z1867" s="131">
        <v>198333</v>
      </c>
      <c r="AA1867" s="131">
        <v>1</v>
      </c>
      <c r="AB1867" s="131">
        <v>116.88</v>
      </c>
      <c r="AC1867" s="109"/>
      <c r="AD1867" s="131">
        <v>231.81200000000001</v>
      </c>
      <c r="AE1867" s="109"/>
      <c r="AF1867" s="108"/>
      <c r="AG1867" s="16"/>
      <c r="AH1867" s="132">
        <v>1.9000000000000001E-4</v>
      </c>
      <c r="AI1867" s="132">
        <v>1.6879999999999999E-2</v>
      </c>
      <c r="AJ1867" s="132">
        <v>1.2899999999999999E-3</v>
      </c>
    </row>
    <row r="1868" spans="1:36">
      <c r="A1868" t="s">
        <v>1214</v>
      </c>
      <c r="B1868" t="s">
        <v>1255</v>
      </c>
      <c r="C1868" t="s">
        <v>1532</v>
      </c>
      <c r="D1868" t="s">
        <v>1533</v>
      </c>
      <c r="E1868" t="s">
        <v>310</v>
      </c>
      <c r="F1868" t="s">
        <v>2848</v>
      </c>
      <c r="G1868" t="s">
        <v>2849</v>
      </c>
      <c r="H1868" t="s">
        <v>322</v>
      </c>
      <c r="I1868" t="s">
        <v>755</v>
      </c>
      <c r="J1868" t="s">
        <v>205</v>
      </c>
      <c r="K1868" t="s">
        <v>205</v>
      </c>
      <c r="L1868" t="s">
        <v>326</v>
      </c>
      <c r="M1868" t="s">
        <v>341</v>
      </c>
      <c r="N1868" t="s">
        <v>449</v>
      </c>
      <c r="O1868" t="s">
        <v>340</v>
      </c>
      <c r="P1868" t="s">
        <v>1590</v>
      </c>
      <c r="Q1868" t="s">
        <v>414</v>
      </c>
      <c r="R1868" t="s">
        <v>408</v>
      </c>
      <c r="S1868" t="s">
        <v>1213</v>
      </c>
      <c r="T1868" s="131">
        <v>0.33</v>
      </c>
      <c r="U1868" t="s">
        <v>2850</v>
      </c>
      <c r="V1868" s="132">
        <v>2.6120000000000001E-2</v>
      </c>
      <c r="W1868" s="132">
        <v>2.1399999999999999E-2</v>
      </c>
      <c r="X1868" t="s">
        <v>412</v>
      </c>
      <c r="Y1868" t="s">
        <v>340</v>
      </c>
      <c r="Z1868" s="131">
        <v>193162</v>
      </c>
      <c r="AA1868" s="131">
        <v>1</v>
      </c>
      <c r="AB1868" s="131">
        <v>117.22</v>
      </c>
      <c r="AC1868" s="109"/>
      <c r="AD1868" s="131">
        <v>226.42400000000001</v>
      </c>
      <c r="AE1868" s="109"/>
      <c r="AF1868" s="108"/>
      <c r="AG1868" s="16"/>
      <c r="AH1868" s="132">
        <v>3.6999999999999999E-4</v>
      </c>
      <c r="AI1868" s="132">
        <v>1.6490000000000001E-2</v>
      </c>
      <c r="AJ1868" s="132">
        <v>1.2600000000000001E-3</v>
      </c>
    </row>
    <row r="1869" spans="1:36">
      <c r="A1869" t="s">
        <v>1214</v>
      </c>
      <c r="B1869" t="s">
        <v>1255</v>
      </c>
      <c r="C1869" t="s">
        <v>2004</v>
      </c>
      <c r="D1869" t="s">
        <v>2005</v>
      </c>
      <c r="E1869" t="s">
        <v>310</v>
      </c>
      <c r="F1869" t="s">
        <v>2232</v>
      </c>
      <c r="G1869" t="s">
        <v>2233</v>
      </c>
      <c r="H1869" t="s">
        <v>322</v>
      </c>
      <c r="I1869" t="s">
        <v>755</v>
      </c>
      <c r="J1869" t="s">
        <v>205</v>
      </c>
      <c r="K1869" t="s">
        <v>205</v>
      </c>
      <c r="L1869" t="s">
        <v>326</v>
      </c>
      <c r="M1869" t="s">
        <v>341</v>
      </c>
      <c r="N1869" t="s">
        <v>449</v>
      </c>
      <c r="O1869" t="s">
        <v>340</v>
      </c>
      <c r="P1869" t="s">
        <v>1212</v>
      </c>
      <c r="Q1869" t="s">
        <v>414</v>
      </c>
      <c r="R1869" t="s">
        <v>408</v>
      </c>
      <c r="S1869" t="s">
        <v>1213</v>
      </c>
      <c r="T1869" s="131">
        <v>3.21</v>
      </c>
      <c r="U1869" t="s">
        <v>2234</v>
      </c>
      <c r="V1869" s="132">
        <v>-3.5899999999999999E-3</v>
      </c>
      <c r="W1869" s="132">
        <v>2.58E-2</v>
      </c>
      <c r="X1869" t="s">
        <v>413</v>
      </c>
      <c r="Y1869" t="s">
        <v>340</v>
      </c>
      <c r="Z1869" s="131">
        <v>213344</v>
      </c>
      <c r="AA1869" s="131">
        <v>1</v>
      </c>
      <c r="AB1869" s="131">
        <v>104.36</v>
      </c>
      <c r="AC1869" s="109"/>
      <c r="AD1869" s="131">
        <v>222.64599999999999</v>
      </c>
      <c r="AE1869" s="109"/>
      <c r="AF1869" s="108"/>
      <c r="AG1869" s="16"/>
      <c r="AH1869" s="132">
        <v>1E-4</v>
      </c>
      <c r="AI1869" s="132">
        <v>1.6209999999999999E-2</v>
      </c>
      <c r="AJ1869" s="132">
        <v>1.24E-3</v>
      </c>
    </row>
    <row r="1870" spans="1:36">
      <c r="A1870" t="s">
        <v>1214</v>
      </c>
      <c r="B1870" t="s">
        <v>1255</v>
      </c>
      <c r="C1870" t="s">
        <v>3463</v>
      </c>
      <c r="D1870" t="s">
        <v>3464</v>
      </c>
      <c r="E1870" t="s">
        <v>310</v>
      </c>
      <c r="F1870" t="s">
        <v>3465</v>
      </c>
      <c r="G1870" t="s">
        <v>3466</v>
      </c>
      <c r="H1870" t="s">
        <v>322</v>
      </c>
      <c r="I1870" t="s">
        <v>755</v>
      </c>
      <c r="J1870" t="s">
        <v>205</v>
      </c>
      <c r="K1870" t="s">
        <v>205</v>
      </c>
      <c r="L1870" t="s">
        <v>326</v>
      </c>
      <c r="M1870" t="s">
        <v>341</v>
      </c>
      <c r="N1870" t="s">
        <v>466</v>
      </c>
      <c r="O1870" t="s">
        <v>340</v>
      </c>
      <c r="P1870" t="s">
        <v>1550</v>
      </c>
      <c r="Q1870" t="s">
        <v>414</v>
      </c>
      <c r="R1870" t="s">
        <v>408</v>
      </c>
      <c r="S1870" t="s">
        <v>1213</v>
      </c>
      <c r="T1870" s="131">
        <v>3.49</v>
      </c>
      <c r="U1870" t="s">
        <v>1612</v>
      </c>
      <c r="V1870" s="132">
        <v>9.9600000000000001E-3</v>
      </c>
      <c r="W1870" s="132">
        <v>3.4799999999999998E-2</v>
      </c>
      <c r="X1870" t="s">
        <v>413</v>
      </c>
      <c r="Y1870" t="s">
        <v>340</v>
      </c>
      <c r="Z1870" s="131">
        <v>210600</v>
      </c>
      <c r="AA1870" s="131">
        <v>1</v>
      </c>
      <c r="AB1870" s="131">
        <v>105.12</v>
      </c>
      <c r="AC1870" s="109"/>
      <c r="AD1870" s="131">
        <v>221.38300000000001</v>
      </c>
      <c r="AE1870" s="109"/>
      <c r="AF1870" s="108"/>
      <c r="AG1870" s="16"/>
      <c r="AH1870" s="132">
        <v>5.5999999999999995E-4</v>
      </c>
      <c r="AI1870" s="132">
        <v>1.6119999999999999E-2</v>
      </c>
      <c r="AJ1870" s="132">
        <v>1.23E-3</v>
      </c>
    </row>
    <row r="1871" spans="1:36">
      <c r="A1871" t="s">
        <v>1214</v>
      </c>
      <c r="B1871" t="s">
        <v>1255</v>
      </c>
      <c r="C1871" t="s">
        <v>2612</v>
      </c>
      <c r="D1871" t="s">
        <v>2613</v>
      </c>
      <c r="E1871" t="s">
        <v>310</v>
      </c>
      <c r="F1871" t="s">
        <v>2614</v>
      </c>
      <c r="G1871" t="s">
        <v>2615</v>
      </c>
      <c r="H1871" t="s">
        <v>322</v>
      </c>
      <c r="I1871" t="s">
        <v>755</v>
      </c>
      <c r="J1871" t="s">
        <v>205</v>
      </c>
      <c r="K1871" t="s">
        <v>205</v>
      </c>
      <c r="L1871" t="s">
        <v>326</v>
      </c>
      <c r="M1871" t="s">
        <v>341</v>
      </c>
      <c r="N1871" t="s">
        <v>476</v>
      </c>
      <c r="O1871" t="s">
        <v>340</v>
      </c>
      <c r="P1871" t="s">
        <v>1645</v>
      </c>
      <c r="Q1871" t="s">
        <v>414</v>
      </c>
      <c r="R1871" t="s">
        <v>408</v>
      </c>
      <c r="S1871" t="s">
        <v>1213</v>
      </c>
      <c r="T1871" s="131">
        <v>1.69</v>
      </c>
      <c r="U1871" t="s">
        <v>2616</v>
      </c>
      <c r="V1871" s="132">
        <v>5.2100000000000002E-3</v>
      </c>
      <c r="W1871" s="132">
        <v>2.7400000000000001E-2</v>
      </c>
      <c r="X1871" t="s">
        <v>413</v>
      </c>
      <c r="Y1871" t="s">
        <v>340</v>
      </c>
      <c r="Z1871" s="131">
        <v>178759.58</v>
      </c>
      <c r="AA1871" s="131">
        <v>1</v>
      </c>
      <c r="AB1871" s="131">
        <v>123.76</v>
      </c>
      <c r="AC1871" s="109"/>
      <c r="AD1871" s="131">
        <v>221.233</v>
      </c>
      <c r="AE1871" s="109"/>
      <c r="AF1871" s="108"/>
      <c r="AG1871" s="16"/>
      <c r="AH1871" s="132">
        <v>4.4000000000000002E-4</v>
      </c>
      <c r="AI1871" s="132">
        <v>1.6109999999999999E-2</v>
      </c>
      <c r="AJ1871" s="132">
        <v>1.23E-3</v>
      </c>
    </row>
    <row r="1872" spans="1:36">
      <c r="A1872" t="s">
        <v>1214</v>
      </c>
      <c r="B1872" t="s">
        <v>1255</v>
      </c>
      <c r="C1872" t="s">
        <v>2547</v>
      </c>
      <c r="D1872" t="s">
        <v>2548</v>
      </c>
      <c r="E1872" t="s">
        <v>310</v>
      </c>
      <c r="F1872" t="s">
        <v>2549</v>
      </c>
      <c r="G1872" t="s">
        <v>2550</v>
      </c>
      <c r="H1872" t="s">
        <v>322</v>
      </c>
      <c r="I1872" t="s">
        <v>756</v>
      </c>
      <c r="J1872" t="s">
        <v>205</v>
      </c>
      <c r="K1872" t="s">
        <v>205</v>
      </c>
      <c r="L1872" t="s">
        <v>326</v>
      </c>
      <c r="M1872" t="s">
        <v>341</v>
      </c>
      <c r="N1872" t="s">
        <v>455</v>
      </c>
      <c r="O1872" t="s">
        <v>340</v>
      </c>
      <c r="P1872" t="s">
        <v>1579</v>
      </c>
      <c r="Q1872" t="s">
        <v>416</v>
      </c>
      <c r="R1872" t="s">
        <v>408</v>
      </c>
      <c r="S1872" t="s">
        <v>1213</v>
      </c>
      <c r="T1872" s="131">
        <v>2.4300000000000002</v>
      </c>
      <c r="U1872" t="s">
        <v>2551</v>
      </c>
      <c r="V1872" s="132">
        <v>4.3299999999999998E-2</v>
      </c>
      <c r="W1872" s="132">
        <v>6.2100000000000002E-2</v>
      </c>
      <c r="X1872" t="s">
        <v>413</v>
      </c>
      <c r="Y1872" t="s">
        <v>340</v>
      </c>
      <c r="Z1872" s="131">
        <v>234018.88</v>
      </c>
      <c r="AA1872" s="131">
        <v>1</v>
      </c>
      <c r="AB1872" s="131">
        <v>94.12</v>
      </c>
      <c r="AC1872" s="109"/>
      <c r="AD1872" s="131">
        <v>220.25899999999999</v>
      </c>
      <c r="AE1872" s="109"/>
      <c r="AF1872" s="108"/>
      <c r="AG1872" s="16"/>
      <c r="AH1872" s="132">
        <v>1.8000000000000001E-4</v>
      </c>
      <c r="AI1872" s="132">
        <v>1.6039999999999999E-2</v>
      </c>
      <c r="AJ1872" s="132">
        <v>1.2199999999999999E-3</v>
      </c>
    </row>
    <row r="1873" spans="1:36">
      <c r="A1873" t="s">
        <v>1214</v>
      </c>
      <c r="B1873" t="s">
        <v>1255</v>
      </c>
      <c r="C1873" t="s">
        <v>2239</v>
      </c>
      <c r="D1873" t="s">
        <v>2240</v>
      </c>
      <c r="E1873" t="s">
        <v>310</v>
      </c>
      <c r="F1873" t="s">
        <v>2241</v>
      </c>
      <c r="G1873" t="s">
        <v>2242</v>
      </c>
      <c r="H1873" t="s">
        <v>322</v>
      </c>
      <c r="I1873" t="s">
        <v>952</v>
      </c>
      <c r="J1873" t="s">
        <v>205</v>
      </c>
      <c r="K1873" t="s">
        <v>205</v>
      </c>
      <c r="L1873" t="s">
        <v>326</v>
      </c>
      <c r="M1873" t="s">
        <v>341</v>
      </c>
      <c r="N1873" t="s">
        <v>465</v>
      </c>
      <c r="O1873" t="s">
        <v>340</v>
      </c>
      <c r="P1873" t="s">
        <v>1590</v>
      </c>
      <c r="Q1873" t="s">
        <v>414</v>
      </c>
      <c r="R1873" t="s">
        <v>408</v>
      </c>
      <c r="S1873" t="s">
        <v>1213</v>
      </c>
      <c r="T1873" s="131">
        <v>5.94</v>
      </c>
      <c r="U1873" t="s">
        <v>2243</v>
      </c>
      <c r="V1873" s="132">
        <v>4.4639999999999999E-2</v>
      </c>
      <c r="W1873" s="132">
        <v>5.2400000000000002E-2</v>
      </c>
      <c r="X1873" t="s">
        <v>413</v>
      </c>
      <c r="Y1873" t="s">
        <v>340</v>
      </c>
      <c r="Z1873" s="131">
        <v>208000</v>
      </c>
      <c r="AA1873" s="131">
        <v>1</v>
      </c>
      <c r="AB1873" s="131">
        <v>99.91</v>
      </c>
      <c r="AC1873" s="109"/>
      <c r="AD1873" s="131">
        <v>207.81299999999999</v>
      </c>
      <c r="AE1873" s="109"/>
      <c r="AF1873" s="108"/>
      <c r="AG1873" s="16"/>
      <c r="AH1873" s="132">
        <v>1.1E-4</v>
      </c>
      <c r="AI1873" s="132">
        <v>1.5129999999999999E-2</v>
      </c>
      <c r="AJ1873" s="132">
        <v>1.15E-3</v>
      </c>
    </row>
    <row r="1874" spans="1:36">
      <c r="A1874" t="s">
        <v>1214</v>
      </c>
      <c r="B1874" t="s">
        <v>1255</v>
      </c>
      <c r="C1874" t="s">
        <v>1632</v>
      </c>
      <c r="D1874" t="s">
        <v>1633</v>
      </c>
      <c r="E1874" t="s">
        <v>310</v>
      </c>
      <c r="F1874" t="s">
        <v>1942</v>
      </c>
      <c r="G1874" t="s">
        <v>1943</v>
      </c>
      <c r="H1874" t="s">
        <v>322</v>
      </c>
      <c r="I1874" t="s">
        <v>755</v>
      </c>
      <c r="J1874" t="s">
        <v>205</v>
      </c>
      <c r="K1874" t="s">
        <v>205</v>
      </c>
      <c r="L1874" t="s">
        <v>326</v>
      </c>
      <c r="M1874" t="s">
        <v>341</v>
      </c>
      <c r="N1874" t="s">
        <v>465</v>
      </c>
      <c r="O1874" t="s">
        <v>340</v>
      </c>
      <c r="P1874" t="s">
        <v>1530</v>
      </c>
      <c r="Q1874" t="s">
        <v>414</v>
      </c>
      <c r="R1874" t="s">
        <v>408</v>
      </c>
      <c r="S1874" t="s">
        <v>1213</v>
      </c>
      <c r="T1874" s="131">
        <v>3.56</v>
      </c>
      <c r="U1874" t="s">
        <v>1561</v>
      </c>
      <c r="V1874" s="132">
        <v>3.5409999999999997E-2</v>
      </c>
      <c r="W1874" s="132">
        <v>0.03</v>
      </c>
      <c r="X1874" t="s">
        <v>413</v>
      </c>
      <c r="Y1874" t="s">
        <v>340</v>
      </c>
      <c r="Z1874" s="131">
        <v>186850</v>
      </c>
      <c r="AA1874" s="131">
        <v>1</v>
      </c>
      <c r="AB1874" s="131">
        <v>110.37</v>
      </c>
      <c r="AC1874" s="109"/>
      <c r="AD1874" s="131">
        <v>206.226</v>
      </c>
      <c r="AE1874" s="109"/>
      <c r="AF1874" s="108"/>
      <c r="AG1874" s="16"/>
      <c r="AH1874" s="132">
        <v>1E-4</v>
      </c>
      <c r="AI1874" s="132">
        <v>1.502E-2</v>
      </c>
      <c r="AJ1874" s="132">
        <v>1.14E-3</v>
      </c>
    </row>
    <row r="1875" spans="1:36">
      <c r="A1875" t="s">
        <v>1214</v>
      </c>
      <c r="B1875" t="s">
        <v>1255</v>
      </c>
      <c r="C1875" t="s">
        <v>456</v>
      </c>
      <c r="D1875" t="s">
        <v>2228</v>
      </c>
      <c r="E1875" t="s">
        <v>310</v>
      </c>
      <c r="F1875" t="s">
        <v>2419</v>
      </c>
      <c r="G1875" t="s">
        <v>2420</v>
      </c>
      <c r="H1875" t="s">
        <v>322</v>
      </c>
      <c r="I1875" t="s">
        <v>755</v>
      </c>
      <c r="J1875" t="s">
        <v>205</v>
      </c>
      <c r="K1875" t="s">
        <v>205</v>
      </c>
      <c r="L1875" t="s">
        <v>326</v>
      </c>
      <c r="M1875" t="s">
        <v>341</v>
      </c>
      <c r="N1875" t="s">
        <v>441</v>
      </c>
      <c r="O1875" t="s">
        <v>340</v>
      </c>
      <c r="P1875" t="s">
        <v>1212</v>
      </c>
      <c r="Q1875" t="s">
        <v>414</v>
      </c>
      <c r="R1875" t="s">
        <v>408</v>
      </c>
      <c r="S1875" t="s">
        <v>1213</v>
      </c>
      <c r="T1875" s="131">
        <v>0.65</v>
      </c>
      <c r="U1875" t="s">
        <v>2421</v>
      </c>
      <c r="V1875" s="132">
        <v>1.908E-2</v>
      </c>
      <c r="W1875" s="132">
        <v>2.9600000000000001E-2</v>
      </c>
      <c r="X1875" t="s">
        <v>413</v>
      </c>
      <c r="Y1875" t="s">
        <v>340</v>
      </c>
      <c r="Z1875" s="131">
        <v>166336</v>
      </c>
      <c r="AA1875" s="131">
        <v>1</v>
      </c>
      <c r="AB1875" s="131">
        <v>121.68</v>
      </c>
      <c r="AC1875" s="109"/>
      <c r="AD1875" s="131">
        <v>202.398</v>
      </c>
      <c r="AE1875" s="109"/>
      <c r="AF1875" s="108"/>
      <c r="AG1875" s="16"/>
      <c r="AH1875" s="132">
        <v>1.1E-4</v>
      </c>
      <c r="AI1875" s="132">
        <v>1.474E-2</v>
      </c>
      <c r="AJ1875" s="132">
        <v>1.1199999999999999E-3</v>
      </c>
    </row>
    <row r="1876" spans="1:36">
      <c r="A1876" t="s">
        <v>1214</v>
      </c>
      <c r="B1876" t="s">
        <v>1255</v>
      </c>
      <c r="C1876" t="s">
        <v>2540</v>
      </c>
      <c r="D1876" t="s">
        <v>2541</v>
      </c>
      <c r="E1876" t="s">
        <v>310</v>
      </c>
      <c r="F1876" t="s">
        <v>2542</v>
      </c>
      <c r="G1876" t="s">
        <v>2543</v>
      </c>
      <c r="H1876" t="s">
        <v>322</v>
      </c>
      <c r="I1876" t="s">
        <v>755</v>
      </c>
      <c r="J1876" t="s">
        <v>205</v>
      </c>
      <c r="K1876" t="s">
        <v>205</v>
      </c>
      <c r="L1876" t="s">
        <v>326</v>
      </c>
      <c r="M1876" t="s">
        <v>341</v>
      </c>
      <c r="N1876" t="s">
        <v>448</v>
      </c>
      <c r="O1876" t="s">
        <v>340</v>
      </c>
      <c r="P1876" t="s">
        <v>1530</v>
      </c>
      <c r="Q1876" t="s">
        <v>414</v>
      </c>
      <c r="R1876" t="s">
        <v>408</v>
      </c>
      <c r="S1876" t="s">
        <v>1213</v>
      </c>
      <c r="T1876" s="131">
        <v>2.23</v>
      </c>
      <c r="U1876" t="s">
        <v>2544</v>
      </c>
      <c r="V1876" s="132">
        <v>2.9909999999999999E-2</v>
      </c>
      <c r="W1876" s="132">
        <v>3.1699999999999999E-2</v>
      </c>
      <c r="X1876" t="s">
        <v>413</v>
      </c>
      <c r="Y1876" t="s">
        <v>340</v>
      </c>
      <c r="Z1876" s="131">
        <v>167278.18</v>
      </c>
      <c r="AA1876" s="131">
        <v>1</v>
      </c>
      <c r="AB1876" s="131">
        <v>120.32</v>
      </c>
      <c r="AC1876" s="109"/>
      <c r="AD1876" s="131">
        <v>201.26900000000001</v>
      </c>
      <c r="AE1876" s="109"/>
      <c r="AF1876" s="108"/>
      <c r="AG1876" s="16"/>
      <c r="AH1876" s="132">
        <v>1.2E-4</v>
      </c>
      <c r="AI1876" s="132">
        <v>1.4659999999999999E-2</v>
      </c>
      <c r="AJ1876" s="132">
        <v>1.1199999999999999E-3</v>
      </c>
    </row>
    <row r="1877" spans="1:36">
      <c r="A1877" t="s">
        <v>1214</v>
      </c>
      <c r="B1877" t="s">
        <v>1255</v>
      </c>
      <c r="C1877" t="s">
        <v>2880</v>
      </c>
      <c r="D1877" t="s">
        <v>2881</v>
      </c>
      <c r="E1877" t="s">
        <v>310</v>
      </c>
      <c r="F1877" t="s">
        <v>2882</v>
      </c>
      <c r="G1877" t="s">
        <v>2883</v>
      </c>
      <c r="H1877" t="s">
        <v>322</v>
      </c>
      <c r="I1877" t="s">
        <v>952</v>
      </c>
      <c r="J1877" t="s">
        <v>205</v>
      </c>
      <c r="K1877" t="s">
        <v>205</v>
      </c>
      <c r="L1877" t="s">
        <v>326</v>
      </c>
      <c r="M1877" t="s">
        <v>341</v>
      </c>
      <c r="N1877" t="s">
        <v>448</v>
      </c>
      <c r="O1877" t="s">
        <v>340</v>
      </c>
      <c r="P1877" t="s">
        <v>1673</v>
      </c>
      <c r="Q1877" t="s">
        <v>416</v>
      </c>
      <c r="R1877" t="s">
        <v>408</v>
      </c>
      <c r="S1877" t="s">
        <v>1213</v>
      </c>
      <c r="T1877" s="131">
        <v>1.43</v>
      </c>
      <c r="U1877" t="s">
        <v>1681</v>
      </c>
      <c r="V1877" s="132">
        <v>5.7119999999999997E-2</v>
      </c>
      <c r="W1877" s="132">
        <v>5.3600000000000002E-2</v>
      </c>
      <c r="X1877" t="s">
        <v>413</v>
      </c>
      <c r="Y1877" t="s">
        <v>340</v>
      </c>
      <c r="Z1877" s="131">
        <v>186300</v>
      </c>
      <c r="AA1877" s="131">
        <v>1</v>
      </c>
      <c r="AB1877" s="131">
        <v>103</v>
      </c>
      <c r="AC1877" s="109"/>
      <c r="AD1877" s="131">
        <v>191.88900000000001</v>
      </c>
      <c r="AE1877" s="109"/>
      <c r="AF1877" s="108"/>
      <c r="AG1877" s="16"/>
      <c r="AH1877" s="132">
        <v>1.2899999999999999E-3</v>
      </c>
      <c r="AI1877" s="132">
        <v>1.397E-2</v>
      </c>
      <c r="AJ1877" s="132">
        <v>1.07E-3</v>
      </c>
    </row>
    <row r="1878" spans="1:36">
      <c r="A1878" t="s">
        <v>1214</v>
      </c>
      <c r="B1878" t="s">
        <v>1255</v>
      </c>
      <c r="C1878" t="s">
        <v>2472</v>
      </c>
      <c r="D1878" t="s">
        <v>2473</v>
      </c>
      <c r="E1878" t="s">
        <v>310</v>
      </c>
      <c r="F1878" t="s">
        <v>2851</v>
      </c>
      <c r="G1878" t="s">
        <v>2852</v>
      </c>
      <c r="H1878" t="s">
        <v>322</v>
      </c>
      <c r="I1878" t="s">
        <v>952</v>
      </c>
      <c r="J1878" t="s">
        <v>205</v>
      </c>
      <c r="K1878" t="s">
        <v>205</v>
      </c>
      <c r="L1878" t="s">
        <v>326</v>
      </c>
      <c r="M1878" t="s">
        <v>341</v>
      </c>
      <c r="N1878" t="s">
        <v>463</v>
      </c>
      <c r="O1878" t="s">
        <v>340</v>
      </c>
      <c r="P1878" t="s">
        <v>1590</v>
      </c>
      <c r="Q1878" t="s">
        <v>414</v>
      </c>
      <c r="R1878" t="s">
        <v>408</v>
      </c>
      <c r="S1878" t="s">
        <v>1213</v>
      </c>
      <c r="T1878" s="131">
        <v>2.97</v>
      </c>
      <c r="U1878" t="s">
        <v>2853</v>
      </c>
      <c r="V1878" s="132">
        <v>4.897E-2</v>
      </c>
      <c r="W1878" s="132">
        <v>4.9099999999999998E-2</v>
      </c>
      <c r="X1878" t="s">
        <v>413</v>
      </c>
      <c r="Y1878" t="s">
        <v>340</v>
      </c>
      <c r="Z1878" s="131">
        <v>189647.4</v>
      </c>
      <c r="AA1878" s="131">
        <v>1</v>
      </c>
      <c r="AB1878" s="131">
        <v>100.61</v>
      </c>
      <c r="AC1878" s="109"/>
      <c r="AD1878" s="131">
        <v>190.804</v>
      </c>
      <c r="AE1878" s="109"/>
      <c r="AF1878" s="108"/>
      <c r="AG1878" s="16"/>
      <c r="AH1878" s="132">
        <v>9.3000000000000005E-4</v>
      </c>
      <c r="AI1878" s="132">
        <v>1.389E-2</v>
      </c>
      <c r="AJ1878" s="132">
        <v>1.06E-3</v>
      </c>
    </row>
    <row r="1879" spans="1:36">
      <c r="A1879" t="s">
        <v>1214</v>
      </c>
      <c r="B1879" t="s">
        <v>1255</v>
      </c>
      <c r="C1879" t="s">
        <v>1852</v>
      </c>
      <c r="D1879" t="s">
        <v>1853</v>
      </c>
      <c r="E1879" t="s">
        <v>310</v>
      </c>
      <c r="F1879" t="s">
        <v>2917</v>
      </c>
      <c r="G1879" t="s">
        <v>2918</v>
      </c>
      <c r="H1879" t="s">
        <v>322</v>
      </c>
      <c r="I1879" t="s">
        <v>952</v>
      </c>
      <c r="J1879" t="s">
        <v>205</v>
      </c>
      <c r="K1879" t="s">
        <v>205</v>
      </c>
      <c r="L1879" t="s">
        <v>326</v>
      </c>
      <c r="M1879" t="s">
        <v>341</v>
      </c>
      <c r="N1879" t="s">
        <v>442</v>
      </c>
      <c r="O1879" t="s">
        <v>340</v>
      </c>
      <c r="P1879"/>
      <c r="Q1879" t="s">
        <v>411</v>
      </c>
      <c r="R1879" t="s">
        <v>411</v>
      </c>
      <c r="S1879" t="s">
        <v>1213</v>
      </c>
      <c r="T1879" s="131">
        <v>2.08</v>
      </c>
      <c r="U1879" t="s">
        <v>1986</v>
      </c>
      <c r="V1879" s="132">
        <v>5.101E-2</v>
      </c>
      <c r="W1879" s="132">
        <v>5.62E-2</v>
      </c>
      <c r="X1879" t="s">
        <v>413</v>
      </c>
      <c r="Y1879" t="s">
        <v>340</v>
      </c>
      <c r="Z1879" s="131">
        <v>183000</v>
      </c>
      <c r="AA1879" s="131">
        <v>1</v>
      </c>
      <c r="AB1879" s="131">
        <v>102.55</v>
      </c>
      <c r="AC1879" s="109"/>
      <c r="AD1879" s="131">
        <v>187.667</v>
      </c>
      <c r="AE1879" s="109"/>
      <c r="AF1879" s="108"/>
      <c r="AG1879" s="16"/>
      <c r="AH1879" s="132">
        <v>8.3000000000000001E-4</v>
      </c>
      <c r="AI1879" s="132">
        <v>1.367E-2</v>
      </c>
      <c r="AJ1879" s="132">
        <v>1.0399999999999999E-3</v>
      </c>
    </row>
    <row r="1880" spans="1:36">
      <c r="A1880" t="s">
        <v>1214</v>
      </c>
      <c r="B1880" t="s">
        <v>1255</v>
      </c>
      <c r="C1880" t="s">
        <v>1992</v>
      </c>
      <c r="D1880" t="s">
        <v>1993</v>
      </c>
      <c r="E1880" t="s">
        <v>310</v>
      </c>
      <c r="F1880" t="s">
        <v>2357</v>
      </c>
      <c r="G1880" t="s">
        <v>2358</v>
      </c>
      <c r="H1880" t="s">
        <v>322</v>
      </c>
      <c r="I1880" t="s">
        <v>755</v>
      </c>
      <c r="J1880" t="s">
        <v>205</v>
      </c>
      <c r="K1880" t="s">
        <v>205</v>
      </c>
      <c r="L1880" t="s">
        <v>326</v>
      </c>
      <c r="M1880" t="s">
        <v>341</v>
      </c>
      <c r="N1880" t="s">
        <v>449</v>
      </c>
      <c r="O1880" t="s">
        <v>340</v>
      </c>
      <c r="P1880" t="s">
        <v>1212</v>
      </c>
      <c r="Q1880" t="s">
        <v>414</v>
      </c>
      <c r="R1880" t="s">
        <v>408</v>
      </c>
      <c r="S1880" t="s">
        <v>1213</v>
      </c>
      <c r="T1880" s="131">
        <v>3.72</v>
      </c>
      <c r="U1880" t="s">
        <v>2359</v>
      </c>
      <c r="V1880" s="132">
        <v>1.242E-2</v>
      </c>
      <c r="W1880" s="132">
        <v>2.5100000000000001E-2</v>
      </c>
      <c r="X1880" t="s">
        <v>413</v>
      </c>
      <c r="Y1880" t="s">
        <v>340</v>
      </c>
      <c r="Z1880" s="131">
        <v>176000</v>
      </c>
      <c r="AA1880" s="131">
        <v>1</v>
      </c>
      <c r="AB1880" s="131">
        <v>105.13</v>
      </c>
      <c r="AC1880" s="109"/>
      <c r="AD1880" s="131">
        <v>185.029</v>
      </c>
      <c r="AE1880" s="109"/>
      <c r="AF1880" s="108"/>
      <c r="AG1880" s="16"/>
      <c r="AH1880" s="132">
        <v>1.1E-4</v>
      </c>
      <c r="AI1880" s="132">
        <v>1.3469999999999999E-2</v>
      </c>
      <c r="AJ1880" s="132">
        <v>1.0300000000000001E-3</v>
      </c>
    </row>
    <row r="1881" spans="1:36">
      <c r="A1881" t="s">
        <v>1214</v>
      </c>
      <c r="B1881" t="s">
        <v>1255</v>
      </c>
      <c r="C1881" t="s">
        <v>1944</v>
      </c>
      <c r="D1881" t="s">
        <v>1945</v>
      </c>
      <c r="E1881" t="s">
        <v>310</v>
      </c>
      <c r="F1881" t="s">
        <v>1965</v>
      </c>
      <c r="G1881" t="s">
        <v>1966</v>
      </c>
      <c r="H1881" t="s">
        <v>322</v>
      </c>
      <c r="I1881" t="s">
        <v>755</v>
      </c>
      <c r="J1881" t="s">
        <v>205</v>
      </c>
      <c r="K1881" t="s">
        <v>205</v>
      </c>
      <c r="L1881" t="s">
        <v>326</v>
      </c>
      <c r="M1881" t="s">
        <v>341</v>
      </c>
      <c r="N1881" t="s">
        <v>465</v>
      </c>
      <c r="O1881" t="s">
        <v>340</v>
      </c>
      <c r="P1881" t="s">
        <v>1590</v>
      </c>
      <c r="Q1881" t="s">
        <v>414</v>
      </c>
      <c r="R1881" t="s">
        <v>408</v>
      </c>
      <c r="S1881" t="s">
        <v>1213</v>
      </c>
      <c r="T1881" s="131">
        <v>4.93</v>
      </c>
      <c r="U1881" t="s">
        <v>1927</v>
      </c>
      <c r="V1881" s="132">
        <v>1.8769999999999998E-2</v>
      </c>
      <c r="W1881" s="132">
        <v>2.9700000000000001E-2</v>
      </c>
      <c r="X1881" t="s">
        <v>413</v>
      </c>
      <c r="Y1881" t="s">
        <v>340</v>
      </c>
      <c r="Z1881" s="131">
        <v>166320</v>
      </c>
      <c r="AA1881" s="131">
        <v>1</v>
      </c>
      <c r="AB1881" s="131">
        <v>106.87</v>
      </c>
      <c r="AC1881" s="109"/>
      <c r="AD1881" s="131">
        <v>177.74600000000001</v>
      </c>
      <c r="AE1881" s="109"/>
      <c r="AF1881" s="108"/>
      <c r="AG1881" s="16"/>
      <c r="AH1881" s="132">
        <v>1.7000000000000001E-4</v>
      </c>
      <c r="AI1881" s="132">
        <v>1.294E-2</v>
      </c>
      <c r="AJ1881" s="132">
        <v>9.8999999999999999E-4</v>
      </c>
    </row>
    <row r="1882" spans="1:36">
      <c r="A1882" t="s">
        <v>1214</v>
      </c>
      <c r="B1882" t="s">
        <v>1255</v>
      </c>
      <c r="C1882" t="s">
        <v>2924</v>
      </c>
      <c r="D1882" t="s">
        <v>2925</v>
      </c>
      <c r="E1882" t="s">
        <v>310</v>
      </c>
      <c r="F1882" t="s">
        <v>2926</v>
      </c>
      <c r="G1882" t="s">
        <v>2927</v>
      </c>
      <c r="H1882" t="s">
        <v>322</v>
      </c>
      <c r="I1882" t="s">
        <v>952</v>
      </c>
      <c r="J1882" t="s">
        <v>205</v>
      </c>
      <c r="K1882" t="s">
        <v>205</v>
      </c>
      <c r="L1882" t="s">
        <v>326</v>
      </c>
      <c r="M1882" t="s">
        <v>341</v>
      </c>
      <c r="N1882" t="s">
        <v>448</v>
      </c>
      <c r="O1882" t="s">
        <v>340</v>
      </c>
      <c r="P1882" t="s">
        <v>1556</v>
      </c>
      <c r="Q1882" t="s">
        <v>416</v>
      </c>
      <c r="R1882" t="s">
        <v>408</v>
      </c>
      <c r="S1882" t="s">
        <v>1213</v>
      </c>
      <c r="T1882" s="131">
        <v>1.82</v>
      </c>
      <c r="U1882" t="s">
        <v>1681</v>
      </c>
      <c r="V1882" s="132">
        <v>4.7039999999999998E-2</v>
      </c>
      <c r="W1882" s="132">
        <v>5.2200000000000003E-2</v>
      </c>
      <c r="X1882" t="s">
        <v>413</v>
      </c>
      <c r="Y1882" t="s">
        <v>340</v>
      </c>
      <c r="Z1882" s="131">
        <v>179363.7</v>
      </c>
      <c r="AA1882" s="131">
        <v>1</v>
      </c>
      <c r="AB1882" s="131">
        <v>98.9</v>
      </c>
      <c r="AC1882" s="109"/>
      <c r="AD1882" s="131">
        <v>177.39099999999999</v>
      </c>
      <c r="AE1882" s="109"/>
      <c r="AF1882" s="108"/>
      <c r="AG1882" s="16"/>
      <c r="AH1882" s="132">
        <v>2.7999999999999998E-4</v>
      </c>
      <c r="AI1882" s="132">
        <v>1.2919999999999999E-2</v>
      </c>
      <c r="AJ1882" s="132">
        <v>9.7999999999999997E-4</v>
      </c>
    </row>
    <row r="1883" spans="1:36">
      <c r="A1883" t="s">
        <v>1214</v>
      </c>
      <c r="B1883" t="s">
        <v>1255</v>
      </c>
      <c r="C1883" t="s">
        <v>2396</v>
      </c>
      <c r="D1883" t="s">
        <v>2397</v>
      </c>
      <c r="E1883" t="s">
        <v>310</v>
      </c>
      <c r="F1883" t="s">
        <v>2592</v>
      </c>
      <c r="G1883" t="s">
        <v>2593</v>
      </c>
      <c r="H1883" t="s">
        <v>322</v>
      </c>
      <c r="I1883" t="s">
        <v>952</v>
      </c>
      <c r="J1883" t="s">
        <v>205</v>
      </c>
      <c r="K1883" t="s">
        <v>205</v>
      </c>
      <c r="L1883" t="s">
        <v>326</v>
      </c>
      <c r="M1883" t="s">
        <v>341</v>
      </c>
      <c r="N1883" t="s">
        <v>441</v>
      </c>
      <c r="O1883" t="s">
        <v>340</v>
      </c>
      <c r="P1883" t="s">
        <v>1600</v>
      </c>
      <c r="Q1883" t="s">
        <v>416</v>
      </c>
      <c r="R1883" t="s">
        <v>408</v>
      </c>
      <c r="S1883" t="s">
        <v>1213</v>
      </c>
      <c r="T1883" s="131">
        <v>1.2</v>
      </c>
      <c r="U1883" t="s">
        <v>1378</v>
      </c>
      <c r="V1883" s="132">
        <v>4.947E-2</v>
      </c>
      <c r="W1883" s="132">
        <v>4.9399999999999999E-2</v>
      </c>
      <c r="X1883" t="s">
        <v>413</v>
      </c>
      <c r="Y1883" t="s">
        <v>340</v>
      </c>
      <c r="Z1883" s="131">
        <v>177264.25</v>
      </c>
      <c r="AA1883" s="131">
        <v>1</v>
      </c>
      <c r="AB1883" s="131">
        <v>98.94</v>
      </c>
      <c r="AC1883" s="109"/>
      <c r="AD1883" s="131">
        <v>175.38499999999999</v>
      </c>
      <c r="AE1883" s="109"/>
      <c r="AF1883" s="108"/>
      <c r="AG1883" s="16"/>
      <c r="AH1883" s="132">
        <v>2.5000000000000001E-4</v>
      </c>
      <c r="AI1883" s="132">
        <v>1.277E-2</v>
      </c>
      <c r="AJ1883" s="132">
        <v>9.7000000000000005E-4</v>
      </c>
    </row>
    <row r="1884" spans="1:36">
      <c r="A1884" t="s">
        <v>1214</v>
      </c>
      <c r="B1884" t="s">
        <v>1255</v>
      </c>
      <c r="C1884" t="s">
        <v>1935</v>
      </c>
      <c r="D1884" t="s">
        <v>1936</v>
      </c>
      <c r="E1884" t="s">
        <v>310</v>
      </c>
      <c r="F1884" t="s">
        <v>1979</v>
      </c>
      <c r="G1884" t="s">
        <v>1980</v>
      </c>
      <c r="H1884" t="s">
        <v>322</v>
      </c>
      <c r="I1884" t="s">
        <v>755</v>
      </c>
      <c r="J1884" t="s">
        <v>205</v>
      </c>
      <c r="K1884" t="s">
        <v>205</v>
      </c>
      <c r="L1884" t="s">
        <v>326</v>
      </c>
      <c r="M1884" t="s">
        <v>341</v>
      </c>
      <c r="N1884" t="s">
        <v>465</v>
      </c>
      <c r="O1884" t="s">
        <v>340</v>
      </c>
      <c r="P1884" t="s">
        <v>1645</v>
      </c>
      <c r="Q1884" t="s">
        <v>414</v>
      </c>
      <c r="R1884" t="s">
        <v>408</v>
      </c>
      <c r="S1884" t="s">
        <v>1213</v>
      </c>
      <c r="T1884" s="131">
        <v>4.67</v>
      </c>
      <c r="U1884" t="s">
        <v>1981</v>
      </c>
      <c r="V1884" s="132">
        <v>2.6030000000000001E-2</v>
      </c>
      <c r="W1884" s="132">
        <v>2.8299999999999999E-2</v>
      </c>
      <c r="X1884" t="s">
        <v>413</v>
      </c>
      <c r="Y1884" t="s">
        <v>340</v>
      </c>
      <c r="Z1884" s="131">
        <v>163377.56</v>
      </c>
      <c r="AA1884" s="131">
        <v>1</v>
      </c>
      <c r="AB1884" s="131">
        <v>105.26</v>
      </c>
      <c r="AC1884" s="109"/>
      <c r="AD1884" s="131">
        <v>171.971</v>
      </c>
      <c r="AE1884" s="109"/>
      <c r="AF1884" s="108"/>
      <c r="AG1884" s="16"/>
      <c r="AH1884" s="132">
        <v>6.9999999999999994E-5</v>
      </c>
      <c r="AI1884" s="132">
        <v>1.252E-2</v>
      </c>
      <c r="AJ1884" s="132">
        <v>9.5E-4</v>
      </c>
    </row>
    <row r="1885" spans="1:36">
      <c r="A1885" t="s">
        <v>1214</v>
      </c>
      <c r="B1885" t="s">
        <v>1255</v>
      </c>
      <c r="C1885" t="s">
        <v>1641</v>
      </c>
      <c r="D1885" t="s">
        <v>1642</v>
      </c>
      <c r="E1885" t="s">
        <v>310</v>
      </c>
      <c r="F1885" t="s">
        <v>2375</v>
      </c>
      <c r="G1885" t="s">
        <v>2376</v>
      </c>
      <c r="H1885" t="s">
        <v>322</v>
      </c>
      <c r="I1885" t="s">
        <v>755</v>
      </c>
      <c r="J1885" t="s">
        <v>205</v>
      </c>
      <c r="K1885" t="s">
        <v>205</v>
      </c>
      <c r="L1885" t="s">
        <v>326</v>
      </c>
      <c r="M1885" t="s">
        <v>341</v>
      </c>
      <c r="N1885" t="s">
        <v>465</v>
      </c>
      <c r="O1885" t="s">
        <v>340</v>
      </c>
      <c r="P1885" t="s">
        <v>1645</v>
      </c>
      <c r="Q1885" t="s">
        <v>414</v>
      </c>
      <c r="R1885" t="s">
        <v>408</v>
      </c>
      <c r="S1885" t="s">
        <v>1213</v>
      </c>
      <c r="T1885" s="131">
        <v>3.99</v>
      </c>
      <c r="U1885" t="s">
        <v>2211</v>
      </c>
      <c r="V1885" s="132">
        <v>3.5290000000000002E-2</v>
      </c>
      <c r="W1885" s="132">
        <v>2.8799999999999999E-2</v>
      </c>
      <c r="X1885" t="s">
        <v>413</v>
      </c>
      <c r="Y1885" t="s">
        <v>340</v>
      </c>
      <c r="Z1885" s="131">
        <v>161595.68</v>
      </c>
      <c r="AA1885" s="131">
        <v>1</v>
      </c>
      <c r="AB1885" s="131">
        <v>106.2</v>
      </c>
      <c r="AC1885" s="109"/>
      <c r="AD1885" s="131">
        <v>171.61500000000001</v>
      </c>
      <c r="AE1885" s="109"/>
      <c r="AF1885" s="108"/>
      <c r="AG1885" s="16"/>
      <c r="AH1885" s="132">
        <v>1.2E-4</v>
      </c>
      <c r="AI1885" s="132">
        <v>1.2500000000000001E-2</v>
      </c>
      <c r="AJ1885" s="132">
        <v>9.5E-4</v>
      </c>
    </row>
    <row r="1886" spans="1:36">
      <c r="A1886" t="s">
        <v>1214</v>
      </c>
      <c r="B1886" t="s">
        <v>1255</v>
      </c>
      <c r="C1886" t="s">
        <v>1641</v>
      </c>
      <c r="D1886" t="s">
        <v>1642</v>
      </c>
      <c r="E1886" t="s">
        <v>310</v>
      </c>
      <c r="F1886" t="s">
        <v>2086</v>
      </c>
      <c r="G1886" t="s">
        <v>2087</v>
      </c>
      <c r="H1886" t="s">
        <v>322</v>
      </c>
      <c r="I1886" t="s">
        <v>755</v>
      </c>
      <c r="J1886" t="s">
        <v>205</v>
      </c>
      <c r="K1886" t="s">
        <v>205</v>
      </c>
      <c r="L1886" t="s">
        <v>326</v>
      </c>
      <c r="M1886" t="s">
        <v>341</v>
      </c>
      <c r="N1886" t="s">
        <v>465</v>
      </c>
      <c r="O1886" t="s">
        <v>340</v>
      </c>
      <c r="P1886" t="s">
        <v>1645</v>
      </c>
      <c r="Q1886" t="s">
        <v>414</v>
      </c>
      <c r="R1886" t="s">
        <v>408</v>
      </c>
      <c r="S1886" t="s">
        <v>1213</v>
      </c>
      <c r="T1886" s="131">
        <v>4.45</v>
      </c>
      <c r="U1886" t="s">
        <v>2088</v>
      </c>
      <c r="V1886" s="132">
        <v>9.2300000000000004E-3</v>
      </c>
      <c r="W1886" s="132">
        <v>2.87E-2</v>
      </c>
      <c r="X1886" t="s">
        <v>413</v>
      </c>
      <c r="Y1886" t="s">
        <v>340</v>
      </c>
      <c r="Z1886" s="131">
        <v>163785</v>
      </c>
      <c r="AA1886" s="131">
        <v>1</v>
      </c>
      <c r="AB1886" s="131">
        <v>102.74</v>
      </c>
      <c r="AC1886" s="109"/>
      <c r="AD1886" s="131">
        <v>168.273</v>
      </c>
      <c r="AE1886" s="109"/>
      <c r="AF1886" s="108"/>
      <c r="AG1886" s="16"/>
      <c r="AH1886" s="132">
        <v>1.2E-4</v>
      </c>
      <c r="AI1886" s="132">
        <v>1.225E-2</v>
      </c>
      <c r="AJ1886" s="132">
        <v>9.3000000000000005E-4</v>
      </c>
    </row>
    <row r="1887" spans="1:36">
      <c r="A1887" t="s">
        <v>1214</v>
      </c>
      <c r="B1887" t="s">
        <v>1255</v>
      </c>
      <c r="C1887" t="s">
        <v>1930</v>
      </c>
      <c r="D1887" t="s">
        <v>1931</v>
      </c>
      <c r="E1887" t="s">
        <v>310</v>
      </c>
      <c r="F1887" t="s">
        <v>2598</v>
      </c>
      <c r="G1887" t="s">
        <v>2599</v>
      </c>
      <c r="H1887" t="s">
        <v>322</v>
      </c>
      <c r="I1887" t="s">
        <v>755</v>
      </c>
      <c r="J1887" t="s">
        <v>205</v>
      </c>
      <c r="K1887" t="s">
        <v>205</v>
      </c>
      <c r="L1887" t="s">
        <v>326</v>
      </c>
      <c r="M1887" t="s">
        <v>341</v>
      </c>
      <c r="N1887" t="s">
        <v>465</v>
      </c>
      <c r="O1887" t="s">
        <v>340</v>
      </c>
      <c r="P1887" t="s">
        <v>1645</v>
      </c>
      <c r="Q1887" t="s">
        <v>414</v>
      </c>
      <c r="R1887" t="s">
        <v>408</v>
      </c>
      <c r="S1887" t="s">
        <v>1213</v>
      </c>
      <c r="T1887" s="131">
        <v>4.6900000000000004</v>
      </c>
      <c r="U1887" t="s">
        <v>2515</v>
      </c>
      <c r="V1887" s="132">
        <v>3.0400000000000002E-3</v>
      </c>
      <c r="W1887" s="132">
        <v>2.7E-2</v>
      </c>
      <c r="X1887" t="s">
        <v>413</v>
      </c>
      <c r="Y1887" t="s">
        <v>340</v>
      </c>
      <c r="Z1887" s="131">
        <v>159100</v>
      </c>
      <c r="AA1887" s="131">
        <v>1</v>
      </c>
      <c r="AB1887" s="131">
        <v>102.52</v>
      </c>
      <c r="AC1887" s="109">
        <v>2.3559999999999999</v>
      </c>
      <c r="AD1887" s="131">
        <v>165.465</v>
      </c>
      <c r="AE1887" s="109"/>
      <c r="AF1887" s="108"/>
      <c r="AG1887" s="16"/>
      <c r="AH1887" s="132">
        <v>1.2E-4</v>
      </c>
      <c r="AI1887" s="132">
        <v>1.222E-2</v>
      </c>
      <c r="AJ1887" s="132">
        <v>9.3000000000000005E-4</v>
      </c>
    </row>
    <row r="1888" spans="1:36">
      <c r="A1888" t="s">
        <v>1214</v>
      </c>
      <c r="B1888" t="s">
        <v>1255</v>
      </c>
      <c r="C1888" t="s">
        <v>1526</v>
      </c>
      <c r="D1888" t="s">
        <v>1527</v>
      </c>
      <c r="E1888" t="s">
        <v>310</v>
      </c>
      <c r="F1888" t="s">
        <v>3461</v>
      </c>
      <c r="G1888" t="s">
        <v>3462</v>
      </c>
      <c r="H1888" t="s">
        <v>322</v>
      </c>
      <c r="I1888" t="s">
        <v>755</v>
      </c>
      <c r="J1888" t="s">
        <v>205</v>
      </c>
      <c r="K1888" t="s">
        <v>205</v>
      </c>
      <c r="L1888" t="s">
        <v>326</v>
      </c>
      <c r="M1888" t="s">
        <v>341</v>
      </c>
      <c r="N1888" t="s">
        <v>465</v>
      </c>
      <c r="O1888" t="s">
        <v>340</v>
      </c>
      <c r="P1888" t="s">
        <v>1566</v>
      </c>
      <c r="Q1888" t="s">
        <v>414</v>
      </c>
      <c r="R1888" t="s">
        <v>408</v>
      </c>
      <c r="S1888" t="s">
        <v>1213</v>
      </c>
      <c r="T1888" s="131">
        <v>5.19</v>
      </c>
      <c r="U1888" t="s">
        <v>1962</v>
      </c>
      <c r="V1888" s="132">
        <v>5.4599999999999996E-3</v>
      </c>
      <c r="W1888" s="132">
        <v>2.81E-2</v>
      </c>
      <c r="X1888" t="s">
        <v>413</v>
      </c>
      <c r="Y1888" t="s">
        <v>340</v>
      </c>
      <c r="Z1888" s="131">
        <v>159225</v>
      </c>
      <c r="AA1888" s="131">
        <v>1</v>
      </c>
      <c r="AB1888" s="131">
        <v>102.61</v>
      </c>
      <c r="AC1888" s="109"/>
      <c r="AD1888" s="131">
        <v>163.381</v>
      </c>
      <c r="AE1888" s="109"/>
      <c r="AF1888" s="108"/>
      <c r="AG1888" s="16"/>
      <c r="AH1888" s="132">
        <v>1.48E-3</v>
      </c>
      <c r="AI1888" s="132">
        <v>1.1900000000000001E-2</v>
      </c>
      <c r="AJ1888" s="132">
        <v>9.1E-4</v>
      </c>
    </row>
    <row r="1889" spans="1:36">
      <c r="A1889" t="s">
        <v>1214</v>
      </c>
      <c r="B1889" t="s">
        <v>1255</v>
      </c>
      <c r="C1889" t="s">
        <v>2004</v>
      </c>
      <c r="D1889" t="s">
        <v>2005</v>
      </c>
      <c r="E1889" t="s">
        <v>310</v>
      </c>
      <c r="F1889" t="s">
        <v>2360</v>
      </c>
      <c r="G1889" t="s">
        <v>2361</v>
      </c>
      <c r="H1889" t="s">
        <v>322</v>
      </c>
      <c r="I1889" t="s">
        <v>755</v>
      </c>
      <c r="J1889" t="s">
        <v>205</v>
      </c>
      <c r="K1889" t="s">
        <v>205</v>
      </c>
      <c r="L1889" t="s">
        <v>326</v>
      </c>
      <c r="M1889" t="s">
        <v>341</v>
      </c>
      <c r="N1889" t="s">
        <v>449</v>
      </c>
      <c r="O1889" t="s">
        <v>340</v>
      </c>
      <c r="P1889" t="s">
        <v>1212</v>
      </c>
      <c r="Q1889" t="s">
        <v>414</v>
      </c>
      <c r="R1889" t="s">
        <v>408</v>
      </c>
      <c r="S1889" t="s">
        <v>1213</v>
      </c>
      <c r="T1889" s="131">
        <v>0.98</v>
      </c>
      <c r="U1889" t="s">
        <v>2362</v>
      </c>
      <c r="V1889" s="132">
        <v>5.0000000000000002E-5</v>
      </c>
      <c r="W1889" s="132">
        <v>2.5499999999999998E-2</v>
      </c>
      <c r="X1889" t="s">
        <v>413</v>
      </c>
      <c r="Y1889" t="s">
        <v>340</v>
      </c>
      <c r="Z1889" s="131">
        <v>140571</v>
      </c>
      <c r="AA1889" s="131">
        <v>1</v>
      </c>
      <c r="AB1889" s="131">
        <v>112.93</v>
      </c>
      <c r="AC1889" s="109"/>
      <c r="AD1889" s="131">
        <v>158.74700000000001</v>
      </c>
      <c r="AE1889" s="109"/>
      <c r="AF1889" s="108"/>
      <c r="AG1889" s="16"/>
      <c r="AH1889" s="132">
        <v>5.0000000000000002E-5</v>
      </c>
      <c r="AI1889" s="132">
        <v>1.1560000000000001E-2</v>
      </c>
      <c r="AJ1889" s="132">
        <v>8.8000000000000003E-4</v>
      </c>
    </row>
    <row r="1890" spans="1:36">
      <c r="A1890" t="s">
        <v>1214</v>
      </c>
      <c r="B1890" t="s">
        <v>1255</v>
      </c>
      <c r="C1890" t="s">
        <v>2540</v>
      </c>
      <c r="D1890" t="s">
        <v>2541</v>
      </c>
      <c r="E1890" t="s">
        <v>310</v>
      </c>
      <c r="F1890" t="s">
        <v>2928</v>
      </c>
      <c r="G1890" t="s">
        <v>2929</v>
      </c>
      <c r="H1890" t="s">
        <v>322</v>
      </c>
      <c r="I1890" t="s">
        <v>755</v>
      </c>
      <c r="J1890" t="s">
        <v>205</v>
      </c>
      <c r="K1890" t="s">
        <v>205</v>
      </c>
      <c r="L1890" t="s">
        <v>326</v>
      </c>
      <c r="M1890" t="s">
        <v>341</v>
      </c>
      <c r="N1890" t="s">
        <v>448</v>
      </c>
      <c r="O1890" t="s">
        <v>340</v>
      </c>
      <c r="P1890" t="s">
        <v>1530</v>
      </c>
      <c r="Q1890" t="s">
        <v>414</v>
      </c>
      <c r="R1890" t="s">
        <v>408</v>
      </c>
      <c r="S1890" t="s">
        <v>1213</v>
      </c>
      <c r="T1890" s="131">
        <v>3.75</v>
      </c>
      <c r="U1890" t="s">
        <v>2019</v>
      </c>
      <c r="V1890" s="132">
        <v>1.158E-2</v>
      </c>
      <c r="W1890" s="132">
        <v>3.1300000000000001E-2</v>
      </c>
      <c r="X1890" t="s">
        <v>413</v>
      </c>
      <c r="Y1890" t="s">
        <v>340</v>
      </c>
      <c r="Z1890" s="131">
        <v>133404.26</v>
      </c>
      <c r="AA1890" s="131">
        <v>1</v>
      </c>
      <c r="AB1890" s="131">
        <v>118.75</v>
      </c>
      <c r="AC1890" s="109"/>
      <c r="AD1890" s="131">
        <v>158.41800000000001</v>
      </c>
      <c r="AE1890" s="109"/>
      <c r="AF1890" s="108"/>
      <c r="AG1890" s="16"/>
      <c r="AH1890" s="132">
        <v>3.8999999999999999E-4</v>
      </c>
      <c r="AI1890" s="132">
        <v>1.154E-2</v>
      </c>
      <c r="AJ1890" s="132">
        <v>8.8000000000000003E-4</v>
      </c>
    </row>
    <row r="1891" spans="1:36">
      <c r="A1891" t="s">
        <v>1214</v>
      </c>
      <c r="B1891" t="s">
        <v>1255</v>
      </c>
      <c r="C1891" t="s">
        <v>2585</v>
      </c>
      <c r="D1891" t="s">
        <v>2586</v>
      </c>
      <c r="E1891" t="s">
        <v>310</v>
      </c>
      <c r="F1891" t="s">
        <v>2587</v>
      </c>
      <c r="G1891" t="s">
        <v>2588</v>
      </c>
      <c r="H1891" t="s">
        <v>322</v>
      </c>
      <c r="I1891" t="s">
        <v>755</v>
      </c>
      <c r="J1891" t="s">
        <v>205</v>
      </c>
      <c r="K1891" t="s">
        <v>205</v>
      </c>
      <c r="L1891" t="s">
        <v>326</v>
      </c>
      <c r="M1891" t="s">
        <v>341</v>
      </c>
      <c r="N1891" t="s">
        <v>478</v>
      </c>
      <c r="O1891" t="s">
        <v>340</v>
      </c>
      <c r="P1891" t="s">
        <v>2257</v>
      </c>
      <c r="Q1891" t="s">
        <v>416</v>
      </c>
      <c r="R1891" t="s">
        <v>408</v>
      </c>
      <c r="S1891" t="s">
        <v>1213</v>
      </c>
      <c r="T1891" s="131">
        <v>5.05</v>
      </c>
      <c r="U1891" t="s">
        <v>2211</v>
      </c>
      <c r="V1891" s="132">
        <v>1.273E-2</v>
      </c>
      <c r="W1891" s="132">
        <v>2.52E-2</v>
      </c>
      <c r="X1891" t="s">
        <v>413</v>
      </c>
      <c r="Y1891" t="s">
        <v>340</v>
      </c>
      <c r="Z1891" s="131">
        <v>120430.54</v>
      </c>
      <c r="AA1891" s="131">
        <v>1</v>
      </c>
      <c r="AB1891" s="131">
        <v>118.55</v>
      </c>
      <c r="AC1891" s="109"/>
      <c r="AD1891" s="131">
        <v>142.77000000000001</v>
      </c>
      <c r="AE1891" s="109"/>
      <c r="AF1891" s="108"/>
      <c r="AG1891" s="16"/>
      <c r="AH1891" s="132">
        <v>8.0000000000000007E-5</v>
      </c>
      <c r="AI1891" s="132">
        <v>1.04E-2</v>
      </c>
      <c r="AJ1891" s="132">
        <v>7.9000000000000001E-4</v>
      </c>
    </row>
    <row r="1892" spans="1:36">
      <c r="A1892" t="s">
        <v>1214</v>
      </c>
      <c r="B1892" t="s">
        <v>1255</v>
      </c>
      <c r="C1892" t="s">
        <v>2089</v>
      </c>
      <c r="D1892" t="s">
        <v>2090</v>
      </c>
      <c r="E1892" t="s">
        <v>310</v>
      </c>
      <c r="F1892" t="s">
        <v>2477</v>
      </c>
      <c r="G1892" t="s">
        <v>2478</v>
      </c>
      <c r="H1892" t="s">
        <v>322</v>
      </c>
      <c r="I1892" t="s">
        <v>755</v>
      </c>
      <c r="J1892" t="s">
        <v>205</v>
      </c>
      <c r="K1892" t="s">
        <v>205</v>
      </c>
      <c r="L1892" t="s">
        <v>326</v>
      </c>
      <c r="M1892" t="s">
        <v>341</v>
      </c>
      <c r="N1892" t="s">
        <v>465</v>
      </c>
      <c r="O1892" t="s">
        <v>340</v>
      </c>
      <c r="P1892" t="s">
        <v>2257</v>
      </c>
      <c r="Q1892" t="s">
        <v>416</v>
      </c>
      <c r="R1892" t="s">
        <v>408</v>
      </c>
      <c r="S1892" t="s">
        <v>1213</v>
      </c>
      <c r="T1892" s="131">
        <v>2.68</v>
      </c>
      <c r="U1892" t="s">
        <v>2479</v>
      </c>
      <c r="V1892" s="132">
        <v>1.5499999999999999E-3</v>
      </c>
      <c r="W1892" s="132">
        <v>2.8000000000000001E-2</v>
      </c>
      <c r="X1892" t="s">
        <v>413</v>
      </c>
      <c r="Y1892" t="s">
        <v>340</v>
      </c>
      <c r="Z1892" s="131">
        <v>102724.5</v>
      </c>
      <c r="AA1892" s="131">
        <v>1</v>
      </c>
      <c r="AB1892" s="131">
        <v>114.07</v>
      </c>
      <c r="AC1892" s="109">
        <v>13.077</v>
      </c>
      <c r="AD1892" s="131">
        <v>130.255</v>
      </c>
      <c r="AE1892" s="109"/>
      <c r="AF1892" s="108"/>
      <c r="AG1892" s="16"/>
      <c r="AH1892" s="132">
        <v>5.0000000000000002E-5</v>
      </c>
      <c r="AI1892" s="132">
        <v>1.044E-2</v>
      </c>
      <c r="AJ1892" s="132">
        <v>8.0000000000000004E-4</v>
      </c>
    </row>
    <row r="1893" spans="1:36">
      <c r="A1893" t="s">
        <v>1214</v>
      </c>
      <c r="B1893" t="s">
        <v>1255</v>
      </c>
      <c r="C1893" t="s">
        <v>1944</v>
      </c>
      <c r="D1893" t="s">
        <v>1945</v>
      </c>
      <c r="E1893" t="s">
        <v>310</v>
      </c>
      <c r="F1893" t="s">
        <v>2422</v>
      </c>
      <c r="G1893" t="s">
        <v>2423</v>
      </c>
      <c r="H1893" t="s">
        <v>322</v>
      </c>
      <c r="I1893" t="s">
        <v>755</v>
      </c>
      <c r="J1893" t="s">
        <v>205</v>
      </c>
      <c r="K1893" t="s">
        <v>205</v>
      </c>
      <c r="L1893" t="s">
        <v>326</v>
      </c>
      <c r="M1893" t="s">
        <v>341</v>
      </c>
      <c r="N1893" t="s">
        <v>465</v>
      </c>
      <c r="O1893" t="s">
        <v>340</v>
      </c>
      <c r="P1893" t="s">
        <v>2193</v>
      </c>
      <c r="Q1893" t="s">
        <v>416</v>
      </c>
      <c r="R1893" t="s">
        <v>408</v>
      </c>
      <c r="S1893" t="s">
        <v>1213</v>
      </c>
      <c r="T1893" s="131">
        <v>3.77</v>
      </c>
      <c r="U1893" t="s">
        <v>2061</v>
      </c>
      <c r="V1893" s="132">
        <v>1.7799999999999999E-3</v>
      </c>
      <c r="W1893" s="132">
        <v>2.8500000000000001E-2</v>
      </c>
      <c r="X1893" t="s">
        <v>413</v>
      </c>
      <c r="Y1893" t="s">
        <v>340</v>
      </c>
      <c r="Z1893" s="131">
        <v>117000</v>
      </c>
      <c r="AA1893" s="131">
        <v>1</v>
      </c>
      <c r="AB1893" s="131">
        <v>110.9</v>
      </c>
      <c r="AC1893" s="109"/>
      <c r="AD1893" s="131">
        <v>129.75299999999999</v>
      </c>
      <c r="AE1893" s="109"/>
      <c r="AF1893" s="108"/>
      <c r="AG1893" s="16"/>
      <c r="AH1893" s="132">
        <v>1E-4</v>
      </c>
      <c r="AI1893" s="132">
        <v>9.4500000000000001E-3</v>
      </c>
      <c r="AJ1893" s="132">
        <v>7.2000000000000005E-4</v>
      </c>
    </row>
    <row r="1894" spans="1:36">
      <c r="A1894" t="s">
        <v>1214</v>
      </c>
      <c r="B1894" t="s">
        <v>1255</v>
      </c>
      <c r="C1894" t="s">
        <v>1974</v>
      </c>
      <c r="D1894" t="s">
        <v>1975</v>
      </c>
      <c r="E1894" t="s">
        <v>310</v>
      </c>
      <c r="F1894" t="s">
        <v>2044</v>
      </c>
      <c r="G1894" t="s">
        <v>2045</v>
      </c>
      <c r="H1894" t="s">
        <v>322</v>
      </c>
      <c r="I1894" t="s">
        <v>755</v>
      </c>
      <c r="J1894" t="s">
        <v>205</v>
      </c>
      <c r="K1894" t="s">
        <v>205</v>
      </c>
      <c r="L1894" t="s">
        <v>326</v>
      </c>
      <c r="M1894" t="s">
        <v>341</v>
      </c>
      <c r="N1894" t="s">
        <v>448</v>
      </c>
      <c r="O1894" t="s">
        <v>340</v>
      </c>
      <c r="P1894" t="s">
        <v>1530</v>
      </c>
      <c r="Q1894" t="s">
        <v>414</v>
      </c>
      <c r="R1894" t="s">
        <v>408</v>
      </c>
      <c r="S1894" t="s">
        <v>1213</v>
      </c>
      <c r="T1894" s="131">
        <v>2.81</v>
      </c>
      <c r="U1894" t="s">
        <v>1668</v>
      </c>
      <c r="V1894" s="132">
        <v>2.65E-3</v>
      </c>
      <c r="W1894" s="132">
        <v>3.0200000000000001E-2</v>
      </c>
      <c r="X1894" t="s">
        <v>413</v>
      </c>
      <c r="Y1894" t="s">
        <v>340</v>
      </c>
      <c r="Z1894" s="131">
        <v>115625</v>
      </c>
      <c r="AA1894" s="131">
        <v>1</v>
      </c>
      <c r="AB1894" s="131">
        <v>107.32</v>
      </c>
      <c r="AC1894" s="109"/>
      <c r="AD1894" s="131">
        <v>124.089</v>
      </c>
      <c r="AE1894" s="109"/>
      <c r="AF1894" s="108"/>
      <c r="AG1894" s="16"/>
      <c r="AH1894" s="132">
        <v>8.0000000000000007E-5</v>
      </c>
      <c r="AI1894" s="132">
        <v>9.0399999999999994E-3</v>
      </c>
      <c r="AJ1894" s="132">
        <v>6.8999999999999997E-4</v>
      </c>
    </row>
    <row r="1895" spans="1:36">
      <c r="A1895" t="s">
        <v>1214</v>
      </c>
      <c r="B1895" t="s">
        <v>1255</v>
      </c>
      <c r="C1895" t="s">
        <v>2289</v>
      </c>
      <c r="D1895" t="s">
        <v>2290</v>
      </c>
      <c r="E1895" t="s">
        <v>310</v>
      </c>
      <c r="F1895" t="s">
        <v>2693</v>
      </c>
      <c r="G1895" t="s">
        <v>2694</v>
      </c>
      <c r="H1895" t="s">
        <v>322</v>
      </c>
      <c r="I1895" t="s">
        <v>755</v>
      </c>
      <c r="J1895" t="s">
        <v>205</v>
      </c>
      <c r="K1895" t="s">
        <v>205</v>
      </c>
      <c r="L1895" t="s">
        <v>326</v>
      </c>
      <c r="M1895" t="s">
        <v>341</v>
      </c>
      <c r="N1895" t="s">
        <v>465</v>
      </c>
      <c r="O1895" t="s">
        <v>340</v>
      </c>
      <c r="P1895" t="s">
        <v>1590</v>
      </c>
      <c r="Q1895" t="s">
        <v>414</v>
      </c>
      <c r="R1895" t="s">
        <v>408</v>
      </c>
      <c r="S1895" t="s">
        <v>1213</v>
      </c>
      <c r="T1895" s="131">
        <v>0.91</v>
      </c>
      <c r="U1895" t="s">
        <v>2695</v>
      </c>
      <c r="V1895" s="132">
        <v>6.4700000000000001E-3</v>
      </c>
      <c r="W1895" s="132">
        <v>2.8400000000000002E-2</v>
      </c>
      <c r="X1895" t="s">
        <v>413</v>
      </c>
      <c r="Y1895" t="s">
        <v>340</v>
      </c>
      <c r="Z1895" s="131">
        <v>102469</v>
      </c>
      <c r="AA1895" s="131">
        <v>1</v>
      </c>
      <c r="AB1895" s="131">
        <v>118.18</v>
      </c>
      <c r="AC1895" s="109"/>
      <c r="AD1895" s="131">
        <v>121.098</v>
      </c>
      <c r="AE1895" s="109"/>
      <c r="AF1895" s="108"/>
      <c r="AG1895" s="16"/>
      <c r="AH1895" s="132">
        <v>6.9999999999999994E-5</v>
      </c>
      <c r="AI1895" s="132">
        <v>8.8199999999999997E-3</v>
      </c>
      <c r="AJ1895" s="132">
        <v>6.7000000000000002E-4</v>
      </c>
    </row>
    <row r="1896" spans="1:36">
      <c r="A1896" t="s">
        <v>1214</v>
      </c>
      <c r="B1896" t="s">
        <v>1255</v>
      </c>
      <c r="C1896" t="s">
        <v>1596</v>
      </c>
      <c r="D1896" t="s">
        <v>1597</v>
      </c>
      <c r="E1896" t="s">
        <v>310</v>
      </c>
      <c r="F1896" t="s">
        <v>2014</v>
      </c>
      <c r="G1896" t="s">
        <v>2015</v>
      </c>
      <c r="H1896" t="s">
        <v>322</v>
      </c>
      <c r="I1896" t="s">
        <v>952</v>
      </c>
      <c r="J1896" t="s">
        <v>205</v>
      </c>
      <c r="K1896" t="s">
        <v>205</v>
      </c>
      <c r="L1896" t="s">
        <v>326</v>
      </c>
      <c r="M1896" t="s">
        <v>341</v>
      </c>
      <c r="N1896" t="s">
        <v>442</v>
      </c>
      <c r="O1896" t="s">
        <v>340</v>
      </c>
      <c r="P1896" t="s">
        <v>1600</v>
      </c>
      <c r="Q1896" t="s">
        <v>416</v>
      </c>
      <c r="R1896" t="s">
        <v>408</v>
      </c>
      <c r="S1896" t="s">
        <v>1213</v>
      </c>
      <c r="T1896" s="131">
        <v>3.05</v>
      </c>
      <c r="U1896" t="s">
        <v>2016</v>
      </c>
      <c r="V1896" s="132">
        <v>2.9420000000000002E-2</v>
      </c>
      <c r="W1896" s="132">
        <v>5.0599999999999999E-2</v>
      </c>
      <c r="X1896" t="s">
        <v>413</v>
      </c>
      <c r="Y1896" t="s">
        <v>340</v>
      </c>
      <c r="Z1896" s="131">
        <v>133000</v>
      </c>
      <c r="AA1896" s="131">
        <v>1</v>
      </c>
      <c r="AB1896" s="131">
        <v>90.42</v>
      </c>
      <c r="AC1896" s="109"/>
      <c r="AD1896" s="131">
        <v>120.259</v>
      </c>
      <c r="AE1896" s="109"/>
      <c r="AF1896" s="108"/>
      <c r="AG1896" s="16"/>
      <c r="AH1896" s="132">
        <v>1.1E-4</v>
      </c>
      <c r="AI1896" s="132">
        <v>8.7600000000000004E-3</v>
      </c>
      <c r="AJ1896" s="132">
        <v>6.7000000000000002E-4</v>
      </c>
    </row>
    <row r="1897" spans="1:36">
      <c r="A1897" t="s">
        <v>1214</v>
      </c>
      <c r="B1897" t="s">
        <v>1255</v>
      </c>
      <c r="C1897" t="s">
        <v>1974</v>
      </c>
      <c r="D1897" t="s">
        <v>1975</v>
      </c>
      <c r="E1897" t="s">
        <v>310</v>
      </c>
      <c r="F1897" t="s">
        <v>1976</v>
      </c>
      <c r="G1897" t="s">
        <v>1977</v>
      </c>
      <c r="H1897" t="s">
        <v>322</v>
      </c>
      <c r="I1897" t="s">
        <v>755</v>
      </c>
      <c r="J1897" t="s">
        <v>205</v>
      </c>
      <c r="K1897" t="s">
        <v>205</v>
      </c>
      <c r="L1897" t="s">
        <v>326</v>
      </c>
      <c r="M1897" t="s">
        <v>341</v>
      </c>
      <c r="N1897" t="s">
        <v>448</v>
      </c>
      <c r="O1897" t="s">
        <v>340</v>
      </c>
      <c r="P1897" t="s">
        <v>1530</v>
      </c>
      <c r="Q1897" t="s">
        <v>414</v>
      </c>
      <c r="R1897" t="s">
        <v>408</v>
      </c>
      <c r="S1897" t="s">
        <v>1213</v>
      </c>
      <c r="T1897" s="131">
        <v>4.95</v>
      </c>
      <c r="U1897" t="s">
        <v>1978</v>
      </c>
      <c r="V1897" s="132">
        <v>4.0390000000000002E-2</v>
      </c>
      <c r="W1897" s="132">
        <v>3.3599999999999998E-2</v>
      </c>
      <c r="X1897" t="s">
        <v>413</v>
      </c>
      <c r="Y1897" t="s">
        <v>340</v>
      </c>
      <c r="Z1897" s="131">
        <v>103000</v>
      </c>
      <c r="AA1897" s="131">
        <v>1</v>
      </c>
      <c r="AB1897" s="131">
        <v>109.56</v>
      </c>
      <c r="AC1897" s="109"/>
      <c r="AD1897" s="131">
        <v>112.84699999999999</v>
      </c>
      <c r="AE1897" s="109"/>
      <c r="AF1897" s="108"/>
      <c r="AG1897" s="16"/>
      <c r="AH1897" s="132">
        <v>2.9E-4</v>
      </c>
      <c r="AI1897" s="132">
        <v>8.2199999999999999E-3</v>
      </c>
      <c r="AJ1897" s="132">
        <v>6.3000000000000003E-4</v>
      </c>
    </row>
    <row r="1898" spans="1:36">
      <c r="A1898" t="s">
        <v>1214</v>
      </c>
      <c r="B1898" t="s">
        <v>1255</v>
      </c>
      <c r="C1898" t="s">
        <v>1536</v>
      </c>
      <c r="D1898" t="s">
        <v>1537</v>
      </c>
      <c r="E1898" t="s">
        <v>310</v>
      </c>
      <c r="F1898" t="s">
        <v>2498</v>
      </c>
      <c r="G1898" t="s">
        <v>2499</v>
      </c>
      <c r="H1898" t="s">
        <v>322</v>
      </c>
      <c r="I1898" t="s">
        <v>755</v>
      </c>
      <c r="J1898" t="s">
        <v>205</v>
      </c>
      <c r="K1898" t="s">
        <v>205</v>
      </c>
      <c r="L1898" t="s">
        <v>326</v>
      </c>
      <c r="M1898" t="s">
        <v>341</v>
      </c>
      <c r="N1898" t="s">
        <v>449</v>
      </c>
      <c r="O1898" t="s">
        <v>340</v>
      </c>
      <c r="P1898" t="s">
        <v>1212</v>
      </c>
      <c r="Q1898" t="s">
        <v>414</v>
      </c>
      <c r="R1898" t="s">
        <v>408</v>
      </c>
      <c r="S1898" t="s">
        <v>1213</v>
      </c>
      <c r="T1898" s="131">
        <v>1</v>
      </c>
      <c r="U1898" t="s">
        <v>1861</v>
      </c>
      <c r="V1898" s="132">
        <v>1.6250000000000001E-2</v>
      </c>
      <c r="W1898" s="132">
        <v>2.4799999999999999E-2</v>
      </c>
      <c r="X1898" t="s">
        <v>413</v>
      </c>
      <c r="Y1898" t="s">
        <v>340</v>
      </c>
      <c r="Z1898" s="131">
        <v>96379.5</v>
      </c>
      <c r="AA1898" s="131">
        <v>1</v>
      </c>
      <c r="AB1898" s="131">
        <v>115.16</v>
      </c>
      <c r="AC1898" s="109"/>
      <c r="AD1898" s="131">
        <v>110.991</v>
      </c>
      <c r="AE1898" s="109"/>
      <c r="AF1898" s="108"/>
      <c r="AG1898" s="16"/>
      <c r="AH1898" s="132">
        <v>6.0000000000000002E-5</v>
      </c>
      <c r="AI1898" s="132">
        <v>8.0800000000000004E-3</v>
      </c>
      <c r="AJ1898" s="132">
        <v>6.2E-4</v>
      </c>
    </row>
    <row r="1899" spans="1:36">
      <c r="A1899" t="s">
        <v>1214</v>
      </c>
      <c r="B1899" t="s">
        <v>1255</v>
      </c>
      <c r="C1899" t="s">
        <v>1949</v>
      </c>
      <c r="D1899" t="s">
        <v>1950</v>
      </c>
      <c r="E1899" t="s">
        <v>310</v>
      </c>
      <c r="F1899" t="s">
        <v>1951</v>
      </c>
      <c r="G1899" t="s">
        <v>1952</v>
      </c>
      <c r="H1899" t="s">
        <v>322</v>
      </c>
      <c r="I1899" t="s">
        <v>755</v>
      </c>
      <c r="J1899" t="s">
        <v>205</v>
      </c>
      <c r="K1899" t="s">
        <v>205</v>
      </c>
      <c r="L1899" t="s">
        <v>326</v>
      </c>
      <c r="M1899" t="s">
        <v>341</v>
      </c>
      <c r="N1899" t="s">
        <v>465</v>
      </c>
      <c r="O1899" t="s">
        <v>340</v>
      </c>
      <c r="P1899" t="s">
        <v>1550</v>
      </c>
      <c r="Q1899" t="s">
        <v>414</v>
      </c>
      <c r="R1899" t="s">
        <v>408</v>
      </c>
      <c r="S1899" t="s">
        <v>1213</v>
      </c>
      <c r="T1899" s="131">
        <v>1.88</v>
      </c>
      <c r="U1899" t="s">
        <v>1873</v>
      </c>
      <c r="V1899" s="132">
        <v>9.6100000000000005E-3</v>
      </c>
      <c r="W1899" s="132">
        <v>3.1199999999999999E-2</v>
      </c>
      <c r="X1899" t="s">
        <v>413</v>
      </c>
      <c r="Y1899" t="s">
        <v>340</v>
      </c>
      <c r="Z1899" s="131">
        <v>89175</v>
      </c>
      <c r="AA1899" s="131">
        <v>1</v>
      </c>
      <c r="AB1899" s="131">
        <v>117.23</v>
      </c>
      <c r="AC1899" s="109"/>
      <c r="AD1899" s="131">
        <v>104.54</v>
      </c>
      <c r="AE1899" s="109"/>
      <c r="AF1899" s="108"/>
      <c r="AG1899" s="16"/>
      <c r="AH1899" s="132">
        <v>1.8000000000000001E-4</v>
      </c>
      <c r="AI1899" s="132">
        <v>7.6099999999999996E-3</v>
      </c>
      <c r="AJ1899" s="132">
        <v>5.8E-4</v>
      </c>
    </row>
    <row r="1900" spans="1:36">
      <c r="A1900" t="s">
        <v>1214</v>
      </c>
      <c r="B1900" t="s">
        <v>1255</v>
      </c>
      <c r="C1900" t="s">
        <v>2897</v>
      </c>
      <c r="D1900" t="s">
        <v>2898</v>
      </c>
      <c r="E1900" t="s">
        <v>310</v>
      </c>
      <c r="F1900" t="s">
        <v>2914</v>
      </c>
      <c r="G1900" t="s">
        <v>2915</v>
      </c>
      <c r="H1900" t="s">
        <v>322</v>
      </c>
      <c r="I1900" t="s">
        <v>952</v>
      </c>
      <c r="J1900" t="s">
        <v>205</v>
      </c>
      <c r="K1900" t="s">
        <v>205</v>
      </c>
      <c r="L1900" t="s">
        <v>326</v>
      </c>
      <c r="M1900" t="s">
        <v>341</v>
      </c>
      <c r="N1900" t="s">
        <v>441</v>
      </c>
      <c r="O1900" t="s">
        <v>340</v>
      </c>
      <c r="P1900" t="s">
        <v>1566</v>
      </c>
      <c r="Q1900" t="s">
        <v>414</v>
      </c>
      <c r="R1900" t="s">
        <v>408</v>
      </c>
      <c r="S1900" t="s">
        <v>1213</v>
      </c>
      <c r="T1900" s="131">
        <v>2</v>
      </c>
      <c r="U1900" t="s">
        <v>2916</v>
      </c>
      <c r="V1900" s="132">
        <v>5.713E-2</v>
      </c>
      <c r="W1900" s="132">
        <v>5.1499999999999997E-2</v>
      </c>
      <c r="X1900" t="s">
        <v>413</v>
      </c>
      <c r="Y1900" t="s">
        <v>340</v>
      </c>
      <c r="Z1900" s="131">
        <v>108395.3</v>
      </c>
      <c r="AA1900" s="131">
        <v>1</v>
      </c>
      <c r="AB1900" s="131">
        <v>96.02</v>
      </c>
      <c r="AC1900" s="109"/>
      <c r="AD1900" s="131">
        <v>104.081</v>
      </c>
      <c r="AE1900" s="109"/>
      <c r="AF1900" s="108"/>
      <c r="AG1900" s="16"/>
      <c r="AH1900" s="132">
        <v>1.9000000000000001E-4</v>
      </c>
      <c r="AI1900" s="132">
        <v>7.5799999999999999E-3</v>
      </c>
      <c r="AJ1900" s="132">
        <v>5.8E-4</v>
      </c>
    </row>
    <row r="1901" spans="1:36">
      <c r="A1901" t="s">
        <v>1214</v>
      </c>
      <c r="B1901" t="s">
        <v>1255</v>
      </c>
      <c r="C1901" t="s">
        <v>2571</v>
      </c>
      <c r="D1901" t="s">
        <v>2572</v>
      </c>
      <c r="E1901" t="s">
        <v>310</v>
      </c>
      <c r="F1901" t="s">
        <v>2713</v>
      </c>
      <c r="G1901" t="s">
        <v>2714</v>
      </c>
      <c r="H1901" t="s">
        <v>322</v>
      </c>
      <c r="I1901" t="s">
        <v>952</v>
      </c>
      <c r="J1901" t="s">
        <v>205</v>
      </c>
      <c r="K1901" t="s">
        <v>205</v>
      </c>
      <c r="L1901" t="s">
        <v>326</v>
      </c>
      <c r="M1901" t="s">
        <v>341</v>
      </c>
      <c r="N1901" t="s">
        <v>441</v>
      </c>
      <c r="O1901" t="s">
        <v>340</v>
      </c>
      <c r="P1901" t="s">
        <v>1566</v>
      </c>
      <c r="Q1901" t="s">
        <v>414</v>
      </c>
      <c r="R1901" t="s">
        <v>408</v>
      </c>
      <c r="S1901" t="s">
        <v>1213</v>
      </c>
      <c r="T1901" s="131">
        <v>2.8</v>
      </c>
      <c r="U1901" t="s">
        <v>2715</v>
      </c>
      <c r="V1901" s="132">
        <v>1.949E-2</v>
      </c>
      <c r="W1901" s="132">
        <v>5.04E-2</v>
      </c>
      <c r="X1901" t="s">
        <v>413</v>
      </c>
      <c r="Y1901" t="s">
        <v>340</v>
      </c>
      <c r="Z1901" s="131">
        <v>106035.72</v>
      </c>
      <c r="AA1901" s="131">
        <v>1</v>
      </c>
      <c r="AB1901" s="131">
        <v>94.1</v>
      </c>
      <c r="AC1901" s="109"/>
      <c r="AD1901" s="131">
        <v>99.78</v>
      </c>
      <c r="AE1901" s="109"/>
      <c r="AF1901" s="108"/>
      <c r="AG1901" s="16"/>
      <c r="AH1901" s="132">
        <v>1.4999999999999999E-4</v>
      </c>
      <c r="AI1901" s="132">
        <v>7.2700000000000004E-3</v>
      </c>
      <c r="AJ1901" s="132">
        <v>5.5000000000000003E-4</v>
      </c>
    </row>
    <row r="1902" spans="1:36">
      <c r="A1902" t="s">
        <v>1214</v>
      </c>
      <c r="B1902" t="s">
        <v>1255</v>
      </c>
      <c r="C1902" t="s">
        <v>2267</v>
      </c>
      <c r="D1902" t="s">
        <v>2268</v>
      </c>
      <c r="E1902" t="s">
        <v>310</v>
      </c>
      <c r="F1902" t="s">
        <v>2836</v>
      </c>
      <c r="G1902" t="s">
        <v>2837</v>
      </c>
      <c r="H1902" t="s">
        <v>322</v>
      </c>
      <c r="I1902" t="s">
        <v>755</v>
      </c>
      <c r="J1902" t="s">
        <v>205</v>
      </c>
      <c r="K1902" t="s">
        <v>205</v>
      </c>
      <c r="L1902" t="s">
        <v>326</v>
      </c>
      <c r="M1902" t="s">
        <v>341</v>
      </c>
      <c r="N1902" t="s">
        <v>441</v>
      </c>
      <c r="O1902" t="s">
        <v>340</v>
      </c>
      <c r="P1902" t="s">
        <v>1590</v>
      </c>
      <c r="Q1902" t="s">
        <v>414</v>
      </c>
      <c r="R1902" t="s">
        <v>408</v>
      </c>
      <c r="S1902" t="s">
        <v>1213</v>
      </c>
      <c r="T1902" s="131">
        <v>2.85</v>
      </c>
      <c r="U1902" t="s">
        <v>2838</v>
      </c>
      <c r="V1902" s="132">
        <v>6.94E-3</v>
      </c>
      <c r="W1902" s="132">
        <v>2.76E-2</v>
      </c>
      <c r="X1902" t="s">
        <v>413</v>
      </c>
      <c r="Y1902" t="s">
        <v>340</v>
      </c>
      <c r="Z1902" s="131">
        <v>85851.7</v>
      </c>
      <c r="AA1902" s="131">
        <v>1</v>
      </c>
      <c r="AB1902" s="131">
        <v>112.88</v>
      </c>
      <c r="AC1902" s="109"/>
      <c r="AD1902" s="131">
        <v>96.909000000000006</v>
      </c>
      <c r="AE1902" s="109"/>
      <c r="AF1902" s="108"/>
      <c r="AG1902" s="16"/>
      <c r="AH1902" s="132">
        <v>9.0000000000000006E-5</v>
      </c>
      <c r="AI1902" s="132">
        <v>7.0600000000000003E-3</v>
      </c>
      <c r="AJ1902" s="132">
        <v>5.4000000000000001E-4</v>
      </c>
    </row>
    <row r="1903" spans="1:36">
      <c r="A1903" t="s">
        <v>1214</v>
      </c>
      <c r="B1903" t="s">
        <v>1255</v>
      </c>
      <c r="C1903" t="s">
        <v>2890</v>
      </c>
      <c r="D1903" t="s">
        <v>2891</v>
      </c>
      <c r="E1903" t="s">
        <v>310</v>
      </c>
      <c r="F1903" t="s">
        <v>2892</v>
      </c>
      <c r="G1903" t="s">
        <v>2893</v>
      </c>
      <c r="H1903" t="s">
        <v>322</v>
      </c>
      <c r="I1903" t="s">
        <v>755</v>
      </c>
      <c r="J1903" t="s">
        <v>205</v>
      </c>
      <c r="K1903" t="s">
        <v>205</v>
      </c>
      <c r="L1903" t="s">
        <v>326</v>
      </c>
      <c r="M1903" t="s">
        <v>341</v>
      </c>
      <c r="N1903" t="s">
        <v>448</v>
      </c>
      <c r="O1903" t="s">
        <v>340</v>
      </c>
      <c r="P1903" t="s">
        <v>2193</v>
      </c>
      <c r="Q1903" t="s">
        <v>416</v>
      </c>
      <c r="R1903" t="s">
        <v>408</v>
      </c>
      <c r="S1903" t="s">
        <v>1213</v>
      </c>
      <c r="T1903" s="131">
        <v>3.6</v>
      </c>
      <c r="U1903" t="s">
        <v>1561</v>
      </c>
      <c r="V1903" s="132">
        <v>1.4630000000000001E-2</v>
      </c>
      <c r="W1903" s="132">
        <v>2.7900000000000001E-2</v>
      </c>
      <c r="X1903" t="s">
        <v>413</v>
      </c>
      <c r="Y1903" t="s">
        <v>340</v>
      </c>
      <c r="Z1903" s="131">
        <v>90796.800000000003</v>
      </c>
      <c r="AA1903" s="131">
        <v>1</v>
      </c>
      <c r="AB1903" s="131">
        <v>105.29</v>
      </c>
      <c r="AC1903" s="109"/>
      <c r="AD1903" s="131">
        <v>95.6</v>
      </c>
      <c r="AE1903" s="109"/>
      <c r="AF1903" s="108"/>
      <c r="AG1903" s="16"/>
      <c r="AH1903" s="132">
        <v>5.9000000000000003E-4</v>
      </c>
      <c r="AI1903" s="132">
        <v>6.96E-3</v>
      </c>
      <c r="AJ1903" s="132">
        <v>5.2999999999999998E-4</v>
      </c>
    </row>
    <row r="1904" spans="1:36">
      <c r="A1904" t="s">
        <v>1214</v>
      </c>
      <c r="B1904" t="s">
        <v>1255</v>
      </c>
      <c r="C1904" t="s">
        <v>2224</v>
      </c>
      <c r="D1904" t="s">
        <v>2225</v>
      </c>
      <c r="E1904" t="s">
        <v>310</v>
      </c>
      <c r="F1904" t="s">
        <v>2930</v>
      </c>
      <c r="G1904" t="s">
        <v>2931</v>
      </c>
      <c r="H1904" t="s">
        <v>322</v>
      </c>
      <c r="I1904" t="s">
        <v>952</v>
      </c>
      <c r="J1904" t="s">
        <v>205</v>
      </c>
      <c r="K1904" t="s">
        <v>205</v>
      </c>
      <c r="L1904" t="s">
        <v>326</v>
      </c>
      <c r="M1904" t="s">
        <v>341</v>
      </c>
      <c r="N1904" t="s">
        <v>448</v>
      </c>
      <c r="O1904" t="s">
        <v>340</v>
      </c>
      <c r="P1904" t="s">
        <v>1579</v>
      </c>
      <c r="Q1904" t="s">
        <v>416</v>
      </c>
      <c r="R1904" t="s">
        <v>408</v>
      </c>
      <c r="S1904" t="s">
        <v>1213</v>
      </c>
      <c r="T1904" s="131">
        <v>1.69</v>
      </c>
      <c r="U1904" t="s">
        <v>1681</v>
      </c>
      <c r="V1904" s="132">
        <v>2.572E-2</v>
      </c>
      <c r="W1904" s="132">
        <v>4.9200000000000001E-2</v>
      </c>
      <c r="X1904" t="s">
        <v>413</v>
      </c>
      <c r="Y1904" t="s">
        <v>340</v>
      </c>
      <c r="Z1904" s="131">
        <v>94653.3</v>
      </c>
      <c r="AA1904" s="131">
        <v>1</v>
      </c>
      <c r="AB1904" s="131">
        <v>96.27</v>
      </c>
      <c r="AC1904" s="109"/>
      <c r="AD1904" s="131">
        <v>91.123000000000005</v>
      </c>
      <c r="AE1904" s="109"/>
      <c r="AF1904" s="108"/>
      <c r="AG1904" s="16"/>
      <c r="AH1904" s="132">
        <v>4.0999999999999999E-4</v>
      </c>
      <c r="AI1904" s="132">
        <v>6.6400000000000001E-3</v>
      </c>
      <c r="AJ1904" s="132">
        <v>5.1000000000000004E-4</v>
      </c>
    </row>
    <row r="1905" spans="1:36">
      <c r="A1905" t="s">
        <v>1214</v>
      </c>
      <c r="B1905" t="s">
        <v>1255</v>
      </c>
      <c r="C1905" t="s">
        <v>2272</v>
      </c>
      <c r="D1905" t="s">
        <v>2273</v>
      </c>
      <c r="E1905" t="s">
        <v>310</v>
      </c>
      <c r="F1905" t="s">
        <v>2274</v>
      </c>
      <c r="G1905" t="s">
        <v>2275</v>
      </c>
      <c r="H1905" t="s">
        <v>322</v>
      </c>
      <c r="I1905" t="s">
        <v>952</v>
      </c>
      <c r="J1905" t="s">
        <v>205</v>
      </c>
      <c r="K1905" t="s">
        <v>205</v>
      </c>
      <c r="L1905" t="s">
        <v>326</v>
      </c>
      <c r="M1905" t="s">
        <v>341</v>
      </c>
      <c r="N1905" t="s">
        <v>442</v>
      </c>
      <c r="O1905" t="s">
        <v>340</v>
      </c>
      <c r="P1905" t="s">
        <v>1530</v>
      </c>
      <c r="Q1905" t="s">
        <v>414</v>
      </c>
      <c r="R1905" t="s">
        <v>408</v>
      </c>
      <c r="S1905" t="s">
        <v>1213</v>
      </c>
      <c r="T1905" s="131">
        <v>2.42</v>
      </c>
      <c r="U1905" t="s">
        <v>2276</v>
      </c>
      <c r="V1905" s="132">
        <v>1.3950000000000001E-2</v>
      </c>
      <c r="W1905" s="132">
        <v>5.0099999999999999E-2</v>
      </c>
      <c r="X1905" t="s">
        <v>413</v>
      </c>
      <c r="Y1905" t="s">
        <v>340</v>
      </c>
      <c r="Z1905" s="131">
        <v>82011.149999999994</v>
      </c>
      <c r="AA1905" s="131">
        <v>1</v>
      </c>
      <c r="AB1905" s="131">
        <v>94.03</v>
      </c>
      <c r="AC1905" s="109"/>
      <c r="AD1905" s="131">
        <v>77.114999999999995</v>
      </c>
      <c r="AE1905" s="109"/>
      <c r="AF1905" s="108"/>
      <c r="AG1905" s="16"/>
      <c r="AH1905" s="132">
        <v>9.0000000000000006E-5</v>
      </c>
      <c r="AI1905" s="132">
        <v>5.62E-3</v>
      </c>
      <c r="AJ1905" s="132">
        <v>4.2999999999999999E-4</v>
      </c>
    </row>
    <row r="1906" spans="1:36">
      <c r="A1906" t="s">
        <v>1214</v>
      </c>
      <c r="B1906" t="s">
        <v>1255</v>
      </c>
      <c r="C1906" t="s">
        <v>1723</v>
      </c>
      <c r="D1906" t="s">
        <v>1724</v>
      </c>
      <c r="E1906" t="s">
        <v>310</v>
      </c>
      <c r="F1906" t="s">
        <v>2919</v>
      </c>
      <c r="G1906" t="s">
        <v>2920</v>
      </c>
      <c r="H1906" t="s">
        <v>322</v>
      </c>
      <c r="I1906" t="s">
        <v>755</v>
      </c>
      <c r="J1906" t="s">
        <v>205</v>
      </c>
      <c r="K1906" t="s">
        <v>205</v>
      </c>
      <c r="L1906" t="s">
        <v>326</v>
      </c>
      <c r="M1906" t="s">
        <v>341</v>
      </c>
      <c r="N1906" t="s">
        <v>465</v>
      </c>
      <c r="O1906" t="s">
        <v>340</v>
      </c>
      <c r="P1906" t="s">
        <v>1530</v>
      </c>
      <c r="Q1906" t="s">
        <v>414</v>
      </c>
      <c r="R1906" t="s">
        <v>408</v>
      </c>
      <c r="S1906" t="s">
        <v>1213</v>
      </c>
      <c r="T1906" s="131">
        <v>1.23</v>
      </c>
      <c r="U1906" t="s">
        <v>1663</v>
      </c>
      <c r="V1906" s="132">
        <v>9.5200000000000007E-3</v>
      </c>
      <c r="W1906" s="132">
        <v>3.2000000000000001E-2</v>
      </c>
      <c r="X1906" t="s">
        <v>413</v>
      </c>
      <c r="Y1906" t="s">
        <v>340</v>
      </c>
      <c r="Z1906" s="131">
        <v>56246.76</v>
      </c>
      <c r="AA1906" s="131">
        <v>1</v>
      </c>
      <c r="AB1906" s="131">
        <v>118.48</v>
      </c>
      <c r="AC1906" s="109">
        <v>1.149</v>
      </c>
      <c r="AD1906" s="131">
        <v>67.790000000000006</v>
      </c>
      <c r="AE1906" s="109"/>
      <c r="AF1906" s="108"/>
      <c r="AG1906" s="16"/>
      <c r="AH1906" s="132">
        <v>2.3000000000000001E-4</v>
      </c>
      <c r="AI1906" s="132">
        <v>5.0200000000000002E-3</v>
      </c>
      <c r="AJ1906" s="132">
        <v>3.8000000000000002E-4</v>
      </c>
    </row>
    <row r="1907" spans="1:36">
      <c r="A1907" t="s">
        <v>1214</v>
      </c>
      <c r="B1907" t="s">
        <v>1255</v>
      </c>
      <c r="C1907" t="s">
        <v>1935</v>
      </c>
      <c r="D1907" t="s">
        <v>1936</v>
      </c>
      <c r="E1907" t="s">
        <v>310</v>
      </c>
      <c r="F1907" t="s">
        <v>2528</v>
      </c>
      <c r="G1907" t="s">
        <v>2529</v>
      </c>
      <c r="H1907" t="s">
        <v>322</v>
      </c>
      <c r="I1907" t="s">
        <v>755</v>
      </c>
      <c r="J1907" t="s">
        <v>205</v>
      </c>
      <c r="K1907" t="s">
        <v>205</v>
      </c>
      <c r="L1907" t="s">
        <v>326</v>
      </c>
      <c r="M1907" t="s">
        <v>341</v>
      </c>
      <c r="N1907" t="s">
        <v>465</v>
      </c>
      <c r="O1907" t="s">
        <v>340</v>
      </c>
      <c r="P1907" t="s">
        <v>1645</v>
      </c>
      <c r="Q1907" t="s">
        <v>414</v>
      </c>
      <c r="R1907" t="s">
        <v>408</v>
      </c>
      <c r="S1907" t="s">
        <v>1213</v>
      </c>
      <c r="T1907" s="131">
        <v>2.02</v>
      </c>
      <c r="U1907" t="s">
        <v>1351</v>
      </c>
      <c r="V1907" s="132">
        <v>4.4900000000000001E-3</v>
      </c>
      <c r="W1907" s="132">
        <v>2.87E-2</v>
      </c>
      <c r="X1907" t="s">
        <v>413</v>
      </c>
      <c r="Y1907" t="s">
        <v>340</v>
      </c>
      <c r="Z1907" s="131">
        <v>56728</v>
      </c>
      <c r="AA1907" s="131">
        <v>1</v>
      </c>
      <c r="AB1907" s="131">
        <v>116.49</v>
      </c>
      <c r="AC1907" s="109"/>
      <c r="AD1907" s="131">
        <v>66.081999999999994</v>
      </c>
      <c r="AE1907" s="109"/>
      <c r="AF1907" s="108"/>
      <c r="AG1907" s="16"/>
      <c r="AH1907" s="132">
        <v>3.0000000000000001E-5</v>
      </c>
      <c r="AI1907" s="132">
        <v>4.81E-3</v>
      </c>
      <c r="AJ1907" s="132">
        <v>3.6999999999999999E-4</v>
      </c>
    </row>
    <row r="1908" spans="1:36">
      <c r="A1908" t="s">
        <v>1214</v>
      </c>
      <c r="B1908" t="s">
        <v>1255</v>
      </c>
      <c r="C1908" t="s">
        <v>1992</v>
      </c>
      <c r="D1908" t="s">
        <v>1993</v>
      </c>
      <c r="E1908" t="s">
        <v>310</v>
      </c>
      <c r="F1908" t="s">
        <v>2440</v>
      </c>
      <c r="G1908" t="s">
        <v>2441</v>
      </c>
      <c r="H1908" t="s">
        <v>322</v>
      </c>
      <c r="I1908" t="s">
        <v>755</v>
      </c>
      <c r="J1908" t="s">
        <v>205</v>
      </c>
      <c r="K1908" t="s">
        <v>205</v>
      </c>
      <c r="L1908" t="s">
        <v>326</v>
      </c>
      <c r="M1908" t="s">
        <v>341</v>
      </c>
      <c r="N1908" t="s">
        <v>449</v>
      </c>
      <c r="O1908" t="s">
        <v>340</v>
      </c>
      <c r="P1908" t="s">
        <v>1212</v>
      </c>
      <c r="Q1908" t="s">
        <v>414</v>
      </c>
      <c r="R1908" t="s">
        <v>408</v>
      </c>
      <c r="S1908" t="s">
        <v>1213</v>
      </c>
      <c r="T1908" s="131">
        <v>2.81</v>
      </c>
      <c r="U1908" t="s">
        <v>2442</v>
      </c>
      <c r="V1908" s="132">
        <v>7.1448200000000002</v>
      </c>
      <c r="W1908" s="132">
        <v>2.4400000000000002E-2</v>
      </c>
      <c r="X1908" t="s">
        <v>413</v>
      </c>
      <c r="Y1908" t="s">
        <v>340</v>
      </c>
      <c r="Z1908" s="131">
        <v>54104.75</v>
      </c>
      <c r="AA1908" s="131">
        <v>1</v>
      </c>
      <c r="AB1908" s="131">
        <v>115.29</v>
      </c>
      <c r="AC1908" s="109"/>
      <c r="AD1908" s="131">
        <v>62.377000000000002</v>
      </c>
      <c r="AE1908" s="109"/>
      <c r="AF1908" s="108"/>
      <c r="AG1908" s="16"/>
      <c r="AH1908" s="132">
        <v>2.0000000000000002E-5</v>
      </c>
      <c r="AI1908" s="132">
        <v>4.5399999999999998E-3</v>
      </c>
      <c r="AJ1908" s="132">
        <v>3.5E-4</v>
      </c>
    </row>
    <row r="1909" spans="1:36">
      <c r="A1909" t="s">
        <v>1214</v>
      </c>
      <c r="B1909" t="s">
        <v>1255</v>
      </c>
      <c r="C1909" t="s">
        <v>2661</v>
      </c>
      <c r="D1909" t="s">
        <v>2662</v>
      </c>
      <c r="E1909" t="s">
        <v>310</v>
      </c>
      <c r="F1909" t="s">
        <v>2663</v>
      </c>
      <c r="G1909" t="s">
        <v>2664</v>
      </c>
      <c r="H1909" t="s">
        <v>322</v>
      </c>
      <c r="I1909" t="s">
        <v>756</v>
      </c>
      <c r="J1909" t="s">
        <v>205</v>
      </c>
      <c r="K1909" t="s">
        <v>205</v>
      </c>
      <c r="L1909" t="s">
        <v>326</v>
      </c>
      <c r="M1909" t="s">
        <v>341</v>
      </c>
      <c r="N1909" t="s">
        <v>455</v>
      </c>
      <c r="O1909" t="s">
        <v>340</v>
      </c>
      <c r="P1909" t="s">
        <v>1645</v>
      </c>
      <c r="Q1909" t="s">
        <v>414</v>
      </c>
      <c r="R1909" t="s">
        <v>408</v>
      </c>
      <c r="S1909" t="s">
        <v>1213</v>
      </c>
      <c r="T1909" s="131">
        <v>0.28000000000000003</v>
      </c>
      <c r="U1909" t="s">
        <v>2665</v>
      </c>
      <c r="V1909" s="132">
        <v>4.8349999999999997E-2</v>
      </c>
      <c r="W1909" s="132">
        <v>2.5399999999999999E-2</v>
      </c>
      <c r="X1909" t="s">
        <v>413</v>
      </c>
      <c r="Y1909" t="s">
        <v>340</v>
      </c>
      <c r="Z1909" s="131">
        <v>64748.9</v>
      </c>
      <c r="AA1909" s="131">
        <v>1</v>
      </c>
      <c r="AB1909" s="131">
        <v>94.47</v>
      </c>
      <c r="AC1909" s="109"/>
      <c r="AD1909" s="131">
        <v>61.167999999999999</v>
      </c>
      <c r="AE1909" s="109"/>
      <c r="AF1909" s="108"/>
      <c r="AG1909" s="16"/>
      <c r="AH1909" s="132">
        <v>3.8999999999999999E-4</v>
      </c>
      <c r="AI1909" s="132">
        <v>4.45E-3</v>
      </c>
      <c r="AJ1909" s="132">
        <v>3.4000000000000002E-4</v>
      </c>
    </row>
    <row r="1910" spans="1:36">
      <c r="A1910" t="s">
        <v>1214</v>
      </c>
      <c r="B1910" t="s">
        <v>1255</v>
      </c>
      <c r="C1910" t="s">
        <v>2247</v>
      </c>
      <c r="D1910" t="s">
        <v>2248</v>
      </c>
      <c r="E1910" t="s">
        <v>310</v>
      </c>
      <c r="F1910" t="s">
        <v>2874</v>
      </c>
      <c r="G1910" t="s">
        <v>2875</v>
      </c>
      <c r="H1910" t="s">
        <v>322</v>
      </c>
      <c r="I1910" t="s">
        <v>952</v>
      </c>
      <c r="J1910" t="s">
        <v>205</v>
      </c>
      <c r="K1910" t="s">
        <v>205</v>
      </c>
      <c r="L1910" t="s">
        <v>326</v>
      </c>
      <c r="M1910" t="s">
        <v>341</v>
      </c>
      <c r="N1910" t="s">
        <v>460</v>
      </c>
      <c r="O1910" t="s">
        <v>340</v>
      </c>
      <c r="P1910" t="s">
        <v>2093</v>
      </c>
      <c r="Q1910" t="s">
        <v>414</v>
      </c>
      <c r="R1910" t="s">
        <v>408</v>
      </c>
      <c r="S1910" t="s">
        <v>1213</v>
      </c>
      <c r="T1910" s="131">
        <v>1.47</v>
      </c>
      <c r="U1910" t="s">
        <v>1775</v>
      </c>
      <c r="V1910" s="132">
        <v>2.478E-2</v>
      </c>
      <c r="W1910" s="132">
        <v>4.4600000000000001E-2</v>
      </c>
      <c r="X1910" t="s">
        <v>413</v>
      </c>
      <c r="Y1910" t="s">
        <v>340</v>
      </c>
      <c r="Z1910" s="131">
        <v>56156</v>
      </c>
      <c r="AA1910" s="131">
        <v>1</v>
      </c>
      <c r="AB1910" s="131">
        <v>97.43</v>
      </c>
      <c r="AC1910" s="109"/>
      <c r="AD1910" s="131">
        <v>54.713000000000001</v>
      </c>
      <c r="AE1910" s="109"/>
      <c r="AF1910" s="108"/>
      <c r="AG1910" s="16"/>
      <c r="AH1910" s="132">
        <v>2.3000000000000001E-4</v>
      </c>
      <c r="AI1910" s="132">
        <v>3.98E-3</v>
      </c>
      <c r="AJ1910" s="132">
        <v>2.9999999999999997E-4</v>
      </c>
    </row>
    <row r="1911" spans="1:36">
      <c r="A1911" t="s">
        <v>1214</v>
      </c>
      <c r="B1911" t="s">
        <v>1255</v>
      </c>
      <c r="C1911" t="s">
        <v>2724</v>
      </c>
      <c r="D1911" t="s">
        <v>2725</v>
      </c>
      <c r="E1911" t="s">
        <v>310</v>
      </c>
      <c r="F1911" t="s">
        <v>2932</v>
      </c>
      <c r="G1911" t="s">
        <v>2933</v>
      </c>
      <c r="H1911" t="s">
        <v>322</v>
      </c>
      <c r="I1911" t="s">
        <v>952</v>
      </c>
      <c r="J1911" t="s">
        <v>205</v>
      </c>
      <c r="K1911" t="s">
        <v>205</v>
      </c>
      <c r="L1911" t="s">
        <v>326</v>
      </c>
      <c r="M1911" t="s">
        <v>341</v>
      </c>
      <c r="N1911" t="s">
        <v>452</v>
      </c>
      <c r="O1911" t="s">
        <v>340</v>
      </c>
      <c r="P1911" t="s">
        <v>1566</v>
      </c>
      <c r="Q1911" t="s">
        <v>414</v>
      </c>
      <c r="R1911" t="s">
        <v>408</v>
      </c>
      <c r="S1911" t="s">
        <v>1213</v>
      </c>
      <c r="T1911" s="131">
        <v>2.95</v>
      </c>
      <c r="U1911" t="s">
        <v>2934</v>
      </c>
      <c r="V1911" s="132">
        <v>4.7530000000000003E-2</v>
      </c>
      <c r="W1911" s="132">
        <v>4.8099999999999997E-2</v>
      </c>
      <c r="X1911" t="s">
        <v>413</v>
      </c>
      <c r="Y1911" t="s">
        <v>340</v>
      </c>
      <c r="Z1911" s="131">
        <v>56238</v>
      </c>
      <c r="AA1911" s="131">
        <v>1</v>
      </c>
      <c r="AB1911" s="131">
        <v>95.36</v>
      </c>
      <c r="AC1911" s="109"/>
      <c r="AD1911" s="131">
        <v>53.628999999999998</v>
      </c>
      <c r="AE1911" s="109"/>
      <c r="AF1911" s="108"/>
      <c r="AG1911" s="16"/>
      <c r="AH1911" s="132">
        <v>6.9999999999999994E-5</v>
      </c>
      <c r="AI1911" s="132">
        <v>3.9100000000000003E-3</v>
      </c>
      <c r="AJ1911" s="132">
        <v>2.9999999999999997E-4</v>
      </c>
    </row>
    <row r="1912" spans="1:36">
      <c r="A1912" t="s">
        <v>1214</v>
      </c>
      <c r="B1912" t="s">
        <v>1255</v>
      </c>
      <c r="C1912" t="s">
        <v>2935</v>
      </c>
      <c r="D1912" t="s">
        <v>2936</v>
      </c>
      <c r="E1912" t="s">
        <v>310</v>
      </c>
      <c r="F1912" t="s">
        <v>2937</v>
      </c>
      <c r="G1912" t="s">
        <v>2938</v>
      </c>
      <c r="H1912" t="s">
        <v>322</v>
      </c>
      <c r="I1912" t="s">
        <v>952</v>
      </c>
      <c r="J1912" t="s">
        <v>205</v>
      </c>
      <c r="K1912" t="s">
        <v>205</v>
      </c>
      <c r="L1912" t="s">
        <v>326</v>
      </c>
      <c r="M1912" t="s">
        <v>341</v>
      </c>
      <c r="N1912" t="s">
        <v>448</v>
      </c>
      <c r="O1912" t="s">
        <v>340</v>
      </c>
      <c r="P1912" t="s">
        <v>1579</v>
      </c>
      <c r="Q1912" t="s">
        <v>416</v>
      </c>
      <c r="R1912" t="s">
        <v>408</v>
      </c>
      <c r="S1912" t="s">
        <v>1213</v>
      </c>
      <c r="T1912" s="131">
        <v>1.22</v>
      </c>
      <c r="U1912" t="s">
        <v>1360</v>
      </c>
      <c r="V1912" s="132">
        <v>5.3409999999999999E-2</v>
      </c>
      <c r="W1912" s="132">
        <v>4.9000000000000002E-2</v>
      </c>
      <c r="X1912" t="s">
        <v>413</v>
      </c>
      <c r="Y1912" t="s">
        <v>340</v>
      </c>
      <c r="Z1912" s="131">
        <v>52883.46</v>
      </c>
      <c r="AA1912" s="131">
        <v>1</v>
      </c>
      <c r="AB1912" s="131">
        <v>97.69</v>
      </c>
      <c r="AC1912" s="109"/>
      <c r="AD1912" s="131">
        <v>51.661999999999999</v>
      </c>
      <c r="AE1912" s="109"/>
      <c r="AF1912" s="108"/>
      <c r="AG1912" s="16"/>
      <c r="AH1912" s="132">
        <v>2.5000000000000001E-4</v>
      </c>
      <c r="AI1912" s="132">
        <v>3.7599999999999999E-3</v>
      </c>
      <c r="AJ1912" s="132">
        <v>2.9E-4</v>
      </c>
    </row>
    <row r="1913" spans="1:36">
      <c r="A1913" t="s">
        <v>1214</v>
      </c>
      <c r="B1913" t="s">
        <v>1255</v>
      </c>
      <c r="C1913" t="s">
        <v>1987</v>
      </c>
      <c r="D1913" t="s">
        <v>1988</v>
      </c>
      <c r="E1913" t="s">
        <v>310</v>
      </c>
      <c r="F1913" t="s">
        <v>2884</v>
      </c>
      <c r="G1913" t="s">
        <v>2885</v>
      </c>
      <c r="H1913" t="s">
        <v>322</v>
      </c>
      <c r="I1913" t="s">
        <v>755</v>
      </c>
      <c r="J1913" t="s">
        <v>205</v>
      </c>
      <c r="K1913" t="s">
        <v>205</v>
      </c>
      <c r="L1913" t="s">
        <v>326</v>
      </c>
      <c r="M1913" t="s">
        <v>341</v>
      </c>
      <c r="N1913" t="s">
        <v>446</v>
      </c>
      <c r="O1913" t="s">
        <v>340</v>
      </c>
      <c r="P1913" t="s">
        <v>1645</v>
      </c>
      <c r="Q1913" t="s">
        <v>414</v>
      </c>
      <c r="R1913" t="s">
        <v>408</v>
      </c>
      <c r="S1913" t="s">
        <v>1213</v>
      </c>
      <c r="T1913" s="131">
        <v>4.43</v>
      </c>
      <c r="U1913" t="s">
        <v>2385</v>
      </c>
      <c r="V1913" s="132">
        <v>2.2360000000000001E-2</v>
      </c>
      <c r="W1913" s="132">
        <v>2.6599999999999999E-2</v>
      </c>
      <c r="X1913" t="s">
        <v>413</v>
      </c>
      <c r="Y1913" t="s">
        <v>340</v>
      </c>
      <c r="Z1913" s="131">
        <v>49415</v>
      </c>
      <c r="AA1913" s="131">
        <v>1</v>
      </c>
      <c r="AB1913" s="131">
        <v>103.78</v>
      </c>
      <c r="AC1913" s="109"/>
      <c r="AD1913" s="131">
        <v>51.283000000000001</v>
      </c>
      <c r="AE1913" s="109"/>
      <c r="AF1913" s="108"/>
      <c r="AG1913" s="16"/>
      <c r="AH1913" s="132">
        <v>1.6000000000000001E-4</v>
      </c>
      <c r="AI1913" s="132">
        <v>3.7299999999999998E-3</v>
      </c>
      <c r="AJ1913" s="132">
        <v>2.7999999999999998E-4</v>
      </c>
    </row>
    <row r="1914" spans="1:36">
      <c r="A1914" t="s">
        <v>1214</v>
      </c>
      <c r="B1914" t="s">
        <v>1255</v>
      </c>
      <c r="C1914" t="s">
        <v>2239</v>
      </c>
      <c r="D1914" t="s">
        <v>2240</v>
      </c>
      <c r="E1914" t="s">
        <v>310</v>
      </c>
      <c r="F1914" t="s">
        <v>2894</v>
      </c>
      <c r="G1914" t="s">
        <v>2895</v>
      </c>
      <c r="H1914" t="s">
        <v>322</v>
      </c>
      <c r="I1914" t="s">
        <v>952</v>
      </c>
      <c r="J1914" t="s">
        <v>205</v>
      </c>
      <c r="K1914" t="s">
        <v>205</v>
      </c>
      <c r="L1914" t="s">
        <v>326</v>
      </c>
      <c r="M1914" t="s">
        <v>341</v>
      </c>
      <c r="N1914" t="s">
        <v>465</v>
      </c>
      <c r="O1914" t="s">
        <v>340</v>
      </c>
      <c r="P1914" t="s">
        <v>1590</v>
      </c>
      <c r="Q1914" t="s">
        <v>414</v>
      </c>
      <c r="R1914" t="s">
        <v>408</v>
      </c>
      <c r="S1914" t="s">
        <v>1213</v>
      </c>
      <c r="T1914" s="131">
        <v>1.1200000000000001</v>
      </c>
      <c r="U1914" t="s">
        <v>2896</v>
      </c>
      <c r="V1914" s="132">
        <v>-9.0799999999999995E-3</v>
      </c>
      <c r="W1914" s="132">
        <v>5.3400000000000003E-2</v>
      </c>
      <c r="X1914" t="s">
        <v>413</v>
      </c>
      <c r="Y1914" t="s">
        <v>340</v>
      </c>
      <c r="Z1914" s="131">
        <v>40929</v>
      </c>
      <c r="AA1914" s="131">
        <v>1</v>
      </c>
      <c r="AB1914" s="131">
        <v>102.25</v>
      </c>
      <c r="AC1914" s="109"/>
      <c r="AD1914" s="131">
        <v>41.85</v>
      </c>
      <c r="AE1914" s="109"/>
      <c r="AF1914" s="108"/>
      <c r="AG1914" s="16"/>
      <c r="AH1914" s="132">
        <v>1E-4</v>
      </c>
      <c r="AI1914" s="132">
        <v>3.0500000000000002E-3</v>
      </c>
      <c r="AJ1914" s="132">
        <v>2.3000000000000001E-4</v>
      </c>
    </row>
    <row r="1915" spans="1:36">
      <c r="A1915" t="s">
        <v>1214</v>
      </c>
      <c r="B1915" t="s">
        <v>1255</v>
      </c>
      <c r="C1915" t="s">
        <v>1627</v>
      </c>
      <c r="D1915" t="s">
        <v>1628</v>
      </c>
      <c r="E1915" t="s">
        <v>310</v>
      </c>
      <c r="F1915" t="s">
        <v>2939</v>
      </c>
      <c r="G1915" t="s">
        <v>2940</v>
      </c>
      <c r="H1915" t="s">
        <v>322</v>
      </c>
      <c r="I1915" t="s">
        <v>755</v>
      </c>
      <c r="J1915" t="s">
        <v>205</v>
      </c>
      <c r="K1915" t="s">
        <v>205</v>
      </c>
      <c r="L1915" t="s">
        <v>326</v>
      </c>
      <c r="M1915" t="s">
        <v>341</v>
      </c>
      <c r="N1915" t="s">
        <v>466</v>
      </c>
      <c r="O1915" t="s">
        <v>340</v>
      </c>
      <c r="P1915" t="s">
        <v>1600</v>
      </c>
      <c r="Q1915" t="s">
        <v>416</v>
      </c>
      <c r="R1915" t="s">
        <v>408</v>
      </c>
      <c r="S1915" t="s">
        <v>1213</v>
      </c>
      <c r="T1915" s="131">
        <v>0.01</v>
      </c>
      <c r="U1915" t="s">
        <v>2941</v>
      </c>
      <c r="V1915" s="132">
        <v>3.3579999999999999E-2</v>
      </c>
      <c r="W1915" s="132">
        <v>0.42509999999999998</v>
      </c>
      <c r="X1915" t="s">
        <v>413</v>
      </c>
      <c r="Y1915" t="s">
        <v>340</v>
      </c>
      <c r="Z1915" s="131">
        <v>29719.599999999999</v>
      </c>
      <c r="AA1915" s="131">
        <v>1</v>
      </c>
      <c r="AB1915" s="131">
        <v>120.23</v>
      </c>
      <c r="AC1915" s="109"/>
      <c r="AD1915" s="131">
        <v>35.731999999999999</v>
      </c>
      <c r="AE1915" s="109"/>
      <c r="AF1915" s="108"/>
      <c r="AG1915" s="16"/>
      <c r="AH1915" s="132">
        <v>2.1000000000000001E-4</v>
      </c>
      <c r="AI1915" s="132">
        <v>2.5999999999999999E-3</v>
      </c>
      <c r="AJ1915" s="132">
        <v>2.0000000000000001E-4</v>
      </c>
    </row>
    <row r="1916" spans="1:36">
      <c r="A1916" t="s">
        <v>1214</v>
      </c>
      <c r="B1916" t="s">
        <v>1255</v>
      </c>
      <c r="C1916" t="s">
        <v>1866</v>
      </c>
      <c r="D1916" t="s">
        <v>1867</v>
      </c>
      <c r="E1916" t="s">
        <v>310</v>
      </c>
      <c r="F1916" t="s">
        <v>2686</v>
      </c>
      <c r="G1916" t="s">
        <v>2687</v>
      </c>
      <c r="H1916" t="s">
        <v>322</v>
      </c>
      <c r="I1916" t="s">
        <v>755</v>
      </c>
      <c r="J1916" t="s">
        <v>205</v>
      </c>
      <c r="K1916" t="s">
        <v>205</v>
      </c>
      <c r="L1916" t="s">
        <v>326</v>
      </c>
      <c r="M1916" t="s">
        <v>341</v>
      </c>
      <c r="N1916" t="s">
        <v>444</v>
      </c>
      <c r="O1916" t="s">
        <v>340</v>
      </c>
      <c r="P1916" t="s">
        <v>1579</v>
      </c>
      <c r="Q1916" t="s">
        <v>416</v>
      </c>
      <c r="R1916" t="s">
        <v>408</v>
      </c>
      <c r="S1916" t="s">
        <v>1213</v>
      </c>
      <c r="T1916" s="131">
        <v>0.5</v>
      </c>
      <c r="U1916" t="s">
        <v>1636</v>
      </c>
      <c r="V1916" s="132">
        <v>5.1799999999999997E-3</v>
      </c>
      <c r="W1916" s="132">
        <v>2.7799999999999998E-2</v>
      </c>
      <c r="X1916" t="s">
        <v>413</v>
      </c>
      <c r="Y1916" t="s">
        <v>340</v>
      </c>
      <c r="Z1916" s="131">
        <v>26514.400000000001</v>
      </c>
      <c r="AA1916" s="131">
        <v>1</v>
      </c>
      <c r="AB1916" s="131">
        <v>116.51</v>
      </c>
      <c r="AC1916" s="109"/>
      <c r="AD1916" s="131">
        <v>30.891999999999999</v>
      </c>
      <c r="AE1916" s="109"/>
      <c r="AF1916" s="108"/>
      <c r="AG1916" s="16"/>
      <c r="AH1916" s="132">
        <v>1.8000000000000001E-4</v>
      </c>
      <c r="AI1916" s="132">
        <v>2.2499999999999998E-3</v>
      </c>
      <c r="AJ1916" s="132">
        <v>1.7000000000000001E-4</v>
      </c>
    </row>
    <row r="1917" spans="1:36">
      <c r="A1917" t="s">
        <v>1214</v>
      </c>
      <c r="B1917" t="s">
        <v>1255</v>
      </c>
      <c r="C1917" t="s">
        <v>2351</v>
      </c>
      <c r="D1917" t="s">
        <v>2352</v>
      </c>
      <c r="E1917" t="s">
        <v>310</v>
      </c>
      <c r="F1917" t="s">
        <v>2569</v>
      </c>
      <c r="G1917" t="s">
        <v>2570</v>
      </c>
      <c r="H1917" t="s">
        <v>322</v>
      </c>
      <c r="I1917" t="s">
        <v>952</v>
      </c>
      <c r="J1917" t="s">
        <v>205</v>
      </c>
      <c r="K1917" t="s">
        <v>205</v>
      </c>
      <c r="L1917" t="s">
        <v>326</v>
      </c>
      <c r="M1917" t="s">
        <v>341</v>
      </c>
      <c r="N1917" t="s">
        <v>452</v>
      </c>
      <c r="O1917" t="s">
        <v>340</v>
      </c>
      <c r="P1917" t="s">
        <v>1590</v>
      </c>
      <c r="Q1917" t="s">
        <v>414</v>
      </c>
      <c r="R1917" t="s">
        <v>408</v>
      </c>
      <c r="S1917" t="s">
        <v>1213</v>
      </c>
      <c r="T1917" s="131">
        <v>0.73</v>
      </c>
      <c r="U1917" t="s">
        <v>1676</v>
      </c>
      <c r="V1917" s="132">
        <v>2.1659999999999999E-2</v>
      </c>
      <c r="W1917" s="132">
        <v>4.9500000000000002E-2</v>
      </c>
      <c r="X1917" t="s">
        <v>413</v>
      </c>
      <c r="Y1917" t="s">
        <v>340</v>
      </c>
      <c r="Z1917" s="131">
        <v>27446.400000000001</v>
      </c>
      <c r="AA1917" s="131">
        <v>1</v>
      </c>
      <c r="AB1917" s="131">
        <v>100.26</v>
      </c>
      <c r="AC1917" s="109"/>
      <c r="AD1917" s="131">
        <v>27.518000000000001</v>
      </c>
      <c r="AE1917" s="109"/>
      <c r="AF1917" s="108"/>
      <c r="AG1917" s="16"/>
      <c r="AH1917" s="132">
        <v>5.0000000000000002E-5</v>
      </c>
      <c r="AI1917" s="132">
        <v>2E-3</v>
      </c>
      <c r="AJ1917" s="132">
        <v>1.4999999999999999E-4</v>
      </c>
    </row>
    <row r="1918" spans="1:36">
      <c r="A1918" t="s">
        <v>1214</v>
      </c>
      <c r="B1918" t="s">
        <v>1255</v>
      </c>
      <c r="C1918" t="s">
        <v>3052</v>
      </c>
      <c r="D1918" t="s">
        <v>3053</v>
      </c>
      <c r="E1918" t="s">
        <v>312</v>
      </c>
      <c r="F1918" t="s">
        <v>3054</v>
      </c>
      <c r="G1918" t="s">
        <v>3055</v>
      </c>
      <c r="H1918" t="s">
        <v>322</v>
      </c>
      <c r="I1918" t="s">
        <v>756</v>
      </c>
      <c r="J1918" t="s">
        <v>205</v>
      </c>
      <c r="K1918" t="s">
        <v>205</v>
      </c>
      <c r="L1918" t="s">
        <v>326</v>
      </c>
      <c r="M1918" t="s">
        <v>341</v>
      </c>
      <c r="N1918" t="s">
        <v>481</v>
      </c>
      <c r="O1918" t="s">
        <v>340</v>
      </c>
      <c r="P1918" t="s">
        <v>1590</v>
      </c>
      <c r="Q1918" t="s">
        <v>414</v>
      </c>
      <c r="R1918" t="s">
        <v>408</v>
      </c>
      <c r="S1918" t="s">
        <v>1213</v>
      </c>
      <c r="T1918" s="131">
        <v>0.5</v>
      </c>
      <c r="U1918" t="s">
        <v>1805</v>
      </c>
      <c r="V1918" s="132">
        <v>6.0679999999999998E-2</v>
      </c>
      <c r="W1918" s="132">
        <v>5.74E-2</v>
      </c>
      <c r="X1918" t="s">
        <v>413</v>
      </c>
      <c r="Y1918" t="s">
        <v>340</v>
      </c>
      <c r="Z1918" s="131">
        <v>27000</v>
      </c>
      <c r="AA1918" s="131">
        <v>1</v>
      </c>
      <c r="AB1918" s="131">
        <v>94.4</v>
      </c>
      <c r="AC1918" s="109">
        <v>0.434</v>
      </c>
      <c r="AD1918" s="131">
        <v>25.922000000000001</v>
      </c>
      <c r="AE1918" s="109"/>
      <c r="AF1918" s="108"/>
      <c r="AG1918" s="16"/>
      <c r="AH1918" s="132">
        <v>3.8999999999999999E-4</v>
      </c>
      <c r="AI1918" s="132">
        <v>1.92E-3</v>
      </c>
      <c r="AJ1918" s="132">
        <v>1.4999999999999999E-4</v>
      </c>
    </row>
    <row r="1919" spans="1:36">
      <c r="A1919" t="s">
        <v>1214</v>
      </c>
      <c r="B1919" t="s">
        <v>1255</v>
      </c>
      <c r="C1919" t="s">
        <v>2556</v>
      </c>
      <c r="D1919" t="s">
        <v>2557</v>
      </c>
      <c r="E1919" t="s">
        <v>310</v>
      </c>
      <c r="F1919" t="s">
        <v>2558</v>
      </c>
      <c r="G1919" t="s">
        <v>2559</v>
      </c>
      <c r="H1919" t="s">
        <v>322</v>
      </c>
      <c r="I1919" t="s">
        <v>952</v>
      </c>
      <c r="J1919" t="s">
        <v>205</v>
      </c>
      <c r="K1919" t="s">
        <v>205</v>
      </c>
      <c r="L1919" t="s">
        <v>326</v>
      </c>
      <c r="M1919" t="s">
        <v>341</v>
      </c>
      <c r="N1919" t="s">
        <v>447</v>
      </c>
      <c r="O1919" t="s">
        <v>340</v>
      </c>
      <c r="P1919" t="s">
        <v>2093</v>
      </c>
      <c r="Q1919" t="s">
        <v>414</v>
      </c>
      <c r="R1919" t="s">
        <v>408</v>
      </c>
      <c r="S1919" t="s">
        <v>1213</v>
      </c>
      <c r="T1919" s="131">
        <v>2.4300000000000002</v>
      </c>
      <c r="U1919" t="s">
        <v>1561</v>
      </c>
      <c r="V1919" s="132">
        <v>4.8869999999999997E-2</v>
      </c>
      <c r="W1919" s="132">
        <v>4.3900000000000002E-2</v>
      </c>
      <c r="X1919" t="s">
        <v>413</v>
      </c>
      <c r="Y1919" t="s">
        <v>340</v>
      </c>
      <c r="Z1919" s="131">
        <v>25511.42</v>
      </c>
      <c r="AA1919" s="131">
        <v>1</v>
      </c>
      <c r="AB1919" s="131">
        <v>92.42</v>
      </c>
      <c r="AC1919" s="109"/>
      <c r="AD1919" s="131">
        <v>23.577999999999999</v>
      </c>
      <c r="AE1919" s="109"/>
      <c r="AF1919" s="108"/>
      <c r="AG1919" s="16"/>
      <c r="AH1919" s="132">
        <v>3.0000000000000001E-5</v>
      </c>
      <c r="AI1919" s="132">
        <v>1.72E-3</v>
      </c>
      <c r="AJ1919" s="132">
        <v>1.2999999999999999E-4</v>
      </c>
    </row>
    <row r="1920" spans="1:36">
      <c r="A1920" t="s">
        <v>1214</v>
      </c>
      <c r="B1920" t="s">
        <v>1255</v>
      </c>
      <c r="C1920" t="s">
        <v>2724</v>
      </c>
      <c r="D1920" t="s">
        <v>2725</v>
      </c>
      <c r="E1920" t="s">
        <v>310</v>
      </c>
      <c r="F1920" t="s">
        <v>2726</v>
      </c>
      <c r="G1920" t="s">
        <v>2727</v>
      </c>
      <c r="H1920" t="s">
        <v>322</v>
      </c>
      <c r="I1920" t="s">
        <v>756</v>
      </c>
      <c r="J1920" t="s">
        <v>205</v>
      </c>
      <c r="K1920" t="s">
        <v>205</v>
      </c>
      <c r="L1920" t="s">
        <v>326</v>
      </c>
      <c r="M1920" t="s">
        <v>341</v>
      </c>
      <c r="N1920" t="s">
        <v>452</v>
      </c>
      <c r="O1920" t="s">
        <v>340</v>
      </c>
      <c r="P1920" t="s">
        <v>1566</v>
      </c>
      <c r="Q1920" t="s">
        <v>414</v>
      </c>
      <c r="R1920" t="s">
        <v>408</v>
      </c>
      <c r="S1920" t="s">
        <v>1213</v>
      </c>
      <c r="T1920" s="131">
        <v>0.76</v>
      </c>
      <c r="U1920" t="s">
        <v>1676</v>
      </c>
      <c r="V1920" s="132">
        <v>5.4469999999999998E-2</v>
      </c>
      <c r="W1920" s="132">
        <v>5.4100000000000002E-2</v>
      </c>
      <c r="X1920" t="s">
        <v>413</v>
      </c>
      <c r="Y1920" t="s">
        <v>340</v>
      </c>
      <c r="Z1920" s="131">
        <v>20083.13</v>
      </c>
      <c r="AA1920" s="131">
        <v>1</v>
      </c>
      <c r="AB1920" s="131">
        <v>98.46</v>
      </c>
      <c r="AC1920" s="109"/>
      <c r="AD1920" s="131">
        <v>19.774000000000001</v>
      </c>
      <c r="AE1920" s="109"/>
      <c r="AF1920" s="108"/>
      <c r="AG1920" s="16"/>
      <c r="AH1920" s="132">
        <v>1.9000000000000001E-4</v>
      </c>
      <c r="AI1920" s="132">
        <v>1.4400000000000001E-3</v>
      </c>
      <c r="AJ1920" s="132">
        <v>1.1E-4</v>
      </c>
    </row>
    <row r="1921" spans="1:36">
      <c r="A1921" t="s">
        <v>1214</v>
      </c>
      <c r="B1921" t="s">
        <v>1255</v>
      </c>
      <c r="C1921" t="s">
        <v>2942</v>
      </c>
      <c r="D1921" t="s">
        <v>2943</v>
      </c>
      <c r="E1921" t="s">
        <v>310</v>
      </c>
      <c r="F1921" t="s">
        <v>2944</v>
      </c>
      <c r="G1921" t="s">
        <v>2945</v>
      </c>
      <c r="H1921" t="s">
        <v>322</v>
      </c>
      <c r="I1921" t="s">
        <v>952</v>
      </c>
      <c r="J1921" t="s">
        <v>205</v>
      </c>
      <c r="K1921" t="s">
        <v>205</v>
      </c>
      <c r="L1921" t="s">
        <v>326</v>
      </c>
      <c r="M1921" t="s">
        <v>341</v>
      </c>
      <c r="N1921" t="s">
        <v>464</v>
      </c>
      <c r="O1921" t="s">
        <v>340</v>
      </c>
      <c r="P1921" t="s">
        <v>1566</v>
      </c>
      <c r="Q1921" t="s">
        <v>414</v>
      </c>
      <c r="R1921" t="s">
        <v>408</v>
      </c>
      <c r="S1921" t="s">
        <v>1213</v>
      </c>
      <c r="T1921" s="131">
        <v>5.52</v>
      </c>
      <c r="U1921" t="s">
        <v>2946</v>
      </c>
      <c r="V1921" s="132">
        <v>1.9199999999999998E-2</v>
      </c>
      <c r="W1921" s="132">
        <v>4.87E-2</v>
      </c>
      <c r="X1921" t="s">
        <v>413</v>
      </c>
      <c r="Y1921" t="s">
        <v>340</v>
      </c>
      <c r="Z1921" s="131">
        <v>20026.5</v>
      </c>
      <c r="AA1921" s="131">
        <v>1</v>
      </c>
      <c r="AB1921" s="131">
        <v>87.27</v>
      </c>
      <c r="AC1921" s="109"/>
      <c r="AD1921" s="131">
        <v>17.477</v>
      </c>
      <c r="AE1921" s="109"/>
      <c r="AF1921" s="108"/>
      <c r="AG1921" s="16"/>
      <c r="AH1921" s="132">
        <v>2.0000000000000002E-5</v>
      </c>
      <c r="AI1921" s="132">
        <v>1.2700000000000001E-3</v>
      </c>
      <c r="AJ1921" s="132">
        <v>1E-4</v>
      </c>
    </row>
    <row r="1922" spans="1:36">
      <c r="A1922" t="s">
        <v>1214</v>
      </c>
      <c r="B1922" t="s">
        <v>1255</v>
      </c>
      <c r="C1922" t="s">
        <v>2890</v>
      </c>
      <c r="D1922" t="s">
        <v>2891</v>
      </c>
      <c r="E1922" t="s">
        <v>310</v>
      </c>
      <c r="F1922" t="s">
        <v>2947</v>
      </c>
      <c r="G1922" t="s">
        <v>2948</v>
      </c>
      <c r="H1922" t="s">
        <v>322</v>
      </c>
      <c r="I1922" t="s">
        <v>952</v>
      </c>
      <c r="J1922" t="s">
        <v>205</v>
      </c>
      <c r="K1922" t="s">
        <v>205</v>
      </c>
      <c r="L1922" t="s">
        <v>326</v>
      </c>
      <c r="M1922" t="s">
        <v>341</v>
      </c>
      <c r="N1922" t="s">
        <v>448</v>
      </c>
      <c r="O1922" t="s">
        <v>340</v>
      </c>
      <c r="P1922" t="s">
        <v>1579</v>
      </c>
      <c r="Q1922" t="s">
        <v>416</v>
      </c>
      <c r="R1922" t="s">
        <v>408</v>
      </c>
      <c r="S1922" t="s">
        <v>1213</v>
      </c>
      <c r="T1922" s="131">
        <v>1.1000000000000001</v>
      </c>
      <c r="U1922" t="s">
        <v>1743</v>
      </c>
      <c r="V1922" s="132">
        <v>2.818E-2</v>
      </c>
      <c r="W1922" s="132">
        <v>4.9000000000000002E-2</v>
      </c>
      <c r="X1922" t="s">
        <v>413</v>
      </c>
      <c r="Y1922" t="s">
        <v>340</v>
      </c>
      <c r="Z1922" s="131">
        <v>14187.6</v>
      </c>
      <c r="AA1922" s="131">
        <v>1</v>
      </c>
      <c r="AB1922" s="131">
        <v>97.97</v>
      </c>
      <c r="AC1922" s="109"/>
      <c r="AD1922" s="131">
        <v>13.9</v>
      </c>
      <c r="AE1922" s="109"/>
      <c r="AF1922" s="108"/>
      <c r="AG1922" s="16"/>
      <c r="AH1922" s="132">
        <v>6.0000000000000002E-5</v>
      </c>
      <c r="AI1922" s="132">
        <v>1.01E-3</v>
      </c>
      <c r="AJ1922" s="132">
        <v>8.0000000000000007E-5</v>
      </c>
    </row>
    <row r="1923" spans="1:36">
      <c r="A1923" t="s">
        <v>1214</v>
      </c>
      <c r="B1923" t="s">
        <v>1255</v>
      </c>
      <c r="C1923" t="s">
        <v>2194</v>
      </c>
      <c r="D1923" t="s">
        <v>2195</v>
      </c>
      <c r="E1923" t="s">
        <v>310</v>
      </c>
      <c r="F1923" t="s">
        <v>2921</v>
      </c>
      <c r="G1923" t="s">
        <v>2922</v>
      </c>
      <c r="H1923" t="s">
        <v>322</v>
      </c>
      <c r="I1923" t="s">
        <v>755</v>
      </c>
      <c r="J1923" t="s">
        <v>205</v>
      </c>
      <c r="K1923" t="s">
        <v>205</v>
      </c>
      <c r="L1923" t="s">
        <v>326</v>
      </c>
      <c r="M1923" t="s">
        <v>341</v>
      </c>
      <c r="N1923" t="s">
        <v>465</v>
      </c>
      <c r="O1923" t="s">
        <v>340</v>
      </c>
      <c r="P1923" t="s">
        <v>2193</v>
      </c>
      <c r="Q1923" t="s">
        <v>416</v>
      </c>
      <c r="R1923" t="s">
        <v>408</v>
      </c>
      <c r="S1923" t="s">
        <v>1213</v>
      </c>
      <c r="T1923" s="131">
        <v>2.21</v>
      </c>
      <c r="U1923" t="s">
        <v>2923</v>
      </c>
      <c r="V1923" s="132">
        <v>6.3099999999999996E-3</v>
      </c>
      <c r="W1923" s="132">
        <v>2.9499999999999998E-2</v>
      </c>
      <c r="X1923" t="s">
        <v>413</v>
      </c>
      <c r="Y1923" t="s">
        <v>340</v>
      </c>
      <c r="Z1923" s="131">
        <v>10730</v>
      </c>
      <c r="AA1923" s="131">
        <v>1</v>
      </c>
      <c r="AB1923" s="131">
        <v>115.75</v>
      </c>
      <c r="AC1923" s="109"/>
      <c r="AD1923" s="131">
        <v>12.42</v>
      </c>
      <c r="AE1923" s="109"/>
      <c r="AF1923" s="108"/>
      <c r="AG1923" s="16"/>
      <c r="AH1923" s="132">
        <v>1.0000000000000001E-5</v>
      </c>
      <c r="AI1923" s="132">
        <v>8.9999999999999998E-4</v>
      </c>
      <c r="AJ1923" s="132">
        <v>6.9999999999999994E-5</v>
      </c>
    </row>
    <row r="1924" spans="1:36">
      <c r="A1924" t="s">
        <v>1214</v>
      </c>
      <c r="B1924" t="s">
        <v>1255</v>
      </c>
      <c r="C1924" t="s">
        <v>2897</v>
      </c>
      <c r="D1924" t="s">
        <v>2898</v>
      </c>
      <c r="E1924" t="s">
        <v>310</v>
      </c>
      <c r="F1924" t="s">
        <v>2899</v>
      </c>
      <c r="G1924" t="s">
        <v>2900</v>
      </c>
      <c r="H1924" t="s">
        <v>322</v>
      </c>
      <c r="I1924" t="s">
        <v>756</v>
      </c>
      <c r="J1924" t="s">
        <v>205</v>
      </c>
      <c r="K1924" t="s">
        <v>205</v>
      </c>
      <c r="L1924" t="s">
        <v>326</v>
      </c>
      <c r="M1924" t="s">
        <v>341</v>
      </c>
      <c r="N1924" t="s">
        <v>441</v>
      </c>
      <c r="O1924" t="s">
        <v>340</v>
      </c>
      <c r="P1924" t="s">
        <v>1566</v>
      </c>
      <c r="Q1924" t="s">
        <v>414</v>
      </c>
      <c r="R1924" t="s">
        <v>408</v>
      </c>
      <c r="S1924" t="s">
        <v>1213</v>
      </c>
      <c r="T1924" s="131">
        <v>0.25</v>
      </c>
      <c r="U1924" t="s">
        <v>2901</v>
      </c>
      <c r="V1924" s="132">
        <v>4.249E-2</v>
      </c>
      <c r="W1924" s="132">
        <v>6.7500000000000004E-2</v>
      </c>
      <c r="X1924" t="s">
        <v>413</v>
      </c>
      <c r="Y1924" t="s">
        <v>340</v>
      </c>
      <c r="Z1924" s="131">
        <v>11400</v>
      </c>
      <c r="AA1924" s="131">
        <v>1</v>
      </c>
      <c r="AB1924" s="131">
        <v>93.14</v>
      </c>
      <c r="AC1924" s="109"/>
      <c r="AD1924" s="131">
        <v>10.618</v>
      </c>
      <c r="AE1924" s="109"/>
      <c r="AF1924" s="108"/>
      <c r="AG1924" s="16"/>
      <c r="AH1924" s="132">
        <v>9.0000000000000006E-5</v>
      </c>
      <c r="AI1924" s="132">
        <v>7.6999999999999996E-4</v>
      </c>
      <c r="AJ1924" s="132">
        <v>6.0000000000000002E-5</v>
      </c>
    </row>
    <row r="1925" spans="1:36">
      <c r="A1925" t="s">
        <v>1214</v>
      </c>
      <c r="B1925" t="s">
        <v>1255</v>
      </c>
      <c r="C1925" t="s">
        <v>2312</v>
      </c>
      <c r="D1925" t="s">
        <v>2313</v>
      </c>
      <c r="E1925" t="s">
        <v>310</v>
      </c>
      <c r="F1925" t="s">
        <v>2314</v>
      </c>
      <c r="G1925" t="s">
        <v>2315</v>
      </c>
      <c r="H1925" t="s">
        <v>322</v>
      </c>
      <c r="I1925" t="s">
        <v>755</v>
      </c>
      <c r="J1925" t="s">
        <v>205</v>
      </c>
      <c r="K1925" t="s">
        <v>205</v>
      </c>
      <c r="L1925" t="s">
        <v>326</v>
      </c>
      <c r="M1925" t="s">
        <v>341</v>
      </c>
      <c r="N1925" t="s">
        <v>465</v>
      </c>
      <c r="O1925" t="s">
        <v>340</v>
      </c>
      <c r="P1925" t="s">
        <v>1645</v>
      </c>
      <c r="Q1925" t="s">
        <v>414</v>
      </c>
      <c r="R1925" t="s">
        <v>408</v>
      </c>
      <c r="S1925" t="s">
        <v>1213</v>
      </c>
      <c r="T1925" s="131">
        <v>2.78</v>
      </c>
      <c r="U1925" t="s">
        <v>1668</v>
      </c>
      <c r="V1925" s="132">
        <v>4.4319999999999998E-2</v>
      </c>
      <c r="W1925" s="132">
        <v>2.7099999999999999E-2</v>
      </c>
      <c r="X1925" t="s">
        <v>413</v>
      </c>
      <c r="Y1925" t="s">
        <v>340</v>
      </c>
      <c r="Z1925" s="131">
        <v>4348.5</v>
      </c>
      <c r="AA1925" s="131">
        <v>1</v>
      </c>
      <c r="AB1925" s="131">
        <v>118.81</v>
      </c>
      <c r="AC1925" s="109"/>
      <c r="AD1925" s="131">
        <v>5.1660000000000004</v>
      </c>
      <c r="AE1925" s="109"/>
      <c r="AF1925" s="108"/>
      <c r="AG1925" s="16"/>
      <c r="AH1925" s="132">
        <v>0</v>
      </c>
      <c r="AI1925" s="132">
        <v>3.8000000000000002E-4</v>
      </c>
      <c r="AJ1925" s="132">
        <v>3.0000000000000001E-5</v>
      </c>
    </row>
    <row r="1926" spans="1:36">
      <c r="A1926" t="s">
        <v>1214</v>
      </c>
      <c r="B1926" t="s">
        <v>1255</v>
      </c>
      <c r="C1926" t="s">
        <v>2472</v>
      </c>
      <c r="D1926" t="s">
        <v>2473</v>
      </c>
      <c r="E1926" t="s">
        <v>310</v>
      </c>
      <c r="F1926" t="s">
        <v>2711</v>
      </c>
      <c r="G1926" t="s">
        <v>2712</v>
      </c>
      <c r="H1926" t="s">
        <v>322</v>
      </c>
      <c r="I1926" t="s">
        <v>952</v>
      </c>
      <c r="J1926" t="s">
        <v>205</v>
      </c>
      <c r="K1926" t="s">
        <v>205</v>
      </c>
      <c r="L1926" t="s">
        <v>326</v>
      </c>
      <c r="M1926" t="s">
        <v>341</v>
      </c>
      <c r="N1926" t="s">
        <v>463</v>
      </c>
      <c r="O1926" t="s">
        <v>340</v>
      </c>
      <c r="P1926" t="s">
        <v>1590</v>
      </c>
      <c r="Q1926" t="s">
        <v>414</v>
      </c>
      <c r="R1926" t="s">
        <v>408</v>
      </c>
      <c r="S1926" t="s">
        <v>1213</v>
      </c>
      <c r="T1926" s="131">
        <v>0.66</v>
      </c>
      <c r="U1926" t="s">
        <v>2405</v>
      </c>
      <c r="V1926" s="132">
        <v>6.1900000000000002E-3</v>
      </c>
      <c r="W1926" s="132">
        <v>5.04E-2</v>
      </c>
      <c r="X1926" t="s">
        <v>413</v>
      </c>
      <c r="Y1926" t="s">
        <v>340</v>
      </c>
      <c r="Z1926" s="131">
        <v>5138.1400000000003</v>
      </c>
      <c r="AA1926" s="131">
        <v>1</v>
      </c>
      <c r="AB1926" s="131">
        <v>99.46</v>
      </c>
      <c r="AC1926" s="109"/>
      <c r="AD1926" s="131">
        <v>5.1100000000000003</v>
      </c>
      <c r="AE1926" s="109"/>
      <c r="AF1926" s="108"/>
      <c r="AG1926" s="16"/>
      <c r="AH1926" s="132">
        <v>4.0000000000000003E-5</v>
      </c>
      <c r="AI1926" s="132">
        <v>3.6999999999999999E-4</v>
      </c>
      <c r="AJ1926" s="132">
        <v>3.0000000000000001E-5</v>
      </c>
    </row>
    <row r="1927" spans="1:36">
      <c r="A1927" t="s">
        <v>1214</v>
      </c>
      <c r="B1927" t="s">
        <v>1255</v>
      </c>
      <c r="C1927" t="s">
        <v>1632</v>
      </c>
      <c r="D1927" t="s">
        <v>1633</v>
      </c>
      <c r="E1927" t="s">
        <v>310</v>
      </c>
      <c r="F1927" t="s">
        <v>1940</v>
      </c>
      <c r="G1927" t="s">
        <v>1941</v>
      </c>
      <c r="H1927" t="s">
        <v>322</v>
      </c>
      <c r="I1927" t="s">
        <v>952</v>
      </c>
      <c r="J1927" t="s">
        <v>205</v>
      </c>
      <c r="K1927" t="s">
        <v>205</v>
      </c>
      <c r="L1927" t="s">
        <v>326</v>
      </c>
      <c r="M1927" t="s">
        <v>341</v>
      </c>
      <c r="N1927" t="s">
        <v>465</v>
      </c>
      <c r="O1927" t="s">
        <v>340</v>
      </c>
      <c r="P1927" t="s">
        <v>1530</v>
      </c>
      <c r="Q1927" t="s">
        <v>414</v>
      </c>
      <c r="R1927" t="s">
        <v>408</v>
      </c>
      <c r="S1927" t="s">
        <v>1213</v>
      </c>
      <c r="T1927" s="131">
        <v>2.37</v>
      </c>
      <c r="U1927" t="s">
        <v>1561</v>
      </c>
      <c r="V1927" s="132">
        <v>4.9369999999999997E-2</v>
      </c>
      <c r="W1927" s="132">
        <v>5.3199999999999997E-2</v>
      </c>
      <c r="X1927" t="s">
        <v>413</v>
      </c>
      <c r="Y1927" t="s">
        <v>340</v>
      </c>
      <c r="Z1927" s="131">
        <v>752.95</v>
      </c>
      <c r="AA1927" s="131">
        <v>1</v>
      </c>
      <c r="AB1927" s="131">
        <v>97.03</v>
      </c>
      <c r="AC1927" s="109"/>
      <c r="AD1927" s="131">
        <v>0.73099999999999998</v>
      </c>
      <c r="AE1927" s="109"/>
      <c r="AF1927" s="108"/>
      <c r="AG1927" s="16"/>
      <c r="AH1927" s="132">
        <v>0</v>
      </c>
      <c r="AI1927" s="132">
        <v>5.0000000000000002E-5</v>
      </c>
      <c r="AJ1927" s="132">
        <v>0</v>
      </c>
    </row>
    <row r="1928" spans="1:36">
      <c r="A1928" t="s">
        <v>1214</v>
      </c>
      <c r="B1928" t="s">
        <v>1255</v>
      </c>
      <c r="C1928" t="s">
        <v>2095</v>
      </c>
      <c r="D1928" t="s">
        <v>2096</v>
      </c>
      <c r="E1928" t="s">
        <v>310</v>
      </c>
      <c r="F1928" t="s">
        <v>2679</v>
      </c>
      <c r="G1928" t="s">
        <v>2680</v>
      </c>
      <c r="H1928" t="s">
        <v>322</v>
      </c>
      <c r="I1928" t="s">
        <v>952</v>
      </c>
      <c r="J1928" t="s">
        <v>205</v>
      </c>
      <c r="K1928" t="s">
        <v>205</v>
      </c>
      <c r="L1928" t="s">
        <v>326</v>
      </c>
      <c r="M1928" t="s">
        <v>341</v>
      </c>
      <c r="N1928" t="s">
        <v>485</v>
      </c>
      <c r="O1928" t="s">
        <v>340</v>
      </c>
      <c r="P1928" t="s">
        <v>1645</v>
      </c>
      <c r="Q1928" t="s">
        <v>414</v>
      </c>
      <c r="R1928" t="s">
        <v>408</v>
      </c>
      <c r="S1928" t="s">
        <v>1213</v>
      </c>
      <c r="T1928" s="131">
        <v>0.42</v>
      </c>
      <c r="U1928" t="s">
        <v>2619</v>
      </c>
      <c r="V1928" s="132">
        <v>4.4019999999999997E-2</v>
      </c>
      <c r="W1928" s="132">
        <v>4.48E-2</v>
      </c>
      <c r="X1928" t="s">
        <v>413</v>
      </c>
      <c r="Y1928" t="s">
        <v>340</v>
      </c>
      <c r="Z1928" s="131">
        <v>608.21</v>
      </c>
      <c r="AA1928" s="131">
        <v>1</v>
      </c>
      <c r="AB1928" s="131">
        <v>99.97</v>
      </c>
      <c r="AC1928" s="109"/>
      <c r="AD1928" s="131">
        <v>0.60799999999999998</v>
      </c>
      <c r="AE1928" s="109"/>
      <c r="AF1928" s="108"/>
      <c r="AG1928" s="16"/>
      <c r="AH1928" s="132">
        <v>0</v>
      </c>
      <c r="AI1928" s="132">
        <v>4.0000000000000003E-5</v>
      </c>
      <c r="AJ1928" s="132">
        <v>0</v>
      </c>
    </row>
    <row r="1929" spans="1:36">
      <c r="A1929" t="s">
        <v>1214</v>
      </c>
      <c r="B1929" t="s">
        <v>1255</v>
      </c>
      <c r="C1929" t="s">
        <v>2902</v>
      </c>
      <c r="D1929" t="s">
        <v>2903</v>
      </c>
      <c r="E1929" t="s">
        <v>80</v>
      </c>
      <c r="F1929" t="s">
        <v>2904</v>
      </c>
      <c r="G1929" t="s">
        <v>2905</v>
      </c>
      <c r="H1929" t="s">
        <v>322</v>
      </c>
      <c r="I1929" t="s">
        <v>756</v>
      </c>
      <c r="J1929" t="s">
        <v>206</v>
      </c>
      <c r="K1929" t="s">
        <v>225</v>
      </c>
      <c r="L1929" t="s">
        <v>326</v>
      </c>
      <c r="M1929" t="s">
        <v>315</v>
      </c>
      <c r="N1929" t="s">
        <v>547</v>
      </c>
      <c r="O1929" t="s">
        <v>340</v>
      </c>
      <c r="P1929" t="s">
        <v>1908</v>
      </c>
      <c r="Q1929" t="s">
        <v>434</v>
      </c>
      <c r="R1929" t="s">
        <v>408</v>
      </c>
      <c r="S1929" t="s">
        <v>1216</v>
      </c>
      <c r="T1929" s="131">
        <v>2.274</v>
      </c>
      <c r="U1929" t="s">
        <v>1476</v>
      </c>
      <c r="V1929" s="132">
        <v>5.373E-2</v>
      </c>
      <c r="W1929" s="132">
        <v>4.546E-2</v>
      </c>
      <c r="X1929" t="s">
        <v>413</v>
      </c>
      <c r="Y1929" t="s">
        <v>340</v>
      </c>
      <c r="Z1929" s="131">
        <v>82000</v>
      </c>
      <c r="AA1929" s="131">
        <v>3.3719999999999999</v>
      </c>
      <c r="AB1929" s="131">
        <v>106.965</v>
      </c>
      <c r="AC1929" s="109"/>
      <c r="AD1929" s="131">
        <v>295.76400000000001</v>
      </c>
      <c r="AE1929" s="109"/>
      <c r="AF1929" s="108"/>
      <c r="AG1929" s="16"/>
      <c r="AH1929" s="132">
        <v>8.0000000000000007E-5</v>
      </c>
      <c r="AI1929" s="132">
        <v>2.154E-2</v>
      </c>
      <c r="AJ1929" s="132">
        <v>1.64E-3</v>
      </c>
    </row>
    <row r="1930" spans="1:36">
      <c r="A1930" t="s">
        <v>1214</v>
      </c>
      <c r="B1930" t="s">
        <v>1255</v>
      </c>
      <c r="C1930" t="s">
        <v>2949</v>
      </c>
      <c r="D1930" t="s">
        <v>2950</v>
      </c>
      <c r="E1930" t="s">
        <v>80</v>
      </c>
      <c r="F1930" t="s">
        <v>2951</v>
      </c>
      <c r="G1930" t="s">
        <v>2952</v>
      </c>
      <c r="H1930" t="s">
        <v>322</v>
      </c>
      <c r="I1930" t="s">
        <v>756</v>
      </c>
      <c r="J1930" t="s">
        <v>206</v>
      </c>
      <c r="K1930" t="s">
        <v>246</v>
      </c>
      <c r="L1930" t="s">
        <v>326</v>
      </c>
      <c r="M1930" t="s">
        <v>315</v>
      </c>
      <c r="N1930" t="s">
        <v>492</v>
      </c>
      <c r="O1930" t="s">
        <v>340</v>
      </c>
      <c r="P1930" t="s">
        <v>2176</v>
      </c>
      <c r="Q1930" t="s">
        <v>434</v>
      </c>
      <c r="R1930" t="s">
        <v>408</v>
      </c>
      <c r="S1930" t="s">
        <v>1216</v>
      </c>
      <c r="T1930" s="131">
        <v>3.3719999999999999</v>
      </c>
      <c r="U1930" t="s">
        <v>2953</v>
      </c>
      <c r="V1930" s="132">
        <v>3.3059999999999999E-2</v>
      </c>
      <c r="W1930" s="132">
        <v>5.4789999999999998E-2</v>
      </c>
      <c r="X1930" t="s">
        <v>413</v>
      </c>
      <c r="Y1930" t="s">
        <v>340</v>
      </c>
      <c r="Z1930" s="131">
        <v>41000</v>
      </c>
      <c r="AA1930" s="131">
        <v>3.3719999999999999</v>
      </c>
      <c r="AB1930" s="131">
        <v>95.950999999999993</v>
      </c>
      <c r="AC1930" s="109"/>
      <c r="AD1930" s="131">
        <v>132.655</v>
      </c>
      <c r="AE1930" s="109"/>
      <c r="AF1930" s="108"/>
      <c r="AG1930" s="16"/>
      <c r="AH1930" s="132">
        <v>8.0000000000000007E-5</v>
      </c>
      <c r="AI1930" s="132">
        <v>9.6600000000000002E-3</v>
      </c>
      <c r="AJ1930" s="132">
        <v>7.3999999999999999E-4</v>
      </c>
    </row>
    <row r="1931" spans="1:36">
      <c r="A1931" t="s">
        <v>1214</v>
      </c>
      <c r="B1931" t="s">
        <v>1256</v>
      </c>
      <c r="C1931" t="s">
        <v>1992</v>
      </c>
      <c r="D1931" t="s">
        <v>1993</v>
      </c>
      <c r="E1931" t="s">
        <v>310</v>
      </c>
      <c r="F1931" t="s">
        <v>1994</v>
      </c>
      <c r="G1931" t="s">
        <v>1995</v>
      </c>
      <c r="H1931" t="s">
        <v>322</v>
      </c>
      <c r="I1931" t="s">
        <v>755</v>
      </c>
      <c r="J1931" t="s">
        <v>205</v>
      </c>
      <c r="K1931" t="s">
        <v>205</v>
      </c>
      <c r="L1931" t="s">
        <v>326</v>
      </c>
      <c r="M1931" t="s">
        <v>341</v>
      </c>
      <c r="N1931" t="s">
        <v>449</v>
      </c>
      <c r="O1931" t="s">
        <v>340</v>
      </c>
      <c r="P1931" t="s">
        <v>1590</v>
      </c>
      <c r="Q1931" t="s">
        <v>414</v>
      </c>
      <c r="R1931" t="s">
        <v>408</v>
      </c>
      <c r="S1931" t="s">
        <v>1213</v>
      </c>
      <c r="T1931" s="131">
        <v>6.56</v>
      </c>
      <c r="U1931" t="s">
        <v>1996</v>
      </c>
      <c r="V1931" s="132">
        <v>2.8670000000000001E-2</v>
      </c>
      <c r="W1931" s="132">
        <v>2.9000000000000001E-2</v>
      </c>
      <c r="X1931" t="s">
        <v>412</v>
      </c>
      <c r="Y1931" t="s">
        <v>340</v>
      </c>
      <c r="Z1931" s="131">
        <v>22400000</v>
      </c>
      <c r="AA1931" s="131">
        <v>1</v>
      </c>
      <c r="AB1931" s="131">
        <v>106.85</v>
      </c>
      <c r="AC1931" s="109"/>
      <c r="AD1931" s="131">
        <v>23934.400000000001</v>
      </c>
      <c r="AE1931" s="109"/>
      <c r="AF1931" s="108"/>
      <c r="AG1931" s="16"/>
      <c r="AH1931" s="132">
        <v>1.5219999999999999E-2</v>
      </c>
      <c r="AI1931" s="132">
        <v>6.3640000000000002E-2</v>
      </c>
      <c r="AJ1931" s="132">
        <v>6.0600000000000003E-3</v>
      </c>
    </row>
    <row r="1932" spans="1:36">
      <c r="A1932" t="s">
        <v>1214</v>
      </c>
      <c r="B1932" t="s">
        <v>1256</v>
      </c>
      <c r="C1932" t="s">
        <v>3469</v>
      </c>
      <c r="D1932" t="s">
        <v>3470</v>
      </c>
      <c r="E1932" t="s">
        <v>310</v>
      </c>
      <c r="F1932" t="s">
        <v>3471</v>
      </c>
      <c r="G1932" t="s">
        <v>3472</v>
      </c>
      <c r="H1932" t="s">
        <v>322</v>
      </c>
      <c r="I1932" t="s">
        <v>952</v>
      </c>
      <c r="J1932" t="s">
        <v>205</v>
      </c>
      <c r="K1932" t="s">
        <v>205</v>
      </c>
      <c r="L1932" t="s">
        <v>326</v>
      </c>
      <c r="M1932" t="s">
        <v>341</v>
      </c>
      <c r="N1932" t="s">
        <v>437</v>
      </c>
      <c r="O1932" t="s">
        <v>340</v>
      </c>
      <c r="P1932" t="s">
        <v>1212</v>
      </c>
      <c r="Q1932" t="s">
        <v>414</v>
      </c>
      <c r="R1932" t="s">
        <v>408</v>
      </c>
      <c r="S1932" t="s">
        <v>1213</v>
      </c>
      <c r="T1932" s="131">
        <v>0.17</v>
      </c>
      <c r="U1932" t="s">
        <v>3473</v>
      </c>
      <c r="V1932" s="132">
        <v>-1.7899999999999999E-3</v>
      </c>
      <c r="W1932" s="132">
        <v>4.5600000000000002E-2</v>
      </c>
      <c r="X1932" t="s">
        <v>413</v>
      </c>
      <c r="Y1932" t="s">
        <v>340</v>
      </c>
      <c r="Z1932" s="131">
        <v>18764000</v>
      </c>
      <c r="AA1932" s="131">
        <v>1</v>
      </c>
      <c r="AB1932" s="131">
        <v>110.28</v>
      </c>
      <c r="AC1932" s="109"/>
      <c r="AD1932" s="131">
        <v>20692.938999999998</v>
      </c>
      <c r="AE1932" s="109"/>
      <c r="AF1932" s="108"/>
      <c r="AG1932" s="16"/>
      <c r="AH1932" s="132">
        <v>8.0599999999999995E-3</v>
      </c>
      <c r="AI1932" s="132">
        <v>5.5019999999999999E-2</v>
      </c>
      <c r="AJ1932" s="132">
        <v>5.2399999999999999E-3</v>
      </c>
    </row>
    <row r="1933" spans="1:36">
      <c r="A1933" t="s">
        <v>1214</v>
      </c>
      <c r="B1933" t="s">
        <v>1256</v>
      </c>
      <c r="C1933" t="s">
        <v>2089</v>
      </c>
      <c r="D1933" t="s">
        <v>2090</v>
      </c>
      <c r="E1933" t="s">
        <v>310</v>
      </c>
      <c r="F1933" t="s">
        <v>2365</v>
      </c>
      <c r="G1933" t="s">
        <v>2366</v>
      </c>
      <c r="H1933" t="s">
        <v>322</v>
      </c>
      <c r="I1933" t="s">
        <v>755</v>
      </c>
      <c r="J1933" t="s">
        <v>205</v>
      </c>
      <c r="K1933" t="s">
        <v>205</v>
      </c>
      <c r="L1933" t="s">
        <v>326</v>
      </c>
      <c r="M1933" t="s">
        <v>341</v>
      </c>
      <c r="N1933" t="s">
        <v>465</v>
      </c>
      <c r="O1933" t="s">
        <v>340</v>
      </c>
      <c r="P1933" t="s">
        <v>2093</v>
      </c>
      <c r="Q1933" t="s">
        <v>414</v>
      </c>
      <c r="R1933" t="s">
        <v>408</v>
      </c>
      <c r="S1933" t="s">
        <v>1213</v>
      </c>
      <c r="T1933" s="131">
        <v>9.8800000000000008</v>
      </c>
      <c r="U1933" t="s">
        <v>2367</v>
      </c>
      <c r="V1933" s="132">
        <v>3.1370000000000002E-2</v>
      </c>
      <c r="W1933" s="132">
        <v>2.9499999999999998E-2</v>
      </c>
      <c r="X1933" t="s">
        <v>413</v>
      </c>
      <c r="Y1933" t="s">
        <v>340</v>
      </c>
      <c r="Z1933" s="131">
        <v>18632046</v>
      </c>
      <c r="AA1933" s="131">
        <v>1</v>
      </c>
      <c r="AB1933" s="131">
        <v>102.05</v>
      </c>
      <c r="AC1933" s="109">
        <v>181.54</v>
      </c>
      <c r="AD1933" s="131">
        <v>19195.543000000001</v>
      </c>
      <c r="AE1933" s="109"/>
      <c r="AF1933" s="108"/>
      <c r="AG1933" s="16"/>
      <c r="AH1933" s="132">
        <v>4.2700000000000004E-3</v>
      </c>
      <c r="AI1933" s="132">
        <v>5.1520000000000003E-2</v>
      </c>
      <c r="AJ1933" s="132">
        <v>4.9100000000000003E-3</v>
      </c>
    </row>
    <row r="1934" spans="1:36">
      <c r="A1934" t="s">
        <v>1214</v>
      </c>
      <c r="B1934" t="s">
        <v>1256</v>
      </c>
      <c r="C1934" t="s">
        <v>1698</v>
      </c>
      <c r="D1934" t="s">
        <v>1699</v>
      </c>
      <c r="E1934" t="s">
        <v>310</v>
      </c>
      <c r="F1934" t="s">
        <v>3474</v>
      </c>
      <c r="G1934" t="s">
        <v>3475</v>
      </c>
      <c r="H1934" t="s">
        <v>322</v>
      </c>
      <c r="I1934" t="s">
        <v>952</v>
      </c>
      <c r="J1934" t="s">
        <v>205</v>
      </c>
      <c r="K1934" t="s">
        <v>205</v>
      </c>
      <c r="L1934" t="s">
        <v>326</v>
      </c>
      <c r="M1934" t="s">
        <v>341</v>
      </c>
      <c r="N1934" t="s">
        <v>466</v>
      </c>
      <c r="O1934" t="s">
        <v>340</v>
      </c>
      <c r="P1934" t="s">
        <v>1579</v>
      </c>
      <c r="Q1934" t="s">
        <v>416</v>
      </c>
      <c r="R1934" t="s">
        <v>408</v>
      </c>
      <c r="S1934" t="s">
        <v>1213</v>
      </c>
      <c r="T1934" s="131">
        <v>4.7699999999999996</v>
      </c>
      <c r="U1934" t="s">
        <v>3476</v>
      </c>
      <c r="V1934" s="132">
        <v>5.2380000000000003E-2</v>
      </c>
      <c r="W1934" s="132">
        <v>5.0599999999999999E-2</v>
      </c>
      <c r="X1934" t="s">
        <v>413</v>
      </c>
      <c r="Y1934" t="s">
        <v>340</v>
      </c>
      <c r="Z1934" s="131">
        <v>17197000</v>
      </c>
      <c r="AA1934" s="131">
        <v>1</v>
      </c>
      <c r="AB1934" s="131">
        <v>103.43</v>
      </c>
      <c r="AC1934" s="109"/>
      <c r="AD1934" s="131">
        <v>17786.857</v>
      </c>
      <c r="AE1934" s="109"/>
      <c r="AF1934" s="108"/>
      <c r="AG1934" s="16"/>
      <c r="AH1934" s="132">
        <v>5.7320000000000003E-2</v>
      </c>
      <c r="AI1934" s="132">
        <v>4.7300000000000002E-2</v>
      </c>
      <c r="AJ1934" s="132">
        <v>4.4999999999999997E-3</v>
      </c>
    </row>
    <row r="1935" spans="1:36">
      <c r="A1935" t="s">
        <v>1214</v>
      </c>
      <c r="B1935" t="s">
        <v>1256</v>
      </c>
      <c r="C1935" t="s">
        <v>2089</v>
      </c>
      <c r="D1935" t="s">
        <v>2090</v>
      </c>
      <c r="E1935" t="s">
        <v>310</v>
      </c>
      <c r="F1935" t="s">
        <v>2091</v>
      </c>
      <c r="G1935" t="s">
        <v>2092</v>
      </c>
      <c r="H1935" t="s">
        <v>322</v>
      </c>
      <c r="I1935" t="s">
        <v>755</v>
      </c>
      <c r="J1935" t="s">
        <v>205</v>
      </c>
      <c r="K1935" t="s">
        <v>205</v>
      </c>
      <c r="L1935" t="s">
        <v>326</v>
      </c>
      <c r="M1935" t="s">
        <v>341</v>
      </c>
      <c r="N1935" t="s">
        <v>465</v>
      </c>
      <c r="O1935" t="s">
        <v>340</v>
      </c>
      <c r="P1935" t="s">
        <v>2093</v>
      </c>
      <c r="Q1935" t="s">
        <v>414</v>
      </c>
      <c r="R1935" t="s">
        <v>408</v>
      </c>
      <c r="S1935" t="s">
        <v>1213</v>
      </c>
      <c r="T1935" s="131">
        <v>6.42</v>
      </c>
      <c r="U1935" t="s">
        <v>2094</v>
      </c>
      <c r="V1935" s="132">
        <v>2.9909999999999999E-2</v>
      </c>
      <c r="W1935" s="132">
        <v>2.8400000000000002E-2</v>
      </c>
      <c r="X1935" t="s">
        <v>413</v>
      </c>
      <c r="Y1935" t="s">
        <v>340</v>
      </c>
      <c r="Z1935" s="131">
        <v>15180092.6</v>
      </c>
      <c r="AA1935" s="131">
        <v>1</v>
      </c>
      <c r="AB1935" s="131">
        <v>101.93</v>
      </c>
      <c r="AC1935" s="109">
        <v>445.06799999999998</v>
      </c>
      <c r="AD1935" s="131">
        <v>15918.136</v>
      </c>
      <c r="AE1935" s="109"/>
      <c r="AF1935" s="108"/>
      <c r="AG1935" s="16"/>
      <c r="AH1935" s="132">
        <v>5.6299999999999996E-3</v>
      </c>
      <c r="AI1935" s="132">
        <v>4.351E-2</v>
      </c>
      <c r="AJ1935" s="132">
        <v>4.1399999999999996E-3</v>
      </c>
    </row>
    <row r="1936" spans="1:36">
      <c r="A1936" t="s">
        <v>1214</v>
      </c>
      <c r="B1936" t="s">
        <v>1256</v>
      </c>
      <c r="C1936" t="s">
        <v>1526</v>
      </c>
      <c r="D1936" t="s">
        <v>1527</v>
      </c>
      <c r="E1936" t="s">
        <v>310</v>
      </c>
      <c r="F1936" t="s">
        <v>2383</v>
      </c>
      <c r="G1936" t="s">
        <v>2384</v>
      </c>
      <c r="H1936" t="s">
        <v>322</v>
      </c>
      <c r="I1936" t="s">
        <v>755</v>
      </c>
      <c r="J1936" t="s">
        <v>205</v>
      </c>
      <c r="K1936" t="s">
        <v>205</v>
      </c>
      <c r="L1936" t="s">
        <v>326</v>
      </c>
      <c r="M1936" t="s">
        <v>341</v>
      </c>
      <c r="N1936" t="s">
        <v>465</v>
      </c>
      <c r="O1936" t="s">
        <v>340</v>
      </c>
      <c r="P1936" t="s">
        <v>1566</v>
      </c>
      <c r="Q1936" t="s">
        <v>414</v>
      </c>
      <c r="R1936" t="s">
        <v>408</v>
      </c>
      <c r="S1936" t="s">
        <v>1213</v>
      </c>
      <c r="T1936" s="131">
        <v>3.59</v>
      </c>
      <c r="U1936" t="s">
        <v>2385</v>
      </c>
      <c r="V1936" s="132">
        <v>3.091E-2</v>
      </c>
      <c r="W1936" s="132">
        <v>2.9899999999999999E-2</v>
      </c>
      <c r="X1936" t="s">
        <v>413</v>
      </c>
      <c r="Y1936" t="s">
        <v>340</v>
      </c>
      <c r="Z1936" s="131">
        <v>14539182</v>
      </c>
      <c r="AA1936" s="131">
        <v>1</v>
      </c>
      <c r="AB1936" s="131">
        <v>108.57</v>
      </c>
      <c r="AC1936" s="109"/>
      <c r="AD1936" s="131">
        <v>15785.19</v>
      </c>
      <c r="AE1936" s="109"/>
      <c r="AF1936" s="108"/>
      <c r="AG1936" s="16"/>
      <c r="AH1936" s="132">
        <v>1.7659999999999999E-2</v>
      </c>
      <c r="AI1936" s="132">
        <v>4.197E-2</v>
      </c>
      <c r="AJ1936" s="132">
        <v>4.0000000000000001E-3</v>
      </c>
    </row>
    <row r="1937" spans="1:36">
      <c r="A1937" t="s">
        <v>1214</v>
      </c>
      <c r="B1937" t="s">
        <v>1256</v>
      </c>
      <c r="C1937" t="s">
        <v>2571</v>
      </c>
      <c r="D1937" t="s">
        <v>2572</v>
      </c>
      <c r="E1937" t="s">
        <v>310</v>
      </c>
      <c r="F1937" t="s">
        <v>2573</v>
      </c>
      <c r="G1937" t="s">
        <v>2574</v>
      </c>
      <c r="H1937" t="s">
        <v>322</v>
      </c>
      <c r="I1937" t="s">
        <v>755</v>
      </c>
      <c r="J1937" t="s">
        <v>205</v>
      </c>
      <c r="K1937" t="s">
        <v>205</v>
      </c>
      <c r="L1937" t="s">
        <v>326</v>
      </c>
      <c r="M1937" t="s">
        <v>341</v>
      </c>
      <c r="N1937" t="s">
        <v>441</v>
      </c>
      <c r="O1937" t="s">
        <v>340</v>
      </c>
      <c r="P1937" t="s">
        <v>1566</v>
      </c>
      <c r="Q1937" t="s">
        <v>414</v>
      </c>
      <c r="R1937" t="s">
        <v>408</v>
      </c>
      <c r="S1937" t="s">
        <v>1213</v>
      </c>
      <c r="T1937" s="131">
        <v>2.48</v>
      </c>
      <c r="U1937" t="s">
        <v>1802</v>
      </c>
      <c r="V1937" s="132">
        <v>2.5520000000000001E-2</v>
      </c>
      <c r="W1937" s="132">
        <v>3.0800000000000001E-2</v>
      </c>
      <c r="X1937" t="s">
        <v>413</v>
      </c>
      <c r="Y1937" t="s">
        <v>340</v>
      </c>
      <c r="Z1937" s="131">
        <v>12326310.029999999</v>
      </c>
      <c r="AA1937" s="131">
        <v>1</v>
      </c>
      <c r="AB1937" s="131">
        <v>116.37</v>
      </c>
      <c r="AC1937" s="109"/>
      <c r="AD1937" s="131">
        <v>14344.127</v>
      </c>
      <c r="AE1937" s="109"/>
      <c r="AF1937" s="108"/>
      <c r="AG1937" s="16"/>
      <c r="AH1937" s="132">
        <v>1.6539999999999999E-2</v>
      </c>
      <c r="AI1937" s="132">
        <v>3.814E-2</v>
      </c>
      <c r="AJ1937" s="132">
        <v>3.63E-3</v>
      </c>
    </row>
    <row r="1938" spans="1:36">
      <c r="A1938" t="s">
        <v>1214</v>
      </c>
      <c r="B1938" t="s">
        <v>1256</v>
      </c>
      <c r="C1938" t="s">
        <v>1987</v>
      </c>
      <c r="D1938" t="s">
        <v>1988</v>
      </c>
      <c r="E1938" t="s">
        <v>310</v>
      </c>
      <c r="F1938" t="s">
        <v>2884</v>
      </c>
      <c r="G1938" t="s">
        <v>2885</v>
      </c>
      <c r="H1938" t="s">
        <v>322</v>
      </c>
      <c r="I1938" t="s">
        <v>755</v>
      </c>
      <c r="J1938" t="s">
        <v>205</v>
      </c>
      <c r="K1938" t="s">
        <v>205</v>
      </c>
      <c r="L1938" t="s">
        <v>326</v>
      </c>
      <c r="M1938" t="s">
        <v>341</v>
      </c>
      <c r="N1938" t="s">
        <v>446</v>
      </c>
      <c r="O1938" t="s">
        <v>340</v>
      </c>
      <c r="P1938" t="s">
        <v>1645</v>
      </c>
      <c r="Q1938" t="s">
        <v>414</v>
      </c>
      <c r="R1938" t="s">
        <v>408</v>
      </c>
      <c r="S1938" t="s">
        <v>1213</v>
      </c>
      <c r="T1938" s="131">
        <v>4.43</v>
      </c>
      <c r="U1938" t="s">
        <v>2385</v>
      </c>
      <c r="V1938" s="132">
        <v>2.0480000000000002E-2</v>
      </c>
      <c r="W1938" s="132">
        <v>2.6599999999999999E-2</v>
      </c>
      <c r="X1938" t="s">
        <v>413</v>
      </c>
      <c r="Y1938" t="s">
        <v>340</v>
      </c>
      <c r="Z1938" s="131">
        <v>10746921</v>
      </c>
      <c r="AA1938" s="131">
        <v>1</v>
      </c>
      <c r="AB1938" s="131">
        <v>103.78</v>
      </c>
      <c r="AC1938" s="109"/>
      <c r="AD1938" s="131">
        <v>11153.155000000001</v>
      </c>
      <c r="AE1938" s="109"/>
      <c r="AF1938" s="108"/>
      <c r="AG1938" s="16"/>
      <c r="AH1938" s="132">
        <v>3.5819999999999998E-2</v>
      </c>
      <c r="AI1938" s="132">
        <v>2.9659999999999999E-2</v>
      </c>
      <c r="AJ1938" s="132">
        <v>2.82E-3</v>
      </c>
    </row>
    <row r="1939" spans="1:36">
      <c r="A1939" t="s">
        <v>1214</v>
      </c>
      <c r="B1939" t="s">
        <v>1256</v>
      </c>
      <c r="C1939" t="s">
        <v>1987</v>
      </c>
      <c r="D1939" t="s">
        <v>1988</v>
      </c>
      <c r="E1939" t="s">
        <v>310</v>
      </c>
      <c r="F1939" t="s">
        <v>2363</v>
      </c>
      <c r="G1939" t="s">
        <v>2364</v>
      </c>
      <c r="H1939" t="s">
        <v>322</v>
      </c>
      <c r="I1939" t="s">
        <v>952</v>
      </c>
      <c r="J1939" t="s">
        <v>205</v>
      </c>
      <c r="K1939" t="s">
        <v>205</v>
      </c>
      <c r="L1939" t="s">
        <v>326</v>
      </c>
      <c r="M1939" t="s">
        <v>341</v>
      </c>
      <c r="N1939" t="s">
        <v>446</v>
      </c>
      <c r="O1939" t="s">
        <v>340</v>
      </c>
      <c r="P1939" t="s">
        <v>1645</v>
      </c>
      <c r="Q1939" t="s">
        <v>414</v>
      </c>
      <c r="R1939" t="s">
        <v>408</v>
      </c>
      <c r="S1939" t="s">
        <v>1213</v>
      </c>
      <c r="T1939" s="131">
        <v>4.49</v>
      </c>
      <c r="U1939" t="s">
        <v>1617</v>
      </c>
      <c r="V1939" s="132">
        <v>4.1590000000000002E-2</v>
      </c>
      <c r="W1939" s="132">
        <v>4.5600000000000002E-2</v>
      </c>
      <c r="X1939" t="s">
        <v>413</v>
      </c>
      <c r="Y1939" t="s">
        <v>340</v>
      </c>
      <c r="Z1939" s="131">
        <v>10896000</v>
      </c>
      <c r="AA1939" s="131">
        <v>1</v>
      </c>
      <c r="AB1939" s="131">
        <v>100.9</v>
      </c>
      <c r="AC1939" s="109"/>
      <c r="AD1939" s="131">
        <v>10994.064</v>
      </c>
      <c r="AE1939" s="109"/>
      <c r="AF1939" s="108"/>
      <c r="AG1939" s="16"/>
      <c r="AH1939" s="132">
        <v>2.179E-2</v>
      </c>
      <c r="AI1939" s="132">
        <v>2.9229999999999999E-2</v>
      </c>
      <c r="AJ1939" s="132">
        <v>2.7799999999999999E-3</v>
      </c>
    </row>
    <row r="1940" spans="1:36">
      <c r="A1940" t="s">
        <v>1214</v>
      </c>
      <c r="B1940" t="s">
        <v>1256</v>
      </c>
      <c r="C1940" t="s">
        <v>1536</v>
      </c>
      <c r="D1940" t="s">
        <v>1537</v>
      </c>
      <c r="E1940" t="s">
        <v>310</v>
      </c>
      <c r="F1940" t="s">
        <v>2178</v>
      </c>
      <c r="G1940" t="s">
        <v>2179</v>
      </c>
      <c r="H1940" t="s">
        <v>322</v>
      </c>
      <c r="I1940" t="s">
        <v>755</v>
      </c>
      <c r="J1940" t="s">
        <v>205</v>
      </c>
      <c r="K1940" t="s">
        <v>205</v>
      </c>
      <c r="L1940" t="s">
        <v>326</v>
      </c>
      <c r="M1940" t="s">
        <v>341</v>
      </c>
      <c r="N1940" t="s">
        <v>449</v>
      </c>
      <c r="O1940" t="s">
        <v>340</v>
      </c>
      <c r="P1940" t="s">
        <v>1212</v>
      </c>
      <c r="Q1940" t="s">
        <v>414</v>
      </c>
      <c r="R1940" t="s">
        <v>408</v>
      </c>
      <c r="S1940" t="s">
        <v>1213</v>
      </c>
      <c r="T1940" s="131">
        <v>4.3899999999999997</v>
      </c>
      <c r="U1940" t="s">
        <v>2180</v>
      </c>
      <c r="V1940" s="132">
        <v>1.7510000000000001E-2</v>
      </c>
      <c r="W1940" s="132">
        <v>2.63E-2</v>
      </c>
      <c r="X1940" t="s">
        <v>413</v>
      </c>
      <c r="Y1940" t="s">
        <v>340</v>
      </c>
      <c r="Z1940" s="131">
        <v>10404305</v>
      </c>
      <c r="AA1940" s="131">
        <v>1</v>
      </c>
      <c r="AB1940" s="131">
        <v>102.52</v>
      </c>
      <c r="AC1940" s="109"/>
      <c r="AD1940" s="131">
        <v>10666.493</v>
      </c>
      <c r="AE1940" s="109"/>
      <c r="AF1940" s="108"/>
      <c r="AG1940" s="16"/>
      <c r="AH1940" s="132">
        <v>2.9199999999999999E-3</v>
      </c>
      <c r="AI1940" s="132">
        <v>2.836E-2</v>
      </c>
      <c r="AJ1940" s="132">
        <v>2.7000000000000001E-3</v>
      </c>
    </row>
    <row r="1941" spans="1:36">
      <c r="A1941" t="s">
        <v>1214</v>
      </c>
      <c r="B1941" t="s">
        <v>1256</v>
      </c>
      <c r="C1941" t="s">
        <v>2004</v>
      </c>
      <c r="D1941" t="s">
        <v>2005</v>
      </c>
      <c r="E1941" t="s">
        <v>310</v>
      </c>
      <c r="F1941" t="s">
        <v>2218</v>
      </c>
      <c r="G1941" t="s">
        <v>2219</v>
      </c>
      <c r="H1941" t="s">
        <v>322</v>
      </c>
      <c r="I1941" t="s">
        <v>755</v>
      </c>
      <c r="J1941" t="s">
        <v>205</v>
      </c>
      <c r="K1941" t="s">
        <v>205</v>
      </c>
      <c r="L1941" t="s">
        <v>326</v>
      </c>
      <c r="M1941" t="s">
        <v>341</v>
      </c>
      <c r="N1941" t="s">
        <v>449</v>
      </c>
      <c r="O1941" t="s">
        <v>340</v>
      </c>
      <c r="P1941" t="s">
        <v>1212</v>
      </c>
      <c r="Q1941" t="s">
        <v>414</v>
      </c>
      <c r="R1941" t="s">
        <v>408</v>
      </c>
      <c r="S1941" t="s">
        <v>1213</v>
      </c>
      <c r="T1941" s="131">
        <v>4.2</v>
      </c>
      <c r="U1941" t="s">
        <v>2220</v>
      </c>
      <c r="V1941" s="132">
        <v>1.7569999999999999E-2</v>
      </c>
      <c r="W1941" s="132">
        <v>2.58E-2</v>
      </c>
      <c r="X1941" t="s">
        <v>413</v>
      </c>
      <c r="Y1941" t="s">
        <v>340</v>
      </c>
      <c r="Z1941" s="131">
        <v>9456139.8000000007</v>
      </c>
      <c r="AA1941" s="131">
        <v>1</v>
      </c>
      <c r="AB1941" s="131">
        <v>103.57</v>
      </c>
      <c r="AC1941" s="109"/>
      <c r="AD1941" s="131">
        <v>9793.7240000000002</v>
      </c>
      <c r="AE1941" s="109"/>
      <c r="AF1941" s="108"/>
      <c r="AG1941" s="16"/>
      <c r="AH1941" s="132">
        <v>3.8899999999999998E-3</v>
      </c>
      <c r="AI1941" s="132">
        <v>2.6040000000000001E-2</v>
      </c>
      <c r="AJ1941" s="132">
        <v>2.48E-3</v>
      </c>
    </row>
    <row r="1942" spans="1:36">
      <c r="A1942" t="s">
        <v>1214</v>
      </c>
      <c r="B1942" t="s">
        <v>1256</v>
      </c>
      <c r="C1942" t="s">
        <v>1727</v>
      </c>
      <c r="D1942" t="s">
        <v>1728</v>
      </c>
      <c r="E1942" t="s">
        <v>312</v>
      </c>
      <c r="F1942" t="s">
        <v>1729</v>
      </c>
      <c r="G1942" t="s">
        <v>1730</v>
      </c>
      <c r="H1942" t="s">
        <v>322</v>
      </c>
      <c r="I1942" t="s">
        <v>952</v>
      </c>
      <c r="J1942" t="s">
        <v>205</v>
      </c>
      <c r="K1942" t="s">
        <v>225</v>
      </c>
      <c r="L1942" t="s">
        <v>326</v>
      </c>
      <c r="M1942" t="s">
        <v>341</v>
      </c>
      <c r="N1942" t="s">
        <v>466</v>
      </c>
      <c r="O1942" t="s">
        <v>340</v>
      </c>
      <c r="P1942" t="s">
        <v>1590</v>
      </c>
      <c r="Q1942" t="s">
        <v>414</v>
      </c>
      <c r="R1942" t="s">
        <v>408</v>
      </c>
      <c r="S1942" t="s">
        <v>1213</v>
      </c>
      <c r="T1942" s="131">
        <v>3.36</v>
      </c>
      <c r="U1942" t="s">
        <v>1731</v>
      </c>
      <c r="V1942" s="132">
        <v>6.0729999999999999E-2</v>
      </c>
      <c r="W1942" s="132">
        <v>5.5199999999999999E-2</v>
      </c>
      <c r="X1942" t="s">
        <v>413</v>
      </c>
      <c r="Y1942" t="s">
        <v>340</v>
      </c>
      <c r="Z1942" s="131">
        <v>8910907.1300000008</v>
      </c>
      <c r="AA1942" s="131">
        <v>1</v>
      </c>
      <c r="AB1942" s="131">
        <v>97.83</v>
      </c>
      <c r="AC1942" s="109"/>
      <c r="AD1942" s="131">
        <v>8717.5400000000009</v>
      </c>
      <c r="AE1942" s="109"/>
      <c r="AF1942" s="108"/>
      <c r="AG1942" s="16"/>
      <c r="AH1942" s="132">
        <v>1.1010000000000001E-2</v>
      </c>
      <c r="AI1942" s="132">
        <v>2.3179999999999999E-2</v>
      </c>
      <c r="AJ1942" s="132">
        <v>2.2100000000000002E-3</v>
      </c>
    </row>
    <row r="1943" spans="1:36">
      <c r="A1943" t="s">
        <v>1214</v>
      </c>
      <c r="B1943" t="s">
        <v>1256</v>
      </c>
      <c r="C1943" t="s">
        <v>2289</v>
      </c>
      <c r="D1943" t="s">
        <v>2290</v>
      </c>
      <c r="E1943" t="s">
        <v>310</v>
      </c>
      <c r="F1943" t="s">
        <v>2693</v>
      </c>
      <c r="G1943" t="s">
        <v>2694</v>
      </c>
      <c r="H1943" t="s">
        <v>322</v>
      </c>
      <c r="I1943" t="s">
        <v>755</v>
      </c>
      <c r="J1943" t="s">
        <v>205</v>
      </c>
      <c r="K1943" t="s">
        <v>205</v>
      </c>
      <c r="L1943" t="s">
        <v>326</v>
      </c>
      <c r="M1943" t="s">
        <v>341</v>
      </c>
      <c r="N1943" t="s">
        <v>465</v>
      </c>
      <c r="O1943" t="s">
        <v>340</v>
      </c>
      <c r="P1943" t="s">
        <v>1590</v>
      </c>
      <c r="Q1943" t="s">
        <v>414</v>
      </c>
      <c r="R1943" t="s">
        <v>408</v>
      </c>
      <c r="S1943" t="s">
        <v>1213</v>
      </c>
      <c r="T1943" s="131">
        <v>0.91</v>
      </c>
      <c r="U1943" t="s">
        <v>2695</v>
      </c>
      <c r="V1943" s="132">
        <v>5.5399999999999998E-3</v>
      </c>
      <c r="W1943" s="132">
        <v>2.8400000000000002E-2</v>
      </c>
      <c r="X1943" t="s">
        <v>413</v>
      </c>
      <c r="Y1943" t="s">
        <v>340</v>
      </c>
      <c r="Z1943" s="131">
        <v>6170054.0800000001</v>
      </c>
      <c r="AA1943" s="131">
        <v>1</v>
      </c>
      <c r="AB1943" s="131">
        <v>118.18</v>
      </c>
      <c r="AC1943" s="109"/>
      <c r="AD1943" s="131">
        <v>7291.77</v>
      </c>
      <c r="AE1943" s="109"/>
      <c r="AF1943" s="108"/>
      <c r="AG1943" s="16"/>
      <c r="AH1943" s="132">
        <v>4.4000000000000003E-3</v>
      </c>
      <c r="AI1943" s="132">
        <v>1.9390000000000001E-2</v>
      </c>
      <c r="AJ1943" s="132">
        <v>1.8500000000000001E-3</v>
      </c>
    </row>
    <row r="1944" spans="1:36">
      <c r="A1944" t="s">
        <v>1214</v>
      </c>
      <c r="B1944" t="s">
        <v>1256</v>
      </c>
      <c r="C1944" t="s">
        <v>2004</v>
      </c>
      <c r="D1944" t="s">
        <v>2005</v>
      </c>
      <c r="E1944" t="s">
        <v>310</v>
      </c>
      <c r="F1944" t="s">
        <v>2513</v>
      </c>
      <c r="G1944" t="s">
        <v>2514</v>
      </c>
      <c r="H1944" t="s">
        <v>322</v>
      </c>
      <c r="I1944" t="s">
        <v>755</v>
      </c>
      <c r="J1944" t="s">
        <v>205</v>
      </c>
      <c r="K1944" t="s">
        <v>205</v>
      </c>
      <c r="L1944" t="s">
        <v>326</v>
      </c>
      <c r="M1944" t="s">
        <v>341</v>
      </c>
      <c r="N1944" t="s">
        <v>449</v>
      </c>
      <c r="O1944" t="s">
        <v>340</v>
      </c>
      <c r="P1944" t="s">
        <v>1212</v>
      </c>
      <c r="Q1944" t="s">
        <v>414</v>
      </c>
      <c r="R1944" t="s">
        <v>408</v>
      </c>
      <c r="S1944" t="s">
        <v>1213</v>
      </c>
      <c r="T1944" s="131">
        <v>4.9800000000000004</v>
      </c>
      <c r="U1944" t="s">
        <v>2515</v>
      </c>
      <c r="V1944" s="132">
        <v>2.3869999999999999E-2</v>
      </c>
      <c r="W1944" s="132">
        <v>2.6100000000000002E-2</v>
      </c>
      <c r="X1944" t="s">
        <v>413</v>
      </c>
      <c r="Y1944" t="s">
        <v>340</v>
      </c>
      <c r="Z1944" s="131">
        <v>6203423</v>
      </c>
      <c r="AA1944" s="131">
        <v>1</v>
      </c>
      <c r="AB1944" s="131">
        <v>104.05</v>
      </c>
      <c r="AC1944" s="109">
        <v>14.535</v>
      </c>
      <c r="AD1944" s="131">
        <v>6469.1970000000001</v>
      </c>
      <c r="AE1944" s="109"/>
      <c r="AF1944" s="108"/>
      <c r="AG1944" s="16"/>
      <c r="AH1944" s="132">
        <v>1.7899999999999999E-3</v>
      </c>
      <c r="AI1944" s="132">
        <v>1.7239999999999998E-2</v>
      </c>
      <c r="AJ1944" s="132">
        <v>1.64E-3</v>
      </c>
    </row>
    <row r="1945" spans="1:36">
      <c r="A1945" t="s">
        <v>1214</v>
      </c>
      <c r="B1945" t="s">
        <v>1256</v>
      </c>
      <c r="C1945" t="s">
        <v>3028</v>
      </c>
      <c r="D1945" t="s">
        <v>3029</v>
      </c>
      <c r="E1945" t="s">
        <v>310</v>
      </c>
      <c r="F1945" t="s">
        <v>3030</v>
      </c>
      <c r="G1945" t="s">
        <v>3031</v>
      </c>
      <c r="H1945" t="s">
        <v>322</v>
      </c>
      <c r="I1945" t="s">
        <v>952</v>
      </c>
      <c r="J1945" t="s">
        <v>205</v>
      </c>
      <c r="K1945" t="s">
        <v>205</v>
      </c>
      <c r="L1945" t="s">
        <v>326</v>
      </c>
      <c r="M1945" t="s">
        <v>341</v>
      </c>
      <c r="N1945" t="s">
        <v>446</v>
      </c>
      <c r="O1945" t="s">
        <v>340</v>
      </c>
      <c r="P1945" t="s">
        <v>1600</v>
      </c>
      <c r="Q1945" t="s">
        <v>416</v>
      </c>
      <c r="R1945" t="s">
        <v>408</v>
      </c>
      <c r="S1945" t="s">
        <v>1213</v>
      </c>
      <c r="T1945" s="131">
        <v>0.38</v>
      </c>
      <c r="U1945" t="s">
        <v>3032</v>
      </c>
      <c r="V1945" s="132">
        <v>4.4650000000000002E-2</v>
      </c>
      <c r="W1945" s="132">
        <v>5.16E-2</v>
      </c>
      <c r="X1945" t="s">
        <v>413</v>
      </c>
      <c r="Y1945" t="s">
        <v>340</v>
      </c>
      <c r="Z1945" s="131">
        <v>6200000</v>
      </c>
      <c r="AA1945" s="131">
        <v>1</v>
      </c>
      <c r="AB1945" s="131">
        <v>99.72</v>
      </c>
      <c r="AC1945" s="109"/>
      <c r="AD1945" s="131">
        <v>6182.64</v>
      </c>
      <c r="AE1945" s="109"/>
      <c r="AF1945" s="108"/>
      <c r="AG1945" s="16"/>
      <c r="AH1945" s="132">
        <v>1.9650000000000001E-2</v>
      </c>
      <c r="AI1945" s="132">
        <v>1.644E-2</v>
      </c>
      <c r="AJ1945" s="132">
        <v>1.57E-3</v>
      </c>
    </row>
    <row r="1946" spans="1:36">
      <c r="A1946" t="s">
        <v>1214</v>
      </c>
      <c r="B1946" t="s">
        <v>1256</v>
      </c>
      <c r="C1946" t="s">
        <v>456</v>
      </c>
      <c r="D1946" t="s">
        <v>2228</v>
      </c>
      <c r="E1946" t="s">
        <v>310</v>
      </c>
      <c r="F1946" t="s">
        <v>2460</v>
      </c>
      <c r="G1946" t="s">
        <v>2461</v>
      </c>
      <c r="H1946" t="s">
        <v>322</v>
      </c>
      <c r="I1946" t="s">
        <v>755</v>
      </c>
      <c r="J1946" t="s">
        <v>205</v>
      </c>
      <c r="K1946" t="s">
        <v>205</v>
      </c>
      <c r="L1946" t="s">
        <v>326</v>
      </c>
      <c r="M1946" t="s">
        <v>341</v>
      </c>
      <c r="N1946" t="s">
        <v>441</v>
      </c>
      <c r="O1946" t="s">
        <v>340</v>
      </c>
      <c r="P1946" t="s">
        <v>1212</v>
      </c>
      <c r="Q1946" t="s">
        <v>414</v>
      </c>
      <c r="R1946" t="s">
        <v>408</v>
      </c>
      <c r="S1946" t="s">
        <v>1213</v>
      </c>
      <c r="T1946" s="131">
        <v>2.77</v>
      </c>
      <c r="U1946" t="s">
        <v>2462</v>
      </c>
      <c r="V1946" s="132">
        <v>-1.7899999999999999E-3</v>
      </c>
      <c r="W1946" s="132">
        <v>2.46E-2</v>
      </c>
      <c r="X1946" t="s">
        <v>413</v>
      </c>
      <c r="Y1946" t="s">
        <v>340</v>
      </c>
      <c r="Z1946" s="131">
        <v>4871588.25</v>
      </c>
      <c r="AA1946" s="131">
        <v>1</v>
      </c>
      <c r="AB1946" s="131">
        <v>123.46</v>
      </c>
      <c r="AC1946" s="109"/>
      <c r="AD1946" s="131">
        <v>6014.4629999999997</v>
      </c>
      <c r="AE1946" s="109"/>
      <c r="AF1946" s="108"/>
      <c r="AG1946" s="16"/>
      <c r="AH1946" s="132">
        <v>1.9300000000000001E-3</v>
      </c>
      <c r="AI1946" s="132">
        <v>1.5990000000000001E-2</v>
      </c>
      <c r="AJ1946" s="132">
        <v>1.5200000000000001E-3</v>
      </c>
    </row>
    <row r="1947" spans="1:36">
      <c r="A1947" t="s">
        <v>1214</v>
      </c>
      <c r="B1947" t="s">
        <v>1256</v>
      </c>
      <c r="C1947" t="s">
        <v>1641</v>
      </c>
      <c r="D1947" t="s">
        <v>1642</v>
      </c>
      <c r="E1947" t="s">
        <v>310</v>
      </c>
      <c r="F1947" t="s">
        <v>2002</v>
      </c>
      <c r="G1947" t="s">
        <v>2003</v>
      </c>
      <c r="H1947" t="s">
        <v>322</v>
      </c>
      <c r="I1947" t="s">
        <v>755</v>
      </c>
      <c r="J1947" t="s">
        <v>205</v>
      </c>
      <c r="K1947" t="s">
        <v>205</v>
      </c>
      <c r="L1947" t="s">
        <v>326</v>
      </c>
      <c r="M1947" t="s">
        <v>341</v>
      </c>
      <c r="N1947" t="s">
        <v>465</v>
      </c>
      <c r="O1947" t="s">
        <v>340</v>
      </c>
      <c r="P1947" t="s">
        <v>1645</v>
      </c>
      <c r="Q1947" t="s">
        <v>414</v>
      </c>
      <c r="R1947" t="s">
        <v>408</v>
      </c>
      <c r="S1947" t="s">
        <v>1213</v>
      </c>
      <c r="T1947" s="131">
        <v>3.07</v>
      </c>
      <c r="U1947" t="s">
        <v>1316</v>
      </c>
      <c r="V1947" s="132">
        <v>2.5739999999999999E-2</v>
      </c>
      <c r="W1947" s="132">
        <v>2.9399999999999999E-2</v>
      </c>
      <c r="X1947" t="s">
        <v>413</v>
      </c>
      <c r="Y1947" t="s">
        <v>340</v>
      </c>
      <c r="Z1947" s="131">
        <v>5700000</v>
      </c>
      <c r="AA1947" s="131">
        <v>1</v>
      </c>
      <c r="AB1947" s="131">
        <v>105.28</v>
      </c>
      <c r="AC1947" s="109"/>
      <c r="AD1947" s="131">
        <v>6000.96</v>
      </c>
      <c r="AE1947" s="109"/>
      <c r="AF1947" s="108"/>
      <c r="AG1947" s="16"/>
      <c r="AH1947" s="132">
        <v>5.3E-3</v>
      </c>
      <c r="AI1947" s="132">
        <v>1.5959999999999998E-2</v>
      </c>
      <c r="AJ1947" s="132">
        <v>1.5200000000000001E-3</v>
      </c>
    </row>
    <row r="1948" spans="1:36">
      <c r="A1948" t="s">
        <v>1214</v>
      </c>
      <c r="B1948" t="s">
        <v>1256</v>
      </c>
      <c r="C1948" t="s">
        <v>1944</v>
      </c>
      <c r="D1948" t="s">
        <v>1945</v>
      </c>
      <c r="E1948" t="s">
        <v>310</v>
      </c>
      <c r="F1948" t="s">
        <v>2683</v>
      </c>
      <c r="G1948" t="s">
        <v>2684</v>
      </c>
      <c r="H1948" t="s">
        <v>322</v>
      </c>
      <c r="I1948" t="s">
        <v>755</v>
      </c>
      <c r="J1948" t="s">
        <v>205</v>
      </c>
      <c r="K1948" t="s">
        <v>205</v>
      </c>
      <c r="L1948" t="s">
        <v>326</v>
      </c>
      <c r="M1948" t="s">
        <v>341</v>
      </c>
      <c r="N1948" t="s">
        <v>465</v>
      </c>
      <c r="O1948" t="s">
        <v>340</v>
      </c>
      <c r="P1948" t="s">
        <v>1590</v>
      </c>
      <c r="Q1948" t="s">
        <v>414</v>
      </c>
      <c r="R1948" t="s">
        <v>408</v>
      </c>
      <c r="S1948" t="s">
        <v>1213</v>
      </c>
      <c r="T1948" s="131">
        <v>2.17</v>
      </c>
      <c r="U1948" t="s">
        <v>2685</v>
      </c>
      <c r="V1948" s="132">
        <v>2.7040000000000002E-2</v>
      </c>
      <c r="W1948" s="132">
        <v>2.87E-2</v>
      </c>
      <c r="X1948" t="s">
        <v>413</v>
      </c>
      <c r="Y1948" t="s">
        <v>340</v>
      </c>
      <c r="Z1948" s="131">
        <v>4980471.9000000004</v>
      </c>
      <c r="AA1948" s="131">
        <v>1</v>
      </c>
      <c r="AB1948" s="131">
        <v>119.31</v>
      </c>
      <c r="AC1948" s="109"/>
      <c r="AD1948" s="131">
        <v>5942.201</v>
      </c>
      <c r="AE1948" s="109"/>
      <c r="AF1948" s="108"/>
      <c r="AG1948" s="16"/>
      <c r="AH1948" s="132">
        <v>8.26E-3</v>
      </c>
      <c r="AI1948" s="132">
        <v>1.5800000000000002E-2</v>
      </c>
      <c r="AJ1948" s="132">
        <v>1.5E-3</v>
      </c>
    </row>
    <row r="1949" spans="1:36">
      <c r="A1949" t="s">
        <v>1214</v>
      </c>
      <c r="B1949" t="s">
        <v>1256</v>
      </c>
      <c r="C1949" t="s">
        <v>2480</v>
      </c>
      <c r="D1949" t="s">
        <v>2481</v>
      </c>
      <c r="E1949" t="s">
        <v>310</v>
      </c>
      <c r="F1949" t="s">
        <v>2488</v>
      </c>
      <c r="G1949" t="s">
        <v>2489</v>
      </c>
      <c r="H1949" t="s">
        <v>322</v>
      </c>
      <c r="I1949" t="s">
        <v>755</v>
      </c>
      <c r="J1949" t="s">
        <v>205</v>
      </c>
      <c r="K1949" t="s">
        <v>205</v>
      </c>
      <c r="L1949" t="s">
        <v>326</v>
      </c>
      <c r="M1949" t="s">
        <v>341</v>
      </c>
      <c r="N1949" t="s">
        <v>478</v>
      </c>
      <c r="O1949" t="s">
        <v>340</v>
      </c>
      <c r="P1949" t="s">
        <v>1212</v>
      </c>
      <c r="Q1949" t="s">
        <v>414</v>
      </c>
      <c r="R1949" t="s">
        <v>408</v>
      </c>
      <c r="S1949" t="s">
        <v>1213</v>
      </c>
      <c r="T1949" s="131">
        <v>1.48</v>
      </c>
      <c r="U1949" t="s">
        <v>1681</v>
      </c>
      <c r="V1949" s="132">
        <v>-4.4099999999999999E-3</v>
      </c>
      <c r="W1949" s="132">
        <v>2.5999999999999999E-2</v>
      </c>
      <c r="X1949" t="s">
        <v>413</v>
      </c>
      <c r="Y1949" t="s">
        <v>340</v>
      </c>
      <c r="Z1949" s="131">
        <v>5327262</v>
      </c>
      <c r="AA1949" s="131">
        <v>1</v>
      </c>
      <c r="AB1949" s="131">
        <v>111.15</v>
      </c>
      <c r="AC1949" s="109"/>
      <c r="AD1949" s="131">
        <v>5921.2520000000004</v>
      </c>
      <c r="AE1949" s="109"/>
      <c r="AF1949" s="108"/>
      <c r="AG1949" s="16"/>
      <c r="AH1949" s="132">
        <v>8.2900000000000005E-3</v>
      </c>
      <c r="AI1949" s="132">
        <v>1.5740000000000001E-2</v>
      </c>
      <c r="AJ1949" s="132">
        <v>1.5E-3</v>
      </c>
    </row>
    <row r="1950" spans="1:36">
      <c r="A1950" t="s">
        <v>1214</v>
      </c>
      <c r="B1950" t="s">
        <v>1256</v>
      </c>
      <c r="C1950" t="s">
        <v>3477</v>
      </c>
      <c r="D1950" t="s">
        <v>3478</v>
      </c>
      <c r="E1950" t="s">
        <v>310</v>
      </c>
      <c r="F1950" t="s">
        <v>3479</v>
      </c>
      <c r="G1950" t="s">
        <v>3480</v>
      </c>
      <c r="H1950" t="s">
        <v>322</v>
      </c>
      <c r="I1950" t="s">
        <v>952</v>
      </c>
      <c r="J1950" t="s">
        <v>205</v>
      </c>
      <c r="K1950" t="s">
        <v>205</v>
      </c>
      <c r="L1950" t="s">
        <v>326</v>
      </c>
      <c r="M1950" t="s">
        <v>341</v>
      </c>
      <c r="N1950" t="s">
        <v>476</v>
      </c>
      <c r="O1950" t="s">
        <v>340</v>
      </c>
      <c r="P1950" t="s">
        <v>1579</v>
      </c>
      <c r="Q1950" t="s">
        <v>416</v>
      </c>
      <c r="R1950" t="s">
        <v>408</v>
      </c>
      <c r="S1950" t="s">
        <v>1213</v>
      </c>
      <c r="T1950" s="131">
        <v>3.43</v>
      </c>
      <c r="U1950" t="s">
        <v>3481</v>
      </c>
      <c r="V1950" s="132">
        <v>4.4080000000000001E-2</v>
      </c>
      <c r="W1950" s="132">
        <v>4.5999999999999999E-2</v>
      </c>
      <c r="X1950" t="s">
        <v>413</v>
      </c>
      <c r="Y1950" t="s">
        <v>340</v>
      </c>
      <c r="Z1950" s="131">
        <v>5265712.38</v>
      </c>
      <c r="AA1950" s="131">
        <v>1</v>
      </c>
      <c r="AB1950" s="131">
        <v>97.95</v>
      </c>
      <c r="AC1950" s="109">
        <v>487.26600000000002</v>
      </c>
      <c r="AD1950" s="131">
        <v>5645.0320000000002</v>
      </c>
      <c r="AE1950" s="109"/>
      <c r="AF1950" s="108"/>
      <c r="AG1950" s="16"/>
      <c r="AH1950" s="132">
        <v>3.687E-2</v>
      </c>
      <c r="AI1950" s="132">
        <v>1.6310000000000002E-2</v>
      </c>
      <c r="AJ1950" s="132">
        <v>1.5499999999999999E-3</v>
      </c>
    </row>
    <row r="1951" spans="1:36">
      <c r="A1951" t="s">
        <v>1214</v>
      </c>
      <c r="B1951" t="s">
        <v>1256</v>
      </c>
      <c r="C1951" t="s">
        <v>2259</v>
      </c>
      <c r="D1951" t="s">
        <v>2260</v>
      </c>
      <c r="E1951" t="s">
        <v>310</v>
      </c>
      <c r="F1951" t="s">
        <v>3482</v>
      </c>
      <c r="G1951" t="s">
        <v>3483</v>
      </c>
      <c r="H1951" t="s">
        <v>322</v>
      </c>
      <c r="I1951" t="s">
        <v>952</v>
      </c>
      <c r="J1951" t="s">
        <v>205</v>
      </c>
      <c r="K1951" t="s">
        <v>205</v>
      </c>
      <c r="L1951" t="s">
        <v>326</v>
      </c>
      <c r="M1951" t="s">
        <v>341</v>
      </c>
      <c r="N1951" t="s">
        <v>446</v>
      </c>
      <c r="O1951" t="s">
        <v>340</v>
      </c>
      <c r="P1951" t="s">
        <v>1590</v>
      </c>
      <c r="Q1951" t="s">
        <v>414</v>
      </c>
      <c r="R1951" t="s">
        <v>408</v>
      </c>
      <c r="S1951" t="s">
        <v>1213</v>
      </c>
      <c r="T1951" s="131">
        <v>4.45</v>
      </c>
      <c r="U1951" t="s">
        <v>1316</v>
      </c>
      <c r="V1951" s="132">
        <v>2.3480000000000001E-2</v>
      </c>
      <c r="W1951" s="132">
        <v>4.6199999999999998E-2</v>
      </c>
      <c r="X1951" t="s">
        <v>413</v>
      </c>
      <c r="Y1951" t="s">
        <v>340</v>
      </c>
      <c r="Z1951" s="131">
        <v>5830487</v>
      </c>
      <c r="AA1951" s="131">
        <v>1</v>
      </c>
      <c r="AB1951" s="131">
        <v>92.5</v>
      </c>
      <c r="AC1951" s="109"/>
      <c r="AD1951" s="131">
        <v>5393.2</v>
      </c>
      <c r="AE1951" s="109"/>
      <c r="AF1951" s="108"/>
      <c r="AG1951" s="16"/>
      <c r="AH1951" s="132">
        <v>3.5599999999999998E-3</v>
      </c>
      <c r="AI1951" s="132">
        <v>1.434E-2</v>
      </c>
      <c r="AJ1951" s="132">
        <v>1.3699999999999999E-3</v>
      </c>
    </row>
    <row r="1952" spans="1:36">
      <c r="A1952" t="s">
        <v>1214</v>
      </c>
      <c r="B1952" t="s">
        <v>1256</v>
      </c>
      <c r="C1952" t="s">
        <v>2089</v>
      </c>
      <c r="D1952" t="s">
        <v>2090</v>
      </c>
      <c r="E1952" t="s">
        <v>310</v>
      </c>
      <c r="F1952" t="s">
        <v>2477</v>
      </c>
      <c r="G1952" t="s">
        <v>2478</v>
      </c>
      <c r="H1952" t="s">
        <v>322</v>
      </c>
      <c r="I1952" t="s">
        <v>755</v>
      </c>
      <c r="J1952" t="s">
        <v>205</v>
      </c>
      <c r="K1952" t="s">
        <v>205</v>
      </c>
      <c r="L1952" t="s">
        <v>326</v>
      </c>
      <c r="M1952" t="s">
        <v>341</v>
      </c>
      <c r="N1952" t="s">
        <v>465</v>
      </c>
      <c r="O1952" t="s">
        <v>340</v>
      </c>
      <c r="P1952" t="s">
        <v>2257</v>
      </c>
      <c r="Q1952" t="s">
        <v>416</v>
      </c>
      <c r="R1952" t="s">
        <v>408</v>
      </c>
      <c r="S1952" t="s">
        <v>1213</v>
      </c>
      <c r="T1952" s="131">
        <v>2.68</v>
      </c>
      <c r="U1952" t="s">
        <v>2479</v>
      </c>
      <c r="V1952" s="132">
        <v>2.2270000000000002E-2</v>
      </c>
      <c r="W1952" s="132">
        <v>2.8000000000000001E-2</v>
      </c>
      <c r="X1952" t="s">
        <v>413</v>
      </c>
      <c r="Y1952" t="s">
        <v>340</v>
      </c>
      <c r="Z1952" s="131">
        <v>4076919.17</v>
      </c>
      <c r="AA1952" s="131">
        <v>1</v>
      </c>
      <c r="AB1952" s="131">
        <v>114.07</v>
      </c>
      <c r="AC1952" s="109">
        <v>519.00300000000004</v>
      </c>
      <c r="AD1952" s="131">
        <v>5169.5450000000001</v>
      </c>
      <c r="AE1952" s="109"/>
      <c r="AF1952" s="108"/>
      <c r="AG1952" s="16"/>
      <c r="AH1952" s="132">
        <v>1.8500000000000001E-3</v>
      </c>
      <c r="AI1952" s="132">
        <v>1.5129999999999999E-2</v>
      </c>
      <c r="AJ1952" s="132">
        <v>1.4400000000000001E-3</v>
      </c>
    </row>
    <row r="1953" spans="1:36">
      <c r="A1953" t="s">
        <v>1214</v>
      </c>
      <c r="B1953" t="s">
        <v>1256</v>
      </c>
      <c r="C1953" t="s">
        <v>1698</v>
      </c>
      <c r="D1953" t="s">
        <v>1699</v>
      </c>
      <c r="E1953" t="s">
        <v>310</v>
      </c>
      <c r="F1953" t="s">
        <v>3484</v>
      </c>
      <c r="G1953" t="s">
        <v>3485</v>
      </c>
      <c r="H1953" t="s">
        <v>322</v>
      </c>
      <c r="I1953" t="s">
        <v>952</v>
      </c>
      <c r="J1953" t="s">
        <v>205</v>
      </c>
      <c r="K1953" t="s">
        <v>205</v>
      </c>
      <c r="L1953" t="s">
        <v>326</v>
      </c>
      <c r="M1953" t="s">
        <v>341</v>
      </c>
      <c r="N1953" t="s">
        <v>466</v>
      </c>
      <c r="O1953" t="s">
        <v>340</v>
      </c>
      <c r="P1953" t="s">
        <v>1566</v>
      </c>
      <c r="Q1953" t="s">
        <v>414</v>
      </c>
      <c r="R1953" t="s">
        <v>408</v>
      </c>
      <c r="S1953" t="s">
        <v>1213</v>
      </c>
      <c r="T1953" s="131">
        <v>2.74</v>
      </c>
      <c r="U1953" t="s">
        <v>3486</v>
      </c>
      <c r="V1953" s="132">
        <v>5.985E-2</v>
      </c>
      <c r="W1953" s="132">
        <v>5.0599999999999999E-2</v>
      </c>
      <c r="X1953" t="s">
        <v>413</v>
      </c>
      <c r="Y1953" t="s">
        <v>340</v>
      </c>
      <c r="Z1953" s="131">
        <v>5136810</v>
      </c>
      <c r="AA1953" s="131">
        <v>1</v>
      </c>
      <c r="AB1953" s="131">
        <v>96.2</v>
      </c>
      <c r="AC1953" s="109"/>
      <c r="AD1953" s="131">
        <v>4941.6109999999999</v>
      </c>
      <c r="AE1953" s="109"/>
      <c r="AF1953" s="108"/>
      <c r="AG1953" s="16"/>
      <c r="AH1953" s="132">
        <v>2.138E-2</v>
      </c>
      <c r="AI1953" s="132">
        <v>1.3140000000000001E-2</v>
      </c>
      <c r="AJ1953" s="132">
        <v>1.25E-3</v>
      </c>
    </row>
    <row r="1954" spans="1:36">
      <c r="A1954" t="s">
        <v>1214</v>
      </c>
      <c r="B1954" t="s">
        <v>1256</v>
      </c>
      <c r="C1954" t="s">
        <v>2612</v>
      </c>
      <c r="D1954" t="s">
        <v>2613</v>
      </c>
      <c r="E1954" t="s">
        <v>310</v>
      </c>
      <c r="F1954" t="s">
        <v>2732</v>
      </c>
      <c r="G1954" t="s">
        <v>2733</v>
      </c>
      <c r="H1954" t="s">
        <v>322</v>
      </c>
      <c r="I1954" t="s">
        <v>952</v>
      </c>
      <c r="J1954" t="s">
        <v>205</v>
      </c>
      <c r="K1954" t="s">
        <v>205</v>
      </c>
      <c r="L1954" t="s">
        <v>326</v>
      </c>
      <c r="M1954" t="s">
        <v>341</v>
      </c>
      <c r="N1954" t="s">
        <v>476</v>
      </c>
      <c r="O1954" t="s">
        <v>340</v>
      </c>
      <c r="P1954" t="s">
        <v>1645</v>
      </c>
      <c r="Q1954" t="s">
        <v>414</v>
      </c>
      <c r="R1954" t="s">
        <v>408</v>
      </c>
      <c r="S1954" t="s">
        <v>1213</v>
      </c>
      <c r="T1954" s="131">
        <v>2.1</v>
      </c>
      <c r="U1954" t="s">
        <v>2734</v>
      </c>
      <c r="V1954" s="132">
        <v>1.485E-2</v>
      </c>
      <c r="W1954" s="132">
        <v>4.5100000000000001E-2</v>
      </c>
      <c r="X1954" t="s">
        <v>413</v>
      </c>
      <c r="Y1954" t="s">
        <v>340</v>
      </c>
      <c r="Z1954" s="131">
        <v>4662735.1900000004</v>
      </c>
      <c r="AA1954" s="131">
        <v>1</v>
      </c>
      <c r="AB1954" s="131">
        <v>104.89</v>
      </c>
      <c r="AC1954" s="109"/>
      <c r="AD1954" s="131">
        <v>4890.7430000000004</v>
      </c>
      <c r="AE1954" s="109"/>
      <c r="AF1954" s="108"/>
      <c r="AG1954" s="16"/>
      <c r="AH1954" s="132">
        <v>9.0299999999999998E-3</v>
      </c>
      <c r="AI1954" s="132">
        <v>1.2999999999999999E-2</v>
      </c>
      <c r="AJ1954" s="132">
        <v>1.24E-3</v>
      </c>
    </row>
    <row r="1955" spans="1:36">
      <c r="A1955" t="s">
        <v>1214</v>
      </c>
      <c r="B1955" t="s">
        <v>1256</v>
      </c>
      <c r="C1955" t="s">
        <v>2414</v>
      </c>
      <c r="D1955" t="s">
        <v>2415</v>
      </c>
      <c r="E1955" t="s">
        <v>310</v>
      </c>
      <c r="F1955" t="s">
        <v>2416</v>
      </c>
      <c r="G1955" t="s">
        <v>2417</v>
      </c>
      <c r="H1955" t="s">
        <v>322</v>
      </c>
      <c r="I1955" t="s">
        <v>755</v>
      </c>
      <c r="J1955" t="s">
        <v>205</v>
      </c>
      <c r="K1955" t="s">
        <v>205</v>
      </c>
      <c r="L1955" t="s">
        <v>326</v>
      </c>
      <c r="M1955" t="s">
        <v>341</v>
      </c>
      <c r="N1955" t="s">
        <v>449</v>
      </c>
      <c r="O1955" t="s">
        <v>340</v>
      </c>
      <c r="P1955" t="s">
        <v>1212</v>
      </c>
      <c r="Q1955" t="s">
        <v>414</v>
      </c>
      <c r="R1955" t="s">
        <v>408</v>
      </c>
      <c r="S1955" t="s">
        <v>1213</v>
      </c>
      <c r="T1955" s="131">
        <v>0.19</v>
      </c>
      <c r="U1955" t="s">
        <v>2418</v>
      </c>
      <c r="V1955" s="132">
        <v>-3.6700000000000001E-3</v>
      </c>
      <c r="W1955" s="132">
        <v>2.23E-2</v>
      </c>
      <c r="X1955" t="s">
        <v>413</v>
      </c>
      <c r="Y1955" t="s">
        <v>340</v>
      </c>
      <c r="Z1955" s="131">
        <v>4179361</v>
      </c>
      <c r="AA1955" s="131">
        <v>1</v>
      </c>
      <c r="AB1955" s="131">
        <v>115.96</v>
      </c>
      <c r="AC1955" s="109"/>
      <c r="AD1955" s="131">
        <v>4846.3869999999997</v>
      </c>
      <c r="AE1955" s="109"/>
      <c r="AF1955" s="108"/>
      <c r="AG1955" s="16"/>
      <c r="AH1955" s="132">
        <v>2.7899999999999999E-3</v>
      </c>
      <c r="AI1955" s="132">
        <v>1.289E-2</v>
      </c>
      <c r="AJ1955" s="132">
        <v>1.23E-3</v>
      </c>
    </row>
    <row r="1956" spans="1:36">
      <c r="A1956" t="s">
        <v>1214</v>
      </c>
      <c r="B1956" t="s">
        <v>1256</v>
      </c>
      <c r="C1956" t="s">
        <v>1536</v>
      </c>
      <c r="D1956" t="s">
        <v>1537</v>
      </c>
      <c r="E1956" t="s">
        <v>310</v>
      </c>
      <c r="F1956" t="s">
        <v>2637</v>
      </c>
      <c r="G1956" t="s">
        <v>2638</v>
      </c>
      <c r="H1956" t="s">
        <v>322</v>
      </c>
      <c r="I1956" t="s">
        <v>952</v>
      </c>
      <c r="J1956" t="s">
        <v>205</v>
      </c>
      <c r="K1956" t="s">
        <v>205</v>
      </c>
      <c r="L1956" t="s">
        <v>326</v>
      </c>
      <c r="M1956" t="s">
        <v>341</v>
      </c>
      <c r="N1956" t="s">
        <v>449</v>
      </c>
      <c r="O1956" t="s">
        <v>340</v>
      </c>
      <c r="P1956" t="s">
        <v>1212</v>
      </c>
      <c r="Q1956" t="s">
        <v>414</v>
      </c>
      <c r="R1956" t="s">
        <v>408</v>
      </c>
      <c r="S1956" t="s">
        <v>1213</v>
      </c>
      <c r="T1956" s="131">
        <v>2.46</v>
      </c>
      <c r="U1956" t="s">
        <v>2639</v>
      </c>
      <c r="V1956" s="132">
        <v>3.8609999999999998E-2</v>
      </c>
      <c r="W1956" s="132">
        <v>4.3799999999999999E-2</v>
      </c>
      <c r="X1956" t="s">
        <v>413</v>
      </c>
      <c r="Y1956" t="s">
        <v>340</v>
      </c>
      <c r="Z1956" s="131">
        <v>4676398</v>
      </c>
      <c r="AA1956" s="131">
        <v>1</v>
      </c>
      <c r="AB1956" s="131">
        <v>96.65</v>
      </c>
      <c r="AC1956" s="109"/>
      <c r="AD1956" s="131">
        <v>4519.7389999999996</v>
      </c>
      <c r="AE1956" s="109"/>
      <c r="AF1956" s="108"/>
      <c r="AG1956" s="16"/>
      <c r="AH1956" s="132">
        <v>2.15E-3</v>
      </c>
      <c r="AI1956" s="132">
        <v>1.2019999999999999E-2</v>
      </c>
      <c r="AJ1956" s="132">
        <v>1.14E-3</v>
      </c>
    </row>
    <row r="1957" spans="1:36">
      <c r="A1957" t="s">
        <v>1214</v>
      </c>
      <c r="B1957" t="s">
        <v>1256</v>
      </c>
      <c r="C1957" t="s">
        <v>2560</v>
      </c>
      <c r="D1957" t="s">
        <v>2561</v>
      </c>
      <c r="E1957" t="s">
        <v>310</v>
      </c>
      <c r="F1957" t="s">
        <v>2562</v>
      </c>
      <c r="G1957" t="s">
        <v>2563</v>
      </c>
      <c r="H1957" t="s">
        <v>322</v>
      </c>
      <c r="I1957" t="s">
        <v>755</v>
      </c>
      <c r="J1957" t="s">
        <v>205</v>
      </c>
      <c r="K1957" t="s">
        <v>205</v>
      </c>
      <c r="L1957" t="s">
        <v>326</v>
      </c>
      <c r="M1957" t="s">
        <v>341</v>
      </c>
      <c r="N1957" t="s">
        <v>465</v>
      </c>
      <c r="O1957" t="s">
        <v>340</v>
      </c>
      <c r="P1957" t="s">
        <v>1212</v>
      </c>
      <c r="Q1957" t="s">
        <v>414</v>
      </c>
      <c r="R1957" t="s">
        <v>408</v>
      </c>
      <c r="S1957" t="s">
        <v>1213</v>
      </c>
      <c r="T1957" s="131">
        <v>4.32</v>
      </c>
      <c r="U1957" t="s">
        <v>1651</v>
      </c>
      <c r="V1957" s="132">
        <v>4.4999999999999999E-4</v>
      </c>
      <c r="W1957" s="132">
        <v>2.5100000000000001E-2</v>
      </c>
      <c r="X1957" t="s">
        <v>413</v>
      </c>
      <c r="Y1957" t="s">
        <v>340</v>
      </c>
      <c r="Z1957" s="131">
        <v>3698660</v>
      </c>
      <c r="AA1957" s="131">
        <v>1</v>
      </c>
      <c r="AB1957" s="131">
        <v>113.88</v>
      </c>
      <c r="AC1957" s="109"/>
      <c r="AD1957" s="131">
        <v>4212.0339999999997</v>
      </c>
      <c r="AE1957" s="109"/>
      <c r="AF1957" s="108"/>
      <c r="AG1957" s="16"/>
      <c r="AH1957" s="132">
        <v>1.75E-3</v>
      </c>
      <c r="AI1957" s="132">
        <v>1.12E-2</v>
      </c>
      <c r="AJ1957" s="132">
        <v>1.07E-3</v>
      </c>
    </row>
    <row r="1958" spans="1:36">
      <c r="A1958" t="s">
        <v>1214</v>
      </c>
      <c r="B1958" t="s">
        <v>1256</v>
      </c>
      <c r="C1958" t="s">
        <v>2312</v>
      </c>
      <c r="D1958" t="s">
        <v>2313</v>
      </c>
      <c r="E1958" t="s">
        <v>310</v>
      </c>
      <c r="F1958" t="s">
        <v>2824</v>
      </c>
      <c r="G1958" t="s">
        <v>2825</v>
      </c>
      <c r="H1958" t="s">
        <v>322</v>
      </c>
      <c r="I1958" t="s">
        <v>755</v>
      </c>
      <c r="J1958" t="s">
        <v>205</v>
      </c>
      <c r="K1958" t="s">
        <v>205</v>
      </c>
      <c r="L1958" t="s">
        <v>326</v>
      </c>
      <c r="M1958" t="s">
        <v>341</v>
      </c>
      <c r="N1958" t="s">
        <v>465</v>
      </c>
      <c r="O1958" t="s">
        <v>340</v>
      </c>
      <c r="P1958" t="s">
        <v>1645</v>
      </c>
      <c r="Q1958" t="s">
        <v>414</v>
      </c>
      <c r="R1958" t="s">
        <v>408</v>
      </c>
      <c r="S1958" t="s">
        <v>1213</v>
      </c>
      <c r="T1958" s="131">
        <v>1.1599999999999999</v>
      </c>
      <c r="U1958" t="s">
        <v>1676</v>
      </c>
      <c r="V1958" s="132">
        <v>-1.176E-2</v>
      </c>
      <c r="W1958" s="132">
        <v>2.8500000000000001E-2</v>
      </c>
      <c r="X1958" t="s">
        <v>413</v>
      </c>
      <c r="Y1958" t="s">
        <v>340</v>
      </c>
      <c r="Z1958" s="131">
        <v>3565194.95</v>
      </c>
      <c r="AA1958" s="131">
        <v>1</v>
      </c>
      <c r="AB1958" s="131">
        <v>117.85</v>
      </c>
      <c r="AC1958" s="109"/>
      <c r="AD1958" s="131">
        <v>4201.5820000000003</v>
      </c>
      <c r="AE1958" s="109"/>
      <c r="AF1958" s="108"/>
      <c r="AG1958" s="16"/>
      <c r="AH1958" s="132">
        <v>6.6299999999999996E-3</v>
      </c>
      <c r="AI1958" s="132">
        <v>1.1169999999999999E-2</v>
      </c>
      <c r="AJ1958" s="132">
        <v>1.06E-3</v>
      </c>
    </row>
    <row r="1959" spans="1:36">
      <c r="A1959" t="s">
        <v>1214</v>
      </c>
      <c r="B1959" t="s">
        <v>1256</v>
      </c>
      <c r="C1959" t="s">
        <v>2308</v>
      </c>
      <c r="D1959" t="s">
        <v>2309</v>
      </c>
      <c r="E1959" t="s">
        <v>310</v>
      </c>
      <c r="F1959" t="s">
        <v>2645</v>
      </c>
      <c r="G1959" t="s">
        <v>2646</v>
      </c>
      <c r="H1959" t="s">
        <v>322</v>
      </c>
      <c r="I1959" t="s">
        <v>755</v>
      </c>
      <c r="J1959" t="s">
        <v>205</v>
      </c>
      <c r="K1959" t="s">
        <v>205</v>
      </c>
      <c r="L1959" t="s">
        <v>326</v>
      </c>
      <c r="M1959" t="s">
        <v>341</v>
      </c>
      <c r="N1959" t="s">
        <v>466</v>
      </c>
      <c r="O1959" t="s">
        <v>340</v>
      </c>
      <c r="P1959" t="s">
        <v>1550</v>
      </c>
      <c r="Q1959" t="s">
        <v>414</v>
      </c>
      <c r="R1959" t="s">
        <v>408</v>
      </c>
      <c r="S1959" t="s">
        <v>1213</v>
      </c>
      <c r="T1959" s="131">
        <v>2.5</v>
      </c>
      <c r="U1959" t="s">
        <v>1686</v>
      </c>
      <c r="V1959" s="132">
        <v>2.7949999999999999E-2</v>
      </c>
      <c r="W1959" s="132">
        <v>4.3700000000000003E-2</v>
      </c>
      <c r="X1959" t="s">
        <v>413</v>
      </c>
      <c r="Y1959" t="s">
        <v>340</v>
      </c>
      <c r="Z1959" s="131">
        <v>3623248.11</v>
      </c>
      <c r="AA1959" s="131">
        <v>1</v>
      </c>
      <c r="AB1959" s="131">
        <v>115.58</v>
      </c>
      <c r="AC1959" s="109"/>
      <c r="AD1959" s="131">
        <v>4187.75</v>
      </c>
      <c r="AE1959" s="109"/>
      <c r="AF1959" s="108"/>
      <c r="AG1959" s="16"/>
      <c r="AH1959" s="132">
        <v>3.3800000000000002E-3</v>
      </c>
      <c r="AI1959" s="132">
        <v>1.1140000000000001E-2</v>
      </c>
      <c r="AJ1959" s="132">
        <v>1.06E-3</v>
      </c>
    </row>
    <row r="1960" spans="1:36">
      <c r="A1960" t="s">
        <v>1214</v>
      </c>
      <c r="B1960" t="s">
        <v>1256</v>
      </c>
      <c r="C1960" t="s">
        <v>456</v>
      </c>
      <c r="D1960" t="s">
        <v>2228</v>
      </c>
      <c r="E1960" t="s">
        <v>310</v>
      </c>
      <c r="F1960" t="s">
        <v>2229</v>
      </c>
      <c r="G1960" t="s">
        <v>2230</v>
      </c>
      <c r="H1960" t="s">
        <v>322</v>
      </c>
      <c r="I1960" t="s">
        <v>755</v>
      </c>
      <c r="J1960" t="s">
        <v>205</v>
      </c>
      <c r="K1960" t="s">
        <v>205</v>
      </c>
      <c r="L1960" t="s">
        <v>326</v>
      </c>
      <c r="M1960" t="s">
        <v>341</v>
      </c>
      <c r="N1960" t="s">
        <v>441</v>
      </c>
      <c r="O1960" t="s">
        <v>340</v>
      </c>
      <c r="P1960" t="s">
        <v>1212</v>
      </c>
      <c r="Q1960" t="s">
        <v>414</v>
      </c>
      <c r="R1960" t="s">
        <v>408</v>
      </c>
      <c r="S1960" t="s">
        <v>1213</v>
      </c>
      <c r="T1960" s="131">
        <v>10.06</v>
      </c>
      <c r="U1960" t="s">
        <v>2231</v>
      </c>
      <c r="V1960" s="132">
        <v>2.8230000000000002E-2</v>
      </c>
      <c r="W1960" s="132">
        <v>2.7900000000000001E-2</v>
      </c>
      <c r="X1960" t="s">
        <v>413</v>
      </c>
      <c r="Y1960" t="s">
        <v>340</v>
      </c>
      <c r="Z1960" s="131">
        <v>3720993</v>
      </c>
      <c r="AA1960" s="131">
        <v>1</v>
      </c>
      <c r="AB1960" s="131">
        <v>110.87</v>
      </c>
      <c r="AC1960" s="109"/>
      <c r="AD1960" s="131">
        <v>4125.4650000000001</v>
      </c>
      <c r="AE1960" s="109"/>
      <c r="AF1960" s="108"/>
      <c r="AG1960" s="16"/>
      <c r="AH1960" s="132">
        <v>7.6000000000000004E-4</v>
      </c>
      <c r="AI1960" s="132">
        <v>1.0970000000000001E-2</v>
      </c>
      <c r="AJ1960" s="132">
        <v>1.0399999999999999E-3</v>
      </c>
    </row>
    <row r="1961" spans="1:36">
      <c r="A1961" t="s">
        <v>1214</v>
      </c>
      <c r="B1961" t="s">
        <v>1256</v>
      </c>
      <c r="C1961" t="s">
        <v>2490</v>
      </c>
      <c r="D1961" t="s">
        <v>2491</v>
      </c>
      <c r="E1961" t="s">
        <v>310</v>
      </c>
      <c r="F1961" t="s">
        <v>2643</v>
      </c>
      <c r="G1961" t="s">
        <v>2644</v>
      </c>
      <c r="H1961" t="s">
        <v>322</v>
      </c>
      <c r="I1961" t="s">
        <v>952</v>
      </c>
      <c r="J1961" t="s">
        <v>205</v>
      </c>
      <c r="K1961" t="s">
        <v>205</v>
      </c>
      <c r="L1961" t="s">
        <v>326</v>
      </c>
      <c r="M1961" t="s">
        <v>341</v>
      </c>
      <c r="N1961" t="s">
        <v>446</v>
      </c>
      <c r="O1961" t="s">
        <v>340</v>
      </c>
      <c r="P1961" t="s">
        <v>1579</v>
      </c>
      <c r="Q1961" t="s">
        <v>416</v>
      </c>
      <c r="R1961" t="s">
        <v>408</v>
      </c>
      <c r="S1961" t="s">
        <v>1213</v>
      </c>
      <c r="T1961" s="131">
        <v>1.46</v>
      </c>
      <c r="U1961" t="s">
        <v>1743</v>
      </c>
      <c r="V1961" s="132">
        <v>2.342E-2</v>
      </c>
      <c r="W1961" s="132">
        <v>4.87E-2</v>
      </c>
      <c r="X1961" t="s">
        <v>413</v>
      </c>
      <c r="Y1961" t="s">
        <v>340</v>
      </c>
      <c r="Z1961" s="131">
        <v>3836577</v>
      </c>
      <c r="AA1961" s="131">
        <v>1</v>
      </c>
      <c r="AB1961" s="131">
        <v>100.93</v>
      </c>
      <c r="AC1961" s="109"/>
      <c r="AD1961" s="131">
        <v>3872.2570000000001</v>
      </c>
      <c r="AE1961" s="109"/>
      <c r="AF1961" s="108"/>
      <c r="AG1961" s="16"/>
      <c r="AH1961" s="132">
        <v>5.3800000000000002E-3</v>
      </c>
      <c r="AI1961" s="132">
        <v>1.03E-2</v>
      </c>
      <c r="AJ1961" s="132">
        <v>9.7999999999999997E-4</v>
      </c>
    </row>
    <row r="1962" spans="1:36">
      <c r="A1962" t="s">
        <v>1214</v>
      </c>
      <c r="B1962" t="s">
        <v>1256</v>
      </c>
      <c r="C1962" t="s">
        <v>1935</v>
      </c>
      <c r="D1962" t="s">
        <v>1936</v>
      </c>
      <c r="E1962" t="s">
        <v>310</v>
      </c>
      <c r="F1962" t="s">
        <v>2528</v>
      </c>
      <c r="G1962" t="s">
        <v>2529</v>
      </c>
      <c r="H1962" t="s">
        <v>322</v>
      </c>
      <c r="I1962" t="s">
        <v>755</v>
      </c>
      <c r="J1962" t="s">
        <v>205</v>
      </c>
      <c r="K1962" t="s">
        <v>205</v>
      </c>
      <c r="L1962" t="s">
        <v>326</v>
      </c>
      <c r="M1962" t="s">
        <v>341</v>
      </c>
      <c r="N1962" t="s">
        <v>465</v>
      </c>
      <c r="O1962" t="s">
        <v>340</v>
      </c>
      <c r="P1962" t="s">
        <v>1645</v>
      </c>
      <c r="Q1962" t="s">
        <v>414</v>
      </c>
      <c r="R1962" t="s">
        <v>408</v>
      </c>
      <c r="S1962" t="s">
        <v>1213</v>
      </c>
      <c r="T1962" s="131">
        <v>2.02</v>
      </c>
      <c r="U1962" t="s">
        <v>1351</v>
      </c>
      <c r="V1962" s="132">
        <v>-1.4499999999999999E-3</v>
      </c>
      <c r="W1962" s="132">
        <v>2.87E-2</v>
      </c>
      <c r="X1962" t="s">
        <v>413</v>
      </c>
      <c r="Y1962" t="s">
        <v>340</v>
      </c>
      <c r="Z1962" s="131">
        <v>3261011.76</v>
      </c>
      <c r="AA1962" s="131">
        <v>1</v>
      </c>
      <c r="AB1962" s="131">
        <v>116.49</v>
      </c>
      <c r="AC1962" s="109"/>
      <c r="AD1962" s="131">
        <v>3798.7530000000002</v>
      </c>
      <c r="AE1962" s="109"/>
      <c r="AF1962" s="108"/>
      <c r="AG1962" s="16"/>
      <c r="AH1962" s="132">
        <v>2E-3</v>
      </c>
      <c r="AI1962" s="132">
        <v>1.01E-2</v>
      </c>
      <c r="AJ1962" s="132">
        <v>9.6000000000000002E-4</v>
      </c>
    </row>
    <row r="1963" spans="1:36">
      <c r="A1963" t="s">
        <v>1214</v>
      </c>
      <c r="B1963" t="s">
        <v>1256</v>
      </c>
      <c r="C1963" t="s">
        <v>2207</v>
      </c>
      <c r="D1963" t="s">
        <v>2208</v>
      </c>
      <c r="E1963" t="s">
        <v>310</v>
      </c>
      <c r="F1963" t="s">
        <v>2602</v>
      </c>
      <c r="G1963" t="s">
        <v>2603</v>
      </c>
      <c r="H1963" t="s">
        <v>322</v>
      </c>
      <c r="I1963" t="s">
        <v>952</v>
      </c>
      <c r="J1963" t="s">
        <v>205</v>
      </c>
      <c r="K1963" t="s">
        <v>205</v>
      </c>
      <c r="L1963" t="s">
        <v>326</v>
      </c>
      <c r="M1963" t="s">
        <v>341</v>
      </c>
      <c r="N1963" t="s">
        <v>455</v>
      </c>
      <c r="O1963" t="s">
        <v>340</v>
      </c>
      <c r="P1963" t="s">
        <v>1550</v>
      </c>
      <c r="Q1963" t="s">
        <v>414</v>
      </c>
      <c r="R1963" t="s">
        <v>408</v>
      </c>
      <c r="S1963" t="s">
        <v>1213</v>
      </c>
      <c r="T1963" s="131">
        <v>2.34</v>
      </c>
      <c r="U1963" t="s">
        <v>1795</v>
      </c>
      <c r="V1963" s="132">
        <v>4.8239999999999998E-2</v>
      </c>
      <c r="W1963" s="132">
        <v>5.0500000000000003E-2</v>
      </c>
      <c r="X1963" t="s">
        <v>413</v>
      </c>
      <c r="Y1963" t="s">
        <v>340</v>
      </c>
      <c r="Z1963" s="131">
        <v>3383409.47</v>
      </c>
      <c r="AA1963" s="131">
        <v>1</v>
      </c>
      <c r="AB1963" s="131">
        <v>106.95</v>
      </c>
      <c r="AC1963" s="109"/>
      <c r="AD1963" s="131">
        <v>3618.556</v>
      </c>
      <c r="AE1963" s="109"/>
      <c r="AF1963" s="108"/>
      <c r="AG1963" s="16"/>
      <c r="AH1963" s="132">
        <v>3.15E-3</v>
      </c>
      <c r="AI1963" s="132">
        <v>9.6200000000000001E-3</v>
      </c>
      <c r="AJ1963" s="132">
        <v>9.2000000000000003E-4</v>
      </c>
    </row>
    <row r="1964" spans="1:36">
      <c r="A1964" t="s">
        <v>1214</v>
      </c>
      <c r="B1964" t="s">
        <v>1256</v>
      </c>
      <c r="C1964" t="s">
        <v>2581</v>
      </c>
      <c r="D1964" t="s">
        <v>2582</v>
      </c>
      <c r="E1964" t="s">
        <v>310</v>
      </c>
      <c r="F1964" t="s">
        <v>2716</v>
      </c>
      <c r="G1964" t="s">
        <v>2717</v>
      </c>
      <c r="H1964" t="s">
        <v>322</v>
      </c>
      <c r="I1964" t="s">
        <v>952</v>
      </c>
      <c r="J1964" t="s">
        <v>205</v>
      </c>
      <c r="K1964" t="s">
        <v>205</v>
      </c>
      <c r="L1964" t="s">
        <v>326</v>
      </c>
      <c r="M1964" t="s">
        <v>341</v>
      </c>
      <c r="N1964" t="s">
        <v>446</v>
      </c>
      <c r="O1964" t="s">
        <v>340</v>
      </c>
      <c r="P1964" t="s">
        <v>1590</v>
      </c>
      <c r="Q1964" t="s">
        <v>414</v>
      </c>
      <c r="R1964" t="s">
        <v>408</v>
      </c>
      <c r="S1964" t="s">
        <v>1213</v>
      </c>
      <c r="T1964" s="131">
        <v>0.99</v>
      </c>
      <c r="U1964" t="s">
        <v>1861</v>
      </c>
      <c r="V1964" s="132">
        <v>1.831E-2</v>
      </c>
      <c r="W1964" s="132">
        <v>4.8500000000000001E-2</v>
      </c>
      <c r="X1964" t="s">
        <v>413</v>
      </c>
      <c r="Y1964" t="s">
        <v>340</v>
      </c>
      <c r="Z1964" s="131">
        <v>3559429</v>
      </c>
      <c r="AA1964" s="131">
        <v>1</v>
      </c>
      <c r="AB1964" s="131">
        <v>98.2</v>
      </c>
      <c r="AC1964" s="109"/>
      <c r="AD1964" s="131">
        <v>3495.3589999999999</v>
      </c>
      <c r="AE1964" s="109"/>
      <c r="AF1964" s="108"/>
      <c r="AG1964" s="16"/>
      <c r="AH1964" s="132">
        <v>5.9300000000000004E-3</v>
      </c>
      <c r="AI1964" s="132">
        <v>9.2899999999999996E-3</v>
      </c>
      <c r="AJ1964" s="132">
        <v>8.8999999999999995E-4</v>
      </c>
    </row>
    <row r="1965" spans="1:36">
      <c r="A1965" t="s">
        <v>1214</v>
      </c>
      <c r="B1965" t="s">
        <v>1256</v>
      </c>
      <c r="C1965" t="s">
        <v>2194</v>
      </c>
      <c r="D1965" t="s">
        <v>2195</v>
      </c>
      <c r="E1965" t="s">
        <v>310</v>
      </c>
      <c r="F1965" t="s">
        <v>2921</v>
      </c>
      <c r="G1965" t="s">
        <v>2922</v>
      </c>
      <c r="H1965" t="s">
        <v>322</v>
      </c>
      <c r="I1965" t="s">
        <v>755</v>
      </c>
      <c r="J1965" t="s">
        <v>205</v>
      </c>
      <c r="K1965" t="s">
        <v>205</v>
      </c>
      <c r="L1965" t="s">
        <v>326</v>
      </c>
      <c r="M1965" t="s">
        <v>341</v>
      </c>
      <c r="N1965" t="s">
        <v>465</v>
      </c>
      <c r="O1965" t="s">
        <v>340</v>
      </c>
      <c r="P1965" t="s">
        <v>2193</v>
      </c>
      <c r="Q1965" t="s">
        <v>416</v>
      </c>
      <c r="R1965" t="s">
        <v>408</v>
      </c>
      <c r="S1965" t="s">
        <v>1213</v>
      </c>
      <c r="T1965" s="131">
        <v>2.21</v>
      </c>
      <c r="U1965" t="s">
        <v>2923</v>
      </c>
      <c r="V1965" s="132">
        <v>1.97E-3</v>
      </c>
      <c r="W1965" s="132">
        <v>2.9499999999999998E-2</v>
      </c>
      <c r="X1965" t="s">
        <v>413</v>
      </c>
      <c r="Y1965" t="s">
        <v>340</v>
      </c>
      <c r="Z1965" s="131">
        <v>2660419</v>
      </c>
      <c r="AA1965" s="131">
        <v>1</v>
      </c>
      <c r="AB1965" s="131">
        <v>115.75</v>
      </c>
      <c r="AC1965" s="109"/>
      <c r="AD1965" s="131">
        <v>3079.4349999999999</v>
      </c>
      <c r="AE1965" s="109"/>
      <c r="AF1965" s="108"/>
      <c r="AG1965" s="16"/>
      <c r="AH1965" s="132">
        <v>2.32E-3</v>
      </c>
      <c r="AI1965" s="132">
        <v>8.1899999999999994E-3</v>
      </c>
      <c r="AJ1965" s="132">
        <v>7.7999999999999999E-4</v>
      </c>
    </row>
    <row r="1966" spans="1:36">
      <c r="A1966" t="s">
        <v>1214</v>
      </c>
      <c r="B1966" t="s">
        <v>1256</v>
      </c>
      <c r="C1966" t="s">
        <v>1992</v>
      </c>
      <c r="D1966" t="s">
        <v>1993</v>
      </c>
      <c r="E1966" t="s">
        <v>310</v>
      </c>
      <c r="F1966" t="s">
        <v>2596</v>
      </c>
      <c r="G1966" t="s">
        <v>2597</v>
      </c>
      <c r="H1966" t="s">
        <v>322</v>
      </c>
      <c r="I1966" t="s">
        <v>952</v>
      </c>
      <c r="J1966" t="s">
        <v>205</v>
      </c>
      <c r="K1966" t="s">
        <v>205</v>
      </c>
      <c r="L1966" t="s">
        <v>326</v>
      </c>
      <c r="M1966" t="s">
        <v>341</v>
      </c>
      <c r="N1966" t="s">
        <v>449</v>
      </c>
      <c r="O1966" t="s">
        <v>340</v>
      </c>
      <c r="P1966" t="s">
        <v>1212</v>
      </c>
      <c r="Q1966" t="s">
        <v>414</v>
      </c>
      <c r="R1966" t="s">
        <v>408</v>
      </c>
      <c r="S1966" t="s">
        <v>1213</v>
      </c>
      <c r="T1966" s="131">
        <v>3.18</v>
      </c>
      <c r="U1966" t="s">
        <v>2532</v>
      </c>
      <c r="V1966" s="132">
        <v>3.2059999999999998E-2</v>
      </c>
      <c r="W1966" s="132">
        <v>4.2999999999999997E-2</v>
      </c>
      <c r="X1966" t="s">
        <v>413</v>
      </c>
      <c r="Y1966" t="s">
        <v>340</v>
      </c>
      <c r="Z1966" s="131">
        <v>3204243</v>
      </c>
      <c r="AA1966" s="131">
        <v>1</v>
      </c>
      <c r="AB1966" s="131">
        <v>95.85</v>
      </c>
      <c r="AC1966" s="109"/>
      <c r="AD1966" s="131">
        <v>3071.2669999999998</v>
      </c>
      <c r="AE1966" s="109"/>
      <c r="AF1966" s="108"/>
      <c r="AG1966" s="16"/>
      <c r="AH1966" s="132">
        <v>1.58E-3</v>
      </c>
      <c r="AI1966" s="132">
        <v>8.1700000000000002E-3</v>
      </c>
      <c r="AJ1966" s="132">
        <v>7.7999999999999999E-4</v>
      </c>
    </row>
    <row r="1967" spans="1:36">
      <c r="A1967" t="s">
        <v>1214</v>
      </c>
      <c r="B1967" t="s">
        <v>1256</v>
      </c>
      <c r="C1967" t="s">
        <v>1641</v>
      </c>
      <c r="D1967" t="s">
        <v>1642</v>
      </c>
      <c r="E1967" t="s">
        <v>310</v>
      </c>
      <c r="F1967" t="s">
        <v>2630</v>
      </c>
      <c r="G1967" t="s">
        <v>2631</v>
      </c>
      <c r="H1967" t="s">
        <v>322</v>
      </c>
      <c r="I1967" t="s">
        <v>952</v>
      </c>
      <c r="J1967" t="s">
        <v>205</v>
      </c>
      <c r="K1967" t="s">
        <v>205</v>
      </c>
      <c r="L1967" t="s">
        <v>326</v>
      </c>
      <c r="M1967" t="s">
        <v>341</v>
      </c>
      <c r="N1967" t="s">
        <v>465</v>
      </c>
      <c r="O1967" t="s">
        <v>340</v>
      </c>
      <c r="P1967" t="s">
        <v>1645</v>
      </c>
      <c r="Q1967" t="s">
        <v>414</v>
      </c>
      <c r="R1967" t="s">
        <v>408</v>
      </c>
      <c r="S1967" t="s">
        <v>1213</v>
      </c>
      <c r="T1967" s="131">
        <v>4.8099999999999996</v>
      </c>
      <c r="U1967" t="s">
        <v>2632</v>
      </c>
      <c r="V1967" s="132">
        <v>2.3259999999999999E-2</v>
      </c>
      <c r="W1967" s="132">
        <v>4.9200000000000001E-2</v>
      </c>
      <c r="X1967" t="s">
        <v>413</v>
      </c>
      <c r="Y1967" t="s">
        <v>340</v>
      </c>
      <c r="Z1967" s="131">
        <v>3295614.41</v>
      </c>
      <c r="AA1967" s="131">
        <v>1</v>
      </c>
      <c r="AB1967" s="131">
        <v>89.51</v>
      </c>
      <c r="AC1967" s="109"/>
      <c r="AD1967" s="131">
        <v>2949.904</v>
      </c>
      <c r="AE1967" s="109"/>
      <c r="AF1967" s="108"/>
      <c r="AG1967" s="16"/>
      <c r="AH1967" s="132">
        <v>1.1800000000000001E-3</v>
      </c>
      <c r="AI1967" s="132">
        <v>7.8399999999999997E-3</v>
      </c>
      <c r="AJ1967" s="132">
        <v>7.5000000000000002E-4</v>
      </c>
    </row>
    <row r="1968" spans="1:36">
      <c r="A1968" t="s">
        <v>1214</v>
      </c>
      <c r="B1968" t="s">
        <v>1256</v>
      </c>
      <c r="C1968" t="s">
        <v>1930</v>
      </c>
      <c r="D1968" t="s">
        <v>1931</v>
      </c>
      <c r="E1968" t="s">
        <v>310</v>
      </c>
      <c r="F1968" t="s">
        <v>2698</v>
      </c>
      <c r="G1968" t="s">
        <v>2699</v>
      </c>
      <c r="H1968" t="s">
        <v>322</v>
      </c>
      <c r="I1968" t="s">
        <v>755</v>
      </c>
      <c r="J1968" t="s">
        <v>205</v>
      </c>
      <c r="K1968" t="s">
        <v>205</v>
      </c>
      <c r="L1968" t="s">
        <v>326</v>
      </c>
      <c r="M1968" t="s">
        <v>341</v>
      </c>
      <c r="N1968" t="s">
        <v>465</v>
      </c>
      <c r="O1968" t="s">
        <v>340</v>
      </c>
      <c r="P1968" t="s">
        <v>1645</v>
      </c>
      <c r="Q1968" t="s">
        <v>414</v>
      </c>
      <c r="R1968" t="s">
        <v>408</v>
      </c>
      <c r="S1968" t="s">
        <v>1213</v>
      </c>
      <c r="T1968" s="131">
        <v>0.02</v>
      </c>
      <c r="U1968" t="s">
        <v>2700</v>
      </c>
      <c r="V1968" s="132">
        <v>5.77E-3</v>
      </c>
      <c r="W1968" s="132">
        <v>4.2500000000000003E-2</v>
      </c>
      <c r="X1968" t="s">
        <v>413</v>
      </c>
      <c r="Y1968" t="s">
        <v>340</v>
      </c>
      <c r="Z1968" s="131">
        <v>2438173.73</v>
      </c>
      <c r="AA1968" s="131">
        <v>1</v>
      </c>
      <c r="AB1968" s="131">
        <v>120.17</v>
      </c>
      <c r="AC1968" s="109"/>
      <c r="AD1968" s="131">
        <v>2929.953</v>
      </c>
      <c r="AE1968" s="109"/>
      <c r="AF1968" s="108"/>
      <c r="AG1968" s="16"/>
      <c r="AH1968" s="132">
        <v>3.0599999999999998E-3</v>
      </c>
      <c r="AI1968" s="132">
        <v>7.79E-3</v>
      </c>
      <c r="AJ1968" s="132">
        <v>7.3999999999999999E-4</v>
      </c>
    </row>
    <row r="1969" spans="1:36">
      <c r="A1969" t="s">
        <v>1214</v>
      </c>
      <c r="B1969" t="s">
        <v>1256</v>
      </c>
      <c r="C1969" t="s">
        <v>2066</v>
      </c>
      <c r="D1969" t="s">
        <v>2067</v>
      </c>
      <c r="E1969" t="s">
        <v>310</v>
      </c>
      <c r="F1969" t="s">
        <v>2538</v>
      </c>
      <c r="G1969" t="s">
        <v>2539</v>
      </c>
      <c r="H1969" t="s">
        <v>322</v>
      </c>
      <c r="I1969" t="s">
        <v>952</v>
      </c>
      <c r="J1969" t="s">
        <v>205</v>
      </c>
      <c r="K1969" t="s">
        <v>205</v>
      </c>
      <c r="L1969" t="s">
        <v>326</v>
      </c>
      <c r="M1969" t="s">
        <v>341</v>
      </c>
      <c r="N1969" t="s">
        <v>465</v>
      </c>
      <c r="O1969" t="s">
        <v>340</v>
      </c>
      <c r="P1969" t="s">
        <v>1645</v>
      </c>
      <c r="Q1969" t="s">
        <v>414</v>
      </c>
      <c r="R1969" t="s">
        <v>408</v>
      </c>
      <c r="S1969" t="s">
        <v>1213</v>
      </c>
      <c r="T1969" s="131">
        <v>4.67</v>
      </c>
      <c r="U1969" t="s">
        <v>2350</v>
      </c>
      <c r="V1969" s="132">
        <v>4.4790000000000003E-2</v>
      </c>
      <c r="W1969" s="132">
        <v>4.7E-2</v>
      </c>
      <c r="X1969" t="s">
        <v>413</v>
      </c>
      <c r="Y1969" t="s">
        <v>340</v>
      </c>
      <c r="Z1969" s="131">
        <v>3147309</v>
      </c>
      <c r="AA1969" s="131">
        <v>1</v>
      </c>
      <c r="AB1969" s="131">
        <v>91.3</v>
      </c>
      <c r="AC1969" s="109"/>
      <c r="AD1969" s="131">
        <v>2873.4929999999999</v>
      </c>
      <c r="AE1969" s="109"/>
      <c r="AF1969" s="108"/>
      <c r="AG1969" s="16"/>
      <c r="AH1969" s="132">
        <v>2.5899999999999999E-3</v>
      </c>
      <c r="AI1969" s="132">
        <v>7.6400000000000001E-3</v>
      </c>
      <c r="AJ1969" s="132">
        <v>7.2999999999999996E-4</v>
      </c>
    </row>
    <row r="1970" spans="1:36">
      <c r="A1970" t="s">
        <v>1214</v>
      </c>
      <c r="B1970" t="s">
        <v>1256</v>
      </c>
      <c r="C1970" t="s">
        <v>1930</v>
      </c>
      <c r="D1970" t="s">
        <v>1931</v>
      </c>
      <c r="E1970" t="s">
        <v>310</v>
      </c>
      <c r="F1970" t="s">
        <v>2993</v>
      </c>
      <c r="G1970" t="s">
        <v>2994</v>
      </c>
      <c r="H1970" t="s">
        <v>322</v>
      </c>
      <c r="I1970" t="s">
        <v>755</v>
      </c>
      <c r="J1970" t="s">
        <v>205</v>
      </c>
      <c r="K1970" t="s">
        <v>205</v>
      </c>
      <c r="L1970" t="s">
        <v>326</v>
      </c>
      <c r="M1970" t="s">
        <v>341</v>
      </c>
      <c r="N1970" t="s">
        <v>465</v>
      </c>
      <c r="O1970" t="s">
        <v>340</v>
      </c>
      <c r="P1970" t="s">
        <v>1645</v>
      </c>
      <c r="Q1970" t="s">
        <v>414</v>
      </c>
      <c r="R1970" t="s">
        <v>408</v>
      </c>
      <c r="S1970" t="s">
        <v>1213</v>
      </c>
      <c r="T1970" s="131">
        <v>0.02</v>
      </c>
      <c r="U1970" t="s">
        <v>2700</v>
      </c>
      <c r="V1970" s="132">
        <v>-4.3099999999999996E-3</v>
      </c>
      <c r="W1970" s="132">
        <v>8.1799999999999998E-2</v>
      </c>
      <c r="X1970" t="s">
        <v>413</v>
      </c>
      <c r="Y1970" t="s">
        <v>340</v>
      </c>
      <c r="Z1970" s="131">
        <v>2208092.52</v>
      </c>
      <c r="AA1970" s="131">
        <v>1</v>
      </c>
      <c r="AB1970" s="131">
        <v>119.74</v>
      </c>
      <c r="AC1970" s="109"/>
      <c r="AD1970" s="131">
        <v>2643.97</v>
      </c>
      <c r="AE1970" s="109"/>
      <c r="AF1970" s="108"/>
      <c r="AG1970" s="16"/>
      <c r="AH1970" s="132">
        <v>8.2000000000000007E-3</v>
      </c>
      <c r="AI1970" s="132">
        <v>7.0299999999999998E-3</v>
      </c>
      <c r="AJ1970" s="132">
        <v>6.7000000000000002E-4</v>
      </c>
    </row>
    <row r="1971" spans="1:36">
      <c r="A1971" t="s">
        <v>1214</v>
      </c>
      <c r="B1971" t="s">
        <v>1256</v>
      </c>
      <c r="C1971" t="s">
        <v>2184</v>
      </c>
      <c r="D1971" t="s">
        <v>2185</v>
      </c>
      <c r="E1971" t="s">
        <v>310</v>
      </c>
      <c r="F1971" t="s">
        <v>2633</v>
      </c>
      <c r="G1971" t="s">
        <v>2634</v>
      </c>
      <c r="H1971" t="s">
        <v>322</v>
      </c>
      <c r="I1971" t="s">
        <v>952</v>
      </c>
      <c r="J1971" t="s">
        <v>205</v>
      </c>
      <c r="K1971" t="s">
        <v>205</v>
      </c>
      <c r="L1971" t="s">
        <v>326</v>
      </c>
      <c r="M1971" t="s">
        <v>341</v>
      </c>
      <c r="N1971" t="s">
        <v>446</v>
      </c>
      <c r="O1971" t="s">
        <v>340</v>
      </c>
      <c r="P1971" t="s">
        <v>1645</v>
      </c>
      <c r="Q1971" t="s">
        <v>414</v>
      </c>
      <c r="R1971" t="s">
        <v>408</v>
      </c>
      <c r="S1971" t="s">
        <v>1213</v>
      </c>
      <c r="T1971" s="131">
        <v>1.49</v>
      </c>
      <c r="U1971" t="s">
        <v>1389</v>
      </c>
      <c r="V1971" s="132">
        <v>-2.1000000000000001E-4</v>
      </c>
      <c r="W1971" s="132">
        <v>5.11E-2</v>
      </c>
      <c r="X1971" t="s">
        <v>413</v>
      </c>
      <c r="Y1971" t="s">
        <v>340</v>
      </c>
      <c r="Z1971" s="131">
        <v>2560467</v>
      </c>
      <c r="AA1971" s="131">
        <v>1</v>
      </c>
      <c r="AB1971" s="131">
        <v>102.11</v>
      </c>
      <c r="AC1971" s="109"/>
      <c r="AD1971" s="131">
        <v>2614.4929999999999</v>
      </c>
      <c r="AE1971" s="109"/>
      <c r="AF1971" s="108"/>
      <c r="AG1971" s="16"/>
      <c r="AH1971" s="132">
        <v>6.43E-3</v>
      </c>
      <c r="AI1971" s="132">
        <v>6.9499999999999996E-3</v>
      </c>
      <c r="AJ1971" s="132">
        <v>6.6E-4</v>
      </c>
    </row>
    <row r="1972" spans="1:36">
      <c r="A1972" t="s">
        <v>1214</v>
      </c>
      <c r="B1972" t="s">
        <v>1256</v>
      </c>
      <c r="C1972" t="s">
        <v>2095</v>
      </c>
      <c r="D1972" t="s">
        <v>2096</v>
      </c>
      <c r="E1972" t="s">
        <v>310</v>
      </c>
      <c r="F1972" t="s">
        <v>2097</v>
      </c>
      <c r="G1972" t="s">
        <v>2098</v>
      </c>
      <c r="H1972" t="s">
        <v>322</v>
      </c>
      <c r="I1972" t="s">
        <v>755</v>
      </c>
      <c r="J1972" t="s">
        <v>205</v>
      </c>
      <c r="K1972" t="s">
        <v>205</v>
      </c>
      <c r="L1972" t="s">
        <v>326</v>
      </c>
      <c r="M1972" t="s">
        <v>341</v>
      </c>
      <c r="N1972" t="s">
        <v>485</v>
      </c>
      <c r="O1972" t="s">
        <v>340</v>
      </c>
      <c r="P1972" t="s">
        <v>1645</v>
      </c>
      <c r="Q1972" t="s">
        <v>414</v>
      </c>
      <c r="R1972" t="s">
        <v>408</v>
      </c>
      <c r="S1972" t="s">
        <v>1213</v>
      </c>
      <c r="T1972" s="131">
        <v>7.69</v>
      </c>
      <c r="U1972" t="s">
        <v>2099</v>
      </c>
      <c r="V1972" s="132">
        <v>2.7390000000000001E-2</v>
      </c>
      <c r="W1972" s="132">
        <v>2.76E-2</v>
      </c>
      <c r="X1972" t="s">
        <v>413</v>
      </c>
      <c r="Y1972" t="s">
        <v>340</v>
      </c>
      <c r="Z1972" s="131">
        <v>2644449</v>
      </c>
      <c r="AA1972" s="131">
        <v>1</v>
      </c>
      <c r="AB1972" s="131">
        <v>96.89</v>
      </c>
      <c r="AC1972" s="109"/>
      <c r="AD1972" s="131">
        <v>2562.2069999999999</v>
      </c>
      <c r="AE1972" s="109"/>
      <c r="AF1972" s="108"/>
      <c r="AG1972" s="16"/>
      <c r="AH1972" s="132">
        <v>4.3400000000000001E-3</v>
      </c>
      <c r="AI1972" s="132">
        <v>6.8100000000000001E-3</v>
      </c>
      <c r="AJ1972" s="132">
        <v>6.4999999999999997E-4</v>
      </c>
    </row>
    <row r="1973" spans="1:36">
      <c r="A1973" t="s">
        <v>1214</v>
      </c>
      <c r="B1973" t="s">
        <v>1256</v>
      </c>
      <c r="C1973" t="s">
        <v>2004</v>
      </c>
      <c r="D1973" t="s">
        <v>2005</v>
      </c>
      <c r="E1973" t="s">
        <v>310</v>
      </c>
      <c r="F1973" t="s">
        <v>2655</v>
      </c>
      <c r="G1973" t="s">
        <v>2656</v>
      </c>
      <c r="H1973" t="s">
        <v>322</v>
      </c>
      <c r="I1973" t="s">
        <v>952</v>
      </c>
      <c r="J1973" t="s">
        <v>205</v>
      </c>
      <c r="K1973" t="s">
        <v>205</v>
      </c>
      <c r="L1973" t="s">
        <v>326</v>
      </c>
      <c r="M1973" t="s">
        <v>341</v>
      </c>
      <c r="N1973" t="s">
        <v>449</v>
      </c>
      <c r="O1973" t="s">
        <v>340</v>
      </c>
      <c r="P1973" t="s">
        <v>1212</v>
      </c>
      <c r="Q1973" t="s">
        <v>414</v>
      </c>
      <c r="R1973" t="s">
        <v>408</v>
      </c>
      <c r="S1973" t="s">
        <v>1213</v>
      </c>
      <c r="T1973" s="131">
        <v>3.09</v>
      </c>
      <c r="U1973" t="s">
        <v>2234</v>
      </c>
      <c r="V1973" s="132">
        <v>2.7799999999999998E-2</v>
      </c>
      <c r="W1973" s="132">
        <v>4.3299999999999998E-2</v>
      </c>
      <c r="X1973" t="s">
        <v>413</v>
      </c>
      <c r="Y1973" t="s">
        <v>340</v>
      </c>
      <c r="Z1973" s="131">
        <v>2653390.66</v>
      </c>
      <c r="AA1973" s="131">
        <v>1</v>
      </c>
      <c r="AB1973" s="131">
        <v>95.89</v>
      </c>
      <c r="AC1973" s="109"/>
      <c r="AD1973" s="131">
        <v>2544.3359999999998</v>
      </c>
      <c r="AE1973" s="109"/>
      <c r="AF1973" s="108"/>
      <c r="AG1973" s="16"/>
      <c r="AH1973" s="132">
        <v>2.0699999999999998E-3</v>
      </c>
      <c r="AI1973" s="132">
        <v>6.77E-3</v>
      </c>
      <c r="AJ1973" s="132">
        <v>6.4000000000000005E-4</v>
      </c>
    </row>
    <row r="1974" spans="1:36">
      <c r="A1974" t="s">
        <v>1214</v>
      </c>
      <c r="B1974" t="s">
        <v>1256</v>
      </c>
      <c r="C1974" t="s">
        <v>456</v>
      </c>
      <c r="D1974" t="s">
        <v>2228</v>
      </c>
      <c r="E1974" t="s">
        <v>310</v>
      </c>
      <c r="F1974" t="s">
        <v>2434</v>
      </c>
      <c r="G1974" t="s">
        <v>2435</v>
      </c>
      <c r="H1974" t="s">
        <v>322</v>
      </c>
      <c r="I1974" t="s">
        <v>755</v>
      </c>
      <c r="J1974" t="s">
        <v>205</v>
      </c>
      <c r="K1974" t="s">
        <v>205</v>
      </c>
      <c r="L1974" t="s">
        <v>326</v>
      </c>
      <c r="M1974" t="s">
        <v>341</v>
      </c>
      <c r="N1974" t="s">
        <v>441</v>
      </c>
      <c r="O1974" t="s">
        <v>340</v>
      </c>
      <c r="P1974" t="s">
        <v>1212</v>
      </c>
      <c r="Q1974" t="s">
        <v>414</v>
      </c>
      <c r="R1974" t="s">
        <v>408</v>
      </c>
      <c r="S1974" t="s">
        <v>1213</v>
      </c>
      <c r="T1974" s="131">
        <v>10.199999999999999</v>
      </c>
      <c r="U1974" t="s">
        <v>1375</v>
      </c>
      <c r="V1974" s="132">
        <v>3.107E-2</v>
      </c>
      <c r="W1974" s="132">
        <v>2.7900000000000001E-2</v>
      </c>
      <c r="X1974" t="s">
        <v>413</v>
      </c>
      <c r="Y1974" t="s">
        <v>340</v>
      </c>
      <c r="Z1974" s="131">
        <v>2501603</v>
      </c>
      <c r="AA1974" s="131">
        <v>1</v>
      </c>
      <c r="AB1974" s="131">
        <v>98.88</v>
      </c>
      <c r="AC1974" s="109"/>
      <c r="AD1974" s="131">
        <v>2473.585</v>
      </c>
      <c r="AE1974" s="109"/>
      <c r="AF1974" s="108"/>
      <c r="AG1974" s="16"/>
      <c r="AH1974" s="132">
        <v>5.8E-4</v>
      </c>
      <c r="AI1974" s="132">
        <v>6.5799999999999999E-3</v>
      </c>
      <c r="AJ1974" s="132">
        <v>6.3000000000000003E-4</v>
      </c>
    </row>
    <row r="1975" spans="1:36">
      <c r="A1975" t="s">
        <v>1214</v>
      </c>
      <c r="B1975" t="s">
        <v>1256</v>
      </c>
      <c r="C1975" t="s">
        <v>1987</v>
      </c>
      <c r="D1975" t="s">
        <v>1988</v>
      </c>
      <c r="E1975" t="s">
        <v>310</v>
      </c>
      <c r="F1975" t="s">
        <v>3110</v>
      </c>
      <c r="G1975" t="s">
        <v>3111</v>
      </c>
      <c r="H1975" t="s">
        <v>322</v>
      </c>
      <c r="I1975" t="s">
        <v>952</v>
      </c>
      <c r="J1975" t="s">
        <v>205</v>
      </c>
      <c r="K1975" t="s">
        <v>205</v>
      </c>
      <c r="L1975" t="s">
        <v>326</v>
      </c>
      <c r="M1975" t="s">
        <v>341</v>
      </c>
      <c r="N1975" t="s">
        <v>446</v>
      </c>
      <c r="O1975" t="s">
        <v>340</v>
      </c>
      <c r="P1975" t="s">
        <v>1645</v>
      </c>
      <c r="Q1975" t="s">
        <v>414</v>
      </c>
      <c r="R1975" t="s">
        <v>408</v>
      </c>
      <c r="S1975" t="s">
        <v>1213</v>
      </c>
      <c r="T1975" s="131">
        <v>0.08</v>
      </c>
      <c r="U1975" t="s">
        <v>2744</v>
      </c>
      <c r="V1975" s="132">
        <v>2.6960000000000001E-2</v>
      </c>
      <c r="W1975" s="132">
        <v>5.2200000000000003E-2</v>
      </c>
      <c r="X1975" t="s">
        <v>413</v>
      </c>
      <c r="Y1975" t="s">
        <v>340</v>
      </c>
      <c r="Z1975" s="131">
        <v>2374786</v>
      </c>
      <c r="AA1975" s="131">
        <v>1</v>
      </c>
      <c r="AB1975" s="131">
        <v>101.38</v>
      </c>
      <c r="AC1975" s="109"/>
      <c r="AD1975" s="131">
        <v>2407.558</v>
      </c>
      <c r="AE1975" s="109"/>
      <c r="AF1975" s="108"/>
      <c r="AG1975" s="16"/>
      <c r="AH1975" s="132">
        <v>3.0899999999999999E-3</v>
      </c>
      <c r="AI1975" s="132">
        <v>6.4000000000000003E-3</v>
      </c>
      <c r="AJ1975" s="132">
        <v>6.0999999999999997E-4</v>
      </c>
    </row>
    <row r="1976" spans="1:36">
      <c r="A1976" t="s">
        <v>1214</v>
      </c>
      <c r="B1976" t="s">
        <v>1256</v>
      </c>
      <c r="C1976" t="s">
        <v>1532</v>
      </c>
      <c r="D1976" t="s">
        <v>1533</v>
      </c>
      <c r="E1976" t="s">
        <v>310</v>
      </c>
      <c r="F1976" t="s">
        <v>2463</v>
      </c>
      <c r="G1976" t="s">
        <v>2464</v>
      </c>
      <c r="H1976" t="s">
        <v>322</v>
      </c>
      <c r="I1976" t="s">
        <v>952</v>
      </c>
      <c r="J1976" t="s">
        <v>205</v>
      </c>
      <c r="K1976" t="s">
        <v>205</v>
      </c>
      <c r="L1976" t="s">
        <v>326</v>
      </c>
      <c r="M1976" t="s">
        <v>341</v>
      </c>
      <c r="N1976" t="s">
        <v>449</v>
      </c>
      <c r="O1976" t="s">
        <v>340</v>
      </c>
      <c r="P1976" t="s">
        <v>1212</v>
      </c>
      <c r="Q1976" t="s">
        <v>414</v>
      </c>
      <c r="R1976" t="s">
        <v>408</v>
      </c>
      <c r="S1976" t="s">
        <v>1213</v>
      </c>
      <c r="T1976" s="131">
        <v>2.74</v>
      </c>
      <c r="U1976" t="s">
        <v>2465</v>
      </c>
      <c r="V1976" s="132">
        <v>2.835E-2</v>
      </c>
      <c r="W1976" s="132">
        <v>4.3099999999999999E-2</v>
      </c>
      <c r="X1976" t="s">
        <v>413</v>
      </c>
      <c r="Y1976" t="s">
        <v>340</v>
      </c>
      <c r="Z1976" s="131">
        <v>2450387.38</v>
      </c>
      <c r="AA1976" s="131">
        <v>1</v>
      </c>
      <c r="AB1976" s="131">
        <v>97.18</v>
      </c>
      <c r="AC1976" s="109"/>
      <c r="AD1976" s="131">
        <v>2381.2860000000001</v>
      </c>
      <c r="AE1976" s="109"/>
      <c r="AF1976" s="108"/>
      <c r="AG1976" s="16"/>
      <c r="AH1976" s="132">
        <v>1.25E-3</v>
      </c>
      <c r="AI1976" s="132">
        <v>6.3299999999999997E-3</v>
      </c>
      <c r="AJ1976" s="132">
        <v>5.9999999999999995E-4</v>
      </c>
    </row>
    <row r="1977" spans="1:36">
      <c r="A1977" t="s">
        <v>1214</v>
      </c>
      <c r="B1977" t="s">
        <v>1256</v>
      </c>
      <c r="C1977" t="s">
        <v>2612</v>
      </c>
      <c r="D1977" t="s">
        <v>2613</v>
      </c>
      <c r="E1977" t="s">
        <v>310</v>
      </c>
      <c r="F1977" t="s">
        <v>2614</v>
      </c>
      <c r="G1977" t="s">
        <v>2615</v>
      </c>
      <c r="H1977" t="s">
        <v>322</v>
      </c>
      <c r="I1977" t="s">
        <v>755</v>
      </c>
      <c r="J1977" t="s">
        <v>205</v>
      </c>
      <c r="K1977" t="s">
        <v>205</v>
      </c>
      <c r="L1977" t="s">
        <v>326</v>
      </c>
      <c r="M1977" t="s">
        <v>341</v>
      </c>
      <c r="N1977" t="s">
        <v>476</v>
      </c>
      <c r="O1977" t="s">
        <v>340</v>
      </c>
      <c r="P1977" t="s">
        <v>1645</v>
      </c>
      <c r="Q1977" t="s">
        <v>414</v>
      </c>
      <c r="R1977" t="s">
        <v>408</v>
      </c>
      <c r="S1977" t="s">
        <v>1213</v>
      </c>
      <c r="T1977" s="131">
        <v>1.69</v>
      </c>
      <c r="U1977" t="s">
        <v>2616</v>
      </c>
      <c r="V1977" s="132">
        <v>-6.8999999999999997E-4</v>
      </c>
      <c r="W1977" s="132">
        <v>2.7400000000000001E-2</v>
      </c>
      <c r="X1977" t="s">
        <v>413</v>
      </c>
      <c r="Y1977" t="s">
        <v>340</v>
      </c>
      <c r="Z1977" s="131">
        <v>1810961.89</v>
      </c>
      <c r="AA1977" s="131">
        <v>1</v>
      </c>
      <c r="AB1977" s="131">
        <v>123.76</v>
      </c>
      <c r="AC1977" s="109"/>
      <c r="AD1977" s="131">
        <v>2241.2460000000001</v>
      </c>
      <c r="AE1977" s="109"/>
      <c r="AF1977" s="108"/>
      <c r="AG1977" s="16"/>
      <c r="AH1977" s="132">
        <v>4.4400000000000004E-3</v>
      </c>
      <c r="AI1977" s="132">
        <v>5.96E-3</v>
      </c>
      <c r="AJ1977" s="132">
        <v>5.6999999999999998E-4</v>
      </c>
    </row>
    <row r="1978" spans="1:36">
      <c r="A1978" t="s">
        <v>1214</v>
      </c>
      <c r="B1978" t="s">
        <v>1256</v>
      </c>
      <c r="C1978" t="s">
        <v>2020</v>
      </c>
      <c r="D1978" t="s">
        <v>2021</v>
      </c>
      <c r="E1978" t="s">
        <v>310</v>
      </c>
      <c r="F1978" t="s">
        <v>3487</v>
      </c>
      <c r="G1978" t="s">
        <v>3488</v>
      </c>
      <c r="H1978" t="s">
        <v>322</v>
      </c>
      <c r="I1978" t="s">
        <v>755</v>
      </c>
      <c r="J1978" t="s">
        <v>205</v>
      </c>
      <c r="K1978" t="s">
        <v>205</v>
      </c>
      <c r="L1978" t="s">
        <v>326</v>
      </c>
      <c r="M1978" t="s">
        <v>341</v>
      </c>
      <c r="N1978" t="s">
        <v>465</v>
      </c>
      <c r="O1978" t="s">
        <v>340</v>
      </c>
      <c r="P1978" t="s">
        <v>2193</v>
      </c>
      <c r="Q1978" t="s">
        <v>416</v>
      </c>
      <c r="R1978" t="s">
        <v>408</v>
      </c>
      <c r="S1978" t="s">
        <v>1213</v>
      </c>
      <c r="T1978" s="131">
        <v>2.98</v>
      </c>
      <c r="U1978" t="s">
        <v>3489</v>
      </c>
      <c r="V1978" s="132">
        <v>7.6000000000000004E-4</v>
      </c>
      <c r="W1978" s="132">
        <v>2.9600000000000001E-2</v>
      </c>
      <c r="X1978" t="s">
        <v>413</v>
      </c>
      <c r="Y1978" t="s">
        <v>340</v>
      </c>
      <c r="Z1978" s="131">
        <v>1900153.61</v>
      </c>
      <c r="AA1978" s="131">
        <v>1</v>
      </c>
      <c r="AB1978" s="131">
        <v>117.41</v>
      </c>
      <c r="AC1978" s="109"/>
      <c r="AD1978" s="131">
        <v>2230.9699999999998</v>
      </c>
      <c r="AE1978" s="109"/>
      <c r="AF1978" s="108"/>
      <c r="AG1978" s="16"/>
      <c r="AH1978" s="132">
        <v>1.6000000000000001E-3</v>
      </c>
      <c r="AI1978" s="132">
        <v>5.9300000000000004E-3</v>
      </c>
      <c r="AJ1978" s="132">
        <v>5.6999999999999998E-4</v>
      </c>
    </row>
    <row r="1979" spans="1:36">
      <c r="A1979" t="s">
        <v>1214</v>
      </c>
      <c r="B1979" t="s">
        <v>1256</v>
      </c>
      <c r="C1979" t="s">
        <v>2272</v>
      </c>
      <c r="D1979" t="s">
        <v>2273</v>
      </c>
      <c r="E1979" t="s">
        <v>310</v>
      </c>
      <c r="F1979" t="s">
        <v>3215</v>
      </c>
      <c r="G1979" t="s">
        <v>3216</v>
      </c>
      <c r="H1979" t="s">
        <v>322</v>
      </c>
      <c r="I1979" t="s">
        <v>953</v>
      </c>
      <c r="J1979" t="s">
        <v>205</v>
      </c>
      <c r="K1979" t="s">
        <v>205</v>
      </c>
      <c r="L1979" t="s">
        <v>326</v>
      </c>
      <c r="M1979" t="s">
        <v>341</v>
      </c>
      <c r="N1979" t="s">
        <v>442</v>
      </c>
      <c r="O1979" t="s">
        <v>340</v>
      </c>
      <c r="P1979" t="s">
        <v>1530</v>
      </c>
      <c r="Q1979" t="s">
        <v>414</v>
      </c>
      <c r="R1979" t="s">
        <v>408</v>
      </c>
      <c r="S1979" t="s">
        <v>1213</v>
      </c>
      <c r="T1979" s="131">
        <v>2.08</v>
      </c>
      <c r="U1979" t="s">
        <v>3214</v>
      </c>
      <c r="V1979" s="132">
        <v>3.0999999999999999E-3</v>
      </c>
      <c r="W1979" s="132">
        <v>4.8500000000000001E-2</v>
      </c>
      <c r="X1979" t="s">
        <v>413</v>
      </c>
      <c r="Y1979" t="s">
        <v>340</v>
      </c>
      <c r="Z1979" s="131">
        <v>2429535</v>
      </c>
      <c r="AA1979" s="131">
        <v>1</v>
      </c>
      <c r="AB1979" s="131">
        <v>91.2</v>
      </c>
      <c r="AC1979" s="109"/>
      <c r="AD1979" s="131">
        <v>2215.7359999999999</v>
      </c>
      <c r="AE1979" s="109"/>
      <c r="AF1979" s="108"/>
      <c r="AG1979" s="16"/>
      <c r="AH1979" s="132">
        <v>4.2900000000000004E-3</v>
      </c>
      <c r="AI1979" s="132">
        <v>5.8900000000000003E-3</v>
      </c>
      <c r="AJ1979" s="132">
        <v>5.5999999999999995E-4</v>
      </c>
    </row>
    <row r="1980" spans="1:36">
      <c r="A1980" t="s">
        <v>1214</v>
      </c>
      <c r="B1980" t="s">
        <v>1256</v>
      </c>
      <c r="C1980" t="s">
        <v>2581</v>
      </c>
      <c r="D1980" t="s">
        <v>2582</v>
      </c>
      <c r="E1980" t="s">
        <v>310</v>
      </c>
      <c r="F1980" t="s">
        <v>3490</v>
      </c>
      <c r="G1980" t="s">
        <v>3491</v>
      </c>
      <c r="H1980" t="s">
        <v>322</v>
      </c>
      <c r="I1980" t="s">
        <v>952</v>
      </c>
      <c r="J1980" t="s">
        <v>205</v>
      </c>
      <c r="K1980" t="s">
        <v>205</v>
      </c>
      <c r="L1980" t="s">
        <v>326</v>
      </c>
      <c r="M1980" t="s">
        <v>341</v>
      </c>
      <c r="N1980" t="s">
        <v>446</v>
      </c>
      <c r="O1980" t="s">
        <v>340</v>
      </c>
      <c r="P1980" t="s">
        <v>1590</v>
      </c>
      <c r="Q1980" t="s">
        <v>414</v>
      </c>
      <c r="R1980" t="s">
        <v>408</v>
      </c>
      <c r="S1980" t="s">
        <v>1213</v>
      </c>
      <c r="T1980" s="131">
        <v>2.4</v>
      </c>
      <c r="U1980" t="s">
        <v>1681</v>
      </c>
      <c r="V1980" s="132">
        <v>3.8850000000000003E-2</v>
      </c>
      <c r="W1980" s="132">
        <v>4.4299999999999999E-2</v>
      </c>
      <c r="X1980" t="s">
        <v>413</v>
      </c>
      <c r="Y1980" t="s">
        <v>340</v>
      </c>
      <c r="Z1980" s="131">
        <v>2182068</v>
      </c>
      <c r="AA1980" s="131">
        <v>1</v>
      </c>
      <c r="AB1980" s="131">
        <v>99.95</v>
      </c>
      <c r="AC1980" s="109"/>
      <c r="AD1980" s="131">
        <v>2180.9769999999999</v>
      </c>
      <c r="AE1980" s="109"/>
      <c r="AF1980" s="108"/>
      <c r="AG1980" s="16"/>
      <c r="AH1980" s="132">
        <v>7.2700000000000004E-3</v>
      </c>
      <c r="AI1980" s="132">
        <v>5.7999999999999996E-3</v>
      </c>
      <c r="AJ1980" s="132">
        <v>5.5000000000000003E-4</v>
      </c>
    </row>
    <row r="1981" spans="1:36">
      <c r="A1981" t="s">
        <v>1214</v>
      </c>
      <c r="B1981" t="s">
        <v>1256</v>
      </c>
      <c r="C1981" t="s">
        <v>1698</v>
      </c>
      <c r="D1981" t="s">
        <v>1699</v>
      </c>
      <c r="E1981" t="s">
        <v>310</v>
      </c>
      <c r="F1981" t="s">
        <v>2647</v>
      </c>
      <c r="G1981" t="s">
        <v>2648</v>
      </c>
      <c r="H1981" t="s">
        <v>322</v>
      </c>
      <c r="I1981" t="s">
        <v>755</v>
      </c>
      <c r="J1981" t="s">
        <v>205</v>
      </c>
      <c r="K1981" t="s">
        <v>205</v>
      </c>
      <c r="L1981" t="s">
        <v>326</v>
      </c>
      <c r="M1981" t="s">
        <v>341</v>
      </c>
      <c r="N1981" t="s">
        <v>466</v>
      </c>
      <c r="O1981" t="s">
        <v>340</v>
      </c>
      <c r="P1981" t="s">
        <v>1566</v>
      </c>
      <c r="Q1981" t="s">
        <v>414</v>
      </c>
      <c r="R1981" t="s">
        <v>408</v>
      </c>
      <c r="S1981" t="s">
        <v>1213</v>
      </c>
      <c r="T1981" s="131">
        <v>1.06</v>
      </c>
      <c r="U1981" t="s">
        <v>2649</v>
      </c>
      <c r="V1981" s="132">
        <v>5.8399999999999997E-3</v>
      </c>
      <c r="W1981" s="132">
        <v>3.1699999999999999E-2</v>
      </c>
      <c r="X1981" t="s">
        <v>413</v>
      </c>
      <c r="Y1981" t="s">
        <v>340</v>
      </c>
      <c r="Z1981" s="131">
        <v>1790754.82</v>
      </c>
      <c r="AA1981" s="131">
        <v>1</v>
      </c>
      <c r="AB1981" s="131">
        <v>118.01</v>
      </c>
      <c r="AC1981" s="109"/>
      <c r="AD1981" s="131">
        <v>2113.27</v>
      </c>
      <c r="AE1981" s="109"/>
      <c r="AF1981" s="108"/>
      <c r="AG1981" s="16"/>
      <c r="AH1981" s="132">
        <v>1.6999999999999999E-3</v>
      </c>
      <c r="AI1981" s="132">
        <v>5.62E-3</v>
      </c>
      <c r="AJ1981" s="132">
        <v>5.4000000000000001E-4</v>
      </c>
    </row>
    <row r="1982" spans="1:36">
      <c r="A1982" t="s">
        <v>1214</v>
      </c>
      <c r="B1982" t="s">
        <v>1256</v>
      </c>
      <c r="C1982" t="s">
        <v>2612</v>
      </c>
      <c r="D1982" t="s">
        <v>2613</v>
      </c>
      <c r="E1982" t="s">
        <v>310</v>
      </c>
      <c r="F1982" t="s">
        <v>2821</v>
      </c>
      <c r="G1982" t="s">
        <v>2822</v>
      </c>
      <c r="H1982" t="s">
        <v>322</v>
      </c>
      <c r="I1982" t="s">
        <v>952</v>
      </c>
      <c r="J1982" t="s">
        <v>205</v>
      </c>
      <c r="K1982" t="s">
        <v>205</v>
      </c>
      <c r="L1982" t="s">
        <v>326</v>
      </c>
      <c r="M1982" t="s">
        <v>341</v>
      </c>
      <c r="N1982" t="s">
        <v>476</v>
      </c>
      <c r="O1982" t="s">
        <v>340</v>
      </c>
      <c r="P1982" t="s">
        <v>1645</v>
      </c>
      <c r="Q1982" t="s">
        <v>414</v>
      </c>
      <c r="R1982" t="s">
        <v>408</v>
      </c>
      <c r="S1982" t="s">
        <v>1213</v>
      </c>
      <c r="T1982" s="131">
        <v>2.81</v>
      </c>
      <c r="U1982" t="s">
        <v>2823</v>
      </c>
      <c r="V1982" s="132">
        <v>4.1430000000000002E-2</v>
      </c>
      <c r="W1982" s="132">
        <v>4.4999999999999998E-2</v>
      </c>
      <c r="X1982" t="s">
        <v>413</v>
      </c>
      <c r="Y1982" t="s">
        <v>340</v>
      </c>
      <c r="Z1982" s="131">
        <v>2132834.1800000002</v>
      </c>
      <c r="AA1982" s="131">
        <v>1</v>
      </c>
      <c r="AB1982" s="131">
        <v>98.68</v>
      </c>
      <c r="AC1982" s="109"/>
      <c r="AD1982" s="131">
        <v>2104.681</v>
      </c>
      <c r="AE1982" s="109"/>
      <c r="AF1982" s="108"/>
      <c r="AG1982" s="16"/>
      <c r="AH1982" s="132">
        <v>2.9299999999999999E-3</v>
      </c>
      <c r="AI1982" s="132">
        <v>5.5999999999999999E-3</v>
      </c>
      <c r="AJ1982" s="132">
        <v>5.2999999999999998E-4</v>
      </c>
    </row>
    <row r="1983" spans="1:36">
      <c r="A1983" t="s">
        <v>1214</v>
      </c>
      <c r="B1983" t="s">
        <v>1256</v>
      </c>
      <c r="C1983" t="s">
        <v>2066</v>
      </c>
      <c r="D1983" t="s">
        <v>2067</v>
      </c>
      <c r="E1983" t="s">
        <v>310</v>
      </c>
      <c r="F1983" t="s">
        <v>3088</v>
      </c>
      <c r="G1983" t="s">
        <v>3089</v>
      </c>
      <c r="H1983" t="s">
        <v>322</v>
      </c>
      <c r="I1983" t="s">
        <v>952</v>
      </c>
      <c r="J1983" t="s">
        <v>205</v>
      </c>
      <c r="K1983" t="s">
        <v>205</v>
      </c>
      <c r="L1983" t="s">
        <v>326</v>
      </c>
      <c r="M1983" t="s">
        <v>341</v>
      </c>
      <c r="N1983" t="s">
        <v>465</v>
      </c>
      <c r="O1983" t="s">
        <v>340</v>
      </c>
      <c r="P1983" t="s">
        <v>1645</v>
      </c>
      <c r="Q1983" t="s">
        <v>414</v>
      </c>
      <c r="R1983" t="s">
        <v>408</v>
      </c>
      <c r="S1983" t="s">
        <v>1213</v>
      </c>
      <c r="T1983" s="131">
        <v>0.51</v>
      </c>
      <c r="U1983" t="s">
        <v>3090</v>
      </c>
      <c r="V1983" s="132">
        <v>4.4450000000000003E-2</v>
      </c>
      <c r="W1983" s="132">
        <v>4.4900000000000002E-2</v>
      </c>
      <c r="X1983" t="s">
        <v>413</v>
      </c>
      <c r="Y1983" t="s">
        <v>340</v>
      </c>
      <c r="Z1983" s="131">
        <v>2066666.67</v>
      </c>
      <c r="AA1983" s="131">
        <v>1</v>
      </c>
      <c r="AB1983" s="131">
        <v>101.09</v>
      </c>
      <c r="AC1983" s="109"/>
      <c r="AD1983" s="131">
        <v>2089.1930000000002</v>
      </c>
      <c r="AE1983" s="109"/>
      <c r="AF1983" s="108"/>
      <c r="AG1983" s="16"/>
      <c r="AH1983" s="132">
        <v>1.265E-2</v>
      </c>
      <c r="AI1983" s="132">
        <v>5.5599999999999998E-3</v>
      </c>
      <c r="AJ1983" s="132">
        <v>5.2999999999999998E-4</v>
      </c>
    </row>
    <row r="1984" spans="1:36">
      <c r="A1984" t="s">
        <v>1214</v>
      </c>
      <c r="B1984" t="s">
        <v>1256</v>
      </c>
      <c r="C1984" t="s">
        <v>2189</v>
      </c>
      <c r="D1984" t="s">
        <v>2190</v>
      </c>
      <c r="E1984" t="s">
        <v>310</v>
      </c>
      <c r="F1984" t="s">
        <v>2730</v>
      </c>
      <c r="G1984" t="s">
        <v>2731</v>
      </c>
      <c r="H1984" t="s">
        <v>322</v>
      </c>
      <c r="I1984" t="s">
        <v>952</v>
      </c>
      <c r="J1984" t="s">
        <v>205</v>
      </c>
      <c r="K1984" t="s">
        <v>205</v>
      </c>
      <c r="L1984" t="s">
        <v>326</v>
      </c>
      <c r="M1984" t="s">
        <v>341</v>
      </c>
      <c r="N1984" t="s">
        <v>446</v>
      </c>
      <c r="O1984" t="s">
        <v>340</v>
      </c>
      <c r="P1984" t="s">
        <v>2193</v>
      </c>
      <c r="Q1984" t="s">
        <v>416</v>
      </c>
      <c r="R1984" t="s">
        <v>408</v>
      </c>
      <c r="S1984" t="s">
        <v>1213</v>
      </c>
      <c r="T1984" s="131">
        <v>1.24</v>
      </c>
      <c r="U1984" t="s">
        <v>1676</v>
      </c>
      <c r="V1984" s="132">
        <v>4.9570000000000003E-2</v>
      </c>
      <c r="W1984" s="132">
        <v>4.65E-2</v>
      </c>
      <c r="X1984" t="s">
        <v>413</v>
      </c>
      <c r="Y1984" t="s">
        <v>340</v>
      </c>
      <c r="Z1984" s="131">
        <v>2149266</v>
      </c>
      <c r="AA1984" s="131">
        <v>1</v>
      </c>
      <c r="AB1984" s="131">
        <v>97.15</v>
      </c>
      <c r="AC1984" s="109"/>
      <c r="AD1984" s="131">
        <v>2088.0120000000002</v>
      </c>
      <c r="AE1984" s="109"/>
      <c r="AF1984" s="108"/>
      <c r="AG1984" s="16"/>
      <c r="AH1984" s="132">
        <v>7.1599999999999997E-3</v>
      </c>
      <c r="AI1984" s="132">
        <v>5.5500000000000002E-3</v>
      </c>
      <c r="AJ1984" s="132">
        <v>5.2999999999999998E-4</v>
      </c>
    </row>
    <row r="1985" spans="1:36">
      <c r="A1985" t="s">
        <v>1214</v>
      </c>
      <c r="B1985" t="s">
        <v>1256</v>
      </c>
      <c r="C1985" t="s">
        <v>2212</v>
      </c>
      <c r="D1985" t="s">
        <v>2213</v>
      </c>
      <c r="E1985" t="s">
        <v>310</v>
      </c>
      <c r="F1985" t="s">
        <v>3492</v>
      </c>
      <c r="G1985" t="s">
        <v>3493</v>
      </c>
      <c r="H1985" t="s">
        <v>322</v>
      </c>
      <c r="I1985" t="s">
        <v>952</v>
      </c>
      <c r="J1985" t="s">
        <v>205</v>
      </c>
      <c r="K1985" t="s">
        <v>205</v>
      </c>
      <c r="L1985" t="s">
        <v>326</v>
      </c>
      <c r="M1985" t="s">
        <v>341</v>
      </c>
      <c r="N1985" t="s">
        <v>466</v>
      </c>
      <c r="O1985" t="s">
        <v>340</v>
      </c>
      <c r="P1985" t="s">
        <v>2216</v>
      </c>
      <c r="Q1985" t="s">
        <v>416</v>
      </c>
      <c r="R1985" t="s">
        <v>408</v>
      </c>
      <c r="S1985" t="s">
        <v>1213</v>
      </c>
      <c r="T1985" s="131">
        <v>3.68</v>
      </c>
      <c r="U1985" t="s">
        <v>3494</v>
      </c>
      <c r="V1985" s="132">
        <v>4.4740000000000002E-2</v>
      </c>
      <c r="W1985" s="132">
        <v>4.8800000000000003E-2</v>
      </c>
      <c r="X1985" t="s">
        <v>413</v>
      </c>
      <c r="Y1985" t="s">
        <v>340</v>
      </c>
      <c r="Z1985" s="131">
        <v>2097822</v>
      </c>
      <c r="AA1985" s="131">
        <v>1</v>
      </c>
      <c r="AB1985" s="131">
        <v>97.44</v>
      </c>
      <c r="AC1985" s="109"/>
      <c r="AD1985" s="131">
        <v>2044.1179999999999</v>
      </c>
      <c r="AE1985" s="109"/>
      <c r="AF1985" s="108"/>
      <c r="AG1985" s="16"/>
      <c r="AH1985" s="132">
        <v>8.3199999999999993E-3</v>
      </c>
      <c r="AI1985" s="132">
        <v>5.4400000000000004E-3</v>
      </c>
      <c r="AJ1985" s="132">
        <v>5.1999999999999995E-4</v>
      </c>
    </row>
    <row r="1986" spans="1:36">
      <c r="A1986" t="s">
        <v>1214</v>
      </c>
      <c r="B1986" t="s">
        <v>1256</v>
      </c>
      <c r="C1986" t="s">
        <v>2339</v>
      </c>
      <c r="D1986" t="s">
        <v>2340</v>
      </c>
      <c r="E1986" t="s">
        <v>310</v>
      </c>
      <c r="F1986" t="s">
        <v>2341</v>
      </c>
      <c r="G1986" t="s">
        <v>2342</v>
      </c>
      <c r="H1986" t="s">
        <v>322</v>
      </c>
      <c r="I1986" t="s">
        <v>755</v>
      </c>
      <c r="J1986" t="s">
        <v>205</v>
      </c>
      <c r="K1986" t="s">
        <v>205</v>
      </c>
      <c r="L1986" t="s">
        <v>326</v>
      </c>
      <c r="M1986" t="s">
        <v>341</v>
      </c>
      <c r="N1986" t="s">
        <v>465</v>
      </c>
      <c r="O1986" t="s">
        <v>340</v>
      </c>
      <c r="P1986" t="s">
        <v>2193</v>
      </c>
      <c r="Q1986" t="s">
        <v>416</v>
      </c>
      <c r="R1986" t="s">
        <v>408</v>
      </c>
      <c r="S1986" t="s">
        <v>1213</v>
      </c>
      <c r="T1986" s="131">
        <v>2.25</v>
      </c>
      <c r="U1986" t="s">
        <v>1681</v>
      </c>
      <c r="V1986" s="132">
        <v>2.5069999999999999E-2</v>
      </c>
      <c r="W1986" s="132">
        <v>2.87E-2</v>
      </c>
      <c r="X1986" t="s">
        <v>413</v>
      </c>
      <c r="Y1986" t="s">
        <v>340</v>
      </c>
      <c r="Z1986" s="131">
        <v>1708000</v>
      </c>
      <c r="AA1986" s="131">
        <v>1</v>
      </c>
      <c r="AB1986" s="131">
        <v>116.1</v>
      </c>
      <c r="AC1986" s="109"/>
      <c r="AD1986" s="131">
        <v>1982.9880000000001</v>
      </c>
      <c r="AE1986" s="109"/>
      <c r="AF1986" s="108"/>
      <c r="AG1986" s="16"/>
      <c r="AH1986" s="132">
        <v>3.0500000000000002E-3</v>
      </c>
      <c r="AI1986" s="132">
        <v>5.2700000000000004E-3</v>
      </c>
      <c r="AJ1986" s="132">
        <v>5.0000000000000001E-4</v>
      </c>
    </row>
    <row r="1987" spans="1:36">
      <c r="A1987" t="s">
        <v>1214</v>
      </c>
      <c r="B1987" t="s">
        <v>1256</v>
      </c>
      <c r="C1987" t="s">
        <v>2259</v>
      </c>
      <c r="D1987" t="s">
        <v>2260</v>
      </c>
      <c r="E1987" t="s">
        <v>310</v>
      </c>
      <c r="F1987" t="s">
        <v>2742</v>
      </c>
      <c r="G1987" t="s">
        <v>2743</v>
      </c>
      <c r="H1987" t="s">
        <v>322</v>
      </c>
      <c r="I1987" t="s">
        <v>755</v>
      </c>
      <c r="J1987" t="s">
        <v>205</v>
      </c>
      <c r="K1987" t="s">
        <v>205</v>
      </c>
      <c r="L1987" t="s">
        <v>326</v>
      </c>
      <c r="M1987" t="s">
        <v>341</v>
      </c>
      <c r="N1987" t="s">
        <v>446</v>
      </c>
      <c r="O1987" t="s">
        <v>340</v>
      </c>
      <c r="P1987" t="s">
        <v>1590</v>
      </c>
      <c r="Q1987" t="s">
        <v>414</v>
      </c>
      <c r="R1987" t="s">
        <v>408</v>
      </c>
      <c r="S1987" t="s">
        <v>1213</v>
      </c>
      <c r="T1987" s="131">
        <v>0.08</v>
      </c>
      <c r="U1987" t="s">
        <v>2744</v>
      </c>
      <c r="V1987" s="132">
        <v>-6.7499999999999999E-3</v>
      </c>
      <c r="W1987" s="132">
        <v>4.9799999999999997E-2</v>
      </c>
      <c r="X1987" t="s">
        <v>413</v>
      </c>
      <c r="Y1987" t="s">
        <v>340</v>
      </c>
      <c r="Z1987" s="131">
        <v>1647484</v>
      </c>
      <c r="AA1987" s="131">
        <v>1</v>
      </c>
      <c r="AB1987" s="131">
        <v>118.24</v>
      </c>
      <c r="AC1987" s="109"/>
      <c r="AD1987" s="131">
        <v>1947.9849999999999</v>
      </c>
      <c r="AE1987" s="109"/>
      <c r="AF1987" s="108"/>
      <c r="AG1987" s="16"/>
      <c r="AH1987" s="132">
        <v>3.8899999999999998E-3</v>
      </c>
      <c r="AI1987" s="132">
        <v>5.1799999999999997E-3</v>
      </c>
      <c r="AJ1987" s="132">
        <v>4.8999999999999998E-4</v>
      </c>
    </row>
    <row r="1988" spans="1:36">
      <c r="A1988" t="s">
        <v>1214</v>
      </c>
      <c r="B1988" t="s">
        <v>1256</v>
      </c>
      <c r="C1988" t="s">
        <v>1987</v>
      </c>
      <c r="D1988" t="s">
        <v>1988</v>
      </c>
      <c r="E1988" t="s">
        <v>310</v>
      </c>
      <c r="F1988" t="s">
        <v>3495</v>
      </c>
      <c r="G1988" t="s">
        <v>3496</v>
      </c>
      <c r="H1988" t="s">
        <v>322</v>
      </c>
      <c r="I1988" t="s">
        <v>755</v>
      </c>
      <c r="J1988" t="s">
        <v>205</v>
      </c>
      <c r="K1988" t="s">
        <v>205</v>
      </c>
      <c r="L1988" t="s">
        <v>326</v>
      </c>
      <c r="M1988" t="s">
        <v>341</v>
      </c>
      <c r="N1988" t="s">
        <v>446</v>
      </c>
      <c r="O1988" t="s">
        <v>340</v>
      </c>
      <c r="P1988" t="s">
        <v>1645</v>
      </c>
      <c r="Q1988" t="s">
        <v>414</v>
      </c>
      <c r="R1988" t="s">
        <v>408</v>
      </c>
      <c r="S1988" t="s">
        <v>1213</v>
      </c>
      <c r="T1988" s="131">
        <v>1.32</v>
      </c>
      <c r="U1988" t="s">
        <v>3497</v>
      </c>
      <c r="V1988" s="132">
        <v>-1.9400000000000001E-3</v>
      </c>
      <c r="W1988" s="132">
        <v>2.5700000000000001E-2</v>
      </c>
      <c r="X1988" t="s">
        <v>413</v>
      </c>
      <c r="Y1988" t="s">
        <v>340</v>
      </c>
      <c r="Z1988" s="131">
        <v>1561366</v>
      </c>
      <c r="AA1988" s="131">
        <v>1</v>
      </c>
      <c r="AB1988" s="131">
        <v>118.52</v>
      </c>
      <c r="AC1988" s="109"/>
      <c r="AD1988" s="131">
        <v>1850.5309999999999</v>
      </c>
      <c r="AE1988" s="109"/>
      <c r="AF1988" s="108"/>
      <c r="AG1988" s="16"/>
      <c r="AH1988" s="132">
        <v>3.82E-3</v>
      </c>
      <c r="AI1988" s="132">
        <v>4.9199999999999999E-3</v>
      </c>
      <c r="AJ1988" s="132">
        <v>4.6999999999999999E-4</v>
      </c>
    </row>
    <row r="1989" spans="1:36">
      <c r="A1989" t="s">
        <v>1214</v>
      </c>
      <c r="B1989" t="s">
        <v>1256</v>
      </c>
      <c r="C1989" t="s">
        <v>1596</v>
      </c>
      <c r="D1989" t="s">
        <v>1597</v>
      </c>
      <c r="E1989" t="s">
        <v>310</v>
      </c>
      <c r="F1989" t="s">
        <v>2403</v>
      </c>
      <c r="G1989" t="s">
        <v>2404</v>
      </c>
      <c r="H1989" t="s">
        <v>322</v>
      </c>
      <c r="I1989" t="s">
        <v>952</v>
      </c>
      <c r="J1989" t="s">
        <v>205</v>
      </c>
      <c r="K1989" t="s">
        <v>205</v>
      </c>
      <c r="L1989" t="s">
        <v>326</v>
      </c>
      <c r="M1989" t="s">
        <v>341</v>
      </c>
      <c r="N1989" t="s">
        <v>442</v>
      </c>
      <c r="O1989" t="s">
        <v>340</v>
      </c>
      <c r="P1989" t="s">
        <v>1600</v>
      </c>
      <c r="Q1989" t="s">
        <v>416</v>
      </c>
      <c r="R1989" t="s">
        <v>408</v>
      </c>
      <c r="S1989" t="s">
        <v>1213</v>
      </c>
      <c r="T1989" s="131">
        <v>1.01</v>
      </c>
      <c r="U1989" t="s">
        <v>2405</v>
      </c>
      <c r="V1989" s="132">
        <v>1.3259999999999999E-2</v>
      </c>
      <c r="W1989" s="132">
        <v>4.7500000000000001E-2</v>
      </c>
      <c r="X1989" t="s">
        <v>413</v>
      </c>
      <c r="Y1989" t="s">
        <v>340</v>
      </c>
      <c r="Z1989" s="131">
        <v>1825363.04</v>
      </c>
      <c r="AA1989" s="131">
        <v>1</v>
      </c>
      <c r="AB1989" s="131">
        <v>99.89</v>
      </c>
      <c r="AC1989" s="109"/>
      <c r="AD1989" s="131">
        <v>1823.355</v>
      </c>
      <c r="AE1989" s="109"/>
      <c r="AF1989" s="108"/>
      <c r="AG1989" s="16"/>
      <c r="AH1989" s="132">
        <v>2.8400000000000001E-3</v>
      </c>
      <c r="AI1989" s="132">
        <v>4.8500000000000001E-3</v>
      </c>
      <c r="AJ1989" s="132">
        <v>4.6000000000000001E-4</v>
      </c>
    </row>
    <row r="1990" spans="1:36">
      <c r="A1990" t="s">
        <v>1214</v>
      </c>
      <c r="B1990" t="s">
        <v>1256</v>
      </c>
      <c r="C1990" t="s">
        <v>2095</v>
      </c>
      <c r="D1990" t="s">
        <v>2096</v>
      </c>
      <c r="E1990" t="s">
        <v>310</v>
      </c>
      <c r="F1990" t="s">
        <v>2679</v>
      </c>
      <c r="G1990" t="s">
        <v>2680</v>
      </c>
      <c r="H1990" t="s">
        <v>322</v>
      </c>
      <c r="I1990" t="s">
        <v>952</v>
      </c>
      <c r="J1990" t="s">
        <v>205</v>
      </c>
      <c r="K1990" t="s">
        <v>205</v>
      </c>
      <c r="L1990" t="s">
        <v>326</v>
      </c>
      <c r="M1990" t="s">
        <v>341</v>
      </c>
      <c r="N1990" t="s">
        <v>485</v>
      </c>
      <c r="O1990" t="s">
        <v>340</v>
      </c>
      <c r="P1990" t="s">
        <v>1645</v>
      </c>
      <c r="Q1990" t="s">
        <v>414</v>
      </c>
      <c r="R1990" t="s">
        <v>408</v>
      </c>
      <c r="S1990" t="s">
        <v>1213</v>
      </c>
      <c r="T1990" s="131">
        <v>0.42</v>
      </c>
      <c r="U1990" t="s">
        <v>2619</v>
      </c>
      <c r="V1990" s="132">
        <v>4.403E-2</v>
      </c>
      <c r="W1990" s="132">
        <v>4.48E-2</v>
      </c>
      <c r="X1990" t="s">
        <v>413</v>
      </c>
      <c r="Y1990" t="s">
        <v>340</v>
      </c>
      <c r="Z1990" s="131">
        <v>1782370.58</v>
      </c>
      <c r="AA1990" s="131">
        <v>1</v>
      </c>
      <c r="AB1990" s="131">
        <v>99.97</v>
      </c>
      <c r="AC1990" s="109"/>
      <c r="AD1990" s="131">
        <v>1781.836</v>
      </c>
      <c r="AE1990" s="109"/>
      <c r="AF1990" s="108"/>
      <c r="AG1990" s="16"/>
      <c r="AH1990" s="132">
        <v>3.3500000000000001E-3</v>
      </c>
      <c r="AI1990" s="132">
        <v>4.7400000000000003E-3</v>
      </c>
      <c r="AJ1990" s="132">
        <v>4.4999999999999999E-4</v>
      </c>
    </row>
    <row r="1991" spans="1:36">
      <c r="A1991" t="s">
        <v>1214</v>
      </c>
      <c r="B1991" t="s">
        <v>1256</v>
      </c>
      <c r="C1991" t="s">
        <v>2321</v>
      </c>
      <c r="D1991" t="s">
        <v>2322</v>
      </c>
      <c r="E1991" t="s">
        <v>310</v>
      </c>
      <c r="F1991" t="s">
        <v>2769</v>
      </c>
      <c r="G1991" t="s">
        <v>2770</v>
      </c>
      <c r="H1991" t="s">
        <v>322</v>
      </c>
      <c r="I1991" t="s">
        <v>952</v>
      </c>
      <c r="J1991" t="s">
        <v>205</v>
      </c>
      <c r="K1991" t="s">
        <v>205</v>
      </c>
      <c r="L1991" t="s">
        <v>326</v>
      </c>
      <c r="M1991" t="s">
        <v>341</v>
      </c>
      <c r="N1991" t="s">
        <v>452</v>
      </c>
      <c r="O1991" t="s">
        <v>340</v>
      </c>
      <c r="P1991" t="s">
        <v>1566</v>
      </c>
      <c r="Q1991" t="s">
        <v>414</v>
      </c>
      <c r="R1991" t="s">
        <v>408</v>
      </c>
      <c r="S1991" t="s">
        <v>1213</v>
      </c>
      <c r="T1991" s="131">
        <v>2.76</v>
      </c>
      <c r="U1991" t="s">
        <v>2771</v>
      </c>
      <c r="V1991" s="132">
        <v>4.6460000000000001E-2</v>
      </c>
      <c r="W1991" s="132">
        <v>4.7899999999999998E-2</v>
      </c>
      <c r="X1991" t="s">
        <v>413</v>
      </c>
      <c r="Y1991" t="s">
        <v>340</v>
      </c>
      <c r="Z1991" s="131">
        <v>1776833.52</v>
      </c>
      <c r="AA1991" s="131">
        <v>1</v>
      </c>
      <c r="AB1991" s="131">
        <v>99.88</v>
      </c>
      <c r="AC1991" s="109"/>
      <c r="AD1991" s="131">
        <v>1774.701</v>
      </c>
      <c r="AE1991" s="109"/>
      <c r="AF1991" s="108"/>
      <c r="AG1991" s="16"/>
      <c r="AH1991" s="132">
        <v>3.0599999999999998E-3</v>
      </c>
      <c r="AI1991" s="132">
        <v>4.7200000000000002E-3</v>
      </c>
      <c r="AJ1991" s="132">
        <v>4.4999999999999999E-4</v>
      </c>
    </row>
    <row r="1992" spans="1:36">
      <c r="A1992" t="s">
        <v>1214</v>
      </c>
      <c r="B1992" t="s">
        <v>1256</v>
      </c>
      <c r="C1992" t="s">
        <v>2095</v>
      </c>
      <c r="D1992" t="s">
        <v>2096</v>
      </c>
      <c r="E1992" t="s">
        <v>310</v>
      </c>
      <c r="F1992" t="s">
        <v>2617</v>
      </c>
      <c r="G1992" t="s">
        <v>2618</v>
      </c>
      <c r="H1992" t="s">
        <v>322</v>
      </c>
      <c r="I1992" t="s">
        <v>755</v>
      </c>
      <c r="J1992" t="s">
        <v>205</v>
      </c>
      <c r="K1992" t="s">
        <v>205</v>
      </c>
      <c r="L1992" t="s">
        <v>326</v>
      </c>
      <c r="M1992" t="s">
        <v>341</v>
      </c>
      <c r="N1992" t="s">
        <v>485</v>
      </c>
      <c r="O1992" t="s">
        <v>340</v>
      </c>
      <c r="P1992" t="s">
        <v>1645</v>
      </c>
      <c r="Q1992" t="s">
        <v>414</v>
      </c>
      <c r="R1992" t="s">
        <v>408</v>
      </c>
      <c r="S1992" t="s">
        <v>1213</v>
      </c>
      <c r="T1992" s="131">
        <v>0.42</v>
      </c>
      <c r="U1992" t="s">
        <v>2619</v>
      </c>
      <c r="V1992" s="132">
        <v>2.3470000000000001E-2</v>
      </c>
      <c r="W1992" s="132">
        <v>1.9400000000000001E-2</v>
      </c>
      <c r="X1992" t="s">
        <v>413</v>
      </c>
      <c r="Y1992" t="s">
        <v>340</v>
      </c>
      <c r="Z1992" s="131">
        <v>1366869.6</v>
      </c>
      <c r="AA1992" s="131">
        <v>1</v>
      </c>
      <c r="AB1992" s="131">
        <v>117.6</v>
      </c>
      <c r="AC1992" s="109"/>
      <c r="AD1992" s="131">
        <v>1607.4390000000001</v>
      </c>
      <c r="AE1992" s="109"/>
      <c r="AF1992" s="108"/>
      <c r="AG1992" s="16"/>
      <c r="AH1992" s="132">
        <v>5.1700000000000001E-3</v>
      </c>
      <c r="AI1992" s="132">
        <v>4.2700000000000004E-3</v>
      </c>
      <c r="AJ1992" s="132">
        <v>4.0999999999999999E-4</v>
      </c>
    </row>
    <row r="1993" spans="1:36">
      <c r="A1993" t="s">
        <v>1214</v>
      </c>
      <c r="B1993" t="s">
        <v>1256</v>
      </c>
      <c r="C1993" t="s">
        <v>2312</v>
      </c>
      <c r="D1993" t="s">
        <v>2313</v>
      </c>
      <c r="E1993" t="s">
        <v>310</v>
      </c>
      <c r="F1993" t="s">
        <v>3066</v>
      </c>
      <c r="G1993" t="s">
        <v>3067</v>
      </c>
      <c r="H1993" t="s">
        <v>322</v>
      </c>
      <c r="I1993" t="s">
        <v>755</v>
      </c>
      <c r="J1993" t="s">
        <v>205</v>
      </c>
      <c r="K1993" t="s">
        <v>205</v>
      </c>
      <c r="L1993" t="s">
        <v>326</v>
      </c>
      <c r="M1993" t="s">
        <v>341</v>
      </c>
      <c r="N1993" t="s">
        <v>465</v>
      </c>
      <c r="O1993" t="s">
        <v>340</v>
      </c>
      <c r="P1993" t="s">
        <v>1645</v>
      </c>
      <c r="Q1993" t="s">
        <v>414</v>
      </c>
      <c r="R1993" t="s">
        <v>408</v>
      </c>
      <c r="S1993" t="s">
        <v>1213</v>
      </c>
      <c r="T1993" s="131">
        <v>1.64</v>
      </c>
      <c r="U1993" t="s">
        <v>1360</v>
      </c>
      <c r="V1993" s="132">
        <v>2.8500000000000001E-3</v>
      </c>
      <c r="W1993" s="132">
        <v>2.76E-2</v>
      </c>
      <c r="X1993" t="s">
        <v>413</v>
      </c>
      <c r="Y1993" t="s">
        <v>340</v>
      </c>
      <c r="Z1993" s="131">
        <v>1274440.33</v>
      </c>
      <c r="AA1993" s="131">
        <v>1</v>
      </c>
      <c r="AB1993" s="131">
        <v>118.58</v>
      </c>
      <c r="AC1993" s="109"/>
      <c r="AD1993" s="131">
        <v>1511.231</v>
      </c>
      <c r="AE1993" s="109"/>
      <c r="AF1993" s="108"/>
      <c r="AG1993" s="16"/>
      <c r="AH1993" s="132">
        <v>3.7699999999999999E-3</v>
      </c>
      <c r="AI1993" s="132">
        <v>4.0200000000000001E-3</v>
      </c>
      <c r="AJ1993" s="132">
        <v>3.8000000000000002E-4</v>
      </c>
    </row>
    <row r="1994" spans="1:36">
      <c r="A1994" t="s">
        <v>1214</v>
      </c>
      <c r="B1994" t="s">
        <v>1256</v>
      </c>
      <c r="C1994" t="s">
        <v>2267</v>
      </c>
      <c r="D1994" t="s">
        <v>2268</v>
      </c>
      <c r="E1994" t="s">
        <v>310</v>
      </c>
      <c r="F1994" t="s">
        <v>2626</v>
      </c>
      <c r="G1994" t="s">
        <v>2627</v>
      </c>
      <c r="H1994" t="s">
        <v>322</v>
      </c>
      <c r="I1994" t="s">
        <v>755</v>
      </c>
      <c r="J1994" t="s">
        <v>205</v>
      </c>
      <c r="K1994" t="s">
        <v>205</v>
      </c>
      <c r="L1994" t="s">
        <v>326</v>
      </c>
      <c r="M1994" t="s">
        <v>341</v>
      </c>
      <c r="N1994" t="s">
        <v>441</v>
      </c>
      <c r="O1994" t="s">
        <v>340</v>
      </c>
      <c r="P1994" t="s">
        <v>1590</v>
      </c>
      <c r="Q1994" t="s">
        <v>414</v>
      </c>
      <c r="R1994" t="s">
        <v>408</v>
      </c>
      <c r="S1994" t="s">
        <v>1213</v>
      </c>
      <c r="T1994" s="131">
        <v>1.87</v>
      </c>
      <c r="U1994" t="s">
        <v>2105</v>
      </c>
      <c r="V1994" s="132">
        <v>-7.9000000000000001E-4</v>
      </c>
      <c r="W1994" s="132">
        <v>2.63E-2</v>
      </c>
      <c r="X1994" t="s">
        <v>413</v>
      </c>
      <c r="Y1994" t="s">
        <v>340</v>
      </c>
      <c r="Z1994" s="131">
        <v>1262281.23</v>
      </c>
      <c r="AA1994" s="131">
        <v>1</v>
      </c>
      <c r="AB1994" s="131">
        <v>116.7</v>
      </c>
      <c r="AC1994" s="109"/>
      <c r="AD1994" s="131">
        <v>1473.0820000000001</v>
      </c>
      <c r="AE1994" s="109"/>
      <c r="AF1994" s="108"/>
      <c r="AG1994" s="16"/>
      <c r="AH1994" s="132">
        <v>5.2399999999999999E-3</v>
      </c>
      <c r="AI1994" s="132">
        <v>3.9199999999999999E-3</v>
      </c>
      <c r="AJ1994" s="132">
        <v>3.6999999999999999E-4</v>
      </c>
    </row>
    <row r="1995" spans="1:36">
      <c r="A1995" t="s">
        <v>1214</v>
      </c>
      <c r="B1995" t="s">
        <v>1256</v>
      </c>
      <c r="C1995" t="s">
        <v>2556</v>
      </c>
      <c r="D1995" t="s">
        <v>2557</v>
      </c>
      <c r="E1995" t="s">
        <v>310</v>
      </c>
      <c r="F1995" t="s">
        <v>2558</v>
      </c>
      <c r="G1995" t="s">
        <v>2559</v>
      </c>
      <c r="H1995" t="s">
        <v>322</v>
      </c>
      <c r="I1995" t="s">
        <v>952</v>
      </c>
      <c r="J1995" t="s">
        <v>205</v>
      </c>
      <c r="K1995" t="s">
        <v>205</v>
      </c>
      <c r="L1995" t="s">
        <v>326</v>
      </c>
      <c r="M1995" t="s">
        <v>341</v>
      </c>
      <c r="N1995" t="s">
        <v>447</v>
      </c>
      <c r="O1995" t="s">
        <v>340</v>
      </c>
      <c r="P1995" t="s">
        <v>2093</v>
      </c>
      <c r="Q1995" t="s">
        <v>414</v>
      </c>
      <c r="R1995" t="s">
        <v>408</v>
      </c>
      <c r="S1995" t="s">
        <v>1213</v>
      </c>
      <c r="T1995" s="131">
        <v>2.4300000000000002</v>
      </c>
      <c r="U1995" t="s">
        <v>1561</v>
      </c>
      <c r="V1995" s="132">
        <v>4.7829999999999998E-2</v>
      </c>
      <c r="W1995" s="132">
        <v>4.3900000000000002E-2</v>
      </c>
      <c r="X1995" t="s">
        <v>413</v>
      </c>
      <c r="Y1995" t="s">
        <v>340</v>
      </c>
      <c r="Z1995" s="131">
        <v>1460476.66</v>
      </c>
      <c r="AA1995" s="131">
        <v>1</v>
      </c>
      <c r="AB1995" s="131">
        <v>92.42</v>
      </c>
      <c r="AC1995" s="109"/>
      <c r="AD1995" s="131">
        <v>1349.7729999999999</v>
      </c>
      <c r="AE1995" s="109"/>
      <c r="AF1995" s="108"/>
      <c r="AG1995" s="16"/>
      <c r="AH1995" s="132">
        <v>1.9499999999999999E-3</v>
      </c>
      <c r="AI1995" s="132">
        <v>3.5899999999999999E-3</v>
      </c>
      <c r="AJ1995" s="132">
        <v>3.4000000000000002E-4</v>
      </c>
    </row>
    <row r="1996" spans="1:36">
      <c r="A1996" t="s">
        <v>1214</v>
      </c>
      <c r="B1996" t="s">
        <v>1256</v>
      </c>
      <c r="C1996" t="s">
        <v>2480</v>
      </c>
      <c r="D1996" t="s">
        <v>2481</v>
      </c>
      <c r="E1996" t="s">
        <v>310</v>
      </c>
      <c r="F1996" t="s">
        <v>2482</v>
      </c>
      <c r="G1996" t="s">
        <v>2483</v>
      </c>
      <c r="H1996" t="s">
        <v>322</v>
      </c>
      <c r="I1996" t="s">
        <v>755</v>
      </c>
      <c r="J1996" t="s">
        <v>205</v>
      </c>
      <c r="K1996" t="s">
        <v>205</v>
      </c>
      <c r="L1996" t="s">
        <v>326</v>
      </c>
      <c r="M1996" t="s">
        <v>341</v>
      </c>
      <c r="N1996" t="s">
        <v>478</v>
      </c>
      <c r="O1996" t="s">
        <v>340</v>
      </c>
      <c r="P1996" t="s">
        <v>1212</v>
      </c>
      <c r="Q1996" t="s">
        <v>414</v>
      </c>
      <c r="R1996" t="s">
        <v>408</v>
      </c>
      <c r="S1996" t="s">
        <v>1213</v>
      </c>
      <c r="T1996" s="131">
        <v>11.73</v>
      </c>
      <c r="U1996" t="s">
        <v>2484</v>
      </c>
      <c r="V1996" s="132">
        <v>2.6939999999999999E-2</v>
      </c>
      <c r="W1996" s="132">
        <v>2.7699999999999999E-2</v>
      </c>
      <c r="X1996" t="s">
        <v>413</v>
      </c>
      <c r="Y1996" t="s">
        <v>340</v>
      </c>
      <c r="Z1996" s="131">
        <v>1265473.8500000001</v>
      </c>
      <c r="AA1996" s="131">
        <v>1</v>
      </c>
      <c r="AB1996" s="131">
        <v>106.32</v>
      </c>
      <c r="AC1996" s="109"/>
      <c r="AD1996" s="131">
        <v>1345.452</v>
      </c>
      <c r="AE1996" s="109"/>
      <c r="AF1996" s="108"/>
      <c r="AG1996" s="16"/>
      <c r="AH1996" s="132">
        <v>2.3000000000000001E-4</v>
      </c>
      <c r="AI1996" s="132">
        <v>3.5799999999999998E-3</v>
      </c>
      <c r="AJ1996" s="132">
        <v>3.4000000000000002E-4</v>
      </c>
    </row>
    <row r="1997" spans="1:36">
      <c r="A1997" t="s">
        <v>1214</v>
      </c>
      <c r="B1997" t="s">
        <v>1256</v>
      </c>
      <c r="C1997" t="s">
        <v>2867</v>
      </c>
      <c r="D1997" t="s">
        <v>2868</v>
      </c>
      <c r="E1997" t="s">
        <v>310</v>
      </c>
      <c r="F1997" t="s">
        <v>3149</v>
      </c>
      <c r="G1997" t="s">
        <v>3150</v>
      </c>
      <c r="H1997" t="s">
        <v>322</v>
      </c>
      <c r="I1997" t="s">
        <v>755</v>
      </c>
      <c r="J1997" t="s">
        <v>205</v>
      </c>
      <c r="K1997" t="s">
        <v>205</v>
      </c>
      <c r="L1997" t="s">
        <v>326</v>
      </c>
      <c r="M1997" t="s">
        <v>341</v>
      </c>
      <c r="N1997" t="s">
        <v>465</v>
      </c>
      <c r="O1997" t="s">
        <v>340</v>
      </c>
      <c r="P1997" t="s">
        <v>1579</v>
      </c>
      <c r="Q1997" t="s">
        <v>416</v>
      </c>
      <c r="R1997" t="s">
        <v>408</v>
      </c>
      <c r="S1997" t="s">
        <v>1213</v>
      </c>
      <c r="T1997" s="131">
        <v>0.5</v>
      </c>
      <c r="U1997" t="s">
        <v>1636</v>
      </c>
      <c r="V1997" s="132">
        <v>1.5890000000000001E-2</v>
      </c>
      <c r="W1997" s="132">
        <v>3.3500000000000002E-2</v>
      </c>
      <c r="X1997" t="s">
        <v>413</v>
      </c>
      <c r="Y1997" t="s">
        <v>340</v>
      </c>
      <c r="Z1997" s="131">
        <v>1085427.55</v>
      </c>
      <c r="AA1997" s="131">
        <v>1</v>
      </c>
      <c r="AB1997" s="131">
        <v>117.96</v>
      </c>
      <c r="AC1997" s="109"/>
      <c r="AD1997" s="131">
        <v>1280.3699999999999</v>
      </c>
      <c r="AE1997" s="109"/>
      <c r="AF1997" s="108"/>
      <c r="AG1997" s="16"/>
      <c r="AH1997" s="132">
        <v>3.5599999999999998E-3</v>
      </c>
      <c r="AI1997" s="132">
        <v>3.3999999999999998E-3</v>
      </c>
      <c r="AJ1997" s="132">
        <v>3.2000000000000003E-4</v>
      </c>
    </row>
    <row r="1998" spans="1:36">
      <c r="A1998" t="s">
        <v>1214</v>
      </c>
      <c r="B1998" t="s">
        <v>1256</v>
      </c>
      <c r="C1998" t="s">
        <v>1526</v>
      </c>
      <c r="D1998" t="s">
        <v>1527</v>
      </c>
      <c r="E1998" t="s">
        <v>310</v>
      </c>
      <c r="F1998" t="s">
        <v>3498</v>
      </c>
      <c r="G1998" t="s">
        <v>3499</v>
      </c>
      <c r="H1998" t="s">
        <v>322</v>
      </c>
      <c r="I1998" t="s">
        <v>755</v>
      </c>
      <c r="J1998" t="s">
        <v>205</v>
      </c>
      <c r="K1998" t="s">
        <v>205</v>
      </c>
      <c r="L1998" t="s">
        <v>326</v>
      </c>
      <c r="M1998" t="s">
        <v>341</v>
      </c>
      <c r="N1998" t="s">
        <v>465</v>
      </c>
      <c r="O1998" t="s">
        <v>340</v>
      </c>
      <c r="P1998" t="s">
        <v>1566</v>
      </c>
      <c r="Q1998" t="s">
        <v>414</v>
      </c>
      <c r="R1998" t="s">
        <v>408</v>
      </c>
      <c r="S1998" t="s">
        <v>1213</v>
      </c>
      <c r="T1998" s="131">
        <v>0.99</v>
      </c>
      <c r="U1998" t="s">
        <v>1861</v>
      </c>
      <c r="V1998" s="132">
        <v>-1.15E-3</v>
      </c>
      <c r="W1998" s="132">
        <v>3.1199999999999999E-2</v>
      </c>
      <c r="X1998" t="s">
        <v>413</v>
      </c>
      <c r="Y1998" t="s">
        <v>340</v>
      </c>
      <c r="Z1998" s="131">
        <v>1082093.76</v>
      </c>
      <c r="AA1998" s="131">
        <v>1</v>
      </c>
      <c r="AB1998" s="131">
        <v>117.36</v>
      </c>
      <c r="AC1998" s="109"/>
      <c r="AD1998" s="131">
        <v>1269.9449999999999</v>
      </c>
      <c r="AE1998" s="109"/>
      <c r="AF1998" s="108"/>
      <c r="AG1998" s="16"/>
      <c r="AH1998" s="132">
        <v>8.77E-3</v>
      </c>
      <c r="AI1998" s="132">
        <v>3.3800000000000002E-3</v>
      </c>
      <c r="AJ1998" s="132">
        <v>3.2000000000000003E-4</v>
      </c>
    </row>
    <row r="1999" spans="1:36">
      <c r="A1999" t="s">
        <v>1214</v>
      </c>
      <c r="B1999" t="s">
        <v>1256</v>
      </c>
      <c r="C1999" t="s">
        <v>2724</v>
      </c>
      <c r="D1999" t="s">
        <v>2725</v>
      </c>
      <c r="E1999" t="s">
        <v>310</v>
      </c>
      <c r="F1999" t="s">
        <v>2728</v>
      </c>
      <c r="G1999" t="s">
        <v>2729</v>
      </c>
      <c r="H1999" t="s">
        <v>322</v>
      </c>
      <c r="I1999" t="s">
        <v>952</v>
      </c>
      <c r="J1999" t="s">
        <v>205</v>
      </c>
      <c r="K1999" t="s">
        <v>205</v>
      </c>
      <c r="L1999" t="s">
        <v>326</v>
      </c>
      <c r="M1999" t="s">
        <v>341</v>
      </c>
      <c r="N1999" t="s">
        <v>452</v>
      </c>
      <c r="O1999" t="s">
        <v>340</v>
      </c>
      <c r="P1999" t="s">
        <v>1566</v>
      </c>
      <c r="Q1999" t="s">
        <v>414</v>
      </c>
      <c r="R1999" t="s">
        <v>408</v>
      </c>
      <c r="S1999" t="s">
        <v>1213</v>
      </c>
      <c r="T1999" s="131">
        <v>0.77</v>
      </c>
      <c r="U1999" t="s">
        <v>1676</v>
      </c>
      <c r="V1999" s="132">
        <v>2.1000000000000001E-2</v>
      </c>
      <c r="W1999" s="132">
        <v>4.9000000000000002E-2</v>
      </c>
      <c r="X1999" t="s">
        <v>413</v>
      </c>
      <c r="Y1999" t="s">
        <v>340</v>
      </c>
      <c r="Z1999" s="131">
        <v>1245538.17</v>
      </c>
      <c r="AA1999" s="131">
        <v>1</v>
      </c>
      <c r="AB1999" s="131">
        <v>99.96</v>
      </c>
      <c r="AC1999" s="109"/>
      <c r="AD1999" s="131">
        <v>1245.04</v>
      </c>
      <c r="AE1999" s="109"/>
      <c r="AF1999" s="108"/>
      <c r="AG1999" s="16"/>
      <c r="AH1999" s="132">
        <v>6.0000000000000001E-3</v>
      </c>
      <c r="AI1999" s="132">
        <v>3.31E-3</v>
      </c>
      <c r="AJ1999" s="132">
        <v>3.2000000000000003E-4</v>
      </c>
    </row>
    <row r="2000" spans="1:36">
      <c r="A2000" t="s">
        <v>1214</v>
      </c>
      <c r="B2000" t="s">
        <v>1256</v>
      </c>
      <c r="C2000" t="s">
        <v>1723</v>
      </c>
      <c r="D2000" t="s">
        <v>1724</v>
      </c>
      <c r="E2000" t="s">
        <v>310</v>
      </c>
      <c r="F2000" t="s">
        <v>3062</v>
      </c>
      <c r="G2000" t="s">
        <v>3063</v>
      </c>
      <c r="H2000" t="s">
        <v>322</v>
      </c>
      <c r="I2000" t="s">
        <v>755</v>
      </c>
      <c r="J2000" t="s">
        <v>205</v>
      </c>
      <c r="K2000" t="s">
        <v>205</v>
      </c>
      <c r="L2000" t="s">
        <v>326</v>
      </c>
      <c r="M2000" t="s">
        <v>341</v>
      </c>
      <c r="N2000" t="s">
        <v>465</v>
      </c>
      <c r="O2000" t="s">
        <v>340</v>
      </c>
      <c r="P2000" t="s">
        <v>1566</v>
      </c>
      <c r="Q2000" t="s">
        <v>414</v>
      </c>
      <c r="R2000" t="s">
        <v>408</v>
      </c>
      <c r="S2000" t="s">
        <v>1213</v>
      </c>
      <c r="T2000" s="131">
        <v>2.96</v>
      </c>
      <c r="U2000" t="s">
        <v>1267</v>
      </c>
      <c r="V2000" s="132">
        <v>1.653E-2</v>
      </c>
      <c r="W2000" s="132">
        <v>2.87E-2</v>
      </c>
      <c r="X2000" t="s">
        <v>413</v>
      </c>
      <c r="Y2000" t="s">
        <v>340</v>
      </c>
      <c r="Z2000" s="131">
        <v>1011768.2</v>
      </c>
      <c r="AA2000" s="131">
        <v>1</v>
      </c>
      <c r="AB2000" s="131">
        <v>113.83</v>
      </c>
      <c r="AC2000" s="109"/>
      <c r="AD2000" s="131">
        <v>1151.6959999999999</v>
      </c>
      <c r="AE2000" s="109"/>
      <c r="AF2000" s="108"/>
      <c r="AG2000" s="16"/>
      <c r="AH2000" s="132">
        <v>4.0099999999999997E-3</v>
      </c>
      <c r="AI2000" s="132">
        <v>3.0599999999999998E-3</v>
      </c>
      <c r="AJ2000" s="132">
        <v>2.9E-4</v>
      </c>
    </row>
    <row r="2001" spans="1:36">
      <c r="A2001" t="s">
        <v>1214</v>
      </c>
      <c r="B2001" t="s">
        <v>1256</v>
      </c>
      <c r="C2001" t="s">
        <v>2212</v>
      </c>
      <c r="D2001" t="s">
        <v>2213</v>
      </c>
      <c r="E2001" t="s">
        <v>310</v>
      </c>
      <c r="F2001" t="s">
        <v>3091</v>
      </c>
      <c r="G2001" t="s">
        <v>3092</v>
      </c>
      <c r="H2001" t="s">
        <v>322</v>
      </c>
      <c r="I2001" t="s">
        <v>952</v>
      </c>
      <c r="J2001" t="s">
        <v>205</v>
      </c>
      <c r="K2001" t="s">
        <v>205</v>
      </c>
      <c r="L2001" t="s">
        <v>326</v>
      </c>
      <c r="M2001" t="s">
        <v>341</v>
      </c>
      <c r="N2001" t="s">
        <v>466</v>
      </c>
      <c r="O2001" t="s">
        <v>340</v>
      </c>
      <c r="P2001" t="s">
        <v>2257</v>
      </c>
      <c r="Q2001" t="s">
        <v>416</v>
      </c>
      <c r="R2001" t="s">
        <v>408</v>
      </c>
      <c r="S2001" t="s">
        <v>1213</v>
      </c>
      <c r="T2001" s="131">
        <v>1.42</v>
      </c>
      <c r="U2001" t="s">
        <v>1743</v>
      </c>
      <c r="V2001" s="132">
        <v>2.7730000000000001E-2</v>
      </c>
      <c r="W2001" s="132">
        <v>5.0299999999999997E-2</v>
      </c>
      <c r="X2001" t="s">
        <v>413</v>
      </c>
      <c r="Y2001" t="s">
        <v>340</v>
      </c>
      <c r="Z2001" s="131">
        <v>1136568.6200000001</v>
      </c>
      <c r="AA2001" s="131">
        <v>1</v>
      </c>
      <c r="AB2001" s="131">
        <v>96.95</v>
      </c>
      <c r="AC2001" s="109"/>
      <c r="AD2001" s="131">
        <v>1101.903</v>
      </c>
      <c r="AE2001" s="109"/>
      <c r="AF2001" s="108"/>
      <c r="AG2001" s="16"/>
      <c r="AH2001" s="132">
        <v>1.533E-2</v>
      </c>
      <c r="AI2001" s="132">
        <v>2.9299999999999999E-3</v>
      </c>
      <c r="AJ2001" s="132">
        <v>2.7999999999999998E-4</v>
      </c>
    </row>
    <row r="2002" spans="1:36">
      <c r="A2002" t="s">
        <v>1214</v>
      </c>
      <c r="B2002" t="s">
        <v>1256</v>
      </c>
      <c r="C2002" t="s">
        <v>2277</v>
      </c>
      <c r="D2002" t="s">
        <v>2278</v>
      </c>
      <c r="E2002" t="s">
        <v>310</v>
      </c>
      <c r="F2002" t="s">
        <v>2279</v>
      </c>
      <c r="G2002" t="s">
        <v>2280</v>
      </c>
      <c r="H2002" t="s">
        <v>322</v>
      </c>
      <c r="I2002" t="s">
        <v>952</v>
      </c>
      <c r="J2002" t="s">
        <v>205</v>
      </c>
      <c r="K2002" t="s">
        <v>205</v>
      </c>
      <c r="L2002" t="s">
        <v>326</v>
      </c>
      <c r="M2002" t="s">
        <v>341</v>
      </c>
      <c r="N2002" t="s">
        <v>446</v>
      </c>
      <c r="O2002" t="s">
        <v>340</v>
      </c>
      <c r="P2002" t="s">
        <v>1590</v>
      </c>
      <c r="Q2002" t="s">
        <v>414</v>
      </c>
      <c r="R2002" t="s">
        <v>408</v>
      </c>
      <c r="S2002" t="s">
        <v>1213</v>
      </c>
      <c r="T2002" s="131">
        <v>1.56</v>
      </c>
      <c r="U2002" t="s">
        <v>2281</v>
      </c>
      <c r="V2002" s="132">
        <v>3.9289999999999999E-2</v>
      </c>
      <c r="W2002" s="132">
        <v>4.3799999999999999E-2</v>
      </c>
      <c r="X2002" t="s">
        <v>413</v>
      </c>
      <c r="Y2002" t="s">
        <v>340</v>
      </c>
      <c r="Z2002" s="131">
        <v>1010815</v>
      </c>
      <c r="AA2002" s="131">
        <v>1</v>
      </c>
      <c r="AB2002" s="131">
        <v>102.06</v>
      </c>
      <c r="AC2002" s="109"/>
      <c r="AD2002" s="131">
        <v>1031.6379999999999</v>
      </c>
      <c r="AE2002" s="109"/>
      <c r="AF2002" s="108"/>
      <c r="AG2002" s="16"/>
      <c r="AH2002" s="132">
        <v>1.1199999999999999E-3</v>
      </c>
      <c r="AI2002" s="132">
        <v>2.7399999999999998E-3</v>
      </c>
      <c r="AJ2002" s="132">
        <v>2.5999999999999998E-4</v>
      </c>
    </row>
    <row r="2003" spans="1:36">
      <c r="A2003" t="s">
        <v>1214</v>
      </c>
      <c r="B2003" t="s">
        <v>1256</v>
      </c>
      <c r="C2003" t="s">
        <v>2581</v>
      </c>
      <c r="D2003" t="s">
        <v>2582</v>
      </c>
      <c r="E2003" t="s">
        <v>310</v>
      </c>
      <c r="F2003" t="s">
        <v>3500</v>
      </c>
      <c r="G2003" t="s">
        <v>3501</v>
      </c>
      <c r="H2003" t="s">
        <v>322</v>
      </c>
      <c r="I2003" t="s">
        <v>755</v>
      </c>
      <c r="J2003" t="s">
        <v>205</v>
      </c>
      <c r="K2003" t="s">
        <v>205</v>
      </c>
      <c r="L2003" t="s">
        <v>326</v>
      </c>
      <c r="M2003" t="s">
        <v>341</v>
      </c>
      <c r="N2003" t="s">
        <v>446</v>
      </c>
      <c r="O2003" t="s">
        <v>340</v>
      </c>
      <c r="P2003" t="s">
        <v>1590</v>
      </c>
      <c r="Q2003" t="s">
        <v>414</v>
      </c>
      <c r="R2003" t="s">
        <v>408</v>
      </c>
      <c r="S2003" t="s">
        <v>1213</v>
      </c>
      <c r="T2003" s="131">
        <v>1.48</v>
      </c>
      <c r="U2003" t="s">
        <v>1743</v>
      </c>
      <c r="V2003" s="132">
        <v>1.7999999999999999E-2</v>
      </c>
      <c r="W2003" s="132">
        <v>2.52E-2</v>
      </c>
      <c r="X2003" t="s">
        <v>413</v>
      </c>
      <c r="Y2003" t="s">
        <v>340</v>
      </c>
      <c r="Z2003" s="131">
        <v>874890</v>
      </c>
      <c r="AA2003" s="131">
        <v>1</v>
      </c>
      <c r="AB2003" s="131">
        <v>116.85</v>
      </c>
      <c r="AC2003" s="109"/>
      <c r="AD2003" s="131">
        <v>1022.309</v>
      </c>
      <c r="AE2003" s="109"/>
      <c r="AF2003" s="108"/>
      <c r="AG2003" s="16"/>
      <c r="AH2003" s="132">
        <v>2.96E-3</v>
      </c>
      <c r="AI2003" s="132">
        <v>2.7200000000000002E-3</v>
      </c>
      <c r="AJ2003" s="132">
        <v>2.5999999999999998E-4</v>
      </c>
    </row>
    <row r="2004" spans="1:36">
      <c r="A2004" t="s">
        <v>1214</v>
      </c>
      <c r="B2004" t="s">
        <v>1256</v>
      </c>
      <c r="C2004" t="s">
        <v>1974</v>
      </c>
      <c r="D2004" t="s">
        <v>1975</v>
      </c>
      <c r="E2004" t="s">
        <v>310</v>
      </c>
      <c r="F2004" t="s">
        <v>3502</v>
      </c>
      <c r="G2004" t="s">
        <v>3503</v>
      </c>
      <c r="H2004" t="s">
        <v>322</v>
      </c>
      <c r="I2004" t="s">
        <v>952</v>
      </c>
      <c r="J2004" t="s">
        <v>205</v>
      </c>
      <c r="K2004" t="s">
        <v>205</v>
      </c>
      <c r="L2004" t="s">
        <v>326</v>
      </c>
      <c r="M2004" t="s">
        <v>341</v>
      </c>
      <c r="N2004" t="s">
        <v>448</v>
      </c>
      <c r="O2004" t="s">
        <v>340</v>
      </c>
      <c r="P2004" t="s">
        <v>1530</v>
      </c>
      <c r="Q2004" t="s">
        <v>414</v>
      </c>
      <c r="R2004" t="s">
        <v>408</v>
      </c>
      <c r="S2004" t="s">
        <v>1213</v>
      </c>
      <c r="T2004" s="131">
        <v>1.67</v>
      </c>
      <c r="U2004" t="s">
        <v>3504</v>
      </c>
      <c r="V2004" s="132">
        <v>3.1940000000000003E-2</v>
      </c>
      <c r="W2004" s="132">
        <v>5.1200000000000002E-2</v>
      </c>
      <c r="X2004" t="s">
        <v>413</v>
      </c>
      <c r="Y2004" t="s">
        <v>340</v>
      </c>
      <c r="Z2004" s="131">
        <v>970856.36</v>
      </c>
      <c r="AA2004" s="131">
        <v>1</v>
      </c>
      <c r="AB2004" s="131">
        <v>100.71</v>
      </c>
      <c r="AC2004" s="109"/>
      <c r="AD2004" s="131">
        <v>977.74900000000002</v>
      </c>
      <c r="AE2004" s="109"/>
      <c r="AF2004" s="108"/>
      <c r="AG2004" s="16"/>
      <c r="AH2004" s="132">
        <v>1.1999999999999999E-3</v>
      </c>
      <c r="AI2004" s="132">
        <v>2.5999999999999999E-3</v>
      </c>
      <c r="AJ2004" s="132">
        <v>2.5000000000000001E-4</v>
      </c>
    </row>
    <row r="2005" spans="1:36">
      <c r="A2005" t="s">
        <v>1214</v>
      </c>
      <c r="B2005" t="s">
        <v>1256</v>
      </c>
      <c r="C2005" t="s">
        <v>2267</v>
      </c>
      <c r="D2005" t="s">
        <v>2268</v>
      </c>
      <c r="E2005" t="s">
        <v>310</v>
      </c>
      <c r="F2005" t="s">
        <v>2836</v>
      </c>
      <c r="G2005" t="s">
        <v>2837</v>
      </c>
      <c r="H2005" t="s">
        <v>322</v>
      </c>
      <c r="I2005" t="s">
        <v>755</v>
      </c>
      <c r="J2005" t="s">
        <v>205</v>
      </c>
      <c r="K2005" t="s">
        <v>205</v>
      </c>
      <c r="L2005" t="s">
        <v>326</v>
      </c>
      <c r="M2005" t="s">
        <v>341</v>
      </c>
      <c r="N2005" t="s">
        <v>441</v>
      </c>
      <c r="O2005" t="s">
        <v>340</v>
      </c>
      <c r="P2005" t="s">
        <v>1590</v>
      </c>
      <c r="Q2005" t="s">
        <v>414</v>
      </c>
      <c r="R2005" t="s">
        <v>408</v>
      </c>
      <c r="S2005" t="s">
        <v>1213</v>
      </c>
      <c r="T2005" s="131">
        <v>2.85</v>
      </c>
      <c r="U2005" t="s">
        <v>2838</v>
      </c>
      <c r="V2005" s="132">
        <v>1.5740000000000001E-2</v>
      </c>
      <c r="W2005" s="132">
        <v>2.76E-2</v>
      </c>
      <c r="X2005" t="s">
        <v>413</v>
      </c>
      <c r="Y2005" t="s">
        <v>340</v>
      </c>
      <c r="Z2005" s="131">
        <v>795695.31</v>
      </c>
      <c r="AA2005" s="131">
        <v>1</v>
      </c>
      <c r="AB2005" s="131">
        <v>112.88</v>
      </c>
      <c r="AC2005" s="109"/>
      <c r="AD2005" s="131">
        <v>898.18100000000004</v>
      </c>
      <c r="AE2005" s="109"/>
      <c r="AF2005" s="108"/>
      <c r="AG2005" s="16"/>
      <c r="AH2005" s="132">
        <v>8.3000000000000001E-4</v>
      </c>
      <c r="AI2005" s="132">
        <v>2.3900000000000002E-3</v>
      </c>
      <c r="AJ2005" s="132">
        <v>2.3000000000000001E-4</v>
      </c>
    </row>
    <row r="2006" spans="1:36">
      <c r="A2006" t="s">
        <v>1214</v>
      </c>
      <c r="B2006" t="s">
        <v>1256</v>
      </c>
      <c r="C2006" t="s">
        <v>1944</v>
      </c>
      <c r="D2006" t="s">
        <v>1945</v>
      </c>
      <c r="E2006" t="s">
        <v>310</v>
      </c>
      <c r="F2006" t="s">
        <v>3505</v>
      </c>
      <c r="G2006" t="s">
        <v>3506</v>
      </c>
      <c r="H2006" t="s">
        <v>322</v>
      </c>
      <c r="I2006" t="s">
        <v>755</v>
      </c>
      <c r="J2006" t="s">
        <v>205</v>
      </c>
      <c r="K2006" t="s">
        <v>205</v>
      </c>
      <c r="L2006" t="s">
        <v>326</v>
      </c>
      <c r="M2006" t="s">
        <v>341</v>
      </c>
      <c r="N2006" t="s">
        <v>465</v>
      </c>
      <c r="O2006" t="s">
        <v>340</v>
      </c>
      <c r="P2006" t="s">
        <v>1590</v>
      </c>
      <c r="Q2006" t="s">
        <v>414</v>
      </c>
      <c r="R2006" t="s">
        <v>408</v>
      </c>
      <c r="S2006" t="s">
        <v>1213</v>
      </c>
      <c r="T2006" s="131">
        <v>0.96</v>
      </c>
      <c r="U2006" t="s">
        <v>3507</v>
      </c>
      <c r="V2006" s="132">
        <v>7.1199999999999996E-3</v>
      </c>
      <c r="W2006" s="132">
        <v>2.81E-2</v>
      </c>
      <c r="X2006" t="s">
        <v>413</v>
      </c>
      <c r="Y2006" t="s">
        <v>340</v>
      </c>
      <c r="Z2006" s="131">
        <v>743436.58</v>
      </c>
      <c r="AA2006" s="131">
        <v>1</v>
      </c>
      <c r="AB2006" s="131">
        <v>117.21</v>
      </c>
      <c r="AC2006" s="109"/>
      <c r="AD2006" s="131">
        <v>871.38199999999995</v>
      </c>
      <c r="AE2006" s="109"/>
      <c r="AF2006" s="108"/>
      <c r="AG2006" s="16"/>
      <c r="AH2006" s="132">
        <v>2.2100000000000002E-3</v>
      </c>
      <c r="AI2006" s="132">
        <v>2.32E-3</v>
      </c>
      <c r="AJ2006" s="132">
        <v>2.2000000000000001E-4</v>
      </c>
    </row>
    <row r="2007" spans="1:36">
      <c r="A2007" t="s">
        <v>1214</v>
      </c>
      <c r="B2007" t="s">
        <v>1256</v>
      </c>
      <c r="C2007" t="s">
        <v>2867</v>
      </c>
      <c r="D2007" t="s">
        <v>2868</v>
      </c>
      <c r="E2007" t="s">
        <v>310</v>
      </c>
      <c r="F2007" t="s">
        <v>3508</v>
      </c>
      <c r="G2007" t="s">
        <v>3509</v>
      </c>
      <c r="H2007" t="s">
        <v>322</v>
      </c>
      <c r="I2007" t="s">
        <v>755</v>
      </c>
      <c r="J2007" t="s">
        <v>205</v>
      </c>
      <c r="K2007" t="s">
        <v>205</v>
      </c>
      <c r="L2007" t="s">
        <v>326</v>
      </c>
      <c r="M2007" t="s">
        <v>341</v>
      </c>
      <c r="N2007" t="s">
        <v>465</v>
      </c>
      <c r="O2007" t="s">
        <v>340</v>
      </c>
      <c r="P2007" t="s">
        <v>1579</v>
      </c>
      <c r="Q2007" t="s">
        <v>416</v>
      </c>
      <c r="R2007" t="s">
        <v>408</v>
      </c>
      <c r="S2007" t="s">
        <v>1213</v>
      </c>
      <c r="T2007" s="131">
        <v>4.46</v>
      </c>
      <c r="U2007" t="s">
        <v>1713</v>
      </c>
      <c r="V2007" s="132">
        <v>3.0890000000000001E-2</v>
      </c>
      <c r="W2007" s="132">
        <v>2.9399999999999999E-2</v>
      </c>
      <c r="X2007" t="s">
        <v>413</v>
      </c>
      <c r="Y2007" t="s">
        <v>340</v>
      </c>
      <c r="Z2007" s="131">
        <v>730581.1</v>
      </c>
      <c r="AA2007" s="131">
        <v>1</v>
      </c>
      <c r="AB2007" s="131">
        <v>112.51</v>
      </c>
      <c r="AC2007" s="109"/>
      <c r="AD2007" s="131">
        <v>821.97699999999998</v>
      </c>
      <c r="AE2007" s="109"/>
      <c r="AF2007" s="108"/>
      <c r="AG2007" s="16"/>
      <c r="AH2007" s="132">
        <v>2.9299999999999999E-3</v>
      </c>
      <c r="AI2007" s="132">
        <v>2.1900000000000001E-3</v>
      </c>
      <c r="AJ2007" s="132">
        <v>2.1000000000000001E-4</v>
      </c>
    </row>
    <row r="2008" spans="1:36">
      <c r="A2008" t="s">
        <v>1214</v>
      </c>
      <c r="B2008" t="s">
        <v>1256</v>
      </c>
      <c r="C2008" t="s">
        <v>1992</v>
      </c>
      <c r="D2008" t="s">
        <v>1993</v>
      </c>
      <c r="E2008" t="s">
        <v>310</v>
      </c>
      <c r="F2008" t="s">
        <v>2564</v>
      </c>
      <c r="G2008" t="s">
        <v>2565</v>
      </c>
      <c r="H2008" t="s">
        <v>322</v>
      </c>
      <c r="I2008" t="s">
        <v>755</v>
      </c>
      <c r="J2008" t="s">
        <v>205</v>
      </c>
      <c r="K2008" t="s">
        <v>205</v>
      </c>
      <c r="L2008" t="s">
        <v>326</v>
      </c>
      <c r="M2008" t="s">
        <v>341</v>
      </c>
      <c r="N2008" t="s">
        <v>449</v>
      </c>
      <c r="O2008" t="s">
        <v>340</v>
      </c>
      <c r="P2008" t="s">
        <v>1212</v>
      </c>
      <c r="Q2008" t="s">
        <v>414</v>
      </c>
      <c r="R2008" t="s">
        <v>408</v>
      </c>
      <c r="S2008" t="s">
        <v>1213</v>
      </c>
      <c r="T2008" s="131">
        <v>1.81</v>
      </c>
      <c r="U2008" t="s">
        <v>2566</v>
      </c>
      <c r="V2008" s="132">
        <v>10</v>
      </c>
      <c r="W2008" s="132">
        <v>2.47E-2</v>
      </c>
      <c r="X2008" t="s">
        <v>413</v>
      </c>
      <c r="Y2008" t="s">
        <v>340</v>
      </c>
      <c r="Z2008" s="131">
        <v>697483.5</v>
      </c>
      <c r="AA2008" s="131">
        <v>1</v>
      </c>
      <c r="AB2008" s="131">
        <v>114.32</v>
      </c>
      <c r="AC2008" s="109"/>
      <c r="AD2008" s="131">
        <v>797.36300000000006</v>
      </c>
      <c r="AE2008" s="109"/>
      <c r="AF2008" s="108"/>
      <c r="AG2008" s="16"/>
      <c r="AH2008" s="132">
        <v>1.0499999999999999E-3</v>
      </c>
      <c r="AI2008" s="132">
        <v>2.1199999999999999E-3</v>
      </c>
      <c r="AJ2008" s="132">
        <v>2.0000000000000001E-4</v>
      </c>
    </row>
    <row r="2009" spans="1:36">
      <c r="A2009" t="s">
        <v>1214</v>
      </c>
      <c r="B2009" t="s">
        <v>1256</v>
      </c>
      <c r="C2009" t="s">
        <v>1944</v>
      </c>
      <c r="D2009" t="s">
        <v>1945</v>
      </c>
      <c r="E2009" t="s">
        <v>310</v>
      </c>
      <c r="F2009" t="s">
        <v>1946</v>
      </c>
      <c r="G2009" t="s">
        <v>1947</v>
      </c>
      <c r="H2009" t="s">
        <v>322</v>
      </c>
      <c r="I2009" t="s">
        <v>755</v>
      </c>
      <c r="J2009" t="s">
        <v>205</v>
      </c>
      <c r="K2009" t="s">
        <v>205</v>
      </c>
      <c r="L2009" t="s">
        <v>326</v>
      </c>
      <c r="M2009" t="s">
        <v>341</v>
      </c>
      <c r="N2009" t="s">
        <v>465</v>
      </c>
      <c r="O2009" t="s">
        <v>340</v>
      </c>
      <c r="P2009" t="s">
        <v>1645</v>
      </c>
      <c r="Q2009" t="s">
        <v>414</v>
      </c>
      <c r="R2009" t="s">
        <v>408</v>
      </c>
      <c r="S2009" t="s">
        <v>1213</v>
      </c>
      <c r="T2009" s="131">
        <v>2.94</v>
      </c>
      <c r="U2009" t="s">
        <v>1948</v>
      </c>
      <c r="V2009" s="132">
        <v>7.0899999999999999E-3</v>
      </c>
      <c r="W2009" s="132">
        <v>2.6100000000000002E-2</v>
      </c>
      <c r="X2009" t="s">
        <v>413</v>
      </c>
      <c r="Y2009" t="s">
        <v>340</v>
      </c>
      <c r="Z2009" s="131">
        <v>658248.64</v>
      </c>
      <c r="AA2009" s="131">
        <v>1</v>
      </c>
      <c r="AB2009" s="131">
        <v>110.24</v>
      </c>
      <c r="AC2009" s="109"/>
      <c r="AD2009" s="131">
        <v>725.65300000000002</v>
      </c>
      <c r="AE2009" s="109"/>
      <c r="AF2009" s="108"/>
      <c r="AG2009" s="16"/>
      <c r="AH2009" s="132">
        <v>1.1299999999999999E-3</v>
      </c>
      <c r="AI2009" s="132">
        <v>1.9300000000000001E-3</v>
      </c>
      <c r="AJ2009" s="132">
        <v>1.8000000000000001E-4</v>
      </c>
    </row>
    <row r="2010" spans="1:36">
      <c r="A2010" t="s">
        <v>1214</v>
      </c>
      <c r="B2010" t="s">
        <v>1256</v>
      </c>
      <c r="C2010" t="s">
        <v>1627</v>
      </c>
      <c r="D2010" t="s">
        <v>1628</v>
      </c>
      <c r="E2010" t="s">
        <v>310</v>
      </c>
      <c r="F2010" t="s">
        <v>2939</v>
      </c>
      <c r="G2010" t="s">
        <v>2940</v>
      </c>
      <c r="H2010" t="s">
        <v>322</v>
      </c>
      <c r="I2010" t="s">
        <v>755</v>
      </c>
      <c r="J2010" t="s">
        <v>205</v>
      </c>
      <c r="K2010" t="s">
        <v>205</v>
      </c>
      <c r="L2010" t="s">
        <v>326</v>
      </c>
      <c r="M2010" t="s">
        <v>341</v>
      </c>
      <c r="N2010" t="s">
        <v>466</v>
      </c>
      <c r="O2010" t="s">
        <v>340</v>
      </c>
      <c r="P2010" t="s">
        <v>1600</v>
      </c>
      <c r="Q2010" t="s">
        <v>416</v>
      </c>
      <c r="R2010" t="s">
        <v>408</v>
      </c>
      <c r="S2010" t="s">
        <v>1213</v>
      </c>
      <c r="T2010" s="131">
        <v>0.01</v>
      </c>
      <c r="U2010" t="s">
        <v>2941</v>
      </c>
      <c r="V2010" s="132">
        <v>3.3579999999999999E-2</v>
      </c>
      <c r="W2010" s="132">
        <v>0.42509999999999998</v>
      </c>
      <c r="X2010" t="s">
        <v>413</v>
      </c>
      <c r="Y2010" t="s">
        <v>340</v>
      </c>
      <c r="Z2010" s="131">
        <v>442067.8</v>
      </c>
      <c r="AA2010" s="131">
        <v>1</v>
      </c>
      <c r="AB2010" s="131">
        <v>120.23</v>
      </c>
      <c r="AC2010" s="109"/>
      <c r="AD2010" s="131">
        <v>531.49800000000005</v>
      </c>
      <c r="AE2010" s="109"/>
      <c r="AF2010" s="108"/>
      <c r="AG2010" s="16"/>
      <c r="AH2010" s="132">
        <v>3.0799999999999998E-3</v>
      </c>
      <c r="AI2010" s="132">
        <v>1.41E-3</v>
      </c>
      <c r="AJ2010" s="132">
        <v>1.2999999999999999E-4</v>
      </c>
    </row>
    <row r="2011" spans="1:36">
      <c r="A2011" t="s">
        <v>1214</v>
      </c>
      <c r="B2011" t="s">
        <v>1256</v>
      </c>
      <c r="C2011" t="s">
        <v>2020</v>
      </c>
      <c r="D2011" t="s">
        <v>2021</v>
      </c>
      <c r="E2011" t="s">
        <v>310</v>
      </c>
      <c r="F2011" t="s">
        <v>3174</v>
      </c>
      <c r="G2011" t="s">
        <v>3175</v>
      </c>
      <c r="H2011" t="s">
        <v>322</v>
      </c>
      <c r="I2011" t="s">
        <v>952</v>
      </c>
      <c r="J2011" t="s">
        <v>205</v>
      </c>
      <c r="K2011" t="s">
        <v>205</v>
      </c>
      <c r="L2011" t="s">
        <v>326</v>
      </c>
      <c r="M2011" t="s">
        <v>341</v>
      </c>
      <c r="N2011" t="s">
        <v>465</v>
      </c>
      <c r="O2011" t="s">
        <v>340</v>
      </c>
      <c r="P2011" t="s">
        <v>2193</v>
      </c>
      <c r="Q2011" t="s">
        <v>416</v>
      </c>
      <c r="R2011" t="s">
        <v>408</v>
      </c>
      <c r="S2011" t="s">
        <v>1213</v>
      </c>
      <c r="T2011" s="131">
        <v>1.1200000000000001</v>
      </c>
      <c r="U2011" t="s">
        <v>3176</v>
      </c>
      <c r="V2011" s="132">
        <v>5.1700000000000001E-3</v>
      </c>
      <c r="W2011" s="132">
        <v>4.7800000000000002E-2</v>
      </c>
      <c r="X2011" t="s">
        <v>413</v>
      </c>
      <c r="Y2011" t="s">
        <v>340</v>
      </c>
      <c r="Z2011" s="131">
        <v>513868.77</v>
      </c>
      <c r="AA2011" s="131">
        <v>1</v>
      </c>
      <c r="AB2011" s="131">
        <v>102.04</v>
      </c>
      <c r="AC2011" s="109"/>
      <c r="AD2011" s="131">
        <v>524.35199999999998</v>
      </c>
      <c r="AE2011" s="109"/>
      <c r="AF2011" s="108"/>
      <c r="AG2011" s="16"/>
      <c r="AH2011" s="132">
        <v>2.7699999999999999E-3</v>
      </c>
      <c r="AI2011" s="132">
        <v>1.39E-3</v>
      </c>
      <c r="AJ2011" s="132">
        <v>1.2999999999999999E-4</v>
      </c>
    </row>
    <row r="2012" spans="1:36">
      <c r="A2012" t="s">
        <v>1214</v>
      </c>
      <c r="B2012" t="s">
        <v>1256</v>
      </c>
      <c r="C2012" t="s">
        <v>1641</v>
      </c>
      <c r="D2012" t="s">
        <v>1642</v>
      </c>
      <c r="E2012" t="s">
        <v>310</v>
      </c>
      <c r="F2012" t="s">
        <v>2516</v>
      </c>
      <c r="G2012" t="s">
        <v>2517</v>
      </c>
      <c r="H2012" t="s">
        <v>322</v>
      </c>
      <c r="I2012" t="s">
        <v>755</v>
      </c>
      <c r="J2012" t="s">
        <v>205</v>
      </c>
      <c r="K2012" t="s">
        <v>205</v>
      </c>
      <c r="L2012" t="s">
        <v>326</v>
      </c>
      <c r="M2012" t="s">
        <v>341</v>
      </c>
      <c r="N2012" t="s">
        <v>465</v>
      </c>
      <c r="O2012" t="s">
        <v>340</v>
      </c>
      <c r="P2012" t="s">
        <v>1645</v>
      </c>
      <c r="Q2012" t="s">
        <v>414</v>
      </c>
      <c r="R2012" t="s">
        <v>408</v>
      </c>
      <c r="S2012" t="s">
        <v>1213</v>
      </c>
      <c r="T2012" s="131">
        <v>0.74</v>
      </c>
      <c r="U2012" t="s">
        <v>1858</v>
      </c>
      <c r="V2012" s="132">
        <v>-1.482E-2</v>
      </c>
      <c r="W2012" s="132">
        <v>2.9600000000000001E-2</v>
      </c>
      <c r="X2012" t="s">
        <v>413</v>
      </c>
      <c r="Y2012" t="s">
        <v>340</v>
      </c>
      <c r="Z2012" s="131">
        <v>334801.26</v>
      </c>
      <c r="AA2012" s="131">
        <v>1</v>
      </c>
      <c r="AB2012" s="131">
        <v>145.6</v>
      </c>
      <c r="AC2012" s="109"/>
      <c r="AD2012" s="131">
        <v>487.471</v>
      </c>
      <c r="AE2012" s="109"/>
      <c r="AF2012" s="108"/>
      <c r="AG2012" s="16"/>
      <c r="AH2012" s="132">
        <v>6.9999999999999999E-4</v>
      </c>
      <c r="AI2012" s="132">
        <v>1.2999999999999999E-3</v>
      </c>
      <c r="AJ2012" s="132">
        <v>1.2E-4</v>
      </c>
    </row>
    <row r="2013" spans="1:36">
      <c r="A2013" t="s">
        <v>1214</v>
      </c>
      <c r="B2013" t="s">
        <v>1256</v>
      </c>
      <c r="C2013" t="s">
        <v>2312</v>
      </c>
      <c r="D2013" t="s">
        <v>2313</v>
      </c>
      <c r="E2013" t="s">
        <v>310</v>
      </c>
      <c r="F2013" t="s">
        <v>3510</v>
      </c>
      <c r="G2013" t="s">
        <v>3511</v>
      </c>
      <c r="H2013" t="s">
        <v>322</v>
      </c>
      <c r="I2013" t="s">
        <v>755</v>
      </c>
      <c r="J2013" t="s">
        <v>205</v>
      </c>
      <c r="K2013" t="s">
        <v>205</v>
      </c>
      <c r="L2013" t="s">
        <v>326</v>
      </c>
      <c r="M2013" t="s">
        <v>341</v>
      </c>
      <c r="N2013" t="s">
        <v>465</v>
      </c>
      <c r="O2013" t="s">
        <v>340</v>
      </c>
      <c r="P2013" t="s">
        <v>1645</v>
      </c>
      <c r="Q2013" t="s">
        <v>414</v>
      </c>
      <c r="R2013" t="s">
        <v>408</v>
      </c>
      <c r="S2013" t="s">
        <v>1213</v>
      </c>
      <c r="T2013" s="131">
        <v>1.94</v>
      </c>
      <c r="U2013" t="s">
        <v>1686</v>
      </c>
      <c r="V2013" s="132">
        <v>-1.575E-2</v>
      </c>
      <c r="W2013" s="132">
        <v>2.8500000000000001E-2</v>
      </c>
      <c r="X2013" t="s">
        <v>413</v>
      </c>
      <c r="Y2013" t="s">
        <v>340</v>
      </c>
      <c r="Z2013" s="131">
        <v>312903.43</v>
      </c>
      <c r="AA2013" s="131">
        <v>1</v>
      </c>
      <c r="AB2013" s="131">
        <v>119.11</v>
      </c>
      <c r="AC2013" s="109"/>
      <c r="AD2013" s="131">
        <v>372.69900000000001</v>
      </c>
      <c r="AE2013" s="109"/>
      <c r="AF2013" s="108"/>
      <c r="AG2013" s="16"/>
      <c r="AH2013" s="132">
        <v>1.39E-3</v>
      </c>
      <c r="AI2013" s="132">
        <v>9.8999999999999999E-4</v>
      </c>
      <c r="AJ2013" s="132">
        <v>9.0000000000000006E-5</v>
      </c>
    </row>
    <row r="2014" spans="1:36">
      <c r="A2014" t="s">
        <v>1214</v>
      </c>
      <c r="B2014" t="s">
        <v>1256</v>
      </c>
      <c r="C2014" t="s">
        <v>1955</v>
      </c>
      <c r="D2014" t="s">
        <v>1956</v>
      </c>
      <c r="E2014" t="s">
        <v>310</v>
      </c>
      <c r="F2014" t="s">
        <v>2987</v>
      </c>
      <c r="G2014" t="s">
        <v>2988</v>
      </c>
      <c r="H2014" t="s">
        <v>322</v>
      </c>
      <c r="I2014" t="s">
        <v>755</v>
      </c>
      <c r="J2014" t="s">
        <v>205</v>
      </c>
      <c r="K2014" t="s">
        <v>205</v>
      </c>
      <c r="L2014" t="s">
        <v>326</v>
      </c>
      <c r="M2014" t="s">
        <v>341</v>
      </c>
      <c r="N2014" t="s">
        <v>465</v>
      </c>
      <c r="O2014" t="s">
        <v>340</v>
      </c>
      <c r="P2014" t="s">
        <v>1645</v>
      </c>
      <c r="Q2014" t="s">
        <v>414</v>
      </c>
      <c r="R2014" t="s">
        <v>408</v>
      </c>
      <c r="S2014" t="s">
        <v>1213</v>
      </c>
      <c r="T2014" s="131">
        <v>3.02</v>
      </c>
      <c r="U2014" t="s">
        <v>2433</v>
      </c>
      <c r="V2014" s="132">
        <v>6.5100000000000002E-3</v>
      </c>
      <c r="W2014" s="132">
        <v>2.81E-2</v>
      </c>
      <c r="X2014" t="s">
        <v>413</v>
      </c>
      <c r="Y2014" t="s">
        <v>340</v>
      </c>
      <c r="Z2014" s="131">
        <v>224101.01</v>
      </c>
      <c r="AA2014" s="131">
        <v>1</v>
      </c>
      <c r="AB2014" s="131">
        <v>122.62</v>
      </c>
      <c r="AC2014" s="109"/>
      <c r="AD2014" s="131">
        <v>274.79300000000001</v>
      </c>
      <c r="AE2014" s="109"/>
      <c r="AF2014" s="108"/>
      <c r="AG2014" s="16"/>
      <c r="AH2014" s="132">
        <v>2.7999999999999998E-4</v>
      </c>
      <c r="AI2014" s="132">
        <v>7.2999999999999996E-4</v>
      </c>
      <c r="AJ2014" s="132">
        <v>6.9999999999999994E-5</v>
      </c>
    </row>
    <row r="2015" spans="1:36">
      <c r="A2015" t="s">
        <v>1214</v>
      </c>
      <c r="B2015" t="s">
        <v>1256</v>
      </c>
      <c r="C2015" t="s">
        <v>2701</v>
      </c>
      <c r="D2015" t="s">
        <v>2702</v>
      </c>
      <c r="E2015" t="s">
        <v>310</v>
      </c>
      <c r="F2015" t="s">
        <v>2718</v>
      </c>
      <c r="G2015" t="s">
        <v>2719</v>
      </c>
      <c r="H2015" t="s">
        <v>322</v>
      </c>
      <c r="I2015" t="s">
        <v>755</v>
      </c>
      <c r="J2015" t="s">
        <v>205</v>
      </c>
      <c r="K2015" t="s">
        <v>205</v>
      </c>
      <c r="L2015" t="s">
        <v>326</v>
      </c>
      <c r="M2015" t="s">
        <v>341</v>
      </c>
      <c r="N2015" t="s">
        <v>465</v>
      </c>
      <c r="O2015" t="s">
        <v>340</v>
      </c>
      <c r="P2015" t="s">
        <v>1707</v>
      </c>
      <c r="Q2015" t="s">
        <v>414</v>
      </c>
      <c r="R2015" t="s">
        <v>408</v>
      </c>
      <c r="S2015" t="s">
        <v>1213</v>
      </c>
      <c r="T2015" s="131">
        <v>0.5</v>
      </c>
      <c r="U2015" t="s">
        <v>1636</v>
      </c>
      <c r="V2015" s="132">
        <v>2.4969999999999999E-2</v>
      </c>
      <c r="W2015" s="132">
        <v>3.3099999999999997E-2</v>
      </c>
      <c r="X2015" t="s">
        <v>413</v>
      </c>
      <c r="Y2015" t="s">
        <v>340</v>
      </c>
      <c r="Z2015" s="131">
        <v>151520.29</v>
      </c>
      <c r="AA2015" s="131">
        <v>1</v>
      </c>
      <c r="AB2015" s="131">
        <v>145.99</v>
      </c>
      <c r="AC2015" s="109"/>
      <c r="AD2015" s="131">
        <v>221.20400000000001</v>
      </c>
      <c r="AE2015" s="109"/>
      <c r="AF2015" s="108"/>
      <c r="AG2015" s="16"/>
      <c r="AH2015" s="132">
        <v>8.3000000000000001E-4</v>
      </c>
      <c r="AI2015" s="132">
        <v>5.9000000000000003E-4</v>
      </c>
      <c r="AJ2015" s="132">
        <v>6.0000000000000002E-5</v>
      </c>
    </row>
    <row r="2016" spans="1:36">
      <c r="A2016" t="s">
        <v>1214</v>
      </c>
      <c r="B2016" t="s">
        <v>1256</v>
      </c>
      <c r="C2016" t="s">
        <v>3117</v>
      </c>
      <c r="D2016" t="s">
        <v>3118</v>
      </c>
      <c r="E2016" t="s">
        <v>310</v>
      </c>
      <c r="F2016" t="s">
        <v>3119</v>
      </c>
      <c r="G2016" t="s">
        <v>3120</v>
      </c>
      <c r="H2016" t="s">
        <v>322</v>
      </c>
      <c r="I2016" t="s">
        <v>756</v>
      </c>
      <c r="J2016" t="s">
        <v>205</v>
      </c>
      <c r="K2016" t="s">
        <v>205</v>
      </c>
      <c r="L2016" t="s">
        <v>326</v>
      </c>
      <c r="M2016" t="s">
        <v>341</v>
      </c>
      <c r="N2016" t="s">
        <v>455</v>
      </c>
      <c r="O2016" t="s">
        <v>340</v>
      </c>
      <c r="P2016" t="s">
        <v>2193</v>
      </c>
      <c r="Q2016" t="s">
        <v>416</v>
      </c>
      <c r="R2016" t="s">
        <v>408</v>
      </c>
      <c r="S2016" t="s">
        <v>1213</v>
      </c>
      <c r="T2016" s="131">
        <v>2.2400000000000002</v>
      </c>
      <c r="U2016" t="s">
        <v>2551</v>
      </c>
      <c r="V2016" s="132">
        <v>4.8169999999999998E-2</v>
      </c>
      <c r="W2016" s="132">
        <v>5.8700000000000002E-2</v>
      </c>
      <c r="X2016" t="s">
        <v>413</v>
      </c>
      <c r="Y2016" t="s">
        <v>340</v>
      </c>
      <c r="Z2016" s="131">
        <v>173060.9</v>
      </c>
      <c r="AA2016" s="131">
        <v>1</v>
      </c>
      <c r="AB2016" s="131">
        <v>95.79</v>
      </c>
      <c r="AC2016" s="109"/>
      <c r="AD2016" s="131">
        <v>165.77500000000001</v>
      </c>
      <c r="AE2016" s="109"/>
      <c r="AF2016" s="108"/>
      <c r="AG2016" s="16"/>
      <c r="AH2016" s="132">
        <v>6.8999999999999997E-4</v>
      </c>
      <c r="AI2016" s="132">
        <v>4.4000000000000002E-4</v>
      </c>
      <c r="AJ2016" s="132">
        <v>4.0000000000000003E-5</v>
      </c>
    </row>
    <row r="2017" spans="1:36">
      <c r="A2017" t="s">
        <v>1214</v>
      </c>
      <c r="B2017" t="s">
        <v>1256</v>
      </c>
      <c r="C2017" t="s">
        <v>2897</v>
      </c>
      <c r="D2017" t="s">
        <v>2898</v>
      </c>
      <c r="E2017" t="s">
        <v>310</v>
      </c>
      <c r="F2017" t="s">
        <v>2899</v>
      </c>
      <c r="G2017" t="s">
        <v>2900</v>
      </c>
      <c r="H2017" t="s">
        <v>322</v>
      </c>
      <c r="I2017" t="s">
        <v>756</v>
      </c>
      <c r="J2017" t="s">
        <v>205</v>
      </c>
      <c r="K2017" t="s">
        <v>205</v>
      </c>
      <c r="L2017" t="s">
        <v>326</v>
      </c>
      <c r="M2017" t="s">
        <v>341</v>
      </c>
      <c r="N2017" t="s">
        <v>441</v>
      </c>
      <c r="O2017" t="s">
        <v>340</v>
      </c>
      <c r="P2017" t="s">
        <v>1566</v>
      </c>
      <c r="Q2017" t="s">
        <v>414</v>
      </c>
      <c r="R2017" t="s">
        <v>408</v>
      </c>
      <c r="S2017" t="s">
        <v>1213</v>
      </c>
      <c r="T2017" s="131">
        <v>0.25</v>
      </c>
      <c r="U2017" t="s">
        <v>2901</v>
      </c>
      <c r="V2017" s="132">
        <v>4.1430000000000002E-2</v>
      </c>
      <c r="W2017" s="132">
        <v>6.7500000000000004E-2</v>
      </c>
      <c r="X2017" t="s">
        <v>413</v>
      </c>
      <c r="Y2017" t="s">
        <v>340</v>
      </c>
      <c r="Z2017" s="131">
        <v>149238.29999999999</v>
      </c>
      <c r="AA2017" s="131">
        <v>1</v>
      </c>
      <c r="AB2017" s="131">
        <v>93.14</v>
      </c>
      <c r="AC2017" s="109"/>
      <c r="AD2017" s="131">
        <v>139.001</v>
      </c>
      <c r="AE2017" s="109"/>
      <c r="AF2017" s="108"/>
      <c r="AG2017" s="16"/>
      <c r="AH2017" s="132">
        <v>1.2199999999999999E-3</v>
      </c>
      <c r="AI2017" s="132">
        <v>3.6999999999999999E-4</v>
      </c>
      <c r="AJ2017" s="132">
        <v>4.0000000000000003E-5</v>
      </c>
    </row>
    <row r="2018" spans="1:36">
      <c r="A2018" t="s">
        <v>1214</v>
      </c>
      <c r="B2018" t="s">
        <v>1256</v>
      </c>
      <c r="C2018" t="s">
        <v>2661</v>
      </c>
      <c r="D2018" t="s">
        <v>2662</v>
      </c>
      <c r="E2018" t="s">
        <v>310</v>
      </c>
      <c r="F2018" t="s">
        <v>2663</v>
      </c>
      <c r="G2018" t="s">
        <v>2664</v>
      </c>
      <c r="H2018" t="s">
        <v>322</v>
      </c>
      <c r="I2018" t="s">
        <v>756</v>
      </c>
      <c r="J2018" t="s">
        <v>205</v>
      </c>
      <c r="K2018" t="s">
        <v>205</v>
      </c>
      <c r="L2018" t="s">
        <v>326</v>
      </c>
      <c r="M2018" t="s">
        <v>341</v>
      </c>
      <c r="N2018" t="s">
        <v>455</v>
      </c>
      <c r="O2018" t="s">
        <v>340</v>
      </c>
      <c r="P2018" t="s">
        <v>1645</v>
      </c>
      <c r="Q2018" t="s">
        <v>414</v>
      </c>
      <c r="R2018" t="s">
        <v>408</v>
      </c>
      <c r="S2018" t="s">
        <v>1213</v>
      </c>
      <c r="T2018" s="131">
        <v>0.28000000000000003</v>
      </c>
      <c r="U2018" t="s">
        <v>2665</v>
      </c>
      <c r="V2018" s="132">
        <v>3.2590000000000001E-2</v>
      </c>
      <c r="W2018" s="132">
        <v>2.5399999999999999E-2</v>
      </c>
      <c r="X2018" t="s">
        <v>413</v>
      </c>
      <c r="Y2018" t="s">
        <v>340</v>
      </c>
      <c r="Z2018" s="131">
        <v>82542.820000000007</v>
      </c>
      <c r="AA2018" s="131">
        <v>1</v>
      </c>
      <c r="AB2018" s="131">
        <v>94.47</v>
      </c>
      <c r="AC2018" s="109"/>
      <c r="AD2018" s="131">
        <v>77.977999999999994</v>
      </c>
      <c r="AE2018" s="109"/>
      <c r="AF2018" s="108"/>
      <c r="AG2018" s="16"/>
      <c r="AH2018" s="132">
        <v>4.8999999999999998E-4</v>
      </c>
      <c r="AI2018" s="132">
        <v>2.1000000000000001E-4</v>
      </c>
      <c r="AJ2018" s="132">
        <v>2.0000000000000002E-5</v>
      </c>
    </row>
    <row r="2019" spans="1:36">
      <c r="A2019" t="s">
        <v>1214</v>
      </c>
      <c r="B2019" t="s">
        <v>1256</v>
      </c>
      <c r="C2019" t="s">
        <v>1723</v>
      </c>
      <c r="D2019" t="s">
        <v>1724</v>
      </c>
      <c r="E2019" t="s">
        <v>310</v>
      </c>
      <c r="F2019" t="s">
        <v>2919</v>
      </c>
      <c r="G2019" t="s">
        <v>2920</v>
      </c>
      <c r="H2019" t="s">
        <v>322</v>
      </c>
      <c r="I2019" t="s">
        <v>755</v>
      </c>
      <c r="J2019" t="s">
        <v>205</v>
      </c>
      <c r="K2019" t="s">
        <v>205</v>
      </c>
      <c r="L2019" t="s">
        <v>326</v>
      </c>
      <c r="M2019" t="s">
        <v>341</v>
      </c>
      <c r="N2019" t="s">
        <v>465</v>
      </c>
      <c r="O2019" t="s">
        <v>340</v>
      </c>
      <c r="P2019" t="s">
        <v>1530</v>
      </c>
      <c r="Q2019" t="s">
        <v>414</v>
      </c>
      <c r="R2019" t="s">
        <v>408</v>
      </c>
      <c r="S2019" t="s">
        <v>1213</v>
      </c>
      <c r="T2019" s="131">
        <v>1.23</v>
      </c>
      <c r="U2019" t="s">
        <v>1663</v>
      </c>
      <c r="V2019" s="132">
        <v>-5.7600000000000004E-3</v>
      </c>
      <c r="W2019" s="132">
        <v>3.2000000000000001E-2</v>
      </c>
      <c r="X2019" t="s">
        <v>413</v>
      </c>
      <c r="Y2019" t="s">
        <v>340</v>
      </c>
      <c r="Z2019" s="131">
        <v>60284.89</v>
      </c>
      <c r="AA2019" s="131">
        <v>1</v>
      </c>
      <c r="AB2019" s="131">
        <v>118.48</v>
      </c>
      <c r="AC2019" s="109">
        <v>1.232</v>
      </c>
      <c r="AD2019" s="131">
        <v>72.656999999999996</v>
      </c>
      <c r="AE2019" s="109"/>
      <c r="AF2019" s="108"/>
      <c r="AG2019" s="16"/>
      <c r="AH2019" s="132">
        <v>2.4000000000000001E-4</v>
      </c>
      <c r="AI2019" s="132">
        <v>2.0000000000000001E-4</v>
      </c>
      <c r="AJ2019" s="132">
        <v>2.0000000000000002E-5</v>
      </c>
    </row>
    <row r="2020" spans="1:36">
      <c r="A2020" t="s">
        <v>1214</v>
      </c>
      <c r="B2020" t="s">
        <v>1257</v>
      </c>
      <c r="C2020" t="s">
        <v>2272</v>
      </c>
      <c r="D2020" t="s">
        <v>2273</v>
      </c>
      <c r="E2020" t="s">
        <v>310</v>
      </c>
      <c r="F2020" t="s">
        <v>3215</v>
      </c>
      <c r="G2020" t="s">
        <v>3216</v>
      </c>
      <c r="H2020" t="s">
        <v>322</v>
      </c>
      <c r="I2020" t="s">
        <v>953</v>
      </c>
      <c r="J2020" t="s">
        <v>205</v>
      </c>
      <c r="K2020" t="s">
        <v>205</v>
      </c>
      <c r="L2020" t="s">
        <v>326</v>
      </c>
      <c r="M2020" t="s">
        <v>341</v>
      </c>
      <c r="N2020" t="s">
        <v>442</v>
      </c>
      <c r="O2020" t="s">
        <v>340</v>
      </c>
      <c r="P2020" t="s">
        <v>1530</v>
      </c>
      <c r="Q2020" t="s">
        <v>414</v>
      </c>
      <c r="R2020" t="s">
        <v>408</v>
      </c>
      <c r="S2020" t="s">
        <v>1213</v>
      </c>
      <c r="T2020" s="131">
        <v>2.08</v>
      </c>
      <c r="U2020" t="s">
        <v>3214</v>
      </c>
      <c r="V2020" s="132">
        <v>3.14E-3</v>
      </c>
      <c r="W2020" s="132">
        <v>4.8500000000000001E-2</v>
      </c>
      <c r="X2020" t="s">
        <v>413</v>
      </c>
      <c r="Y2020" t="s">
        <v>340</v>
      </c>
      <c r="Z2020" s="131">
        <v>1202000</v>
      </c>
      <c r="AA2020" s="131">
        <v>1</v>
      </c>
      <c r="AB2020" s="131">
        <v>91.2</v>
      </c>
      <c r="AC2020" s="109"/>
      <c r="AD2020" s="131">
        <v>1096.2239999999999</v>
      </c>
      <c r="AE2020" s="109"/>
      <c r="AF2020" s="108"/>
      <c r="AG2020" s="16"/>
      <c r="AH2020" s="132">
        <v>2.1199999999999999E-3</v>
      </c>
      <c r="AI2020" s="132">
        <v>1</v>
      </c>
      <c r="AJ2020" s="132">
        <v>8.1999999999999998E-4</v>
      </c>
    </row>
    <row r="2021" spans="1:36">
      <c r="A2021" t="s">
        <v>1214</v>
      </c>
      <c r="B2021" t="s">
        <v>1258</v>
      </c>
      <c r="C2021" t="s">
        <v>2089</v>
      </c>
      <c r="D2021" t="s">
        <v>2090</v>
      </c>
      <c r="E2021" t="s">
        <v>310</v>
      </c>
      <c r="F2021" t="s">
        <v>2365</v>
      </c>
      <c r="G2021" t="s">
        <v>2366</v>
      </c>
      <c r="H2021" t="s">
        <v>322</v>
      </c>
      <c r="I2021" t="s">
        <v>755</v>
      </c>
      <c r="J2021" t="s">
        <v>205</v>
      </c>
      <c r="K2021" t="s">
        <v>205</v>
      </c>
      <c r="L2021" t="s">
        <v>326</v>
      </c>
      <c r="M2021" t="s">
        <v>341</v>
      </c>
      <c r="N2021" t="s">
        <v>465</v>
      </c>
      <c r="O2021" t="s">
        <v>340</v>
      </c>
      <c r="P2021" t="s">
        <v>2093</v>
      </c>
      <c r="Q2021" t="s">
        <v>414</v>
      </c>
      <c r="R2021" t="s">
        <v>408</v>
      </c>
      <c r="S2021" t="s">
        <v>1213</v>
      </c>
      <c r="T2021" s="131">
        <v>9.8800000000000008</v>
      </c>
      <c r="U2021" t="s">
        <v>2367</v>
      </c>
      <c r="V2021" s="132">
        <v>3.0040000000000001E-2</v>
      </c>
      <c r="W2021" s="132">
        <v>2.9499999999999998E-2</v>
      </c>
      <c r="X2021" t="s">
        <v>413</v>
      </c>
      <c r="Y2021" t="s">
        <v>340</v>
      </c>
      <c r="Z2021" s="131">
        <v>1610000</v>
      </c>
      <c r="AA2021" s="131">
        <v>1</v>
      </c>
      <c r="AB2021" s="131">
        <v>102.05</v>
      </c>
      <c r="AC2021" s="109">
        <v>15.686999999999999</v>
      </c>
      <c r="AD2021" s="131">
        <v>1658.692</v>
      </c>
      <c r="AE2021" s="109"/>
      <c r="AF2021" s="108"/>
      <c r="AG2021" s="16"/>
      <c r="AH2021" s="132">
        <v>3.6999999999999999E-4</v>
      </c>
      <c r="AI2021" s="132">
        <v>9.9220000000000003E-2</v>
      </c>
      <c r="AJ2021" s="132">
        <v>8.5500000000000003E-3</v>
      </c>
    </row>
    <row r="2022" spans="1:36">
      <c r="A2022" t="s">
        <v>1214</v>
      </c>
      <c r="B2022" t="s">
        <v>1258</v>
      </c>
      <c r="C2022" t="s">
        <v>2312</v>
      </c>
      <c r="D2022" t="s">
        <v>2313</v>
      </c>
      <c r="E2022" t="s">
        <v>310</v>
      </c>
      <c r="F2022" t="s">
        <v>2824</v>
      </c>
      <c r="G2022" t="s">
        <v>2825</v>
      </c>
      <c r="H2022" t="s">
        <v>322</v>
      </c>
      <c r="I2022" t="s">
        <v>755</v>
      </c>
      <c r="J2022" t="s">
        <v>205</v>
      </c>
      <c r="K2022" t="s">
        <v>205</v>
      </c>
      <c r="L2022" t="s">
        <v>326</v>
      </c>
      <c r="M2022" t="s">
        <v>341</v>
      </c>
      <c r="N2022" t="s">
        <v>465</v>
      </c>
      <c r="O2022" t="s">
        <v>340</v>
      </c>
      <c r="P2022" t="s">
        <v>1645</v>
      </c>
      <c r="Q2022" t="s">
        <v>414</v>
      </c>
      <c r="R2022" t="s">
        <v>408</v>
      </c>
      <c r="S2022" t="s">
        <v>1213</v>
      </c>
      <c r="T2022" s="131">
        <v>1.1599999999999999</v>
      </c>
      <c r="U2022" t="s">
        <v>1676</v>
      </c>
      <c r="V2022" s="132">
        <v>-1.2659999999999999E-2</v>
      </c>
      <c r="W2022" s="132">
        <v>2.8500000000000001E-2</v>
      </c>
      <c r="X2022" t="s">
        <v>413</v>
      </c>
      <c r="Y2022" t="s">
        <v>340</v>
      </c>
      <c r="Z2022" s="131">
        <v>983132.52</v>
      </c>
      <c r="AA2022" s="131">
        <v>1</v>
      </c>
      <c r="AB2022" s="131">
        <v>117.85</v>
      </c>
      <c r="AC2022" s="109"/>
      <c r="AD2022" s="131">
        <v>1158.6220000000001</v>
      </c>
      <c r="AE2022" s="109"/>
      <c r="AF2022" s="108"/>
      <c r="AG2022" s="16"/>
      <c r="AH2022" s="132">
        <v>1.83E-3</v>
      </c>
      <c r="AI2022" s="132">
        <v>6.8659999999999999E-2</v>
      </c>
      <c r="AJ2022" s="132">
        <v>5.9199999999999999E-3</v>
      </c>
    </row>
    <row r="2023" spans="1:36">
      <c r="A2023" t="s">
        <v>1214</v>
      </c>
      <c r="B2023" t="s">
        <v>1258</v>
      </c>
      <c r="C2023" t="s">
        <v>1987</v>
      </c>
      <c r="D2023" t="s">
        <v>1988</v>
      </c>
      <c r="E2023" t="s">
        <v>310</v>
      </c>
      <c r="F2023" t="s">
        <v>2884</v>
      </c>
      <c r="G2023" t="s">
        <v>2885</v>
      </c>
      <c r="H2023" t="s">
        <v>322</v>
      </c>
      <c r="I2023" t="s">
        <v>755</v>
      </c>
      <c r="J2023" t="s">
        <v>205</v>
      </c>
      <c r="K2023" t="s">
        <v>205</v>
      </c>
      <c r="L2023" t="s">
        <v>326</v>
      </c>
      <c r="M2023" t="s">
        <v>341</v>
      </c>
      <c r="N2023" t="s">
        <v>446</v>
      </c>
      <c r="O2023" t="s">
        <v>340</v>
      </c>
      <c r="P2023" t="s">
        <v>1645</v>
      </c>
      <c r="Q2023" t="s">
        <v>414</v>
      </c>
      <c r="R2023" t="s">
        <v>408</v>
      </c>
      <c r="S2023" t="s">
        <v>1213</v>
      </c>
      <c r="T2023" s="131">
        <v>4.43</v>
      </c>
      <c r="U2023" t="s">
        <v>2385</v>
      </c>
      <c r="V2023" s="132">
        <v>2.0480000000000002E-2</v>
      </c>
      <c r="W2023" s="132">
        <v>2.6599999999999999E-2</v>
      </c>
      <c r="X2023" t="s">
        <v>413</v>
      </c>
      <c r="Y2023" t="s">
        <v>340</v>
      </c>
      <c r="Z2023" s="131">
        <v>1094000</v>
      </c>
      <c r="AA2023" s="131">
        <v>1</v>
      </c>
      <c r="AB2023" s="131">
        <v>103.78</v>
      </c>
      <c r="AC2023" s="109"/>
      <c r="AD2023" s="131">
        <v>1135.3530000000001</v>
      </c>
      <c r="AE2023" s="109"/>
      <c r="AF2023" s="108"/>
      <c r="AG2023" s="16"/>
      <c r="AH2023" s="132">
        <v>3.65E-3</v>
      </c>
      <c r="AI2023" s="132">
        <v>6.7280000000000006E-2</v>
      </c>
      <c r="AJ2023" s="132">
        <v>5.7999999999999996E-3</v>
      </c>
    </row>
    <row r="2024" spans="1:36">
      <c r="A2024" t="s">
        <v>1214</v>
      </c>
      <c r="B2024" t="s">
        <v>1258</v>
      </c>
      <c r="C2024" t="s">
        <v>1987</v>
      </c>
      <c r="D2024" t="s">
        <v>1988</v>
      </c>
      <c r="E2024" t="s">
        <v>310</v>
      </c>
      <c r="F2024" t="s">
        <v>2363</v>
      </c>
      <c r="G2024" t="s">
        <v>2364</v>
      </c>
      <c r="H2024" t="s">
        <v>322</v>
      </c>
      <c r="I2024" t="s">
        <v>952</v>
      </c>
      <c r="J2024" t="s">
        <v>205</v>
      </c>
      <c r="K2024" t="s">
        <v>205</v>
      </c>
      <c r="L2024" t="s">
        <v>326</v>
      </c>
      <c r="M2024" t="s">
        <v>341</v>
      </c>
      <c r="N2024" t="s">
        <v>446</v>
      </c>
      <c r="O2024" t="s">
        <v>340</v>
      </c>
      <c r="P2024" t="s">
        <v>1645</v>
      </c>
      <c r="Q2024" t="s">
        <v>414</v>
      </c>
      <c r="R2024" t="s">
        <v>408</v>
      </c>
      <c r="S2024" t="s">
        <v>1213</v>
      </c>
      <c r="T2024" s="131">
        <v>4.49</v>
      </c>
      <c r="U2024" t="s">
        <v>1617</v>
      </c>
      <c r="V2024" s="132">
        <v>4.1590000000000002E-2</v>
      </c>
      <c r="W2024" s="132">
        <v>4.5600000000000002E-2</v>
      </c>
      <c r="X2024" t="s">
        <v>413</v>
      </c>
      <c r="Y2024" t="s">
        <v>340</v>
      </c>
      <c r="Z2024" s="131">
        <v>1100000</v>
      </c>
      <c r="AA2024" s="131">
        <v>1</v>
      </c>
      <c r="AB2024" s="131">
        <v>100.9</v>
      </c>
      <c r="AC2024" s="109"/>
      <c r="AD2024" s="131">
        <v>1109.9000000000001</v>
      </c>
      <c r="AE2024" s="109"/>
      <c r="AF2024" s="108"/>
      <c r="AG2024" s="16"/>
      <c r="AH2024" s="132">
        <v>2.2000000000000001E-3</v>
      </c>
      <c r="AI2024" s="132">
        <v>6.5769999999999995E-2</v>
      </c>
      <c r="AJ2024" s="132">
        <v>5.6699999999999997E-3</v>
      </c>
    </row>
    <row r="2025" spans="1:36">
      <c r="A2025" t="s">
        <v>1214</v>
      </c>
      <c r="B2025" t="s">
        <v>1258</v>
      </c>
      <c r="C2025" t="s">
        <v>1698</v>
      </c>
      <c r="D2025" t="s">
        <v>1699</v>
      </c>
      <c r="E2025" t="s">
        <v>310</v>
      </c>
      <c r="F2025" t="s">
        <v>3474</v>
      </c>
      <c r="G2025" t="s">
        <v>3475</v>
      </c>
      <c r="H2025" t="s">
        <v>322</v>
      </c>
      <c r="I2025" t="s">
        <v>952</v>
      </c>
      <c r="J2025" t="s">
        <v>205</v>
      </c>
      <c r="K2025" t="s">
        <v>205</v>
      </c>
      <c r="L2025" t="s">
        <v>326</v>
      </c>
      <c r="M2025" t="s">
        <v>341</v>
      </c>
      <c r="N2025" t="s">
        <v>466</v>
      </c>
      <c r="O2025" t="s">
        <v>340</v>
      </c>
      <c r="P2025" t="s">
        <v>1579</v>
      </c>
      <c r="Q2025" t="s">
        <v>416</v>
      </c>
      <c r="R2025" t="s">
        <v>408</v>
      </c>
      <c r="S2025" t="s">
        <v>1213</v>
      </c>
      <c r="T2025" s="131">
        <v>4.7699999999999996</v>
      </c>
      <c r="U2025" t="s">
        <v>3476</v>
      </c>
      <c r="V2025" s="132">
        <v>5.2380000000000003E-2</v>
      </c>
      <c r="W2025" s="132">
        <v>5.0599999999999999E-2</v>
      </c>
      <c r="X2025" t="s">
        <v>413</v>
      </c>
      <c r="Y2025" t="s">
        <v>340</v>
      </c>
      <c r="Z2025" s="131">
        <v>1000000</v>
      </c>
      <c r="AA2025" s="131">
        <v>1</v>
      </c>
      <c r="AB2025" s="131">
        <v>103.43</v>
      </c>
      <c r="AC2025" s="109"/>
      <c r="AD2025" s="131">
        <v>1034.3</v>
      </c>
      <c r="AE2025" s="109"/>
      <c r="AF2025" s="108"/>
      <c r="AG2025" s="16"/>
      <c r="AH2025" s="132">
        <v>3.3300000000000001E-3</v>
      </c>
      <c r="AI2025" s="132">
        <v>6.1289999999999997E-2</v>
      </c>
      <c r="AJ2025" s="132">
        <v>5.28E-3</v>
      </c>
    </row>
    <row r="2026" spans="1:36">
      <c r="A2026" t="s">
        <v>1214</v>
      </c>
      <c r="B2026" t="s">
        <v>1258</v>
      </c>
      <c r="C2026" t="s">
        <v>2066</v>
      </c>
      <c r="D2026" t="s">
        <v>2067</v>
      </c>
      <c r="E2026" t="s">
        <v>310</v>
      </c>
      <c r="F2026" t="s">
        <v>2348</v>
      </c>
      <c r="G2026" t="s">
        <v>2349</v>
      </c>
      <c r="H2026" t="s">
        <v>322</v>
      </c>
      <c r="I2026" t="s">
        <v>755</v>
      </c>
      <c r="J2026" t="s">
        <v>205</v>
      </c>
      <c r="K2026" t="s">
        <v>205</v>
      </c>
      <c r="L2026" t="s">
        <v>326</v>
      </c>
      <c r="M2026" t="s">
        <v>341</v>
      </c>
      <c r="N2026" t="s">
        <v>465</v>
      </c>
      <c r="O2026" t="s">
        <v>340</v>
      </c>
      <c r="P2026" t="s">
        <v>1645</v>
      </c>
      <c r="Q2026" t="s">
        <v>414</v>
      </c>
      <c r="R2026" t="s">
        <v>408</v>
      </c>
      <c r="S2026" t="s">
        <v>1213</v>
      </c>
      <c r="T2026" s="131">
        <v>4.87</v>
      </c>
      <c r="U2026" t="s">
        <v>2350</v>
      </c>
      <c r="V2026" s="132">
        <v>2.741E-2</v>
      </c>
      <c r="W2026" s="132">
        <v>2.8500000000000001E-2</v>
      </c>
      <c r="X2026" t="s">
        <v>413</v>
      </c>
      <c r="Y2026" t="s">
        <v>340</v>
      </c>
      <c r="Z2026" s="131">
        <v>880000</v>
      </c>
      <c r="AA2026" s="131">
        <v>1</v>
      </c>
      <c r="AB2026" s="131">
        <v>107.4</v>
      </c>
      <c r="AC2026" s="109"/>
      <c r="AD2026" s="131">
        <v>945.12</v>
      </c>
      <c r="AE2026" s="109"/>
      <c r="AF2026" s="108"/>
      <c r="AG2026" s="16"/>
      <c r="AH2026" s="132">
        <v>3.4000000000000002E-4</v>
      </c>
      <c r="AI2026" s="132">
        <v>5.6000000000000001E-2</v>
      </c>
      <c r="AJ2026" s="132">
        <v>4.8300000000000001E-3</v>
      </c>
    </row>
    <row r="2027" spans="1:36">
      <c r="A2027" t="s">
        <v>1214</v>
      </c>
      <c r="B2027" t="s">
        <v>1258</v>
      </c>
      <c r="C2027" t="s">
        <v>1992</v>
      </c>
      <c r="D2027" t="s">
        <v>1993</v>
      </c>
      <c r="E2027" t="s">
        <v>310</v>
      </c>
      <c r="F2027" t="s">
        <v>1994</v>
      </c>
      <c r="G2027" t="s">
        <v>1995</v>
      </c>
      <c r="H2027" t="s">
        <v>322</v>
      </c>
      <c r="I2027" t="s">
        <v>755</v>
      </c>
      <c r="J2027" t="s">
        <v>205</v>
      </c>
      <c r="K2027" t="s">
        <v>205</v>
      </c>
      <c r="L2027" t="s">
        <v>326</v>
      </c>
      <c r="M2027" t="s">
        <v>341</v>
      </c>
      <c r="N2027" t="s">
        <v>449</v>
      </c>
      <c r="O2027" t="s">
        <v>340</v>
      </c>
      <c r="P2027" t="s">
        <v>1590</v>
      </c>
      <c r="Q2027" t="s">
        <v>414</v>
      </c>
      <c r="R2027" t="s">
        <v>408</v>
      </c>
      <c r="S2027" t="s">
        <v>1213</v>
      </c>
      <c r="T2027" s="131">
        <v>6.56</v>
      </c>
      <c r="U2027" t="s">
        <v>1996</v>
      </c>
      <c r="V2027" s="132">
        <v>3.0689999999999999E-2</v>
      </c>
      <c r="W2027" s="132">
        <v>2.9000000000000001E-2</v>
      </c>
      <c r="X2027" t="s">
        <v>412</v>
      </c>
      <c r="Y2027" t="s">
        <v>340</v>
      </c>
      <c r="Z2027" s="131">
        <v>800000</v>
      </c>
      <c r="AA2027" s="131">
        <v>1</v>
      </c>
      <c r="AB2027" s="131">
        <v>106.85</v>
      </c>
      <c r="AC2027" s="109"/>
      <c r="AD2027" s="131">
        <v>854.8</v>
      </c>
      <c r="AE2027" s="109"/>
      <c r="AF2027" s="108"/>
      <c r="AG2027" s="16"/>
      <c r="AH2027" s="132">
        <v>5.4000000000000001E-4</v>
      </c>
      <c r="AI2027" s="132">
        <v>5.0650000000000001E-2</v>
      </c>
      <c r="AJ2027" s="132">
        <v>4.3699999999999998E-3</v>
      </c>
    </row>
    <row r="2028" spans="1:36">
      <c r="A2028" t="s">
        <v>1214</v>
      </c>
      <c r="B2028" t="s">
        <v>1258</v>
      </c>
      <c r="C2028" t="s">
        <v>2004</v>
      </c>
      <c r="D2028" t="s">
        <v>2005</v>
      </c>
      <c r="E2028" t="s">
        <v>310</v>
      </c>
      <c r="F2028" t="s">
        <v>2218</v>
      </c>
      <c r="G2028" t="s">
        <v>2219</v>
      </c>
      <c r="H2028" t="s">
        <v>322</v>
      </c>
      <c r="I2028" t="s">
        <v>755</v>
      </c>
      <c r="J2028" t="s">
        <v>205</v>
      </c>
      <c r="K2028" t="s">
        <v>205</v>
      </c>
      <c r="L2028" t="s">
        <v>326</v>
      </c>
      <c r="M2028" t="s">
        <v>341</v>
      </c>
      <c r="N2028" t="s">
        <v>449</v>
      </c>
      <c r="O2028" t="s">
        <v>340</v>
      </c>
      <c r="P2028" t="s">
        <v>1212</v>
      </c>
      <c r="Q2028" t="s">
        <v>414</v>
      </c>
      <c r="R2028" t="s">
        <v>408</v>
      </c>
      <c r="S2028" t="s">
        <v>1213</v>
      </c>
      <c r="T2028" s="131">
        <v>4.2</v>
      </c>
      <c r="U2028" t="s">
        <v>2220</v>
      </c>
      <c r="V2028" s="132">
        <v>1.7569999999999999E-2</v>
      </c>
      <c r="W2028" s="132">
        <v>2.58E-2</v>
      </c>
      <c r="X2028" t="s">
        <v>413</v>
      </c>
      <c r="Y2028" t="s">
        <v>340</v>
      </c>
      <c r="Z2028" s="131">
        <v>794305</v>
      </c>
      <c r="AA2028" s="131">
        <v>1</v>
      </c>
      <c r="AB2028" s="131">
        <v>103.57</v>
      </c>
      <c r="AC2028" s="109"/>
      <c r="AD2028" s="131">
        <v>822.66200000000003</v>
      </c>
      <c r="AE2028" s="109"/>
      <c r="AF2028" s="108"/>
      <c r="AG2028" s="16"/>
      <c r="AH2028" s="132">
        <v>3.3E-4</v>
      </c>
      <c r="AI2028" s="132">
        <v>4.8750000000000002E-2</v>
      </c>
      <c r="AJ2028" s="132">
        <v>4.1999999999999997E-3</v>
      </c>
    </row>
    <row r="2029" spans="1:36">
      <c r="A2029" t="s">
        <v>1214</v>
      </c>
      <c r="B2029" t="s">
        <v>1258</v>
      </c>
      <c r="C2029" t="s">
        <v>2661</v>
      </c>
      <c r="D2029" t="s">
        <v>2662</v>
      </c>
      <c r="E2029" t="s">
        <v>310</v>
      </c>
      <c r="F2029" t="s">
        <v>2872</v>
      </c>
      <c r="G2029" t="s">
        <v>2873</v>
      </c>
      <c r="H2029" t="s">
        <v>322</v>
      </c>
      <c r="I2029" t="s">
        <v>756</v>
      </c>
      <c r="J2029" t="s">
        <v>205</v>
      </c>
      <c r="K2029" t="s">
        <v>205</v>
      </c>
      <c r="L2029" t="s">
        <v>326</v>
      </c>
      <c r="M2029" t="s">
        <v>341</v>
      </c>
      <c r="N2029" t="s">
        <v>455</v>
      </c>
      <c r="O2029" t="s">
        <v>340</v>
      </c>
      <c r="P2029" t="s">
        <v>1645</v>
      </c>
      <c r="Q2029" t="s">
        <v>414</v>
      </c>
      <c r="R2029" t="s">
        <v>408</v>
      </c>
      <c r="S2029" t="s">
        <v>1213</v>
      </c>
      <c r="T2029" s="131">
        <v>2.86</v>
      </c>
      <c r="U2029" t="s">
        <v>2692</v>
      </c>
      <c r="V2029" s="132">
        <v>4.7019999999999999E-2</v>
      </c>
      <c r="W2029" s="132">
        <v>5.6599999999999998E-2</v>
      </c>
      <c r="X2029" t="s">
        <v>413</v>
      </c>
      <c r="Y2029" t="s">
        <v>340</v>
      </c>
      <c r="Z2029" s="131">
        <v>867088.6</v>
      </c>
      <c r="AA2029" s="131">
        <v>1</v>
      </c>
      <c r="AB2029" s="131">
        <v>94.84</v>
      </c>
      <c r="AC2029" s="109"/>
      <c r="AD2029" s="131">
        <v>822.34699999999998</v>
      </c>
      <c r="AE2029" s="109"/>
      <c r="AF2029" s="108"/>
      <c r="AG2029" s="16"/>
      <c r="AH2029" s="132">
        <v>5.4599999999999996E-3</v>
      </c>
      <c r="AI2029" s="132">
        <v>4.8730000000000002E-2</v>
      </c>
      <c r="AJ2029" s="132">
        <v>4.1999999999999997E-3</v>
      </c>
    </row>
    <row r="2030" spans="1:36">
      <c r="A2030" t="s">
        <v>1214</v>
      </c>
      <c r="B2030" t="s">
        <v>1258</v>
      </c>
      <c r="C2030" t="s">
        <v>2480</v>
      </c>
      <c r="D2030" t="s">
        <v>2481</v>
      </c>
      <c r="E2030" t="s">
        <v>310</v>
      </c>
      <c r="F2030" t="s">
        <v>2488</v>
      </c>
      <c r="G2030" t="s">
        <v>2489</v>
      </c>
      <c r="H2030" t="s">
        <v>322</v>
      </c>
      <c r="I2030" t="s">
        <v>755</v>
      </c>
      <c r="J2030" t="s">
        <v>205</v>
      </c>
      <c r="K2030" t="s">
        <v>205</v>
      </c>
      <c r="L2030" t="s">
        <v>326</v>
      </c>
      <c r="M2030" t="s">
        <v>341</v>
      </c>
      <c r="N2030" t="s">
        <v>478</v>
      </c>
      <c r="O2030" t="s">
        <v>340</v>
      </c>
      <c r="P2030" t="s">
        <v>1212</v>
      </c>
      <c r="Q2030" t="s">
        <v>414</v>
      </c>
      <c r="R2030" t="s">
        <v>408</v>
      </c>
      <c r="S2030" t="s">
        <v>1213</v>
      </c>
      <c r="T2030" s="131">
        <v>1.48</v>
      </c>
      <c r="U2030" t="s">
        <v>1681</v>
      </c>
      <c r="V2030" s="132">
        <v>-2.2300000000000002E-3</v>
      </c>
      <c r="W2030" s="132">
        <v>2.5999999999999999E-2</v>
      </c>
      <c r="X2030" t="s">
        <v>413</v>
      </c>
      <c r="Y2030" t="s">
        <v>340</v>
      </c>
      <c r="Z2030" s="131">
        <v>730040.2</v>
      </c>
      <c r="AA2030" s="131">
        <v>1</v>
      </c>
      <c r="AB2030" s="131">
        <v>111.15</v>
      </c>
      <c r="AC2030" s="109"/>
      <c r="AD2030" s="131">
        <v>811.44</v>
      </c>
      <c r="AE2030" s="109"/>
      <c r="AF2030" s="108"/>
      <c r="AG2030" s="16"/>
      <c r="AH2030" s="132">
        <v>1.14E-3</v>
      </c>
      <c r="AI2030" s="132">
        <v>4.8079999999999998E-2</v>
      </c>
      <c r="AJ2030" s="132">
        <v>4.1399999999999996E-3</v>
      </c>
    </row>
    <row r="2031" spans="1:36">
      <c r="A2031" t="s">
        <v>1214</v>
      </c>
      <c r="B2031" t="s">
        <v>1258</v>
      </c>
      <c r="C2031" t="s">
        <v>1944</v>
      </c>
      <c r="D2031" t="s">
        <v>1945</v>
      </c>
      <c r="E2031" t="s">
        <v>310</v>
      </c>
      <c r="F2031" t="s">
        <v>2450</v>
      </c>
      <c r="G2031" t="s">
        <v>2451</v>
      </c>
      <c r="H2031" t="s">
        <v>322</v>
      </c>
      <c r="I2031" t="s">
        <v>755</v>
      </c>
      <c r="J2031" t="s">
        <v>205</v>
      </c>
      <c r="K2031" t="s">
        <v>205</v>
      </c>
      <c r="L2031" t="s">
        <v>326</v>
      </c>
      <c r="M2031" t="s">
        <v>341</v>
      </c>
      <c r="N2031" t="s">
        <v>465</v>
      </c>
      <c r="O2031" t="s">
        <v>340</v>
      </c>
      <c r="P2031" t="s">
        <v>1645</v>
      </c>
      <c r="Q2031" t="s">
        <v>414</v>
      </c>
      <c r="R2031" t="s">
        <v>408</v>
      </c>
      <c r="S2031" t="s">
        <v>1213</v>
      </c>
      <c r="T2031" s="131">
        <v>2.19</v>
      </c>
      <c r="U2031" t="s">
        <v>2452</v>
      </c>
      <c r="V2031" s="132">
        <v>1.84E-2</v>
      </c>
      <c r="W2031" s="132">
        <v>2.7099999999999999E-2</v>
      </c>
      <c r="X2031" t="s">
        <v>413</v>
      </c>
      <c r="Y2031" t="s">
        <v>340</v>
      </c>
      <c r="Z2031" s="131">
        <v>531591.31999999995</v>
      </c>
      <c r="AA2031" s="131">
        <v>1</v>
      </c>
      <c r="AB2031" s="131">
        <v>115.13</v>
      </c>
      <c r="AC2031" s="109"/>
      <c r="AD2031" s="131">
        <v>612.02099999999996</v>
      </c>
      <c r="AE2031" s="109"/>
      <c r="AF2031" s="108"/>
      <c r="AG2031" s="16"/>
      <c r="AH2031" s="132">
        <v>1.06E-3</v>
      </c>
      <c r="AI2031" s="132">
        <v>3.6269999999999997E-2</v>
      </c>
      <c r="AJ2031" s="132">
        <v>3.13E-3</v>
      </c>
    </row>
    <row r="2032" spans="1:36">
      <c r="A2032" t="s">
        <v>1214</v>
      </c>
      <c r="B2032" t="s">
        <v>1258</v>
      </c>
      <c r="C2032" t="s">
        <v>2455</v>
      </c>
      <c r="D2032" t="s">
        <v>2456</v>
      </c>
      <c r="E2032" t="s">
        <v>310</v>
      </c>
      <c r="F2032" t="s">
        <v>2970</v>
      </c>
      <c r="G2032" t="s">
        <v>2971</v>
      </c>
      <c r="H2032" t="s">
        <v>322</v>
      </c>
      <c r="I2032" t="s">
        <v>756</v>
      </c>
      <c r="J2032" t="s">
        <v>205</v>
      </c>
      <c r="K2032" t="s">
        <v>205</v>
      </c>
      <c r="L2032" t="s">
        <v>326</v>
      </c>
      <c r="M2032" t="s">
        <v>341</v>
      </c>
      <c r="N2032" t="s">
        <v>437</v>
      </c>
      <c r="O2032" t="s">
        <v>340</v>
      </c>
      <c r="P2032" t="s">
        <v>1212</v>
      </c>
      <c r="Q2032" t="s">
        <v>414</v>
      </c>
      <c r="R2032" t="s">
        <v>408</v>
      </c>
      <c r="S2032" t="s">
        <v>1213</v>
      </c>
      <c r="T2032" s="131">
        <v>0.77</v>
      </c>
      <c r="U2032" t="s">
        <v>2972</v>
      </c>
      <c r="V2032" s="132">
        <v>-1.32E-3</v>
      </c>
      <c r="W2032" s="132">
        <v>4.9500000000000002E-2</v>
      </c>
      <c r="X2032" t="s">
        <v>413</v>
      </c>
      <c r="Y2032" t="s">
        <v>340</v>
      </c>
      <c r="Z2032" s="131">
        <v>616579</v>
      </c>
      <c r="AA2032" s="131">
        <v>1</v>
      </c>
      <c r="AB2032" s="131">
        <v>98.67</v>
      </c>
      <c r="AC2032" s="109"/>
      <c r="AD2032" s="131">
        <v>608.37800000000004</v>
      </c>
      <c r="AE2032" s="109"/>
      <c r="AF2032" s="108"/>
      <c r="AG2032" s="16"/>
      <c r="AH2032" s="132">
        <v>3.3E-4</v>
      </c>
      <c r="AI2032" s="132">
        <v>3.6049999999999999E-2</v>
      </c>
      <c r="AJ2032" s="132">
        <v>3.1099999999999999E-3</v>
      </c>
    </row>
    <row r="2033" spans="1:36">
      <c r="A2033" t="s">
        <v>1214</v>
      </c>
      <c r="B2033" t="s">
        <v>1258</v>
      </c>
      <c r="C2033" t="s">
        <v>2571</v>
      </c>
      <c r="D2033" t="s">
        <v>2572</v>
      </c>
      <c r="E2033" t="s">
        <v>310</v>
      </c>
      <c r="F2033" t="s">
        <v>2573</v>
      </c>
      <c r="G2033" t="s">
        <v>2574</v>
      </c>
      <c r="H2033" t="s">
        <v>322</v>
      </c>
      <c r="I2033" t="s">
        <v>755</v>
      </c>
      <c r="J2033" t="s">
        <v>205</v>
      </c>
      <c r="K2033" t="s">
        <v>205</v>
      </c>
      <c r="L2033" t="s">
        <v>326</v>
      </c>
      <c r="M2033" t="s">
        <v>341</v>
      </c>
      <c r="N2033" t="s">
        <v>441</v>
      </c>
      <c r="O2033" t="s">
        <v>340</v>
      </c>
      <c r="P2033" t="s">
        <v>1566</v>
      </c>
      <c r="Q2033" t="s">
        <v>414</v>
      </c>
      <c r="R2033" t="s">
        <v>408</v>
      </c>
      <c r="S2033" t="s">
        <v>1213</v>
      </c>
      <c r="T2033" s="131">
        <v>2.48</v>
      </c>
      <c r="U2033" t="s">
        <v>1802</v>
      </c>
      <c r="V2033" s="132">
        <v>1.6199999999999999E-2</v>
      </c>
      <c r="W2033" s="132">
        <v>3.0800000000000001E-2</v>
      </c>
      <c r="X2033" t="s">
        <v>413</v>
      </c>
      <c r="Y2033" t="s">
        <v>340</v>
      </c>
      <c r="Z2033" s="131">
        <v>471683.94</v>
      </c>
      <c r="AA2033" s="131">
        <v>1</v>
      </c>
      <c r="AB2033" s="131">
        <v>116.37</v>
      </c>
      <c r="AC2033" s="109"/>
      <c r="AD2033" s="131">
        <v>548.899</v>
      </c>
      <c r="AE2033" s="109"/>
      <c r="AF2033" s="108"/>
      <c r="AG2033" s="16"/>
      <c r="AH2033" s="132">
        <v>6.3000000000000003E-4</v>
      </c>
      <c r="AI2033" s="132">
        <v>3.2530000000000003E-2</v>
      </c>
      <c r="AJ2033" s="132">
        <v>2.8E-3</v>
      </c>
    </row>
    <row r="2034" spans="1:36">
      <c r="A2034" t="s">
        <v>1214</v>
      </c>
      <c r="B2034" t="s">
        <v>1258</v>
      </c>
      <c r="C2034" t="s">
        <v>2556</v>
      </c>
      <c r="D2034" t="s">
        <v>2557</v>
      </c>
      <c r="E2034" t="s">
        <v>310</v>
      </c>
      <c r="F2034" t="s">
        <v>2681</v>
      </c>
      <c r="G2034" t="s">
        <v>2682</v>
      </c>
      <c r="H2034" t="s">
        <v>322</v>
      </c>
      <c r="I2034" t="s">
        <v>756</v>
      </c>
      <c r="J2034" t="s">
        <v>205</v>
      </c>
      <c r="K2034" t="s">
        <v>205</v>
      </c>
      <c r="L2034" t="s">
        <v>326</v>
      </c>
      <c r="M2034" t="s">
        <v>341</v>
      </c>
      <c r="N2034" t="s">
        <v>447</v>
      </c>
      <c r="O2034" t="s">
        <v>340</v>
      </c>
      <c r="P2034" t="s">
        <v>2093</v>
      </c>
      <c r="Q2034" t="s">
        <v>414</v>
      </c>
      <c r="R2034" t="s">
        <v>408</v>
      </c>
      <c r="S2034" t="s">
        <v>1213</v>
      </c>
      <c r="T2034" s="131">
        <v>2.4</v>
      </c>
      <c r="U2034" t="s">
        <v>1561</v>
      </c>
      <c r="V2034" s="132">
        <v>3.925E-2</v>
      </c>
      <c r="W2034" s="132">
        <v>4.9200000000000001E-2</v>
      </c>
      <c r="X2034" t="s">
        <v>413</v>
      </c>
      <c r="Y2034" t="s">
        <v>340</v>
      </c>
      <c r="Z2034" s="131">
        <v>497336.66</v>
      </c>
      <c r="AA2034" s="131">
        <v>1</v>
      </c>
      <c r="AB2034" s="131">
        <v>96.61</v>
      </c>
      <c r="AC2034" s="109"/>
      <c r="AD2034" s="131">
        <v>480.47699999999998</v>
      </c>
      <c r="AE2034" s="109"/>
      <c r="AF2034" s="108"/>
      <c r="AG2034" s="16"/>
      <c r="AH2034" s="132">
        <v>4.9699999999999996E-3</v>
      </c>
      <c r="AI2034" s="132">
        <v>2.8469999999999999E-2</v>
      </c>
      <c r="AJ2034" s="132">
        <v>2.4499999999999999E-3</v>
      </c>
    </row>
    <row r="2035" spans="1:36">
      <c r="A2035" t="s">
        <v>1214</v>
      </c>
      <c r="B2035" t="s">
        <v>1258</v>
      </c>
      <c r="C2035" t="s">
        <v>2239</v>
      </c>
      <c r="D2035" t="s">
        <v>2240</v>
      </c>
      <c r="E2035" t="s">
        <v>310</v>
      </c>
      <c r="F2035" t="s">
        <v>2894</v>
      </c>
      <c r="G2035" t="s">
        <v>2895</v>
      </c>
      <c r="H2035" t="s">
        <v>322</v>
      </c>
      <c r="I2035" t="s">
        <v>952</v>
      </c>
      <c r="J2035" t="s">
        <v>205</v>
      </c>
      <c r="K2035" t="s">
        <v>205</v>
      </c>
      <c r="L2035" t="s">
        <v>326</v>
      </c>
      <c r="M2035" t="s">
        <v>341</v>
      </c>
      <c r="N2035" t="s">
        <v>465</v>
      </c>
      <c r="O2035" t="s">
        <v>340</v>
      </c>
      <c r="P2035" t="s">
        <v>1590</v>
      </c>
      <c r="Q2035" t="s">
        <v>414</v>
      </c>
      <c r="R2035" t="s">
        <v>408</v>
      </c>
      <c r="S2035" t="s">
        <v>1213</v>
      </c>
      <c r="T2035" s="131">
        <v>1.1200000000000001</v>
      </c>
      <c r="U2035" t="s">
        <v>2896</v>
      </c>
      <c r="V2035" s="132">
        <v>-6.9100000000000003E-3</v>
      </c>
      <c r="W2035" s="132">
        <v>5.3400000000000003E-2</v>
      </c>
      <c r="X2035" t="s">
        <v>413</v>
      </c>
      <c r="Y2035" t="s">
        <v>340</v>
      </c>
      <c r="Z2035" s="131">
        <v>429683.5</v>
      </c>
      <c r="AA2035" s="131">
        <v>1</v>
      </c>
      <c r="AB2035" s="131">
        <v>102.25</v>
      </c>
      <c r="AC2035" s="109"/>
      <c r="AD2035" s="131">
        <v>439.351</v>
      </c>
      <c r="AE2035" s="109"/>
      <c r="AF2035" s="108"/>
      <c r="AG2035" s="16"/>
      <c r="AH2035" s="132">
        <v>1.07E-3</v>
      </c>
      <c r="AI2035" s="132">
        <v>2.6030000000000001E-2</v>
      </c>
      <c r="AJ2035" s="132">
        <v>2.2399999999999998E-3</v>
      </c>
    </row>
    <row r="2036" spans="1:36">
      <c r="A2036" t="s">
        <v>1214</v>
      </c>
      <c r="B2036" t="s">
        <v>1258</v>
      </c>
      <c r="C2036" t="s">
        <v>1596</v>
      </c>
      <c r="D2036" t="s">
        <v>1597</v>
      </c>
      <c r="E2036" t="s">
        <v>310</v>
      </c>
      <c r="F2036" t="s">
        <v>2403</v>
      </c>
      <c r="G2036" t="s">
        <v>2404</v>
      </c>
      <c r="H2036" t="s">
        <v>322</v>
      </c>
      <c r="I2036" t="s">
        <v>952</v>
      </c>
      <c r="J2036" t="s">
        <v>205</v>
      </c>
      <c r="K2036" t="s">
        <v>205</v>
      </c>
      <c r="L2036" t="s">
        <v>326</v>
      </c>
      <c r="M2036" t="s">
        <v>341</v>
      </c>
      <c r="N2036" t="s">
        <v>442</v>
      </c>
      <c r="O2036" t="s">
        <v>340</v>
      </c>
      <c r="P2036" t="s">
        <v>1600</v>
      </c>
      <c r="Q2036" t="s">
        <v>416</v>
      </c>
      <c r="R2036" t="s">
        <v>408</v>
      </c>
      <c r="S2036" t="s">
        <v>1213</v>
      </c>
      <c r="T2036" s="131">
        <v>1.01</v>
      </c>
      <c r="U2036" t="s">
        <v>2405</v>
      </c>
      <c r="V2036" s="132">
        <v>1.332E-2</v>
      </c>
      <c r="W2036" s="132">
        <v>4.7500000000000001E-2</v>
      </c>
      <c r="X2036" t="s">
        <v>413</v>
      </c>
      <c r="Y2036" t="s">
        <v>340</v>
      </c>
      <c r="Z2036" s="131">
        <v>391534.56</v>
      </c>
      <c r="AA2036" s="131">
        <v>1</v>
      </c>
      <c r="AB2036" s="131">
        <v>99.89</v>
      </c>
      <c r="AC2036" s="109"/>
      <c r="AD2036" s="131">
        <v>391.10399999999998</v>
      </c>
      <c r="AE2036" s="109"/>
      <c r="AF2036" s="108"/>
      <c r="AG2036" s="16"/>
      <c r="AH2036" s="132">
        <v>6.0999999999999997E-4</v>
      </c>
      <c r="AI2036" s="132">
        <v>2.3179999999999999E-2</v>
      </c>
      <c r="AJ2036" s="132">
        <v>2E-3</v>
      </c>
    </row>
    <row r="2037" spans="1:36">
      <c r="A2037" t="s">
        <v>1214</v>
      </c>
      <c r="B2037" t="s">
        <v>1258</v>
      </c>
      <c r="C2037" t="s">
        <v>1698</v>
      </c>
      <c r="D2037" t="s">
        <v>1699</v>
      </c>
      <c r="E2037" t="s">
        <v>310</v>
      </c>
      <c r="F2037" t="s">
        <v>3484</v>
      </c>
      <c r="G2037" t="s">
        <v>3485</v>
      </c>
      <c r="H2037" t="s">
        <v>322</v>
      </c>
      <c r="I2037" t="s">
        <v>952</v>
      </c>
      <c r="J2037" t="s">
        <v>205</v>
      </c>
      <c r="K2037" t="s">
        <v>205</v>
      </c>
      <c r="L2037" t="s">
        <v>326</v>
      </c>
      <c r="M2037" t="s">
        <v>341</v>
      </c>
      <c r="N2037" t="s">
        <v>466</v>
      </c>
      <c r="O2037" t="s">
        <v>340</v>
      </c>
      <c r="P2037" t="s">
        <v>1566</v>
      </c>
      <c r="Q2037" t="s">
        <v>414</v>
      </c>
      <c r="R2037" t="s">
        <v>408</v>
      </c>
      <c r="S2037" t="s">
        <v>1213</v>
      </c>
      <c r="T2037" s="131">
        <v>2.74</v>
      </c>
      <c r="U2037" t="s">
        <v>3486</v>
      </c>
      <c r="V2037" s="132">
        <v>6.0080000000000001E-2</v>
      </c>
      <c r="W2037" s="132">
        <v>5.0599999999999999E-2</v>
      </c>
      <c r="X2037" t="s">
        <v>413</v>
      </c>
      <c r="Y2037" t="s">
        <v>340</v>
      </c>
      <c r="Z2037" s="131">
        <v>402248.82</v>
      </c>
      <c r="AA2037" s="131">
        <v>1</v>
      </c>
      <c r="AB2037" s="131">
        <v>96.2</v>
      </c>
      <c r="AC2037" s="109"/>
      <c r="AD2037" s="131">
        <v>386.96300000000002</v>
      </c>
      <c r="AE2037" s="109"/>
      <c r="AF2037" s="108"/>
      <c r="AG2037" s="16"/>
      <c r="AH2037" s="132">
        <v>1.67E-3</v>
      </c>
      <c r="AI2037" s="132">
        <v>2.2929999999999999E-2</v>
      </c>
      <c r="AJ2037" s="132">
        <v>1.98E-3</v>
      </c>
    </row>
    <row r="2038" spans="1:36">
      <c r="A2038" t="s">
        <v>1214</v>
      </c>
      <c r="B2038" t="s">
        <v>1258</v>
      </c>
      <c r="C2038" t="s">
        <v>2184</v>
      </c>
      <c r="D2038" t="s">
        <v>2185</v>
      </c>
      <c r="E2038" t="s">
        <v>310</v>
      </c>
      <c r="F2038" t="s">
        <v>2633</v>
      </c>
      <c r="G2038" t="s">
        <v>2634</v>
      </c>
      <c r="H2038" t="s">
        <v>322</v>
      </c>
      <c r="I2038" t="s">
        <v>952</v>
      </c>
      <c r="J2038" t="s">
        <v>205</v>
      </c>
      <c r="K2038" t="s">
        <v>205</v>
      </c>
      <c r="L2038" t="s">
        <v>326</v>
      </c>
      <c r="M2038" t="s">
        <v>341</v>
      </c>
      <c r="N2038" t="s">
        <v>446</v>
      </c>
      <c r="O2038" t="s">
        <v>340</v>
      </c>
      <c r="P2038" t="s">
        <v>1645</v>
      </c>
      <c r="Q2038" t="s">
        <v>414</v>
      </c>
      <c r="R2038" t="s">
        <v>408</v>
      </c>
      <c r="S2038" t="s">
        <v>1213</v>
      </c>
      <c r="T2038" s="131">
        <v>1.49</v>
      </c>
      <c r="U2038" t="s">
        <v>1389</v>
      </c>
      <c r="V2038" s="132">
        <v>-5.0000000000000001E-4</v>
      </c>
      <c r="W2038" s="132">
        <v>5.11E-2</v>
      </c>
      <c r="X2038" t="s">
        <v>413</v>
      </c>
      <c r="Y2038" t="s">
        <v>340</v>
      </c>
      <c r="Z2038" s="131">
        <v>357870.32</v>
      </c>
      <c r="AA2038" s="131">
        <v>1</v>
      </c>
      <c r="AB2038" s="131">
        <v>102.11</v>
      </c>
      <c r="AC2038" s="109"/>
      <c r="AD2038" s="131">
        <v>365.42099999999999</v>
      </c>
      <c r="AE2038" s="109"/>
      <c r="AF2038" s="108"/>
      <c r="AG2038" s="16"/>
      <c r="AH2038" s="132">
        <v>8.9999999999999998E-4</v>
      </c>
      <c r="AI2038" s="132">
        <v>2.1649999999999999E-2</v>
      </c>
      <c r="AJ2038" s="132">
        <v>1.8699999999999999E-3</v>
      </c>
    </row>
    <row r="2039" spans="1:36">
      <c r="A2039" t="s">
        <v>1214</v>
      </c>
      <c r="B2039" t="s">
        <v>1258</v>
      </c>
      <c r="C2039" t="s">
        <v>1723</v>
      </c>
      <c r="D2039" t="s">
        <v>1724</v>
      </c>
      <c r="E2039" t="s">
        <v>310</v>
      </c>
      <c r="F2039" t="s">
        <v>3062</v>
      </c>
      <c r="G2039" t="s">
        <v>3063</v>
      </c>
      <c r="H2039" t="s">
        <v>322</v>
      </c>
      <c r="I2039" t="s">
        <v>755</v>
      </c>
      <c r="J2039" t="s">
        <v>205</v>
      </c>
      <c r="K2039" t="s">
        <v>205</v>
      </c>
      <c r="L2039" t="s">
        <v>326</v>
      </c>
      <c r="M2039" t="s">
        <v>341</v>
      </c>
      <c r="N2039" t="s">
        <v>465</v>
      </c>
      <c r="O2039" t="s">
        <v>340</v>
      </c>
      <c r="P2039" t="s">
        <v>1566</v>
      </c>
      <c r="Q2039" t="s">
        <v>414</v>
      </c>
      <c r="R2039" t="s">
        <v>408</v>
      </c>
      <c r="S2039" t="s">
        <v>1213</v>
      </c>
      <c r="T2039" s="131">
        <v>2.96</v>
      </c>
      <c r="U2039" t="s">
        <v>1267</v>
      </c>
      <c r="V2039" s="132">
        <v>1.7080000000000001E-2</v>
      </c>
      <c r="W2039" s="132">
        <v>2.87E-2</v>
      </c>
      <c r="X2039" t="s">
        <v>413</v>
      </c>
      <c r="Y2039" t="s">
        <v>340</v>
      </c>
      <c r="Z2039" s="131">
        <v>261100</v>
      </c>
      <c r="AA2039" s="131">
        <v>1</v>
      </c>
      <c r="AB2039" s="131">
        <v>113.83</v>
      </c>
      <c r="AC2039" s="109"/>
      <c r="AD2039" s="131">
        <v>297.20999999999998</v>
      </c>
      <c r="AE2039" s="109"/>
      <c r="AF2039" s="108"/>
      <c r="AG2039" s="16"/>
      <c r="AH2039" s="132">
        <v>1.0399999999999999E-3</v>
      </c>
      <c r="AI2039" s="132">
        <v>1.7610000000000001E-2</v>
      </c>
      <c r="AJ2039" s="132">
        <v>1.5200000000000001E-3</v>
      </c>
    </row>
    <row r="2040" spans="1:36">
      <c r="A2040" t="s">
        <v>1214</v>
      </c>
      <c r="B2040" t="s">
        <v>1258</v>
      </c>
      <c r="C2040" t="s">
        <v>1935</v>
      </c>
      <c r="D2040" t="s">
        <v>1936</v>
      </c>
      <c r="E2040" t="s">
        <v>310</v>
      </c>
      <c r="F2040" t="s">
        <v>2528</v>
      </c>
      <c r="G2040" t="s">
        <v>2529</v>
      </c>
      <c r="H2040" t="s">
        <v>322</v>
      </c>
      <c r="I2040" t="s">
        <v>755</v>
      </c>
      <c r="J2040" t="s">
        <v>205</v>
      </c>
      <c r="K2040" t="s">
        <v>205</v>
      </c>
      <c r="L2040" t="s">
        <v>326</v>
      </c>
      <c r="M2040" t="s">
        <v>341</v>
      </c>
      <c r="N2040" t="s">
        <v>465</v>
      </c>
      <c r="O2040" t="s">
        <v>340</v>
      </c>
      <c r="P2040" t="s">
        <v>1645</v>
      </c>
      <c r="Q2040" t="s">
        <v>414</v>
      </c>
      <c r="R2040" t="s">
        <v>408</v>
      </c>
      <c r="S2040" t="s">
        <v>1213</v>
      </c>
      <c r="T2040" s="131">
        <v>2.02</v>
      </c>
      <c r="U2040" t="s">
        <v>1351</v>
      </c>
      <c r="V2040" s="132">
        <v>4.4299999999999999E-3</v>
      </c>
      <c r="W2040" s="132">
        <v>2.87E-2</v>
      </c>
      <c r="X2040" t="s">
        <v>413</v>
      </c>
      <c r="Y2040" t="s">
        <v>340</v>
      </c>
      <c r="Z2040" s="131">
        <v>238168.1</v>
      </c>
      <c r="AA2040" s="131">
        <v>1</v>
      </c>
      <c r="AB2040" s="131">
        <v>116.49</v>
      </c>
      <c r="AC2040" s="109"/>
      <c r="AD2040" s="131">
        <v>277.44200000000001</v>
      </c>
      <c r="AE2040" s="109"/>
      <c r="AF2040" s="108"/>
      <c r="AG2040" s="16"/>
      <c r="AH2040" s="132">
        <v>1.4999999999999999E-4</v>
      </c>
      <c r="AI2040" s="132">
        <v>1.644E-2</v>
      </c>
      <c r="AJ2040" s="132">
        <v>1.42E-3</v>
      </c>
    </row>
    <row r="2041" spans="1:36">
      <c r="A2041" t="s">
        <v>1214</v>
      </c>
      <c r="B2041" t="s">
        <v>1258</v>
      </c>
      <c r="C2041" t="s">
        <v>2207</v>
      </c>
      <c r="D2041" t="s">
        <v>2208</v>
      </c>
      <c r="E2041" t="s">
        <v>310</v>
      </c>
      <c r="F2041" t="s">
        <v>2602</v>
      </c>
      <c r="G2041" t="s">
        <v>2603</v>
      </c>
      <c r="H2041" t="s">
        <v>322</v>
      </c>
      <c r="I2041" t="s">
        <v>952</v>
      </c>
      <c r="J2041" t="s">
        <v>205</v>
      </c>
      <c r="K2041" t="s">
        <v>205</v>
      </c>
      <c r="L2041" t="s">
        <v>326</v>
      </c>
      <c r="M2041" t="s">
        <v>341</v>
      </c>
      <c r="N2041" t="s">
        <v>455</v>
      </c>
      <c r="O2041" t="s">
        <v>340</v>
      </c>
      <c r="P2041" t="s">
        <v>1550</v>
      </c>
      <c r="Q2041" t="s">
        <v>414</v>
      </c>
      <c r="R2041" t="s">
        <v>408</v>
      </c>
      <c r="S2041" t="s">
        <v>1213</v>
      </c>
      <c r="T2041" s="131">
        <v>2.34</v>
      </c>
      <c r="U2041" t="s">
        <v>1795</v>
      </c>
      <c r="V2041" s="132">
        <v>4.8250000000000001E-2</v>
      </c>
      <c r="W2041" s="132">
        <v>5.0500000000000003E-2</v>
      </c>
      <c r="X2041" t="s">
        <v>413</v>
      </c>
      <c r="Y2041" t="s">
        <v>340</v>
      </c>
      <c r="Z2041" s="131">
        <v>225519.02</v>
      </c>
      <c r="AA2041" s="131">
        <v>1</v>
      </c>
      <c r="AB2041" s="131">
        <v>106.95</v>
      </c>
      <c r="AC2041" s="109"/>
      <c r="AD2041" s="131">
        <v>241.19300000000001</v>
      </c>
      <c r="AE2041" s="109"/>
      <c r="AF2041" s="108"/>
      <c r="AG2041" s="16"/>
      <c r="AH2041" s="132">
        <v>2.1000000000000001E-4</v>
      </c>
      <c r="AI2041" s="132">
        <v>1.4290000000000001E-2</v>
      </c>
      <c r="AJ2041" s="132">
        <v>1.23E-3</v>
      </c>
    </row>
    <row r="2042" spans="1:36">
      <c r="A2042" t="s">
        <v>1214</v>
      </c>
      <c r="B2042" t="s">
        <v>1258</v>
      </c>
      <c r="C2042" t="s">
        <v>2490</v>
      </c>
      <c r="D2042" t="s">
        <v>2491</v>
      </c>
      <c r="E2042" t="s">
        <v>310</v>
      </c>
      <c r="F2042" t="s">
        <v>3035</v>
      </c>
      <c r="G2042" t="s">
        <v>3036</v>
      </c>
      <c r="H2042" t="s">
        <v>322</v>
      </c>
      <c r="I2042" t="s">
        <v>952</v>
      </c>
      <c r="J2042" t="s">
        <v>205</v>
      </c>
      <c r="K2042" t="s">
        <v>205</v>
      </c>
      <c r="L2042" t="s">
        <v>326</v>
      </c>
      <c r="M2042" t="s">
        <v>341</v>
      </c>
      <c r="N2042" t="s">
        <v>446</v>
      </c>
      <c r="O2042" t="s">
        <v>340</v>
      </c>
      <c r="P2042" t="s">
        <v>1579</v>
      </c>
      <c r="Q2042" t="s">
        <v>416</v>
      </c>
      <c r="R2042" t="s">
        <v>408</v>
      </c>
      <c r="S2042" t="s">
        <v>1213</v>
      </c>
      <c r="T2042" s="131">
        <v>0.5</v>
      </c>
      <c r="U2042" t="s">
        <v>1636</v>
      </c>
      <c r="V2042" s="132">
        <v>2.359E-2</v>
      </c>
      <c r="W2042" s="132">
        <v>4.7500000000000001E-2</v>
      </c>
      <c r="X2042" t="s">
        <v>413</v>
      </c>
      <c r="Y2042" t="s">
        <v>340</v>
      </c>
      <c r="Z2042" s="131">
        <v>236838</v>
      </c>
      <c r="AA2042" s="131">
        <v>1</v>
      </c>
      <c r="AB2042" s="131">
        <v>100.27</v>
      </c>
      <c r="AC2042" s="109"/>
      <c r="AD2042" s="131">
        <v>237.477</v>
      </c>
      <c r="AE2042" s="109"/>
      <c r="AF2042" s="108"/>
      <c r="AG2042" s="16"/>
      <c r="AH2042" s="132">
        <v>4.8000000000000001E-4</v>
      </c>
      <c r="AI2042" s="132">
        <v>1.4069999999999999E-2</v>
      </c>
      <c r="AJ2042" s="132">
        <v>1.2099999999999999E-3</v>
      </c>
    </row>
    <row r="2043" spans="1:36">
      <c r="A2043" t="s">
        <v>1214</v>
      </c>
      <c r="B2043" t="s">
        <v>1258</v>
      </c>
      <c r="C2043" t="s">
        <v>1627</v>
      </c>
      <c r="D2043" t="s">
        <v>1628</v>
      </c>
      <c r="E2043" t="s">
        <v>310</v>
      </c>
      <c r="F2043" t="s">
        <v>3512</v>
      </c>
      <c r="G2043" t="s">
        <v>3513</v>
      </c>
      <c r="H2043" t="s">
        <v>322</v>
      </c>
      <c r="I2043" t="s">
        <v>755</v>
      </c>
      <c r="J2043" t="s">
        <v>205</v>
      </c>
      <c r="K2043" t="s">
        <v>205</v>
      </c>
      <c r="L2043" t="s">
        <v>326</v>
      </c>
      <c r="M2043" t="s">
        <v>341</v>
      </c>
      <c r="N2043" t="s">
        <v>466</v>
      </c>
      <c r="O2043" t="s">
        <v>340</v>
      </c>
      <c r="P2043" t="s">
        <v>1600</v>
      </c>
      <c r="Q2043" t="s">
        <v>416</v>
      </c>
      <c r="R2043" t="s">
        <v>408</v>
      </c>
      <c r="S2043" t="s">
        <v>1213</v>
      </c>
      <c r="T2043" s="131">
        <v>1.1399999999999999</v>
      </c>
      <c r="U2043" t="s">
        <v>2476</v>
      </c>
      <c r="V2043" s="132">
        <v>1.3169999999999999E-2</v>
      </c>
      <c r="W2043" s="132">
        <v>0.03</v>
      </c>
      <c r="X2043" t="s">
        <v>413</v>
      </c>
      <c r="Y2043" t="s">
        <v>340</v>
      </c>
      <c r="Z2043" s="131">
        <v>192000</v>
      </c>
      <c r="AA2043" s="131">
        <v>1</v>
      </c>
      <c r="AB2043" s="131">
        <v>119.39</v>
      </c>
      <c r="AC2043" s="109"/>
      <c r="AD2043" s="131">
        <v>229.22900000000001</v>
      </c>
      <c r="AE2043" s="109"/>
      <c r="AF2043" s="108"/>
      <c r="AG2043" s="16"/>
      <c r="AH2043" s="132">
        <v>4.6999999999999999E-4</v>
      </c>
      <c r="AI2043" s="132">
        <v>1.358E-2</v>
      </c>
      <c r="AJ2043" s="132">
        <v>1.17E-3</v>
      </c>
    </row>
    <row r="2044" spans="1:36">
      <c r="A2044" t="s">
        <v>1214</v>
      </c>
      <c r="B2044" t="s">
        <v>1258</v>
      </c>
      <c r="C2044" t="s">
        <v>2547</v>
      </c>
      <c r="D2044" t="s">
        <v>2548</v>
      </c>
      <c r="E2044" t="s">
        <v>310</v>
      </c>
      <c r="F2044" t="s">
        <v>2767</v>
      </c>
      <c r="G2044" t="s">
        <v>2768</v>
      </c>
      <c r="H2044" t="s">
        <v>322</v>
      </c>
      <c r="I2044" t="s">
        <v>756</v>
      </c>
      <c r="J2044" t="s">
        <v>205</v>
      </c>
      <c r="K2044" t="s">
        <v>205</v>
      </c>
      <c r="L2044" t="s">
        <v>326</v>
      </c>
      <c r="M2044" t="s">
        <v>341</v>
      </c>
      <c r="N2044" t="s">
        <v>455</v>
      </c>
      <c r="O2044" t="s">
        <v>340</v>
      </c>
      <c r="P2044" t="s">
        <v>1579</v>
      </c>
      <c r="Q2044" t="s">
        <v>416</v>
      </c>
      <c r="R2044" t="s">
        <v>408</v>
      </c>
      <c r="S2044" t="s">
        <v>1213</v>
      </c>
      <c r="T2044" s="131">
        <v>2.59</v>
      </c>
      <c r="U2044" t="s">
        <v>2551</v>
      </c>
      <c r="V2044" s="132">
        <v>5.3019999999999998E-2</v>
      </c>
      <c r="W2044" s="132">
        <v>6.25E-2</v>
      </c>
      <c r="X2044" t="s">
        <v>413</v>
      </c>
      <c r="Y2044" t="s">
        <v>340</v>
      </c>
      <c r="Z2044" s="131">
        <v>199419.17</v>
      </c>
      <c r="AA2044" s="131">
        <v>1</v>
      </c>
      <c r="AB2044" s="131">
        <v>95.53</v>
      </c>
      <c r="AC2044" s="109"/>
      <c r="AD2044" s="131">
        <v>190.505</v>
      </c>
      <c r="AE2044" s="109"/>
      <c r="AF2044" s="108"/>
      <c r="AG2044" s="16"/>
      <c r="AH2044" s="132">
        <v>1.8000000000000001E-4</v>
      </c>
      <c r="AI2044" s="132">
        <v>1.129E-2</v>
      </c>
      <c r="AJ2044" s="132">
        <v>9.7000000000000005E-4</v>
      </c>
    </row>
    <row r="2045" spans="1:36">
      <c r="A2045" t="s">
        <v>1214</v>
      </c>
      <c r="B2045" t="s">
        <v>1258</v>
      </c>
      <c r="C2045" t="s">
        <v>1974</v>
      </c>
      <c r="D2045" t="s">
        <v>1975</v>
      </c>
      <c r="E2045" t="s">
        <v>310</v>
      </c>
      <c r="F2045" t="s">
        <v>3502</v>
      </c>
      <c r="G2045" t="s">
        <v>3503</v>
      </c>
      <c r="H2045" t="s">
        <v>322</v>
      </c>
      <c r="I2045" t="s">
        <v>952</v>
      </c>
      <c r="J2045" t="s">
        <v>205</v>
      </c>
      <c r="K2045" t="s">
        <v>205</v>
      </c>
      <c r="L2045" t="s">
        <v>326</v>
      </c>
      <c r="M2045" t="s">
        <v>341</v>
      </c>
      <c r="N2045" t="s">
        <v>448</v>
      </c>
      <c r="O2045" t="s">
        <v>340</v>
      </c>
      <c r="P2045" t="s">
        <v>1530</v>
      </c>
      <c r="Q2045" t="s">
        <v>414</v>
      </c>
      <c r="R2045" t="s">
        <v>408</v>
      </c>
      <c r="S2045" t="s">
        <v>1213</v>
      </c>
      <c r="T2045" s="131">
        <v>1.67</v>
      </c>
      <c r="U2045" t="s">
        <v>3504</v>
      </c>
      <c r="V2045" s="132">
        <v>4.249E-2</v>
      </c>
      <c r="W2045" s="132">
        <v>5.1200000000000002E-2</v>
      </c>
      <c r="X2045" t="s">
        <v>413</v>
      </c>
      <c r="Y2045" t="s">
        <v>340</v>
      </c>
      <c r="Z2045" s="131">
        <v>160000</v>
      </c>
      <c r="AA2045" s="131">
        <v>1</v>
      </c>
      <c r="AB2045" s="131">
        <v>100.71</v>
      </c>
      <c r="AC2045" s="109"/>
      <c r="AD2045" s="131">
        <v>161.136</v>
      </c>
      <c r="AE2045" s="109"/>
      <c r="AF2045" s="108"/>
      <c r="AG2045" s="16"/>
      <c r="AH2045" s="132">
        <v>2.0000000000000001E-4</v>
      </c>
      <c r="AI2045" s="132">
        <v>9.5499999999999995E-3</v>
      </c>
      <c r="AJ2045" s="132">
        <v>8.1999999999999998E-4</v>
      </c>
    </row>
    <row r="2046" spans="1:36">
      <c r="A2046" t="s">
        <v>1214</v>
      </c>
      <c r="B2046" t="s">
        <v>1258</v>
      </c>
      <c r="C2046" t="s">
        <v>2289</v>
      </c>
      <c r="D2046" t="s">
        <v>2290</v>
      </c>
      <c r="E2046" t="s">
        <v>310</v>
      </c>
      <c r="F2046" t="s">
        <v>2693</v>
      </c>
      <c r="G2046" t="s">
        <v>2694</v>
      </c>
      <c r="H2046" t="s">
        <v>322</v>
      </c>
      <c r="I2046" t="s">
        <v>755</v>
      </c>
      <c r="J2046" t="s">
        <v>205</v>
      </c>
      <c r="K2046" t="s">
        <v>205</v>
      </c>
      <c r="L2046" t="s">
        <v>326</v>
      </c>
      <c r="M2046" t="s">
        <v>341</v>
      </c>
      <c r="N2046" t="s">
        <v>465</v>
      </c>
      <c r="O2046" t="s">
        <v>340</v>
      </c>
      <c r="P2046" t="s">
        <v>1590</v>
      </c>
      <c r="Q2046" t="s">
        <v>414</v>
      </c>
      <c r="R2046" t="s">
        <v>408</v>
      </c>
      <c r="S2046" t="s">
        <v>1213</v>
      </c>
      <c r="T2046" s="131">
        <v>0.91</v>
      </c>
      <c r="U2046" t="s">
        <v>2695</v>
      </c>
      <c r="V2046" s="132">
        <v>8.5199999999999998E-3</v>
      </c>
      <c r="W2046" s="132">
        <v>2.8400000000000002E-2</v>
      </c>
      <c r="X2046" t="s">
        <v>413</v>
      </c>
      <c r="Y2046" t="s">
        <v>340</v>
      </c>
      <c r="Z2046" s="131">
        <v>134574.5</v>
      </c>
      <c r="AA2046" s="131">
        <v>1</v>
      </c>
      <c r="AB2046" s="131">
        <v>118.18</v>
      </c>
      <c r="AC2046" s="109"/>
      <c r="AD2046" s="131">
        <v>159.04</v>
      </c>
      <c r="AE2046" s="109"/>
      <c r="AF2046" s="108"/>
      <c r="AG2046" s="16"/>
      <c r="AH2046" s="132">
        <v>1E-4</v>
      </c>
      <c r="AI2046" s="132">
        <v>9.4199999999999996E-3</v>
      </c>
      <c r="AJ2046" s="132">
        <v>8.0999999999999996E-4</v>
      </c>
    </row>
    <row r="2047" spans="1:36">
      <c r="A2047" t="s">
        <v>1214</v>
      </c>
      <c r="B2047" t="s">
        <v>1258</v>
      </c>
      <c r="C2047" t="s">
        <v>2661</v>
      </c>
      <c r="D2047" t="s">
        <v>2662</v>
      </c>
      <c r="E2047" t="s">
        <v>310</v>
      </c>
      <c r="F2047" t="s">
        <v>2663</v>
      </c>
      <c r="G2047" t="s">
        <v>2664</v>
      </c>
      <c r="H2047" t="s">
        <v>322</v>
      </c>
      <c r="I2047" t="s">
        <v>756</v>
      </c>
      <c r="J2047" t="s">
        <v>205</v>
      </c>
      <c r="K2047" t="s">
        <v>205</v>
      </c>
      <c r="L2047" t="s">
        <v>326</v>
      </c>
      <c r="M2047" t="s">
        <v>341</v>
      </c>
      <c r="N2047" t="s">
        <v>455</v>
      </c>
      <c r="O2047" t="s">
        <v>340</v>
      </c>
      <c r="P2047" t="s">
        <v>1645</v>
      </c>
      <c r="Q2047" t="s">
        <v>414</v>
      </c>
      <c r="R2047" t="s">
        <v>408</v>
      </c>
      <c r="S2047" t="s">
        <v>1213</v>
      </c>
      <c r="T2047" s="131">
        <v>0.28000000000000003</v>
      </c>
      <c r="U2047" t="s">
        <v>2665</v>
      </c>
      <c r="V2047" s="132">
        <v>3.771E-2</v>
      </c>
      <c r="W2047" s="132">
        <v>2.5399999999999999E-2</v>
      </c>
      <c r="X2047" t="s">
        <v>413</v>
      </c>
      <c r="Y2047" t="s">
        <v>340</v>
      </c>
      <c r="Z2047" s="131">
        <v>146259.35999999999</v>
      </c>
      <c r="AA2047" s="131">
        <v>1</v>
      </c>
      <c r="AB2047" s="131">
        <v>94.47</v>
      </c>
      <c r="AC2047" s="109"/>
      <c r="AD2047" s="131">
        <v>138.17099999999999</v>
      </c>
      <c r="AE2047" s="109"/>
      <c r="AF2047" s="108"/>
      <c r="AG2047" s="16"/>
      <c r="AH2047" s="132">
        <v>8.7000000000000001E-4</v>
      </c>
      <c r="AI2047" s="132">
        <v>8.1899999999999994E-3</v>
      </c>
      <c r="AJ2047" s="132">
        <v>7.1000000000000002E-4</v>
      </c>
    </row>
    <row r="2048" spans="1:36">
      <c r="A2048" t="s">
        <v>1214</v>
      </c>
      <c r="B2048" t="s">
        <v>1258</v>
      </c>
      <c r="C2048" t="s">
        <v>2066</v>
      </c>
      <c r="D2048" t="s">
        <v>2067</v>
      </c>
      <c r="E2048" t="s">
        <v>310</v>
      </c>
      <c r="F2048" t="s">
        <v>3467</v>
      </c>
      <c r="G2048" t="s">
        <v>3468</v>
      </c>
      <c r="H2048" t="s">
        <v>322</v>
      </c>
      <c r="I2048" t="s">
        <v>755</v>
      </c>
      <c r="J2048" t="s">
        <v>205</v>
      </c>
      <c r="K2048" t="s">
        <v>205</v>
      </c>
      <c r="L2048" t="s">
        <v>326</v>
      </c>
      <c r="M2048" t="s">
        <v>341</v>
      </c>
      <c r="N2048" t="s">
        <v>465</v>
      </c>
      <c r="O2048" t="s">
        <v>340</v>
      </c>
      <c r="P2048" t="s">
        <v>1645</v>
      </c>
      <c r="Q2048" t="s">
        <v>414</v>
      </c>
      <c r="R2048" t="s">
        <v>408</v>
      </c>
      <c r="S2048" t="s">
        <v>1213</v>
      </c>
      <c r="T2048" s="131">
        <v>1.97</v>
      </c>
      <c r="U2048" t="s">
        <v>1607</v>
      </c>
      <c r="V2048" s="132">
        <v>-6.4000000000000005E-4</v>
      </c>
      <c r="W2048" s="132">
        <v>2.81E-2</v>
      </c>
      <c r="X2048" t="s">
        <v>413</v>
      </c>
      <c r="Y2048" t="s">
        <v>340</v>
      </c>
      <c r="Z2048" s="131">
        <v>85318.65</v>
      </c>
      <c r="AA2048" s="131">
        <v>1</v>
      </c>
      <c r="AB2048" s="131">
        <v>117.65</v>
      </c>
      <c r="AC2048" s="109">
        <v>37.469000000000001</v>
      </c>
      <c r="AD2048" s="131">
        <v>137.846</v>
      </c>
      <c r="AE2048" s="109"/>
      <c r="AF2048" s="108"/>
      <c r="AG2048" s="16"/>
      <c r="AH2048" s="132">
        <v>2.1000000000000001E-4</v>
      </c>
      <c r="AI2048" s="132">
        <v>1.039E-2</v>
      </c>
      <c r="AJ2048" s="132">
        <v>8.9999999999999998E-4</v>
      </c>
    </row>
    <row r="2049" spans="1:36">
      <c r="A2049" t="s">
        <v>1214</v>
      </c>
      <c r="B2049" t="s">
        <v>1258</v>
      </c>
      <c r="C2049" t="s">
        <v>456</v>
      </c>
      <c r="D2049" t="s">
        <v>2228</v>
      </c>
      <c r="E2049" t="s">
        <v>310</v>
      </c>
      <c r="F2049" t="s">
        <v>2419</v>
      </c>
      <c r="G2049" t="s">
        <v>2420</v>
      </c>
      <c r="H2049" t="s">
        <v>322</v>
      </c>
      <c r="I2049" t="s">
        <v>755</v>
      </c>
      <c r="J2049" t="s">
        <v>205</v>
      </c>
      <c r="K2049" t="s">
        <v>205</v>
      </c>
      <c r="L2049" t="s">
        <v>326</v>
      </c>
      <c r="M2049" t="s">
        <v>341</v>
      </c>
      <c r="N2049" t="s">
        <v>441</v>
      </c>
      <c r="O2049" t="s">
        <v>340</v>
      </c>
      <c r="P2049" t="s">
        <v>1212</v>
      </c>
      <c r="Q2049" t="s">
        <v>414</v>
      </c>
      <c r="R2049" t="s">
        <v>408</v>
      </c>
      <c r="S2049" t="s">
        <v>1213</v>
      </c>
      <c r="T2049" s="131">
        <v>0.65</v>
      </c>
      <c r="U2049" t="s">
        <v>2421</v>
      </c>
      <c r="V2049" s="132">
        <v>5.2999999999999998E-4</v>
      </c>
      <c r="W2049" s="132">
        <v>2.9600000000000001E-2</v>
      </c>
      <c r="X2049" t="s">
        <v>413</v>
      </c>
      <c r="Y2049" t="s">
        <v>340</v>
      </c>
      <c r="Z2049" s="131">
        <v>109213</v>
      </c>
      <c r="AA2049" s="131">
        <v>1</v>
      </c>
      <c r="AB2049" s="131">
        <v>121.68</v>
      </c>
      <c r="AC2049" s="109"/>
      <c r="AD2049" s="131">
        <v>132.88999999999999</v>
      </c>
      <c r="AE2049" s="109"/>
      <c r="AF2049" s="108"/>
      <c r="AG2049" s="16"/>
      <c r="AH2049" s="132">
        <v>6.9999999999999994E-5</v>
      </c>
      <c r="AI2049" s="132">
        <v>7.8700000000000003E-3</v>
      </c>
      <c r="AJ2049" s="132">
        <v>6.8000000000000005E-4</v>
      </c>
    </row>
    <row r="2050" spans="1:36">
      <c r="A2050" t="s">
        <v>1214</v>
      </c>
      <c r="B2050" t="s">
        <v>1258</v>
      </c>
      <c r="C2050" t="s">
        <v>456</v>
      </c>
      <c r="D2050" t="s">
        <v>2228</v>
      </c>
      <c r="E2050" t="s">
        <v>310</v>
      </c>
      <c r="F2050" t="s">
        <v>2229</v>
      </c>
      <c r="G2050" t="s">
        <v>2230</v>
      </c>
      <c r="H2050" t="s">
        <v>322</v>
      </c>
      <c r="I2050" t="s">
        <v>755</v>
      </c>
      <c r="J2050" t="s">
        <v>205</v>
      </c>
      <c r="K2050" t="s">
        <v>205</v>
      </c>
      <c r="L2050" t="s">
        <v>326</v>
      </c>
      <c r="M2050" t="s">
        <v>341</v>
      </c>
      <c r="N2050" t="s">
        <v>441</v>
      </c>
      <c r="O2050" t="s">
        <v>340</v>
      </c>
      <c r="P2050" t="s">
        <v>1212</v>
      </c>
      <c r="Q2050" t="s">
        <v>414</v>
      </c>
      <c r="R2050" t="s">
        <v>408</v>
      </c>
      <c r="S2050" t="s">
        <v>1213</v>
      </c>
      <c r="T2050" s="131">
        <v>10.06</v>
      </c>
      <c r="U2050" t="s">
        <v>2231</v>
      </c>
      <c r="V2050" s="132">
        <v>2.8459999999999999E-2</v>
      </c>
      <c r="W2050" s="132">
        <v>2.7900000000000001E-2</v>
      </c>
      <c r="X2050" t="s">
        <v>413</v>
      </c>
      <c r="Y2050" t="s">
        <v>340</v>
      </c>
      <c r="Z2050" s="131">
        <v>97503</v>
      </c>
      <c r="AA2050" s="131">
        <v>1</v>
      </c>
      <c r="AB2050" s="131">
        <v>110.87</v>
      </c>
      <c r="AC2050" s="109"/>
      <c r="AD2050" s="131">
        <v>108.102</v>
      </c>
      <c r="AE2050" s="109"/>
      <c r="AF2050" s="108"/>
      <c r="AG2050" s="16"/>
      <c r="AH2050" s="132">
        <v>2.0000000000000002E-5</v>
      </c>
      <c r="AI2050" s="132">
        <v>6.4099999999999999E-3</v>
      </c>
      <c r="AJ2050" s="132">
        <v>5.5000000000000003E-4</v>
      </c>
    </row>
    <row r="2051" spans="1:36">
      <c r="A2051" t="s">
        <v>1214</v>
      </c>
      <c r="B2051" t="s">
        <v>1258</v>
      </c>
      <c r="C2051" t="s">
        <v>1526</v>
      </c>
      <c r="D2051" t="s">
        <v>1527</v>
      </c>
      <c r="E2051" t="s">
        <v>310</v>
      </c>
      <c r="F2051" t="s">
        <v>2383</v>
      </c>
      <c r="G2051" t="s">
        <v>2384</v>
      </c>
      <c r="H2051" t="s">
        <v>322</v>
      </c>
      <c r="I2051" t="s">
        <v>755</v>
      </c>
      <c r="J2051" t="s">
        <v>205</v>
      </c>
      <c r="K2051" t="s">
        <v>205</v>
      </c>
      <c r="L2051" t="s">
        <v>326</v>
      </c>
      <c r="M2051" t="s">
        <v>341</v>
      </c>
      <c r="N2051" t="s">
        <v>465</v>
      </c>
      <c r="O2051" t="s">
        <v>340</v>
      </c>
      <c r="P2051" t="s">
        <v>1566</v>
      </c>
      <c r="Q2051" t="s">
        <v>414</v>
      </c>
      <c r="R2051" t="s">
        <v>408</v>
      </c>
      <c r="S2051" t="s">
        <v>1213</v>
      </c>
      <c r="T2051" s="131">
        <v>3.59</v>
      </c>
      <c r="U2051" t="s">
        <v>2385</v>
      </c>
      <c r="V2051" s="132">
        <v>2.767E-2</v>
      </c>
      <c r="W2051" s="132">
        <v>2.9899999999999999E-2</v>
      </c>
      <c r="X2051" t="s">
        <v>413</v>
      </c>
      <c r="Y2051" t="s">
        <v>340</v>
      </c>
      <c r="Z2051" s="131">
        <v>99000</v>
      </c>
      <c r="AA2051" s="131">
        <v>1</v>
      </c>
      <c r="AB2051" s="131">
        <v>108.57</v>
      </c>
      <c r="AC2051" s="109"/>
      <c r="AD2051" s="131">
        <v>107.48399999999999</v>
      </c>
      <c r="AE2051" s="109"/>
      <c r="AF2051" s="108"/>
      <c r="AG2051" s="16"/>
      <c r="AH2051" s="132">
        <v>1.2E-4</v>
      </c>
      <c r="AI2051" s="132">
        <v>6.3699999999999998E-3</v>
      </c>
      <c r="AJ2051" s="132">
        <v>5.5000000000000003E-4</v>
      </c>
    </row>
    <row r="2052" spans="1:36">
      <c r="A2052" t="s">
        <v>1214</v>
      </c>
      <c r="B2052" t="s">
        <v>1258</v>
      </c>
      <c r="C2052" t="s">
        <v>2480</v>
      </c>
      <c r="D2052" t="s">
        <v>2481</v>
      </c>
      <c r="E2052" t="s">
        <v>310</v>
      </c>
      <c r="F2052" t="s">
        <v>2482</v>
      </c>
      <c r="G2052" t="s">
        <v>2483</v>
      </c>
      <c r="H2052" t="s">
        <v>322</v>
      </c>
      <c r="I2052" t="s">
        <v>755</v>
      </c>
      <c r="J2052" t="s">
        <v>205</v>
      </c>
      <c r="K2052" t="s">
        <v>205</v>
      </c>
      <c r="L2052" t="s">
        <v>326</v>
      </c>
      <c r="M2052" t="s">
        <v>341</v>
      </c>
      <c r="N2052" t="s">
        <v>478</v>
      </c>
      <c r="O2052" t="s">
        <v>340</v>
      </c>
      <c r="P2052" t="s">
        <v>1212</v>
      </c>
      <c r="Q2052" t="s">
        <v>414</v>
      </c>
      <c r="R2052" t="s">
        <v>408</v>
      </c>
      <c r="S2052" t="s">
        <v>1213</v>
      </c>
      <c r="T2052" s="131">
        <v>11.73</v>
      </c>
      <c r="U2052" t="s">
        <v>2484</v>
      </c>
      <c r="V2052" s="132">
        <v>2.743E-2</v>
      </c>
      <c r="W2052" s="132">
        <v>2.7699999999999999E-2</v>
      </c>
      <c r="X2052" t="s">
        <v>413</v>
      </c>
      <c r="Y2052" t="s">
        <v>340</v>
      </c>
      <c r="Z2052" s="131">
        <v>96703.3</v>
      </c>
      <c r="AA2052" s="131">
        <v>1</v>
      </c>
      <c r="AB2052" s="131">
        <v>106.32</v>
      </c>
      <c r="AC2052" s="109"/>
      <c r="AD2052" s="131">
        <v>102.815</v>
      </c>
      <c r="AE2052" s="109"/>
      <c r="AF2052" s="108"/>
      <c r="AG2052" s="16"/>
      <c r="AH2052" s="132">
        <v>2.0000000000000002E-5</v>
      </c>
      <c r="AI2052" s="132">
        <v>6.0899999999999999E-3</v>
      </c>
      <c r="AJ2052" s="132">
        <v>5.2999999999999998E-4</v>
      </c>
    </row>
    <row r="2053" spans="1:36">
      <c r="A2053" t="s">
        <v>1214</v>
      </c>
      <c r="B2053" t="s">
        <v>1258</v>
      </c>
      <c r="C2053" t="s">
        <v>2581</v>
      </c>
      <c r="D2053" t="s">
        <v>2582</v>
      </c>
      <c r="E2053" t="s">
        <v>310</v>
      </c>
      <c r="F2053" t="s">
        <v>2716</v>
      </c>
      <c r="G2053" t="s">
        <v>2717</v>
      </c>
      <c r="H2053" t="s">
        <v>322</v>
      </c>
      <c r="I2053" t="s">
        <v>952</v>
      </c>
      <c r="J2053" t="s">
        <v>205</v>
      </c>
      <c r="K2053" t="s">
        <v>205</v>
      </c>
      <c r="L2053" t="s">
        <v>326</v>
      </c>
      <c r="M2053" t="s">
        <v>341</v>
      </c>
      <c r="N2053" t="s">
        <v>446</v>
      </c>
      <c r="O2053" t="s">
        <v>340</v>
      </c>
      <c r="P2053" t="s">
        <v>1590</v>
      </c>
      <c r="Q2053" t="s">
        <v>414</v>
      </c>
      <c r="R2053" t="s">
        <v>408</v>
      </c>
      <c r="S2053" t="s">
        <v>1213</v>
      </c>
      <c r="T2053" s="131">
        <v>0.99</v>
      </c>
      <c r="U2053" t="s">
        <v>1861</v>
      </c>
      <c r="V2053" s="132">
        <v>2.6040000000000001E-2</v>
      </c>
      <c r="W2053" s="132">
        <v>4.8500000000000001E-2</v>
      </c>
      <c r="X2053" t="s">
        <v>413</v>
      </c>
      <c r="Y2053" t="s">
        <v>340</v>
      </c>
      <c r="Z2053" s="131">
        <v>88427</v>
      </c>
      <c r="AA2053" s="131">
        <v>1</v>
      </c>
      <c r="AB2053" s="131">
        <v>98.2</v>
      </c>
      <c r="AC2053" s="109"/>
      <c r="AD2053" s="131">
        <v>86.834999999999994</v>
      </c>
      <c r="AE2053" s="109"/>
      <c r="AF2053" s="108"/>
      <c r="AG2053" s="16"/>
      <c r="AH2053" s="132">
        <v>1.4999999999999999E-4</v>
      </c>
      <c r="AI2053" s="132">
        <v>5.1500000000000001E-3</v>
      </c>
      <c r="AJ2053" s="132">
        <v>4.4000000000000002E-4</v>
      </c>
    </row>
    <row r="2054" spans="1:36">
      <c r="A2054" t="s">
        <v>1214</v>
      </c>
      <c r="B2054" t="s">
        <v>1258</v>
      </c>
      <c r="C2054" t="s">
        <v>1641</v>
      </c>
      <c r="D2054" t="s">
        <v>1642</v>
      </c>
      <c r="E2054" t="s">
        <v>310</v>
      </c>
      <c r="F2054" t="s">
        <v>2516</v>
      </c>
      <c r="G2054" t="s">
        <v>2517</v>
      </c>
      <c r="H2054" t="s">
        <v>322</v>
      </c>
      <c r="I2054" t="s">
        <v>755</v>
      </c>
      <c r="J2054" t="s">
        <v>205</v>
      </c>
      <c r="K2054" t="s">
        <v>205</v>
      </c>
      <c r="L2054" t="s">
        <v>326</v>
      </c>
      <c r="M2054" t="s">
        <v>341</v>
      </c>
      <c r="N2054" t="s">
        <v>465</v>
      </c>
      <c r="O2054" t="s">
        <v>340</v>
      </c>
      <c r="P2054" t="s">
        <v>1645</v>
      </c>
      <c r="Q2054" t="s">
        <v>414</v>
      </c>
      <c r="R2054" t="s">
        <v>408</v>
      </c>
      <c r="S2054" t="s">
        <v>1213</v>
      </c>
      <c r="T2054" s="131">
        <v>0.74</v>
      </c>
      <c r="U2054" t="s">
        <v>1858</v>
      </c>
      <c r="V2054" s="132">
        <v>-2.5600000000000002E-3</v>
      </c>
      <c r="W2054" s="132">
        <v>2.9600000000000001E-2</v>
      </c>
      <c r="X2054" t="s">
        <v>413</v>
      </c>
      <c r="Y2054" t="s">
        <v>340</v>
      </c>
      <c r="Z2054" s="131">
        <v>49407.93</v>
      </c>
      <c r="AA2054" s="131">
        <v>1</v>
      </c>
      <c r="AB2054" s="131">
        <v>145.6</v>
      </c>
      <c r="AC2054" s="109"/>
      <c r="AD2054" s="131">
        <v>71.938000000000002</v>
      </c>
      <c r="AE2054" s="109"/>
      <c r="AF2054" s="108"/>
      <c r="AG2054" s="16"/>
      <c r="AH2054" s="132">
        <v>1E-4</v>
      </c>
      <c r="AI2054" s="132">
        <v>4.2599999999999999E-3</v>
      </c>
      <c r="AJ2054" s="132">
        <v>3.6999999999999999E-4</v>
      </c>
    </row>
    <row r="2055" spans="1:36">
      <c r="A2055" t="s">
        <v>1214</v>
      </c>
      <c r="B2055" t="s">
        <v>1258</v>
      </c>
      <c r="C2055" t="s">
        <v>2095</v>
      </c>
      <c r="D2055" t="s">
        <v>2096</v>
      </c>
      <c r="E2055" t="s">
        <v>310</v>
      </c>
      <c r="F2055" t="s">
        <v>2097</v>
      </c>
      <c r="G2055" t="s">
        <v>2098</v>
      </c>
      <c r="H2055" t="s">
        <v>322</v>
      </c>
      <c r="I2055" t="s">
        <v>755</v>
      </c>
      <c r="J2055" t="s">
        <v>205</v>
      </c>
      <c r="K2055" t="s">
        <v>205</v>
      </c>
      <c r="L2055" t="s">
        <v>326</v>
      </c>
      <c r="M2055" t="s">
        <v>341</v>
      </c>
      <c r="N2055" t="s">
        <v>485</v>
      </c>
      <c r="O2055" t="s">
        <v>340</v>
      </c>
      <c r="P2055" t="s">
        <v>1645</v>
      </c>
      <c r="Q2055" t="s">
        <v>414</v>
      </c>
      <c r="R2055" t="s">
        <v>408</v>
      </c>
      <c r="S2055" t="s">
        <v>1213</v>
      </c>
      <c r="T2055" s="131">
        <v>7.69</v>
      </c>
      <c r="U2055" t="s">
        <v>2099</v>
      </c>
      <c r="V2055" s="132">
        <v>2.579E-2</v>
      </c>
      <c r="W2055" s="132">
        <v>2.76E-2</v>
      </c>
      <c r="X2055" t="s">
        <v>413</v>
      </c>
      <c r="Y2055" t="s">
        <v>340</v>
      </c>
      <c r="Z2055" s="131">
        <v>11114</v>
      </c>
      <c r="AA2055" s="131">
        <v>1</v>
      </c>
      <c r="AB2055" s="131">
        <v>96.89</v>
      </c>
      <c r="AC2055" s="109"/>
      <c r="AD2055" s="131">
        <v>10.768000000000001</v>
      </c>
      <c r="AE2055" s="109"/>
      <c r="AF2055" s="108"/>
      <c r="AG2055" s="16"/>
      <c r="AH2055" s="132">
        <v>2.0000000000000002E-5</v>
      </c>
      <c r="AI2055" s="132">
        <v>6.4000000000000005E-4</v>
      </c>
      <c r="AJ2055" s="132">
        <v>5.0000000000000002E-5</v>
      </c>
    </row>
    <row r="2056" spans="1:36">
      <c r="A2056" t="s">
        <v>1214</v>
      </c>
      <c r="B2056" t="s">
        <v>1259</v>
      </c>
      <c r="C2056" t="s">
        <v>1992</v>
      </c>
      <c r="D2056" t="s">
        <v>1993</v>
      </c>
      <c r="E2056" t="s">
        <v>310</v>
      </c>
      <c r="F2056" t="s">
        <v>2845</v>
      </c>
      <c r="G2056" t="s">
        <v>2846</v>
      </c>
      <c r="H2056" t="s">
        <v>322</v>
      </c>
      <c r="I2056" t="s">
        <v>755</v>
      </c>
      <c r="J2056" t="s">
        <v>205</v>
      </c>
      <c r="K2056" t="s">
        <v>205</v>
      </c>
      <c r="L2056" t="s">
        <v>326</v>
      </c>
      <c r="M2056" t="s">
        <v>341</v>
      </c>
      <c r="N2056" t="s">
        <v>449</v>
      </c>
      <c r="O2056" t="s">
        <v>340</v>
      </c>
      <c r="P2056" t="s">
        <v>1590</v>
      </c>
      <c r="Q2056" t="s">
        <v>414</v>
      </c>
      <c r="R2056" t="s">
        <v>408</v>
      </c>
      <c r="S2056" t="s">
        <v>1213</v>
      </c>
      <c r="T2056" s="131">
        <v>0.88</v>
      </c>
      <c r="U2056" t="s">
        <v>2847</v>
      </c>
      <c r="V2056" s="132">
        <v>2.631E-2</v>
      </c>
      <c r="W2056" s="132">
        <v>2.8799999999999999E-2</v>
      </c>
      <c r="X2056" t="s">
        <v>412</v>
      </c>
      <c r="Y2056" t="s">
        <v>340</v>
      </c>
      <c r="Z2056" s="131">
        <v>1676020</v>
      </c>
      <c r="AA2056" s="131">
        <v>1</v>
      </c>
      <c r="AB2056" s="131">
        <v>116.88</v>
      </c>
      <c r="AC2056" s="109"/>
      <c r="AD2056" s="131">
        <v>1958.932</v>
      </c>
      <c r="AE2056" s="109"/>
      <c r="AF2056" s="108"/>
      <c r="AG2056" s="16"/>
      <c r="AH2056" s="132">
        <v>1.5900000000000001E-3</v>
      </c>
      <c r="AI2056" s="132">
        <v>4.7419999999999997E-2</v>
      </c>
      <c r="AJ2056" s="132">
        <v>6.1700000000000001E-3</v>
      </c>
    </row>
    <row r="2057" spans="1:36">
      <c r="A2057" t="s">
        <v>1214</v>
      </c>
      <c r="B2057" t="s">
        <v>1259</v>
      </c>
      <c r="C2057" t="s">
        <v>1536</v>
      </c>
      <c r="D2057" t="s">
        <v>1537</v>
      </c>
      <c r="E2057" t="s">
        <v>310</v>
      </c>
      <c r="F2057" t="s">
        <v>2637</v>
      </c>
      <c r="G2057" t="s">
        <v>2638</v>
      </c>
      <c r="H2057" t="s">
        <v>322</v>
      </c>
      <c r="I2057" t="s">
        <v>952</v>
      </c>
      <c r="J2057" t="s">
        <v>205</v>
      </c>
      <c r="K2057" t="s">
        <v>205</v>
      </c>
      <c r="L2057" t="s">
        <v>326</v>
      </c>
      <c r="M2057" t="s">
        <v>341</v>
      </c>
      <c r="N2057" t="s">
        <v>449</v>
      </c>
      <c r="O2057" t="s">
        <v>340</v>
      </c>
      <c r="P2057" t="s">
        <v>1212</v>
      </c>
      <c r="Q2057" t="s">
        <v>414</v>
      </c>
      <c r="R2057" t="s">
        <v>408</v>
      </c>
      <c r="S2057" t="s">
        <v>1213</v>
      </c>
      <c r="T2057" s="131">
        <v>2.46</v>
      </c>
      <c r="U2057" t="s">
        <v>2639</v>
      </c>
      <c r="V2057" s="132">
        <v>4.6949999999999999E-2</v>
      </c>
      <c r="W2057" s="132">
        <v>4.3799999999999999E-2</v>
      </c>
      <c r="X2057" t="s">
        <v>413</v>
      </c>
      <c r="Y2057" t="s">
        <v>340</v>
      </c>
      <c r="Z2057" s="131">
        <v>1929423</v>
      </c>
      <c r="AA2057" s="131">
        <v>1</v>
      </c>
      <c r="AB2057" s="131">
        <v>96.65</v>
      </c>
      <c r="AC2057" s="109"/>
      <c r="AD2057" s="131">
        <v>1864.787</v>
      </c>
      <c r="AE2057" s="109"/>
      <c r="AF2057" s="108"/>
      <c r="AG2057" s="16"/>
      <c r="AH2057" s="132">
        <v>8.8999999999999995E-4</v>
      </c>
      <c r="AI2057" s="132">
        <v>4.514E-2</v>
      </c>
      <c r="AJ2057" s="132">
        <v>5.8700000000000002E-3</v>
      </c>
    </row>
    <row r="2058" spans="1:36">
      <c r="A2058" t="s">
        <v>1214</v>
      </c>
      <c r="B2058" t="s">
        <v>1259</v>
      </c>
      <c r="C2058" t="s">
        <v>456</v>
      </c>
      <c r="D2058" t="s">
        <v>2228</v>
      </c>
      <c r="E2058" t="s">
        <v>310</v>
      </c>
      <c r="F2058" t="s">
        <v>2419</v>
      </c>
      <c r="G2058" t="s">
        <v>2420</v>
      </c>
      <c r="H2058" t="s">
        <v>322</v>
      </c>
      <c r="I2058" t="s">
        <v>755</v>
      </c>
      <c r="J2058" t="s">
        <v>205</v>
      </c>
      <c r="K2058" t="s">
        <v>205</v>
      </c>
      <c r="L2058" t="s">
        <v>326</v>
      </c>
      <c r="M2058" t="s">
        <v>341</v>
      </c>
      <c r="N2058" t="s">
        <v>441</v>
      </c>
      <c r="O2058" t="s">
        <v>340</v>
      </c>
      <c r="P2058" t="s">
        <v>1212</v>
      </c>
      <c r="Q2058" t="s">
        <v>414</v>
      </c>
      <c r="R2058" t="s">
        <v>408</v>
      </c>
      <c r="S2058" t="s">
        <v>1213</v>
      </c>
      <c r="T2058" s="131">
        <v>0.65</v>
      </c>
      <c r="U2058" t="s">
        <v>2421</v>
      </c>
      <c r="V2058" s="132">
        <v>2.5170000000000001E-2</v>
      </c>
      <c r="W2058" s="132">
        <v>2.9600000000000001E-2</v>
      </c>
      <c r="X2058" t="s">
        <v>413</v>
      </c>
      <c r="Y2058" t="s">
        <v>340</v>
      </c>
      <c r="Z2058" s="131">
        <v>1487722.5</v>
      </c>
      <c r="AA2058" s="131">
        <v>1</v>
      </c>
      <c r="AB2058" s="131">
        <v>121.68</v>
      </c>
      <c r="AC2058" s="109"/>
      <c r="AD2058" s="131">
        <v>1810.261</v>
      </c>
      <c r="AE2058" s="109"/>
      <c r="AF2058" s="108"/>
      <c r="AG2058" s="16"/>
      <c r="AH2058" s="132">
        <v>1.01E-3</v>
      </c>
      <c r="AI2058" s="132">
        <v>4.3819999999999998E-2</v>
      </c>
      <c r="AJ2058" s="132">
        <v>5.7000000000000002E-3</v>
      </c>
    </row>
    <row r="2059" spans="1:36">
      <c r="A2059" t="s">
        <v>1214</v>
      </c>
      <c r="B2059" t="s">
        <v>1259</v>
      </c>
      <c r="C2059" t="s">
        <v>2089</v>
      </c>
      <c r="D2059" t="s">
        <v>2090</v>
      </c>
      <c r="E2059" t="s">
        <v>310</v>
      </c>
      <c r="F2059" t="s">
        <v>2477</v>
      </c>
      <c r="G2059" t="s">
        <v>2478</v>
      </c>
      <c r="H2059" t="s">
        <v>322</v>
      </c>
      <c r="I2059" t="s">
        <v>755</v>
      </c>
      <c r="J2059" t="s">
        <v>205</v>
      </c>
      <c r="K2059" t="s">
        <v>205</v>
      </c>
      <c r="L2059" t="s">
        <v>326</v>
      </c>
      <c r="M2059" t="s">
        <v>341</v>
      </c>
      <c r="N2059" t="s">
        <v>465</v>
      </c>
      <c r="O2059" t="s">
        <v>340</v>
      </c>
      <c r="P2059" t="s">
        <v>2257</v>
      </c>
      <c r="Q2059" t="s">
        <v>416</v>
      </c>
      <c r="R2059" t="s">
        <v>408</v>
      </c>
      <c r="S2059" t="s">
        <v>1213</v>
      </c>
      <c r="T2059" s="131">
        <v>2.68</v>
      </c>
      <c r="U2059" t="s">
        <v>2479</v>
      </c>
      <c r="V2059" s="132">
        <v>2.494E-2</v>
      </c>
      <c r="W2059" s="132">
        <v>2.8000000000000001E-2</v>
      </c>
      <c r="X2059" t="s">
        <v>413</v>
      </c>
      <c r="Y2059" t="s">
        <v>340</v>
      </c>
      <c r="Z2059" s="131">
        <v>1343285.77</v>
      </c>
      <c r="AA2059" s="131">
        <v>1</v>
      </c>
      <c r="AB2059" s="131">
        <v>114.07</v>
      </c>
      <c r="AC2059" s="109">
        <v>171.00399999999999</v>
      </c>
      <c r="AD2059" s="131">
        <v>1703.29</v>
      </c>
      <c r="AE2059" s="109"/>
      <c r="AF2059" s="108"/>
      <c r="AG2059" s="16"/>
      <c r="AH2059" s="132">
        <v>6.0999999999999997E-4</v>
      </c>
      <c r="AI2059" s="132">
        <v>4.5370000000000001E-2</v>
      </c>
      <c r="AJ2059" s="132">
        <v>5.8999999999999999E-3</v>
      </c>
    </row>
    <row r="2060" spans="1:36">
      <c r="A2060" t="s">
        <v>1214</v>
      </c>
      <c r="B2060" t="s">
        <v>1259</v>
      </c>
      <c r="C2060" t="s">
        <v>2004</v>
      </c>
      <c r="D2060" t="s">
        <v>2005</v>
      </c>
      <c r="E2060" t="s">
        <v>310</v>
      </c>
      <c r="F2060" t="s">
        <v>2360</v>
      </c>
      <c r="G2060" t="s">
        <v>2361</v>
      </c>
      <c r="H2060" t="s">
        <v>322</v>
      </c>
      <c r="I2060" t="s">
        <v>755</v>
      </c>
      <c r="J2060" t="s">
        <v>205</v>
      </c>
      <c r="K2060" t="s">
        <v>205</v>
      </c>
      <c r="L2060" t="s">
        <v>326</v>
      </c>
      <c r="M2060" t="s">
        <v>341</v>
      </c>
      <c r="N2060" t="s">
        <v>449</v>
      </c>
      <c r="O2060" t="s">
        <v>340</v>
      </c>
      <c r="P2060" t="s">
        <v>1212</v>
      </c>
      <c r="Q2060" t="s">
        <v>414</v>
      </c>
      <c r="R2060" t="s">
        <v>408</v>
      </c>
      <c r="S2060" t="s">
        <v>1213</v>
      </c>
      <c r="T2060" s="131">
        <v>0.98</v>
      </c>
      <c r="U2060" t="s">
        <v>2362</v>
      </c>
      <c r="V2060" s="132">
        <v>1.933E-2</v>
      </c>
      <c r="W2060" s="132">
        <v>2.5499999999999998E-2</v>
      </c>
      <c r="X2060" t="s">
        <v>413</v>
      </c>
      <c r="Y2060" t="s">
        <v>340</v>
      </c>
      <c r="Z2060" s="131">
        <v>1456852</v>
      </c>
      <c r="AA2060" s="131">
        <v>1</v>
      </c>
      <c r="AB2060" s="131">
        <v>112.93</v>
      </c>
      <c r="AC2060" s="109"/>
      <c r="AD2060" s="131">
        <v>1645.223</v>
      </c>
      <c r="AE2060" s="109"/>
      <c r="AF2060" s="108"/>
      <c r="AG2060" s="16"/>
      <c r="AH2060" s="132">
        <v>4.8999999999999998E-4</v>
      </c>
      <c r="AI2060" s="132">
        <v>3.9829999999999997E-2</v>
      </c>
      <c r="AJ2060" s="132">
        <v>5.1799999999999997E-3</v>
      </c>
    </row>
    <row r="2061" spans="1:36">
      <c r="A2061" t="s">
        <v>1214</v>
      </c>
      <c r="B2061" t="s">
        <v>1259</v>
      </c>
      <c r="C2061" t="s">
        <v>2004</v>
      </c>
      <c r="D2061" t="s">
        <v>2005</v>
      </c>
      <c r="E2061" t="s">
        <v>310</v>
      </c>
      <c r="F2061" t="s">
        <v>2655</v>
      </c>
      <c r="G2061" t="s">
        <v>2656</v>
      </c>
      <c r="H2061" t="s">
        <v>322</v>
      </c>
      <c r="I2061" t="s">
        <v>952</v>
      </c>
      <c r="J2061" t="s">
        <v>205</v>
      </c>
      <c r="K2061" t="s">
        <v>205</v>
      </c>
      <c r="L2061" t="s">
        <v>326</v>
      </c>
      <c r="M2061" t="s">
        <v>341</v>
      </c>
      <c r="N2061" t="s">
        <v>449</v>
      </c>
      <c r="O2061" t="s">
        <v>340</v>
      </c>
      <c r="P2061" t="s">
        <v>1212</v>
      </c>
      <c r="Q2061" t="s">
        <v>414</v>
      </c>
      <c r="R2061" t="s">
        <v>408</v>
      </c>
      <c r="S2061" t="s">
        <v>1213</v>
      </c>
      <c r="T2061" s="131">
        <v>3.09</v>
      </c>
      <c r="U2061" t="s">
        <v>2234</v>
      </c>
      <c r="V2061" s="132">
        <v>4.1169999999999998E-2</v>
      </c>
      <c r="W2061" s="132">
        <v>4.3299999999999998E-2</v>
      </c>
      <c r="X2061" t="s">
        <v>413</v>
      </c>
      <c r="Y2061" t="s">
        <v>340</v>
      </c>
      <c r="Z2061" s="131">
        <v>1671464.39</v>
      </c>
      <c r="AA2061" s="131">
        <v>1</v>
      </c>
      <c r="AB2061" s="131">
        <v>95.89</v>
      </c>
      <c r="AC2061" s="109"/>
      <c r="AD2061" s="131">
        <v>1602.7670000000001</v>
      </c>
      <c r="AE2061" s="109"/>
      <c r="AF2061" s="108"/>
      <c r="AG2061" s="16"/>
      <c r="AH2061" s="132">
        <v>1.2999999999999999E-3</v>
      </c>
      <c r="AI2061" s="132">
        <v>3.8800000000000001E-2</v>
      </c>
      <c r="AJ2061" s="132">
        <v>5.0400000000000002E-3</v>
      </c>
    </row>
    <row r="2062" spans="1:36">
      <c r="A2062" t="s">
        <v>1214</v>
      </c>
      <c r="B2062" t="s">
        <v>1259</v>
      </c>
      <c r="C2062" t="s">
        <v>1532</v>
      </c>
      <c r="D2062" t="s">
        <v>1533</v>
      </c>
      <c r="E2062" t="s">
        <v>310</v>
      </c>
      <c r="F2062" t="s">
        <v>2463</v>
      </c>
      <c r="G2062" t="s">
        <v>2464</v>
      </c>
      <c r="H2062" t="s">
        <v>322</v>
      </c>
      <c r="I2062" t="s">
        <v>952</v>
      </c>
      <c r="J2062" t="s">
        <v>205</v>
      </c>
      <c r="K2062" t="s">
        <v>205</v>
      </c>
      <c r="L2062" t="s">
        <v>326</v>
      </c>
      <c r="M2062" t="s">
        <v>341</v>
      </c>
      <c r="N2062" t="s">
        <v>449</v>
      </c>
      <c r="O2062" t="s">
        <v>340</v>
      </c>
      <c r="P2062" t="s">
        <v>1212</v>
      </c>
      <c r="Q2062" t="s">
        <v>414</v>
      </c>
      <c r="R2062" t="s">
        <v>408</v>
      </c>
      <c r="S2062" t="s">
        <v>1213</v>
      </c>
      <c r="T2062" s="131">
        <v>2.74</v>
      </c>
      <c r="U2062" t="s">
        <v>2465</v>
      </c>
      <c r="V2062" s="132">
        <v>3.5529999999999999E-2</v>
      </c>
      <c r="W2062" s="132">
        <v>4.3099999999999999E-2</v>
      </c>
      <c r="X2062" t="s">
        <v>413</v>
      </c>
      <c r="Y2062" t="s">
        <v>340</v>
      </c>
      <c r="Z2062" s="131">
        <v>1628757.5</v>
      </c>
      <c r="AA2062" s="131">
        <v>1</v>
      </c>
      <c r="AB2062" s="131">
        <v>97.18</v>
      </c>
      <c r="AC2062" s="109"/>
      <c r="AD2062" s="131">
        <v>1582.827</v>
      </c>
      <c r="AE2062" s="109"/>
      <c r="AF2062" s="108"/>
      <c r="AG2062" s="16"/>
      <c r="AH2062" s="132">
        <v>8.3000000000000001E-4</v>
      </c>
      <c r="AI2062" s="132">
        <v>3.832E-2</v>
      </c>
      <c r="AJ2062" s="132">
        <v>4.9800000000000001E-3</v>
      </c>
    </row>
    <row r="2063" spans="1:36">
      <c r="A2063" t="s">
        <v>1214</v>
      </c>
      <c r="B2063" t="s">
        <v>1259</v>
      </c>
      <c r="C2063" t="s">
        <v>1536</v>
      </c>
      <c r="D2063" t="s">
        <v>1537</v>
      </c>
      <c r="E2063" t="s">
        <v>310</v>
      </c>
      <c r="F2063" t="s">
        <v>2498</v>
      </c>
      <c r="G2063" t="s">
        <v>2499</v>
      </c>
      <c r="H2063" t="s">
        <v>322</v>
      </c>
      <c r="I2063" t="s">
        <v>755</v>
      </c>
      <c r="J2063" t="s">
        <v>205</v>
      </c>
      <c r="K2063" t="s">
        <v>205</v>
      </c>
      <c r="L2063" t="s">
        <v>326</v>
      </c>
      <c r="M2063" t="s">
        <v>341</v>
      </c>
      <c r="N2063" t="s">
        <v>449</v>
      </c>
      <c r="O2063" t="s">
        <v>340</v>
      </c>
      <c r="P2063" t="s">
        <v>1212</v>
      </c>
      <c r="Q2063" t="s">
        <v>414</v>
      </c>
      <c r="R2063" t="s">
        <v>408</v>
      </c>
      <c r="S2063" t="s">
        <v>1213</v>
      </c>
      <c r="T2063" s="131">
        <v>1</v>
      </c>
      <c r="U2063" t="s">
        <v>1861</v>
      </c>
      <c r="V2063" s="132">
        <v>2.1250000000000002E-2</v>
      </c>
      <c r="W2063" s="132">
        <v>2.4799999999999999E-2</v>
      </c>
      <c r="X2063" t="s">
        <v>413</v>
      </c>
      <c r="Y2063" t="s">
        <v>340</v>
      </c>
      <c r="Z2063" s="131">
        <v>1347830</v>
      </c>
      <c r="AA2063" s="131">
        <v>1</v>
      </c>
      <c r="AB2063" s="131">
        <v>115.16</v>
      </c>
      <c r="AC2063" s="109"/>
      <c r="AD2063" s="131">
        <v>1552.1610000000001</v>
      </c>
      <c r="AE2063" s="109"/>
      <c r="AF2063" s="108"/>
      <c r="AG2063" s="16"/>
      <c r="AH2063" s="132">
        <v>8.8999999999999995E-4</v>
      </c>
      <c r="AI2063" s="132">
        <v>3.7569999999999999E-2</v>
      </c>
      <c r="AJ2063" s="132">
        <v>4.8799999999999998E-3</v>
      </c>
    </row>
    <row r="2064" spans="1:36">
      <c r="A2064" t="s">
        <v>1214</v>
      </c>
      <c r="B2064" t="s">
        <v>1259</v>
      </c>
      <c r="C2064" t="s">
        <v>1532</v>
      </c>
      <c r="D2064" t="s">
        <v>1533</v>
      </c>
      <c r="E2064" t="s">
        <v>310</v>
      </c>
      <c r="F2064" t="s">
        <v>2181</v>
      </c>
      <c r="G2064" t="s">
        <v>2182</v>
      </c>
      <c r="H2064" t="s">
        <v>322</v>
      </c>
      <c r="I2064" t="s">
        <v>755</v>
      </c>
      <c r="J2064" t="s">
        <v>205</v>
      </c>
      <c r="K2064" t="s">
        <v>205</v>
      </c>
      <c r="L2064" t="s">
        <v>326</v>
      </c>
      <c r="M2064" t="s">
        <v>341</v>
      </c>
      <c r="N2064" t="s">
        <v>449</v>
      </c>
      <c r="O2064" t="s">
        <v>340</v>
      </c>
      <c r="P2064" t="s">
        <v>1212</v>
      </c>
      <c r="Q2064" t="s">
        <v>414</v>
      </c>
      <c r="R2064" t="s">
        <v>408</v>
      </c>
      <c r="S2064" t="s">
        <v>1213</v>
      </c>
      <c r="T2064" s="131">
        <v>4.82</v>
      </c>
      <c r="U2064" t="s">
        <v>2183</v>
      </c>
      <c r="V2064" s="132">
        <v>1.932E-2</v>
      </c>
      <c r="W2064" s="132">
        <v>2.5999999999999999E-2</v>
      </c>
      <c r="X2064" t="s">
        <v>413</v>
      </c>
      <c r="Y2064" t="s">
        <v>340</v>
      </c>
      <c r="Z2064" s="131">
        <v>1200793</v>
      </c>
      <c r="AA2064" s="131">
        <v>1</v>
      </c>
      <c r="AB2064" s="131">
        <v>101.7</v>
      </c>
      <c r="AC2064" s="109"/>
      <c r="AD2064" s="131">
        <v>1221.2059999999999</v>
      </c>
      <c r="AE2064" s="109"/>
      <c r="AF2064" s="108"/>
      <c r="AG2064" s="16"/>
      <c r="AH2064" s="132">
        <v>5.5000000000000003E-4</v>
      </c>
      <c r="AI2064" s="132">
        <v>2.9559999999999999E-2</v>
      </c>
      <c r="AJ2064" s="132">
        <v>3.8400000000000001E-3</v>
      </c>
    </row>
    <row r="2065" spans="1:36">
      <c r="A2065" t="s">
        <v>1214</v>
      </c>
      <c r="B2065" t="s">
        <v>1259</v>
      </c>
      <c r="C2065" t="s">
        <v>2004</v>
      </c>
      <c r="D2065" t="s">
        <v>2005</v>
      </c>
      <c r="E2065" t="s">
        <v>310</v>
      </c>
      <c r="F2065" t="s">
        <v>2828</v>
      </c>
      <c r="G2065" t="s">
        <v>2829</v>
      </c>
      <c r="H2065" t="s">
        <v>322</v>
      </c>
      <c r="I2065" t="s">
        <v>755</v>
      </c>
      <c r="J2065" t="s">
        <v>205</v>
      </c>
      <c r="K2065" t="s">
        <v>205</v>
      </c>
      <c r="L2065" t="s">
        <v>326</v>
      </c>
      <c r="M2065" t="s">
        <v>341</v>
      </c>
      <c r="N2065" t="s">
        <v>449</v>
      </c>
      <c r="O2065" t="s">
        <v>340</v>
      </c>
      <c r="P2065" t="s">
        <v>1212</v>
      </c>
      <c r="Q2065" t="s">
        <v>414</v>
      </c>
      <c r="R2065" t="s">
        <v>408</v>
      </c>
      <c r="S2065" t="s">
        <v>1213</v>
      </c>
      <c r="T2065" s="131">
        <v>5.34</v>
      </c>
      <c r="U2065" t="s">
        <v>2830</v>
      </c>
      <c r="V2065" s="132">
        <v>2.3519999999999999E-2</v>
      </c>
      <c r="W2065" s="132">
        <v>2.64E-2</v>
      </c>
      <c r="X2065" t="s">
        <v>413</v>
      </c>
      <c r="Y2065" t="s">
        <v>340</v>
      </c>
      <c r="Z2065" s="131">
        <v>1137000</v>
      </c>
      <c r="AA2065" s="131">
        <v>1</v>
      </c>
      <c r="AB2065" s="131">
        <v>103.01</v>
      </c>
      <c r="AC2065" s="109"/>
      <c r="AD2065" s="131">
        <v>1171.2239999999999</v>
      </c>
      <c r="AE2065" s="109"/>
      <c r="AF2065" s="108"/>
      <c r="AG2065" s="16"/>
      <c r="AH2065" s="132">
        <v>4.0999999999999999E-4</v>
      </c>
      <c r="AI2065" s="132">
        <v>2.835E-2</v>
      </c>
      <c r="AJ2065" s="132">
        <v>3.6900000000000001E-3</v>
      </c>
    </row>
    <row r="2066" spans="1:36">
      <c r="A2066" t="s">
        <v>1214</v>
      </c>
      <c r="B2066" t="s">
        <v>1259</v>
      </c>
      <c r="C2066" t="s">
        <v>2004</v>
      </c>
      <c r="D2066" t="s">
        <v>2005</v>
      </c>
      <c r="E2066" t="s">
        <v>310</v>
      </c>
      <c r="F2066" t="s">
        <v>2620</v>
      </c>
      <c r="G2066" t="s">
        <v>2621</v>
      </c>
      <c r="H2066" t="s">
        <v>322</v>
      </c>
      <c r="I2066" t="s">
        <v>755</v>
      </c>
      <c r="J2066" t="s">
        <v>205</v>
      </c>
      <c r="K2066" t="s">
        <v>205</v>
      </c>
      <c r="L2066" t="s">
        <v>326</v>
      </c>
      <c r="M2066" t="s">
        <v>341</v>
      </c>
      <c r="N2066" t="s">
        <v>449</v>
      </c>
      <c r="O2066" t="s">
        <v>340</v>
      </c>
      <c r="P2066" t="s">
        <v>1212</v>
      </c>
      <c r="Q2066" t="s">
        <v>414</v>
      </c>
      <c r="R2066" t="s">
        <v>408</v>
      </c>
      <c r="S2066" t="s">
        <v>1213</v>
      </c>
      <c r="T2066" s="131">
        <v>3.28</v>
      </c>
      <c r="U2066" t="s">
        <v>2622</v>
      </c>
      <c r="V2066" s="132">
        <v>2.7349999999999999E-2</v>
      </c>
      <c r="W2066" s="132">
        <v>2.6200000000000001E-2</v>
      </c>
      <c r="X2066" t="s">
        <v>413</v>
      </c>
      <c r="Y2066" t="s">
        <v>340</v>
      </c>
      <c r="Z2066" s="131">
        <v>935918</v>
      </c>
      <c r="AA2066" s="131">
        <v>1</v>
      </c>
      <c r="AB2066" s="131">
        <v>106.26</v>
      </c>
      <c r="AC2066" s="109"/>
      <c r="AD2066" s="131">
        <v>994.50599999999997</v>
      </c>
      <c r="AE2066" s="109"/>
      <c r="AF2066" s="108"/>
      <c r="AG2066" s="16"/>
      <c r="AH2066" s="132">
        <v>9.8999999999999999E-4</v>
      </c>
      <c r="AI2066" s="132">
        <v>2.4070000000000001E-2</v>
      </c>
      <c r="AJ2066" s="132">
        <v>3.13E-3</v>
      </c>
    </row>
    <row r="2067" spans="1:36">
      <c r="A2067" t="s">
        <v>1214</v>
      </c>
      <c r="B2067" t="s">
        <v>1259</v>
      </c>
      <c r="C2067" t="s">
        <v>2556</v>
      </c>
      <c r="D2067" t="s">
        <v>2557</v>
      </c>
      <c r="E2067" t="s">
        <v>310</v>
      </c>
      <c r="F2067" t="s">
        <v>2558</v>
      </c>
      <c r="G2067" t="s">
        <v>2559</v>
      </c>
      <c r="H2067" t="s">
        <v>322</v>
      </c>
      <c r="I2067" t="s">
        <v>952</v>
      </c>
      <c r="J2067" t="s">
        <v>205</v>
      </c>
      <c r="K2067" t="s">
        <v>205</v>
      </c>
      <c r="L2067" t="s">
        <v>326</v>
      </c>
      <c r="M2067" t="s">
        <v>341</v>
      </c>
      <c r="N2067" t="s">
        <v>447</v>
      </c>
      <c r="O2067" t="s">
        <v>340</v>
      </c>
      <c r="P2067" t="s">
        <v>2093</v>
      </c>
      <c r="Q2067" t="s">
        <v>414</v>
      </c>
      <c r="R2067" t="s">
        <v>408</v>
      </c>
      <c r="S2067" t="s">
        <v>1213</v>
      </c>
      <c r="T2067" s="131">
        <v>2.4300000000000002</v>
      </c>
      <c r="U2067" t="s">
        <v>1561</v>
      </c>
      <c r="V2067" s="132">
        <v>4.7899999999999998E-2</v>
      </c>
      <c r="W2067" s="132">
        <v>4.3900000000000002E-2</v>
      </c>
      <c r="X2067" t="s">
        <v>413</v>
      </c>
      <c r="Y2067" t="s">
        <v>340</v>
      </c>
      <c r="Z2067" s="131">
        <v>1069731.54</v>
      </c>
      <c r="AA2067" s="131">
        <v>1</v>
      </c>
      <c r="AB2067" s="131">
        <v>92.42</v>
      </c>
      <c r="AC2067" s="109"/>
      <c r="AD2067" s="131">
        <v>988.64599999999996</v>
      </c>
      <c r="AE2067" s="109"/>
      <c r="AF2067" s="108"/>
      <c r="AG2067" s="16"/>
      <c r="AH2067" s="132">
        <v>1.4300000000000001E-3</v>
      </c>
      <c r="AI2067" s="132">
        <v>2.393E-2</v>
      </c>
      <c r="AJ2067" s="132">
        <v>3.1099999999999999E-3</v>
      </c>
    </row>
    <row r="2068" spans="1:36">
      <c r="A2068" t="s">
        <v>1214</v>
      </c>
      <c r="B2068" t="s">
        <v>1259</v>
      </c>
      <c r="C2068" t="s">
        <v>1641</v>
      </c>
      <c r="D2068" t="s">
        <v>1642</v>
      </c>
      <c r="E2068" t="s">
        <v>310</v>
      </c>
      <c r="F2068" t="s">
        <v>2375</v>
      </c>
      <c r="G2068" t="s">
        <v>2376</v>
      </c>
      <c r="H2068" t="s">
        <v>322</v>
      </c>
      <c r="I2068" t="s">
        <v>755</v>
      </c>
      <c r="J2068" t="s">
        <v>205</v>
      </c>
      <c r="K2068" t="s">
        <v>205</v>
      </c>
      <c r="L2068" t="s">
        <v>326</v>
      </c>
      <c r="M2068" t="s">
        <v>341</v>
      </c>
      <c r="N2068" t="s">
        <v>465</v>
      </c>
      <c r="O2068" t="s">
        <v>340</v>
      </c>
      <c r="P2068" t="s">
        <v>1645</v>
      </c>
      <c r="Q2068" t="s">
        <v>414</v>
      </c>
      <c r="R2068" t="s">
        <v>408</v>
      </c>
      <c r="S2068" t="s">
        <v>1213</v>
      </c>
      <c r="T2068" s="131">
        <v>3.99</v>
      </c>
      <c r="U2068" t="s">
        <v>2211</v>
      </c>
      <c r="V2068" s="132">
        <v>3.2570000000000002E-2</v>
      </c>
      <c r="W2068" s="132">
        <v>2.8799999999999999E-2</v>
      </c>
      <c r="X2068" t="s">
        <v>413</v>
      </c>
      <c r="Y2068" t="s">
        <v>340</v>
      </c>
      <c r="Z2068" s="131">
        <v>907312.14</v>
      </c>
      <c r="AA2068" s="131">
        <v>1</v>
      </c>
      <c r="AB2068" s="131">
        <v>106.2</v>
      </c>
      <c r="AC2068" s="109"/>
      <c r="AD2068" s="131">
        <v>963.56500000000005</v>
      </c>
      <c r="AE2068" s="109"/>
      <c r="AF2068" s="108"/>
      <c r="AG2068" s="16"/>
      <c r="AH2068" s="132">
        <v>6.8000000000000005E-4</v>
      </c>
      <c r="AI2068" s="132">
        <v>2.333E-2</v>
      </c>
      <c r="AJ2068" s="132">
        <v>3.0300000000000001E-3</v>
      </c>
    </row>
    <row r="2069" spans="1:36">
      <c r="A2069" t="s">
        <v>1214</v>
      </c>
      <c r="B2069" t="s">
        <v>1259</v>
      </c>
      <c r="C2069" t="s">
        <v>1536</v>
      </c>
      <c r="D2069" t="s">
        <v>1537</v>
      </c>
      <c r="E2069" t="s">
        <v>310</v>
      </c>
      <c r="F2069" t="s">
        <v>2424</v>
      </c>
      <c r="G2069" t="s">
        <v>2425</v>
      </c>
      <c r="H2069" t="s">
        <v>322</v>
      </c>
      <c r="I2069" t="s">
        <v>755</v>
      </c>
      <c r="J2069" t="s">
        <v>205</v>
      </c>
      <c r="K2069" t="s">
        <v>205</v>
      </c>
      <c r="L2069" t="s">
        <v>326</v>
      </c>
      <c r="M2069" t="s">
        <v>341</v>
      </c>
      <c r="N2069" t="s">
        <v>449</v>
      </c>
      <c r="O2069" t="s">
        <v>340</v>
      </c>
      <c r="P2069" t="s">
        <v>1212</v>
      </c>
      <c r="Q2069" t="s">
        <v>414</v>
      </c>
      <c r="R2069" t="s">
        <v>408</v>
      </c>
      <c r="S2069" t="s">
        <v>1213</v>
      </c>
      <c r="T2069" s="131">
        <v>2.4</v>
      </c>
      <c r="U2069" t="s">
        <v>2426</v>
      </c>
      <c r="V2069" s="132">
        <v>1.49E-2</v>
      </c>
      <c r="W2069" s="132">
        <v>2.4899999999999999E-2</v>
      </c>
      <c r="X2069" t="s">
        <v>413</v>
      </c>
      <c r="Y2069" t="s">
        <v>340</v>
      </c>
      <c r="Z2069" s="131">
        <v>864082</v>
      </c>
      <c r="AA2069" s="131">
        <v>1</v>
      </c>
      <c r="AB2069" s="131">
        <v>107.95</v>
      </c>
      <c r="AC2069" s="109"/>
      <c r="AD2069" s="131">
        <v>932.77700000000004</v>
      </c>
      <c r="AE2069" s="109"/>
      <c r="AF2069" s="108"/>
      <c r="AG2069" s="16"/>
      <c r="AH2069" s="132">
        <v>2.7999999999999998E-4</v>
      </c>
      <c r="AI2069" s="132">
        <v>2.2579999999999999E-2</v>
      </c>
      <c r="AJ2069" s="132">
        <v>2.9399999999999999E-3</v>
      </c>
    </row>
    <row r="2070" spans="1:36">
      <c r="A2070" t="s">
        <v>1214</v>
      </c>
      <c r="B2070" t="s">
        <v>1259</v>
      </c>
      <c r="C2070" t="s">
        <v>2289</v>
      </c>
      <c r="D2070" t="s">
        <v>2290</v>
      </c>
      <c r="E2070" t="s">
        <v>310</v>
      </c>
      <c r="F2070" t="s">
        <v>2693</v>
      </c>
      <c r="G2070" t="s">
        <v>2694</v>
      </c>
      <c r="H2070" t="s">
        <v>322</v>
      </c>
      <c r="I2070" t="s">
        <v>755</v>
      </c>
      <c r="J2070" t="s">
        <v>205</v>
      </c>
      <c r="K2070" t="s">
        <v>205</v>
      </c>
      <c r="L2070" t="s">
        <v>326</v>
      </c>
      <c r="M2070" t="s">
        <v>341</v>
      </c>
      <c r="N2070" t="s">
        <v>465</v>
      </c>
      <c r="O2070" t="s">
        <v>340</v>
      </c>
      <c r="P2070" t="s">
        <v>1590</v>
      </c>
      <c r="Q2070" t="s">
        <v>414</v>
      </c>
      <c r="R2070" t="s">
        <v>408</v>
      </c>
      <c r="S2070" t="s">
        <v>1213</v>
      </c>
      <c r="T2070" s="131">
        <v>0.91</v>
      </c>
      <c r="U2070" t="s">
        <v>2695</v>
      </c>
      <c r="V2070" s="132">
        <v>2.223E-2</v>
      </c>
      <c r="W2070" s="132">
        <v>2.8400000000000002E-2</v>
      </c>
      <c r="X2070" t="s">
        <v>413</v>
      </c>
      <c r="Y2070" t="s">
        <v>340</v>
      </c>
      <c r="Z2070" s="131">
        <v>784728.5</v>
      </c>
      <c r="AA2070" s="131">
        <v>1</v>
      </c>
      <c r="AB2070" s="131">
        <v>118.18</v>
      </c>
      <c r="AC2070" s="109"/>
      <c r="AD2070" s="131">
        <v>927.39200000000005</v>
      </c>
      <c r="AE2070" s="109"/>
      <c r="AF2070" s="108"/>
      <c r="AG2070" s="16"/>
      <c r="AH2070" s="132">
        <v>5.5999999999999995E-4</v>
      </c>
      <c r="AI2070" s="132">
        <v>2.2450000000000001E-2</v>
      </c>
      <c r="AJ2070" s="132">
        <v>2.9199999999999999E-3</v>
      </c>
    </row>
    <row r="2071" spans="1:36">
      <c r="A2071" t="s">
        <v>1214</v>
      </c>
      <c r="B2071" t="s">
        <v>1259</v>
      </c>
      <c r="C2071" t="s">
        <v>1930</v>
      </c>
      <c r="D2071" t="s">
        <v>1931</v>
      </c>
      <c r="E2071" t="s">
        <v>310</v>
      </c>
      <c r="F2071" t="s">
        <v>2598</v>
      </c>
      <c r="G2071" t="s">
        <v>2599</v>
      </c>
      <c r="H2071" t="s">
        <v>322</v>
      </c>
      <c r="I2071" t="s">
        <v>755</v>
      </c>
      <c r="J2071" t="s">
        <v>205</v>
      </c>
      <c r="K2071" t="s">
        <v>205</v>
      </c>
      <c r="L2071" t="s">
        <v>326</v>
      </c>
      <c r="M2071" t="s">
        <v>341</v>
      </c>
      <c r="N2071" t="s">
        <v>465</v>
      </c>
      <c r="O2071" t="s">
        <v>340</v>
      </c>
      <c r="P2071" t="s">
        <v>1645</v>
      </c>
      <c r="Q2071" t="s">
        <v>414</v>
      </c>
      <c r="R2071" t="s">
        <v>408</v>
      </c>
      <c r="S2071" t="s">
        <v>1213</v>
      </c>
      <c r="T2071" s="131">
        <v>4.6900000000000004</v>
      </c>
      <c r="U2071" t="s">
        <v>2515</v>
      </c>
      <c r="V2071" s="132">
        <v>2.002E-2</v>
      </c>
      <c r="W2071" s="132">
        <v>2.7E-2</v>
      </c>
      <c r="X2071" t="s">
        <v>413</v>
      </c>
      <c r="Y2071" t="s">
        <v>340</v>
      </c>
      <c r="Z2071" s="131">
        <v>816555.17</v>
      </c>
      <c r="AA2071" s="131">
        <v>1</v>
      </c>
      <c r="AB2071" s="131">
        <v>102.52</v>
      </c>
      <c r="AC2071" s="109">
        <v>12.090999999999999</v>
      </c>
      <c r="AD2071" s="131">
        <v>849.22299999999996</v>
      </c>
      <c r="AE2071" s="109"/>
      <c r="AF2071" s="108"/>
      <c r="AG2071" s="16"/>
      <c r="AH2071" s="132">
        <v>6.0999999999999997E-4</v>
      </c>
      <c r="AI2071" s="132">
        <v>2.085E-2</v>
      </c>
      <c r="AJ2071" s="132">
        <v>2.7100000000000002E-3</v>
      </c>
    </row>
    <row r="2072" spans="1:36">
      <c r="A2072" t="s">
        <v>1214</v>
      </c>
      <c r="B2072" t="s">
        <v>1259</v>
      </c>
      <c r="C2072" t="s">
        <v>456</v>
      </c>
      <c r="D2072" t="s">
        <v>2228</v>
      </c>
      <c r="E2072" t="s">
        <v>310</v>
      </c>
      <c r="F2072" t="s">
        <v>2460</v>
      </c>
      <c r="G2072" t="s">
        <v>2461</v>
      </c>
      <c r="H2072" t="s">
        <v>322</v>
      </c>
      <c r="I2072" t="s">
        <v>755</v>
      </c>
      <c r="J2072" t="s">
        <v>205</v>
      </c>
      <c r="K2072" t="s">
        <v>205</v>
      </c>
      <c r="L2072" t="s">
        <v>326</v>
      </c>
      <c r="M2072" t="s">
        <v>341</v>
      </c>
      <c r="N2072" t="s">
        <v>441</v>
      </c>
      <c r="O2072" t="s">
        <v>340</v>
      </c>
      <c r="P2072" t="s">
        <v>1212</v>
      </c>
      <c r="Q2072" t="s">
        <v>414</v>
      </c>
      <c r="R2072" t="s">
        <v>408</v>
      </c>
      <c r="S2072" t="s">
        <v>1213</v>
      </c>
      <c r="T2072" s="131">
        <v>2.77</v>
      </c>
      <c r="U2072" t="s">
        <v>2462</v>
      </c>
      <c r="V2072" s="132">
        <v>1.6060000000000001E-2</v>
      </c>
      <c r="W2072" s="132">
        <v>2.46E-2</v>
      </c>
      <c r="X2072" t="s">
        <v>413</v>
      </c>
      <c r="Y2072" t="s">
        <v>340</v>
      </c>
      <c r="Z2072" s="131">
        <v>673990.93</v>
      </c>
      <c r="AA2072" s="131">
        <v>1</v>
      </c>
      <c r="AB2072" s="131">
        <v>123.46</v>
      </c>
      <c r="AC2072" s="109"/>
      <c r="AD2072" s="131">
        <v>832.10900000000004</v>
      </c>
      <c r="AE2072" s="109"/>
      <c r="AF2072" s="108"/>
      <c r="AG2072" s="16"/>
      <c r="AH2072" s="132">
        <v>2.7E-4</v>
      </c>
      <c r="AI2072" s="132">
        <v>2.0140000000000002E-2</v>
      </c>
      <c r="AJ2072" s="132">
        <v>2.6199999999999999E-3</v>
      </c>
    </row>
    <row r="2073" spans="1:36">
      <c r="A2073" t="s">
        <v>1214</v>
      </c>
      <c r="B2073" t="s">
        <v>1259</v>
      </c>
      <c r="C2073" t="s">
        <v>1992</v>
      </c>
      <c r="D2073" t="s">
        <v>1993</v>
      </c>
      <c r="E2073" t="s">
        <v>310</v>
      </c>
      <c r="F2073" t="s">
        <v>2833</v>
      </c>
      <c r="G2073" t="s">
        <v>2834</v>
      </c>
      <c r="H2073" t="s">
        <v>322</v>
      </c>
      <c r="I2073" t="s">
        <v>755</v>
      </c>
      <c r="J2073" t="s">
        <v>205</v>
      </c>
      <c r="K2073" t="s">
        <v>205</v>
      </c>
      <c r="L2073" t="s">
        <v>326</v>
      </c>
      <c r="M2073" t="s">
        <v>341</v>
      </c>
      <c r="N2073" t="s">
        <v>449</v>
      </c>
      <c r="O2073" t="s">
        <v>340</v>
      </c>
      <c r="P2073" t="s">
        <v>1590</v>
      </c>
      <c r="Q2073" t="s">
        <v>414</v>
      </c>
      <c r="R2073" t="s">
        <v>408</v>
      </c>
      <c r="S2073" t="s">
        <v>1213</v>
      </c>
      <c r="T2073" s="131">
        <v>4.0999999999999996</v>
      </c>
      <c r="U2073" t="s">
        <v>2835</v>
      </c>
      <c r="V2073" s="132">
        <v>9.9997799999999994</v>
      </c>
      <c r="W2073" s="132">
        <v>2.87E-2</v>
      </c>
      <c r="X2073" t="s">
        <v>412</v>
      </c>
      <c r="Y2073" t="s">
        <v>340</v>
      </c>
      <c r="Z2073" s="131">
        <v>750000</v>
      </c>
      <c r="AA2073" s="131">
        <v>1</v>
      </c>
      <c r="AB2073" s="131">
        <v>110.56</v>
      </c>
      <c r="AC2073" s="109"/>
      <c r="AD2073" s="131">
        <v>829.2</v>
      </c>
      <c r="AE2073" s="109"/>
      <c r="AF2073" s="108"/>
      <c r="AG2073" s="16"/>
      <c r="AH2073" s="132">
        <v>1.9499999999999999E-3</v>
      </c>
      <c r="AI2073" s="132">
        <v>2.0070000000000001E-2</v>
      </c>
      <c r="AJ2073" s="132">
        <v>2.6099999999999999E-3</v>
      </c>
    </row>
    <row r="2074" spans="1:36">
      <c r="A2074" t="s">
        <v>1214</v>
      </c>
      <c r="B2074" t="s">
        <v>1259</v>
      </c>
      <c r="C2074" t="s">
        <v>2863</v>
      </c>
      <c r="D2074" t="s">
        <v>2864</v>
      </c>
      <c r="E2074" t="s">
        <v>310</v>
      </c>
      <c r="F2074" t="s">
        <v>2865</v>
      </c>
      <c r="G2074" t="s">
        <v>2866</v>
      </c>
      <c r="H2074" t="s">
        <v>322</v>
      </c>
      <c r="I2074" t="s">
        <v>755</v>
      </c>
      <c r="J2074" t="s">
        <v>205</v>
      </c>
      <c r="K2074" t="s">
        <v>205</v>
      </c>
      <c r="L2074" t="s">
        <v>326</v>
      </c>
      <c r="M2074" t="s">
        <v>341</v>
      </c>
      <c r="N2074" t="s">
        <v>465</v>
      </c>
      <c r="O2074" t="s">
        <v>340</v>
      </c>
      <c r="P2074" t="s">
        <v>1530</v>
      </c>
      <c r="Q2074" t="s">
        <v>414</v>
      </c>
      <c r="R2074" t="s">
        <v>408</v>
      </c>
      <c r="S2074" t="s">
        <v>1213</v>
      </c>
      <c r="T2074" s="131">
        <v>3.7</v>
      </c>
      <c r="U2074" t="s">
        <v>1755</v>
      </c>
      <c r="V2074" s="132">
        <v>3.9379999999999998E-2</v>
      </c>
      <c r="W2074" s="132">
        <v>2.8400000000000002E-2</v>
      </c>
      <c r="X2074" t="s">
        <v>413</v>
      </c>
      <c r="Y2074" t="s">
        <v>340</v>
      </c>
      <c r="Z2074" s="131">
        <v>563862.5</v>
      </c>
      <c r="AA2074" s="131">
        <v>1</v>
      </c>
      <c r="AB2074" s="131">
        <v>113.64</v>
      </c>
      <c r="AC2074" s="109"/>
      <c r="AD2074" s="131">
        <v>640.77300000000002</v>
      </c>
      <c r="AE2074" s="109"/>
      <c r="AF2074" s="108"/>
      <c r="AG2074" s="16"/>
      <c r="AH2074" s="132">
        <v>1.3699999999999999E-3</v>
      </c>
      <c r="AI2074" s="132">
        <v>1.5509999999999999E-2</v>
      </c>
      <c r="AJ2074" s="132">
        <v>2.0200000000000001E-3</v>
      </c>
    </row>
    <row r="2075" spans="1:36">
      <c r="A2075" t="s">
        <v>1214</v>
      </c>
      <c r="B2075" t="s">
        <v>1259</v>
      </c>
      <c r="C2075" t="s">
        <v>1627</v>
      </c>
      <c r="D2075" t="s">
        <v>1628</v>
      </c>
      <c r="E2075" t="s">
        <v>310</v>
      </c>
      <c r="F2075" t="s">
        <v>2017</v>
      </c>
      <c r="G2075" t="s">
        <v>2018</v>
      </c>
      <c r="H2075" t="s">
        <v>322</v>
      </c>
      <c r="I2075" t="s">
        <v>755</v>
      </c>
      <c r="J2075" t="s">
        <v>205</v>
      </c>
      <c r="K2075" t="s">
        <v>205</v>
      </c>
      <c r="L2075" t="s">
        <v>326</v>
      </c>
      <c r="M2075" t="s">
        <v>341</v>
      </c>
      <c r="N2075" t="s">
        <v>466</v>
      </c>
      <c r="O2075" t="s">
        <v>340</v>
      </c>
      <c r="P2075" t="s">
        <v>1600</v>
      </c>
      <c r="Q2075" t="s">
        <v>416</v>
      </c>
      <c r="R2075" t="s">
        <v>408</v>
      </c>
      <c r="S2075" t="s">
        <v>1213</v>
      </c>
      <c r="T2075" s="131">
        <v>3.34</v>
      </c>
      <c r="U2075" t="s">
        <v>2019</v>
      </c>
      <c r="V2075" s="132">
        <v>4.8500000000000001E-3</v>
      </c>
      <c r="W2075" s="132">
        <v>3.2199999999999999E-2</v>
      </c>
      <c r="X2075" t="s">
        <v>413</v>
      </c>
      <c r="Y2075" t="s">
        <v>340</v>
      </c>
      <c r="Z2075" s="131">
        <v>611000</v>
      </c>
      <c r="AA2075" s="131">
        <v>1</v>
      </c>
      <c r="AB2075" s="131">
        <v>104.31</v>
      </c>
      <c r="AC2075" s="109"/>
      <c r="AD2075" s="131">
        <v>637.33399999999995</v>
      </c>
      <c r="AE2075" s="109"/>
      <c r="AF2075" s="108"/>
      <c r="AG2075" s="16"/>
      <c r="AH2075" s="132">
        <v>9.7999999999999997E-4</v>
      </c>
      <c r="AI2075" s="132">
        <v>1.5429999999999999E-2</v>
      </c>
      <c r="AJ2075" s="132">
        <v>2.0100000000000001E-3</v>
      </c>
    </row>
    <row r="2076" spans="1:36">
      <c r="A2076" t="s">
        <v>1214</v>
      </c>
      <c r="B2076" t="s">
        <v>1259</v>
      </c>
      <c r="C2076" t="s">
        <v>1586</v>
      </c>
      <c r="D2076" t="s">
        <v>1587</v>
      </c>
      <c r="E2076" t="s">
        <v>310</v>
      </c>
      <c r="F2076" t="s">
        <v>1588</v>
      </c>
      <c r="G2076" t="s">
        <v>1589</v>
      </c>
      <c r="H2076" t="s">
        <v>322</v>
      </c>
      <c r="I2076" t="s">
        <v>755</v>
      </c>
      <c r="J2076" t="s">
        <v>205</v>
      </c>
      <c r="K2076" t="s">
        <v>205</v>
      </c>
      <c r="L2076" t="s">
        <v>326</v>
      </c>
      <c r="M2076" t="s">
        <v>341</v>
      </c>
      <c r="N2076" t="s">
        <v>457</v>
      </c>
      <c r="O2076" t="s">
        <v>340</v>
      </c>
      <c r="P2076" t="s">
        <v>1590</v>
      </c>
      <c r="Q2076" t="s">
        <v>414</v>
      </c>
      <c r="R2076" t="s">
        <v>408</v>
      </c>
      <c r="S2076" t="s">
        <v>1213</v>
      </c>
      <c r="T2076" s="131">
        <v>5.04</v>
      </c>
      <c r="U2076" t="s">
        <v>1591</v>
      </c>
      <c r="V2076" s="132">
        <v>4.2410000000000003E-2</v>
      </c>
      <c r="W2076" s="132">
        <v>4.1700000000000001E-2</v>
      </c>
      <c r="X2076" t="s">
        <v>413</v>
      </c>
      <c r="Y2076" t="s">
        <v>340</v>
      </c>
      <c r="Z2076" s="131">
        <v>425456.76</v>
      </c>
      <c r="AA2076" s="131">
        <v>1</v>
      </c>
      <c r="AB2076" s="131">
        <v>148.91</v>
      </c>
      <c r="AC2076" s="109"/>
      <c r="AD2076" s="131">
        <v>633.548</v>
      </c>
      <c r="AE2076" s="109"/>
      <c r="AF2076" s="108"/>
      <c r="AG2076" s="16"/>
      <c r="AH2076" s="132">
        <v>2.2000000000000001E-4</v>
      </c>
      <c r="AI2076" s="132">
        <v>1.5339999999999999E-2</v>
      </c>
      <c r="AJ2076" s="132">
        <v>1.99E-3</v>
      </c>
    </row>
    <row r="2077" spans="1:36">
      <c r="A2077" t="s">
        <v>1214</v>
      </c>
      <c r="B2077" t="s">
        <v>1259</v>
      </c>
      <c r="C2077" t="s">
        <v>456</v>
      </c>
      <c r="D2077" t="s">
        <v>2228</v>
      </c>
      <c r="E2077" t="s">
        <v>310</v>
      </c>
      <c r="F2077" t="s">
        <v>2431</v>
      </c>
      <c r="G2077" t="s">
        <v>2432</v>
      </c>
      <c r="H2077" t="s">
        <v>322</v>
      </c>
      <c r="I2077" t="s">
        <v>755</v>
      </c>
      <c r="J2077" t="s">
        <v>205</v>
      </c>
      <c r="K2077" t="s">
        <v>205</v>
      </c>
      <c r="L2077" t="s">
        <v>326</v>
      </c>
      <c r="M2077" t="s">
        <v>341</v>
      </c>
      <c r="N2077" t="s">
        <v>441</v>
      </c>
      <c r="O2077" t="s">
        <v>340</v>
      </c>
      <c r="P2077" t="s">
        <v>1212</v>
      </c>
      <c r="Q2077" t="s">
        <v>414</v>
      </c>
      <c r="R2077" t="s">
        <v>408</v>
      </c>
      <c r="S2077" t="s">
        <v>1213</v>
      </c>
      <c r="T2077" s="131">
        <v>5.12</v>
      </c>
      <c r="U2077" t="s">
        <v>2433</v>
      </c>
      <c r="V2077" s="132">
        <v>6.8100000000000001E-3</v>
      </c>
      <c r="W2077" s="132">
        <v>2.6200000000000001E-2</v>
      </c>
      <c r="X2077" t="s">
        <v>413</v>
      </c>
      <c r="Y2077" t="s">
        <v>340</v>
      </c>
      <c r="Z2077" s="131">
        <v>521000</v>
      </c>
      <c r="AA2077" s="131">
        <v>1</v>
      </c>
      <c r="AB2077" s="131">
        <v>116.21</v>
      </c>
      <c r="AC2077" s="109"/>
      <c r="AD2077" s="131">
        <v>605.45399999999995</v>
      </c>
      <c r="AE2077" s="109"/>
      <c r="AF2077" s="108"/>
      <c r="AG2077" s="16"/>
      <c r="AH2077" s="132">
        <v>1.2999999999999999E-4</v>
      </c>
      <c r="AI2077" s="132">
        <v>1.4659999999999999E-2</v>
      </c>
      <c r="AJ2077" s="132">
        <v>1.91E-3</v>
      </c>
    </row>
    <row r="2078" spans="1:36">
      <c r="A2078" t="s">
        <v>1214</v>
      </c>
      <c r="B2078" t="s">
        <v>1259</v>
      </c>
      <c r="C2078" t="s">
        <v>2910</v>
      </c>
      <c r="D2078" t="s">
        <v>2911</v>
      </c>
      <c r="E2078" t="s">
        <v>310</v>
      </c>
      <c r="F2078" t="s">
        <v>2912</v>
      </c>
      <c r="G2078" t="s">
        <v>2913</v>
      </c>
      <c r="H2078" t="s">
        <v>322</v>
      </c>
      <c r="I2078" t="s">
        <v>952</v>
      </c>
      <c r="J2078" t="s">
        <v>205</v>
      </c>
      <c r="K2078" t="s">
        <v>205</v>
      </c>
      <c r="L2078" t="s">
        <v>326</v>
      </c>
      <c r="M2078" t="s">
        <v>341</v>
      </c>
      <c r="N2078" t="s">
        <v>441</v>
      </c>
      <c r="O2078" t="s">
        <v>340</v>
      </c>
      <c r="P2078" t="s">
        <v>1556</v>
      </c>
      <c r="Q2078" t="s">
        <v>416</v>
      </c>
      <c r="R2078" t="s">
        <v>408</v>
      </c>
      <c r="S2078" t="s">
        <v>1213</v>
      </c>
      <c r="T2078" s="131">
        <v>2.78</v>
      </c>
      <c r="U2078" t="s">
        <v>2506</v>
      </c>
      <c r="V2078" s="132">
        <v>10</v>
      </c>
      <c r="W2078" s="132">
        <v>5.2999999999999999E-2</v>
      </c>
      <c r="X2078" t="s">
        <v>413</v>
      </c>
      <c r="Y2078" t="s">
        <v>340</v>
      </c>
      <c r="Z2078" s="131">
        <v>528000</v>
      </c>
      <c r="AA2078" s="131">
        <v>1</v>
      </c>
      <c r="AB2078" s="131">
        <v>106.83</v>
      </c>
      <c r="AC2078" s="109"/>
      <c r="AD2078" s="131">
        <v>564.06200000000001</v>
      </c>
      <c r="AE2078" s="109"/>
      <c r="AF2078" s="108"/>
      <c r="AG2078" s="16"/>
      <c r="AH2078" s="132">
        <v>8.1999999999999998E-4</v>
      </c>
      <c r="AI2078" s="132">
        <v>1.3650000000000001E-2</v>
      </c>
      <c r="AJ2078" s="132">
        <v>1.7799999999999999E-3</v>
      </c>
    </row>
    <row r="2079" spans="1:36">
      <c r="A2079" t="s">
        <v>1214</v>
      </c>
      <c r="B2079" t="s">
        <v>1259</v>
      </c>
      <c r="C2079" t="s">
        <v>1992</v>
      </c>
      <c r="D2079" t="s">
        <v>1993</v>
      </c>
      <c r="E2079" t="s">
        <v>310</v>
      </c>
      <c r="F2079" t="s">
        <v>2530</v>
      </c>
      <c r="G2079" t="s">
        <v>2531</v>
      </c>
      <c r="H2079" t="s">
        <v>322</v>
      </c>
      <c r="I2079" t="s">
        <v>755</v>
      </c>
      <c r="J2079" t="s">
        <v>205</v>
      </c>
      <c r="K2079" t="s">
        <v>205</v>
      </c>
      <c r="L2079" t="s">
        <v>326</v>
      </c>
      <c r="M2079" t="s">
        <v>341</v>
      </c>
      <c r="N2079" t="s">
        <v>449</v>
      </c>
      <c r="O2079" t="s">
        <v>340</v>
      </c>
      <c r="P2079" t="s">
        <v>1212</v>
      </c>
      <c r="Q2079" t="s">
        <v>414</v>
      </c>
      <c r="R2079" t="s">
        <v>408</v>
      </c>
      <c r="S2079" t="s">
        <v>1213</v>
      </c>
      <c r="T2079" s="131">
        <v>3.34</v>
      </c>
      <c r="U2079" t="s">
        <v>2532</v>
      </c>
      <c r="V2079" s="132">
        <v>-5.3200000000000001E-3</v>
      </c>
      <c r="W2079" s="132">
        <v>2.5700000000000001E-2</v>
      </c>
      <c r="X2079" t="s">
        <v>413</v>
      </c>
      <c r="Y2079" t="s">
        <v>340</v>
      </c>
      <c r="Z2079" s="131">
        <v>527800</v>
      </c>
      <c r="AA2079" s="131">
        <v>1</v>
      </c>
      <c r="AB2079" s="131">
        <v>105.19</v>
      </c>
      <c r="AC2079" s="109"/>
      <c r="AD2079" s="131">
        <v>555.19299999999998</v>
      </c>
      <c r="AE2079" s="109"/>
      <c r="AF2079" s="108"/>
      <c r="AG2079" s="16"/>
      <c r="AH2079" s="132">
        <v>5.4000000000000001E-4</v>
      </c>
      <c r="AI2079" s="132">
        <v>1.3440000000000001E-2</v>
      </c>
      <c r="AJ2079" s="132">
        <v>1.75E-3</v>
      </c>
    </row>
    <row r="2080" spans="1:36">
      <c r="A2080" t="s">
        <v>1214</v>
      </c>
      <c r="B2080" t="s">
        <v>1259</v>
      </c>
      <c r="C2080" t="s">
        <v>2867</v>
      </c>
      <c r="D2080" t="s">
        <v>2868</v>
      </c>
      <c r="E2080" t="s">
        <v>310</v>
      </c>
      <c r="F2080" t="s">
        <v>2869</v>
      </c>
      <c r="G2080" t="s">
        <v>2870</v>
      </c>
      <c r="H2080" t="s">
        <v>322</v>
      </c>
      <c r="I2080" t="s">
        <v>755</v>
      </c>
      <c r="J2080" t="s">
        <v>205</v>
      </c>
      <c r="K2080" t="s">
        <v>205</v>
      </c>
      <c r="L2080" t="s">
        <v>326</v>
      </c>
      <c r="M2080" t="s">
        <v>341</v>
      </c>
      <c r="N2080" t="s">
        <v>465</v>
      </c>
      <c r="O2080" t="s">
        <v>340</v>
      </c>
      <c r="P2080" t="s">
        <v>1579</v>
      </c>
      <c r="Q2080" t="s">
        <v>416</v>
      </c>
      <c r="R2080" t="s">
        <v>408</v>
      </c>
      <c r="S2080" t="s">
        <v>1213</v>
      </c>
      <c r="T2080" s="131">
        <v>6.34</v>
      </c>
      <c r="U2080" t="s">
        <v>2871</v>
      </c>
      <c r="V2080" s="132">
        <v>1.0999999999999999E-2</v>
      </c>
      <c r="W2080" s="132">
        <v>3.04E-2</v>
      </c>
      <c r="X2080" t="s">
        <v>413</v>
      </c>
      <c r="Y2080" t="s">
        <v>340</v>
      </c>
      <c r="Z2080" s="131">
        <v>559768.9</v>
      </c>
      <c r="AA2080" s="131">
        <v>1</v>
      </c>
      <c r="AB2080" s="131">
        <v>96.38</v>
      </c>
      <c r="AC2080" s="109"/>
      <c r="AD2080" s="131">
        <v>539.505</v>
      </c>
      <c r="AE2080" s="109"/>
      <c r="AF2080" s="108"/>
      <c r="AG2080" s="16"/>
      <c r="AH2080" s="132">
        <v>2.7299999999999998E-3</v>
      </c>
      <c r="AI2080" s="132">
        <v>1.306E-2</v>
      </c>
      <c r="AJ2080" s="132">
        <v>1.6999999999999999E-3</v>
      </c>
    </row>
    <row r="2081" spans="1:36">
      <c r="A2081" t="s">
        <v>1214</v>
      </c>
      <c r="B2081" t="s">
        <v>1259</v>
      </c>
      <c r="C2081" t="s">
        <v>1532</v>
      </c>
      <c r="D2081" t="s">
        <v>1533</v>
      </c>
      <c r="E2081" t="s">
        <v>310</v>
      </c>
      <c r="F2081" t="s">
        <v>2485</v>
      </c>
      <c r="G2081" t="s">
        <v>2486</v>
      </c>
      <c r="H2081" t="s">
        <v>322</v>
      </c>
      <c r="I2081" t="s">
        <v>755</v>
      </c>
      <c r="J2081" t="s">
        <v>205</v>
      </c>
      <c r="K2081" t="s">
        <v>205</v>
      </c>
      <c r="L2081" t="s">
        <v>326</v>
      </c>
      <c r="M2081" t="s">
        <v>341</v>
      </c>
      <c r="N2081" t="s">
        <v>449</v>
      </c>
      <c r="O2081" t="s">
        <v>340</v>
      </c>
      <c r="P2081" t="s">
        <v>1212</v>
      </c>
      <c r="Q2081" t="s">
        <v>414</v>
      </c>
      <c r="R2081" t="s">
        <v>408</v>
      </c>
      <c r="S2081" t="s">
        <v>1213</v>
      </c>
      <c r="T2081" s="131">
        <v>3.5</v>
      </c>
      <c r="U2081" t="s">
        <v>2487</v>
      </c>
      <c r="V2081" s="132">
        <v>2.7040000000000002E-2</v>
      </c>
      <c r="W2081" s="132">
        <v>2.5999999999999999E-2</v>
      </c>
      <c r="X2081" t="s">
        <v>413</v>
      </c>
      <c r="Y2081" t="s">
        <v>340</v>
      </c>
      <c r="Z2081" s="131">
        <v>511374.17</v>
      </c>
      <c r="AA2081" s="131">
        <v>1</v>
      </c>
      <c r="AB2081" s="131">
        <v>105.05</v>
      </c>
      <c r="AC2081" s="109"/>
      <c r="AD2081" s="131">
        <v>537.19899999999996</v>
      </c>
      <c r="AE2081" s="109"/>
      <c r="AF2081" s="108"/>
      <c r="AG2081" s="16"/>
      <c r="AH2081" s="132">
        <v>1.4999999999999999E-4</v>
      </c>
      <c r="AI2081" s="132">
        <v>1.2999999999999999E-2</v>
      </c>
      <c r="AJ2081" s="132">
        <v>1.6900000000000001E-3</v>
      </c>
    </row>
    <row r="2082" spans="1:36">
      <c r="A2082" t="s">
        <v>1214</v>
      </c>
      <c r="B2082" t="s">
        <v>1259</v>
      </c>
      <c r="C2082" t="s">
        <v>2841</v>
      </c>
      <c r="D2082" t="s">
        <v>2842</v>
      </c>
      <c r="E2082" t="s">
        <v>310</v>
      </c>
      <c r="F2082" t="s">
        <v>2843</v>
      </c>
      <c r="G2082" t="s">
        <v>2844</v>
      </c>
      <c r="H2082" t="s">
        <v>322</v>
      </c>
      <c r="I2082" t="s">
        <v>755</v>
      </c>
      <c r="J2082" t="s">
        <v>205</v>
      </c>
      <c r="K2082" t="s">
        <v>205</v>
      </c>
      <c r="L2082" t="s">
        <v>326</v>
      </c>
      <c r="M2082" t="s">
        <v>341</v>
      </c>
      <c r="N2082" t="s">
        <v>448</v>
      </c>
      <c r="O2082" t="s">
        <v>340</v>
      </c>
      <c r="P2082" t="s">
        <v>1566</v>
      </c>
      <c r="Q2082" t="s">
        <v>414</v>
      </c>
      <c r="R2082" t="s">
        <v>408</v>
      </c>
      <c r="S2082" t="s">
        <v>1213</v>
      </c>
      <c r="T2082" s="131">
        <v>5.14</v>
      </c>
      <c r="U2082" t="s">
        <v>2041</v>
      </c>
      <c r="V2082" s="132">
        <v>2.845E-2</v>
      </c>
      <c r="W2082" s="132">
        <v>2.8400000000000002E-2</v>
      </c>
      <c r="X2082" t="s">
        <v>413</v>
      </c>
      <c r="Y2082" t="s">
        <v>340</v>
      </c>
      <c r="Z2082" s="131">
        <v>506000</v>
      </c>
      <c r="AA2082" s="131">
        <v>1</v>
      </c>
      <c r="AB2082" s="131">
        <v>101.87</v>
      </c>
      <c r="AC2082" s="109"/>
      <c r="AD2082" s="131">
        <v>515.46199999999999</v>
      </c>
      <c r="AE2082" s="109"/>
      <c r="AF2082" s="108"/>
      <c r="AG2082" s="16"/>
      <c r="AH2082" s="132">
        <v>2.0200000000000001E-3</v>
      </c>
      <c r="AI2082" s="132">
        <v>1.248E-2</v>
      </c>
      <c r="AJ2082" s="132">
        <v>1.6199999999999999E-3</v>
      </c>
    </row>
    <row r="2083" spans="1:36">
      <c r="A2083" t="s">
        <v>1214</v>
      </c>
      <c r="B2083" t="s">
        <v>1259</v>
      </c>
      <c r="C2083" t="s">
        <v>2414</v>
      </c>
      <c r="D2083" t="s">
        <v>2415</v>
      </c>
      <c r="E2083" t="s">
        <v>310</v>
      </c>
      <c r="F2083" t="s">
        <v>2839</v>
      </c>
      <c r="G2083" t="s">
        <v>2840</v>
      </c>
      <c r="H2083" t="s">
        <v>322</v>
      </c>
      <c r="I2083" t="s">
        <v>755</v>
      </c>
      <c r="J2083" t="s">
        <v>205</v>
      </c>
      <c r="K2083" t="s">
        <v>205</v>
      </c>
      <c r="L2083" t="s">
        <v>326</v>
      </c>
      <c r="M2083" t="s">
        <v>341</v>
      </c>
      <c r="N2083" t="s">
        <v>449</v>
      </c>
      <c r="O2083" t="s">
        <v>340</v>
      </c>
      <c r="P2083" t="s">
        <v>1590</v>
      </c>
      <c r="Q2083" t="s">
        <v>414</v>
      </c>
      <c r="R2083" t="s">
        <v>408</v>
      </c>
      <c r="S2083" t="s">
        <v>1213</v>
      </c>
      <c r="T2083" s="131">
        <v>2.72</v>
      </c>
      <c r="U2083" t="s">
        <v>1880</v>
      </c>
      <c r="V2083" s="132">
        <v>2.707E-2</v>
      </c>
      <c r="W2083" s="132">
        <v>2.8500000000000001E-2</v>
      </c>
      <c r="X2083" t="s">
        <v>412</v>
      </c>
      <c r="Y2083" t="s">
        <v>340</v>
      </c>
      <c r="Z2083" s="131">
        <v>462758</v>
      </c>
      <c r="AA2083" s="131">
        <v>1</v>
      </c>
      <c r="AB2083" s="131">
        <v>108.07</v>
      </c>
      <c r="AC2083" s="109"/>
      <c r="AD2083" s="131">
        <v>500.10300000000001</v>
      </c>
      <c r="AE2083" s="109"/>
      <c r="AF2083" s="108"/>
      <c r="AG2083" s="16"/>
      <c r="AH2083" s="132">
        <v>5.1000000000000004E-4</v>
      </c>
      <c r="AI2083" s="132">
        <v>1.2109999999999999E-2</v>
      </c>
      <c r="AJ2083" s="132">
        <v>1.57E-3</v>
      </c>
    </row>
    <row r="2084" spans="1:36">
      <c r="A2084" t="s">
        <v>1214</v>
      </c>
      <c r="B2084" t="s">
        <v>1259</v>
      </c>
      <c r="C2084" t="s">
        <v>1532</v>
      </c>
      <c r="D2084" t="s">
        <v>1533</v>
      </c>
      <c r="E2084" t="s">
        <v>310</v>
      </c>
      <c r="F2084" t="s">
        <v>2848</v>
      </c>
      <c r="G2084" t="s">
        <v>2849</v>
      </c>
      <c r="H2084" t="s">
        <v>322</v>
      </c>
      <c r="I2084" t="s">
        <v>755</v>
      </c>
      <c r="J2084" t="s">
        <v>205</v>
      </c>
      <c r="K2084" t="s">
        <v>205</v>
      </c>
      <c r="L2084" t="s">
        <v>326</v>
      </c>
      <c r="M2084" t="s">
        <v>341</v>
      </c>
      <c r="N2084" t="s">
        <v>449</v>
      </c>
      <c r="O2084" t="s">
        <v>340</v>
      </c>
      <c r="P2084" t="s">
        <v>1590</v>
      </c>
      <c r="Q2084" t="s">
        <v>414</v>
      </c>
      <c r="R2084" t="s">
        <v>408</v>
      </c>
      <c r="S2084" t="s">
        <v>1213</v>
      </c>
      <c r="T2084" s="131">
        <v>0.33</v>
      </c>
      <c r="U2084" t="s">
        <v>2850</v>
      </c>
      <c r="V2084" s="132">
        <v>2.6120000000000001E-2</v>
      </c>
      <c r="W2084" s="132">
        <v>2.1399999999999999E-2</v>
      </c>
      <c r="X2084" t="s">
        <v>412</v>
      </c>
      <c r="Y2084" t="s">
        <v>340</v>
      </c>
      <c r="Z2084" s="131">
        <v>400491</v>
      </c>
      <c r="AA2084" s="131">
        <v>1</v>
      </c>
      <c r="AB2084" s="131">
        <v>117.22</v>
      </c>
      <c r="AC2084" s="109"/>
      <c r="AD2084" s="131">
        <v>469.45600000000002</v>
      </c>
      <c r="AE2084" s="109"/>
      <c r="AF2084" s="108"/>
      <c r="AG2084" s="16"/>
      <c r="AH2084" s="132">
        <v>7.7999999999999999E-4</v>
      </c>
      <c r="AI2084" s="132">
        <v>1.136E-2</v>
      </c>
      <c r="AJ2084" s="132">
        <v>1.48E-3</v>
      </c>
    </row>
    <row r="2085" spans="1:36">
      <c r="A2085" t="s">
        <v>1214</v>
      </c>
      <c r="B2085" t="s">
        <v>1259</v>
      </c>
      <c r="C2085" t="s">
        <v>2004</v>
      </c>
      <c r="D2085" t="s">
        <v>2005</v>
      </c>
      <c r="E2085" t="s">
        <v>310</v>
      </c>
      <c r="F2085" t="s">
        <v>2232</v>
      </c>
      <c r="G2085" t="s">
        <v>2233</v>
      </c>
      <c r="H2085" t="s">
        <v>322</v>
      </c>
      <c r="I2085" t="s">
        <v>755</v>
      </c>
      <c r="J2085" t="s">
        <v>205</v>
      </c>
      <c r="K2085" t="s">
        <v>205</v>
      </c>
      <c r="L2085" t="s">
        <v>326</v>
      </c>
      <c r="M2085" t="s">
        <v>341</v>
      </c>
      <c r="N2085" t="s">
        <v>449</v>
      </c>
      <c r="O2085" t="s">
        <v>340</v>
      </c>
      <c r="P2085" t="s">
        <v>1212</v>
      </c>
      <c r="Q2085" t="s">
        <v>414</v>
      </c>
      <c r="R2085" t="s">
        <v>408</v>
      </c>
      <c r="S2085" t="s">
        <v>1213</v>
      </c>
      <c r="T2085" s="131">
        <v>3.21</v>
      </c>
      <c r="U2085" t="s">
        <v>2234</v>
      </c>
      <c r="V2085" s="132">
        <v>-3.5899999999999999E-3</v>
      </c>
      <c r="W2085" s="132">
        <v>2.58E-2</v>
      </c>
      <c r="X2085" t="s">
        <v>413</v>
      </c>
      <c r="Y2085" t="s">
        <v>340</v>
      </c>
      <c r="Z2085" s="131">
        <v>444022.2</v>
      </c>
      <c r="AA2085" s="131">
        <v>1</v>
      </c>
      <c r="AB2085" s="131">
        <v>104.36</v>
      </c>
      <c r="AC2085" s="109"/>
      <c r="AD2085" s="131">
        <v>463.38200000000001</v>
      </c>
      <c r="AE2085" s="109"/>
      <c r="AF2085" s="108"/>
      <c r="AG2085" s="16"/>
      <c r="AH2085" s="132">
        <v>2.0000000000000001E-4</v>
      </c>
      <c r="AI2085" s="132">
        <v>1.1220000000000001E-2</v>
      </c>
      <c r="AJ2085" s="132">
        <v>1.4599999999999999E-3</v>
      </c>
    </row>
    <row r="2086" spans="1:36">
      <c r="A2086" t="s">
        <v>1214</v>
      </c>
      <c r="B2086" t="s">
        <v>1259</v>
      </c>
      <c r="C2086" t="s">
        <v>2239</v>
      </c>
      <c r="D2086" t="s">
        <v>2240</v>
      </c>
      <c r="E2086" t="s">
        <v>310</v>
      </c>
      <c r="F2086" t="s">
        <v>2241</v>
      </c>
      <c r="G2086" t="s">
        <v>2242</v>
      </c>
      <c r="H2086" t="s">
        <v>322</v>
      </c>
      <c r="I2086" t="s">
        <v>952</v>
      </c>
      <c r="J2086" t="s">
        <v>205</v>
      </c>
      <c r="K2086" t="s">
        <v>205</v>
      </c>
      <c r="L2086" t="s">
        <v>326</v>
      </c>
      <c r="M2086" t="s">
        <v>341</v>
      </c>
      <c r="N2086" t="s">
        <v>465</v>
      </c>
      <c r="O2086" t="s">
        <v>340</v>
      </c>
      <c r="P2086" t="s">
        <v>1590</v>
      </c>
      <c r="Q2086" t="s">
        <v>414</v>
      </c>
      <c r="R2086" t="s">
        <v>408</v>
      </c>
      <c r="S2086" t="s">
        <v>1213</v>
      </c>
      <c r="T2086" s="131">
        <v>5.94</v>
      </c>
      <c r="U2086" t="s">
        <v>2243</v>
      </c>
      <c r="V2086" s="132">
        <v>4.4639999999999999E-2</v>
      </c>
      <c r="W2086" s="132">
        <v>5.2400000000000002E-2</v>
      </c>
      <c r="X2086" t="s">
        <v>413</v>
      </c>
      <c r="Y2086" t="s">
        <v>340</v>
      </c>
      <c r="Z2086" s="131">
        <v>430000</v>
      </c>
      <c r="AA2086" s="131">
        <v>1</v>
      </c>
      <c r="AB2086" s="131">
        <v>99.91</v>
      </c>
      <c r="AC2086" s="109"/>
      <c r="AD2086" s="131">
        <v>429.613</v>
      </c>
      <c r="AE2086" s="109"/>
      <c r="AF2086" s="108"/>
      <c r="AG2086" s="16"/>
      <c r="AH2086" s="132">
        <v>2.3000000000000001E-4</v>
      </c>
      <c r="AI2086" s="132">
        <v>1.04E-2</v>
      </c>
      <c r="AJ2086" s="132">
        <v>1.3500000000000001E-3</v>
      </c>
    </row>
    <row r="2087" spans="1:36">
      <c r="A2087" t="s">
        <v>1214</v>
      </c>
      <c r="B2087" t="s">
        <v>1259</v>
      </c>
      <c r="C2087" t="s">
        <v>2235</v>
      </c>
      <c r="D2087" t="s">
        <v>2236</v>
      </c>
      <c r="E2087" t="s">
        <v>310</v>
      </c>
      <c r="F2087" t="s">
        <v>2252</v>
      </c>
      <c r="G2087" t="s">
        <v>2253</v>
      </c>
      <c r="H2087" t="s">
        <v>322</v>
      </c>
      <c r="I2087" t="s">
        <v>755</v>
      </c>
      <c r="J2087" t="s">
        <v>205</v>
      </c>
      <c r="K2087" t="s">
        <v>205</v>
      </c>
      <c r="L2087" t="s">
        <v>326</v>
      </c>
      <c r="M2087" t="s">
        <v>341</v>
      </c>
      <c r="N2087" t="s">
        <v>466</v>
      </c>
      <c r="O2087" t="s">
        <v>340</v>
      </c>
      <c r="P2087" t="s">
        <v>1645</v>
      </c>
      <c r="Q2087" t="s">
        <v>414</v>
      </c>
      <c r="R2087" t="s">
        <v>408</v>
      </c>
      <c r="S2087" t="s">
        <v>1213</v>
      </c>
      <c r="T2087" s="131">
        <v>2.21</v>
      </c>
      <c r="U2087" t="s">
        <v>2254</v>
      </c>
      <c r="V2087" s="132">
        <v>8.8000000000000003E-4</v>
      </c>
      <c r="W2087" s="132">
        <v>2.8400000000000002E-2</v>
      </c>
      <c r="X2087" t="s">
        <v>413</v>
      </c>
      <c r="Y2087" t="s">
        <v>340</v>
      </c>
      <c r="Z2087" s="131">
        <v>386100</v>
      </c>
      <c r="AA2087" s="131">
        <v>1</v>
      </c>
      <c r="AB2087" s="131">
        <v>108.66</v>
      </c>
      <c r="AC2087" s="109"/>
      <c r="AD2087" s="131">
        <v>419.536</v>
      </c>
      <c r="AE2087" s="109"/>
      <c r="AF2087" s="108"/>
      <c r="AG2087" s="16"/>
      <c r="AH2087" s="132">
        <v>5.6999999999999998E-4</v>
      </c>
      <c r="AI2087" s="132">
        <v>1.0160000000000001E-2</v>
      </c>
      <c r="AJ2087" s="132">
        <v>1.32E-3</v>
      </c>
    </row>
    <row r="2088" spans="1:36">
      <c r="A2088" t="s">
        <v>1214</v>
      </c>
      <c r="B2088" t="s">
        <v>1259</v>
      </c>
      <c r="C2088" t="s">
        <v>2880</v>
      </c>
      <c r="D2088" t="s">
        <v>2881</v>
      </c>
      <c r="E2088" t="s">
        <v>310</v>
      </c>
      <c r="F2088" t="s">
        <v>2882</v>
      </c>
      <c r="G2088" t="s">
        <v>2883</v>
      </c>
      <c r="H2088" t="s">
        <v>322</v>
      </c>
      <c r="I2088" t="s">
        <v>952</v>
      </c>
      <c r="J2088" t="s">
        <v>205</v>
      </c>
      <c r="K2088" t="s">
        <v>205</v>
      </c>
      <c r="L2088" t="s">
        <v>326</v>
      </c>
      <c r="M2088" t="s">
        <v>341</v>
      </c>
      <c r="N2088" t="s">
        <v>448</v>
      </c>
      <c r="O2088" t="s">
        <v>340</v>
      </c>
      <c r="P2088" t="s">
        <v>1673</v>
      </c>
      <c r="Q2088" t="s">
        <v>416</v>
      </c>
      <c r="R2088" t="s">
        <v>408</v>
      </c>
      <c r="S2088" t="s">
        <v>1213</v>
      </c>
      <c r="T2088" s="131">
        <v>1.43</v>
      </c>
      <c r="U2088" t="s">
        <v>1681</v>
      </c>
      <c r="V2088" s="132">
        <v>5.7119999999999997E-2</v>
      </c>
      <c r="W2088" s="132">
        <v>5.3600000000000002E-2</v>
      </c>
      <c r="X2088" t="s">
        <v>413</v>
      </c>
      <c r="Y2088" t="s">
        <v>340</v>
      </c>
      <c r="Z2088" s="131">
        <v>382500</v>
      </c>
      <c r="AA2088" s="131">
        <v>1</v>
      </c>
      <c r="AB2088" s="131">
        <v>103</v>
      </c>
      <c r="AC2088" s="109"/>
      <c r="AD2088" s="131">
        <v>393.97500000000002</v>
      </c>
      <c r="AE2088" s="109"/>
      <c r="AF2088" s="108"/>
      <c r="AG2088" s="16"/>
      <c r="AH2088" s="132">
        <v>2.66E-3</v>
      </c>
      <c r="AI2088" s="132">
        <v>9.5399999999999999E-3</v>
      </c>
      <c r="AJ2088" s="132">
        <v>1.24E-3</v>
      </c>
    </row>
    <row r="2089" spans="1:36">
      <c r="A2089" t="s">
        <v>1214</v>
      </c>
      <c r="B2089" t="s">
        <v>1259</v>
      </c>
      <c r="C2089" t="s">
        <v>2540</v>
      </c>
      <c r="D2089" t="s">
        <v>2541</v>
      </c>
      <c r="E2089" t="s">
        <v>310</v>
      </c>
      <c r="F2089" t="s">
        <v>2542</v>
      </c>
      <c r="G2089" t="s">
        <v>2543</v>
      </c>
      <c r="H2089" t="s">
        <v>322</v>
      </c>
      <c r="I2089" t="s">
        <v>755</v>
      </c>
      <c r="J2089" t="s">
        <v>205</v>
      </c>
      <c r="K2089" t="s">
        <v>205</v>
      </c>
      <c r="L2089" t="s">
        <v>326</v>
      </c>
      <c r="M2089" t="s">
        <v>341</v>
      </c>
      <c r="N2089" t="s">
        <v>448</v>
      </c>
      <c r="O2089" t="s">
        <v>340</v>
      </c>
      <c r="P2089" t="s">
        <v>1530</v>
      </c>
      <c r="Q2089" t="s">
        <v>414</v>
      </c>
      <c r="R2089" t="s">
        <v>408</v>
      </c>
      <c r="S2089" t="s">
        <v>1213</v>
      </c>
      <c r="T2089" s="131">
        <v>2.23</v>
      </c>
      <c r="U2089" t="s">
        <v>2544</v>
      </c>
      <c r="V2089" s="132">
        <v>3.1019999999999999E-2</v>
      </c>
      <c r="W2089" s="132">
        <v>3.1699999999999999E-2</v>
      </c>
      <c r="X2089" t="s">
        <v>413</v>
      </c>
      <c r="Y2089" t="s">
        <v>340</v>
      </c>
      <c r="Z2089" s="131">
        <v>325355.46000000002</v>
      </c>
      <c r="AA2089" s="131">
        <v>1</v>
      </c>
      <c r="AB2089" s="131">
        <v>120.32</v>
      </c>
      <c r="AC2089" s="109"/>
      <c r="AD2089" s="131">
        <v>391.46800000000002</v>
      </c>
      <c r="AE2089" s="109"/>
      <c r="AF2089" s="108"/>
      <c r="AG2089" s="16"/>
      <c r="AH2089" s="132">
        <v>2.4000000000000001E-4</v>
      </c>
      <c r="AI2089" s="132">
        <v>9.4800000000000006E-3</v>
      </c>
      <c r="AJ2089" s="132">
        <v>1.23E-3</v>
      </c>
    </row>
    <row r="2090" spans="1:36">
      <c r="A2090" t="s">
        <v>1214</v>
      </c>
      <c r="B2090" t="s">
        <v>1259</v>
      </c>
      <c r="C2090" t="s">
        <v>2472</v>
      </c>
      <c r="D2090" t="s">
        <v>2473</v>
      </c>
      <c r="E2090" t="s">
        <v>310</v>
      </c>
      <c r="F2090" t="s">
        <v>2851</v>
      </c>
      <c r="G2090" t="s">
        <v>2852</v>
      </c>
      <c r="H2090" t="s">
        <v>322</v>
      </c>
      <c r="I2090" t="s">
        <v>952</v>
      </c>
      <c r="J2090" t="s">
        <v>205</v>
      </c>
      <c r="K2090" t="s">
        <v>205</v>
      </c>
      <c r="L2090" t="s">
        <v>326</v>
      </c>
      <c r="M2090" t="s">
        <v>341</v>
      </c>
      <c r="N2090" t="s">
        <v>463</v>
      </c>
      <c r="O2090" t="s">
        <v>340</v>
      </c>
      <c r="P2090" t="s">
        <v>1590</v>
      </c>
      <c r="Q2090" t="s">
        <v>414</v>
      </c>
      <c r="R2090" t="s">
        <v>408</v>
      </c>
      <c r="S2090" t="s">
        <v>1213</v>
      </c>
      <c r="T2090" s="131">
        <v>2.97</v>
      </c>
      <c r="U2090" t="s">
        <v>2853</v>
      </c>
      <c r="V2090" s="132">
        <v>4.897E-2</v>
      </c>
      <c r="W2090" s="132">
        <v>4.9099999999999998E-2</v>
      </c>
      <c r="X2090" t="s">
        <v>413</v>
      </c>
      <c r="Y2090" t="s">
        <v>340</v>
      </c>
      <c r="Z2090" s="131">
        <v>388097</v>
      </c>
      <c r="AA2090" s="131">
        <v>1</v>
      </c>
      <c r="AB2090" s="131">
        <v>100.61</v>
      </c>
      <c r="AC2090" s="109"/>
      <c r="AD2090" s="131">
        <v>390.464</v>
      </c>
      <c r="AE2090" s="109"/>
      <c r="AF2090" s="108"/>
      <c r="AG2090" s="16"/>
      <c r="AH2090" s="132">
        <v>1.89E-3</v>
      </c>
      <c r="AI2090" s="132">
        <v>9.4500000000000001E-3</v>
      </c>
      <c r="AJ2090" s="132">
        <v>1.23E-3</v>
      </c>
    </row>
    <row r="2091" spans="1:36">
      <c r="A2091" t="s">
        <v>1214</v>
      </c>
      <c r="B2091" t="s">
        <v>1259</v>
      </c>
      <c r="C2091" t="s">
        <v>1632</v>
      </c>
      <c r="D2091" t="s">
        <v>1633</v>
      </c>
      <c r="E2091" t="s">
        <v>310</v>
      </c>
      <c r="F2091" t="s">
        <v>1942</v>
      </c>
      <c r="G2091" t="s">
        <v>1943</v>
      </c>
      <c r="H2091" t="s">
        <v>322</v>
      </c>
      <c r="I2091" t="s">
        <v>755</v>
      </c>
      <c r="J2091" t="s">
        <v>205</v>
      </c>
      <c r="K2091" t="s">
        <v>205</v>
      </c>
      <c r="L2091" t="s">
        <v>326</v>
      </c>
      <c r="M2091" t="s">
        <v>341</v>
      </c>
      <c r="N2091" t="s">
        <v>465</v>
      </c>
      <c r="O2091" t="s">
        <v>340</v>
      </c>
      <c r="P2091" t="s">
        <v>1530</v>
      </c>
      <c r="Q2091" t="s">
        <v>414</v>
      </c>
      <c r="R2091" t="s">
        <v>408</v>
      </c>
      <c r="S2091" t="s">
        <v>1213</v>
      </c>
      <c r="T2091" s="131">
        <v>3.56</v>
      </c>
      <c r="U2091" t="s">
        <v>1561</v>
      </c>
      <c r="V2091" s="132">
        <v>3.5409999999999997E-2</v>
      </c>
      <c r="W2091" s="132">
        <v>0.03</v>
      </c>
      <c r="X2091" t="s">
        <v>413</v>
      </c>
      <c r="Y2091" t="s">
        <v>340</v>
      </c>
      <c r="Z2091" s="131">
        <v>351500</v>
      </c>
      <c r="AA2091" s="131">
        <v>1</v>
      </c>
      <c r="AB2091" s="131">
        <v>110.37</v>
      </c>
      <c r="AC2091" s="109"/>
      <c r="AD2091" s="131">
        <v>387.95100000000002</v>
      </c>
      <c r="AE2091" s="109"/>
      <c r="AF2091" s="108"/>
      <c r="AG2091" s="16"/>
      <c r="AH2091" s="132">
        <v>1.9000000000000001E-4</v>
      </c>
      <c r="AI2091" s="132">
        <v>9.3900000000000008E-3</v>
      </c>
      <c r="AJ2091" s="132">
        <v>1.2199999999999999E-3</v>
      </c>
    </row>
    <row r="2092" spans="1:36">
      <c r="A2092" t="s">
        <v>1214</v>
      </c>
      <c r="B2092" t="s">
        <v>1259</v>
      </c>
      <c r="C2092" t="s">
        <v>2906</v>
      </c>
      <c r="D2092" t="s">
        <v>2907</v>
      </c>
      <c r="E2092" t="s">
        <v>310</v>
      </c>
      <c r="F2092" t="s">
        <v>2908</v>
      </c>
      <c r="G2092" t="s">
        <v>2909</v>
      </c>
      <c r="H2092" t="s">
        <v>322</v>
      </c>
      <c r="I2092" t="s">
        <v>755</v>
      </c>
      <c r="J2092" t="s">
        <v>205</v>
      </c>
      <c r="K2092" t="s">
        <v>205</v>
      </c>
      <c r="L2092" t="s">
        <v>326</v>
      </c>
      <c r="M2092" t="s">
        <v>341</v>
      </c>
      <c r="N2092" t="s">
        <v>441</v>
      </c>
      <c r="O2092" t="s">
        <v>340</v>
      </c>
      <c r="P2092" t="s">
        <v>1556</v>
      </c>
      <c r="Q2092" t="s">
        <v>416</v>
      </c>
      <c r="R2092" t="s">
        <v>408</v>
      </c>
      <c r="S2092" t="s">
        <v>1213</v>
      </c>
      <c r="T2092" s="131">
        <v>3.21</v>
      </c>
      <c r="U2092" t="s">
        <v>2328</v>
      </c>
      <c r="V2092" s="132">
        <v>10</v>
      </c>
      <c r="W2092" s="132">
        <v>3.1E-2</v>
      </c>
      <c r="X2092" t="s">
        <v>413</v>
      </c>
      <c r="Y2092" t="s">
        <v>340</v>
      </c>
      <c r="Z2092" s="131">
        <v>333200</v>
      </c>
      <c r="AA2092" s="131">
        <v>1</v>
      </c>
      <c r="AB2092" s="131">
        <v>112.88</v>
      </c>
      <c r="AC2092" s="109"/>
      <c r="AD2092" s="131">
        <v>376.11599999999999</v>
      </c>
      <c r="AE2092" s="109"/>
      <c r="AF2092" s="108"/>
      <c r="AG2092" s="16"/>
      <c r="AH2092" s="132">
        <v>3.8000000000000002E-4</v>
      </c>
      <c r="AI2092" s="132">
        <v>9.1000000000000004E-3</v>
      </c>
      <c r="AJ2092" s="132">
        <v>1.1800000000000001E-3</v>
      </c>
    </row>
    <row r="2093" spans="1:36">
      <c r="A2093" t="s">
        <v>1214</v>
      </c>
      <c r="B2093" t="s">
        <v>1259</v>
      </c>
      <c r="C2093" t="s">
        <v>2547</v>
      </c>
      <c r="D2093" t="s">
        <v>2548</v>
      </c>
      <c r="E2093" t="s">
        <v>310</v>
      </c>
      <c r="F2093" t="s">
        <v>2549</v>
      </c>
      <c r="G2093" t="s">
        <v>2550</v>
      </c>
      <c r="H2093" t="s">
        <v>322</v>
      </c>
      <c r="I2093" t="s">
        <v>756</v>
      </c>
      <c r="J2093" t="s">
        <v>205</v>
      </c>
      <c r="K2093" t="s">
        <v>205</v>
      </c>
      <c r="L2093" t="s">
        <v>326</v>
      </c>
      <c r="M2093" t="s">
        <v>341</v>
      </c>
      <c r="N2093" t="s">
        <v>455</v>
      </c>
      <c r="O2093" t="s">
        <v>340</v>
      </c>
      <c r="P2093" t="s">
        <v>1579</v>
      </c>
      <c r="Q2093" t="s">
        <v>416</v>
      </c>
      <c r="R2093" t="s">
        <v>408</v>
      </c>
      <c r="S2093" t="s">
        <v>1213</v>
      </c>
      <c r="T2093" s="131">
        <v>2.4300000000000002</v>
      </c>
      <c r="U2093" t="s">
        <v>2551</v>
      </c>
      <c r="V2093" s="132">
        <v>4.3029999999999999E-2</v>
      </c>
      <c r="W2093" s="132">
        <v>6.2100000000000002E-2</v>
      </c>
      <c r="X2093" t="s">
        <v>413</v>
      </c>
      <c r="Y2093" t="s">
        <v>340</v>
      </c>
      <c r="Z2093" s="131">
        <v>395282.66</v>
      </c>
      <c r="AA2093" s="131">
        <v>1</v>
      </c>
      <c r="AB2093" s="131">
        <v>94.12</v>
      </c>
      <c r="AC2093" s="109"/>
      <c r="AD2093" s="131">
        <v>372.04</v>
      </c>
      <c r="AE2093" s="109"/>
      <c r="AF2093" s="108"/>
      <c r="AG2093" s="16"/>
      <c r="AH2093" s="132">
        <v>3.1E-4</v>
      </c>
      <c r="AI2093" s="132">
        <v>9.0100000000000006E-3</v>
      </c>
      <c r="AJ2093" s="132">
        <v>1.17E-3</v>
      </c>
    </row>
    <row r="2094" spans="1:36">
      <c r="A2094" t="s">
        <v>1214</v>
      </c>
      <c r="B2094" t="s">
        <v>1259</v>
      </c>
      <c r="C2094" t="s">
        <v>3463</v>
      </c>
      <c r="D2094" t="s">
        <v>3464</v>
      </c>
      <c r="E2094" t="s">
        <v>310</v>
      </c>
      <c r="F2094" t="s">
        <v>3465</v>
      </c>
      <c r="G2094" t="s">
        <v>3466</v>
      </c>
      <c r="H2094" t="s">
        <v>322</v>
      </c>
      <c r="I2094" t="s">
        <v>755</v>
      </c>
      <c r="J2094" t="s">
        <v>205</v>
      </c>
      <c r="K2094" t="s">
        <v>205</v>
      </c>
      <c r="L2094" t="s">
        <v>326</v>
      </c>
      <c r="M2094" t="s">
        <v>341</v>
      </c>
      <c r="N2094" t="s">
        <v>466</v>
      </c>
      <c r="O2094" t="s">
        <v>340</v>
      </c>
      <c r="P2094" t="s">
        <v>1550</v>
      </c>
      <c r="Q2094" t="s">
        <v>414</v>
      </c>
      <c r="R2094" t="s">
        <v>408</v>
      </c>
      <c r="S2094" t="s">
        <v>1213</v>
      </c>
      <c r="T2094" s="131">
        <v>3.49</v>
      </c>
      <c r="U2094" t="s">
        <v>1612</v>
      </c>
      <c r="V2094" s="132">
        <v>9.9600000000000001E-3</v>
      </c>
      <c r="W2094" s="132">
        <v>3.4799999999999998E-2</v>
      </c>
      <c r="X2094" t="s">
        <v>413</v>
      </c>
      <c r="Y2094" t="s">
        <v>340</v>
      </c>
      <c r="Z2094" s="131">
        <v>353700</v>
      </c>
      <c r="AA2094" s="131">
        <v>1</v>
      </c>
      <c r="AB2094" s="131">
        <v>105.12</v>
      </c>
      <c r="AC2094" s="109"/>
      <c r="AD2094" s="131">
        <v>371.80900000000003</v>
      </c>
      <c r="AE2094" s="109"/>
      <c r="AF2094" s="108"/>
      <c r="AG2094" s="16"/>
      <c r="AH2094" s="132">
        <v>9.3999999999999997E-4</v>
      </c>
      <c r="AI2094" s="132">
        <v>8.9999999999999993E-3</v>
      </c>
      <c r="AJ2094" s="132">
        <v>1.17E-3</v>
      </c>
    </row>
    <row r="2095" spans="1:36">
      <c r="A2095" t="s">
        <v>1214</v>
      </c>
      <c r="B2095" t="s">
        <v>1259</v>
      </c>
      <c r="C2095" t="s">
        <v>2924</v>
      </c>
      <c r="D2095" t="s">
        <v>2925</v>
      </c>
      <c r="E2095" t="s">
        <v>310</v>
      </c>
      <c r="F2095" t="s">
        <v>2926</v>
      </c>
      <c r="G2095" t="s">
        <v>2927</v>
      </c>
      <c r="H2095" t="s">
        <v>322</v>
      </c>
      <c r="I2095" t="s">
        <v>952</v>
      </c>
      <c r="J2095" t="s">
        <v>205</v>
      </c>
      <c r="K2095" t="s">
        <v>205</v>
      </c>
      <c r="L2095" t="s">
        <v>326</v>
      </c>
      <c r="M2095" t="s">
        <v>341</v>
      </c>
      <c r="N2095" t="s">
        <v>448</v>
      </c>
      <c r="O2095" t="s">
        <v>340</v>
      </c>
      <c r="P2095" t="s">
        <v>1556</v>
      </c>
      <c r="Q2095" t="s">
        <v>416</v>
      </c>
      <c r="R2095" t="s">
        <v>408</v>
      </c>
      <c r="S2095" t="s">
        <v>1213</v>
      </c>
      <c r="T2095" s="131">
        <v>1.82</v>
      </c>
      <c r="U2095" t="s">
        <v>1681</v>
      </c>
      <c r="V2095" s="132">
        <v>4.7039999999999998E-2</v>
      </c>
      <c r="W2095" s="132">
        <v>5.2200000000000003E-2</v>
      </c>
      <c r="X2095" t="s">
        <v>413</v>
      </c>
      <c r="Y2095" t="s">
        <v>340</v>
      </c>
      <c r="Z2095" s="131">
        <v>374254.2</v>
      </c>
      <c r="AA2095" s="131">
        <v>1</v>
      </c>
      <c r="AB2095" s="131">
        <v>98.9</v>
      </c>
      <c r="AC2095" s="109"/>
      <c r="AD2095" s="131">
        <v>370.137</v>
      </c>
      <c r="AE2095" s="109"/>
      <c r="AF2095" s="108"/>
      <c r="AG2095" s="16"/>
      <c r="AH2095" s="132">
        <v>5.9000000000000003E-4</v>
      </c>
      <c r="AI2095" s="132">
        <v>8.9599999999999992E-3</v>
      </c>
      <c r="AJ2095" s="132">
        <v>1.16E-3</v>
      </c>
    </row>
    <row r="2096" spans="1:36">
      <c r="A2096" t="s">
        <v>1214</v>
      </c>
      <c r="B2096" t="s">
        <v>1259</v>
      </c>
      <c r="C2096" t="s">
        <v>1992</v>
      </c>
      <c r="D2096" t="s">
        <v>1993</v>
      </c>
      <c r="E2096" t="s">
        <v>310</v>
      </c>
      <c r="F2096" t="s">
        <v>2357</v>
      </c>
      <c r="G2096" t="s">
        <v>2358</v>
      </c>
      <c r="H2096" t="s">
        <v>322</v>
      </c>
      <c r="I2096" t="s">
        <v>755</v>
      </c>
      <c r="J2096" t="s">
        <v>205</v>
      </c>
      <c r="K2096" t="s">
        <v>205</v>
      </c>
      <c r="L2096" t="s">
        <v>326</v>
      </c>
      <c r="M2096" t="s">
        <v>341</v>
      </c>
      <c r="N2096" t="s">
        <v>449</v>
      </c>
      <c r="O2096" t="s">
        <v>340</v>
      </c>
      <c r="P2096" t="s">
        <v>1212</v>
      </c>
      <c r="Q2096" t="s">
        <v>414</v>
      </c>
      <c r="R2096" t="s">
        <v>408</v>
      </c>
      <c r="S2096" t="s">
        <v>1213</v>
      </c>
      <c r="T2096" s="131">
        <v>3.72</v>
      </c>
      <c r="U2096" t="s">
        <v>2359</v>
      </c>
      <c r="V2096" s="132">
        <v>1.242E-2</v>
      </c>
      <c r="W2096" s="132">
        <v>2.5100000000000001E-2</v>
      </c>
      <c r="X2096" t="s">
        <v>413</v>
      </c>
      <c r="Y2096" t="s">
        <v>340</v>
      </c>
      <c r="Z2096" s="131">
        <v>346400</v>
      </c>
      <c r="AA2096" s="131">
        <v>1</v>
      </c>
      <c r="AB2096" s="131">
        <v>105.13</v>
      </c>
      <c r="AC2096" s="109"/>
      <c r="AD2096" s="131">
        <v>364.17</v>
      </c>
      <c r="AE2096" s="109"/>
      <c r="AF2096" s="108"/>
      <c r="AG2096" s="16"/>
      <c r="AH2096" s="132">
        <v>2.2000000000000001E-4</v>
      </c>
      <c r="AI2096" s="132">
        <v>8.8199999999999997E-3</v>
      </c>
      <c r="AJ2096" s="132">
        <v>1.15E-3</v>
      </c>
    </row>
    <row r="2097" spans="1:36">
      <c r="A2097" t="s">
        <v>1214</v>
      </c>
      <c r="B2097" t="s">
        <v>1259</v>
      </c>
      <c r="C2097" t="s">
        <v>1944</v>
      </c>
      <c r="D2097" t="s">
        <v>1945</v>
      </c>
      <c r="E2097" t="s">
        <v>310</v>
      </c>
      <c r="F2097" t="s">
        <v>1965</v>
      </c>
      <c r="G2097" t="s">
        <v>1966</v>
      </c>
      <c r="H2097" t="s">
        <v>322</v>
      </c>
      <c r="I2097" t="s">
        <v>755</v>
      </c>
      <c r="J2097" t="s">
        <v>205</v>
      </c>
      <c r="K2097" t="s">
        <v>205</v>
      </c>
      <c r="L2097" t="s">
        <v>326</v>
      </c>
      <c r="M2097" t="s">
        <v>341</v>
      </c>
      <c r="N2097" t="s">
        <v>465</v>
      </c>
      <c r="O2097" t="s">
        <v>340</v>
      </c>
      <c r="P2097" t="s">
        <v>1590</v>
      </c>
      <c r="Q2097" t="s">
        <v>414</v>
      </c>
      <c r="R2097" t="s">
        <v>408</v>
      </c>
      <c r="S2097" t="s">
        <v>1213</v>
      </c>
      <c r="T2097" s="131">
        <v>4.93</v>
      </c>
      <c r="U2097" t="s">
        <v>1927</v>
      </c>
      <c r="V2097" s="132">
        <v>1.8769999999999998E-2</v>
      </c>
      <c r="W2097" s="132">
        <v>2.9700000000000001E-2</v>
      </c>
      <c r="X2097" t="s">
        <v>413</v>
      </c>
      <c r="Y2097" t="s">
        <v>340</v>
      </c>
      <c r="Z2097" s="131">
        <v>340200</v>
      </c>
      <c r="AA2097" s="131">
        <v>1</v>
      </c>
      <c r="AB2097" s="131">
        <v>106.87</v>
      </c>
      <c r="AC2097" s="109"/>
      <c r="AD2097" s="131">
        <v>363.572</v>
      </c>
      <c r="AE2097" s="109"/>
      <c r="AF2097" s="108"/>
      <c r="AG2097" s="16"/>
      <c r="AH2097" s="132">
        <v>3.5E-4</v>
      </c>
      <c r="AI2097" s="132">
        <v>8.8000000000000005E-3</v>
      </c>
      <c r="AJ2097" s="132">
        <v>1.14E-3</v>
      </c>
    </row>
    <row r="2098" spans="1:36">
      <c r="A2098" t="s">
        <v>1214</v>
      </c>
      <c r="B2098" t="s">
        <v>1259</v>
      </c>
      <c r="C2098" t="s">
        <v>1698</v>
      </c>
      <c r="D2098" t="s">
        <v>1699</v>
      </c>
      <c r="E2098" t="s">
        <v>310</v>
      </c>
      <c r="F2098" t="s">
        <v>3016</v>
      </c>
      <c r="G2098" t="s">
        <v>3017</v>
      </c>
      <c r="H2098" t="s">
        <v>322</v>
      </c>
      <c r="I2098" t="s">
        <v>952</v>
      </c>
      <c r="J2098" t="s">
        <v>205</v>
      </c>
      <c r="K2098" t="s">
        <v>205</v>
      </c>
      <c r="L2098" t="s">
        <v>326</v>
      </c>
      <c r="M2098" t="s">
        <v>341</v>
      </c>
      <c r="N2098" t="s">
        <v>466</v>
      </c>
      <c r="O2098" t="s">
        <v>340</v>
      </c>
      <c r="P2098" t="s">
        <v>1566</v>
      </c>
      <c r="Q2098" t="s">
        <v>414</v>
      </c>
      <c r="R2098" t="s">
        <v>408</v>
      </c>
      <c r="S2098" t="s">
        <v>1213</v>
      </c>
      <c r="T2098" s="131">
        <v>2</v>
      </c>
      <c r="U2098" t="s">
        <v>2756</v>
      </c>
      <c r="V2098" s="132">
        <v>2.0389999999999998E-2</v>
      </c>
      <c r="W2098" s="132">
        <v>4.8800000000000003E-2</v>
      </c>
      <c r="X2098" t="s">
        <v>413</v>
      </c>
      <c r="Y2098" t="s">
        <v>340</v>
      </c>
      <c r="Z2098" s="131">
        <v>374850</v>
      </c>
      <c r="AA2098" s="131">
        <v>1</v>
      </c>
      <c r="AB2098" s="131">
        <v>95.78</v>
      </c>
      <c r="AC2098" s="109"/>
      <c r="AD2098" s="131">
        <v>359.03100000000001</v>
      </c>
      <c r="AE2098" s="109"/>
      <c r="AF2098" s="108"/>
      <c r="AG2098" s="16"/>
      <c r="AH2098" s="132">
        <v>5.1999999999999995E-4</v>
      </c>
      <c r="AI2098" s="132">
        <v>8.6899999999999998E-3</v>
      </c>
      <c r="AJ2098" s="132">
        <v>1.1299999999999999E-3</v>
      </c>
    </row>
    <row r="2099" spans="1:36">
      <c r="A2099" t="s">
        <v>1214</v>
      </c>
      <c r="B2099" t="s">
        <v>1259</v>
      </c>
      <c r="C2099" t="s">
        <v>2396</v>
      </c>
      <c r="D2099" t="s">
        <v>2397</v>
      </c>
      <c r="E2099" t="s">
        <v>310</v>
      </c>
      <c r="F2099" t="s">
        <v>2592</v>
      </c>
      <c r="G2099" t="s">
        <v>2593</v>
      </c>
      <c r="H2099" t="s">
        <v>322</v>
      </c>
      <c r="I2099" t="s">
        <v>952</v>
      </c>
      <c r="J2099" t="s">
        <v>205</v>
      </c>
      <c r="K2099" t="s">
        <v>205</v>
      </c>
      <c r="L2099" t="s">
        <v>326</v>
      </c>
      <c r="M2099" t="s">
        <v>341</v>
      </c>
      <c r="N2099" t="s">
        <v>441</v>
      </c>
      <c r="O2099" t="s">
        <v>340</v>
      </c>
      <c r="P2099" t="s">
        <v>1600</v>
      </c>
      <c r="Q2099" t="s">
        <v>416</v>
      </c>
      <c r="R2099" t="s">
        <v>408</v>
      </c>
      <c r="S2099" t="s">
        <v>1213</v>
      </c>
      <c r="T2099" s="131">
        <v>1.2</v>
      </c>
      <c r="U2099" t="s">
        <v>1378</v>
      </c>
      <c r="V2099" s="132">
        <v>4.8590000000000001E-2</v>
      </c>
      <c r="W2099" s="132">
        <v>4.9399999999999999E-2</v>
      </c>
      <c r="X2099" t="s">
        <v>413</v>
      </c>
      <c r="Y2099" t="s">
        <v>340</v>
      </c>
      <c r="Z2099" s="131">
        <v>361923.49</v>
      </c>
      <c r="AA2099" s="131">
        <v>1</v>
      </c>
      <c r="AB2099" s="131">
        <v>98.94</v>
      </c>
      <c r="AC2099" s="109"/>
      <c r="AD2099" s="131">
        <v>358.08699999999999</v>
      </c>
      <c r="AE2099" s="109"/>
      <c r="AF2099" s="108"/>
      <c r="AG2099" s="16"/>
      <c r="AH2099" s="132">
        <v>5.1000000000000004E-4</v>
      </c>
      <c r="AI2099" s="132">
        <v>8.6700000000000006E-3</v>
      </c>
      <c r="AJ2099" s="132">
        <v>1.1299999999999999E-3</v>
      </c>
    </row>
    <row r="2100" spans="1:36">
      <c r="A2100" t="s">
        <v>1214</v>
      </c>
      <c r="B2100" t="s">
        <v>1259</v>
      </c>
      <c r="C2100" t="s">
        <v>1852</v>
      </c>
      <c r="D2100" t="s">
        <v>1853</v>
      </c>
      <c r="E2100" t="s">
        <v>310</v>
      </c>
      <c r="F2100" t="s">
        <v>2917</v>
      </c>
      <c r="G2100" t="s">
        <v>2918</v>
      </c>
      <c r="H2100" t="s">
        <v>322</v>
      </c>
      <c r="I2100" t="s">
        <v>952</v>
      </c>
      <c r="J2100" t="s">
        <v>205</v>
      </c>
      <c r="K2100" t="s">
        <v>205</v>
      </c>
      <c r="L2100" t="s">
        <v>326</v>
      </c>
      <c r="M2100" t="s">
        <v>341</v>
      </c>
      <c r="N2100" t="s">
        <v>442</v>
      </c>
      <c r="O2100" t="s">
        <v>340</v>
      </c>
      <c r="P2100"/>
      <c r="Q2100" t="s">
        <v>411</v>
      </c>
      <c r="R2100" t="s">
        <v>411</v>
      </c>
      <c r="S2100" t="s">
        <v>1213</v>
      </c>
      <c r="T2100" s="131">
        <v>2.08</v>
      </c>
      <c r="U2100" t="s">
        <v>1986</v>
      </c>
      <c r="V2100" s="132">
        <v>5.101E-2</v>
      </c>
      <c r="W2100" s="132">
        <v>5.62E-2</v>
      </c>
      <c r="X2100" t="s">
        <v>413</v>
      </c>
      <c r="Y2100" t="s">
        <v>340</v>
      </c>
      <c r="Z2100" s="131">
        <v>347000</v>
      </c>
      <c r="AA2100" s="131">
        <v>1</v>
      </c>
      <c r="AB2100" s="131">
        <v>102.55</v>
      </c>
      <c r="AC2100" s="109"/>
      <c r="AD2100" s="131">
        <v>355.84899999999999</v>
      </c>
      <c r="AE2100" s="109"/>
      <c r="AF2100" s="108"/>
      <c r="AG2100" s="16"/>
      <c r="AH2100" s="132">
        <v>1.58E-3</v>
      </c>
      <c r="AI2100" s="132">
        <v>8.6099999999999996E-3</v>
      </c>
      <c r="AJ2100" s="132">
        <v>1.1199999999999999E-3</v>
      </c>
    </row>
    <row r="2101" spans="1:36">
      <c r="A2101" t="s">
        <v>1214</v>
      </c>
      <c r="B2101" t="s">
        <v>1259</v>
      </c>
      <c r="C2101" t="s">
        <v>1641</v>
      </c>
      <c r="D2101" t="s">
        <v>1642</v>
      </c>
      <c r="E2101" t="s">
        <v>310</v>
      </c>
      <c r="F2101" t="s">
        <v>2086</v>
      </c>
      <c r="G2101" t="s">
        <v>2087</v>
      </c>
      <c r="H2101" t="s">
        <v>322</v>
      </c>
      <c r="I2101" t="s">
        <v>755</v>
      </c>
      <c r="J2101" t="s">
        <v>205</v>
      </c>
      <c r="K2101" t="s">
        <v>205</v>
      </c>
      <c r="L2101" t="s">
        <v>326</v>
      </c>
      <c r="M2101" t="s">
        <v>341</v>
      </c>
      <c r="N2101" t="s">
        <v>465</v>
      </c>
      <c r="O2101" t="s">
        <v>340</v>
      </c>
      <c r="P2101" t="s">
        <v>1645</v>
      </c>
      <c r="Q2101" t="s">
        <v>414</v>
      </c>
      <c r="R2101" t="s">
        <v>408</v>
      </c>
      <c r="S2101" t="s">
        <v>1213</v>
      </c>
      <c r="T2101" s="131">
        <v>4.45</v>
      </c>
      <c r="U2101" t="s">
        <v>2088</v>
      </c>
      <c r="V2101" s="132">
        <v>9.2300000000000004E-3</v>
      </c>
      <c r="W2101" s="132">
        <v>2.87E-2</v>
      </c>
      <c r="X2101" t="s">
        <v>413</v>
      </c>
      <c r="Y2101" t="s">
        <v>340</v>
      </c>
      <c r="Z2101" s="131">
        <v>342163</v>
      </c>
      <c r="AA2101" s="131">
        <v>1</v>
      </c>
      <c r="AB2101" s="131">
        <v>102.74</v>
      </c>
      <c r="AC2101" s="109"/>
      <c r="AD2101" s="131">
        <v>351.53800000000001</v>
      </c>
      <c r="AE2101" s="109"/>
      <c r="AF2101" s="108"/>
      <c r="AG2101" s="16"/>
      <c r="AH2101" s="132">
        <v>2.4000000000000001E-4</v>
      </c>
      <c r="AI2101" s="132">
        <v>8.5100000000000002E-3</v>
      </c>
      <c r="AJ2101" s="132">
        <v>1.1100000000000001E-3</v>
      </c>
    </row>
    <row r="2102" spans="1:36">
      <c r="A2102" t="s">
        <v>1214</v>
      </c>
      <c r="B2102" t="s">
        <v>1259</v>
      </c>
      <c r="C2102" t="s">
        <v>2540</v>
      </c>
      <c r="D2102" t="s">
        <v>2541</v>
      </c>
      <c r="E2102" t="s">
        <v>310</v>
      </c>
      <c r="F2102" t="s">
        <v>2928</v>
      </c>
      <c r="G2102" t="s">
        <v>2929</v>
      </c>
      <c r="H2102" t="s">
        <v>322</v>
      </c>
      <c r="I2102" t="s">
        <v>755</v>
      </c>
      <c r="J2102" t="s">
        <v>205</v>
      </c>
      <c r="K2102" t="s">
        <v>205</v>
      </c>
      <c r="L2102" t="s">
        <v>326</v>
      </c>
      <c r="M2102" t="s">
        <v>341</v>
      </c>
      <c r="N2102" t="s">
        <v>448</v>
      </c>
      <c r="O2102" t="s">
        <v>340</v>
      </c>
      <c r="P2102" t="s">
        <v>1530</v>
      </c>
      <c r="Q2102" t="s">
        <v>414</v>
      </c>
      <c r="R2102" t="s">
        <v>408</v>
      </c>
      <c r="S2102" t="s">
        <v>1213</v>
      </c>
      <c r="T2102" s="131">
        <v>3.75</v>
      </c>
      <c r="U2102" t="s">
        <v>2019</v>
      </c>
      <c r="V2102" s="132">
        <v>1.158E-2</v>
      </c>
      <c r="W2102" s="132">
        <v>3.1300000000000001E-2</v>
      </c>
      <c r="X2102" t="s">
        <v>413</v>
      </c>
      <c r="Y2102" t="s">
        <v>340</v>
      </c>
      <c r="Z2102" s="131">
        <v>277319.14</v>
      </c>
      <c r="AA2102" s="131">
        <v>1</v>
      </c>
      <c r="AB2102" s="131">
        <v>118.75</v>
      </c>
      <c r="AC2102" s="109"/>
      <c r="AD2102" s="131">
        <v>329.31599999999997</v>
      </c>
      <c r="AE2102" s="109"/>
      <c r="AF2102" s="108"/>
      <c r="AG2102" s="16"/>
      <c r="AH2102" s="132">
        <v>8.0999999999999996E-4</v>
      </c>
      <c r="AI2102" s="132">
        <v>7.9699999999999997E-3</v>
      </c>
      <c r="AJ2102" s="132">
        <v>1.0399999999999999E-3</v>
      </c>
    </row>
    <row r="2103" spans="1:36">
      <c r="A2103" t="s">
        <v>1214</v>
      </c>
      <c r="B2103" t="s">
        <v>1259</v>
      </c>
      <c r="C2103" t="s">
        <v>1935</v>
      </c>
      <c r="D2103" t="s">
        <v>1936</v>
      </c>
      <c r="E2103" t="s">
        <v>310</v>
      </c>
      <c r="F2103" t="s">
        <v>1979</v>
      </c>
      <c r="G2103" t="s">
        <v>1980</v>
      </c>
      <c r="H2103" t="s">
        <v>322</v>
      </c>
      <c r="I2103" t="s">
        <v>755</v>
      </c>
      <c r="J2103" t="s">
        <v>205</v>
      </c>
      <c r="K2103" t="s">
        <v>205</v>
      </c>
      <c r="L2103" t="s">
        <v>326</v>
      </c>
      <c r="M2103" t="s">
        <v>341</v>
      </c>
      <c r="N2103" t="s">
        <v>465</v>
      </c>
      <c r="O2103" t="s">
        <v>340</v>
      </c>
      <c r="P2103" t="s">
        <v>1645</v>
      </c>
      <c r="Q2103" t="s">
        <v>414</v>
      </c>
      <c r="R2103" t="s">
        <v>408</v>
      </c>
      <c r="S2103" t="s">
        <v>1213</v>
      </c>
      <c r="T2103" s="131">
        <v>4.67</v>
      </c>
      <c r="U2103" t="s">
        <v>1981</v>
      </c>
      <c r="V2103" s="132">
        <v>2.6030000000000001E-2</v>
      </c>
      <c r="W2103" s="132">
        <v>2.8299999999999999E-2</v>
      </c>
      <c r="X2103" t="s">
        <v>413</v>
      </c>
      <c r="Y2103" t="s">
        <v>340</v>
      </c>
      <c r="Z2103" s="131">
        <v>312598.38</v>
      </c>
      <c r="AA2103" s="131">
        <v>1</v>
      </c>
      <c r="AB2103" s="131">
        <v>105.26</v>
      </c>
      <c r="AC2103" s="109"/>
      <c r="AD2103" s="131">
        <v>329.041</v>
      </c>
      <c r="AE2103" s="109"/>
      <c r="AF2103" s="108"/>
      <c r="AG2103" s="16"/>
      <c r="AH2103" s="132">
        <v>1.3999999999999999E-4</v>
      </c>
      <c r="AI2103" s="132">
        <v>7.9699999999999997E-3</v>
      </c>
      <c r="AJ2103" s="132">
        <v>1.0399999999999999E-3</v>
      </c>
    </row>
    <row r="2104" spans="1:36">
      <c r="A2104" t="s">
        <v>1214</v>
      </c>
      <c r="B2104" t="s">
        <v>1259</v>
      </c>
      <c r="C2104" t="s">
        <v>2585</v>
      </c>
      <c r="D2104" t="s">
        <v>2586</v>
      </c>
      <c r="E2104" t="s">
        <v>310</v>
      </c>
      <c r="F2104" t="s">
        <v>2587</v>
      </c>
      <c r="G2104" t="s">
        <v>2588</v>
      </c>
      <c r="H2104" t="s">
        <v>322</v>
      </c>
      <c r="I2104" t="s">
        <v>755</v>
      </c>
      <c r="J2104" t="s">
        <v>205</v>
      </c>
      <c r="K2104" t="s">
        <v>205</v>
      </c>
      <c r="L2104" t="s">
        <v>326</v>
      </c>
      <c r="M2104" t="s">
        <v>341</v>
      </c>
      <c r="N2104" t="s">
        <v>478</v>
      </c>
      <c r="O2104" t="s">
        <v>340</v>
      </c>
      <c r="P2104" t="s">
        <v>2257</v>
      </c>
      <c r="Q2104" t="s">
        <v>416</v>
      </c>
      <c r="R2104" t="s">
        <v>408</v>
      </c>
      <c r="S2104" t="s">
        <v>1213</v>
      </c>
      <c r="T2104" s="131">
        <v>5.05</v>
      </c>
      <c r="U2104" t="s">
        <v>2211</v>
      </c>
      <c r="V2104" s="132">
        <v>1.273E-2</v>
      </c>
      <c r="W2104" s="132">
        <v>2.52E-2</v>
      </c>
      <c r="X2104" t="s">
        <v>413</v>
      </c>
      <c r="Y2104" t="s">
        <v>340</v>
      </c>
      <c r="Z2104" s="131">
        <v>253322.22</v>
      </c>
      <c r="AA2104" s="131">
        <v>1</v>
      </c>
      <c r="AB2104" s="131">
        <v>118.55</v>
      </c>
      <c r="AC2104" s="109"/>
      <c r="AD2104" s="131">
        <v>300.31299999999999</v>
      </c>
      <c r="AE2104" s="109"/>
      <c r="AF2104" s="108"/>
      <c r="AG2104" s="16"/>
      <c r="AH2104" s="132">
        <v>1.8000000000000001E-4</v>
      </c>
      <c r="AI2104" s="132">
        <v>7.2700000000000004E-3</v>
      </c>
      <c r="AJ2104" s="132">
        <v>9.5E-4</v>
      </c>
    </row>
    <row r="2105" spans="1:36">
      <c r="A2105" t="s">
        <v>1214</v>
      </c>
      <c r="B2105" t="s">
        <v>1259</v>
      </c>
      <c r="C2105" t="s">
        <v>1526</v>
      </c>
      <c r="D2105" t="s">
        <v>1527</v>
      </c>
      <c r="E2105" t="s">
        <v>310</v>
      </c>
      <c r="F2105" t="s">
        <v>3461</v>
      </c>
      <c r="G2105" t="s">
        <v>3462</v>
      </c>
      <c r="H2105" t="s">
        <v>322</v>
      </c>
      <c r="I2105" t="s">
        <v>755</v>
      </c>
      <c r="J2105" t="s">
        <v>205</v>
      </c>
      <c r="K2105" t="s">
        <v>205</v>
      </c>
      <c r="L2105" t="s">
        <v>326</v>
      </c>
      <c r="M2105" t="s">
        <v>341</v>
      </c>
      <c r="N2105" t="s">
        <v>465</v>
      </c>
      <c r="O2105" t="s">
        <v>340</v>
      </c>
      <c r="P2105" t="s">
        <v>1566</v>
      </c>
      <c r="Q2105" t="s">
        <v>414</v>
      </c>
      <c r="R2105" t="s">
        <v>408</v>
      </c>
      <c r="S2105" t="s">
        <v>1213</v>
      </c>
      <c r="T2105" s="131">
        <v>5.19</v>
      </c>
      <c r="U2105" t="s">
        <v>1962</v>
      </c>
      <c r="V2105" s="132">
        <v>5.4599999999999996E-3</v>
      </c>
      <c r="W2105" s="132">
        <v>2.81E-2</v>
      </c>
      <c r="X2105" t="s">
        <v>413</v>
      </c>
      <c r="Y2105" t="s">
        <v>340</v>
      </c>
      <c r="Z2105" s="131">
        <v>255750</v>
      </c>
      <c r="AA2105" s="131">
        <v>1</v>
      </c>
      <c r="AB2105" s="131">
        <v>102.61</v>
      </c>
      <c r="AC2105" s="109"/>
      <c r="AD2105" s="131">
        <v>262.42500000000001</v>
      </c>
      <c r="AE2105" s="109"/>
      <c r="AF2105" s="108"/>
      <c r="AG2105" s="16"/>
      <c r="AH2105" s="132">
        <v>2.3800000000000002E-3</v>
      </c>
      <c r="AI2105" s="132">
        <v>6.3499999999999997E-3</v>
      </c>
      <c r="AJ2105" s="132">
        <v>8.3000000000000001E-4</v>
      </c>
    </row>
    <row r="2106" spans="1:36">
      <c r="A2106" t="s">
        <v>1214</v>
      </c>
      <c r="B2106" t="s">
        <v>1259</v>
      </c>
      <c r="C2106" t="s">
        <v>1944</v>
      </c>
      <c r="D2106" t="s">
        <v>1945</v>
      </c>
      <c r="E2106" t="s">
        <v>310</v>
      </c>
      <c r="F2106" t="s">
        <v>2422</v>
      </c>
      <c r="G2106" t="s">
        <v>2423</v>
      </c>
      <c r="H2106" t="s">
        <v>322</v>
      </c>
      <c r="I2106" t="s">
        <v>755</v>
      </c>
      <c r="J2106" t="s">
        <v>205</v>
      </c>
      <c r="K2106" t="s">
        <v>205</v>
      </c>
      <c r="L2106" t="s">
        <v>326</v>
      </c>
      <c r="M2106" t="s">
        <v>341</v>
      </c>
      <c r="N2106" t="s">
        <v>465</v>
      </c>
      <c r="O2106" t="s">
        <v>340</v>
      </c>
      <c r="P2106" t="s">
        <v>2193</v>
      </c>
      <c r="Q2106" t="s">
        <v>416</v>
      </c>
      <c r="R2106" t="s">
        <v>408</v>
      </c>
      <c r="S2106" t="s">
        <v>1213</v>
      </c>
      <c r="T2106" s="131">
        <v>3.77</v>
      </c>
      <c r="U2106" t="s">
        <v>2061</v>
      </c>
      <c r="V2106" s="132">
        <v>1.7799999999999999E-3</v>
      </c>
      <c r="W2106" s="132">
        <v>2.8500000000000001E-2</v>
      </c>
      <c r="X2106" t="s">
        <v>413</v>
      </c>
      <c r="Y2106" t="s">
        <v>340</v>
      </c>
      <c r="Z2106" s="131">
        <v>196200</v>
      </c>
      <c r="AA2106" s="131">
        <v>1</v>
      </c>
      <c r="AB2106" s="131">
        <v>110.9</v>
      </c>
      <c r="AC2106" s="109"/>
      <c r="AD2106" s="131">
        <v>217.58600000000001</v>
      </c>
      <c r="AE2106" s="109"/>
      <c r="AF2106" s="108"/>
      <c r="AG2106" s="16"/>
      <c r="AH2106" s="132">
        <v>1.7000000000000001E-4</v>
      </c>
      <c r="AI2106" s="132">
        <v>5.2700000000000004E-3</v>
      </c>
      <c r="AJ2106" s="132">
        <v>6.8000000000000005E-4</v>
      </c>
    </row>
    <row r="2107" spans="1:36">
      <c r="A2107" t="s">
        <v>1214</v>
      </c>
      <c r="B2107" t="s">
        <v>1259</v>
      </c>
      <c r="C2107" t="s">
        <v>1974</v>
      </c>
      <c r="D2107" t="s">
        <v>1975</v>
      </c>
      <c r="E2107" t="s">
        <v>310</v>
      </c>
      <c r="F2107" t="s">
        <v>2044</v>
      </c>
      <c r="G2107" t="s">
        <v>2045</v>
      </c>
      <c r="H2107" t="s">
        <v>322</v>
      </c>
      <c r="I2107" t="s">
        <v>755</v>
      </c>
      <c r="J2107" t="s">
        <v>205</v>
      </c>
      <c r="K2107" t="s">
        <v>205</v>
      </c>
      <c r="L2107" t="s">
        <v>326</v>
      </c>
      <c r="M2107" t="s">
        <v>341</v>
      </c>
      <c r="N2107" t="s">
        <v>448</v>
      </c>
      <c r="O2107" t="s">
        <v>340</v>
      </c>
      <c r="P2107" t="s">
        <v>1530</v>
      </c>
      <c r="Q2107" t="s">
        <v>414</v>
      </c>
      <c r="R2107" t="s">
        <v>408</v>
      </c>
      <c r="S2107" t="s">
        <v>1213</v>
      </c>
      <c r="T2107" s="131">
        <v>2.81</v>
      </c>
      <c r="U2107" t="s">
        <v>1668</v>
      </c>
      <c r="V2107" s="132">
        <v>2.66E-3</v>
      </c>
      <c r="W2107" s="132">
        <v>3.0200000000000001E-2</v>
      </c>
      <c r="X2107" t="s">
        <v>413</v>
      </c>
      <c r="Y2107" t="s">
        <v>340</v>
      </c>
      <c r="Z2107" s="131">
        <v>202575</v>
      </c>
      <c r="AA2107" s="131">
        <v>1</v>
      </c>
      <c r="AB2107" s="131">
        <v>107.32</v>
      </c>
      <c r="AC2107" s="109"/>
      <c r="AD2107" s="131">
        <v>217.40299999999999</v>
      </c>
      <c r="AE2107" s="109"/>
      <c r="AF2107" s="108"/>
      <c r="AG2107" s="16"/>
      <c r="AH2107" s="132">
        <v>1.3999999999999999E-4</v>
      </c>
      <c r="AI2107" s="132">
        <v>5.2599999999999999E-3</v>
      </c>
      <c r="AJ2107" s="132">
        <v>6.8000000000000005E-4</v>
      </c>
    </row>
    <row r="2108" spans="1:36">
      <c r="A2108" t="s">
        <v>1214</v>
      </c>
      <c r="B2108" t="s">
        <v>1259</v>
      </c>
      <c r="C2108" t="s">
        <v>1974</v>
      </c>
      <c r="D2108" t="s">
        <v>1975</v>
      </c>
      <c r="E2108" t="s">
        <v>310</v>
      </c>
      <c r="F2108" t="s">
        <v>1976</v>
      </c>
      <c r="G2108" t="s">
        <v>1977</v>
      </c>
      <c r="H2108" t="s">
        <v>322</v>
      </c>
      <c r="I2108" t="s">
        <v>755</v>
      </c>
      <c r="J2108" t="s">
        <v>205</v>
      </c>
      <c r="K2108" t="s">
        <v>205</v>
      </c>
      <c r="L2108" t="s">
        <v>326</v>
      </c>
      <c r="M2108" t="s">
        <v>341</v>
      </c>
      <c r="N2108" t="s">
        <v>448</v>
      </c>
      <c r="O2108" t="s">
        <v>340</v>
      </c>
      <c r="P2108" t="s">
        <v>1530</v>
      </c>
      <c r="Q2108" t="s">
        <v>414</v>
      </c>
      <c r="R2108" t="s">
        <v>408</v>
      </c>
      <c r="S2108" t="s">
        <v>1213</v>
      </c>
      <c r="T2108" s="131">
        <v>4.95</v>
      </c>
      <c r="U2108" t="s">
        <v>1978</v>
      </c>
      <c r="V2108" s="132">
        <v>4.0390000000000002E-2</v>
      </c>
      <c r="W2108" s="132">
        <v>3.3599999999999998E-2</v>
      </c>
      <c r="X2108" t="s">
        <v>413</v>
      </c>
      <c r="Y2108" t="s">
        <v>340</v>
      </c>
      <c r="Z2108" s="131">
        <v>197000</v>
      </c>
      <c r="AA2108" s="131">
        <v>1</v>
      </c>
      <c r="AB2108" s="131">
        <v>109.56</v>
      </c>
      <c r="AC2108" s="109"/>
      <c r="AD2108" s="131">
        <v>215.833</v>
      </c>
      <c r="AE2108" s="109"/>
      <c r="AF2108" s="108"/>
      <c r="AG2108" s="16"/>
      <c r="AH2108" s="132">
        <v>5.5999999999999995E-4</v>
      </c>
      <c r="AI2108" s="132">
        <v>5.2199999999999998E-3</v>
      </c>
      <c r="AJ2108" s="132">
        <v>6.8000000000000005E-4</v>
      </c>
    </row>
    <row r="2109" spans="1:36">
      <c r="A2109" t="s">
        <v>1214</v>
      </c>
      <c r="B2109" t="s">
        <v>1259</v>
      </c>
      <c r="C2109" t="s">
        <v>2612</v>
      </c>
      <c r="D2109" t="s">
        <v>2613</v>
      </c>
      <c r="E2109" t="s">
        <v>310</v>
      </c>
      <c r="F2109" t="s">
        <v>2614</v>
      </c>
      <c r="G2109" t="s">
        <v>2615</v>
      </c>
      <c r="H2109" t="s">
        <v>322</v>
      </c>
      <c r="I2109" t="s">
        <v>755</v>
      </c>
      <c r="J2109" t="s">
        <v>205</v>
      </c>
      <c r="K2109" t="s">
        <v>205</v>
      </c>
      <c r="L2109" t="s">
        <v>326</v>
      </c>
      <c r="M2109" t="s">
        <v>341</v>
      </c>
      <c r="N2109" t="s">
        <v>476</v>
      </c>
      <c r="O2109" t="s">
        <v>340</v>
      </c>
      <c r="P2109" t="s">
        <v>1645</v>
      </c>
      <c r="Q2109" t="s">
        <v>414</v>
      </c>
      <c r="R2109" t="s">
        <v>408</v>
      </c>
      <c r="S2109" t="s">
        <v>1213</v>
      </c>
      <c r="T2109" s="131">
        <v>1.69</v>
      </c>
      <c r="U2109" t="s">
        <v>2616</v>
      </c>
      <c r="V2109" s="132">
        <v>3.5000000000000001E-3</v>
      </c>
      <c r="W2109" s="132">
        <v>2.7400000000000001E-2</v>
      </c>
      <c r="X2109" t="s">
        <v>413</v>
      </c>
      <c r="Y2109" t="s">
        <v>340</v>
      </c>
      <c r="Z2109" s="131">
        <v>164809.35</v>
      </c>
      <c r="AA2109" s="131">
        <v>1</v>
      </c>
      <c r="AB2109" s="131">
        <v>123.76</v>
      </c>
      <c r="AC2109" s="109"/>
      <c r="AD2109" s="131">
        <v>203.96799999999999</v>
      </c>
      <c r="AE2109" s="109"/>
      <c r="AF2109" s="108"/>
      <c r="AG2109" s="16"/>
      <c r="AH2109" s="132">
        <v>4.0000000000000002E-4</v>
      </c>
      <c r="AI2109" s="132">
        <v>4.9399999999999999E-3</v>
      </c>
      <c r="AJ2109" s="132">
        <v>6.4000000000000005E-4</v>
      </c>
    </row>
    <row r="2110" spans="1:36">
      <c r="A2110" t="s">
        <v>1214</v>
      </c>
      <c r="B2110" t="s">
        <v>1259</v>
      </c>
      <c r="C2110" t="s">
        <v>2890</v>
      </c>
      <c r="D2110" t="s">
        <v>2891</v>
      </c>
      <c r="E2110" t="s">
        <v>310</v>
      </c>
      <c r="F2110" t="s">
        <v>2892</v>
      </c>
      <c r="G2110" t="s">
        <v>2893</v>
      </c>
      <c r="H2110" t="s">
        <v>322</v>
      </c>
      <c r="I2110" t="s">
        <v>755</v>
      </c>
      <c r="J2110" t="s">
        <v>205</v>
      </c>
      <c r="K2110" t="s">
        <v>205</v>
      </c>
      <c r="L2110" t="s">
        <v>326</v>
      </c>
      <c r="M2110" t="s">
        <v>341</v>
      </c>
      <c r="N2110" t="s">
        <v>448</v>
      </c>
      <c r="O2110" t="s">
        <v>340</v>
      </c>
      <c r="P2110" t="s">
        <v>2193</v>
      </c>
      <c r="Q2110" t="s">
        <v>416</v>
      </c>
      <c r="R2110" t="s">
        <v>408</v>
      </c>
      <c r="S2110" t="s">
        <v>1213</v>
      </c>
      <c r="T2110" s="131">
        <v>3.6</v>
      </c>
      <c r="U2110" t="s">
        <v>1561</v>
      </c>
      <c r="V2110" s="132">
        <v>1.4630000000000001E-2</v>
      </c>
      <c r="W2110" s="132">
        <v>2.7900000000000001E-2</v>
      </c>
      <c r="X2110" t="s">
        <v>413</v>
      </c>
      <c r="Y2110" t="s">
        <v>340</v>
      </c>
      <c r="Z2110" s="131">
        <v>190837.6</v>
      </c>
      <c r="AA2110" s="131">
        <v>1</v>
      </c>
      <c r="AB2110" s="131">
        <v>105.29</v>
      </c>
      <c r="AC2110" s="109"/>
      <c r="AD2110" s="131">
        <v>200.93299999999999</v>
      </c>
      <c r="AE2110" s="109"/>
      <c r="AF2110" s="108"/>
      <c r="AG2110" s="16"/>
      <c r="AH2110" s="132">
        <v>1.24E-3</v>
      </c>
      <c r="AI2110" s="132">
        <v>4.8599999999999997E-3</v>
      </c>
      <c r="AJ2110" s="132">
        <v>6.3000000000000003E-4</v>
      </c>
    </row>
    <row r="2111" spans="1:36">
      <c r="A2111" t="s">
        <v>1214</v>
      </c>
      <c r="B2111" t="s">
        <v>1259</v>
      </c>
      <c r="C2111" t="s">
        <v>1596</v>
      </c>
      <c r="D2111" t="s">
        <v>1597</v>
      </c>
      <c r="E2111" t="s">
        <v>310</v>
      </c>
      <c r="F2111" t="s">
        <v>2014</v>
      </c>
      <c r="G2111" t="s">
        <v>2015</v>
      </c>
      <c r="H2111" t="s">
        <v>322</v>
      </c>
      <c r="I2111" t="s">
        <v>952</v>
      </c>
      <c r="J2111" t="s">
        <v>205</v>
      </c>
      <c r="K2111" t="s">
        <v>205</v>
      </c>
      <c r="L2111" t="s">
        <v>326</v>
      </c>
      <c r="M2111" t="s">
        <v>341</v>
      </c>
      <c r="N2111" t="s">
        <v>442</v>
      </c>
      <c r="O2111" t="s">
        <v>340</v>
      </c>
      <c r="P2111" t="s">
        <v>1600</v>
      </c>
      <c r="Q2111" t="s">
        <v>416</v>
      </c>
      <c r="R2111" t="s">
        <v>408</v>
      </c>
      <c r="S2111" t="s">
        <v>1213</v>
      </c>
      <c r="T2111" s="131">
        <v>3.05</v>
      </c>
      <c r="U2111" t="s">
        <v>2016</v>
      </c>
      <c r="V2111" s="132">
        <v>2.9420000000000002E-2</v>
      </c>
      <c r="W2111" s="132">
        <v>5.0599999999999999E-2</v>
      </c>
      <c r="X2111" t="s">
        <v>413</v>
      </c>
      <c r="Y2111" t="s">
        <v>340</v>
      </c>
      <c r="Z2111" s="131">
        <v>217000</v>
      </c>
      <c r="AA2111" s="131">
        <v>1</v>
      </c>
      <c r="AB2111" s="131">
        <v>90.42</v>
      </c>
      <c r="AC2111" s="109"/>
      <c r="AD2111" s="131">
        <v>196.21100000000001</v>
      </c>
      <c r="AE2111" s="109"/>
      <c r="AF2111" s="108"/>
      <c r="AG2111" s="16"/>
      <c r="AH2111" s="132">
        <v>1.8000000000000001E-4</v>
      </c>
      <c r="AI2111" s="132">
        <v>4.7499999999999999E-3</v>
      </c>
      <c r="AJ2111" s="132">
        <v>6.2E-4</v>
      </c>
    </row>
    <row r="2112" spans="1:36">
      <c r="A2112" t="s">
        <v>1214</v>
      </c>
      <c r="B2112" t="s">
        <v>1259</v>
      </c>
      <c r="C2112" t="s">
        <v>1949</v>
      </c>
      <c r="D2112" t="s">
        <v>1950</v>
      </c>
      <c r="E2112" t="s">
        <v>310</v>
      </c>
      <c r="F2112" t="s">
        <v>1951</v>
      </c>
      <c r="G2112" t="s">
        <v>1952</v>
      </c>
      <c r="H2112" t="s">
        <v>322</v>
      </c>
      <c r="I2112" t="s">
        <v>755</v>
      </c>
      <c r="J2112" t="s">
        <v>205</v>
      </c>
      <c r="K2112" t="s">
        <v>205</v>
      </c>
      <c r="L2112" t="s">
        <v>326</v>
      </c>
      <c r="M2112" t="s">
        <v>341</v>
      </c>
      <c r="N2112" t="s">
        <v>465</v>
      </c>
      <c r="O2112" t="s">
        <v>340</v>
      </c>
      <c r="P2112" t="s">
        <v>1550</v>
      </c>
      <c r="Q2112" t="s">
        <v>414</v>
      </c>
      <c r="R2112" t="s">
        <v>408</v>
      </c>
      <c r="S2112" t="s">
        <v>1213</v>
      </c>
      <c r="T2112" s="131">
        <v>1.88</v>
      </c>
      <c r="U2112" t="s">
        <v>1873</v>
      </c>
      <c r="V2112" s="132">
        <v>9.6100000000000005E-3</v>
      </c>
      <c r="W2112" s="132">
        <v>3.1199999999999999E-2</v>
      </c>
      <c r="X2112" t="s">
        <v>413</v>
      </c>
      <c r="Y2112" t="s">
        <v>340</v>
      </c>
      <c r="Z2112" s="131">
        <v>150800</v>
      </c>
      <c r="AA2112" s="131">
        <v>1</v>
      </c>
      <c r="AB2112" s="131">
        <v>117.23</v>
      </c>
      <c r="AC2112" s="109"/>
      <c r="AD2112" s="131">
        <v>176.78299999999999</v>
      </c>
      <c r="AE2112" s="109"/>
      <c r="AF2112" s="108"/>
      <c r="AG2112" s="16"/>
      <c r="AH2112" s="132">
        <v>2.9999999999999997E-4</v>
      </c>
      <c r="AI2112" s="132">
        <v>4.28E-3</v>
      </c>
      <c r="AJ2112" s="132">
        <v>5.5999999999999995E-4</v>
      </c>
    </row>
    <row r="2113" spans="1:36">
      <c r="A2113" t="s">
        <v>1214</v>
      </c>
      <c r="B2113" t="s">
        <v>1259</v>
      </c>
      <c r="C2113" t="s">
        <v>2571</v>
      </c>
      <c r="D2113" t="s">
        <v>2572</v>
      </c>
      <c r="E2113" t="s">
        <v>310</v>
      </c>
      <c r="F2113" t="s">
        <v>2713</v>
      </c>
      <c r="G2113" t="s">
        <v>2714</v>
      </c>
      <c r="H2113" t="s">
        <v>322</v>
      </c>
      <c r="I2113" t="s">
        <v>952</v>
      </c>
      <c r="J2113" t="s">
        <v>205</v>
      </c>
      <c r="K2113" t="s">
        <v>205</v>
      </c>
      <c r="L2113" t="s">
        <v>326</v>
      </c>
      <c r="M2113" t="s">
        <v>341</v>
      </c>
      <c r="N2113" t="s">
        <v>441</v>
      </c>
      <c r="O2113" t="s">
        <v>340</v>
      </c>
      <c r="P2113" t="s">
        <v>1566</v>
      </c>
      <c r="Q2113" t="s">
        <v>414</v>
      </c>
      <c r="R2113" t="s">
        <v>408</v>
      </c>
      <c r="S2113" t="s">
        <v>1213</v>
      </c>
      <c r="T2113" s="131">
        <v>2.8</v>
      </c>
      <c r="U2113" t="s">
        <v>2715</v>
      </c>
      <c r="V2113" s="132">
        <v>1.949E-2</v>
      </c>
      <c r="W2113" s="132">
        <v>5.04E-2</v>
      </c>
      <c r="X2113" t="s">
        <v>413</v>
      </c>
      <c r="Y2113" t="s">
        <v>340</v>
      </c>
      <c r="Z2113" s="131">
        <v>176478.96</v>
      </c>
      <c r="AA2113" s="131">
        <v>1</v>
      </c>
      <c r="AB2113" s="131">
        <v>94.1</v>
      </c>
      <c r="AC2113" s="109"/>
      <c r="AD2113" s="131">
        <v>166.06700000000001</v>
      </c>
      <c r="AE2113" s="109"/>
      <c r="AF2113" s="108"/>
      <c r="AG2113" s="16"/>
      <c r="AH2113" s="132">
        <v>2.5000000000000001E-4</v>
      </c>
      <c r="AI2113" s="132">
        <v>4.0200000000000001E-3</v>
      </c>
      <c r="AJ2113" s="132">
        <v>5.1999999999999995E-4</v>
      </c>
    </row>
    <row r="2114" spans="1:36">
      <c r="A2114" t="s">
        <v>1214</v>
      </c>
      <c r="B2114" t="s">
        <v>1259</v>
      </c>
      <c r="C2114" t="s">
        <v>2267</v>
      </c>
      <c r="D2114" t="s">
        <v>2268</v>
      </c>
      <c r="E2114" t="s">
        <v>310</v>
      </c>
      <c r="F2114" t="s">
        <v>2836</v>
      </c>
      <c r="G2114" t="s">
        <v>2837</v>
      </c>
      <c r="H2114" t="s">
        <v>322</v>
      </c>
      <c r="I2114" t="s">
        <v>755</v>
      </c>
      <c r="J2114" t="s">
        <v>205</v>
      </c>
      <c r="K2114" t="s">
        <v>205</v>
      </c>
      <c r="L2114" t="s">
        <v>326</v>
      </c>
      <c r="M2114" t="s">
        <v>341</v>
      </c>
      <c r="N2114" t="s">
        <v>441</v>
      </c>
      <c r="O2114" t="s">
        <v>340</v>
      </c>
      <c r="P2114" t="s">
        <v>1590</v>
      </c>
      <c r="Q2114" t="s">
        <v>414</v>
      </c>
      <c r="R2114" t="s">
        <v>408</v>
      </c>
      <c r="S2114" t="s">
        <v>1213</v>
      </c>
      <c r="T2114" s="131">
        <v>2.85</v>
      </c>
      <c r="U2114" t="s">
        <v>2838</v>
      </c>
      <c r="V2114" s="132">
        <v>4.4999999999999997E-3</v>
      </c>
      <c r="W2114" s="132">
        <v>2.76E-2</v>
      </c>
      <c r="X2114" t="s">
        <v>413</v>
      </c>
      <c r="Y2114" t="s">
        <v>340</v>
      </c>
      <c r="Z2114" s="131">
        <v>121342.1</v>
      </c>
      <c r="AA2114" s="131">
        <v>1</v>
      </c>
      <c r="AB2114" s="131">
        <v>112.88</v>
      </c>
      <c r="AC2114" s="109"/>
      <c r="AD2114" s="131">
        <v>136.971</v>
      </c>
      <c r="AE2114" s="109"/>
      <c r="AF2114" s="108"/>
      <c r="AG2114" s="16"/>
      <c r="AH2114" s="132">
        <v>1.2999999999999999E-4</v>
      </c>
      <c r="AI2114" s="132">
        <v>3.32E-3</v>
      </c>
      <c r="AJ2114" s="132">
        <v>4.2999999999999999E-4</v>
      </c>
    </row>
    <row r="2115" spans="1:36">
      <c r="A2115" t="s">
        <v>1214</v>
      </c>
      <c r="B2115" t="s">
        <v>1259</v>
      </c>
      <c r="C2115" t="s">
        <v>2661</v>
      </c>
      <c r="D2115" t="s">
        <v>2662</v>
      </c>
      <c r="E2115" t="s">
        <v>310</v>
      </c>
      <c r="F2115" t="s">
        <v>2663</v>
      </c>
      <c r="G2115" t="s">
        <v>2664</v>
      </c>
      <c r="H2115" t="s">
        <v>322</v>
      </c>
      <c r="I2115" t="s">
        <v>756</v>
      </c>
      <c r="J2115" t="s">
        <v>205</v>
      </c>
      <c r="K2115" t="s">
        <v>205</v>
      </c>
      <c r="L2115" t="s">
        <v>326</v>
      </c>
      <c r="M2115" t="s">
        <v>341</v>
      </c>
      <c r="N2115" t="s">
        <v>455</v>
      </c>
      <c r="O2115" t="s">
        <v>340</v>
      </c>
      <c r="P2115" t="s">
        <v>1645</v>
      </c>
      <c r="Q2115" t="s">
        <v>414</v>
      </c>
      <c r="R2115" t="s">
        <v>408</v>
      </c>
      <c r="S2115" t="s">
        <v>1213</v>
      </c>
      <c r="T2115" s="131">
        <v>0.28000000000000003</v>
      </c>
      <c r="U2115" t="s">
        <v>2665</v>
      </c>
      <c r="V2115" s="132">
        <v>4.913E-2</v>
      </c>
      <c r="W2115" s="132">
        <v>2.5399999999999999E-2</v>
      </c>
      <c r="X2115" t="s">
        <v>413</v>
      </c>
      <c r="Y2115" t="s">
        <v>340</v>
      </c>
      <c r="Z2115" s="131">
        <v>133640.54999999999</v>
      </c>
      <c r="AA2115" s="131">
        <v>1</v>
      </c>
      <c r="AB2115" s="131">
        <v>94.47</v>
      </c>
      <c r="AC2115" s="109"/>
      <c r="AD2115" s="131">
        <v>126.25</v>
      </c>
      <c r="AE2115" s="109"/>
      <c r="AF2115" s="108"/>
      <c r="AG2115" s="16"/>
      <c r="AH2115" s="132">
        <v>8.0000000000000004E-4</v>
      </c>
      <c r="AI2115" s="132">
        <v>3.0599999999999998E-3</v>
      </c>
      <c r="AJ2115" s="132">
        <v>4.0000000000000002E-4</v>
      </c>
    </row>
    <row r="2116" spans="1:36">
      <c r="A2116" t="s">
        <v>1214</v>
      </c>
      <c r="B2116" t="s">
        <v>1259</v>
      </c>
      <c r="C2116" t="s">
        <v>2247</v>
      </c>
      <c r="D2116" t="s">
        <v>2248</v>
      </c>
      <c r="E2116" t="s">
        <v>310</v>
      </c>
      <c r="F2116" t="s">
        <v>2874</v>
      </c>
      <c r="G2116" t="s">
        <v>2875</v>
      </c>
      <c r="H2116" t="s">
        <v>322</v>
      </c>
      <c r="I2116" t="s">
        <v>952</v>
      </c>
      <c r="J2116" t="s">
        <v>205</v>
      </c>
      <c r="K2116" t="s">
        <v>205</v>
      </c>
      <c r="L2116" t="s">
        <v>326</v>
      </c>
      <c r="M2116" t="s">
        <v>341</v>
      </c>
      <c r="N2116" t="s">
        <v>460</v>
      </c>
      <c r="O2116" t="s">
        <v>340</v>
      </c>
      <c r="P2116" t="s">
        <v>2093</v>
      </c>
      <c r="Q2116" t="s">
        <v>414</v>
      </c>
      <c r="R2116" t="s">
        <v>408</v>
      </c>
      <c r="S2116" t="s">
        <v>1213</v>
      </c>
      <c r="T2116" s="131">
        <v>1.47</v>
      </c>
      <c r="U2116" t="s">
        <v>1775</v>
      </c>
      <c r="V2116" s="132">
        <v>2.478E-2</v>
      </c>
      <c r="W2116" s="132">
        <v>4.4600000000000001E-2</v>
      </c>
      <c r="X2116" t="s">
        <v>413</v>
      </c>
      <c r="Y2116" t="s">
        <v>340</v>
      </c>
      <c r="Z2116" s="131">
        <v>117970.67</v>
      </c>
      <c r="AA2116" s="131">
        <v>1</v>
      </c>
      <c r="AB2116" s="131">
        <v>97.43</v>
      </c>
      <c r="AC2116" s="109"/>
      <c r="AD2116" s="131">
        <v>114.93899999999999</v>
      </c>
      <c r="AE2116" s="109"/>
      <c r="AF2116" s="108"/>
      <c r="AG2116" s="16"/>
      <c r="AH2116" s="132">
        <v>4.8999999999999998E-4</v>
      </c>
      <c r="AI2116" s="132">
        <v>2.7799999999999999E-3</v>
      </c>
      <c r="AJ2116" s="132">
        <v>3.6000000000000002E-4</v>
      </c>
    </row>
    <row r="2117" spans="1:36">
      <c r="A2117" t="s">
        <v>1214</v>
      </c>
      <c r="B2117" t="s">
        <v>1259</v>
      </c>
      <c r="C2117" t="s">
        <v>2224</v>
      </c>
      <c r="D2117" t="s">
        <v>2225</v>
      </c>
      <c r="E2117" t="s">
        <v>310</v>
      </c>
      <c r="F2117" t="s">
        <v>2930</v>
      </c>
      <c r="G2117" t="s">
        <v>2931</v>
      </c>
      <c r="H2117" t="s">
        <v>322</v>
      </c>
      <c r="I2117" t="s">
        <v>952</v>
      </c>
      <c r="J2117" t="s">
        <v>205</v>
      </c>
      <c r="K2117" t="s">
        <v>205</v>
      </c>
      <c r="L2117" t="s">
        <v>326</v>
      </c>
      <c r="M2117" t="s">
        <v>341</v>
      </c>
      <c r="N2117" t="s">
        <v>448</v>
      </c>
      <c r="O2117" t="s">
        <v>340</v>
      </c>
      <c r="P2117" t="s">
        <v>1579</v>
      </c>
      <c r="Q2117" t="s">
        <v>416</v>
      </c>
      <c r="R2117" t="s">
        <v>408</v>
      </c>
      <c r="S2117" t="s">
        <v>1213</v>
      </c>
      <c r="T2117" s="131">
        <v>1.69</v>
      </c>
      <c r="U2117" t="s">
        <v>1681</v>
      </c>
      <c r="V2117" s="132">
        <v>2.572E-2</v>
      </c>
      <c r="W2117" s="132">
        <v>4.9200000000000001E-2</v>
      </c>
      <c r="X2117" t="s">
        <v>413</v>
      </c>
      <c r="Y2117" t="s">
        <v>340</v>
      </c>
      <c r="Z2117" s="131">
        <v>112216.26</v>
      </c>
      <c r="AA2117" s="131">
        <v>1</v>
      </c>
      <c r="AB2117" s="131">
        <v>96.27</v>
      </c>
      <c r="AC2117" s="109"/>
      <c r="AD2117" s="131">
        <v>108.03100000000001</v>
      </c>
      <c r="AE2117" s="109"/>
      <c r="AF2117" s="108"/>
      <c r="AG2117" s="16"/>
      <c r="AH2117" s="132">
        <v>4.8000000000000001E-4</v>
      </c>
      <c r="AI2117" s="132">
        <v>2.6199999999999999E-3</v>
      </c>
      <c r="AJ2117" s="132">
        <v>3.4000000000000002E-4</v>
      </c>
    </row>
    <row r="2118" spans="1:36">
      <c r="A2118" t="s">
        <v>1214</v>
      </c>
      <c r="B2118" t="s">
        <v>1259</v>
      </c>
      <c r="C2118" t="s">
        <v>2724</v>
      </c>
      <c r="D2118" t="s">
        <v>2725</v>
      </c>
      <c r="E2118" t="s">
        <v>310</v>
      </c>
      <c r="F2118" t="s">
        <v>2932</v>
      </c>
      <c r="G2118" t="s">
        <v>2933</v>
      </c>
      <c r="H2118" t="s">
        <v>322</v>
      </c>
      <c r="I2118" t="s">
        <v>952</v>
      </c>
      <c r="J2118" t="s">
        <v>205</v>
      </c>
      <c r="K2118" t="s">
        <v>205</v>
      </c>
      <c r="L2118" t="s">
        <v>326</v>
      </c>
      <c r="M2118" t="s">
        <v>341</v>
      </c>
      <c r="N2118" t="s">
        <v>452</v>
      </c>
      <c r="O2118" t="s">
        <v>340</v>
      </c>
      <c r="P2118" t="s">
        <v>1566</v>
      </c>
      <c r="Q2118" t="s">
        <v>414</v>
      </c>
      <c r="R2118" t="s">
        <v>408</v>
      </c>
      <c r="S2118" t="s">
        <v>1213</v>
      </c>
      <c r="T2118" s="131">
        <v>2.95</v>
      </c>
      <c r="U2118" t="s">
        <v>2934</v>
      </c>
      <c r="V2118" s="132">
        <v>4.7530000000000003E-2</v>
      </c>
      <c r="W2118" s="132">
        <v>4.8099999999999997E-2</v>
      </c>
      <c r="X2118" t="s">
        <v>413</v>
      </c>
      <c r="Y2118" t="s">
        <v>340</v>
      </c>
      <c r="Z2118" s="131">
        <v>112283</v>
      </c>
      <c r="AA2118" s="131">
        <v>1</v>
      </c>
      <c r="AB2118" s="131">
        <v>95.36</v>
      </c>
      <c r="AC2118" s="109"/>
      <c r="AD2118" s="131">
        <v>107.07299999999999</v>
      </c>
      <c r="AE2118" s="109"/>
      <c r="AF2118" s="108"/>
      <c r="AG2118" s="16"/>
      <c r="AH2118" s="132">
        <v>1.4999999999999999E-4</v>
      </c>
      <c r="AI2118" s="132">
        <v>2.5899999999999999E-3</v>
      </c>
      <c r="AJ2118" s="132">
        <v>3.4000000000000002E-4</v>
      </c>
    </row>
    <row r="2119" spans="1:36">
      <c r="A2119" t="s">
        <v>1214</v>
      </c>
      <c r="B2119" t="s">
        <v>1259</v>
      </c>
      <c r="C2119" t="s">
        <v>1987</v>
      </c>
      <c r="D2119" t="s">
        <v>1988</v>
      </c>
      <c r="E2119" t="s">
        <v>310</v>
      </c>
      <c r="F2119" t="s">
        <v>2884</v>
      </c>
      <c r="G2119" t="s">
        <v>2885</v>
      </c>
      <c r="H2119" t="s">
        <v>322</v>
      </c>
      <c r="I2119" t="s">
        <v>755</v>
      </c>
      <c r="J2119" t="s">
        <v>205</v>
      </c>
      <c r="K2119" t="s">
        <v>205</v>
      </c>
      <c r="L2119" t="s">
        <v>326</v>
      </c>
      <c r="M2119" t="s">
        <v>341</v>
      </c>
      <c r="N2119" t="s">
        <v>446</v>
      </c>
      <c r="O2119" t="s">
        <v>340</v>
      </c>
      <c r="P2119" t="s">
        <v>1645</v>
      </c>
      <c r="Q2119" t="s">
        <v>414</v>
      </c>
      <c r="R2119" t="s">
        <v>408</v>
      </c>
      <c r="S2119" t="s">
        <v>1213</v>
      </c>
      <c r="T2119" s="131">
        <v>4.43</v>
      </c>
      <c r="U2119" t="s">
        <v>2385</v>
      </c>
      <c r="V2119" s="132">
        <v>2.2360000000000001E-2</v>
      </c>
      <c r="W2119" s="132">
        <v>2.6599999999999999E-2</v>
      </c>
      <c r="X2119" t="s">
        <v>413</v>
      </c>
      <c r="Y2119" t="s">
        <v>340</v>
      </c>
      <c r="Z2119" s="131">
        <v>102308</v>
      </c>
      <c r="AA2119" s="131">
        <v>1</v>
      </c>
      <c r="AB2119" s="131">
        <v>103.78</v>
      </c>
      <c r="AC2119" s="109"/>
      <c r="AD2119" s="131">
        <v>106.175</v>
      </c>
      <c r="AE2119" s="109"/>
      <c r="AF2119" s="108"/>
      <c r="AG2119" s="16"/>
      <c r="AH2119" s="132">
        <v>3.4000000000000002E-4</v>
      </c>
      <c r="AI2119" s="132">
        <v>2.5699999999999998E-3</v>
      </c>
      <c r="AJ2119" s="132">
        <v>3.3E-4</v>
      </c>
    </row>
    <row r="2120" spans="1:36">
      <c r="A2120" t="s">
        <v>1214</v>
      </c>
      <c r="B2120" t="s">
        <v>1259</v>
      </c>
      <c r="C2120" t="s">
        <v>2935</v>
      </c>
      <c r="D2120" t="s">
        <v>2936</v>
      </c>
      <c r="E2120" t="s">
        <v>310</v>
      </c>
      <c r="F2120" t="s">
        <v>2937</v>
      </c>
      <c r="G2120" t="s">
        <v>2938</v>
      </c>
      <c r="H2120" t="s">
        <v>322</v>
      </c>
      <c r="I2120" t="s">
        <v>952</v>
      </c>
      <c r="J2120" t="s">
        <v>205</v>
      </c>
      <c r="K2120" t="s">
        <v>205</v>
      </c>
      <c r="L2120" t="s">
        <v>326</v>
      </c>
      <c r="M2120" t="s">
        <v>341</v>
      </c>
      <c r="N2120" t="s">
        <v>448</v>
      </c>
      <c r="O2120" t="s">
        <v>340</v>
      </c>
      <c r="P2120" t="s">
        <v>1579</v>
      </c>
      <c r="Q2120" t="s">
        <v>416</v>
      </c>
      <c r="R2120" t="s">
        <v>408</v>
      </c>
      <c r="S2120" t="s">
        <v>1213</v>
      </c>
      <c r="T2120" s="131">
        <v>1.22</v>
      </c>
      <c r="U2120" t="s">
        <v>1360</v>
      </c>
      <c r="V2120" s="132">
        <v>5.3400000000000003E-2</v>
      </c>
      <c r="W2120" s="132">
        <v>4.9000000000000002E-2</v>
      </c>
      <c r="X2120" t="s">
        <v>413</v>
      </c>
      <c r="Y2120" t="s">
        <v>340</v>
      </c>
      <c r="Z2120" s="131">
        <v>103194.61</v>
      </c>
      <c r="AA2120" s="131">
        <v>1</v>
      </c>
      <c r="AB2120" s="131">
        <v>97.69</v>
      </c>
      <c r="AC2120" s="109"/>
      <c r="AD2120" s="131">
        <v>100.81100000000001</v>
      </c>
      <c r="AE2120" s="109"/>
      <c r="AF2120" s="108"/>
      <c r="AG2120" s="16"/>
      <c r="AH2120" s="132">
        <v>4.8000000000000001E-4</v>
      </c>
      <c r="AI2120" s="132">
        <v>2.4399999999999999E-3</v>
      </c>
      <c r="AJ2120" s="132">
        <v>3.2000000000000003E-4</v>
      </c>
    </row>
    <row r="2121" spans="1:36">
      <c r="A2121" t="s">
        <v>1214</v>
      </c>
      <c r="B2121" t="s">
        <v>1259</v>
      </c>
      <c r="C2121" t="s">
        <v>2480</v>
      </c>
      <c r="D2121" t="s">
        <v>2481</v>
      </c>
      <c r="E2121" t="s">
        <v>310</v>
      </c>
      <c r="F2121" t="s">
        <v>2482</v>
      </c>
      <c r="G2121" t="s">
        <v>2483</v>
      </c>
      <c r="H2121" t="s">
        <v>322</v>
      </c>
      <c r="I2121" t="s">
        <v>755</v>
      </c>
      <c r="J2121" t="s">
        <v>205</v>
      </c>
      <c r="K2121" t="s">
        <v>205</v>
      </c>
      <c r="L2121" t="s">
        <v>326</v>
      </c>
      <c r="M2121" t="s">
        <v>341</v>
      </c>
      <c r="N2121" t="s">
        <v>478</v>
      </c>
      <c r="O2121" t="s">
        <v>340</v>
      </c>
      <c r="P2121" t="s">
        <v>1212</v>
      </c>
      <c r="Q2121" t="s">
        <v>414</v>
      </c>
      <c r="R2121" t="s">
        <v>408</v>
      </c>
      <c r="S2121" t="s">
        <v>1213</v>
      </c>
      <c r="T2121" s="131">
        <v>11.73</v>
      </c>
      <c r="U2121" t="s">
        <v>2484</v>
      </c>
      <c r="V2121" s="132">
        <v>6.0099999999999997E-3</v>
      </c>
      <c r="W2121" s="132">
        <v>2.7699999999999999E-2</v>
      </c>
      <c r="X2121" t="s">
        <v>413</v>
      </c>
      <c r="Y2121" t="s">
        <v>340</v>
      </c>
      <c r="Z2121" s="131">
        <v>93016</v>
      </c>
      <c r="AA2121" s="131">
        <v>1</v>
      </c>
      <c r="AB2121" s="131">
        <v>106.32</v>
      </c>
      <c r="AC2121" s="109"/>
      <c r="AD2121" s="131">
        <v>98.894999999999996</v>
      </c>
      <c r="AE2121" s="109"/>
      <c r="AF2121" s="108"/>
      <c r="AG2121" s="16"/>
      <c r="AH2121" s="132">
        <v>2.0000000000000002E-5</v>
      </c>
      <c r="AI2121" s="132">
        <v>2.3900000000000002E-3</v>
      </c>
      <c r="AJ2121" s="132">
        <v>3.1E-4</v>
      </c>
    </row>
    <row r="2122" spans="1:36">
      <c r="A2122" t="s">
        <v>1214</v>
      </c>
      <c r="B2122" t="s">
        <v>1259</v>
      </c>
      <c r="C2122" t="s">
        <v>1935</v>
      </c>
      <c r="D2122" t="s">
        <v>1936</v>
      </c>
      <c r="E2122" t="s">
        <v>310</v>
      </c>
      <c r="F2122" t="s">
        <v>2528</v>
      </c>
      <c r="G2122" t="s">
        <v>2529</v>
      </c>
      <c r="H2122" t="s">
        <v>322</v>
      </c>
      <c r="I2122" t="s">
        <v>755</v>
      </c>
      <c r="J2122" t="s">
        <v>205</v>
      </c>
      <c r="K2122" t="s">
        <v>205</v>
      </c>
      <c r="L2122" t="s">
        <v>326</v>
      </c>
      <c r="M2122" t="s">
        <v>341</v>
      </c>
      <c r="N2122" t="s">
        <v>465</v>
      </c>
      <c r="O2122" t="s">
        <v>340</v>
      </c>
      <c r="P2122" t="s">
        <v>1645</v>
      </c>
      <c r="Q2122" t="s">
        <v>414</v>
      </c>
      <c r="R2122" t="s">
        <v>408</v>
      </c>
      <c r="S2122" t="s">
        <v>1213</v>
      </c>
      <c r="T2122" s="131">
        <v>2.02</v>
      </c>
      <c r="U2122" t="s">
        <v>1351</v>
      </c>
      <c r="V2122" s="132">
        <v>4.4900000000000001E-3</v>
      </c>
      <c r="W2122" s="132">
        <v>2.87E-2</v>
      </c>
      <c r="X2122" t="s">
        <v>413</v>
      </c>
      <c r="Y2122" t="s">
        <v>340</v>
      </c>
      <c r="Z2122" s="131">
        <v>80854.81</v>
      </c>
      <c r="AA2122" s="131">
        <v>1</v>
      </c>
      <c r="AB2122" s="131">
        <v>116.49</v>
      </c>
      <c r="AC2122" s="109"/>
      <c r="AD2122" s="131">
        <v>94.188000000000002</v>
      </c>
      <c r="AE2122" s="109"/>
      <c r="AF2122" s="108"/>
      <c r="AG2122" s="16"/>
      <c r="AH2122" s="132">
        <v>5.0000000000000002E-5</v>
      </c>
      <c r="AI2122" s="132">
        <v>2.2799999999999999E-3</v>
      </c>
      <c r="AJ2122" s="132">
        <v>2.9999999999999997E-4</v>
      </c>
    </row>
    <row r="2123" spans="1:36">
      <c r="A2123" t="s">
        <v>1214</v>
      </c>
      <c r="B2123" t="s">
        <v>1259</v>
      </c>
      <c r="C2123" t="s">
        <v>1992</v>
      </c>
      <c r="D2123" t="s">
        <v>1993</v>
      </c>
      <c r="E2123" t="s">
        <v>310</v>
      </c>
      <c r="F2123" t="s">
        <v>2440</v>
      </c>
      <c r="G2123" t="s">
        <v>2441</v>
      </c>
      <c r="H2123" t="s">
        <v>322</v>
      </c>
      <c r="I2123" t="s">
        <v>755</v>
      </c>
      <c r="J2123" t="s">
        <v>205</v>
      </c>
      <c r="K2123" t="s">
        <v>205</v>
      </c>
      <c r="L2123" t="s">
        <v>326</v>
      </c>
      <c r="M2123" t="s">
        <v>341</v>
      </c>
      <c r="N2123" t="s">
        <v>449</v>
      </c>
      <c r="O2123" t="s">
        <v>340</v>
      </c>
      <c r="P2123" t="s">
        <v>1212</v>
      </c>
      <c r="Q2123" t="s">
        <v>414</v>
      </c>
      <c r="R2123" t="s">
        <v>408</v>
      </c>
      <c r="S2123" t="s">
        <v>1213</v>
      </c>
      <c r="T2123" s="131">
        <v>2.81</v>
      </c>
      <c r="U2123" t="s">
        <v>2442</v>
      </c>
      <c r="V2123" s="132">
        <v>7.1448200000000002</v>
      </c>
      <c r="W2123" s="132">
        <v>2.4400000000000002E-2</v>
      </c>
      <c r="X2123" t="s">
        <v>413</v>
      </c>
      <c r="Y2123" t="s">
        <v>340</v>
      </c>
      <c r="Z2123" s="131">
        <v>76627.67</v>
      </c>
      <c r="AA2123" s="131">
        <v>1</v>
      </c>
      <c r="AB2123" s="131">
        <v>115.29</v>
      </c>
      <c r="AC2123" s="109"/>
      <c r="AD2123" s="131">
        <v>88.343999999999994</v>
      </c>
      <c r="AE2123" s="109"/>
      <c r="AF2123" s="108"/>
      <c r="AG2123" s="16"/>
      <c r="AH2123" s="132">
        <v>3.0000000000000001E-5</v>
      </c>
      <c r="AI2123" s="132">
        <v>2.14E-3</v>
      </c>
      <c r="AJ2123" s="132">
        <v>2.7999999999999998E-4</v>
      </c>
    </row>
    <row r="2124" spans="1:36">
      <c r="A2124" t="s">
        <v>1214</v>
      </c>
      <c r="B2124" t="s">
        <v>1259</v>
      </c>
      <c r="C2124" t="s">
        <v>2239</v>
      </c>
      <c r="D2124" t="s">
        <v>2240</v>
      </c>
      <c r="E2124" t="s">
        <v>310</v>
      </c>
      <c r="F2124" t="s">
        <v>2894</v>
      </c>
      <c r="G2124" t="s">
        <v>2895</v>
      </c>
      <c r="H2124" t="s">
        <v>322</v>
      </c>
      <c r="I2124" t="s">
        <v>952</v>
      </c>
      <c r="J2124" t="s">
        <v>205</v>
      </c>
      <c r="K2124" t="s">
        <v>205</v>
      </c>
      <c r="L2124" t="s">
        <v>326</v>
      </c>
      <c r="M2124" t="s">
        <v>341</v>
      </c>
      <c r="N2124" t="s">
        <v>465</v>
      </c>
      <c r="O2124" t="s">
        <v>340</v>
      </c>
      <c r="P2124" t="s">
        <v>1590</v>
      </c>
      <c r="Q2124" t="s">
        <v>414</v>
      </c>
      <c r="R2124" t="s">
        <v>408</v>
      </c>
      <c r="S2124" t="s">
        <v>1213</v>
      </c>
      <c r="T2124" s="131">
        <v>1.1200000000000001</v>
      </c>
      <c r="U2124" t="s">
        <v>2896</v>
      </c>
      <c r="V2124" s="132">
        <v>-9.0799999999999995E-3</v>
      </c>
      <c r="W2124" s="132">
        <v>5.3400000000000003E-2</v>
      </c>
      <c r="X2124" t="s">
        <v>413</v>
      </c>
      <c r="Y2124" t="s">
        <v>340</v>
      </c>
      <c r="Z2124" s="131">
        <v>81695.5</v>
      </c>
      <c r="AA2124" s="131">
        <v>1</v>
      </c>
      <c r="AB2124" s="131">
        <v>102.25</v>
      </c>
      <c r="AC2124" s="109"/>
      <c r="AD2124" s="131">
        <v>83.534000000000006</v>
      </c>
      <c r="AE2124" s="109"/>
      <c r="AF2124" s="108"/>
      <c r="AG2124" s="16"/>
      <c r="AH2124" s="132">
        <v>2.0000000000000001E-4</v>
      </c>
      <c r="AI2124" s="132">
        <v>2.0200000000000001E-3</v>
      </c>
      <c r="AJ2124" s="132">
        <v>2.5999999999999998E-4</v>
      </c>
    </row>
    <row r="2125" spans="1:36">
      <c r="A2125" t="s">
        <v>1214</v>
      </c>
      <c r="B2125" t="s">
        <v>1259</v>
      </c>
      <c r="C2125" t="s">
        <v>1866</v>
      </c>
      <c r="D2125" t="s">
        <v>1867</v>
      </c>
      <c r="E2125" t="s">
        <v>310</v>
      </c>
      <c r="F2125" t="s">
        <v>2686</v>
      </c>
      <c r="G2125" t="s">
        <v>2687</v>
      </c>
      <c r="H2125" t="s">
        <v>322</v>
      </c>
      <c r="I2125" t="s">
        <v>755</v>
      </c>
      <c r="J2125" t="s">
        <v>205</v>
      </c>
      <c r="K2125" t="s">
        <v>205</v>
      </c>
      <c r="L2125" t="s">
        <v>326</v>
      </c>
      <c r="M2125" t="s">
        <v>341</v>
      </c>
      <c r="N2125" t="s">
        <v>444</v>
      </c>
      <c r="O2125" t="s">
        <v>340</v>
      </c>
      <c r="P2125" t="s">
        <v>1579</v>
      </c>
      <c r="Q2125" t="s">
        <v>416</v>
      </c>
      <c r="R2125" t="s">
        <v>408</v>
      </c>
      <c r="S2125" t="s">
        <v>1213</v>
      </c>
      <c r="T2125" s="131">
        <v>0.5</v>
      </c>
      <c r="U2125" t="s">
        <v>1636</v>
      </c>
      <c r="V2125" s="132">
        <v>5.1799999999999997E-3</v>
      </c>
      <c r="W2125" s="132">
        <v>2.7799999999999998E-2</v>
      </c>
      <c r="X2125" t="s">
        <v>413</v>
      </c>
      <c r="Y2125" t="s">
        <v>340</v>
      </c>
      <c r="Z2125" s="131">
        <v>55746.239999999998</v>
      </c>
      <c r="AA2125" s="131">
        <v>1</v>
      </c>
      <c r="AB2125" s="131">
        <v>116.51</v>
      </c>
      <c r="AC2125" s="109"/>
      <c r="AD2125" s="131">
        <v>64.95</v>
      </c>
      <c r="AE2125" s="109"/>
      <c r="AF2125" s="108"/>
      <c r="AG2125" s="16"/>
      <c r="AH2125" s="132">
        <v>3.8000000000000002E-4</v>
      </c>
      <c r="AI2125" s="132">
        <v>1.57E-3</v>
      </c>
      <c r="AJ2125" s="132">
        <v>2.0000000000000001E-4</v>
      </c>
    </row>
    <row r="2126" spans="1:36">
      <c r="A2126" t="s">
        <v>1214</v>
      </c>
      <c r="B2126" t="s">
        <v>1259</v>
      </c>
      <c r="C2126" t="s">
        <v>1627</v>
      </c>
      <c r="D2126" t="s">
        <v>1628</v>
      </c>
      <c r="E2126" t="s">
        <v>310</v>
      </c>
      <c r="F2126" t="s">
        <v>2939</v>
      </c>
      <c r="G2126" t="s">
        <v>2940</v>
      </c>
      <c r="H2126" t="s">
        <v>322</v>
      </c>
      <c r="I2126" t="s">
        <v>755</v>
      </c>
      <c r="J2126" t="s">
        <v>205</v>
      </c>
      <c r="K2126" t="s">
        <v>205</v>
      </c>
      <c r="L2126" t="s">
        <v>326</v>
      </c>
      <c r="M2126" t="s">
        <v>341</v>
      </c>
      <c r="N2126" t="s">
        <v>466</v>
      </c>
      <c r="O2126" t="s">
        <v>340</v>
      </c>
      <c r="P2126" t="s">
        <v>1600</v>
      </c>
      <c r="Q2126" t="s">
        <v>416</v>
      </c>
      <c r="R2126" t="s">
        <v>408</v>
      </c>
      <c r="S2126" t="s">
        <v>1213</v>
      </c>
      <c r="T2126" s="131">
        <v>0.01</v>
      </c>
      <c r="U2126" t="s">
        <v>2941</v>
      </c>
      <c r="V2126" s="132">
        <v>3.3579999999999999E-2</v>
      </c>
      <c r="W2126" s="132">
        <v>0.42509999999999998</v>
      </c>
      <c r="X2126" t="s">
        <v>413</v>
      </c>
      <c r="Y2126" t="s">
        <v>340</v>
      </c>
      <c r="Z2126" s="131">
        <v>42087.4</v>
      </c>
      <c r="AA2126" s="131">
        <v>1</v>
      </c>
      <c r="AB2126" s="131">
        <v>120.23</v>
      </c>
      <c r="AC2126" s="109"/>
      <c r="AD2126" s="131">
        <v>50.601999999999997</v>
      </c>
      <c r="AE2126" s="109"/>
      <c r="AF2126" s="108"/>
      <c r="AG2126" s="16"/>
      <c r="AH2126" s="132">
        <v>2.9E-4</v>
      </c>
      <c r="AI2126" s="132">
        <v>1.2199999999999999E-3</v>
      </c>
      <c r="AJ2126" s="132">
        <v>1.6000000000000001E-4</v>
      </c>
    </row>
    <row r="2127" spans="1:36">
      <c r="A2127" t="s">
        <v>1214</v>
      </c>
      <c r="B2127" t="s">
        <v>1259</v>
      </c>
      <c r="C2127" t="s">
        <v>2351</v>
      </c>
      <c r="D2127" t="s">
        <v>2352</v>
      </c>
      <c r="E2127" t="s">
        <v>310</v>
      </c>
      <c r="F2127" t="s">
        <v>2569</v>
      </c>
      <c r="G2127" t="s">
        <v>2570</v>
      </c>
      <c r="H2127" t="s">
        <v>322</v>
      </c>
      <c r="I2127" t="s">
        <v>952</v>
      </c>
      <c r="J2127" t="s">
        <v>205</v>
      </c>
      <c r="K2127" t="s">
        <v>205</v>
      </c>
      <c r="L2127" t="s">
        <v>326</v>
      </c>
      <c r="M2127" t="s">
        <v>341</v>
      </c>
      <c r="N2127" t="s">
        <v>452</v>
      </c>
      <c r="O2127" t="s">
        <v>340</v>
      </c>
      <c r="P2127" t="s">
        <v>1590</v>
      </c>
      <c r="Q2127" t="s">
        <v>414</v>
      </c>
      <c r="R2127" t="s">
        <v>408</v>
      </c>
      <c r="S2127" t="s">
        <v>1213</v>
      </c>
      <c r="T2127" s="131">
        <v>0.73</v>
      </c>
      <c r="U2127" t="s">
        <v>1676</v>
      </c>
      <c r="V2127" s="132">
        <v>2.1659999999999999E-2</v>
      </c>
      <c r="W2127" s="132">
        <v>4.9500000000000002E-2</v>
      </c>
      <c r="X2127" t="s">
        <v>413</v>
      </c>
      <c r="Y2127" t="s">
        <v>340</v>
      </c>
      <c r="Z2127" s="131">
        <v>44704.800000000003</v>
      </c>
      <c r="AA2127" s="131">
        <v>1</v>
      </c>
      <c r="AB2127" s="131">
        <v>100.26</v>
      </c>
      <c r="AC2127" s="109"/>
      <c r="AD2127" s="131">
        <v>44.820999999999998</v>
      </c>
      <c r="AE2127" s="109"/>
      <c r="AF2127" s="108"/>
      <c r="AG2127" s="16"/>
      <c r="AH2127" s="132">
        <v>8.0000000000000007E-5</v>
      </c>
      <c r="AI2127" s="132">
        <v>1.09E-3</v>
      </c>
      <c r="AJ2127" s="132">
        <v>1.3999999999999999E-4</v>
      </c>
    </row>
    <row r="2128" spans="1:36">
      <c r="A2128" t="s">
        <v>1214</v>
      </c>
      <c r="B2128" t="s">
        <v>1259</v>
      </c>
      <c r="C2128" t="s">
        <v>2897</v>
      </c>
      <c r="D2128" t="s">
        <v>2898</v>
      </c>
      <c r="E2128" t="s">
        <v>310</v>
      </c>
      <c r="F2128" t="s">
        <v>2914</v>
      </c>
      <c r="G2128" t="s">
        <v>2915</v>
      </c>
      <c r="H2128" t="s">
        <v>322</v>
      </c>
      <c r="I2128" t="s">
        <v>952</v>
      </c>
      <c r="J2128" t="s">
        <v>205</v>
      </c>
      <c r="K2128" t="s">
        <v>205</v>
      </c>
      <c r="L2128" t="s">
        <v>326</v>
      </c>
      <c r="M2128" t="s">
        <v>341</v>
      </c>
      <c r="N2128" t="s">
        <v>441</v>
      </c>
      <c r="O2128" t="s">
        <v>340</v>
      </c>
      <c r="P2128" t="s">
        <v>1566</v>
      </c>
      <c r="Q2128" t="s">
        <v>414</v>
      </c>
      <c r="R2128" t="s">
        <v>408</v>
      </c>
      <c r="S2128" t="s">
        <v>1213</v>
      </c>
      <c r="T2128" s="131">
        <v>2</v>
      </c>
      <c r="U2128" t="s">
        <v>2916</v>
      </c>
      <c r="V2128" s="132">
        <v>5.7149999999999999E-2</v>
      </c>
      <c r="W2128" s="132">
        <v>5.1499999999999997E-2</v>
      </c>
      <c r="X2128" t="s">
        <v>413</v>
      </c>
      <c r="Y2128" t="s">
        <v>340</v>
      </c>
      <c r="Z2128" s="131">
        <v>45480.5</v>
      </c>
      <c r="AA2128" s="131">
        <v>1</v>
      </c>
      <c r="AB2128" s="131">
        <v>96.02</v>
      </c>
      <c r="AC2128" s="109"/>
      <c r="AD2128" s="131">
        <v>43.67</v>
      </c>
      <c r="AE2128" s="109"/>
      <c r="AF2128" s="108"/>
      <c r="AG2128" s="16"/>
      <c r="AH2128" s="132">
        <v>8.0000000000000007E-5</v>
      </c>
      <c r="AI2128" s="132">
        <v>1.06E-3</v>
      </c>
      <c r="AJ2128" s="132">
        <v>1.3999999999999999E-4</v>
      </c>
    </row>
    <row r="2129" spans="1:36">
      <c r="A2129" t="s">
        <v>1214</v>
      </c>
      <c r="B2129" t="s">
        <v>1259</v>
      </c>
      <c r="C2129" t="s">
        <v>2272</v>
      </c>
      <c r="D2129" t="s">
        <v>2273</v>
      </c>
      <c r="E2129" t="s">
        <v>310</v>
      </c>
      <c r="F2129" t="s">
        <v>2274</v>
      </c>
      <c r="G2129" t="s">
        <v>2275</v>
      </c>
      <c r="H2129" t="s">
        <v>322</v>
      </c>
      <c r="I2129" t="s">
        <v>952</v>
      </c>
      <c r="J2129" t="s">
        <v>205</v>
      </c>
      <c r="K2129" t="s">
        <v>205</v>
      </c>
      <c r="L2129" t="s">
        <v>326</v>
      </c>
      <c r="M2129" t="s">
        <v>341</v>
      </c>
      <c r="N2129" t="s">
        <v>442</v>
      </c>
      <c r="O2129" t="s">
        <v>340</v>
      </c>
      <c r="P2129" t="s">
        <v>1530</v>
      </c>
      <c r="Q2129" t="s">
        <v>414</v>
      </c>
      <c r="R2129" t="s">
        <v>408</v>
      </c>
      <c r="S2129" t="s">
        <v>1213</v>
      </c>
      <c r="T2129" s="131">
        <v>2.42</v>
      </c>
      <c r="U2129" t="s">
        <v>2276</v>
      </c>
      <c r="V2129" s="132">
        <v>1.3950000000000001E-2</v>
      </c>
      <c r="W2129" s="132">
        <v>5.0099999999999999E-2</v>
      </c>
      <c r="X2129" t="s">
        <v>413</v>
      </c>
      <c r="Y2129" t="s">
        <v>340</v>
      </c>
      <c r="Z2129" s="131">
        <v>45626.19</v>
      </c>
      <c r="AA2129" s="131">
        <v>1</v>
      </c>
      <c r="AB2129" s="131">
        <v>94.03</v>
      </c>
      <c r="AC2129" s="109"/>
      <c r="AD2129" s="131">
        <v>42.902000000000001</v>
      </c>
      <c r="AE2129" s="109"/>
      <c r="AF2129" s="108"/>
      <c r="AG2129" s="16"/>
      <c r="AH2129" s="132">
        <v>5.0000000000000002E-5</v>
      </c>
      <c r="AI2129" s="132">
        <v>1.0399999999999999E-3</v>
      </c>
      <c r="AJ2129" s="132">
        <v>1.3999999999999999E-4</v>
      </c>
    </row>
    <row r="2130" spans="1:36">
      <c r="A2130" t="s">
        <v>1214</v>
      </c>
      <c r="B2130" t="s">
        <v>1259</v>
      </c>
      <c r="C2130" t="s">
        <v>2942</v>
      </c>
      <c r="D2130" t="s">
        <v>2943</v>
      </c>
      <c r="E2130" t="s">
        <v>310</v>
      </c>
      <c r="F2130" t="s">
        <v>2944</v>
      </c>
      <c r="G2130" t="s">
        <v>2945</v>
      </c>
      <c r="H2130" t="s">
        <v>322</v>
      </c>
      <c r="I2130" t="s">
        <v>952</v>
      </c>
      <c r="J2130" t="s">
        <v>205</v>
      </c>
      <c r="K2130" t="s">
        <v>205</v>
      </c>
      <c r="L2130" t="s">
        <v>326</v>
      </c>
      <c r="M2130" t="s">
        <v>341</v>
      </c>
      <c r="N2130" t="s">
        <v>464</v>
      </c>
      <c r="O2130" t="s">
        <v>340</v>
      </c>
      <c r="P2130" t="s">
        <v>1566</v>
      </c>
      <c r="Q2130" t="s">
        <v>414</v>
      </c>
      <c r="R2130" t="s">
        <v>408</v>
      </c>
      <c r="S2130" t="s">
        <v>1213</v>
      </c>
      <c r="T2130" s="131">
        <v>5.52</v>
      </c>
      <c r="U2130" t="s">
        <v>2946</v>
      </c>
      <c r="V2130" s="132">
        <v>1.9199999999999998E-2</v>
      </c>
      <c r="W2130" s="132">
        <v>4.87E-2</v>
      </c>
      <c r="X2130" t="s">
        <v>413</v>
      </c>
      <c r="Y2130" t="s">
        <v>340</v>
      </c>
      <c r="Z2130" s="131">
        <v>32204.25</v>
      </c>
      <c r="AA2130" s="131">
        <v>1</v>
      </c>
      <c r="AB2130" s="131">
        <v>87.27</v>
      </c>
      <c r="AC2130" s="109"/>
      <c r="AD2130" s="131">
        <v>28.105</v>
      </c>
      <c r="AE2130" s="109"/>
      <c r="AF2130" s="108"/>
      <c r="AG2130" s="16"/>
      <c r="AH2130" s="132">
        <v>4.0000000000000003E-5</v>
      </c>
      <c r="AI2130" s="132">
        <v>6.8000000000000005E-4</v>
      </c>
      <c r="AJ2130" s="132">
        <v>9.0000000000000006E-5</v>
      </c>
    </row>
    <row r="2131" spans="1:36">
      <c r="A2131" t="s">
        <v>1214</v>
      </c>
      <c r="B2131" t="s">
        <v>1259</v>
      </c>
      <c r="C2131" t="s">
        <v>1723</v>
      </c>
      <c r="D2131" t="s">
        <v>1724</v>
      </c>
      <c r="E2131" t="s">
        <v>310</v>
      </c>
      <c r="F2131" t="s">
        <v>2919</v>
      </c>
      <c r="G2131" t="s">
        <v>2920</v>
      </c>
      <c r="H2131" t="s">
        <v>322</v>
      </c>
      <c r="I2131" t="s">
        <v>755</v>
      </c>
      <c r="J2131" t="s">
        <v>205</v>
      </c>
      <c r="K2131" t="s">
        <v>205</v>
      </c>
      <c r="L2131" t="s">
        <v>326</v>
      </c>
      <c r="M2131" t="s">
        <v>341</v>
      </c>
      <c r="N2131" t="s">
        <v>465</v>
      </c>
      <c r="O2131" t="s">
        <v>340</v>
      </c>
      <c r="P2131" t="s">
        <v>1530</v>
      </c>
      <c r="Q2131" t="s">
        <v>414</v>
      </c>
      <c r="R2131" t="s">
        <v>408</v>
      </c>
      <c r="S2131" t="s">
        <v>1213</v>
      </c>
      <c r="T2131" s="131">
        <v>1.23</v>
      </c>
      <c r="U2131" t="s">
        <v>1663</v>
      </c>
      <c r="V2131" s="132">
        <v>9.7400000000000004E-3</v>
      </c>
      <c r="W2131" s="132">
        <v>3.2000000000000001E-2</v>
      </c>
      <c r="X2131" t="s">
        <v>413</v>
      </c>
      <c r="Y2131" t="s">
        <v>340</v>
      </c>
      <c r="Z2131" s="131">
        <v>16223.76</v>
      </c>
      <c r="AA2131" s="131">
        <v>1</v>
      </c>
      <c r="AB2131" s="131">
        <v>118.48</v>
      </c>
      <c r="AC2131" s="109">
        <v>0.33100000000000002</v>
      </c>
      <c r="AD2131" s="131">
        <v>19.553000000000001</v>
      </c>
      <c r="AE2131" s="109"/>
      <c r="AF2131" s="108"/>
      <c r="AG2131" s="16"/>
      <c r="AH2131" s="132">
        <v>6.9999999999999994E-5</v>
      </c>
      <c r="AI2131" s="132">
        <v>4.8000000000000001E-4</v>
      </c>
      <c r="AJ2131" s="132">
        <v>6.0000000000000002E-5</v>
      </c>
    </row>
    <row r="2132" spans="1:36">
      <c r="A2132" t="s">
        <v>1214</v>
      </c>
      <c r="B2132" t="s">
        <v>1259</v>
      </c>
      <c r="C2132" t="s">
        <v>2194</v>
      </c>
      <c r="D2132" t="s">
        <v>2195</v>
      </c>
      <c r="E2132" t="s">
        <v>310</v>
      </c>
      <c r="F2132" t="s">
        <v>2921</v>
      </c>
      <c r="G2132" t="s">
        <v>2922</v>
      </c>
      <c r="H2132" t="s">
        <v>322</v>
      </c>
      <c r="I2132" t="s">
        <v>755</v>
      </c>
      <c r="J2132" t="s">
        <v>205</v>
      </c>
      <c r="K2132" t="s">
        <v>205</v>
      </c>
      <c r="L2132" t="s">
        <v>326</v>
      </c>
      <c r="M2132" t="s">
        <v>341</v>
      </c>
      <c r="N2132" t="s">
        <v>465</v>
      </c>
      <c r="O2132" t="s">
        <v>340</v>
      </c>
      <c r="P2132" t="s">
        <v>2193</v>
      </c>
      <c r="Q2132" t="s">
        <v>416</v>
      </c>
      <c r="R2132" t="s">
        <v>408</v>
      </c>
      <c r="S2132" t="s">
        <v>1213</v>
      </c>
      <c r="T2132" s="131">
        <v>2.21</v>
      </c>
      <c r="U2132" t="s">
        <v>2923</v>
      </c>
      <c r="V2132" s="132">
        <v>6.3099999999999996E-3</v>
      </c>
      <c r="W2132" s="132">
        <v>2.9499999999999998E-2</v>
      </c>
      <c r="X2132" t="s">
        <v>413</v>
      </c>
      <c r="Y2132" t="s">
        <v>340</v>
      </c>
      <c r="Z2132" s="131">
        <v>15291</v>
      </c>
      <c r="AA2132" s="131">
        <v>1</v>
      </c>
      <c r="AB2132" s="131">
        <v>115.75</v>
      </c>
      <c r="AC2132" s="109"/>
      <c r="AD2132" s="131">
        <v>17.699000000000002</v>
      </c>
      <c r="AE2132" s="109"/>
      <c r="AF2132" s="108"/>
      <c r="AG2132" s="16"/>
      <c r="AH2132" s="132">
        <v>1.0000000000000001E-5</v>
      </c>
      <c r="AI2132" s="132">
        <v>4.2999999999999999E-4</v>
      </c>
      <c r="AJ2132" s="132">
        <v>6.0000000000000002E-5</v>
      </c>
    </row>
    <row r="2133" spans="1:36">
      <c r="A2133" t="s">
        <v>1214</v>
      </c>
      <c r="B2133" t="s">
        <v>1259</v>
      </c>
      <c r="C2133" t="s">
        <v>2724</v>
      </c>
      <c r="D2133" t="s">
        <v>2725</v>
      </c>
      <c r="E2133" t="s">
        <v>310</v>
      </c>
      <c r="F2133" t="s">
        <v>2726</v>
      </c>
      <c r="G2133" t="s">
        <v>2727</v>
      </c>
      <c r="H2133" t="s">
        <v>322</v>
      </c>
      <c r="I2133" t="s">
        <v>756</v>
      </c>
      <c r="J2133" t="s">
        <v>205</v>
      </c>
      <c r="K2133" t="s">
        <v>205</v>
      </c>
      <c r="L2133" t="s">
        <v>326</v>
      </c>
      <c r="M2133" t="s">
        <v>341</v>
      </c>
      <c r="N2133" t="s">
        <v>452</v>
      </c>
      <c r="O2133" t="s">
        <v>340</v>
      </c>
      <c r="P2133" t="s">
        <v>1566</v>
      </c>
      <c r="Q2133" t="s">
        <v>414</v>
      </c>
      <c r="R2133" t="s">
        <v>408</v>
      </c>
      <c r="S2133" t="s">
        <v>1213</v>
      </c>
      <c r="T2133" s="131">
        <v>0.76</v>
      </c>
      <c r="U2133" t="s">
        <v>1676</v>
      </c>
      <c r="V2133" s="132">
        <v>5.4469999999999998E-2</v>
      </c>
      <c r="W2133" s="132">
        <v>5.4100000000000002E-2</v>
      </c>
      <c r="X2133" t="s">
        <v>413</v>
      </c>
      <c r="Y2133" t="s">
        <v>340</v>
      </c>
      <c r="Z2133" s="131">
        <v>7834.5</v>
      </c>
      <c r="AA2133" s="131">
        <v>1</v>
      </c>
      <c r="AB2133" s="131">
        <v>98.46</v>
      </c>
      <c r="AC2133" s="109"/>
      <c r="AD2133" s="131">
        <v>7.7140000000000004</v>
      </c>
      <c r="AE2133" s="109"/>
      <c r="AF2133" s="108"/>
      <c r="AG2133" s="16"/>
      <c r="AH2133" s="132">
        <v>6.9999999999999994E-5</v>
      </c>
      <c r="AI2133" s="132">
        <v>1.9000000000000001E-4</v>
      </c>
      <c r="AJ2133" s="132">
        <v>2.0000000000000002E-5</v>
      </c>
    </row>
    <row r="2134" spans="1:36">
      <c r="A2134" t="s">
        <v>1214</v>
      </c>
      <c r="B2134" t="s">
        <v>1259</v>
      </c>
      <c r="C2134" t="s">
        <v>3052</v>
      </c>
      <c r="D2134" t="s">
        <v>3053</v>
      </c>
      <c r="E2134" t="s">
        <v>312</v>
      </c>
      <c r="F2134" t="s">
        <v>3054</v>
      </c>
      <c r="G2134" t="s">
        <v>3055</v>
      </c>
      <c r="H2134" t="s">
        <v>322</v>
      </c>
      <c r="I2134" t="s">
        <v>756</v>
      </c>
      <c r="J2134" t="s">
        <v>205</v>
      </c>
      <c r="K2134" t="s">
        <v>205</v>
      </c>
      <c r="L2134" t="s">
        <v>326</v>
      </c>
      <c r="M2134" t="s">
        <v>341</v>
      </c>
      <c r="N2134" t="s">
        <v>481</v>
      </c>
      <c r="O2134" t="s">
        <v>340</v>
      </c>
      <c r="P2134" t="s">
        <v>1590</v>
      </c>
      <c r="Q2134" t="s">
        <v>414</v>
      </c>
      <c r="R2134" t="s">
        <v>408</v>
      </c>
      <c r="S2134" t="s">
        <v>1213</v>
      </c>
      <c r="T2134" s="131">
        <v>0.5</v>
      </c>
      <c r="U2134" t="s">
        <v>1805</v>
      </c>
      <c r="V2134" s="132">
        <v>6.0679999999999998E-2</v>
      </c>
      <c r="W2134" s="132">
        <v>5.74E-2</v>
      </c>
      <c r="X2134" t="s">
        <v>413</v>
      </c>
      <c r="Y2134" t="s">
        <v>340</v>
      </c>
      <c r="Z2134" s="131">
        <v>7750</v>
      </c>
      <c r="AA2134" s="131">
        <v>1</v>
      </c>
      <c r="AB2134" s="131">
        <v>94.4</v>
      </c>
      <c r="AC2134" s="109">
        <v>0.125</v>
      </c>
      <c r="AD2134" s="131">
        <v>7.4409999999999998</v>
      </c>
      <c r="AE2134" s="109"/>
      <c r="AF2134" s="108"/>
      <c r="AG2134" s="16"/>
      <c r="AH2134" s="132">
        <v>1.1E-4</v>
      </c>
      <c r="AI2134" s="132">
        <v>1.8000000000000001E-4</v>
      </c>
      <c r="AJ2134" s="132">
        <v>2.0000000000000002E-5</v>
      </c>
    </row>
    <row r="2135" spans="1:36">
      <c r="A2135" t="s">
        <v>1214</v>
      </c>
      <c r="B2135" t="s">
        <v>1259</v>
      </c>
      <c r="C2135" t="s">
        <v>2890</v>
      </c>
      <c r="D2135" t="s">
        <v>2891</v>
      </c>
      <c r="E2135" t="s">
        <v>310</v>
      </c>
      <c r="F2135" t="s">
        <v>2947</v>
      </c>
      <c r="G2135" t="s">
        <v>2948</v>
      </c>
      <c r="H2135" t="s">
        <v>322</v>
      </c>
      <c r="I2135" t="s">
        <v>952</v>
      </c>
      <c r="J2135" t="s">
        <v>205</v>
      </c>
      <c r="K2135" t="s">
        <v>205</v>
      </c>
      <c r="L2135" t="s">
        <v>326</v>
      </c>
      <c r="M2135" t="s">
        <v>341</v>
      </c>
      <c r="N2135" t="s">
        <v>448</v>
      </c>
      <c r="O2135" t="s">
        <v>340</v>
      </c>
      <c r="P2135" t="s">
        <v>1579</v>
      </c>
      <c r="Q2135" t="s">
        <v>416</v>
      </c>
      <c r="R2135" t="s">
        <v>408</v>
      </c>
      <c r="S2135" t="s">
        <v>1213</v>
      </c>
      <c r="T2135" s="131">
        <v>1.1000000000000001</v>
      </c>
      <c r="U2135" t="s">
        <v>1743</v>
      </c>
      <c r="V2135" s="132">
        <v>2.818E-2</v>
      </c>
      <c r="W2135" s="132">
        <v>4.9000000000000002E-2</v>
      </c>
      <c r="X2135" t="s">
        <v>413</v>
      </c>
      <c r="Y2135" t="s">
        <v>340</v>
      </c>
      <c r="Z2135" s="131">
        <v>6731.76</v>
      </c>
      <c r="AA2135" s="131">
        <v>1</v>
      </c>
      <c r="AB2135" s="131">
        <v>97.97</v>
      </c>
      <c r="AC2135" s="109"/>
      <c r="AD2135" s="131">
        <v>6.5949999999999998</v>
      </c>
      <c r="AE2135" s="109"/>
      <c r="AF2135" s="108"/>
      <c r="AG2135" s="16"/>
      <c r="AH2135" s="132">
        <v>3.0000000000000001E-5</v>
      </c>
      <c r="AI2135" s="132">
        <v>1.6000000000000001E-4</v>
      </c>
      <c r="AJ2135" s="132">
        <v>2.0000000000000002E-5</v>
      </c>
    </row>
    <row r="2136" spans="1:36">
      <c r="A2136" t="s">
        <v>1214</v>
      </c>
      <c r="B2136" t="s">
        <v>1259</v>
      </c>
      <c r="C2136" t="s">
        <v>2897</v>
      </c>
      <c r="D2136" t="s">
        <v>2898</v>
      </c>
      <c r="E2136" t="s">
        <v>310</v>
      </c>
      <c r="F2136" t="s">
        <v>2899</v>
      </c>
      <c r="G2136" t="s">
        <v>2900</v>
      </c>
      <c r="H2136" t="s">
        <v>322</v>
      </c>
      <c r="I2136" t="s">
        <v>756</v>
      </c>
      <c r="J2136" t="s">
        <v>205</v>
      </c>
      <c r="K2136" t="s">
        <v>205</v>
      </c>
      <c r="L2136" t="s">
        <v>326</v>
      </c>
      <c r="M2136" t="s">
        <v>341</v>
      </c>
      <c r="N2136" t="s">
        <v>441</v>
      </c>
      <c r="O2136" t="s">
        <v>340</v>
      </c>
      <c r="P2136" t="s">
        <v>1566</v>
      </c>
      <c r="Q2136" t="s">
        <v>414</v>
      </c>
      <c r="R2136" t="s">
        <v>408</v>
      </c>
      <c r="S2136" t="s">
        <v>1213</v>
      </c>
      <c r="T2136" s="131">
        <v>0.25</v>
      </c>
      <c r="U2136" t="s">
        <v>2901</v>
      </c>
      <c r="V2136" s="132">
        <v>4.249E-2</v>
      </c>
      <c r="W2136" s="132">
        <v>6.7500000000000004E-2</v>
      </c>
      <c r="X2136" t="s">
        <v>413</v>
      </c>
      <c r="Y2136" t="s">
        <v>340</v>
      </c>
      <c r="Z2136" s="131">
        <v>3450</v>
      </c>
      <c r="AA2136" s="131">
        <v>1</v>
      </c>
      <c r="AB2136" s="131">
        <v>93.14</v>
      </c>
      <c r="AC2136" s="109"/>
      <c r="AD2136" s="131">
        <v>3.2130000000000001</v>
      </c>
      <c r="AE2136" s="109"/>
      <c r="AF2136" s="108"/>
      <c r="AG2136" s="16"/>
      <c r="AH2136" s="132">
        <v>3.0000000000000001E-5</v>
      </c>
      <c r="AI2136" s="132">
        <v>8.0000000000000007E-5</v>
      </c>
      <c r="AJ2136" s="132">
        <v>1.0000000000000001E-5</v>
      </c>
    </row>
    <row r="2137" spans="1:36">
      <c r="A2137" t="s">
        <v>1214</v>
      </c>
      <c r="B2137" t="s">
        <v>1259</v>
      </c>
      <c r="C2137" t="s">
        <v>2312</v>
      </c>
      <c r="D2137" t="s">
        <v>2313</v>
      </c>
      <c r="E2137" t="s">
        <v>310</v>
      </c>
      <c r="F2137" t="s">
        <v>2314</v>
      </c>
      <c r="G2137" t="s">
        <v>2315</v>
      </c>
      <c r="H2137" t="s">
        <v>322</v>
      </c>
      <c r="I2137" t="s">
        <v>755</v>
      </c>
      <c r="J2137" t="s">
        <v>205</v>
      </c>
      <c r="K2137" t="s">
        <v>205</v>
      </c>
      <c r="L2137" t="s">
        <v>326</v>
      </c>
      <c r="M2137" t="s">
        <v>341</v>
      </c>
      <c r="N2137" t="s">
        <v>465</v>
      </c>
      <c r="O2137" t="s">
        <v>340</v>
      </c>
      <c r="P2137" t="s">
        <v>1645</v>
      </c>
      <c r="Q2137" t="s">
        <v>414</v>
      </c>
      <c r="R2137" t="s">
        <v>408</v>
      </c>
      <c r="S2137" t="s">
        <v>1213</v>
      </c>
      <c r="T2137" s="131">
        <v>2.78</v>
      </c>
      <c r="U2137" t="s">
        <v>1668</v>
      </c>
      <c r="V2137" s="132">
        <v>4.4319999999999998E-2</v>
      </c>
      <c r="W2137" s="132">
        <v>2.7099999999999999E-2</v>
      </c>
      <c r="X2137" t="s">
        <v>413</v>
      </c>
      <c r="Y2137" t="s">
        <v>340</v>
      </c>
      <c r="Z2137" s="131">
        <v>1697.25</v>
      </c>
      <c r="AA2137" s="131">
        <v>1</v>
      </c>
      <c r="AB2137" s="131">
        <v>118.81</v>
      </c>
      <c r="AC2137" s="109"/>
      <c r="AD2137" s="131">
        <v>2.0169999999999999</v>
      </c>
      <c r="AE2137" s="109"/>
      <c r="AF2137" s="108"/>
      <c r="AG2137" s="16"/>
      <c r="AH2137" s="132">
        <v>0</v>
      </c>
      <c r="AI2137" s="132">
        <v>5.0000000000000002E-5</v>
      </c>
      <c r="AJ2137" s="132">
        <v>1.0000000000000001E-5</v>
      </c>
    </row>
    <row r="2138" spans="1:36">
      <c r="A2138" t="s">
        <v>1214</v>
      </c>
      <c r="B2138" t="s">
        <v>1259</v>
      </c>
      <c r="C2138" t="s">
        <v>1632</v>
      </c>
      <c r="D2138" t="s">
        <v>1633</v>
      </c>
      <c r="E2138" t="s">
        <v>310</v>
      </c>
      <c r="F2138" t="s">
        <v>1940</v>
      </c>
      <c r="G2138" t="s">
        <v>1941</v>
      </c>
      <c r="H2138" t="s">
        <v>322</v>
      </c>
      <c r="I2138" t="s">
        <v>952</v>
      </c>
      <c r="J2138" t="s">
        <v>205</v>
      </c>
      <c r="K2138" t="s">
        <v>205</v>
      </c>
      <c r="L2138" t="s">
        <v>326</v>
      </c>
      <c r="M2138" t="s">
        <v>341</v>
      </c>
      <c r="N2138" t="s">
        <v>465</v>
      </c>
      <c r="O2138" t="s">
        <v>340</v>
      </c>
      <c r="P2138" t="s">
        <v>1530</v>
      </c>
      <c r="Q2138" t="s">
        <v>414</v>
      </c>
      <c r="R2138" t="s">
        <v>408</v>
      </c>
      <c r="S2138" t="s">
        <v>1213</v>
      </c>
      <c r="T2138" s="131">
        <v>2.37</v>
      </c>
      <c r="U2138" t="s">
        <v>1561</v>
      </c>
      <c r="V2138" s="132">
        <v>5.2940000000000001E-2</v>
      </c>
      <c r="W2138" s="132">
        <v>5.3199999999999997E-2</v>
      </c>
      <c r="X2138" t="s">
        <v>413</v>
      </c>
      <c r="Y2138" t="s">
        <v>340</v>
      </c>
      <c r="Z2138" s="131">
        <v>1584.16</v>
      </c>
      <c r="AA2138" s="131">
        <v>1</v>
      </c>
      <c r="AB2138" s="131">
        <v>97.03</v>
      </c>
      <c r="AC2138" s="109"/>
      <c r="AD2138" s="131">
        <v>1.5369999999999999</v>
      </c>
      <c r="AE2138" s="109"/>
      <c r="AF2138" s="108"/>
      <c r="AG2138" s="16"/>
      <c r="AH2138" s="132">
        <v>0</v>
      </c>
      <c r="AI2138" s="132">
        <v>4.0000000000000003E-5</v>
      </c>
      <c r="AJ2138" s="132">
        <v>0</v>
      </c>
    </row>
    <row r="2139" spans="1:36">
      <c r="A2139" t="s">
        <v>1214</v>
      </c>
      <c r="B2139" t="s">
        <v>1259</v>
      </c>
      <c r="C2139" t="s">
        <v>2095</v>
      </c>
      <c r="D2139" t="s">
        <v>2096</v>
      </c>
      <c r="E2139" t="s">
        <v>310</v>
      </c>
      <c r="F2139" t="s">
        <v>2679</v>
      </c>
      <c r="G2139" t="s">
        <v>2680</v>
      </c>
      <c r="H2139" t="s">
        <v>322</v>
      </c>
      <c r="I2139" t="s">
        <v>952</v>
      </c>
      <c r="J2139" t="s">
        <v>205</v>
      </c>
      <c r="K2139" t="s">
        <v>205</v>
      </c>
      <c r="L2139" t="s">
        <v>326</v>
      </c>
      <c r="M2139" t="s">
        <v>341</v>
      </c>
      <c r="N2139" t="s">
        <v>485</v>
      </c>
      <c r="O2139" t="s">
        <v>340</v>
      </c>
      <c r="P2139" t="s">
        <v>1645</v>
      </c>
      <c r="Q2139" t="s">
        <v>414</v>
      </c>
      <c r="R2139" t="s">
        <v>408</v>
      </c>
      <c r="S2139" t="s">
        <v>1213</v>
      </c>
      <c r="T2139" s="131">
        <v>0.42</v>
      </c>
      <c r="U2139" t="s">
        <v>2619</v>
      </c>
      <c r="V2139" s="132">
        <v>4.4019999999999997E-2</v>
      </c>
      <c r="W2139" s="132">
        <v>4.48E-2</v>
      </c>
      <c r="X2139" t="s">
        <v>413</v>
      </c>
      <c r="Y2139" t="s">
        <v>340</v>
      </c>
      <c r="Z2139" s="131">
        <v>260.91000000000003</v>
      </c>
      <c r="AA2139" s="131">
        <v>1</v>
      </c>
      <c r="AB2139" s="131">
        <v>99.97</v>
      </c>
      <c r="AC2139" s="109"/>
      <c r="AD2139" s="131">
        <v>0.26100000000000001</v>
      </c>
      <c r="AE2139" s="109"/>
      <c r="AF2139" s="108"/>
      <c r="AG2139" s="16"/>
      <c r="AH2139" s="132">
        <v>0</v>
      </c>
      <c r="AI2139" s="132">
        <v>1.0000000000000001E-5</v>
      </c>
      <c r="AJ2139" s="132">
        <v>0</v>
      </c>
    </row>
    <row r="2140" spans="1:36">
      <c r="A2140" t="s">
        <v>1214</v>
      </c>
      <c r="B2140" t="s">
        <v>1259</v>
      </c>
      <c r="C2140" t="s">
        <v>2902</v>
      </c>
      <c r="D2140" t="s">
        <v>2903</v>
      </c>
      <c r="E2140" t="s">
        <v>80</v>
      </c>
      <c r="F2140" t="s">
        <v>2904</v>
      </c>
      <c r="G2140" t="s">
        <v>2905</v>
      </c>
      <c r="H2140" t="s">
        <v>322</v>
      </c>
      <c r="I2140" t="s">
        <v>756</v>
      </c>
      <c r="J2140" t="s">
        <v>206</v>
      </c>
      <c r="K2140" t="s">
        <v>225</v>
      </c>
      <c r="L2140" t="s">
        <v>326</v>
      </c>
      <c r="M2140" t="s">
        <v>315</v>
      </c>
      <c r="N2140" t="s">
        <v>547</v>
      </c>
      <c r="O2140" t="s">
        <v>340</v>
      </c>
      <c r="P2140" t="s">
        <v>1908</v>
      </c>
      <c r="Q2140" t="s">
        <v>434</v>
      </c>
      <c r="R2140" t="s">
        <v>408</v>
      </c>
      <c r="S2140" t="s">
        <v>1216</v>
      </c>
      <c r="T2140" s="131">
        <v>2.274</v>
      </c>
      <c r="U2140" t="s">
        <v>1476</v>
      </c>
      <c r="V2140" s="132">
        <v>5.373E-2</v>
      </c>
      <c r="W2140" s="132">
        <v>4.546E-2</v>
      </c>
      <c r="X2140" t="s">
        <v>413</v>
      </c>
      <c r="Y2140" t="s">
        <v>340</v>
      </c>
      <c r="Z2140" s="131">
        <v>171000</v>
      </c>
      <c r="AA2140" s="131">
        <v>3.3719999999999999</v>
      </c>
      <c r="AB2140" s="131">
        <v>106.965</v>
      </c>
      <c r="AC2140" s="109"/>
      <c r="AD2140" s="131">
        <v>616.77599999999995</v>
      </c>
      <c r="AE2140" s="109"/>
      <c r="AF2140" s="108"/>
      <c r="AG2140" s="16"/>
      <c r="AH2140" s="132">
        <v>1.7000000000000001E-4</v>
      </c>
      <c r="AI2140" s="132">
        <v>1.4930000000000001E-2</v>
      </c>
      <c r="AJ2140" s="132">
        <v>1.9400000000000001E-3</v>
      </c>
    </row>
    <row r="2141" spans="1:36">
      <c r="A2141" t="s">
        <v>1214</v>
      </c>
      <c r="B2141" t="s">
        <v>1259</v>
      </c>
      <c r="C2141" t="s">
        <v>2949</v>
      </c>
      <c r="D2141" t="s">
        <v>2950</v>
      </c>
      <c r="E2141" t="s">
        <v>80</v>
      </c>
      <c r="F2141" t="s">
        <v>2951</v>
      </c>
      <c r="G2141" t="s">
        <v>2952</v>
      </c>
      <c r="H2141" t="s">
        <v>322</v>
      </c>
      <c r="I2141" t="s">
        <v>756</v>
      </c>
      <c r="J2141" t="s">
        <v>206</v>
      </c>
      <c r="K2141" t="s">
        <v>246</v>
      </c>
      <c r="L2141" t="s">
        <v>326</v>
      </c>
      <c r="M2141" t="s">
        <v>315</v>
      </c>
      <c r="N2141" t="s">
        <v>492</v>
      </c>
      <c r="O2141" t="s">
        <v>340</v>
      </c>
      <c r="P2141" t="s">
        <v>2176</v>
      </c>
      <c r="Q2141" t="s">
        <v>434</v>
      </c>
      <c r="R2141" t="s">
        <v>408</v>
      </c>
      <c r="S2141" t="s">
        <v>1216</v>
      </c>
      <c r="T2141" s="131">
        <v>3.3719999999999999</v>
      </c>
      <c r="U2141" t="s">
        <v>2953</v>
      </c>
      <c r="V2141" s="132">
        <v>3.3059999999999999E-2</v>
      </c>
      <c r="W2141" s="132">
        <v>5.4789999999999998E-2</v>
      </c>
      <c r="X2141" t="s">
        <v>413</v>
      </c>
      <c r="Y2141" t="s">
        <v>340</v>
      </c>
      <c r="Z2141" s="131">
        <v>69000</v>
      </c>
      <c r="AA2141" s="131">
        <v>3.3719999999999999</v>
      </c>
      <c r="AB2141" s="131">
        <v>95.950999999999993</v>
      </c>
      <c r="AC2141" s="109"/>
      <c r="AD2141" s="131">
        <v>223.24799999999999</v>
      </c>
      <c r="AE2141" s="109"/>
      <c r="AF2141" s="108"/>
      <c r="AG2141" s="16"/>
      <c r="AH2141" s="132">
        <v>1.3999999999999999E-4</v>
      </c>
      <c r="AI2141" s="132">
        <v>5.4000000000000003E-3</v>
      </c>
      <c r="AJ2141" s="132">
        <v>6.9999999999999999E-4</v>
      </c>
    </row>
    <row r="2142" spans="1:36">
      <c r="A2142" t="s">
        <v>1214</v>
      </c>
      <c r="B2142" t="s">
        <v>1218</v>
      </c>
      <c r="C2142" t="s">
        <v>1652</v>
      </c>
      <c r="D2142" t="s">
        <v>1653</v>
      </c>
      <c r="E2142" t="s">
        <v>310</v>
      </c>
      <c r="F2142" t="s">
        <v>1654</v>
      </c>
      <c r="G2142" t="s">
        <v>1655</v>
      </c>
      <c r="H2142" t="s">
        <v>322</v>
      </c>
      <c r="I2142" t="s">
        <v>952</v>
      </c>
      <c r="J2142" t="s">
        <v>205</v>
      </c>
      <c r="K2142" t="s">
        <v>205</v>
      </c>
      <c r="L2142" t="s">
        <v>326</v>
      </c>
      <c r="M2142" t="s">
        <v>341</v>
      </c>
      <c r="N2142" t="s">
        <v>455</v>
      </c>
      <c r="O2142" t="s">
        <v>340</v>
      </c>
      <c r="P2142" t="s">
        <v>1560</v>
      </c>
      <c r="Q2142" t="s">
        <v>414</v>
      </c>
      <c r="R2142" t="s">
        <v>408</v>
      </c>
      <c r="S2142" t="s">
        <v>1213</v>
      </c>
      <c r="T2142" s="131">
        <v>4.01</v>
      </c>
      <c r="U2142" t="s">
        <v>1617</v>
      </c>
      <c r="V2142" s="132">
        <v>5.6849999999999998E-2</v>
      </c>
      <c r="W2142" s="132">
        <v>5.8299999999999998E-2</v>
      </c>
      <c r="X2142" t="s">
        <v>413</v>
      </c>
      <c r="Y2142" t="s">
        <v>340</v>
      </c>
      <c r="Z2142" s="131">
        <v>2800000</v>
      </c>
      <c r="AA2142" s="131">
        <v>1</v>
      </c>
      <c r="AB2142" s="131">
        <v>100.97</v>
      </c>
      <c r="AC2142" s="109"/>
      <c r="AD2142" s="131">
        <v>2827.16</v>
      </c>
      <c r="AE2142" s="109"/>
      <c r="AF2142" s="108"/>
      <c r="AG2142" s="16"/>
      <c r="AH2142" s="132">
        <v>4.5900000000000003E-3</v>
      </c>
      <c r="AI2142" s="132">
        <v>7.8399999999999997E-3</v>
      </c>
      <c r="AJ2142" s="132">
        <v>2.2899999999999999E-3</v>
      </c>
    </row>
    <row r="2143" spans="1:36">
      <c r="A2143" t="s">
        <v>1214</v>
      </c>
      <c r="B2143" t="s">
        <v>1250</v>
      </c>
      <c r="C2143" t="s">
        <v>2308</v>
      </c>
      <c r="D2143" t="s">
        <v>2309</v>
      </c>
      <c r="E2143" t="s">
        <v>310</v>
      </c>
      <c r="F2143" t="s">
        <v>2310</v>
      </c>
      <c r="G2143" t="s">
        <v>2311</v>
      </c>
      <c r="H2143" t="s">
        <v>322</v>
      </c>
      <c r="I2143" t="s">
        <v>755</v>
      </c>
      <c r="J2143" t="s">
        <v>205</v>
      </c>
      <c r="K2143" t="s">
        <v>205</v>
      </c>
      <c r="L2143" t="s">
        <v>326</v>
      </c>
      <c r="M2143" t="s">
        <v>341</v>
      </c>
      <c r="N2143" t="s">
        <v>466</v>
      </c>
      <c r="O2143" t="s">
        <v>340</v>
      </c>
      <c r="P2143" t="s">
        <v>1550</v>
      </c>
      <c r="Q2143" t="s">
        <v>414</v>
      </c>
      <c r="R2143" t="s">
        <v>408</v>
      </c>
      <c r="S2143" t="s">
        <v>1213</v>
      </c>
      <c r="T2143" s="131">
        <v>2.85</v>
      </c>
      <c r="U2143" t="s">
        <v>1986</v>
      </c>
      <c r="V2143" s="132">
        <v>7.4990000000000001E-2</v>
      </c>
      <c r="W2143" s="132">
        <v>4.5699999999999998E-2</v>
      </c>
      <c r="X2143" t="s">
        <v>413</v>
      </c>
      <c r="Y2143" t="s">
        <v>340</v>
      </c>
      <c r="Z2143" s="131">
        <v>174000</v>
      </c>
      <c r="AA2143" s="131">
        <v>1</v>
      </c>
      <c r="AB2143" s="131">
        <v>106.69999999999999</v>
      </c>
      <c r="AC2143" s="109"/>
      <c r="AD2143" s="131">
        <v>185.65799999999999</v>
      </c>
      <c r="AE2143" s="109"/>
      <c r="AF2143" s="108"/>
      <c r="AG2143" s="16"/>
      <c r="AH2143" s="132">
        <v>1.6000000000000001E-4</v>
      </c>
      <c r="AI2143" s="132">
        <v>8.8100000000000001E-3</v>
      </c>
      <c r="AJ2143" s="132">
        <v>3.2000000000000003E-4</v>
      </c>
    </row>
    <row r="2144" spans="1:36">
      <c r="A2144" t="s">
        <v>1214</v>
      </c>
      <c r="B2144" t="s">
        <v>1252</v>
      </c>
      <c r="C2144" t="s">
        <v>2308</v>
      </c>
      <c r="D2144" t="s">
        <v>2309</v>
      </c>
      <c r="E2144" t="s">
        <v>310</v>
      </c>
      <c r="F2144" t="s">
        <v>2310</v>
      </c>
      <c r="G2144" t="s">
        <v>2311</v>
      </c>
      <c r="H2144" t="s">
        <v>322</v>
      </c>
      <c r="I2144" t="s">
        <v>755</v>
      </c>
      <c r="J2144" t="s">
        <v>205</v>
      </c>
      <c r="K2144" t="s">
        <v>205</v>
      </c>
      <c r="L2144" t="s">
        <v>326</v>
      </c>
      <c r="M2144" t="s">
        <v>341</v>
      </c>
      <c r="N2144" t="s">
        <v>466</v>
      </c>
      <c r="O2144" t="s">
        <v>340</v>
      </c>
      <c r="P2144" t="s">
        <v>1550</v>
      </c>
      <c r="Q2144" t="s">
        <v>414</v>
      </c>
      <c r="R2144" t="s">
        <v>408</v>
      </c>
      <c r="S2144" t="s">
        <v>1213</v>
      </c>
      <c r="T2144" s="131">
        <v>2.85</v>
      </c>
      <c r="U2144" t="s">
        <v>1986</v>
      </c>
      <c r="V2144" s="132">
        <v>4.4159999999999998E-2</v>
      </c>
      <c r="W2144" s="132">
        <v>4.5699999999999998E-2</v>
      </c>
      <c r="X2144" t="s">
        <v>413</v>
      </c>
      <c r="Y2144" t="s">
        <v>340</v>
      </c>
      <c r="Z2144" s="131">
        <v>2100622.12</v>
      </c>
      <c r="AA2144" s="131">
        <v>1</v>
      </c>
      <c r="AB2144" s="131">
        <v>106.69999999999999</v>
      </c>
      <c r="AC2144" s="109"/>
      <c r="AD2144" s="131">
        <v>2241.3638020399999</v>
      </c>
      <c r="AE2144" s="109"/>
      <c r="AF2144" s="108"/>
      <c r="AG2144" s="16"/>
      <c r="AH2144" s="132">
        <v>2.2799999999999999E-3</v>
      </c>
      <c r="AI2144" s="132">
        <v>5.4400000000000004E-3</v>
      </c>
      <c r="AJ2144" s="132">
        <v>1.1000000000000001E-3</v>
      </c>
    </row>
    <row r="2145" spans="1:36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  <c r="S2145"/>
      <c r="T2145" s="131"/>
      <c r="U2145"/>
      <c r="V2145" s="132"/>
      <c r="W2145" s="132"/>
      <c r="X2145"/>
      <c r="Y2145"/>
      <c r="Z2145" s="131"/>
      <c r="AA2145" s="131"/>
      <c r="AB2145" s="131"/>
      <c r="AC2145" s="109"/>
      <c r="AD2145" s="131"/>
      <c r="AE2145" s="109"/>
      <c r="AF2145" s="108"/>
      <c r="AG2145" s="16"/>
      <c r="AH2145" s="132"/>
      <c r="AI2145" s="132"/>
      <c r="AJ2145" s="132"/>
    </row>
    <row r="2146" spans="1:36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  <c r="S2146"/>
      <c r="T2146" s="131"/>
      <c r="U2146"/>
      <c r="V2146" s="132"/>
      <c r="W2146" s="132"/>
      <c r="X2146"/>
      <c r="Y2146"/>
      <c r="Z2146" s="131"/>
      <c r="AA2146" s="131"/>
      <c r="AB2146" s="131"/>
      <c r="AC2146" s="109"/>
      <c r="AD2146" s="131"/>
      <c r="AE2146" s="109"/>
      <c r="AF2146" s="108"/>
      <c r="AG2146" s="16"/>
      <c r="AH2146" s="132"/>
      <c r="AI2146" s="132"/>
      <c r="AJ2146" s="132"/>
    </row>
    <row r="2152" spans="1:36">
      <c r="Z2152" s="156"/>
    </row>
    <row r="2156" spans="1:36">
      <c r="Z2156" s="156"/>
    </row>
  </sheetData>
  <sheetProtection formatColumns="0"/>
  <autoFilter ref="A1:AK2144"/>
  <customSheetViews>
    <customSheetView guid="{AE318230-F718-49FC-82EB-7CAC3DCD05F1}" showGridLines="0" hiddenRows="1">
      <selection sqref="A1:B1"/>
      <pageMargins left="0" right="0" top="0" bottom="0" header="0" footer="0"/>
    </customSheetView>
  </customSheetViews>
  <dataValidations count="14">
    <dataValidation type="list" allowBlank="1" showInputMessage="1" showErrorMessage="1" sqref="J2:J20">
      <formula1>israel_abroad</formula1>
    </dataValidation>
    <dataValidation type="list" allowBlank="1" showInputMessage="1" showErrorMessage="1" sqref="O2:O20">
      <formula1>Holding_interest</formula1>
    </dataValidation>
    <dataValidation type="list" allowBlank="1" showInputMessage="1" showErrorMessage="1" sqref="Q2:Q20">
      <formula1>Rating_Agency</formula1>
    </dataValidation>
    <dataValidation type="list" allowBlank="1" showInputMessage="1" showErrorMessage="1" sqref="R2:R20">
      <formula1>What_is_rated</formula1>
    </dataValidation>
    <dataValidation type="list" allowBlank="1" showInputMessage="1" showErrorMessage="1" sqref="X2:X20">
      <formula1>Subordination_Risk</formula1>
    </dataValidation>
    <dataValidation type="list" allowBlank="1" showInputMessage="1" showErrorMessage="1" sqref="AG2:AG5 AG8:AG19">
      <formula1>In_the_books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Y2:Y20">
      <formula1>Yes_No_Bad_Debt</formula1>
    </dataValidation>
    <dataValidation type="list" allowBlank="1" showInputMessage="1" showErrorMessage="1" sqref="H3:H20">
      <formula1>Type_of_Security_ID_Fund</formula1>
    </dataValidation>
    <dataValidation type="list" allowBlank="1" showInputMessage="1" showErrorMessage="1" sqref="E2:E20">
      <formula1>Issuer_Number_Type_2</formula1>
    </dataValidation>
    <dataValidation type="list" allowBlank="1" showInputMessage="1" showErrorMessage="1" sqref="H2">
      <formula1>Security_ID_Number_Type</formula1>
    </dataValidation>
    <dataValidation type="list" allowBlank="1" showInputMessage="1" showErrorMessage="1" sqref="N2:N20">
      <formula1>Industry_Sector</formula1>
    </dataValidation>
    <dataValidation type="list" allowBlank="1" showInputMessage="1" showErrorMessage="1" sqref="L2:L20">
      <formula1>Tradeable_Status</formula1>
    </dataValidation>
    <dataValidation type="list" allowBlank="1" showInputMessage="1" showErrorMessage="1" sqref="M2:M20">
      <formula1>Stock_Exchange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בחירה'!$C$874:$C$883</xm:f>
          </x14:formula1>
          <xm:sqref>I2:I20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X1330"/>
  <sheetViews>
    <sheetView rightToLeft="1" topLeftCell="D1" workbookViewId="0">
      <selection activeCell="J31" sqref="J31"/>
    </sheetView>
  </sheetViews>
  <sheetFormatPr defaultColWidth="9" defaultRowHeight="14.25"/>
  <cols>
    <col min="1" max="5" width="11.625" style="4" customWidth="1"/>
    <col min="6" max="6" width="35" style="4" bestFit="1" customWidth="1"/>
    <col min="7" max="11" width="11.625" style="4" customWidth="1"/>
    <col min="12" max="13" width="11.625" style="2"/>
    <col min="14" max="14" width="39" style="4" bestFit="1" customWidth="1"/>
    <col min="15" max="16" width="11.625" style="4" customWidth="1"/>
    <col min="17" max="17" width="13.5" style="4" bestFit="1" customWidth="1"/>
    <col min="18" max="18" width="11.625" style="4" customWidth="1"/>
    <col min="19" max="19" width="15.625" style="4" bestFit="1" customWidth="1"/>
    <col min="20" max="20" width="11.625" style="2" customWidth="1"/>
    <col min="21" max="25" width="11.625" style="4" customWidth="1"/>
    <col min="26" max="16384" width="9" style="4"/>
  </cols>
  <sheetData>
    <row r="1" spans="1:24" ht="66.75" customHeight="1">
      <c r="A1" s="17" t="s">
        <v>49</v>
      </c>
      <c r="B1" s="17" t="s">
        <v>50</v>
      </c>
      <c r="C1" s="17" t="s">
        <v>66</v>
      </c>
      <c r="D1" s="17" t="s">
        <v>80</v>
      </c>
      <c r="E1" s="17" t="s">
        <v>81</v>
      </c>
      <c r="F1" s="17" t="s">
        <v>67</v>
      </c>
      <c r="G1" s="17" t="s">
        <v>68</v>
      </c>
      <c r="H1" s="17" t="s">
        <v>82</v>
      </c>
      <c r="I1" s="17" t="s">
        <v>54</v>
      </c>
      <c r="J1" s="17" t="s">
        <v>55</v>
      </c>
      <c r="K1" s="17" t="s">
        <v>69</v>
      </c>
      <c r="L1" s="17" t="s">
        <v>89</v>
      </c>
      <c r="M1" s="17" t="s">
        <v>70</v>
      </c>
      <c r="N1" s="17" t="s">
        <v>83</v>
      </c>
      <c r="O1" s="17" t="s">
        <v>56</v>
      </c>
      <c r="P1" s="17" t="s">
        <v>59</v>
      </c>
      <c r="Q1" s="17" t="s">
        <v>76</v>
      </c>
      <c r="R1" s="17" t="s">
        <v>61</v>
      </c>
      <c r="S1" s="17" t="s">
        <v>77</v>
      </c>
      <c r="T1" s="17" t="s">
        <v>75</v>
      </c>
      <c r="U1" s="17" t="s">
        <v>63</v>
      </c>
      <c r="V1" s="17" t="s">
        <v>79</v>
      </c>
      <c r="W1" s="17" t="s">
        <v>64</v>
      </c>
      <c r="X1" s="17" t="s">
        <v>65</v>
      </c>
    </row>
    <row r="2" spans="1:24">
      <c r="A2" t="s">
        <v>1214</v>
      </c>
      <c r="B2" t="s">
        <v>1218</v>
      </c>
      <c r="C2" t="s">
        <v>1536</v>
      </c>
      <c r="D2" t="s">
        <v>1537</v>
      </c>
      <c r="E2" t="s">
        <v>310</v>
      </c>
      <c r="F2" t="s">
        <v>1536</v>
      </c>
      <c r="G2" t="s">
        <v>3514</v>
      </c>
      <c r="H2" t="s">
        <v>322</v>
      </c>
      <c r="I2" t="s">
        <v>918</v>
      </c>
      <c r="J2" t="s">
        <v>205</v>
      </c>
      <c r="K2" t="s">
        <v>205</v>
      </c>
      <c r="L2" t="s">
        <v>326</v>
      </c>
      <c r="M2" t="s">
        <v>341</v>
      </c>
      <c r="N2" t="s">
        <v>449</v>
      </c>
      <c r="O2" t="s">
        <v>340</v>
      </c>
      <c r="P2" t="s">
        <v>1213</v>
      </c>
      <c r="Q2" s="131">
        <v>342168</v>
      </c>
      <c r="R2" s="131">
        <v>1</v>
      </c>
      <c r="S2" s="131">
        <v>6262</v>
      </c>
      <c r="T2" s="109"/>
      <c r="U2" s="131">
        <v>21426.560000000001</v>
      </c>
      <c r="V2" s="132">
        <v>2.1000000000000001E-4</v>
      </c>
      <c r="W2" s="132">
        <v>5.9283868501206351E-2</v>
      </c>
      <c r="X2" s="132">
        <v>1.32E-2</v>
      </c>
    </row>
    <row r="3" spans="1:24">
      <c r="A3" t="s">
        <v>1214</v>
      </c>
      <c r="B3" t="s">
        <v>1218</v>
      </c>
      <c r="C3" t="s">
        <v>2184</v>
      </c>
      <c r="D3" t="s">
        <v>2185</v>
      </c>
      <c r="E3" t="s">
        <v>310</v>
      </c>
      <c r="F3" t="s">
        <v>3515</v>
      </c>
      <c r="G3" t="s">
        <v>3516</v>
      </c>
      <c r="H3" t="s">
        <v>322</v>
      </c>
      <c r="I3" t="s">
        <v>918</v>
      </c>
      <c r="J3" t="s">
        <v>205</v>
      </c>
      <c r="K3" t="s">
        <v>205</v>
      </c>
      <c r="L3" t="s">
        <v>326</v>
      </c>
      <c r="M3" t="s">
        <v>341</v>
      </c>
      <c r="N3" t="s">
        <v>446</v>
      </c>
      <c r="O3" t="s">
        <v>340</v>
      </c>
      <c r="P3" t="s">
        <v>1213</v>
      </c>
      <c r="Q3" s="131">
        <v>166920</v>
      </c>
      <c r="R3" s="131">
        <v>1</v>
      </c>
      <c r="S3" s="131">
        <v>9745</v>
      </c>
      <c r="T3" s="109"/>
      <c r="U3" s="131">
        <v>16266.353999999999</v>
      </c>
      <c r="V3" s="132">
        <v>6.3000000000000003E-4</v>
      </c>
      <c r="W3" s="132">
        <v>4.5006402872419644E-2</v>
      </c>
      <c r="X3" s="132">
        <v>1.0019999999999999E-2</v>
      </c>
    </row>
    <row r="4" spans="1:24">
      <c r="A4" t="s">
        <v>1214</v>
      </c>
      <c r="B4" t="s">
        <v>1218</v>
      </c>
      <c r="C4" t="s">
        <v>1992</v>
      </c>
      <c r="D4" t="s">
        <v>1993</v>
      </c>
      <c r="E4" t="s">
        <v>310</v>
      </c>
      <c r="F4" t="s">
        <v>1992</v>
      </c>
      <c r="G4" t="s">
        <v>3517</v>
      </c>
      <c r="H4" t="s">
        <v>322</v>
      </c>
      <c r="I4" t="s">
        <v>918</v>
      </c>
      <c r="J4" t="s">
        <v>205</v>
      </c>
      <c r="K4" t="s">
        <v>205</v>
      </c>
      <c r="L4" t="s">
        <v>326</v>
      </c>
      <c r="M4" t="s">
        <v>341</v>
      </c>
      <c r="N4" t="s">
        <v>449</v>
      </c>
      <c r="O4" t="s">
        <v>340</v>
      </c>
      <c r="P4" t="s">
        <v>1213</v>
      </c>
      <c r="Q4" s="131">
        <v>207399</v>
      </c>
      <c r="R4" s="131">
        <v>1</v>
      </c>
      <c r="S4" s="131">
        <v>6462</v>
      </c>
      <c r="T4" s="109"/>
      <c r="U4" s="131">
        <v>13402.123</v>
      </c>
      <c r="V4" s="132">
        <v>1.6000000000000001E-4</v>
      </c>
      <c r="W4" s="132">
        <v>3.7081533273142918E-2</v>
      </c>
      <c r="X4" s="132">
        <v>8.26E-3</v>
      </c>
    </row>
    <row r="5" spans="1:24">
      <c r="A5" t="s">
        <v>1214</v>
      </c>
      <c r="B5" t="s">
        <v>1218</v>
      </c>
      <c r="C5" t="s">
        <v>3253</v>
      </c>
      <c r="D5" t="s">
        <v>3254</v>
      </c>
      <c r="E5" t="s">
        <v>310</v>
      </c>
      <c r="F5" t="s">
        <v>3253</v>
      </c>
      <c r="G5" t="s">
        <v>3518</v>
      </c>
      <c r="H5" t="s">
        <v>322</v>
      </c>
      <c r="I5" t="s">
        <v>918</v>
      </c>
      <c r="J5" t="s">
        <v>205</v>
      </c>
      <c r="K5" t="s">
        <v>205</v>
      </c>
      <c r="L5" t="s">
        <v>326</v>
      </c>
      <c r="M5" t="s">
        <v>341</v>
      </c>
      <c r="N5" t="s">
        <v>449</v>
      </c>
      <c r="O5" t="s">
        <v>340</v>
      </c>
      <c r="P5" t="s">
        <v>1213</v>
      </c>
      <c r="Q5" s="131">
        <v>389204</v>
      </c>
      <c r="R5" s="131">
        <v>1</v>
      </c>
      <c r="S5" s="131">
        <v>3356</v>
      </c>
      <c r="T5" s="109"/>
      <c r="U5" s="131">
        <v>13061.686</v>
      </c>
      <c r="V5" s="132">
        <v>3.1E-4</v>
      </c>
      <c r="W5" s="132">
        <v>3.6139598480952981E-2</v>
      </c>
      <c r="X5" s="132">
        <v>8.0499999999999999E-3</v>
      </c>
    </row>
    <row r="6" spans="1:24">
      <c r="A6" t="s">
        <v>1214</v>
      </c>
      <c r="B6" t="s">
        <v>1218</v>
      </c>
      <c r="C6" t="s">
        <v>2172</v>
      </c>
      <c r="D6" t="s">
        <v>2173</v>
      </c>
      <c r="E6" t="s">
        <v>310</v>
      </c>
      <c r="F6" t="s">
        <v>2172</v>
      </c>
      <c r="G6" t="s">
        <v>3519</v>
      </c>
      <c r="H6" t="s">
        <v>322</v>
      </c>
      <c r="I6" t="s">
        <v>918</v>
      </c>
      <c r="J6" t="s">
        <v>205</v>
      </c>
      <c r="K6" t="s">
        <v>205</v>
      </c>
      <c r="L6" t="s">
        <v>326</v>
      </c>
      <c r="M6" t="s">
        <v>341</v>
      </c>
      <c r="N6" t="s">
        <v>468</v>
      </c>
      <c r="O6" t="s">
        <v>340</v>
      </c>
      <c r="P6" t="s">
        <v>1213</v>
      </c>
      <c r="Q6" s="131">
        <v>221955</v>
      </c>
      <c r="R6" s="131">
        <v>1</v>
      </c>
      <c r="S6" s="131">
        <v>5699</v>
      </c>
      <c r="T6" s="109"/>
      <c r="U6" s="131">
        <v>12649.215</v>
      </c>
      <c r="V6" s="132">
        <v>1.8000000000000001E-4</v>
      </c>
      <c r="W6" s="132">
        <v>3.4998357118617589E-2</v>
      </c>
      <c r="X6" s="132">
        <v>7.7999999999999996E-3</v>
      </c>
    </row>
    <row r="7" spans="1:24">
      <c r="A7" t="s">
        <v>1214</v>
      </c>
      <c r="B7" t="s">
        <v>1218</v>
      </c>
      <c r="C7" t="s">
        <v>2556</v>
      </c>
      <c r="D7" t="s">
        <v>2557</v>
      </c>
      <c r="E7" t="s">
        <v>310</v>
      </c>
      <c r="F7" t="s">
        <v>2556</v>
      </c>
      <c r="G7" t="s">
        <v>3520</v>
      </c>
      <c r="H7" t="s">
        <v>322</v>
      </c>
      <c r="I7" t="s">
        <v>918</v>
      </c>
      <c r="J7" t="s">
        <v>205</v>
      </c>
      <c r="K7" t="s">
        <v>205</v>
      </c>
      <c r="L7" t="s">
        <v>326</v>
      </c>
      <c r="M7" t="s">
        <v>341</v>
      </c>
      <c r="N7" t="s">
        <v>447</v>
      </c>
      <c r="O7" t="s">
        <v>340</v>
      </c>
      <c r="P7" t="s">
        <v>1213</v>
      </c>
      <c r="Q7" s="131">
        <v>7606</v>
      </c>
      <c r="R7" s="131">
        <v>1</v>
      </c>
      <c r="S7" s="131">
        <v>149800</v>
      </c>
      <c r="T7" s="109">
        <v>13.913</v>
      </c>
      <c r="U7" s="131">
        <v>11407.700999999999</v>
      </c>
      <c r="V7" s="132">
        <v>1.6000000000000001E-4</v>
      </c>
      <c r="W7" s="132">
        <v>3.1563286219770233E-2</v>
      </c>
      <c r="X7" s="132">
        <v>7.0400000000000003E-3</v>
      </c>
    </row>
    <row r="8" spans="1:24">
      <c r="A8" t="s">
        <v>1214</v>
      </c>
      <c r="B8" t="s">
        <v>1218</v>
      </c>
      <c r="C8" t="s">
        <v>1652</v>
      </c>
      <c r="D8" t="s">
        <v>1653</v>
      </c>
      <c r="E8" t="s">
        <v>310</v>
      </c>
      <c r="F8" t="s">
        <v>3521</v>
      </c>
      <c r="G8" t="s">
        <v>3522</v>
      </c>
      <c r="H8" t="s">
        <v>322</v>
      </c>
      <c r="I8" t="s">
        <v>918</v>
      </c>
      <c r="J8" t="s">
        <v>205</v>
      </c>
      <c r="K8" t="s">
        <v>205</v>
      </c>
      <c r="L8" t="s">
        <v>326</v>
      </c>
      <c r="M8" t="s">
        <v>341</v>
      </c>
      <c r="N8" t="s">
        <v>455</v>
      </c>
      <c r="O8" t="s">
        <v>340</v>
      </c>
      <c r="P8" t="s">
        <v>1213</v>
      </c>
      <c r="Q8" s="131">
        <v>111242</v>
      </c>
      <c r="R8" s="131">
        <v>1</v>
      </c>
      <c r="S8" s="131">
        <v>9900</v>
      </c>
      <c r="T8" s="109"/>
      <c r="U8" s="131">
        <v>11012.958000000001</v>
      </c>
      <c r="V8" s="132">
        <v>1.07E-3</v>
      </c>
      <c r="W8" s="132">
        <v>3.0471095401282729E-2</v>
      </c>
      <c r="X8" s="132">
        <v>6.79E-3</v>
      </c>
    </row>
    <row r="9" spans="1:24">
      <c r="A9" t="s">
        <v>1214</v>
      </c>
      <c r="B9" t="s">
        <v>1218</v>
      </c>
      <c r="C9" t="s">
        <v>1944</v>
      </c>
      <c r="D9" t="s">
        <v>1945</v>
      </c>
      <c r="E9" t="s">
        <v>310</v>
      </c>
      <c r="F9" t="s">
        <v>1944</v>
      </c>
      <c r="G9" t="s">
        <v>3523</v>
      </c>
      <c r="H9" t="s">
        <v>322</v>
      </c>
      <c r="I9" t="s">
        <v>918</v>
      </c>
      <c r="J9" t="s">
        <v>205</v>
      </c>
      <c r="K9" t="s">
        <v>205</v>
      </c>
      <c r="L9" t="s">
        <v>326</v>
      </c>
      <c r="M9" t="s">
        <v>341</v>
      </c>
      <c r="N9" t="s">
        <v>465</v>
      </c>
      <c r="O9" t="s">
        <v>340</v>
      </c>
      <c r="P9" t="s">
        <v>1213</v>
      </c>
      <c r="Q9" s="131">
        <v>17044</v>
      </c>
      <c r="R9" s="131">
        <v>1</v>
      </c>
      <c r="S9" s="131">
        <v>64490</v>
      </c>
      <c r="T9" s="109"/>
      <c r="U9" s="131">
        <v>10991.675999999999</v>
      </c>
      <c r="V9" s="132">
        <v>6.8999999999999997E-4</v>
      </c>
      <c r="W9" s="132">
        <v>3.0412211507207212E-2</v>
      </c>
      <c r="X9" s="132">
        <v>6.77E-3</v>
      </c>
    </row>
    <row r="10" spans="1:24">
      <c r="A10" t="s">
        <v>1214</v>
      </c>
      <c r="B10" t="s">
        <v>1218</v>
      </c>
      <c r="C10" t="s">
        <v>1596</v>
      </c>
      <c r="D10" t="s">
        <v>1597</v>
      </c>
      <c r="E10" t="s">
        <v>310</v>
      </c>
      <c r="F10" t="s">
        <v>1596</v>
      </c>
      <c r="G10" t="s">
        <v>3524</v>
      </c>
      <c r="H10" t="s">
        <v>322</v>
      </c>
      <c r="I10" t="s">
        <v>918</v>
      </c>
      <c r="J10" t="s">
        <v>205</v>
      </c>
      <c r="K10" t="s">
        <v>205</v>
      </c>
      <c r="L10" t="s">
        <v>326</v>
      </c>
      <c r="M10" t="s">
        <v>341</v>
      </c>
      <c r="N10" t="s">
        <v>442</v>
      </c>
      <c r="O10" t="s">
        <v>340</v>
      </c>
      <c r="P10" t="s">
        <v>1213</v>
      </c>
      <c r="Q10" s="131">
        <v>133491.5</v>
      </c>
      <c r="R10" s="131">
        <v>1</v>
      </c>
      <c r="S10" s="131">
        <v>7640</v>
      </c>
      <c r="T10" s="109"/>
      <c r="U10" s="131">
        <v>10198.751</v>
      </c>
      <c r="V10" s="132">
        <v>1.1199999999999999E-3</v>
      </c>
      <c r="W10" s="132">
        <v>2.8218314706632643E-2</v>
      </c>
      <c r="X10" s="132">
        <v>6.2899999999999996E-3</v>
      </c>
    </row>
    <row r="11" spans="1:24">
      <c r="A11" t="s">
        <v>1214</v>
      </c>
      <c r="B11" t="s">
        <v>1218</v>
      </c>
      <c r="C11" t="s">
        <v>3525</v>
      </c>
      <c r="D11" t="s">
        <v>3526</v>
      </c>
      <c r="E11" t="s">
        <v>310</v>
      </c>
      <c r="F11" t="s">
        <v>3525</v>
      </c>
      <c r="G11" t="s">
        <v>3527</v>
      </c>
      <c r="H11" t="s">
        <v>322</v>
      </c>
      <c r="I11" t="s">
        <v>918</v>
      </c>
      <c r="J11" t="s">
        <v>205</v>
      </c>
      <c r="K11" t="s">
        <v>205</v>
      </c>
      <c r="L11" t="s">
        <v>326</v>
      </c>
      <c r="M11" t="s">
        <v>341</v>
      </c>
      <c r="N11" t="s">
        <v>481</v>
      </c>
      <c r="O11" t="s">
        <v>340</v>
      </c>
      <c r="P11" t="s">
        <v>1213</v>
      </c>
      <c r="Q11" s="131">
        <v>16768</v>
      </c>
      <c r="R11" s="131">
        <v>1</v>
      </c>
      <c r="S11" s="131">
        <v>57150</v>
      </c>
      <c r="T11" s="109"/>
      <c r="U11" s="131">
        <v>9582.9120000000003</v>
      </c>
      <c r="V11" s="132">
        <v>2.2000000000000001E-4</v>
      </c>
      <c r="W11" s="132">
        <v>2.6514386577529588E-2</v>
      </c>
      <c r="X11" s="132">
        <v>5.9100000000000003E-3</v>
      </c>
    </row>
    <row r="12" spans="1:24">
      <c r="A12" t="s">
        <v>1214</v>
      </c>
      <c r="B12" t="s">
        <v>1218</v>
      </c>
      <c r="C12" t="s">
        <v>3528</v>
      </c>
      <c r="D12" t="s">
        <v>3529</v>
      </c>
      <c r="E12" t="s">
        <v>310</v>
      </c>
      <c r="F12" t="s">
        <v>3528</v>
      </c>
      <c r="G12" t="s">
        <v>3530</v>
      </c>
      <c r="H12" t="s">
        <v>322</v>
      </c>
      <c r="I12" t="s">
        <v>918</v>
      </c>
      <c r="J12" t="s">
        <v>205</v>
      </c>
      <c r="K12" t="s">
        <v>205</v>
      </c>
      <c r="L12" t="s">
        <v>326</v>
      </c>
      <c r="M12" t="s">
        <v>341</v>
      </c>
      <c r="N12" t="s">
        <v>446</v>
      </c>
      <c r="O12" t="s">
        <v>340</v>
      </c>
      <c r="P12" t="s">
        <v>1213</v>
      </c>
      <c r="Q12" s="131">
        <v>145259</v>
      </c>
      <c r="R12" s="131">
        <v>1</v>
      </c>
      <c r="S12" s="131">
        <v>6410</v>
      </c>
      <c r="T12" s="109"/>
      <c r="U12" s="131">
        <v>9311.1020000000008</v>
      </c>
      <c r="V12" s="132">
        <v>5.8199999999999997E-3</v>
      </c>
      <c r="W12" s="132">
        <v>2.5762331730773368E-2</v>
      </c>
      <c r="X12" s="132">
        <v>5.7400000000000003E-3</v>
      </c>
    </row>
    <row r="13" spans="1:24">
      <c r="A13" t="s">
        <v>1214</v>
      </c>
      <c r="B13" t="s">
        <v>1218</v>
      </c>
      <c r="C13" t="s">
        <v>1816</v>
      </c>
      <c r="D13" t="s">
        <v>1817</v>
      </c>
      <c r="E13" t="s">
        <v>310</v>
      </c>
      <c r="F13" t="s">
        <v>1816</v>
      </c>
      <c r="G13" t="s">
        <v>3531</v>
      </c>
      <c r="H13" t="s">
        <v>322</v>
      </c>
      <c r="I13" t="s">
        <v>918</v>
      </c>
      <c r="J13" t="s">
        <v>205</v>
      </c>
      <c r="K13" t="s">
        <v>205</v>
      </c>
      <c r="L13" t="s">
        <v>326</v>
      </c>
      <c r="M13" t="s">
        <v>341</v>
      </c>
      <c r="N13" t="s">
        <v>462</v>
      </c>
      <c r="O13" t="s">
        <v>340</v>
      </c>
      <c r="P13" t="s">
        <v>1213</v>
      </c>
      <c r="Q13" s="131">
        <v>83544</v>
      </c>
      <c r="R13" s="131">
        <v>1</v>
      </c>
      <c r="S13" s="131">
        <v>10930</v>
      </c>
      <c r="T13" s="109"/>
      <c r="U13" s="131">
        <v>9131.3590000000004</v>
      </c>
      <c r="V13" s="132">
        <v>4.7000000000000002E-3</v>
      </c>
      <c r="W13" s="132">
        <v>2.5265011564773211E-2</v>
      </c>
      <c r="X13" s="132">
        <v>5.6299999999999996E-3</v>
      </c>
    </row>
    <row r="14" spans="1:24">
      <c r="A14" t="s">
        <v>1214</v>
      </c>
      <c r="B14" t="s">
        <v>1218</v>
      </c>
      <c r="C14" t="s">
        <v>3225</v>
      </c>
      <c r="D14" t="s">
        <v>3226</v>
      </c>
      <c r="E14" t="s">
        <v>310</v>
      </c>
      <c r="F14" t="s">
        <v>3225</v>
      </c>
      <c r="G14" t="s">
        <v>3532</v>
      </c>
      <c r="H14" t="s">
        <v>322</v>
      </c>
      <c r="I14" t="s">
        <v>918</v>
      </c>
      <c r="J14" t="s">
        <v>205</v>
      </c>
      <c r="K14" t="s">
        <v>205</v>
      </c>
      <c r="L14" t="s">
        <v>326</v>
      </c>
      <c r="M14" t="s">
        <v>341</v>
      </c>
      <c r="N14" t="s">
        <v>442</v>
      </c>
      <c r="O14" t="s">
        <v>340</v>
      </c>
      <c r="P14" t="s">
        <v>1213</v>
      </c>
      <c r="Q14" s="131">
        <v>593951</v>
      </c>
      <c r="R14" s="131">
        <v>1</v>
      </c>
      <c r="S14" s="131">
        <v>1532</v>
      </c>
      <c r="T14" s="109"/>
      <c r="U14" s="131">
        <v>9099.3289999999997</v>
      </c>
      <c r="V14" s="132">
        <v>3.3400000000000001E-3</v>
      </c>
      <c r="W14" s="132">
        <v>2.5176389671753816E-2</v>
      </c>
      <c r="X14" s="132">
        <v>5.6100000000000004E-3</v>
      </c>
    </row>
    <row r="15" spans="1:24">
      <c r="A15" t="s">
        <v>1214</v>
      </c>
      <c r="B15" t="s">
        <v>1218</v>
      </c>
      <c r="C15" t="s">
        <v>2089</v>
      </c>
      <c r="D15" t="s">
        <v>2090</v>
      </c>
      <c r="E15" t="s">
        <v>310</v>
      </c>
      <c r="F15" t="s">
        <v>2089</v>
      </c>
      <c r="G15" t="s">
        <v>3533</v>
      </c>
      <c r="H15" t="s">
        <v>322</v>
      </c>
      <c r="I15" t="s">
        <v>918</v>
      </c>
      <c r="J15" t="s">
        <v>205</v>
      </c>
      <c r="K15" t="s">
        <v>205</v>
      </c>
      <c r="L15" t="s">
        <v>326</v>
      </c>
      <c r="M15" t="s">
        <v>341</v>
      </c>
      <c r="N15" t="s">
        <v>465</v>
      </c>
      <c r="O15" t="s">
        <v>340</v>
      </c>
      <c r="P15" t="s">
        <v>1213</v>
      </c>
      <c r="Q15" s="131">
        <v>25474</v>
      </c>
      <c r="R15" s="131">
        <v>1</v>
      </c>
      <c r="S15" s="131">
        <v>30970</v>
      </c>
      <c r="T15" s="109"/>
      <c r="U15" s="131">
        <v>7889.2979999999998</v>
      </c>
      <c r="V15" s="132">
        <v>2.1000000000000001E-4</v>
      </c>
      <c r="W15" s="132">
        <v>2.1828427204312321E-2</v>
      </c>
      <c r="X15" s="132">
        <v>4.8599999999999997E-3</v>
      </c>
    </row>
    <row r="16" spans="1:24">
      <c r="A16" t="s">
        <v>1214</v>
      </c>
      <c r="B16" t="s">
        <v>1218</v>
      </c>
      <c r="C16" t="s">
        <v>2571</v>
      </c>
      <c r="D16" t="s">
        <v>2572</v>
      </c>
      <c r="E16" t="s">
        <v>310</v>
      </c>
      <c r="F16" t="s">
        <v>2571</v>
      </c>
      <c r="G16" t="s">
        <v>3534</v>
      </c>
      <c r="H16" t="s">
        <v>322</v>
      </c>
      <c r="I16" t="s">
        <v>918</v>
      </c>
      <c r="J16" t="s">
        <v>205</v>
      </c>
      <c r="K16" t="s">
        <v>205</v>
      </c>
      <c r="L16" t="s">
        <v>326</v>
      </c>
      <c r="M16" t="s">
        <v>341</v>
      </c>
      <c r="N16" t="s">
        <v>441</v>
      </c>
      <c r="O16" t="s">
        <v>340</v>
      </c>
      <c r="P16" t="s">
        <v>1213</v>
      </c>
      <c r="Q16" s="131">
        <v>175708</v>
      </c>
      <c r="R16" s="131">
        <v>1</v>
      </c>
      <c r="S16" s="131">
        <v>4100</v>
      </c>
      <c r="T16" s="109"/>
      <c r="U16" s="131">
        <v>7204.0280000000002</v>
      </c>
      <c r="V16" s="132">
        <v>6.3000000000000003E-4</v>
      </c>
      <c r="W16" s="132">
        <v>1.9932394590219268E-2</v>
      </c>
      <c r="X16" s="132">
        <v>4.4400000000000004E-3</v>
      </c>
    </row>
    <row r="17" spans="1:24">
      <c r="A17" t="s">
        <v>1214</v>
      </c>
      <c r="B17" t="s">
        <v>1218</v>
      </c>
      <c r="C17" t="s">
        <v>3535</v>
      </c>
      <c r="D17" t="s">
        <v>3536</v>
      </c>
      <c r="E17" t="s">
        <v>310</v>
      </c>
      <c r="F17" t="s">
        <v>3535</v>
      </c>
      <c r="G17" t="s">
        <v>3537</v>
      </c>
      <c r="H17" t="s">
        <v>322</v>
      </c>
      <c r="I17" t="s">
        <v>918</v>
      </c>
      <c r="J17" t="s">
        <v>205</v>
      </c>
      <c r="K17" t="s">
        <v>205</v>
      </c>
      <c r="L17" t="s">
        <v>326</v>
      </c>
      <c r="M17" t="s">
        <v>341</v>
      </c>
      <c r="N17" t="s">
        <v>447</v>
      </c>
      <c r="O17" t="s">
        <v>340</v>
      </c>
      <c r="P17" t="s">
        <v>1213</v>
      </c>
      <c r="Q17" s="131">
        <v>54543</v>
      </c>
      <c r="R17" s="131">
        <v>1</v>
      </c>
      <c r="S17" s="131">
        <v>12570</v>
      </c>
      <c r="T17" s="109"/>
      <c r="U17" s="131">
        <v>6856.0550000000003</v>
      </c>
      <c r="V17" s="132">
        <v>6.7000000000000002E-4</v>
      </c>
      <c r="W17" s="132">
        <v>1.8969608889949589E-2</v>
      </c>
      <c r="X17" s="132">
        <v>4.2300000000000003E-3</v>
      </c>
    </row>
    <row r="18" spans="1:24">
      <c r="A18" t="s">
        <v>1214</v>
      </c>
      <c r="B18" t="s">
        <v>1218</v>
      </c>
      <c r="C18" t="s">
        <v>1898</v>
      </c>
      <c r="D18" t="s">
        <v>1899</v>
      </c>
      <c r="E18" t="s">
        <v>310</v>
      </c>
      <c r="F18" t="s">
        <v>3538</v>
      </c>
      <c r="G18" t="s">
        <v>3539</v>
      </c>
      <c r="H18" t="s">
        <v>322</v>
      </c>
      <c r="I18" t="s">
        <v>918</v>
      </c>
      <c r="J18" t="s">
        <v>205</v>
      </c>
      <c r="K18" t="s">
        <v>205</v>
      </c>
      <c r="L18" t="s">
        <v>326</v>
      </c>
      <c r="M18" t="s">
        <v>341</v>
      </c>
      <c r="N18" t="s">
        <v>449</v>
      </c>
      <c r="O18" t="s">
        <v>340</v>
      </c>
      <c r="P18" t="s">
        <v>1213</v>
      </c>
      <c r="Q18" s="131">
        <v>30000</v>
      </c>
      <c r="R18" s="131">
        <v>1</v>
      </c>
      <c r="S18" s="131">
        <v>21950</v>
      </c>
      <c r="T18" s="109"/>
      <c r="U18" s="131">
        <v>6585</v>
      </c>
      <c r="V18" s="132">
        <v>1.2E-4</v>
      </c>
      <c r="W18" s="132">
        <v>1.8219643007577689E-2</v>
      </c>
      <c r="X18" s="132">
        <v>4.0600000000000002E-3</v>
      </c>
    </row>
    <row r="19" spans="1:24">
      <c r="A19" t="s">
        <v>1214</v>
      </c>
      <c r="B19" t="s">
        <v>1218</v>
      </c>
      <c r="C19" t="s">
        <v>3540</v>
      </c>
      <c r="D19" t="s">
        <v>3541</v>
      </c>
      <c r="E19" t="s">
        <v>310</v>
      </c>
      <c r="F19" t="s">
        <v>3540</v>
      </c>
      <c r="G19" t="s">
        <v>3542</v>
      </c>
      <c r="H19" t="s">
        <v>322</v>
      </c>
      <c r="I19" t="s">
        <v>918</v>
      </c>
      <c r="J19" t="s">
        <v>205</v>
      </c>
      <c r="K19" t="s">
        <v>205</v>
      </c>
      <c r="L19" t="s">
        <v>326</v>
      </c>
      <c r="M19" t="s">
        <v>341</v>
      </c>
      <c r="N19" t="s">
        <v>459</v>
      </c>
      <c r="O19" t="s">
        <v>340</v>
      </c>
      <c r="P19" t="s">
        <v>1213</v>
      </c>
      <c r="Q19" s="131">
        <v>44483</v>
      </c>
      <c r="R19" s="131">
        <v>1</v>
      </c>
      <c r="S19" s="131">
        <v>14620</v>
      </c>
      <c r="T19" s="109"/>
      <c r="U19" s="131">
        <v>6503.415</v>
      </c>
      <c r="V19" s="132">
        <v>4.0000000000000002E-4</v>
      </c>
      <c r="W19" s="132">
        <v>1.7993910346260571E-2</v>
      </c>
      <c r="X19" s="132">
        <v>4.0099999999999997E-3</v>
      </c>
    </row>
    <row r="20" spans="1:24">
      <c r="A20" t="s">
        <v>1214</v>
      </c>
      <c r="B20" t="s">
        <v>1218</v>
      </c>
      <c r="C20" t="s">
        <v>2606</v>
      </c>
      <c r="D20" t="s">
        <v>2607</v>
      </c>
      <c r="E20" t="s">
        <v>310</v>
      </c>
      <c r="F20" t="s">
        <v>2606</v>
      </c>
      <c r="G20" t="s">
        <v>3543</v>
      </c>
      <c r="H20" t="s">
        <v>322</v>
      </c>
      <c r="I20" t="s">
        <v>918</v>
      </c>
      <c r="J20" t="s">
        <v>205</v>
      </c>
      <c r="K20" t="s">
        <v>205</v>
      </c>
      <c r="L20" t="s">
        <v>326</v>
      </c>
      <c r="M20" t="s">
        <v>341</v>
      </c>
      <c r="N20" t="s">
        <v>479</v>
      </c>
      <c r="O20" t="s">
        <v>340</v>
      </c>
      <c r="P20" t="s">
        <v>1213</v>
      </c>
      <c r="Q20" s="131">
        <v>362765</v>
      </c>
      <c r="R20" s="131">
        <v>1</v>
      </c>
      <c r="S20" s="131">
        <v>1735</v>
      </c>
      <c r="T20" s="109"/>
      <c r="U20" s="131">
        <v>6293.973</v>
      </c>
      <c r="V20" s="132">
        <v>1.7899999999999999E-3</v>
      </c>
      <c r="W20" s="132">
        <v>1.7414417791850077E-2</v>
      </c>
      <c r="X20" s="132">
        <v>3.8800000000000002E-3</v>
      </c>
    </row>
    <row r="21" spans="1:24">
      <c r="A21" t="s">
        <v>1214</v>
      </c>
      <c r="B21" t="s">
        <v>1218</v>
      </c>
      <c r="C21" t="s">
        <v>2137</v>
      </c>
      <c r="D21" t="s">
        <v>2138</v>
      </c>
      <c r="E21" t="s">
        <v>310</v>
      </c>
      <c r="F21" t="s">
        <v>2137</v>
      </c>
      <c r="G21" t="s">
        <v>3544</v>
      </c>
      <c r="H21" t="s">
        <v>322</v>
      </c>
      <c r="I21" t="s">
        <v>918</v>
      </c>
      <c r="J21" t="s">
        <v>205</v>
      </c>
      <c r="K21" t="s">
        <v>205</v>
      </c>
      <c r="L21" t="s">
        <v>326</v>
      </c>
      <c r="M21" t="s">
        <v>341</v>
      </c>
      <c r="N21" t="s">
        <v>457</v>
      </c>
      <c r="O21" t="s">
        <v>340</v>
      </c>
      <c r="P21" t="s">
        <v>1213</v>
      </c>
      <c r="Q21" s="131">
        <v>234109</v>
      </c>
      <c r="R21" s="131">
        <v>1</v>
      </c>
      <c r="S21" s="131">
        <v>2309</v>
      </c>
      <c r="T21" s="109"/>
      <c r="U21" s="131">
        <v>5405.5770000000002</v>
      </c>
      <c r="V21" s="132">
        <v>1.8000000000000001E-4</v>
      </c>
      <c r="W21" s="132">
        <v>1.4956367986328441E-2</v>
      </c>
      <c r="X21" s="132">
        <v>3.3300000000000001E-3</v>
      </c>
    </row>
    <row r="22" spans="1:24">
      <c r="A22" t="s">
        <v>1214</v>
      </c>
      <c r="B22" t="s">
        <v>1218</v>
      </c>
      <c r="C22" t="s">
        <v>3545</v>
      </c>
      <c r="D22" t="s">
        <v>3546</v>
      </c>
      <c r="E22" t="s">
        <v>310</v>
      </c>
      <c r="F22" t="s">
        <v>3547</v>
      </c>
      <c r="G22" t="s">
        <v>3548</v>
      </c>
      <c r="H22" t="s">
        <v>322</v>
      </c>
      <c r="I22" t="s">
        <v>918</v>
      </c>
      <c r="J22" t="s">
        <v>205</v>
      </c>
      <c r="K22" t="s">
        <v>205</v>
      </c>
      <c r="L22" t="s">
        <v>326</v>
      </c>
      <c r="M22" t="s">
        <v>341</v>
      </c>
      <c r="N22" t="s">
        <v>455</v>
      </c>
      <c r="O22" t="s">
        <v>340</v>
      </c>
      <c r="P22" t="s">
        <v>1213</v>
      </c>
      <c r="Q22" s="131">
        <v>323365</v>
      </c>
      <c r="R22" s="131">
        <v>1</v>
      </c>
      <c r="S22" s="131">
        <v>1656</v>
      </c>
      <c r="T22" s="109"/>
      <c r="U22" s="131">
        <v>5354.924</v>
      </c>
      <c r="V22" s="132">
        <v>2.7999999999999998E-4</v>
      </c>
      <c r="W22" s="132">
        <v>1.4816219227442664E-2</v>
      </c>
      <c r="X22" s="132">
        <v>3.3E-3</v>
      </c>
    </row>
    <row r="23" spans="1:24">
      <c r="A23" t="s">
        <v>1214</v>
      </c>
      <c r="B23" t="s">
        <v>1218</v>
      </c>
      <c r="C23" t="s">
        <v>2207</v>
      </c>
      <c r="D23" t="s">
        <v>2208</v>
      </c>
      <c r="E23" t="s">
        <v>310</v>
      </c>
      <c r="F23" t="s">
        <v>2207</v>
      </c>
      <c r="G23" t="s">
        <v>3549</v>
      </c>
      <c r="H23" t="s">
        <v>322</v>
      </c>
      <c r="I23" t="s">
        <v>918</v>
      </c>
      <c r="J23" t="s">
        <v>205</v>
      </c>
      <c r="K23" t="s">
        <v>205</v>
      </c>
      <c r="L23" t="s">
        <v>326</v>
      </c>
      <c r="M23" t="s">
        <v>341</v>
      </c>
      <c r="N23" t="s">
        <v>455</v>
      </c>
      <c r="O23" t="s">
        <v>340</v>
      </c>
      <c r="P23" t="s">
        <v>1213</v>
      </c>
      <c r="Q23" s="131">
        <v>7668</v>
      </c>
      <c r="R23" s="131">
        <v>1</v>
      </c>
      <c r="S23" s="131">
        <v>69740</v>
      </c>
      <c r="T23" s="109"/>
      <c r="U23" s="131">
        <v>5347.6629999999996</v>
      </c>
      <c r="V23" s="132">
        <v>4.0999999999999999E-4</v>
      </c>
      <c r="W23" s="132">
        <v>1.4796129200430056E-2</v>
      </c>
      <c r="X23" s="132">
        <v>3.3E-3</v>
      </c>
    </row>
    <row r="24" spans="1:24">
      <c r="A24" t="s">
        <v>1214</v>
      </c>
      <c r="B24" t="s">
        <v>1218</v>
      </c>
      <c r="C24" t="s">
        <v>3550</v>
      </c>
      <c r="D24" t="s">
        <v>3551</v>
      </c>
      <c r="E24" t="s">
        <v>310</v>
      </c>
      <c r="F24" t="s">
        <v>3552</v>
      </c>
      <c r="G24" t="s">
        <v>3553</v>
      </c>
      <c r="H24" t="s">
        <v>322</v>
      </c>
      <c r="I24" t="s">
        <v>918</v>
      </c>
      <c r="J24" t="s">
        <v>205</v>
      </c>
      <c r="K24" t="s">
        <v>205</v>
      </c>
      <c r="L24" t="s">
        <v>326</v>
      </c>
      <c r="M24" t="s">
        <v>341</v>
      </c>
      <c r="N24" t="s">
        <v>455</v>
      </c>
      <c r="O24" t="s">
        <v>340</v>
      </c>
      <c r="P24" t="s">
        <v>1213</v>
      </c>
      <c r="Q24" s="131">
        <v>1028273</v>
      </c>
      <c r="R24" s="131">
        <v>1</v>
      </c>
      <c r="S24" s="131">
        <v>483.9</v>
      </c>
      <c r="T24" s="109"/>
      <c r="U24" s="131">
        <v>4975.8130000000001</v>
      </c>
      <c r="V24" s="132">
        <v>9.1E-4</v>
      </c>
      <c r="W24" s="132">
        <v>1.3767279655651353E-2</v>
      </c>
      <c r="X24" s="132">
        <v>3.0699999999999998E-3</v>
      </c>
    </row>
    <row r="25" spans="1:24">
      <c r="A25" t="s">
        <v>1214</v>
      </c>
      <c r="B25" t="s">
        <v>1218</v>
      </c>
      <c r="C25" t="s">
        <v>2924</v>
      </c>
      <c r="D25" t="s">
        <v>2925</v>
      </c>
      <c r="E25" t="s">
        <v>310</v>
      </c>
      <c r="F25" t="s">
        <v>3554</v>
      </c>
      <c r="G25" t="s">
        <v>3555</v>
      </c>
      <c r="H25" t="s">
        <v>322</v>
      </c>
      <c r="I25" t="s">
        <v>918</v>
      </c>
      <c r="J25" t="s">
        <v>205</v>
      </c>
      <c r="K25" t="s">
        <v>205</v>
      </c>
      <c r="L25" t="s">
        <v>326</v>
      </c>
      <c r="M25" t="s">
        <v>341</v>
      </c>
      <c r="N25" t="s">
        <v>448</v>
      </c>
      <c r="O25" t="s">
        <v>340</v>
      </c>
      <c r="P25" t="s">
        <v>1213</v>
      </c>
      <c r="Q25" s="131">
        <v>83360</v>
      </c>
      <c r="R25" s="131">
        <v>1</v>
      </c>
      <c r="S25" s="131">
        <v>5490</v>
      </c>
      <c r="T25" s="109"/>
      <c r="U25" s="131">
        <v>4576.4639999999999</v>
      </c>
      <c r="V25" s="132">
        <v>1.32E-3</v>
      </c>
      <c r="W25" s="132">
        <v>1.2662344770999395E-2</v>
      </c>
      <c r="X25" s="132">
        <v>2.82E-3</v>
      </c>
    </row>
    <row r="26" spans="1:24">
      <c r="A26" t="s">
        <v>1214</v>
      </c>
      <c r="B26" t="s">
        <v>1218</v>
      </c>
      <c r="C26" t="s">
        <v>1632</v>
      </c>
      <c r="D26" t="s">
        <v>1633</v>
      </c>
      <c r="E26" t="s">
        <v>310</v>
      </c>
      <c r="F26" t="s">
        <v>3556</v>
      </c>
      <c r="G26" t="s">
        <v>3557</v>
      </c>
      <c r="H26" t="s">
        <v>322</v>
      </c>
      <c r="I26" t="s">
        <v>918</v>
      </c>
      <c r="J26" t="s">
        <v>205</v>
      </c>
      <c r="K26" t="s">
        <v>205</v>
      </c>
      <c r="L26" t="s">
        <v>326</v>
      </c>
      <c r="M26" t="s">
        <v>341</v>
      </c>
      <c r="N26" t="s">
        <v>465</v>
      </c>
      <c r="O26" t="s">
        <v>340</v>
      </c>
      <c r="P26" t="s">
        <v>1213</v>
      </c>
      <c r="Q26" s="131">
        <v>12609</v>
      </c>
      <c r="R26" s="131">
        <v>1</v>
      </c>
      <c r="S26" s="131">
        <v>34080</v>
      </c>
      <c r="T26" s="109"/>
      <c r="U26" s="131">
        <v>4297.1469999999999</v>
      </c>
      <c r="V26" s="132">
        <v>1.7099999999999999E-3</v>
      </c>
      <c r="W26" s="132">
        <v>1.1889519254530514E-2</v>
      </c>
      <c r="X26" s="132">
        <v>2.65E-3</v>
      </c>
    </row>
    <row r="27" spans="1:24">
      <c r="A27" t="s">
        <v>1214</v>
      </c>
      <c r="B27" t="s">
        <v>1218</v>
      </c>
      <c r="C27" t="s">
        <v>3558</v>
      </c>
      <c r="D27" t="s">
        <v>3559</v>
      </c>
      <c r="E27" t="s">
        <v>310</v>
      </c>
      <c r="F27" t="s">
        <v>3558</v>
      </c>
      <c r="G27" t="s">
        <v>3560</v>
      </c>
      <c r="H27" t="s">
        <v>322</v>
      </c>
      <c r="I27" t="s">
        <v>918</v>
      </c>
      <c r="J27" t="s">
        <v>205</v>
      </c>
      <c r="K27" t="s">
        <v>205</v>
      </c>
      <c r="L27" t="s">
        <v>326</v>
      </c>
      <c r="M27" t="s">
        <v>341</v>
      </c>
      <c r="N27" t="s">
        <v>459</v>
      </c>
      <c r="O27" t="s">
        <v>340</v>
      </c>
      <c r="P27" t="s">
        <v>1213</v>
      </c>
      <c r="Q27" s="131">
        <v>4397</v>
      </c>
      <c r="R27" s="131">
        <v>1</v>
      </c>
      <c r="S27" s="131">
        <v>95280</v>
      </c>
      <c r="T27" s="109"/>
      <c r="U27" s="131">
        <v>4189.4620000000004</v>
      </c>
      <c r="V27" s="132">
        <v>1.4999999999999999E-4</v>
      </c>
      <c r="W27" s="132">
        <v>1.1591572062841678E-2</v>
      </c>
      <c r="X27" s="132">
        <v>2.5799999999999998E-3</v>
      </c>
    </row>
    <row r="28" spans="1:24">
      <c r="A28" t="s">
        <v>1214</v>
      </c>
      <c r="B28" t="s">
        <v>1218</v>
      </c>
      <c r="C28" t="s">
        <v>3561</v>
      </c>
      <c r="D28" t="s">
        <v>3562</v>
      </c>
      <c r="E28" t="s">
        <v>310</v>
      </c>
      <c r="F28" t="s">
        <v>3561</v>
      </c>
      <c r="G28" t="s">
        <v>3563</v>
      </c>
      <c r="H28" t="s">
        <v>322</v>
      </c>
      <c r="I28" t="s">
        <v>918</v>
      </c>
      <c r="J28" t="s">
        <v>205</v>
      </c>
      <c r="K28" t="s">
        <v>205</v>
      </c>
      <c r="L28" t="s">
        <v>326</v>
      </c>
      <c r="M28" t="s">
        <v>341</v>
      </c>
      <c r="N28" t="s">
        <v>459</v>
      </c>
      <c r="O28" t="s">
        <v>340</v>
      </c>
      <c r="P28" t="s">
        <v>1213</v>
      </c>
      <c r="Q28" s="131">
        <v>14163</v>
      </c>
      <c r="R28" s="131">
        <v>1</v>
      </c>
      <c r="S28" s="131">
        <v>29040</v>
      </c>
      <c r="T28" s="109"/>
      <c r="U28" s="131">
        <v>4112.9350000000004</v>
      </c>
      <c r="V28" s="132">
        <v>2.9999999999999997E-4</v>
      </c>
      <c r="W28" s="132">
        <v>1.1379834079479354E-2</v>
      </c>
      <c r="X28" s="132">
        <v>2.5300000000000001E-3</v>
      </c>
    </row>
    <row r="29" spans="1:24">
      <c r="A29" t="s">
        <v>1214</v>
      </c>
      <c r="B29" t="s">
        <v>1218</v>
      </c>
      <c r="C29" t="s">
        <v>1791</v>
      </c>
      <c r="D29" t="s">
        <v>1792</v>
      </c>
      <c r="E29" t="s">
        <v>310</v>
      </c>
      <c r="F29" t="s">
        <v>1791</v>
      </c>
      <c r="G29" t="s">
        <v>3564</v>
      </c>
      <c r="H29" t="s">
        <v>322</v>
      </c>
      <c r="I29" t="s">
        <v>918</v>
      </c>
      <c r="J29" t="s">
        <v>205</v>
      </c>
      <c r="K29" t="s">
        <v>205</v>
      </c>
      <c r="L29" t="s">
        <v>326</v>
      </c>
      <c r="M29" t="s">
        <v>341</v>
      </c>
      <c r="N29" t="s">
        <v>448</v>
      </c>
      <c r="O29" t="s">
        <v>340</v>
      </c>
      <c r="P29" t="s">
        <v>1213</v>
      </c>
      <c r="Q29" s="131">
        <v>170600</v>
      </c>
      <c r="R29" s="131">
        <v>1</v>
      </c>
      <c r="S29" s="131">
        <v>2410</v>
      </c>
      <c r="T29" s="109"/>
      <c r="U29" s="131">
        <v>4111.46</v>
      </c>
      <c r="V29" s="132">
        <v>5.9999999999999995E-4</v>
      </c>
      <c r="W29" s="132">
        <v>1.1375752990119265E-2</v>
      </c>
      <c r="X29" s="132">
        <v>2.5300000000000001E-3</v>
      </c>
    </row>
    <row r="30" spans="1:24">
      <c r="A30" t="s">
        <v>1214</v>
      </c>
      <c r="B30" t="s">
        <v>1218</v>
      </c>
      <c r="C30" t="s">
        <v>3565</v>
      </c>
      <c r="D30" t="s">
        <v>3566</v>
      </c>
      <c r="E30" t="s">
        <v>310</v>
      </c>
      <c r="F30" t="s">
        <v>3567</v>
      </c>
      <c r="G30" t="s">
        <v>3568</v>
      </c>
      <c r="H30" t="s">
        <v>322</v>
      </c>
      <c r="I30" t="s">
        <v>918</v>
      </c>
      <c r="J30" t="s">
        <v>205</v>
      </c>
      <c r="K30" t="s">
        <v>205</v>
      </c>
      <c r="L30" t="s">
        <v>326</v>
      </c>
      <c r="M30" t="s">
        <v>341</v>
      </c>
      <c r="N30" t="s">
        <v>447</v>
      </c>
      <c r="O30" t="s">
        <v>340</v>
      </c>
      <c r="P30" t="s">
        <v>1213</v>
      </c>
      <c r="Q30" s="131">
        <v>200747</v>
      </c>
      <c r="R30" s="131">
        <v>1</v>
      </c>
      <c r="S30" s="131">
        <v>2040</v>
      </c>
      <c r="T30" s="109"/>
      <c r="U30" s="131">
        <v>4095.239</v>
      </c>
      <c r="V30" s="132">
        <v>1.9499999999999999E-3</v>
      </c>
      <c r="W30" s="132">
        <v>1.1330872074519278E-2</v>
      </c>
      <c r="X30" s="132">
        <v>2.5200000000000001E-3</v>
      </c>
    </row>
    <row r="31" spans="1:24">
      <c r="A31" t="s">
        <v>1214</v>
      </c>
      <c r="B31" t="s">
        <v>1218</v>
      </c>
      <c r="C31" t="s">
        <v>2370</v>
      </c>
      <c r="D31" t="s">
        <v>2371</v>
      </c>
      <c r="E31" t="s">
        <v>310</v>
      </c>
      <c r="F31" t="s">
        <v>3569</v>
      </c>
      <c r="G31" t="s">
        <v>3570</v>
      </c>
      <c r="H31" t="s">
        <v>322</v>
      </c>
      <c r="I31" t="s">
        <v>918</v>
      </c>
      <c r="J31" t="s">
        <v>205</v>
      </c>
      <c r="K31" t="s">
        <v>205</v>
      </c>
      <c r="L31" t="s">
        <v>326</v>
      </c>
      <c r="M31" t="s">
        <v>341</v>
      </c>
      <c r="N31" t="s">
        <v>446</v>
      </c>
      <c r="O31" t="s">
        <v>340</v>
      </c>
      <c r="P31" t="s">
        <v>1213</v>
      </c>
      <c r="Q31" s="131">
        <v>41370</v>
      </c>
      <c r="R31" s="131">
        <v>1</v>
      </c>
      <c r="S31" s="131">
        <v>9432</v>
      </c>
      <c r="T31" s="109"/>
      <c r="U31" s="131">
        <v>3902.018</v>
      </c>
      <c r="V31" s="132">
        <v>1.8000000000000001E-4</v>
      </c>
      <c r="W31" s="132">
        <v>1.0796260435708773E-2</v>
      </c>
      <c r="X31" s="132">
        <v>2.3999999999999998E-3</v>
      </c>
    </row>
    <row r="32" spans="1:24">
      <c r="A32" t="s">
        <v>1214</v>
      </c>
      <c r="B32" t="s">
        <v>1218</v>
      </c>
      <c r="C32" t="s">
        <v>2494</v>
      </c>
      <c r="D32" t="s">
        <v>2495</v>
      </c>
      <c r="E32" t="s">
        <v>310</v>
      </c>
      <c r="F32" t="s">
        <v>3571</v>
      </c>
      <c r="G32" t="s">
        <v>3572</v>
      </c>
      <c r="H32" t="s">
        <v>322</v>
      </c>
      <c r="I32" t="s">
        <v>918</v>
      </c>
      <c r="J32" t="s">
        <v>205</v>
      </c>
      <c r="K32" t="s">
        <v>205</v>
      </c>
      <c r="L32" t="s">
        <v>326</v>
      </c>
      <c r="M32" t="s">
        <v>341</v>
      </c>
      <c r="N32" t="s">
        <v>485</v>
      </c>
      <c r="O32" t="s">
        <v>340</v>
      </c>
      <c r="P32" t="s">
        <v>1213</v>
      </c>
      <c r="Q32" s="131">
        <v>188209</v>
      </c>
      <c r="R32" s="131">
        <v>1</v>
      </c>
      <c r="S32" s="131">
        <v>2062</v>
      </c>
      <c r="T32" s="109"/>
      <c r="U32" s="131">
        <v>3880.87</v>
      </c>
      <c r="V32" s="132">
        <v>1.6199999999999999E-3</v>
      </c>
      <c r="W32" s="132">
        <v>1.0737747298225971E-2</v>
      </c>
      <c r="X32" s="132">
        <v>2.3900000000000002E-3</v>
      </c>
    </row>
    <row r="33" spans="1:24">
      <c r="A33" t="s">
        <v>1214</v>
      </c>
      <c r="B33" t="s">
        <v>1218</v>
      </c>
      <c r="C33" t="s">
        <v>3573</v>
      </c>
      <c r="D33" t="s">
        <v>3574</v>
      </c>
      <c r="E33" t="s">
        <v>310</v>
      </c>
      <c r="F33" t="s">
        <v>3575</v>
      </c>
      <c r="G33" t="s">
        <v>3576</v>
      </c>
      <c r="H33" t="s">
        <v>322</v>
      </c>
      <c r="I33" t="s">
        <v>918</v>
      </c>
      <c r="J33" t="s">
        <v>205</v>
      </c>
      <c r="K33" t="s">
        <v>205</v>
      </c>
      <c r="L33" t="s">
        <v>326</v>
      </c>
      <c r="M33" t="s">
        <v>341</v>
      </c>
      <c r="N33" t="s">
        <v>447</v>
      </c>
      <c r="O33" t="s">
        <v>340</v>
      </c>
      <c r="P33" t="s">
        <v>1213</v>
      </c>
      <c r="Q33" s="131">
        <v>97834</v>
      </c>
      <c r="R33" s="131">
        <v>1</v>
      </c>
      <c r="S33" s="131">
        <v>3925</v>
      </c>
      <c r="T33" s="109"/>
      <c r="U33" s="131">
        <v>3839.9850000000001</v>
      </c>
      <c r="V33" s="132">
        <v>3.8400000000000001E-3</v>
      </c>
      <c r="W33" s="132">
        <v>1.0624625034844831E-2</v>
      </c>
      <c r="X33" s="132">
        <v>2.3700000000000001E-3</v>
      </c>
    </row>
    <row r="34" spans="1:24">
      <c r="A34" t="s">
        <v>1214</v>
      </c>
      <c r="B34" t="s">
        <v>1218</v>
      </c>
      <c r="C34" t="s">
        <v>3577</v>
      </c>
      <c r="D34" t="s">
        <v>3578</v>
      </c>
      <c r="E34" t="s">
        <v>310</v>
      </c>
      <c r="F34" t="s">
        <v>3577</v>
      </c>
      <c r="G34" t="s">
        <v>3579</v>
      </c>
      <c r="H34" t="s">
        <v>322</v>
      </c>
      <c r="I34" t="s">
        <v>918</v>
      </c>
      <c r="J34" t="s">
        <v>205</v>
      </c>
      <c r="K34" t="s">
        <v>205</v>
      </c>
      <c r="L34" t="s">
        <v>326</v>
      </c>
      <c r="M34" t="s">
        <v>341</v>
      </c>
      <c r="N34" t="s">
        <v>448</v>
      </c>
      <c r="O34" t="s">
        <v>340</v>
      </c>
      <c r="P34" t="s">
        <v>1213</v>
      </c>
      <c r="Q34" s="131">
        <v>30130</v>
      </c>
      <c r="R34" s="131">
        <v>1</v>
      </c>
      <c r="S34" s="131">
        <v>12400</v>
      </c>
      <c r="T34" s="109">
        <v>38.173000000000002</v>
      </c>
      <c r="U34" s="131">
        <v>3774.2930000000001</v>
      </c>
      <c r="V34" s="132">
        <v>9.5E-4</v>
      </c>
      <c r="W34" s="132">
        <v>1.0442865765527626E-2</v>
      </c>
      <c r="X34" s="132">
        <v>2.3500000000000001E-3</v>
      </c>
    </row>
    <row r="35" spans="1:24">
      <c r="A35" t="s">
        <v>1214</v>
      </c>
      <c r="B35" t="s">
        <v>1218</v>
      </c>
      <c r="C35" t="s">
        <v>1526</v>
      </c>
      <c r="D35" t="s">
        <v>1527</v>
      </c>
      <c r="E35" t="s">
        <v>310</v>
      </c>
      <c r="F35" t="s">
        <v>1526</v>
      </c>
      <c r="G35" t="s">
        <v>3580</v>
      </c>
      <c r="H35" t="s">
        <v>322</v>
      </c>
      <c r="I35" t="s">
        <v>918</v>
      </c>
      <c r="J35" t="s">
        <v>205</v>
      </c>
      <c r="K35" t="s">
        <v>205</v>
      </c>
      <c r="L35" t="s">
        <v>326</v>
      </c>
      <c r="M35" t="s">
        <v>341</v>
      </c>
      <c r="N35" t="s">
        <v>465</v>
      </c>
      <c r="O35" t="s">
        <v>340</v>
      </c>
      <c r="P35" t="s">
        <v>1213</v>
      </c>
      <c r="Q35" s="131">
        <v>23675</v>
      </c>
      <c r="R35" s="131">
        <v>1</v>
      </c>
      <c r="S35" s="131">
        <v>15730</v>
      </c>
      <c r="T35" s="109"/>
      <c r="U35" s="131">
        <v>3724.078</v>
      </c>
      <c r="V35" s="132">
        <v>6.4999999999999997E-4</v>
      </c>
      <c r="W35" s="132">
        <v>1.0303928882668777E-2</v>
      </c>
      <c r="X35" s="132">
        <v>2.3E-3</v>
      </c>
    </row>
    <row r="36" spans="1:24">
      <c r="A36" t="s">
        <v>1214</v>
      </c>
      <c r="B36" t="s">
        <v>1218</v>
      </c>
      <c r="C36" t="s">
        <v>3581</v>
      </c>
      <c r="D36" t="s">
        <v>3582</v>
      </c>
      <c r="E36" t="s">
        <v>310</v>
      </c>
      <c r="F36" t="s">
        <v>3581</v>
      </c>
      <c r="G36" t="s">
        <v>3583</v>
      </c>
      <c r="H36" t="s">
        <v>322</v>
      </c>
      <c r="I36" t="s">
        <v>918</v>
      </c>
      <c r="J36" t="s">
        <v>205</v>
      </c>
      <c r="K36" t="s">
        <v>205</v>
      </c>
      <c r="L36" t="s">
        <v>326</v>
      </c>
      <c r="M36" t="s">
        <v>341</v>
      </c>
      <c r="N36" t="s">
        <v>463</v>
      </c>
      <c r="O36" t="s">
        <v>340</v>
      </c>
      <c r="P36" t="s">
        <v>1213</v>
      </c>
      <c r="Q36" s="131">
        <v>89827</v>
      </c>
      <c r="R36" s="131">
        <v>1</v>
      </c>
      <c r="S36" s="131">
        <v>3709</v>
      </c>
      <c r="T36" s="109"/>
      <c r="U36" s="131">
        <v>3331.683</v>
      </c>
      <c r="V36" s="132">
        <v>2.3600000000000001E-3</v>
      </c>
      <c r="W36" s="132">
        <v>9.2182346050744806E-3</v>
      </c>
      <c r="X36" s="132">
        <v>2.0500000000000002E-3</v>
      </c>
    </row>
    <row r="37" spans="1:24">
      <c r="A37" t="s">
        <v>1214</v>
      </c>
      <c r="B37" t="s">
        <v>1218</v>
      </c>
      <c r="C37" t="s">
        <v>1581</v>
      </c>
      <c r="D37" t="s">
        <v>1582</v>
      </c>
      <c r="E37" t="s">
        <v>310</v>
      </c>
      <c r="F37" t="s">
        <v>3584</v>
      </c>
      <c r="G37" t="s">
        <v>3585</v>
      </c>
      <c r="H37" t="s">
        <v>322</v>
      </c>
      <c r="I37" t="s">
        <v>918</v>
      </c>
      <c r="J37" t="s">
        <v>205</v>
      </c>
      <c r="K37" t="s">
        <v>205</v>
      </c>
      <c r="L37" t="s">
        <v>326</v>
      </c>
      <c r="M37" t="s">
        <v>341</v>
      </c>
      <c r="N37" t="s">
        <v>448</v>
      </c>
      <c r="O37" t="s">
        <v>340</v>
      </c>
      <c r="P37" t="s">
        <v>1213</v>
      </c>
      <c r="Q37" s="131">
        <v>161168</v>
      </c>
      <c r="R37" s="131">
        <v>1</v>
      </c>
      <c r="S37" s="131">
        <v>2063</v>
      </c>
      <c r="T37" s="109"/>
      <c r="U37" s="131">
        <v>3324.8960000000002</v>
      </c>
      <c r="V37" s="132">
        <v>2.5999999999999999E-3</v>
      </c>
      <c r="W37" s="132">
        <v>9.199456060337589E-3</v>
      </c>
      <c r="X37" s="132">
        <v>2.0500000000000002E-3</v>
      </c>
    </row>
    <row r="38" spans="1:24">
      <c r="A38" t="s">
        <v>1214</v>
      </c>
      <c r="B38" t="s">
        <v>1218</v>
      </c>
      <c r="C38" t="s">
        <v>3258</v>
      </c>
      <c r="D38" t="s">
        <v>3259</v>
      </c>
      <c r="E38" t="s">
        <v>310</v>
      </c>
      <c r="F38" t="s">
        <v>3258</v>
      </c>
      <c r="G38" t="s">
        <v>3586</v>
      </c>
      <c r="H38" t="s">
        <v>322</v>
      </c>
      <c r="I38" t="s">
        <v>918</v>
      </c>
      <c r="J38" t="s">
        <v>205</v>
      </c>
      <c r="K38" t="s">
        <v>205</v>
      </c>
      <c r="L38" t="s">
        <v>326</v>
      </c>
      <c r="M38" t="s">
        <v>341</v>
      </c>
      <c r="N38" t="s">
        <v>442</v>
      </c>
      <c r="O38" t="s">
        <v>340</v>
      </c>
      <c r="P38" t="s">
        <v>1213</v>
      </c>
      <c r="Q38" s="131">
        <v>11833</v>
      </c>
      <c r="R38" s="131">
        <v>1</v>
      </c>
      <c r="S38" s="131">
        <v>27780</v>
      </c>
      <c r="T38" s="109"/>
      <c r="U38" s="131">
        <v>3287.2069999999999</v>
      </c>
      <c r="V38" s="132">
        <v>2.1000000000000001E-4</v>
      </c>
      <c r="W38" s="132">
        <v>9.0951766183766779E-3</v>
      </c>
      <c r="X38" s="132">
        <v>2.0300000000000001E-3</v>
      </c>
    </row>
    <row r="39" spans="1:24">
      <c r="A39" t="s">
        <v>1214</v>
      </c>
      <c r="B39" t="s">
        <v>1218</v>
      </c>
      <c r="C39" t="s">
        <v>2472</v>
      </c>
      <c r="D39" t="s">
        <v>2473</v>
      </c>
      <c r="E39" t="s">
        <v>310</v>
      </c>
      <c r="F39" t="s">
        <v>3587</v>
      </c>
      <c r="G39" t="s">
        <v>3588</v>
      </c>
      <c r="H39" t="s">
        <v>322</v>
      </c>
      <c r="I39" t="s">
        <v>918</v>
      </c>
      <c r="J39" t="s">
        <v>205</v>
      </c>
      <c r="K39" t="s">
        <v>205</v>
      </c>
      <c r="L39" t="s">
        <v>326</v>
      </c>
      <c r="M39" t="s">
        <v>341</v>
      </c>
      <c r="N39" t="s">
        <v>463</v>
      </c>
      <c r="O39" t="s">
        <v>340</v>
      </c>
      <c r="P39" t="s">
        <v>1213</v>
      </c>
      <c r="Q39" s="131">
        <v>98393</v>
      </c>
      <c r="R39" s="131">
        <v>1</v>
      </c>
      <c r="S39" s="131">
        <v>3315</v>
      </c>
      <c r="T39" s="109"/>
      <c r="U39" s="131">
        <v>3261.7280000000001</v>
      </c>
      <c r="V39" s="132">
        <v>1.07E-3</v>
      </c>
      <c r="W39" s="132">
        <v>9.0246802957965611E-3</v>
      </c>
      <c r="X39" s="132">
        <v>2.0100000000000001E-3</v>
      </c>
    </row>
    <row r="40" spans="1:24">
      <c r="A40" t="s">
        <v>1214</v>
      </c>
      <c r="B40" t="s">
        <v>1218</v>
      </c>
      <c r="C40" t="s">
        <v>3589</v>
      </c>
      <c r="D40" t="s">
        <v>3590</v>
      </c>
      <c r="E40" t="s">
        <v>310</v>
      </c>
      <c r="F40" t="s">
        <v>3589</v>
      </c>
      <c r="G40" t="s">
        <v>3591</v>
      </c>
      <c r="H40" t="s">
        <v>322</v>
      </c>
      <c r="I40" t="s">
        <v>918</v>
      </c>
      <c r="J40" t="s">
        <v>205</v>
      </c>
      <c r="K40" t="s">
        <v>205</v>
      </c>
      <c r="L40" t="s">
        <v>326</v>
      </c>
      <c r="M40" t="s">
        <v>341</v>
      </c>
      <c r="N40" t="s">
        <v>476</v>
      </c>
      <c r="O40" t="s">
        <v>340</v>
      </c>
      <c r="P40" t="s">
        <v>1213</v>
      </c>
      <c r="Q40" s="131">
        <v>9462</v>
      </c>
      <c r="R40" s="131">
        <v>1</v>
      </c>
      <c r="S40" s="131">
        <v>33720</v>
      </c>
      <c r="T40" s="109"/>
      <c r="U40" s="131">
        <v>3190.5859999999998</v>
      </c>
      <c r="V40" s="132">
        <v>6.8000000000000005E-4</v>
      </c>
      <c r="W40" s="132">
        <v>8.8278417471488631E-3</v>
      </c>
      <c r="X40" s="132">
        <v>1.97E-3</v>
      </c>
    </row>
    <row r="41" spans="1:24">
      <c r="A41" t="s">
        <v>1214</v>
      </c>
      <c r="B41" t="s">
        <v>1218</v>
      </c>
      <c r="C41" t="s">
        <v>2612</v>
      </c>
      <c r="D41" t="s">
        <v>2613</v>
      </c>
      <c r="E41" t="s">
        <v>310</v>
      </c>
      <c r="F41" t="s">
        <v>2612</v>
      </c>
      <c r="G41" t="s">
        <v>3592</v>
      </c>
      <c r="H41" t="s">
        <v>322</v>
      </c>
      <c r="I41" t="s">
        <v>918</v>
      </c>
      <c r="J41" t="s">
        <v>205</v>
      </c>
      <c r="K41" t="s">
        <v>205</v>
      </c>
      <c r="L41" t="s">
        <v>326</v>
      </c>
      <c r="M41" t="s">
        <v>341</v>
      </c>
      <c r="N41" t="s">
        <v>476</v>
      </c>
      <c r="O41" t="s">
        <v>340</v>
      </c>
      <c r="P41" t="s">
        <v>1213</v>
      </c>
      <c r="Q41" s="131">
        <v>71701</v>
      </c>
      <c r="R41" s="131">
        <v>1</v>
      </c>
      <c r="S41" s="131">
        <v>3869</v>
      </c>
      <c r="T41" s="109"/>
      <c r="U41" s="131">
        <v>2774.1120000000001</v>
      </c>
      <c r="V41" s="132">
        <v>2.5999999999999998E-4</v>
      </c>
      <c r="W41" s="132">
        <v>7.6755247233162276E-3</v>
      </c>
      <c r="X41" s="132">
        <v>1.7099999999999999E-3</v>
      </c>
    </row>
    <row r="42" spans="1:24">
      <c r="A42" t="s">
        <v>1214</v>
      </c>
      <c r="B42" t="s">
        <v>1218</v>
      </c>
      <c r="C42" t="s">
        <v>2095</v>
      </c>
      <c r="D42" t="s">
        <v>2096</v>
      </c>
      <c r="E42" t="s">
        <v>310</v>
      </c>
      <c r="F42" t="s">
        <v>2095</v>
      </c>
      <c r="G42" t="s">
        <v>3593</v>
      </c>
      <c r="H42" t="s">
        <v>322</v>
      </c>
      <c r="I42" t="s">
        <v>918</v>
      </c>
      <c r="J42" t="s">
        <v>205</v>
      </c>
      <c r="K42" t="s">
        <v>205</v>
      </c>
      <c r="L42" t="s">
        <v>326</v>
      </c>
      <c r="M42" t="s">
        <v>341</v>
      </c>
      <c r="N42" t="s">
        <v>485</v>
      </c>
      <c r="O42" t="s">
        <v>340</v>
      </c>
      <c r="P42" t="s">
        <v>1213</v>
      </c>
      <c r="Q42" s="131">
        <v>462548</v>
      </c>
      <c r="R42" s="131">
        <v>1</v>
      </c>
      <c r="S42" s="131">
        <v>575</v>
      </c>
      <c r="T42" s="109"/>
      <c r="U42" s="131">
        <v>2659.6509999999998</v>
      </c>
      <c r="V42" s="132">
        <v>1.7000000000000001E-4</v>
      </c>
      <c r="W42" s="132">
        <v>7.3588294221331816E-3</v>
      </c>
      <c r="X42" s="132">
        <v>1.64E-3</v>
      </c>
    </row>
    <row r="43" spans="1:24">
      <c r="A43" t="s">
        <v>1214</v>
      </c>
      <c r="B43" t="s">
        <v>1218</v>
      </c>
      <c r="C43" t="s">
        <v>2073</v>
      </c>
      <c r="D43" t="s">
        <v>2074</v>
      </c>
      <c r="E43" t="s">
        <v>310</v>
      </c>
      <c r="F43" t="s">
        <v>2073</v>
      </c>
      <c r="G43" t="s">
        <v>3594</v>
      </c>
      <c r="H43" t="s">
        <v>322</v>
      </c>
      <c r="I43" t="s">
        <v>918</v>
      </c>
      <c r="J43" t="s">
        <v>205</v>
      </c>
      <c r="K43" t="s">
        <v>205</v>
      </c>
      <c r="L43" t="s">
        <v>326</v>
      </c>
      <c r="M43" t="s">
        <v>341</v>
      </c>
      <c r="N43" t="s">
        <v>478</v>
      </c>
      <c r="O43" t="s">
        <v>340</v>
      </c>
      <c r="P43" t="s">
        <v>1213</v>
      </c>
      <c r="Q43" s="131">
        <v>304862</v>
      </c>
      <c r="R43" s="131">
        <v>1</v>
      </c>
      <c r="S43" s="131">
        <v>840.4</v>
      </c>
      <c r="T43" s="109"/>
      <c r="U43" s="131">
        <v>2562.06</v>
      </c>
      <c r="V43" s="132">
        <v>3.0100000000000001E-3</v>
      </c>
      <c r="W43" s="132">
        <v>7.0888107158685633E-3</v>
      </c>
      <c r="X43" s="132">
        <v>1.58E-3</v>
      </c>
    </row>
    <row r="44" spans="1:24">
      <c r="A44" t="s">
        <v>1214</v>
      </c>
      <c r="B44" t="s">
        <v>1218</v>
      </c>
      <c r="C44" t="s">
        <v>3595</v>
      </c>
      <c r="D44" t="s">
        <v>3596</v>
      </c>
      <c r="E44" t="s">
        <v>310</v>
      </c>
      <c r="F44" t="s">
        <v>3597</v>
      </c>
      <c r="G44" t="s">
        <v>3598</v>
      </c>
      <c r="H44" t="s">
        <v>322</v>
      </c>
      <c r="I44" t="s">
        <v>918</v>
      </c>
      <c r="J44" t="s">
        <v>205</v>
      </c>
      <c r="K44" t="s">
        <v>205</v>
      </c>
      <c r="L44" t="s">
        <v>328</v>
      </c>
      <c r="M44" t="s">
        <v>341</v>
      </c>
      <c r="N44" t="s">
        <v>466</v>
      </c>
      <c r="O44" t="s">
        <v>340</v>
      </c>
      <c r="P44" t="s">
        <v>1213</v>
      </c>
      <c r="Q44" s="131">
        <v>49640</v>
      </c>
      <c r="R44" s="131">
        <v>1</v>
      </c>
      <c r="S44" s="131">
        <v>4992.2459016393432</v>
      </c>
      <c r="T44" s="109"/>
      <c r="U44" s="131">
        <v>2478.1508655737698</v>
      </c>
      <c r="V44" s="132">
        <v>7.6000000000000004E-4</v>
      </c>
      <c r="W44" s="132">
        <v>6.8566475458881901E-3</v>
      </c>
      <c r="X44" s="132">
        <v>1.5299999999999999E-3</v>
      </c>
    </row>
    <row r="45" spans="1:24">
      <c r="A45" t="s">
        <v>1214</v>
      </c>
      <c r="B45" t="s">
        <v>1218</v>
      </c>
      <c r="C45" t="s">
        <v>1641</v>
      </c>
      <c r="D45" t="s">
        <v>1642</v>
      </c>
      <c r="E45" t="s">
        <v>310</v>
      </c>
      <c r="F45" t="s">
        <v>3599</v>
      </c>
      <c r="G45" t="s">
        <v>3600</v>
      </c>
      <c r="H45" t="s">
        <v>322</v>
      </c>
      <c r="I45" t="s">
        <v>918</v>
      </c>
      <c r="J45" t="s">
        <v>205</v>
      </c>
      <c r="K45" t="s">
        <v>205</v>
      </c>
      <c r="L45" t="s">
        <v>326</v>
      </c>
      <c r="M45" t="s">
        <v>341</v>
      </c>
      <c r="N45" t="s">
        <v>465</v>
      </c>
      <c r="O45" t="s">
        <v>340</v>
      </c>
      <c r="P45" t="s">
        <v>1213</v>
      </c>
      <c r="Q45" s="131">
        <v>67000</v>
      </c>
      <c r="R45" s="131">
        <v>1</v>
      </c>
      <c r="S45" s="131">
        <v>3685</v>
      </c>
      <c r="T45" s="109"/>
      <c r="U45" s="131">
        <v>2468.9499999999998</v>
      </c>
      <c r="V45" s="132">
        <v>2.9999999999999997E-4</v>
      </c>
      <c r="W45" s="132">
        <v>6.8311902207378785E-3</v>
      </c>
      <c r="X45" s="132">
        <v>1.5200000000000001E-3</v>
      </c>
    </row>
    <row r="46" spans="1:24">
      <c r="A46" t="s">
        <v>1214</v>
      </c>
      <c r="B46" t="s">
        <v>1218</v>
      </c>
      <c r="C46" t="s">
        <v>3601</v>
      </c>
      <c r="D46" t="s">
        <v>3602</v>
      </c>
      <c r="E46" t="s">
        <v>310</v>
      </c>
      <c r="F46" t="s">
        <v>3603</v>
      </c>
      <c r="G46" t="s">
        <v>3604</v>
      </c>
      <c r="H46" t="s">
        <v>322</v>
      </c>
      <c r="I46" t="s">
        <v>918</v>
      </c>
      <c r="J46" t="s">
        <v>205</v>
      </c>
      <c r="K46" t="s">
        <v>205</v>
      </c>
      <c r="L46" t="s">
        <v>326</v>
      </c>
      <c r="M46" t="s">
        <v>341</v>
      </c>
      <c r="N46" t="s">
        <v>449</v>
      </c>
      <c r="O46" t="s">
        <v>340</v>
      </c>
      <c r="P46" t="s">
        <v>1213</v>
      </c>
      <c r="Q46" s="131">
        <v>10078</v>
      </c>
      <c r="R46" s="131">
        <v>1</v>
      </c>
      <c r="S46" s="131">
        <v>24370</v>
      </c>
      <c r="T46" s="109"/>
      <c r="U46" s="131">
        <v>2456.009</v>
      </c>
      <c r="V46" s="132">
        <v>1E-4</v>
      </c>
      <c r="W46" s="132">
        <v>6.7953845411386285E-3</v>
      </c>
      <c r="X46" s="132">
        <v>1.5100000000000001E-3</v>
      </c>
    </row>
    <row r="47" spans="1:24">
      <c r="A47" t="s">
        <v>1214</v>
      </c>
      <c r="B47" t="s">
        <v>1218</v>
      </c>
      <c r="C47" t="s">
        <v>3605</v>
      </c>
      <c r="D47" t="s">
        <v>3606</v>
      </c>
      <c r="E47" t="s">
        <v>80</v>
      </c>
      <c r="F47" t="s">
        <v>3607</v>
      </c>
      <c r="G47" t="s">
        <v>3608</v>
      </c>
      <c r="H47" t="s">
        <v>322</v>
      </c>
      <c r="I47" t="s">
        <v>964</v>
      </c>
      <c r="J47" t="s">
        <v>205</v>
      </c>
      <c r="K47" t="s">
        <v>205</v>
      </c>
      <c r="L47" t="s">
        <v>315</v>
      </c>
      <c r="M47" t="s">
        <v>343</v>
      </c>
      <c r="N47" t="s">
        <v>450</v>
      </c>
      <c r="O47" t="s">
        <v>340</v>
      </c>
      <c r="P47" t="s">
        <v>1213</v>
      </c>
      <c r="Q47" s="131">
        <v>575</v>
      </c>
      <c r="R47" s="131">
        <v>1</v>
      </c>
      <c r="S47" s="131">
        <v>400000</v>
      </c>
      <c r="T47" s="109"/>
      <c r="U47" s="131">
        <v>2300</v>
      </c>
      <c r="V47" s="132">
        <v>1.1900000000000001E-2</v>
      </c>
      <c r="W47" s="132">
        <v>6.3637325614925863E-3</v>
      </c>
      <c r="X47" s="132">
        <v>1.42E-3</v>
      </c>
    </row>
    <row r="48" spans="1:24">
      <c r="A48" t="s">
        <v>1214</v>
      </c>
      <c r="B48" t="s">
        <v>1218</v>
      </c>
      <c r="C48" t="s">
        <v>2377</v>
      </c>
      <c r="D48" t="s">
        <v>2378</v>
      </c>
      <c r="E48" t="s">
        <v>310</v>
      </c>
      <c r="F48" t="s">
        <v>3609</v>
      </c>
      <c r="G48" t="s">
        <v>3610</v>
      </c>
      <c r="H48" t="s">
        <v>322</v>
      </c>
      <c r="I48" t="s">
        <v>918</v>
      </c>
      <c r="J48" t="s">
        <v>205</v>
      </c>
      <c r="K48" t="s">
        <v>205</v>
      </c>
      <c r="L48" t="s">
        <v>326</v>
      </c>
      <c r="M48" t="s">
        <v>341</v>
      </c>
      <c r="N48" t="s">
        <v>465</v>
      </c>
      <c r="O48" t="s">
        <v>340</v>
      </c>
      <c r="P48" t="s">
        <v>1213</v>
      </c>
      <c r="Q48" s="131">
        <v>177651</v>
      </c>
      <c r="R48" s="131">
        <v>1</v>
      </c>
      <c r="S48" s="131">
        <v>1250</v>
      </c>
      <c r="T48" s="109"/>
      <c r="U48" s="131">
        <v>2220.6379999999999</v>
      </c>
      <c r="V48" s="132">
        <v>1.1800000000000001E-3</v>
      </c>
      <c r="W48" s="132">
        <v>6.1441505860381626E-3</v>
      </c>
      <c r="X48" s="132">
        <v>1.3699999999999999E-3</v>
      </c>
    </row>
    <row r="49" spans="1:24">
      <c r="A49" t="s">
        <v>1214</v>
      </c>
      <c r="B49" t="s">
        <v>1218</v>
      </c>
      <c r="C49" t="s">
        <v>3611</v>
      </c>
      <c r="D49" t="s">
        <v>3612</v>
      </c>
      <c r="E49" t="s">
        <v>310</v>
      </c>
      <c r="F49" t="s">
        <v>3611</v>
      </c>
      <c r="G49" t="s">
        <v>3613</v>
      </c>
      <c r="H49" t="s">
        <v>322</v>
      </c>
      <c r="I49" t="s">
        <v>918</v>
      </c>
      <c r="J49" t="s">
        <v>205</v>
      </c>
      <c r="K49" t="s">
        <v>205</v>
      </c>
      <c r="L49" t="s">
        <v>326</v>
      </c>
      <c r="M49" t="s">
        <v>341</v>
      </c>
      <c r="N49" t="s">
        <v>464</v>
      </c>
      <c r="O49" t="s">
        <v>340</v>
      </c>
      <c r="P49" t="s">
        <v>1213</v>
      </c>
      <c r="Q49" s="131">
        <v>3899</v>
      </c>
      <c r="R49" s="131">
        <v>1</v>
      </c>
      <c r="S49" s="131">
        <v>56070</v>
      </c>
      <c r="T49" s="109"/>
      <c r="U49" s="131">
        <v>2186.1689999999999</v>
      </c>
      <c r="V49" s="132">
        <v>4.2999999999999999E-4</v>
      </c>
      <c r="W49" s="132">
        <v>6.0487803696633417E-3</v>
      </c>
      <c r="X49" s="132">
        <v>1.3500000000000001E-3</v>
      </c>
    </row>
    <row r="50" spans="1:24">
      <c r="A50" t="s">
        <v>1214</v>
      </c>
      <c r="B50" t="s">
        <v>1218</v>
      </c>
      <c r="C50" t="s">
        <v>2841</v>
      </c>
      <c r="D50" t="s">
        <v>2842</v>
      </c>
      <c r="E50" t="s">
        <v>310</v>
      </c>
      <c r="F50" t="s">
        <v>3614</v>
      </c>
      <c r="G50" t="s">
        <v>3615</v>
      </c>
      <c r="H50" t="s">
        <v>322</v>
      </c>
      <c r="I50" t="s">
        <v>918</v>
      </c>
      <c r="J50" t="s">
        <v>205</v>
      </c>
      <c r="K50" t="s">
        <v>205</v>
      </c>
      <c r="L50" t="s">
        <v>326</v>
      </c>
      <c r="M50" t="s">
        <v>341</v>
      </c>
      <c r="N50" t="s">
        <v>448</v>
      </c>
      <c r="O50" t="s">
        <v>340</v>
      </c>
      <c r="P50" t="s">
        <v>1213</v>
      </c>
      <c r="Q50" s="131">
        <v>4374</v>
      </c>
      <c r="R50" s="131">
        <v>1</v>
      </c>
      <c r="S50" s="131">
        <v>42600</v>
      </c>
      <c r="T50" s="109"/>
      <c r="U50" s="131">
        <v>1863.3240000000001</v>
      </c>
      <c r="V50" s="132">
        <v>5.6999999999999998E-4</v>
      </c>
      <c r="W50" s="132">
        <v>5.1555198310480922E-3</v>
      </c>
      <c r="X50" s="132">
        <v>1.15E-3</v>
      </c>
    </row>
    <row r="51" spans="1:24">
      <c r="A51" t="s">
        <v>1214</v>
      </c>
      <c r="B51" t="s">
        <v>1218</v>
      </c>
      <c r="C51" t="s">
        <v>3616</v>
      </c>
      <c r="D51" t="s">
        <v>3617</v>
      </c>
      <c r="E51" t="s">
        <v>310</v>
      </c>
      <c r="F51" t="s">
        <v>3616</v>
      </c>
      <c r="G51" t="s">
        <v>3618</v>
      </c>
      <c r="H51" t="s">
        <v>322</v>
      </c>
      <c r="I51" t="s">
        <v>918</v>
      </c>
      <c r="J51" t="s">
        <v>205</v>
      </c>
      <c r="K51" t="s">
        <v>205</v>
      </c>
      <c r="L51" t="s">
        <v>326</v>
      </c>
      <c r="M51" t="s">
        <v>341</v>
      </c>
      <c r="N51" t="s">
        <v>476</v>
      </c>
      <c r="O51" t="s">
        <v>340</v>
      </c>
      <c r="P51" t="s">
        <v>1213</v>
      </c>
      <c r="Q51" s="131">
        <v>114696</v>
      </c>
      <c r="R51" s="131">
        <v>1</v>
      </c>
      <c r="S51" s="131">
        <v>1600</v>
      </c>
      <c r="T51" s="109"/>
      <c r="U51" s="131">
        <v>1835.136</v>
      </c>
      <c r="V51" s="132">
        <v>8.0000000000000004E-4</v>
      </c>
      <c r="W51" s="132">
        <v>5.0775281382466342E-3</v>
      </c>
      <c r="X51" s="132">
        <v>1.1299999999999999E-3</v>
      </c>
    </row>
    <row r="52" spans="1:24">
      <c r="A52" t="s">
        <v>1214</v>
      </c>
      <c r="B52" t="s">
        <v>1218</v>
      </c>
      <c r="C52" t="s">
        <v>3619</v>
      </c>
      <c r="D52" t="s">
        <v>3620</v>
      </c>
      <c r="E52" t="s">
        <v>310</v>
      </c>
      <c r="F52" t="s">
        <v>3619</v>
      </c>
      <c r="G52" t="s">
        <v>3621</v>
      </c>
      <c r="H52" t="s">
        <v>322</v>
      </c>
      <c r="I52" t="s">
        <v>918</v>
      </c>
      <c r="J52" t="s">
        <v>205</v>
      </c>
      <c r="K52" t="s">
        <v>205</v>
      </c>
      <c r="L52" t="s">
        <v>326</v>
      </c>
      <c r="M52" t="s">
        <v>341</v>
      </c>
      <c r="N52" t="s">
        <v>462</v>
      </c>
      <c r="O52" t="s">
        <v>340</v>
      </c>
      <c r="P52" t="s">
        <v>1213</v>
      </c>
      <c r="Q52" s="131">
        <v>18050</v>
      </c>
      <c r="R52" s="131">
        <v>1</v>
      </c>
      <c r="S52" s="131">
        <v>9500</v>
      </c>
      <c r="T52" s="109"/>
      <c r="U52" s="131">
        <v>1714.75</v>
      </c>
      <c r="V52" s="132">
        <v>2.9999999999999997E-4</v>
      </c>
      <c r="W52" s="132">
        <v>4.7444393086171358E-3</v>
      </c>
      <c r="X52" s="132">
        <v>1.06E-3</v>
      </c>
    </row>
    <row r="53" spans="1:24">
      <c r="A53" t="s">
        <v>1214</v>
      </c>
      <c r="B53" t="s">
        <v>1218</v>
      </c>
      <c r="C53" t="s">
        <v>3622</v>
      </c>
      <c r="D53" t="s">
        <v>3623</v>
      </c>
      <c r="E53" t="s">
        <v>310</v>
      </c>
      <c r="F53" t="s">
        <v>3624</v>
      </c>
      <c r="G53" t="s">
        <v>3625</v>
      </c>
      <c r="H53" t="s">
        <v>322</v>
      </c>
      <c r="I53" t="s">
        <v>918</v>
      </c>
      <c r="J53" t="s">
        <v>205</v>
      </c>
      <c r="K53" t="s">
        <v>205</v>
      </c>
      <c r="L53" t="s">
        <v>326</v>
      </c>
      <c r="M53" t="s">
        <v>341</v>
      </c>
      <c r="N53" t="s">
        <v>448</v>
      </c>
      <c r="O53" t="s">
        <v>340</v>
      </c>
      <c r="P53" t="s">
        <v>1213</v>
      </c>
      <c r="Q53" s="131">
        <v>155483</v>
      </c>
      <c r="R53" s="131">
        <v>1</v>
      </c>
      <c r="S53" s="131">
        <v>1077</v>
      </c>
      <c r="T53" s="109"/>
      <c r="U53" s="131">
        <v>1674.5519999999999</v>
      </c>
      <c r="V53" s="132">
        <v>3.0799999999999998E-3</v>
      </c>
      <c r="W53" s="132">
        <v>4.6332178644837105E-3</v>
      </c>
      <c r="X53" s="132">
        <v>1.0300000000000001E-3</v>
      </c>
    </row>
    <row r="54" spans="1:24">
      <c r="A54" t="s">
        <v>1214</v>
      </c>
      <c r="B54" t="s">
        <v>1218</v>
      </c>
      <c r="C54" t="s">
        <v>1892</v>
      </c>
      <c r="D54" t="s">
        <v>1893</v>
      </c>
      <c r="E54" t="s">
        <v>312</v>
      </c>
      <c r="F54" t="s">
        <v>1892</v>
      </c>
      <c r="G54" t="s">
        <v>3626</v>
      </c>
      <c r="H54" t="s">
        <v>322</v>
      </c>
      <c r="I54" t="s">
        <v>918</v>
      </c>
      <c r="J54" t="s">
        <v>205</v>
      </c>
      <c r="K54" t="s">
        <v>234</v>
      </c>
      <c r="L54" t="s">
        <v>326</v>
      </c>
      <c r="M54" t="s">
        <v>341</v>
      </c>
      <c r="N54" t="s">
        <v>455</v>
      </c>
      <c r="O54" t="s">
        <v>340</v>
      </c>
      <c r="P54" t="s">
        <v>1213</v>
      </c>
      <c r="Q54" s="131">
        <v>38146</v>
      </c>
      <c r="R54" s="131">
        <v>1</v>
      </c>
      <c r="S54" s="131">
        <v>4272</v>
      </c>
      <c r="T54" s="109">
        <v>38.588000000000001</v>
      </c>
      <c r="U54" s="131">
        <v>1668.1859999999999</v>
      </c>
      <c r="V54" s="132">
        <v>2.1000000000000001E-4</v>
      </c>
      <c r="W54" s="132">
        <v>4.6156041594895966E-3</v>
      </c>
      <c r="X54" s="132">
        <v>1.0499999999999999E-3</v>
      </c>
    </row>
    <row r="55" spans="1:24">
      <c r="A55" t="s">
        <v>1214</v>
      </c>
      <c r="B55" t="s">
        <v>1218</v>
      </c>
      <c r="C55" t="s">
        <v>3627</v>
      </c>
      <c r="D55" t="s">
        <v>3628</v>
      </c>
      <c r="E55" t="s">
        <v>310</v>
      </c>
      <c r="F55" t="s">
        <v>3629</v>
      </c>
      <c r="G55" t="s">
        <v>3630</v>
      </c>
      <c r="H55" t="s">
        <v>322</v>
      </c>
      <c r="I55" t="s">
        <v>918</v>
      </c>
      <c r="J55" t="s">
        <v>205</v>
      </c>
      <c r="K55" t="s">
        <v>205</v>
      </c>
      <c r="L55" t="s">
        <v>326</v>
      </c>
      <c r="M55" t="s">
        <v>341</v>
      </c>
      <c r="N55" t="s">
        <v>478</v>
      </c>
      <c r="O55" t="s">
        <v>340</v>
      </c>
      <c r="P55" t="s">
        <v>1213</v>
      </c>
      <c r="Q55" s="131">
        <v>123796</v>
      </c>
      <c r="R55" s="131">
        <v>1</v>
      </c>
      <c r="S55" s="131">
        <v>1320</v>
      </c>
      <c r="T55" s="109"/>
      <c r="U55" s="131">
        <v>1634.107</v>
      </c>
      <c r="V55" s="132">
        <v>2.3000000000000001E-4</v>
      </c>
      <c r="W55" s="132">
        <v>4.5213130108099856E-3</v>
      </c>
      <c r="X55" s="132">
        <v>1.01E-3</v>
      </c>
    </row>
    <row r="56" spans="1:24">
      <c r="A56" t="s">
        <v>1214</v>
      </c>
      <c r="B56" t="s">
        <v>1218</v>
      </c>
      <c r="C56" t="s">
        <v>3631</v>
      </c>
      <c r="D56" t="s">
        <v>3632</v>
      </c>
      <c r="E56" t="s">
        <v>310</v>
      </c>
      <c r="F56" t="s">
        <v>3633</v>
      </c>
      <c r="G56" t="s">
        <v>3634</v>
      </c>
      <c r="H56" t="s">
        <v>322</v>
      </c>
      <c r="I56" t="s">
        <v>918</v>
      </c>
      <c r="J56" t="s">
        <v>205</v>
      </c>
      <c r="K56" t="s">
        <v>205</v>
      </c>
      <c r="L56" t="s">
        <v>326</v>
      </c>
      <c r="M56" t="s">
        <v>341</v>
      </c>
      <c r="N56" t="s">
        <v>446</v>
      </c>
      <c r="O56" t="s">
        <v>340</v>
      </c>
      <c r="P56" t="s">
        <v>1213</v>
      </c>
      <c r="Q56" s="131">
        <v>6114</v>
      </c>
      <c r="R56" s="131">
        <v>1</v>
      </c>
      <c r="S56" s="131">
        <v>26530</v>
      </c>
      <c r="T56" s="109"/>
      <c r="U56" s="131">
        <v>1622.0440000000001</v>
      </c>
      <c r="V56" s="132">
        <v>1E-4</v>
      </c>
      <c r="W56" s="132">
        <v>4.4879366169450789E-3</v>
      </c>
      <c r="X56" s="132">
        <v>1E-3</v>
      </c>
    </row>
    <row r="57" spans="1:24">
      <c r="A57" t="s">
        <v>1214</v>
      </c>
      <c r="B57" t="s">
        <v>1218</v>
      </c>
      <c r="C57" t="s">
        <v>2062</v>
      </c>
      <c r="D57" t="s">
        <v>2063</v>
      </c>
      <c r="E57" t="s">
        <v>310</v>
      </c>
      <c r="F57" t="s">
        <v>2062</v>
      </c>
      <c r="G57" t="s">
        <v>3635</v>
      </c>
      <c r="H57" t="s">
        <v>322</v>
      </c>
      <c r="I57" t="s">
        <v>918</v>
      </c>
      <c r="J57" t="s">
        <v>205</v>
      </c>
      <c r="K57" t="s">
        <v>205</v>
      </c>
      <c r="L57" t="s">
        <v>326</v>
      </c>
      <c r="M57" t="s">
        <v>341</v>
      </c>
      <c r="N57" t="s">
        <v>462</v>
      </c>
      <c r="O57" t="s">
        <v>340</v>
      </c>
      <c r="P57" t="s">
        <v>1213</v>
      </c>
      <c r="Q57" s="131">
        <v>2525</v>
      </c>
      <c r="R57" s="131">
        <v>1</v>
      </c>
      <c r="S57" s="131">
        <v>58480</v>
      </c>
      <c r="T57" s="109"/>
      <c r="U57" s="131">
        <v>1476.62</v>
      </c>
      <c r="V57" s="132">
        <v>1.4999999999999999E-4</v>
      </c>
      <c r="W57" s="132">
        <v>4.0855716412831226E-3</v>
      </c>
      <c r="X57" s="132">
        <v>9.1E-4</v>
      </c>
    </row>
    <row r="58" spans="1:24">
      <c r="A58" t="s">
        <v>1214</v>
      </c>
      <c r="B58" t="s">
        <v>1218</v>
      </c>
      <c r="C58" t="s">
        <v>2224</v>
      </c>
      <c r="D58" t="s">
        <v>2225</v>
      </c>
      <c r="E58" t="s">
        <v>310</v>
      </c>
      <c r="F58" t="s">
        <v>2224</v>
      </c>
      <c r="G58" t="s">
        <v>3636</v>
      </c>
      <c r="H58" t="s">
        <v>322</v>
      </c>
      <c r="I58" t="s">
        <v>918</v>
      </c>
      <c r="J58" t="s">
        <v>205</v>
      </c>
      <c r="K58" t="s">
        <v>205</v>
      </c>
      <c r="L58" t="s">
        <v>326</v>
      </c>
      <c r="M58" t="s">
        <v>341</v>
      </c>
      <c r="N58" t="s">
        <v>448</v>
      </c>
      <c r="O58" t="s">
        <v>340</v>
      </c>
      <c r="P58" t="s">
        <v>1213</v>
      </c>
      <c r="Q58" s="131">
        <v>4000</v>
      </c>
      <c r="R58" s="131">
        <v>1</v>
      </c>
      <c r="S58" s="131">
        <v>36740</v>
      </c>
      <c r="T58" s="109"/>
      <c r="U58" s="131">
        <v>1469.6</v>
      </c>
      <c r="V58" s="132">
        <v>1.9000000000000001E-4</v>
      </c>
      <c r="W58" s="132">
        <v>4.0661484227693502E-3</v>
      </c>
      <c r="X58" s="132">
        <v>9.1E-4</v>
      </c>
    </row>
    <row r="59" spans="1:24">
      <c r="A59" t="s">
        <v>1214</v>
      </c>
      <c r="B59" t="s">
        <v>1218</v>
      </c>
      <c r="C59" t="s">
        <v>3637</v>
      </c>
      <c r="D59" t="s">
        <v>3638</v>
      </c>
      <c r="E59" t="s">
        <v>310</v>
      </c>
      <c r="F59" t="s">
        <v>3637</v>
      </c>
      <c r="G59" t="s">
        <v>3639</v>
      </c>
      <c r="H59" t="s">
        <v>322</v>
      </c>
      <c r="I59" t="s">
        <v>918</v>
      </c>
      <c r="J59" t="s">
        <v>205</v>
      </c>
      <c r="K59" t="s">
        <v>205</v>
      </c>
      <c r="L59" t="s">
        <v>326</v>
      </c>
      <c r="M59" t="s">
        <v>341</v>
      </c>
      <c r="N59" t="s">
        <v>463</v>
      </c>
      <c r="O59" t="s">
        <v>340</v>
      </c>
      <c r="P59" t="s">
        <v>1213</v>
      </c>
      <c r="Q59" s="131">
        <v>42971</v>
      </c>
      <c r="R59" s="131">
        <v>1</v>
      </c>
      <c r="S59" s="131">
        <v>2836</v>
      </c>
      <c r="T59" s="109">
        <v>85.941999999999993</v>
      </c>
      <c r="U59" s="131">
        <v>1304.5999999999999</v>
      </c>
      <c r="V59" s="132">
        <v>4.4000000000000002E-4</v>
      </c>
      <c r="W59" s="132">
        <v>3.6096197824883598E-3</v>
      </c>
      <c r="X59" s="132">
        <v>8.5999999999999998E-4</v>
      </c>
    </row>
    <row r="60" spans="1:24">
      <c r="A60" t="s">
        <v>1214</v>
      </c>
      <c r="B60" t="s">
        <v>1218</v>
      </c>
      <c r="C60" t="s">
        <v>3640</v>
      </c>
      <c r="D60" t="s">
        <v>3641</v>
      </c>
      <c r="E60" t="s">
        <v>310</v>
      </c>
      <c r="F60" t="s">
        <v>3642</v>
      </c>
      <c r="G60" t="s">
        <v>3643</v>
      </c>
      <c r="H60" t="s">
        <v>322</v>
      </c>
      <c r="I60" t="s">
        <v>918</v>
      </c>
      <c r="J60" t="s">
        <v>205</v>
      </c>
      <c r="K60" t="s">
        <v>205</v>
      </c>
      <c r="L60" t="s">
        <v>326</v>
      </c>
      <c r="M60" t="s">
        <v>341</v>
      </c>
      <c r="N60" t="s">
        <v>456</v>
      </c>
      <c r="O60" t="s">
        <v>340</v>
      </c>
      <c r="P60" t="s">
        <v>1213</v>
      </c>
      <c r="Q60" s="131">
        <v>12174</v>
      </c>
      <c r="R60" s="131">
        <v>1</v>
      </c>
      <c r="S60" s="131">
        <v>10400</v>
      </c>
      <c r="T60" s="109"/>
      <c r="U60" s="131">
        <v>1266.096</v>
      </c>
      <c r="V60" s="132">
        <v>9.3000000000000005E-4</v>
      </c>
      <c r="W60" s="132">
        <v>3.5030853657284861E-3</v>
      </c>
      <c r="X60" s="132">
        <v>7.7999999999999999E-4</v>
      </c>
    </row>
    <row r="61" spans="1:24">
      <c r="A61" t="s">
        <v>1214</v>
      </c>
      <c r="B61" t="s">
        <v>1218</v>
      </c>
      <c r="C61" t="s">
        <v>3644</v>
      </c>
      <c r="D61" t="s">
        <v>3645</v>
      </c>
      <c r="E61" t="s">
        <v>80</v>
      </c>
      <c r="F61" t="s">
        <v>3646</v>
      </c>
      <c r="G61" t="s">
        <v>3647</v>
      </c>
      <c r="H61" t="s">
        <v>322</v>
      </c>
      <c r="I61" t="s">
        <v>960</v>
      </c>
      <c r="J61" t="s">
        <v>205</v>
      </c>
      <c r="K61" t="s">
        <v>225</v>
      </c>
      <c r="L61" t="s">
        <v>315</v>
      </c>
      <c r="M61" t="s">
        <v>343</v>
      </c>
      <c r="N61" t="s">
        <v>474</v>
      </c>
      <c r="O61" t="s">
        <v>340</v>
      </c>
      <c r="P61" t="s">
        <v>1213</v>
      </c>
      <c r="Q61" s="131">
        <v>2423263</v>
      </c>
      <c r="R61" s="131">
        <v>1</v>
      </c>
      <c r="S61" s="131">
        <v>0</v>
      </c>
      <c r="T61" s="109"/>
      <c r="U61" s="131">
        <v>0</v>
      </c>
      <c r="V61" s="132">
        <v>1.635E-2</v>
      </c>
      <c r="W61" s="132">
        <v>0</v>
      </c>
      <c r="X61" s="132">
        <v>0</v>
      </c>
    </row>
    <row r="62" spans="1:24">
      <c r="A62" t="s">
        <v>1214</v>
      </c>
      <c r="B62" t="s">
        <v>1218</v>
      </c>
      <c r="C62" t="s">
        <v>3648</v>
      </c>
      <c r="D62" t="s">
        <v>3649</v>
      </c>
      <c r="E62" t="s">
        <v>80</v>
      </c>
      <c r="F62" t="s">
        <v>3650</v>
      </c>
      <c r="G62" t="s">
        <v>3651</v>
      </c>
      <c r="H62" t="s">
        <v>322</v>
      </c>
      <c r="I62" t="s">
        <v>918</v>
      </c>
      <c r="J62" t="s">
        <v>206</v>
      </c>
      <c r="K62" t="s">
        <v>225</v>
      </c>
      <c r="L62" t="s">
        <v>326</v>
      </c>
      <c r="M62" t="s">
        <v>345</v>
      </c>
      <c r="N62" t="s">
        <v>545</v>
      </c>
      <c r="O62" t="s">
        <v>340</v>
      </c>
      <c r="P62" t="s">
        <v>1216</v>
      </c>
      <c r="Q62" s="131">
        <v>2500</v>
      </c>
      <c r="R62" s="131">
        <v>3.3719999999999999</v>
      </c>
      <c r="S62" s="131">
        <v>49741</v>
      </c>
      <c r="T62" s="109"/>
      <c r="U62" s="131">
        <v>4193.1660000000002</v>
      </c>
      <c r="V62" s="132">
        <v>0</v>
      </c>
      <c r="W62" s="132">
        <v>1.1601820439105924E-2</v>
      </c>
      <c r="X62" s="132">
        <v>2.5799999999999998E-3</v>
      </c>
    </row>
    <row r="63" spans="1:24">
      <c r="A63" t="s">
        <v>1214</v>
      </c>
      <c r="B63" t="s">
        <v>1218</v>
      </c>
      <c r="C63" t="s">
        <v>3652</v>
      </c>
      <c r="D63" t="s">
        <v>3653</v>
      </c>
      <c r="E63" t="s">
        <v>80</v>
      </c>
      <c r="F63" t="s">
        <v>3654</v>
      </c>
      <c r="G63" t="s">
        <v>3655</v>
      </c>
      <c r="H63" t="s">
        <v>322</v>
      </c>
      <c r="I63" t="s">
        <v>918</v>
      </c>
      <c r="J63" t="s">
        <v>206</v>
      </c>
      <c r="K63" t="s">
        <v>225</v>
      </c>
      <c r="L63" t="s">
        <v>326</v>
      </c>
      <c r="M63" t="s">
        <v>345</v>
      </c>
      <c r="N63" t="s">
        <v>501</v>
      </c>
      <c r="O63" t="s">
        <v>340</v>
      </c>
      <c r="P63" t="s">
        <v>1216</v>
      </c>
      <c r="Q63" s="131">
        <v>11388</v>
      </c>
      <c r="R63" s="131">
        <v>3.3719999999999999</v>
      </c>
      <c r="S63" s="131">
        <v>9778</v>
      </c>
      <c r="T63" s="109"/>
      <c r="U63" s="131">
        <v>3754.7849999999999</v>
      </c>
      <c r="V63" s="132">
        <v>0</v>
      </c>
      <c r="W63" s="132">
        <v>1.0388890246045192E-2</v>
      </c>
      <c r="X63" s="132">
        <v>2.31E-3</v>
      </c>
    </row>
    <row r="64" spans="1:24">
      <c r="A64" t="s">
        <v>1214</v>
      </c>
      <c r="B64" t="s">
        <v>1218</v>
      </c>
      <c r="C64" t="s">
        <v>3656</v>
      </c>
      <c r="D64" t="s">
        <v>3657</v>
      </c>
      <c r="E64" t="s">
        <v>80</v>
      </c>
      <c r="F64" t="s">
        <v>3658</v>
      </c>
      <c r="G64" t="s">
        <v>3659</v>
      </c>
      <c r="H64" t="s">
        <v>322</v>
      </c>
      <c r="I64" t="s">
        <v>918</v>
      </c>
      <c r="J64" t="s">
        <v>206</v>
      </c>
      <c r="K64" t="s">
        <v>225</v>
      </c>
      <c r="L64" t="s">
        <v>326</v>
      </c>
      <c r="M64" t="s">
        <v>345</v>
      </c>
      <c r="N64" t="s">
        <v>528</v>
      </c>
      <c r="O64" t="s">
        <v>340</v>
      </c>
      <c r="P64" t="s">
        <v>1216</v>
      </c>
      <c r="Q64" s="131">
        <v>6542</v>
      </c>
      <c r="R64" s="131">
        <v>3.3719999999999999</v>
      </c>
      <c r="S64" s="131">
        <v>15932</v>
      </c>
      <c r="T64" s="109"/>
      <c r="U64" s="131">
        <v>3514.5390000000002</v>
      </c>
      <c r="V64" s="132">
        <v>0</v>
      </c>
      <c r="W64" s="132">
        <v>9.7241679447546067E-3</v>
      </c>
      <c r="X64" s="132">
        <v>2.1700000000000001E-3</v>
      </c>
    </row>
    <row r="65" spans="1:24">
      <c r="A65" t="s">
        <v>1214</v>
      </c>
      <c r="B65" t="s">
        <v>1218</v>
      </c>
      <c r="C65" t="s">
        <v>3660</v>
      </c>
      <c r="D65" t="s">
        <v>3661</v>
      </c>
      <c r="E65" t="s">
        <v>80</v>
      </c>
      <c r="F65" t="s">
        <v>3662</v>
      </c>
      <c r="G65" t="s">
        <v>3663</v>
      </c>
      <c r="H65" t="s">
        <v>322</v>
      </c>
      <c r="I65" t="s">
        <v>918</v>
      </c>
      <c r="J65" t="s">
        <v>206</v>
      </c>
      <c r="K65" t="s">
        <v>225</v>
      </c>
      <c r="L65" t="s">
        <v>326</v>
      </c>
      <c r="M65" t="s">
        <v>345</v>
      </c>
      <c r="N65" t="s">
        <v>546</v>
      </c>
      <c r="O65" t="s">
        <v>340</v>
      </c>
      <c r="P65" t="s">
        <v>1216</v>
      </c>
      <c r="Q65" s="131">
        <v>5735</v>
      </c>
      <c r="R65" s="131">
        <v>3.3719999999999999</v>
      </c>
      <c r="S65" s="131">
        <v>17739</v>
      </c>
      <c r="T65" s="109"/>
      <c r="U65" s="131">
        <v>3430.442</v>
      </c>
      <c r="V65" s="132">
        <v>0</v>
      </c>
      <c r="W65" s="132">
        <v>9.4914849807442407E-3</v>
      </c>
      <c r="X65" s="132">
        <v>2.1099999999999999E-3</v>
      </c>
    </row>
    <row r="66" spans="1:24">
      <c r="A66" t="s">
        <v>1214</v>
      </c>
      <c r="B66" t="s">
        <v>1218</v>
      </c>
      <c r="C66" t="s">
        <v>3357</v>
      </c>
      <c r="D66" t="s">
        <v>3358</v>
      </c>
      <c r="E66" t="s">
        <v>80</v>
      </c>
      <c r="F66" t="s">
        <v>3664</v>
      </c>
      <c r="G66" t="s">
        <v>3665</v>
      </c>
      <c r="H66" t="s">
        <v>322</v>
      </c>
      <c r="I66" t="s">
        <v>918</v>
      </c>
      <c r="J66" t="s">
        <v>206</v>
      </c>
      <c r="K66" t="s">
        <v>302</v>
      </c>
      <c r="L66" t="s">
        <v>326</v>
      </c>
      <c r="M66" t="s">
        <v>345</v>
      </c>
      <c r="N66" t="s">
        <v>549</v>
      </c>
      <c r="O66" t="s">
        <v>340</v>
      </c>
      <c r="P66" t="s">
        <v>1216</v>
      </c>
      <c r="Q66" s="131">
        <v>4254</v>
      </c>
      <c r="R66" s="131">
        <v>3.3719999999999999</v>
      </c>
      <c r="S66" s="131">
        <v>22649</v>
      </c>
      <c r="T66" s="109">
        <v>1.996</v>
      </c>
      <c r="U66" s="131">
        <v>3255.6129999999998</v>
      </c>
      <c r="V66" s="132">
        <v>0</v>
      </c>
      <c r="W66" s="132">
        <v>9.0077610677037224E-3</v>
      </c>
      <c r="X66" s="132">
        <v>2.0100000000000001E-3</v>
      </c>
    </row>
    <row r="67" spans="1:24">
      <c r="A67" t="s">
        <v>1214</v>
      </c>
      <c r="B67" t="s">
        <v>1218</v>
      </c>
      <c r="C67" t="s">
        <v>3666</v>
      </c>
      <c r="D67" t="s">
        <v>3667</v>
      </c>
      <c r="E67" t="s">
        <v>80</v>
      </c>
      <c r="F67" t="s">
        <v>3668</v>
      </c>
      <c r="G67" t="s">
        <v>3669</v>
      </c>
      <c r="H67" t="s">
        <v>322</v>
      </c>
      <c r="I67" t="s">
        <v>918</v>
      </c>
      <c r="J67" t="s">
        <v>206</v>
      </c>
      <c r="K67" t="s">
        <v>225</v>
      </c>
      <c r="L67" t="s">
        <v>326</v>
      </c>
      <c r="M67" t="s">
        <v>345</v>
      </c>
      <c r="N67" t="s">
        <v>487</v>
      </c>
      <c r="O67" t="s">
        <v>340</v>
      </c>
      <c r="P67" t="s">
        <v>1216</v>
      </c>
      <c r="Q67" s="131">
        <v>6000</v>
      </c>
      <c r="R67" s="131">
        <v>3.3719999999999999</v>
      </c>
      <c r="S67" s="131">
        <v>14319</v>
      </c>
      <c r="T67" s="109"/>
      <c r="U67" s="131">
        <v>2897.02</v>
      </c>
      <c r="V67" s="132">
        <v>0</v>
      </c>
      <c r="W67" s="132">
        <v>8.0155915240414152E-3</v>
      </c>
      <c r="X67" s="132">
        <v>1.7899999999999999E-3</v>
      </c>
    </row>
    <row r="68" spans="1:24">
      <c r="A68" t="s">
        <v>1214</v>
      </c>
      <c r="B68" t="s">
        <v>1218</v>
      </c>
      <c r="C68" t="s">
        <v>3670</v>
      </c>
      <c r="D68" t="s">
        <v>3671</v>
      </c>
      <c r="E68" t="s">
        <v>310</v>
      </c>
      <c r="F68" t="s">
        <v>3670</v>
      </c>
      <c r="G68" t="s">
        <v>3672</v>
      </c>
      <c r="H68" t="s">
        <v>322</v>
      </c>
      <c r="I68" t="s">
        <v>918</v>
      </c>
      <c r="J68" t="s">
        <v>206</v>
      </c>
      <c r="K68" t="s">
        <v>205</v>
      </c>
      <c r="L68" t="s">
        <v>326</v>
      </c>
      <c r="M68" t="s">
        <v>347</v>
      </c>
      <c r="N68" t="s">
        <v>494</v>
      </c>
      <c r="O68" t="s">
        <v>340</v>
      </c>
      <c r="P68" t="s">
        <v>1216</v>
      </c>
      <c r="Q68" s="131">
        <v>160000</v>
      </c>
      <c r="R68" s="131">
        <v>3.3719999999999999</v>
      </c>
      <c r="S68" s="131">
        <v>510</v>
      </c>
      <c r="T68" s="109"/>
      <c r="U68" s="131">
        <v>2751.5520000000001</v>
      </c>
      <c r="V68" s="132">
        <v>9.8099999999999993E-3</v>
      </c>
      <c r="W68" s="132">
        <v>7.6131048074087179E-3</v>
      </c>
      <c r="X68" s="132">
        <v>1.6999999999999999E-3</v>
      </c>
    </row>
    <row r="69" spans="1:24">
      <c r="A69" t="s">
        <v>1214</v>
      </c>
      <c r="B69" t="s">
        <v>1218</v>
      </c>
      <c r="C69" t="s">
        <v>3673</v>
      </c>
      <c r="D69">
        <v>5454</v>
      </c>
      <c r="E69" t="s">
        <v>80</v>
      </c>
      <c r="F69" t="s">
        <v>3674</v>
      </c>
      <c r="G69" t="s">
        <v>3675</v>
      </c>
      <c r="H69" t="s">
        <v>322</v>
      </c>
      <c r="I69" t="s">
        <v>918</v>
      </c>
      <c r="J69" t="s">
        <v>206</v>
      </c>
      <c r="K69" t="s">
        <v>225</v>
      </c>
      <c r="L69" t="s">
        <v>326</v>
      </c>
      <c r="M69" t="s">
        <v>347</v>
      </c>
      <c r="N69" t="s">
        <v>487</v>
      </c>
      <c r="O69" t="s">
        <v>340</v>
      </c>
      <c r="P69" t="s">
        <v>1216</v>
      </c>
      <c r="Q69" s="131">
        <v>4628</v>
      </c>
      <c r="R69" s="131">
        <v>3.3719999999999999</v>
      </c>
      <c r="S69" s="131">
        <v>16554</v>
      </c>
      <c r="T69" s="109"/>
      <c r="U69" s="131">
        <v>2583.3539999999998</v>
      </c>
      <c r="V69" s="132">
        <v>4.0000000000000003E-5</v>
      </c>
      <c r="W69" s="132">
        <v>7.1477278120270077E-3</v>
      </c>
      <c r="X69" s="132">
        <v>1.5900000000000001E-3</v>
      </c>
    </row>
    <row r="70" spans="1:24">
      <c r="A70" t="s">
        <v>1214</v>
      </c>
      <c r="B70" t="s">
        <v>1218</v>
      </c>
      <c r="C70" t="s">
        <v>3676</v>
      </c>
      <c r="D70" t="s">
        <v>3677</v>
      </c>
      <c r="E70" t="s">
        <v>80</v>
      </c>
      <c r="F70" t="s">
        <v>3678</v>
      </c>
      <c r="G70" t="s">
        <v>3679</v>
      </c>
      <c r="H70" t="s">
        <v>322</v>
      </c>
      <c r="I70" t="s">
        <v>918</v>
      </c>
      <c r="J70" t="s">
        <v>206</v>
      </c>
      <c r="K70" t="s">
        <v>225</v>
      </c>
      <c r="L70" t="s">
        <v>326</v>
      </c>
      <c r="M70" t="s">
        <v>345</v>
      </c>
      <c r="N70" t="s">
        <v>537</v>
      </c>
      <c r="O70" t="s">
        <v>340</v>
      </c>
      <c r="P70" t="s">
        <v>1216</v>
      </c>
      <c r="Q70" s="131">
        <v>2588</v>
      </c>
      <c r="R70" s="131">
        <v>3.3719999999999999</v>
      </c>
      <c r="S70" s="131">
        <v>28991</v>
      </c>
      <c r="T70" s="109"/>
      <c r="U70" s="131">
        <v>2529.9679999999998</v>
      </c>
      <c r="V70" s="132">
        <v>0</v>
      </c>
      <c r="W70" s="132">
        <v>7.0000172787540327E-3</v>
      </c>
      <c r="X70" s="132">
        <v>1.56E-3</v>
      </c>
    </row>
    <row r="71" spans="1:24">
      <c r="A71" t="s">
        <v>1214</v>
      </c>
      <c r="B71" t="s">
        <v>1218</v>
      </c>
      <c r="C71" t="s">
        <v>3352</v>
      </c>
      <c r="D71" t="s">
        <v>3353</v>
      </c>
      <c r="E71" t="s">
        <v>80</v>
      </c>
      <c r="F71" t="s">
        <v>3352</v>
      </c>
      <c r="G71" t="s">
        <v>3680</v>
      </c>
      <c r="H71" t="s">
        <v>322</v>
      </c>
      <c r="I71" t="s">
        <v>918</v>
      </c>
      <c r="J71" t="s">
        <v>206</v>
      </c>
      <c r="K71" t="s">
        <v>225</v>
      </c>
      <c r="L71" t="s">
        <v>326</v>
      </c>
      <c r="M71" t="s">
        <v>345</v>
      </c>
      <c r="N71" t="s">
        <v>546</v>
      </c>
      <c r="O71" t="s">
        <v>340</v>
      </c>
      <c r="P71" t="s">
        <v>1216</v>
      </c>
      <c r="Q71" s="131">
        <v>1011</v>
      </c>
      <c r="R71" s="131">
        <v>3.3719999999999999</v>
      </c>
      <c r="S71" s="131">
        <v>73809</v>
      </c>
      <c r="T71" s="109"/>
      <c r="U71" s="131">
        <v>2516.2170000000001</v>
      </c>
      <c r="V71" s="132">
        <v>0</v>
      </c>
      <c r="W71" s="132">
        <v>6.96197045855704E-3</v>
      </c>
      <c r="X71" s="132">
        <v>1.5499999999999999E-3</v>
      </c>
    </row>
    <row r="72" spans="1:24">
      <c r="A72" t="s">
        <v>1214</v>
      </c>
      <c r="B72" t="s">
        <v>1218</v>
      </c>
      <c r="C72" t="s">
        <v>3681</v>
      </c>
      <c r="D72" t="s">
        <v>3682</v>
      </c>
      <c r="E72" t="s">
        <v>80</v>
      </c>
      <c r="F72" t="s">
        <v>3683</v>
      </c>
      <c r="G72" t="s">
        <v>3684</v>
      </c>
      <c r="H72" t="s">
        <v>322</v>
      </c>
      <c r="I72" t="s">
        <v>918</v>
      </c>
      <c r="J72" t="s">
        <v>206</v>
      </c>
      <c r="K72" t="s">
        <v>234</v>
      </c>
      <c r="L72" t="s">
        <v>326</v>
      </c>
      <c r="M72" t="s">
        <v>381</v>
      </c>
      <c r="N72" t="s">
        <v>569</v>
      </c>
      <c r="O72" t="s">
        <v>340</v>
      </c>
      <c r="P72" t="s">
        <v>1219</v>
      </c>
      <c r="Q72" s="131">
        <v>32521</v>
      </c>
      <c r="R72" s="131">
        <v>4.6239999999999997</v>
      </c>
      <c r="S72" s="131">
        <v>1600</v>
      </c>
      <c r="T72" s="109"/>
      <c r="U72" s="131">
        <v>2405.826</v>
      </c>
      <c r="V72" s="132">
        <v>7.7999999999999999E-4</v>
      </c>
      <c r="W72" s="132">
        <v>6.6565361971675932E-3</v>
      </c>
      <c r="X72" s="132">
        <v>1.48E-3</v>
      </c>
    </row>
    <row r="73" spans="1:24">
      <c r="A73" t="s">
        <v>1214</v>
      </c>
      <c r="B73" t="s">
        <v>1218</v>
      </c>
      <c r="C73" t="s">
        <v>3685</v>
      </c>
      <c r="D73" t="s">
        <v>3686</v>
      </c>
      <c r="E73" t="s">
        <v>80</v>
      </c>
      <c r="F73" t="s">
        <v>3687</v>
      </c>
      <c r="G73" t="s">
        <v>3688</v>
      </c>
      <c r="H73" t="s">
        <v>322</v>
      </c>
      <c r="I73" t="s">
        <v>918</v>
      </c>
      <c r="J73" t="s">
        <v>206</v>
      </c>
      <c r="K73" t="s">
        <v>225</v>
      </c>
      <c r="L73" t="s">
        <v>326</v>
      </c>
      <c r="M73" t="s">
        <v>345</v>
      </c>
      <c r="N73" t="s">
        <v>545</v>
      </c>
      <c r="O73" t="s">
        <v>340</v>
      </c>
      <c r="P73" t="s">
        <v>1216</v>
      </c>
      <c r="Q73" s="131">
        <v>2740</v>
      </c>
      <c r="R73" s="131">
        <v>3.3719999999999999</v>
      </c>
      <c r="S73" s="131">
        <v>20464</v>
      </c>
      <c r="T73" s="109"/>
      <c r="U73" s="131">
        <v>1890.7260000000001</v>
      </c>
      <c r="V73" s="132">
        <v>0</v>
      </c>
      <c r="W73" s="132">
        <v>5.2313367874176663E-3</v>
      </c>
      <c r="X73" s="132">
        <v>1.17E-3</v>
      </c>
    </row>
    <row r="74" spans="1:24">
      <c r="A74" t="s">
        <v>1214</v>
      </c>
      <c r="B74" t="s">
        <v>1218</v>
      </c>
      <c r="C74" t="s">
        <v>3689</v>
      </c>
      <c r="D74" t="s">
        <v>3690</v>
      </c>
      <c r="E74" t="s">
        <v>80</v>
      </c>
      <c r="F74" t="s">
        <v>3691</v>
      </c>
      <c r="G74" t="s">
        <v>3692</v>
      </c>
      <c r="H74" t="s">
        <v>322</v>
      </c>
      <c r="I74" t="s">
        <v>918</v>
      </c>
      <c r="J74" t="s">
        <v>206</v>
      </c>
      <c r="K74" t="s">
        <v>225</v>
      </c>
      <c r="L74" t="s">
        <v>326</v>
      </c>
      <c r="M74" t="s">
        <v>345</v>
      </c>
      <c r="N74" t="s">
        <v>547</v>
      </c>
      <c r="O74" t="s">
        <v>340</v>
      </c>
      <c r="P74" t="s">
        <v>1216</v>
      </c>
      <c r="Q74" s="131">
        <v>2416</v>
      </c>
      <c r="R74" s="131">
        <v>3.3719999999999999</v>
      </c>
      <c r="S74" s="131">
        <v>20517</v>
      </c>
      <c r="T74" s="109"/>
      <c r="U74" s="131">
        <v>1671.4690000000001</v>
      </c>
      <c r="V74" s="132">
        <v>0</v>
      </c>
      <c r="W74" s="132">
        <v>4.6246876960110662E-3</v>
      </c>
      <c r="X74" s="132">
        <v>1.0300000000000001E-3</v>
      </c>
    </row>
    <row r="75" spans="1:24">
      <c r="A75" t="s">
        <v>1214</v>
      </c>
      <c r="B75" t="s">
        <v>1218</v>
      </c>
      <c r="C75" t="s">
        <v>3693</v>
      </c>
      <c r="D75" t="s">
        <v>3694</v>
      </c>
      <c r="E75" t="s">
        <v>80</v>
      </c>
      <c r="F75" t="s">
        <v>3693</v>
      </c>
      <c r="G75" t="s">
        <v>3695</v>
      </c>
      <c r="H75" t="s">
        <v>322</v>
      </c>
      <c r="I75" t="s">
        <v>918</v>
      </c>
      <c r="J75" t="s">
        <v>206</v>
      </c>
      <c r="K75" t="s">
        <v>205</v>
      </c>
      <c r="L75" t="s">
        <v>326</v>
      </c>
      <c r="M75" t="s">
        <v>345</v>
      </c>
      <c r="N75" t="s">
        <v>547</v>
      </c>
      <c r="O75" t="s">
        <v>340</v>
      </c>
      <c r="P75" t="s">
        <v>1216</v>
      </c>
      <c r="Q75" s="131">
        <v>10812</v>
      </c>
      <c r="R75" s="131">
        <v>3.3719999999999999</v>
      </c>
      <c r="S75" s="131">
        <v>3873</v>
      </c>
      <c r="T75" s="109">
        <v>4.0529999999999999</v>
      </c>
      <c r="U75" s="131">
        <v>1425.6890000000001</v>
      </c>
      <c r="V75" s="132">
        <v>5.4000000000000001E-4</v>
      </c>
      <c r="W75" s="132">
        <v>3.9446537008094801E-3</v>
      </c>
      <c r="X75" s="132">
        <v>8.8000000000000003E-4</v>
      </c>
    </row>
    <row r="76" spans="1:24">
      <c r="A76" t="s">
        <v>1214</v>
      </c>
      <c r="B76" t="s">
        <v>1218</v>
      </c>
      <c r="C76" t="s">
        <v>3696</v>
      </c>
      <c r="D76" t="s">
        <v>3697</v>
      </c>
      <c r="E76" t="s">
        <v>80</v>
      </c>
      <c r="F76" t="s">
        <v>3698</v>
      </c>
      <c r="G76" t="s">
        <v>3699</v>
      </c>
      <c r="H76" t="s">
        <v>322</v>
      </c>
      <c r="I76" t="s">
        <v>918</v>
      </c>
      <c r="J76" t="s">
        <v>206</v>
      </c>
      <c r="K76" t="s">
        <v>225</v>
      </c>
      <c r="L76" t="s">
        <v>326</v>
      </c>
      <c r="M76" t="s">
        <v>345</v>
      </c>
      <c r="N76" t="s">
        <v>498</v>
      </c>
      <c r="O76" t="s">
        <v>340</v>
      </c>
      <c r="P76" t="s">
        <v>1216</v>
      </c>
      <c r="Q76" s="131">
        <v>2700</v>
      </c>
      <c r="R76" s="131">
        <v>3.3719999999999999</v>
      </c>
      <c r="S76" s="131">
        <v>13145</v>
      </c>
      <c r="T76" s="109"/>
      <c r="U76" s="131">
        <v>1196.7729999999999</v>
      </c>
      <c r="V76" s="132">
        <v>2.0000000000000002E-5</v>
      </c>
      <c r="W76" s="132">
        <v>3.3112796994848553E-3</v>
      </c>
      <c r="X76" s="132">
        <v>7.3999999999999999E-4</v>
      </c>
    </row>
    <row r="77" spans="1:24">
      <c r="A77" t="s">
        <v>1214</v>
      </c>
      <c r="B77" t="s">
        <v>1218</v>
      </c>
      <c r="C77" t="s">
        <v>3700</v>
      </c>
      <c r="D77" t="s">
        <v>3701</v>
      </c>
      <c r="E77" t="s">
        <v>80</v>
      </c>
      <c r="F77" t="s">
        <v>3700</v>
      </c>
      <c r="G77" t="s">
        <v>3702</v>
      </c>
      <c r="H77" t="s">
        <v>322</v>
      </c>
      <c r="I77" t="s">
        <v>918</v>
      </c>
      <c r="J77" t="s">
        <v>206</v>
      </c>
      <c r="K77" t="s">
        <v>225</v>
      </c>
      <c r="L77" t="s">
        <v>326</v>
      </c>
      <c r="M77" t="s">
        <v>345</v>
      </c>
      <c r="N77" t="s">
        <v>570</v>
      </c>
      <c r="O77" t="s">
        <v>340</v>
      </c>
      <c r="P77" t="s">
        <v>1216</v>
      </c>
      <c r="Q77" s="131">
        <v>688</v>
      </c>
      <c r="R77" s="131">
        <v>3.3719999999999999</v>
      </c>
      <c r="S77" s="131">
        <v>38821</v>
      </c>
      <c r="T77" s="109"/>
      <c r="U77" s="131">
        <v>900.62199999999996</v>
      </c>
      <c r="V77" s="132">
        <v>0</v>
      </c>
      <c r="W77" s="132">
        <v>2.4918771943463376E-3</v>
      </c>
      <c r="X77" s="132">
        <v>5.5999999999999995E-4</v>
      </c>
    </row>
    <row r="78" spans="1:24">
      <c r="A78" t="s">
        <v>1214</v>
      </c>
      <c r="B78" t="s">
        <v>1218</v>
      </c>
      <c r="C78" t="s">
        <v>3703</v>
      </c>
      <c r="D78">
        <v>5445</v>
      </c>
      <c r="E78" t="s">
        <v>80</v>
      </c>
      <c r="F78" t="s">
        <v>3703</v>
      </c>
      <c r="G78" t="s">
        <v>3704</v>
      </c>
      <c r="H78" t="s">
        <v>322</v>
      </c>
      <c r="I78" t="s">
        <v>918</v>
      </c>
      <c r="J78" t="s">
        <v>206</v>
      </c>
      <c r="K78" t="s">
        <v>225</v>
      </c>
      <c r="L78" t="s">
        <v>326</v>
      </c>
      <c r="M78" t="s">
        <v>345</v>
      </c>
      <c r="N78" t="s">
        <v>544</v>
      </c>
      <c r="O78" t="s">
        <v>340</v>
      </c>
      <c r="P78" t="s">
        <v>1216</v>
      </c>
      <c r="Q78" s="131">
        <v>164.16</v>
      </c>
      <c r="R78" s="131">
        <v>3.3719999999999999</v>
      </c>
      <c r="S78" s="131">
        <v>2361</v>
      </c>
      <c r="T78" s="109"/>
      <c r="U78" s="131">
        <v>13.069000000000001</v>
      </c>
      <c r="V78" s="132">
        <v>0</v>
      </c>
      <c r="W78" s="132">
        <v>3.6159835150498532E-5</v>
      </c>
      <c r="X78" s="132">
        <v>1.0000000000000001E-5</v>
      </c>
    </row>
    <row r="79" spans="1:24">
      <c r="A79" t="s">
        <v>1214</v>
      </c>
      <c r="B79" t="s">
        <v>1220</v>
      </c>
      <c r="C79" t="s">
        <v>1536</v>
      </c>
      <c r="D79" t="s">
        <v>1537</v>
      </c>
      <c r="E79" t="s">
        <v>310</v>
      </c>
      <c r="F79" t="s">
        <v>1536</v>
      </c>
      <c r="G79" t="s">
        <v>3514</v>
      </c>
      <c r="H79" t="s">
        <v>322</v>
      </c>
      <c r="I79" t="s">
        <v>918</v>
      </c>
      <c r="J79" t="s">
        <v>205</v>
      </c>
      <c r="K79" t="s">
        <v>205</v>
      </c>
      <c r="L79" t="s">
        <v>326</v>
      </c>
      <c r="M79" t="s">
        <v>341</v>
      </c>
      <c r="N79" t="s">
        <v>449</v>
      </c>
      <c r="O79" t="s">
        <v>340</v>
      </c>
      <c r="P79" t="s">
        <v>1213</v>
      </c>
      <c r="Q79" s="131">
        <v>127756</v>
      </c>
      <c r="R79" s="131">
        <v>1</v>
      </c>
      <c r="S79" s="131">
        <v>6262</v>
      </c>
      <c r="T79" s="109"/>
      <c r="U79" s="131">
        <v>8000.0810000000001</v>
      </c>
      <c r="V79" s="132">
        <v>8.0000000000000007E-5</v>
      </c>
      <c r="W79" s="132">
        <v>5.2650106251536113E-2</v>
      </c>
      <c r="X79" s="132">
        <v>2.0480000000000002E-2</v>
      </c>
    </row>
    <row r="80" spans="1:24">
      <c r="A80" t="s">
        <v>1214</v>
      </c>
      <c r="B80" t="s">
        <v>1220</v>
      </c>
      <c r="C80" t="s">
        <v>2184</v>
      </c>
      <c r="D80" t="s">
        <v>2185</v>
      </c>
      <c r="E80" t="s">
        <v>310</v>
      </c>
      <c r="F80" t="s">
        <v>3515</v>
      </c>
      <c r="G80" t="s">
        <v>3516</v>
      </c>
      <c r="H80" t="s">
        <v>322</v>
      </c>
      <c r="I80" t="s">
        <v>918</v>
      </c>
      <c r="J80" t="s">
        <v>205</v>
      </c>
      <c r="K80" t="s">
        <v>205</v>
      </c>
      <c r="L80" t="s">
        <v>326</v>
      </c>
      <c r="M80" t="s">
        <v>341</v>
      </c>
      <c r="N80" t="s">
        <v>446</v>
      </c>
      <c r="O80" t="s">
        <v>340</v>
      </c>
      <c r="P80" t="s">
        <v>1213</v>
      </c>
      <c r="Q80" s="131">
        <v>74770</v>
      </c>
      <c r="R80" s="131">
        <v>1</v>
      </c>
      <c r="S80" s="131">
        <v>9745</v>
      </c>
      <c r="T80" s="109"/>
      <c r="U80" s="131">
        <v>7286.3370000000004</v>
      </c>
      <c r="V80" s="132">
        <v>2.7999999999999998E-4</v>
      </c>
      <c r="W80" s="132">
        <v>4.7952816632043968E-2</v>
      </c>
      <c r="X80" s="132">
        <v>1.866E-2</v>
      </c>
    </row>
    <row r="81" spans="1:24">
      <c r="A81" t="s">
        <v>1214</v>
      </c>
      <c r="B81" t="s">
        <v>1220</v>
      </c>
      <c r="C81" t="s">
        <v>2556</v>
      </c>
      <c r="D81" t="s">
        <v>2557</v>
      </c>
      <c r="E81" t="s">
        <v>310</v>
      </c>
      <c r="F81" t="s">
        <v>2556</v>
      </c>
      <c r="G81" t="s">
        <v>3520</v>
      </c>
      <c r="H81" t="s">
        <v>322</v>
      </c>
      <c r="I81" t="s">
        <v>918</v>
      </c>
      <c r="J81" t="s">
        <v>205</v>
      </c>
      <c r="K81" t="s">
        <v>205</v>
      </c>
      <c r="L81" t="s">
        <v>326</v>
      </c>
      <c r="M81" t="s">
        <v>341</v>
      </c>
      <c r="N81" t="s">
        <v>447</v>
      </c>
      <c r="O81" t="s">
        <v>340</v>
      </c>
      <c r="P81" t="s">
        <v>1213</v>
      </c>
      <c r="Q81" s="131">
        <v>4241</v>
      </c>
      <c r="R81" s="131">
        <v>1</v>
      </c>
      <c r="S81" s="131">
        <v>149800</v>
      </c>
      <c r="T81" s="109">
        <v>7.8860000000000001</v>
      </c>
      <c r="U81" s="131">
        <v>6360.9040000000005</v>
      </c>
      <c r="V81" s="132">
        <v>9.0000000000000006E-5</v>
      </c>
      <c r="W81" s="132">
        <v>4.1862360075581875E-2</v>
      </c>
      <c r="X81" s="132">
        <v>1.6310000000000002E-2</v>
      </c>
    </row>
    <row r="82" spans="1:24">
      <c r="A82" t="s">
        <v>1214</v>
      </c>
      <c r="B82" t="s">
        <v>1220</v>
      </c>
      <c r="C82" t="s">
        <v>2172</v>
      </c>
      <c r="D82" t="s">
        <v>2173</v>
      </c>
      <c r="E82" t="s">
        <v>310</v>
      </c>
      <c r="F82" t="s">
        <v>2172</v>
      </c>
      <c r="G82" t="s">
        <v>3519</v>
      </c>
      <c r="H82" t="s">
        <v>322</v>
      </c>
      <c r="I82" t="s">
        <v>918</v>
      </c>
      <c r="J82" t="s">
        <v>205</v>
      </c>
      <c r="K82" t="s">
        <v>205</v>
      </c>
      <c r="L82" t="s">
        <v>326</v>
      </c>
      <c r="M82" t="s">
        <v>341</v>
      </c>
      <c r="N82" t="s">
        <v>468</v>
      </c>
      <c r="O82" t="s">
        <v>340</v>
      </c>
      <c r="P82" t="s">
        <v>1213</v>
      </c>
      <c r="Q82" s="131">
        <v>102703</v>
      </c>
      <c r="R82" s="131">
        <v>1</v>
      </c>
      <c r="S82" s="131">
        <v>5699</v>
      </c>
      <c r="T82" s="109"/>
      <c r="U82" s="131">
        <v>5853.0439999999999</v>
      </c>
      <c r="V82" s="132">
        <v>8.0000000000000007E-5</v>
      </c>
      <c r="W82" s="132">
        <v>3.8520033546524834E-2</v>
      </c>
      <c r="X82" s="132">
        <v>1.499E-2</v>
      </c>
    </row>
    <row r="83" spans="1:24">
      <c r="A83" t="s">
        <v>1214</v>
      </c>
      <c r="B83" t="s">
        <v>1220</v>
      </c>
      <c r="C83" t="s">
        <v>1992</v>
      </c>
      <c r="D83" t="s">
        <v>1993</v>
      </c>
      <c r="E83" t="s">
        <v>310</v>
      </c>
      <c r="F83" t="s">
        <v>1992</v>
      </c>
      <c r="G83" t="s">
        <v>3517</v>
      </c>
      <c r="H83" t="s">
        <v>322</v>
      </c>
      <c r="I83" t="s">
        <v>918</v>
      </c>
      <c r="J83" t="s">
        <v>205</v>
      </c>
      <c r="K83" t="s">
        <v>205</v>
      </c>
      <c r="L83" t="s">
        <v>326</v>
      </c>
      <c r="M83" t="s">
        <v>341</v>
      </c>
      <c r="N83" t="s">
        <v>449</v>
      </c>
      <c r="O83" t="s">
        <v>340</v>
      </c>
      <c r="P83" t="s">
        <v>1213</v>
      </c>
      <c r="Q83" s="131">
        <v>86100</v>
      </c>
      <c r="R83" s="131">
        <v>1</v>
      </c>
      <c r="S83" s="131">
        <v>6462</v>
      </c>
      <c r="T83" s="109"/>
      <c r="U83" s="131">
        <v>5563.7820000000002</v>
      </c>
      <c r="V83" s="132">
        <v>6.0000000000000002E-5</v>
      </c>
      <c r="W83" s="132">
        <v>3.6616343442070667E-2</v>
      </c>
      <c r="X83" s="132">
        <v>1.4250000000000001E-2</v>
      </c>
    </row>
    <row r="84" spans="1:24">
      <c r="A84" t="s">
        <v>1214</v>
      </c>
      <c r="B84" t="s">
        <v>1220</v>
      </c>
      <c r="C84" t="s">
        <v>3253</v>
      </c>
      <c r="D84" t="s">
        <v>3254</v>
      </c>
      <c r="E84" t="s">
        <v>310</v>
      </c>
      <c r="F84" t="s">
        <v>3253</v>
      </c>
      <c r="G84" t="s">
        <v>3518</v>
      </c>
      <c r="H84" t="s">
        <v>322</v>
      </c>
      <c r="I84" t="s">
        <v>918</v>
      </c>
      <c r="J84" t="s">
        <v>205</v>
      </c>
      <c r="K84" t="s">
        <v>205</v>
      </c>
      <c r="L84" t="s">
        <v>326</v>
      </c>
      <c r="M84" t="s">
        <v>341</v>
      </c>
      <c r="N84" t="s">
        <v>449</v>
      </c>
      <c r="O84" t="s">
        <v>340</v>
      </c>
      <c r="P84" t="s">
        <v>1213</v>
      </c>
      <c r="Q84" s="131">
        <v>164817</v>
      </c>
      <c r="R84" s="131">
        <v>1</v>
      </c>
      <c r="S84" s="131">
        <v>3356</v>
      </c>
      <c r="T84" s="109"/>
      <c r="U84" s="131">
        <v>5531.259</v>
      </c>
      <c r="V84" s="132">
        <v>1.2999999999999999E-4</v>
      </c>
      <c r="W84" s="132">
        <v>3.6402303183525941E-2</v>
      </c>
      <c r="X84" s="132">
        <v>1.4160000000000001E-2</v>
      </c>
    </row>
    <row r="85" spans="1:24">
      <c r="A85" t="s">
        <v>1214</v>
      </c>
      <c r="B85" t="s">
        <v>1220</v>
      </c>
      <c r="C85" t="s">
        <v>1596</v>
      </c>
      <c r="D85" t="s">
        <v>1597</v>
      </c>
      <c r="E85" t="s">
        <v>310</v>
      </c>
      <c r="F85" t="s">
        <v>1596</v>
      </c>
      <c r="G85" t="s">
        <v>3524</v>
      </c>
      <c r="H85" t="s">
        <v>322</v>
      </c>
      <c r="I85" t="s">
        <v>918</v>
      </c>
      <c r="J85" t="s">
        <v>205</v>
      </c>
      <c r="K85" t="s">
        <v>205</v>
      </c>
      <c r="L85" t="s">
        <v>326</v>
      </c>
      <c r="M85" t="s">
        <v>341</v>
      </c>
      <c r="N85" t="s">
        <v>442</v>
      </c>
      <c r="O85" t="s">
        <v>340</v>
      </c>
      <c r="P85" t="s">
        <v>1213</v>
      </c>
      <c r="Q85" s="131">
        <v>71528.5</v>
      </c>
      <c r="R85" s="131">
        <v>1</v>
      </c>
      <c r="S85" s="131">
        <v>7640</v>
      </c>
      <c r="T85" s="109"/>
      <c r="U85" s="131">
        <v>5464.777</v>
      </c>
      <c r="V85" s="132">
        <v>5.9999999999999995E-4</v>
      </c>
      <c r="W85" s="132">
        <v>3.5964772068051661E-2</v>
      </c>
      <c r="X85" s="132">
        <v>1.3990000000000001E-2</v>
      </c>
    </row>
    <row r="86" spans="1:24">
      <c r="A86" t="s">
        <v>1214</v>
      </c>
      <c r="B86" t="s">
        <v>1220</v>
      </c>
      <c r="C86" t="s">
        <v>3225</v>
      </c>
      <c r="D86" t="s">
        <v>3226</v>
      </c>
      <c r="E86" t="s">
        <v>310</v>
      </c>
      <c r="F86" t="s">
        <v>3225</v>
      </c>
      <c r="G86" t="s">
        <v>3532</v>
      </c>
      <c r="H86" t="s">
        <v>322</v>
      </c>
      <c r="I86" t="s">
        <v>918</v>
      </c>
      <c r="J86" t="s">
        <v>205</v>
      </c>
      <c r="K86" t="s">
        <v>205</v>
      </c>
      <c r="L86" t="s">
        <v>326</v>
      </c>
      <c r="M86" t="s">
        <v>341</v>
      </c>
      <c r="N86" t="s">
        <v>442</v>
      </c>
      <c r="O86" t="s">
        <v>340</v>
      </c>
      <c r="P86" t="s">
        <v>1213</v>
      </c>
      <c r="Q86" s="131">
        <v>312108</v>
      </c>
      <c r="R86" s="131">
        <v>1</v>
      </c>
      <c r="S86" s="131">
        <v>1532</v>
      </c>
      <c r="T86" s="109"/>
      <c r="U86" s="131">
        <v>4781.4949999999999</v>
      </c>
      <c r="V86" s="132">
        <v>1.75E-3</v>
      </c>
      <c r="W86" s="132">
        <v>3.1467958860815118E-2</v>
      </c>
      <c r="X86" s="132">
        <v>1.2239999999999999E-2</v>
      </c>
    </row>
    <row r="87" spans="1:24">
      <c r="A87" t="s">
        <v>1214</v>
      </c>
      <c r="B87" t="s">
        <v>1220</v>
      </c>
      <c r="C87" t="s">
        <v>1944</v>
      </c>
      <c r="D87" t="s">
        <v>1945</v>
      </c>
      <c r="E87" t="s">
        <v>310</v>
      </c>
      <c r="F87" t="s">
        <v>1944</v>
      </c>
      <c r="G87" t="s">
        <v>3523</v>
      </c>
      <c r="H87" t="s">
        <v>322</v>
      </c>
      <c r="I87" t="s">
        <v>918</v>
      </c>
      <c r="J87" t="s">
        <v>205</v>
      </c>
      <c r="K87" t="s">
        <v>205</v>
      </c>
      <c r="L87" t="s">
        <v>326</v>
      </c>
      <c r="M87" t="s">
        <v>341</v>
      </c>
      <c r="N87" t="s">
        <v>465</v>
      </c>
      <c r="O87" t="s">
        <v>340</v>
      </c>
      <c r="P87" t="s">
        <v>1213</v>
      </c>
      <c r="Q87" s="131">
        <v>7228</v>
      </c>
      <c r="R87" s="131">
        <v>1</v>
      </c>
      <c r="S87" s="131">
        <v>64490</v>
      </c>
      <c r="T87" s="109"/>
      <c r="U87" s="131">
        <v>4661.3370000000004</v>
      </c>
      <c r="V87" s="132">
        <v>2.9E-4</v>
      </c>
      <c r="W87" s="132">
        <v>3.0677175434125809E-2</v>
      </c>
      <c r="X87" s="132">
        <v>1.1939999999999999E-2</v>
      </c>
    </row>
    <row r="88" spans="1:24">
      <c r="A88" t="s">
        <v>1214</v>
      </c>
      <c r="B88" t="s">
        <v>1220</v>
      </c>
      <c r="C88" t="s">
        <v>1816</v>
      </c>
      <c r="D88" t="s">
        <v>1817</v>
      </c>
      <c r="E88" t="s">
        <v>310</v>
      </c>
      <c r="F88" t="s">
        <v>1816</v>
      </c>
      <c r="G88" t="s">
        <v>3531</v>
      </c>
      <c r="H88" t="s">
        <v>322</v>
      </c>
      <c r="I88" t="s">
        <v>918</v>
      </c>
      <c r="J88" t="s">
        <v>205</v>
      </c>
      <c r="K88" t="s">
        <v>205</v>
      </c>
      <c r="L88" t="s">
        <v>326</v>
      </c>
      <c r="M88" t="s">
        <v>341</v>
      </c>
      <c r="N88" t="s">
        <v>462</v>
      </c>
      <c r="O88" t="s">
        <v>340</v>
      </c>
      <c r="P88" t="s">
        <v>1213</v>
      </c>
      <c r="Q88" s="131">
        <v>42443</v>
      </c>
      <c r="R88" s="131">
        <v>1</v>
      </c>
      <c r="S88" s="131">
        <v>10930</v>
      </c>
      <c r="T88" s="109"/>
      <c r="U88" s="131">
        <v>4639.0200000000004</v>
      </c>
      <c r="V88" s="132">
        <v>2.3900000000000002E-3</v>
      </c>
      <c r="W88" s="132">
        <v>3.0530302868558592E-2</v>
      </c>
      <c r="X88" s="132">
        <v>1.188E-2</v>
      </c>
    </row>
    <row r="89" spans="1:24">
      <c r="A89" t="s">
        <v>1214</v>
      </c>
      <c r="B89" t="s">
        <v>1220</v>
      </c>
      <c r="C89" t="s">
        <v>3528</v>
      </c>
      <c r="D89" t="s">
        <v>3529</v>
      </c>
      <c r="E89" t="s">
        <v>310</v>
      </c>
      <c r="F89" t="s">
        <v>3528</v>
      </c>
      <c r="G89" t="s">
        <v>3530</v>
      </c>
      <c r="H89" t="s">
        <v>322</v>
      </c>
      <c r="I89" t="s">
        <v>918</v>
      </c>
      <c r="J89" t="s">
        <v>205</v>
      </c>
      <c r="K89" t="s">
        <v>205</v>
      </c>
      <c r="L89" t="s">
        <v>326</v>
      </c>
      <c r="M89" t="s">
        <v>341</v>
      </c>
      <c r="N89" t="s">
        <v>446</v>
      </c>
      <c r="O89" t="s">
        <v>340</v>
      </c>
      <c r="P89" t="s">
        <v>1213</v>
      </c>
      <c r="Q89" s="131">
        <v>71943</v>
      </c>
      <c r="R89" s="131">
        <v>1</v>
      </c>
      <c r="S89" s="131">
        <v>6410</v>
      </c>
      <c r="T89" s="109"/>
      <c r="U89" s="131">
        <v>4611.5460000000003</v>
      </c>
      <c r="V89" s="132">
        <v>2.8800000000000002E-3</v>
      </c>
      <c r="W89" s="132">
        <v>3.0349491071883696E-2</v>
      </c>
      <c r="X89" s="132">
        <v>1.1809999999999999E-2</v>
      </c>
    </row>
    <row r="90" spans="1:24">
      <c r="A90" t="s">
        <v>1214</v>
      </c>
      <c r="B90" t="s">
        <v>1220</v>
      </c>
      <c r="C90" t="s">
        <v>2089</v>
      </c>
      <c r="D90" t="s">
        <v>2090</v>
      </c>
      <c r="E90" t="s">
        <v>310</v>
      </c>
      <c r="F90" t="s">
        <v>2089</v>
      </c>
      <c r="G90" t="s">
        <v>3533</v>
      </c>
      <c r="H90" t="s">
        <v>322</v>
      </c>
      <c r="I90" t="s">
        <v>918</v>
      </c>
      <c r="J90" t="s">
        <v>205</v>
      </c>
      <c r="K90" t="s">
        <v>205</v>
      </c>
      <c r="L90" t="s">
        <v>326</v>
      </c>
      <c r="M90" t="s">
        <v>341</v>
      </c>
      <c r="N90" t="s">
        <v>465</v>
      </c>
      <c r="O90" t="s">
        <v>340</v>
      </c>
      <c r="P90" t="s">
        <v>1213</v>
      </c>
      <c r="Q90" s="131">
        <v>13749</v>
      </c>
      <c r="R90" s="131">
        <v>1</v>
      </c>
      <c r="S90" s="131">
        <v>30970</v>
      </c>
      <c r="T90" s="109"/>
      <c r="U90" s="131">
        <v>4258.0649999999996</v>
      </c>
      <c r="V90" s="132">
        <v>1.1E-4</v>
      </c>
      <c r="W90" s="132">
        <v>2.8023163099967E-2</v>
      </c>
      <c r="X90" s="132">
        <v>1.09E-2</v>
      </c>
    </row>
    <row r="91" spans="1:24">
      <c r="A91" t="s">
        <v>1214</v>
      </c>
      <c r="B91" t="s">
        <v>1220</v>
      </c>
      <c r="C91" t="s">
        <v>3535</v>
      </c>
      <c r="D91" t="s">
        <v>3536</v>
      </c>
      <c r="E91" t="s">
        <v>310</v>
      </c>
      <c r="F91" t="s">
        <v>3535</v>
      </c>
      <c r="G91" t="s">
        <v>3537</v>
      </c>
      <c r="H91" t="s">
        <v>322</v>
      </c>
      <c r="I91" t="s">
        <v>918</v>
      </c>
      <c r="J91" t="s">
        <v>205</v>
      </c>
      <c r="K91" t="s">
        <v>205</v>
      </c>
      <c r="L91" t="s">
        <v>326</v>
      </c>
      <c r="M91" t="s">
        <v>341</v>
      </c>
      <c r="N91" t="s">
        <v>447</v>
      </c>
      <c r="O91" t="s">
        <v>340</v>
      </c>
      <c r="P91" t="s">
        <v>1213</v>
      </c>
      <c r="Q91" s="131">
        <v>25963</v>
      </c>
      <c r="R91" s="131">
        <v>1</v>
      </c>
      <c r="S91" s="131">
        <v>12570</v>
      </c>
      <c r="T91" s="109"/>
      <c r="U91" s="131">
        <v>3263.549</v>
      </c>
      <c r="V91" s="132">
        <v>3.2000000000000003E-4</v>
      </c>
      <c r="W91" s="132">
        <v>2.1478057735552232E-2</v>
      </c>
      <c r="X91" s="132">
        <v>8.3599999999999994E-3</v>
      </c>
    </row>
    <row r="92" spans="1:24">
      <c r="A92" t="s">
        <v>1214</v>
      </c>
      <c r="B92" t="s">
        <v>1220</v>
      </c>
      <c r="C92" t="s">
        <v>2571</v>
      </c>
      <c r="D92" t="s">
        <v>2572</v>
      </c>
      <c r="E92" t="s">
        <v>310</v>
      </c>
      <c r="F92" t="s">
        <v>2571</v>
      </c>
      <c r="G92" t="s">
        <v>3534</v>
      </c>
      <c r="H92" t="s">
        <v>322</v>
      </c>
      <c r="I92" t="s">
        <v>918</v>
      </c>
      <c r="J92" t="s">
        <v>205</v>
      </c>
      <c r="K92" t="s">
        <v>205</v>
      </c>
      <c r="L92" t="s">
        <v>326</v>
      </c>
      <c r="M92" t="s">
        <v>341</v>
      </c>
      <c r="N92" t="s">
        <v>441</v>
      </c>
      <c r="O92" t="s">
        <v>340</v>
      </c>
      <c r="P92" t="s">
        <v>1213</v>
      </c>
      <c r="Q92" s="131">
        <v>77845</v>
      </c>
      <c r="R92" s="131">
        <v>1</v>
      </c>
      <c r="S92" s="131">
        <v>4100</v>
      </c>
      <c r="T92" s="109"/>
      <c r="U92" s="131">
        <v>3191.645</v>
      </c>
      <c r="V92" s="132">
        <v>2.7999999999999998E-4</v>
      </c>
      <c r="W92" s="132">
        <v>2.1004843371858858E-2</v>
      </c>
      <c r="X92" s="132">
        <v>8.1700000000000002E-3</v>
      </c>
    </row>
    <row r="93" spans="1:24">
      <c r="A93" t="s">
        <v>1214</v>
      </c>
      <c r="B93" t="s">
        <v>1220</v>
      </c>
      <c r="C93" t="s">
        <v>2137</v>
      </c>
      <c r="D93" t="s">
        <v>2138</v>
      </c>
      <c r="E93" t="s">
        <v>310</v>
      </c>
      <c r="F93" t="s">
        <v>2137</v>
      </c>
      <c r="G93" t="s">
        <v>3544</v>
      </c>
      <c r="H93" t="s">
        <v>322</v>
      </c>
      <c r="I93" t="s">
        <v>918</v>
      </c>
      <c r="J93" t="s">
        <v>205</v>
      </c>
      <c r="K93" t="s">
        <v>205</v>
      </c>
      <c r="L93" t="s">
        <v>326</v>
      </c>
      <c r="M93" t="s">
        <v>341</v>
      </c>
      <c r="N93" t="s">
        <v>457</v>
      </c>
      <c r="O93" t="s">
        <v>340</v>
      </c>
      <c r="P93" t="s">
        <v>1213</v>
      </c>
      <c r="Q93" s="131">
        <v>134005</v>
      </c>
      <c r="R93" s="131">
        <v>1</v>
      </c>
      <c r="S93" s="131">
        <v>2309</v>
      </c>
      <c r="T93" s="109"/>
      <c r="U93" s="131">
        <v>3094.1750000000002</v>
      </c>
      <c r="V93" s="132">
        <v>1E-4</v>
      </c>
      <c r="W93" s="132">
        <v>2.0363374134692733E-2</v>
      </c>
      <c r="X93" s="132">
        <v>7.92E-3</v>
      </c>
    </row>
    <row r="94" spans="1:24">
      <c r="A94" t="s">
        <v>1214</v>
      </c>
      <c r="B94" t="s">
        <v>1220</v>
      </c>
      <c r="C94" t="s">
        <v>1898</v>
      </c>
      <c r="D94" t="s">
        <v>1899</v>
      </c>
      <c r="E94" t="s">
        <v>310</v>
      </c>
      <c r="F94" t="s">
        <v>3538</v>
      </c>
      <c r="G94" t="s">
        <v>3539</v>
      </c>
      <c r="H94" t="s">
        <v>322</v>
      </c>
      <c r="I94" t="s">
        <v>918</v>
      </c>
      <c r="J94" t="s">
        <v>205</v>
      </c>
      <c r="K94" t="s">
        <v>205</v>
      </c>
      <c r="L94" t="s">
        <v>326</v>
      </c>
      <c r="M94" t="s">
        <v>341</v>
      </c>
      <c r="N94" t="s">
        <v>449</v>
      </c>
      <c r="O94" t="s">
        <v>340</v>
      </c>
      <c r="P94" t="s">
        <v>1213</v>
      </c>
      <c r="Q94" s="131">
        <v>13361</v>
      </c>
      <c r="R94" s="131">
        <v>1</v>
      </c>
      <c r="S94" s="131">
        <v>21950</v>
      </c>
      <c r="T94" s="109"/>
      <c r="U94" s="131">
        <v>2932.74</v>
      </c>
      <c r="V94" s="132">
        <v>5.0000000000000002E-5</v>
      </c>
      <c r="W94" s="132">
        <v>1.9300938654012379E-2</v>
      </c>
      <c r="X94" s="132">
        <v>7.5100000000000002E-3</v>
      </c>
    </row>
    <row r="95" spans="1:24">
      <c r="A95" t="s">
        <v>1214</v>
      </c>
      <c r="B95" t="s">
        <v>1220</v>
      </c>
      <c r="C95" t="s">
        <v>3540</v>
      </c>
      <c r="D95" t="s">
        <v>3541</v>
      </c>
      <c r="E95" t="s">
        <v>310</v>
      </c>
      <c r="F95" t="s">
        <v>3540</v>
      </c>
      <c r="G95" t="s">
        <v>3542</v>
      </c>
      <c r="H95" t="s">
        <v>322</v>
      </c>
      <c r="I95" t="s">
        <v>918</v>
      </c>
      <c r="J95" t="s">
        <v>205</v>
      </c>
      <c r="K95" t="s">
        <v>205</v>
      </c>
      <c r="L95" t="s">
        <v>326</v>
      </c>
      <c r="M95" t="s">
        <v>341</v>
      </c>
      <c r="N95" t="s">
        <v>459</v>
      </c>
      <c r="O95" t="s">
        <v>340</v>
      </c>
      <c r="P95" t="s">
        <v>1213</v>
      </c>
      <c r="Q95" s="131">
        <v>20003</v>
      </c>
      <c r="R95" s="131">
        <v>1</v>
      </c>
      <c r="S95" s="131">
        <v>14620</v>
      </c>
      <c r="T95" s="109"/>
      <c r="U95" s="131">
        <v>2924.4389999999999</v>
      </c>
      <c r="V95" s="132">
        <v>1.8000000000000001E-4</v>
      </c>
      <c r="W95" s="132">
        <v>1.9246308140647077E-2</v>
      </c>
      <c r="X95" s="132">
        <v>7.4900000000000001E-3</v>
      </c>
    </row>
    <row r="96" spans="1:24">
      <c r="A96" t="s">
        <v>1214</v>
      </c>
      <c r="B96" t="s">
        <v>1220</v>
      </c>
      <c r="C96" t="s">
        <v>1652</v>
      </c>
      <c r="D96" t="s">
        <v>1653</v>
      </c>
      <c r="E96" t="s">
        <v>310</v>
      </c>
      <c r="F96" t="s">
        <v>3521</v>
      </c>
      <c r="G96" t="s">
        <v>3522</v>
      </c>
      <c r="H96" t="s">
        <v>322</v>
      </c>
      <c r="I96" t="s">
        <v>918</v>
      </c>
      <c r="J96" t="s">
        <v>205</v>
      </c>
      <c r="K96" t="s">
        <v>205</v>
      </c>
      <c r="L96" t="s">
        <v>326</v>
      </c>
      <c r="M96" t="s">
        <v>341</v>
      </c>
      <c r="N96" t="s">
        <v>455</v>
      </c>
      <c r="O96" t="s">
        <v>340</v>
      </c>
      <c r="P96" t="s">
        <v>1213</v>
      </c>
      <c r="Q96" s="131">
        <v>27015</v>
      </c>
      <c r="R96" s="131">
        <v>1</v>
      </c>
      <c r="S96" s="131">
        <v>9900</v>
      </c>
      <c r="T96" s="109"/>
      <c r="U96" s="131">
        <v>2674.4850000000001</v>
      </c>
      <c r="V96" s="132">
        <v>2.5999999999999998E-4</v>
      </c>
      <c r="W96" s="132">
        <v>1.7601311713986344E-2</v>
      </c>
      <c r="X96" s="132">
        <v>6.8500000000000002E-3</v>
      </c>
    </row>
    <row r="97" spans="1:24">
      <c r="A97" t="s">
        <v>1214</v>
      </c>
      <c r="B97" t="s">
        <v>1220</v>
      </c>
      <c r="C97" t="s">
        <v>3525</v>
      </c>
      <c r="D97" t="s">
        <v>3526</v>
      </c>
      <c r="E97" t="s">
        <v>310</v>
      </c>
      <c r="F97" t="s">
        <v>3525</v>
      </c>
      <c r="G97" t="s">
        <v>3527</v>
      </c>
      <c r="H97" t="s">
        <v>322</v>
      </c>
      <c r="I97" t="s">
        <v>918</v>
      </c>
      <c r="J97" t="s">
        <v>205</v>
      </c>
      <c r="K97" t="s">
        <v>205</v>
      </c>
      <c r="L97" t="s">
        <v>326</v>
      </c>
      <c r="M97" t="s">
        <v>341</v>
      </c>
      <c r="N97" t="s">
        <v>481</v>
      </c>
      <c r="O97" t="s">
        <v>340</v>
      </c>
      <c r="P97" t="s">
        <v>1213</v>
      </c>
      <c r="Q97" s="131">
        <v>4484</v>
      </c>
      <c r="R97" s="131">
        <v>1</v>
      </c>
      <c r="S97" s="131">
        <v>57150</v>
      </c>
      <c r="T97" s="109"/>
      <c r="U97" s="131">
        <v>2562.6060000000002</v>
      </c>
      <c r="V97" s="132">
        <v>6.0000000000000002E-5</v>
      </c>
      <c r="W97" s="132">
        <v>1.6865014014336103E-2</v>
      </c>
      <c r="X97" s="132">
        <v>6.5599999999999999E-3</v>
      </c>
    </row>
    <row r="98" spans="1:24">
      <c r="A98" t="s">
        <v>1214</v>
      </c>
      <c r="B98" t="s">
        <v>1220</v>
      </c>
      <c r="C98" t="s">
        <v>2207</v>
      </c>
      <c r="D98" t="s">
        <v>2208</v>
      </c>
      <c r="E98" t="s">
        <v>310</v>
      </c>
      <c r="F98" t="s">
        <v>2207</v>
      </c>
      <c r="G98" t="s">
        <v>3549</v>
      </c>
      <c r="H98" t="s">
        <v>322</v>
      </c>
      <c r="I98" t="s">
        <v>918</v>
      </c>
      <c r="J98" t="s">
        <v>205</v>
      </c>
      <c r="K98" t="s">
        <v>205</v>
      </c>
      <c r="L98" t="s">
        <v>326</v>
      </c>
      <c r="M98" t="s">
        <v>341</v>
      </c>
      <c r="N98" t="s">
        <v>455</v>
      </c>
      <c r="O98" t="s">
        <v>340</v>
      </c>
      <c r="P98" t="s">
        <v>1213</v>
      </c>
      <c r="Q98" s="131">
        <v>3631</v>
      </c>
      <c r="R98" s="131">
        <v>1</v>
      </c>
      <c r="S98" s="131">
        <v>69740</v>
      </c>
      <c r="T98" s="109"/>
      <c r="U98" s="131">
        <v>2532.259</v>
      </c>
      <c r="V98" s="132">
        <v>2.0000000000000001E-4</v>
      </c>
      <c r="W98" s="132">
        <v>1.6665294439694871E-2</v>
      </c>
      <c r="X98" s="132">
        <v>6.4799999999999996E-3</v>
      </c>
    </row>
    <row r="99" spans="1:24">
      <c r="A99" t="s">
        <v>1214</v>
      </c>
      <c r="B99" t="s">
        <v>1220</v>
      </c>
      <c r="C99" t="s">
        <v>1892</v>
      </c>
      <c r="D99" t="s">
        <v>1893</v>
      </c>
      <c r="E99" t="s">
        <v>312</v>
      </c>
      <c r="F99" t="s">
        <v>1892</v>
      </c>
      <c r="G99" t="s">
        <v>3626</v>
      </c>
      <c r="H99" t="s">
        <v>322</v>
      </c>
      <c r="I99" t="s">
        <v>918</v>
      </c>
      <c r="J99" t="s">
        <v>205</v>
      </c>
      <c r="K99" t="s">
        <v>234</v>
      </c>
      <c r="L99" t="s">
        <v>326</v>
      </c>
      <c r="M99" t="s">
        <v>341</v>
      </c>
      <c r="N99" t="s">
        <v>455</v>
      </c>
      <c r="O99" t="s">
        <v>340</v>
      </c>
      <c r="P99" t="s">
        <v>1213</v>
      </c>
      <c r="Q99" s="131">
        <v>53025</v>
      </c>
      <c r="R99" s="131">
        <v>1</v>
      </c>
      <c r="S99" s="131">
        <v>4272</v>
      </c>
      <c r="T99" s="109">
        <v>53.64</v>
      </c>
      <c r="U99" s="131">
        <v>2318.8679999999999</v>
      </c>
      <c r="V99" s="132">
        <v>2.9E-4</v>
      </c>
      <c r="W99" s="132">
        <v>1.5260926306032032E-2</v>
      </c>
      <c r="X99" s="132">
        <v>6.0699999999999999E-3</v>
      </c>
    </row>
    <row r="100" spans="1:24">
      <c r="A100" t="s">
        <v>1214</v>
      </c>
      <c r="B100" t="s">
        <v>1220</v>
      </c>
      <c r="C100" t="s">
        <v>3550</v>
      </c>
      <c r="D100" t="s">
        <v>3551</v>
      </c>
      <c r="E100" t="s">
        <v>310</v>
      </c>
      <c r="F100" t="s">
        <v>3552</v>
      </c>
      <c r="G100" t="s">
        <v>3553</v>
      </c>
      <c r="H100" t="s">
        <v>322</v>
      </c>
      <c r="I100" t="s">
        <v>918</v>
      </c>
      <c r="J100" t="s">
        <v>205</v>
      </c>
      <c r="K100" t="s">
        <v>205</v>
      </c>
      <c r="L100" t="s">
        <v>326</v>
      </c>
      <c r="M100" t="s">
        <v>341</v>
      </c>
      <c r="N100" t="s">
        <v>455</v>
      </c>
      <c r="O100" t="s">
        <v>340</v>
      </c>
      <c r="P100" t="s">
        <v>1213</v>
      </c>
      <c r="Q100" s="131">
        <v>453256</v>
      </c>
      <c r="R100" s="131">
        <v>1</v>
      </c>
      <c r="S100" s="131">
        <v>483.9</v>
      </c>
      <c r="T100" s="109"/>
      <c r="U100" s="131">
        <v>2193.306</v>
      </c>
      <c r="V100" s="132">
        <v>4.0000000000000002E-4</v>
      </c>
      <c r="W100" s="132">
        <v>1.4434578092663271E-2</v>
      </c>
      <c r="X100" s="132">
        <v>5.62E-3</v>
      </c>
    </row>
    <row r="101" spans="1:24">
      <c r="A101" t="s">
        <v>1214</v>
      </c>
      <c r="B101" t="s">
        <v>1220</v>
      </c>
      <c r="C101" t="s">
        <v>3581</v>
      </c>
      <c r="D101" t="s">
        <v>3582</v>
      </c>
      <c r="E101" t="s">
        <v>310</v>
      </c>
      <c r="F101" t="s">
        <v>3581</v>
      </c>
      <c r="G101" t="s">
        <v>3583</v>
      </c>
      <c r="H101" t="s">
        <v>322</v>
      </c>
      <c r="I101" t="s">
        <v>918</v>
      </c>
      <c r="J101" t="s">
        <v>205</v>
      </c>
      <c r="K101" t="s">
        <v>205</v>
      </c>
      <c r="L101" t="s">
        <v>326</v>
      </c>
      <c r="M101" t="s">
        <v>341</v>
      </c>
      <c r="N101" t="s">
        <v>463</v>
      </c>
      <c r="O101" t="s">
        <v>340</v>
      </c>
      <c r="P101" t="s">
        <v>1213</v>
      </c>
      <c r="Q101" s="131">
        <v>57850</v>
      </c>
      <c r="R101" s="131">
        <v>1</v>
      </c>
      <c r="S101" s="131">
        <v>3709</v>
      </c>
      <c r="T101" s="109"/>
      <c r="U101" s="131">
        <v>2145.6570000000002</v>
      </c>
      <c r="V101" s="132">
        <v>1.5200000000000001E-3</v>
      </c>
      <c r="W101" s="132">
        <v>1.412099065363866E-2</v>
      </c>
      <c r="X101" s="132">
        <v>5.4900000000000001E-3</v>
      </c>
    </row>
    <row r="102" spans="1:24">
      <c r="A102" t="s">
        <v>1214</v>
      </c>
      <c r="B102" t="s">
        <v>1220</v>
      </c>
      <c r="C102" t="s">
        <v>2606</v>
      </c>
      <c r="D102" t="s">
        <v>2607</v>
      </c>
      <c r="E102" t="s">
        <v>310</v>
      </c>
      <c r="F102" t="s">
        <v>2606</v>
      </c>
      <c r="G102" t="s">
        <v>3543</v>
      </c>
      <c r="H102" t="s">
        <v>322</v>
      </c>
      <c r="I102" t="s">
        <v>918</v>
      </c>
      <c r="J102" t="s">
        <v>205</v>
      </c>
      <c r="K102" t="s">
        <v>205</v>
      </c>
      <c r="L102" t="s">
        <v>326</v>
      </c>
      <c r="M102" t="s">
        <v>341</v>
      </c>
      <c r="N102" t="s">
        <v>479</v>
      </c>
      <c r="O102" t="s">
        <v>340</v>
      </c>
      <c r="P102" t="s">
        <v>1213</v>
      </c>
      <c r="Q102" s="131">
        <v>117848</v>
      </c>
      <c r="R102" s="131">
        <v>1</v>
      </c>
      <c r="S102" s="131">
        <v>1735</v>
      </c>
      <c r="T102" s="109"/>
      <c r="U102" s="131">
        <v>2044.663</v>
      </c>
      <c r="V102" s="132">
        <v>5.8E-4</v>
      </c>
      <c r="W102" s="132">
        <v>1.3456329279489119E-2</v>
      </c>
      <c r="X102" s="132">
        <v>5.2399999999999999E-3</v>
      </c>
    </row>
    <row r="103" spans="1:24">
      <c r="A103" t="s">
        <v>1214</v>
      </c>
      <c r="B103" t="s">
        <v>1220</v>
      </c>
      <c r="C103" t="s">
        <v>1632</v>
      </c>
      <c r="D103" t="s">
        <v>1633</v>
      </c>
      <c r="E103" t="s">
        <v>310</v>
      </c>
      <c r="F103" t="s">
        <v>3556</v>
      </c>
      <c r="G103" t="s">
        <v>3557</v>
      </c>
      <c r="H103" t="s">
        <v>322</v>
      </c>
      <c r="I103" t="s">
        <v>918</v>
      </c>
      <c r="J103" t="s">
        <v>205</v>
      </c>
      <c r="K103" t="s">
        <v>205</v>
      </c>
      <c r="L103" t="s">
        <v>326</v>
      </c>
      <c r="M103" t="s">
        <v>341</v>
      </c>
      <c r="N103" t="s">
        <v>465</v>
      </c>
      <c r="O103" t="s">
        <v>340</v>
      </c>
      <c r="P103" t="s">
        <v>1213</v>
      </c>
      <c r="Q103" s="131">
        <v>5897</v>
      </c>
      <c r="R103" s="131">
        <v>1</v>
      </c>
      <c r="S103" s="131">
        <v>34080</v>
      </c>
      <c r="T103" s="109"/>
      <c r="U103" s="131">
        <v>2009.6980000000001</v>
      </c>
      <c r="V103" s="132">
        <v>8.0000000000000004E-4</v>
      </c>
      <c r="W103" s="132">
        <v>1.3226217738732849E-2</v>
      </c>
      <c r="X103" s="132">
        <v>5.1500000000000001E-3</v>
      </c>
    </row>
    <row r="104" spans="1:24">
      <c r="A104" t="s">
        <v>1214</v>
      </c>
      <c r="B104" t="s">
        <v>1220</v>
      </c>
      <c r="C104" t="s">
        <v>3573</v>
      </c>
      <c r="D104" t="s">
        <v>3574</v>
      </c>
      <c r="E104" t="s">
        <v>310</v>
      </c>
      <c r="F104" t="s">
        <v>3575</v>
      </c>
      <c r="G104" t="s">
        <v>3576</v>
      </c>
      <c r="H104" t="s">
        <v>322</v>
      </c>
      <c r="I104" t="s">
        <v>918</v>
      </c>
      <c r="J104" t="s">
        <v>205</v>
      </c>
      <c r="K104" t="s">
        <v>205</v>
      </c>
      <c r="L104" t="s">
        <v>326</v>
      </c>
      <c r="M104" t="s">
        <v>341</v>
      </c>
      <c r="N104" t="s">
        <v>447</v>
      </c>
      <c r="O104" t="s">
        <v>340</v>
      </c>
      <c r="P104" t="s">
        <v>1213</v>
      </c>
      <c r="Q104" s="131">
        <v>47998</v>
      </c>
      <c r="R104" s="131">
        <v>1</v>
      </c>
      <c r="S104" s="131">
        <v>3925</v>
      </c>
      <c r="T104" s="109"/>
      <c r="U104" s="131">
        <v>1883.922</v>
      </c>
      <c r="V104" s="132">
        <v>1.8799999999999999E-3</v>
      </c>
      <c r="W104" s="132">
        <v>1.2398461149281666E-2</v>
      </c>
      <c r="X104" s="132">
        <v>4.8199999999999996E-3</v>
      </c>
    </row>
    <row r="105" spans="1:24">
      <c r="A105" t="s">
        <v>1214</v>
      </c>
      <c r="B105" t="s">
        <v>1220</v>
      </c>
      <c r="C105" t="s">
        <v>2370</v>
      </c>
      <c r="D105" t="s">
        <v>2371</v>
      </c>
      <c r="E105" t="s">
        <v>310</v>
      </c>
      <c r="F105" t="s">
        <v>3569</v>
      </c>
      <c r="G105" t="s">
        <v>3570</v>
      </c>
      <c r="H105" t="s">
        <v>322</v>
      </c>
      <c r="I105" t="s">
        <v>918</v>
      </c>
      <c r="J105" t="s">
        <v>205</v>
      </c>
      <c r="K105" t="s">
        <v>205</v>
      </c>
      <c r="L105" t="s">
        <v>326</v>
      </c>
      <c r="M105" t="s">
        <v>341</v>
      </c>
      <c r="N105" t="s">
        <v>446</v>
      </c>
      <c r="O105" t="s">
        <v>340</v>
      </c>
      <c r="P105" t="s">
        <v>1213</v>
      </c>
      <c r="Q105" s="131">
        <v>19833</v>
      </c>
      <c r="R105" s="131">
        <v>1</v>
      </c>
      <c r="S105" s="131">
        <v>9432</v>
      </c>
      <c r="T105" s="109"/>
      <c r="U105" s="131">
        <v>1870.6489999999999</v>
      </c>
      <c r="V105" s="132">
        <v>9.0000000000000006E-5</v>
      </c>
      <c r="W105" s="132">
        <v>1.2311108926188344E-2</v>
      </c>
      <c r="X105" s="132">
        <v>4.79E-3</v>
      </c>
    </row>
    <row r="106" spans="1:24">
      <c r="A106" t="s">
        <v>1214</v>
      </c>
      <c r="B106" t="s">
        <v>1220</v>
      </c>
      <c r="C106" t="s">
        <v>2924</v>
      </c>
      <c r="D106" t="s">
        <v>2925</v>
      </c>
      <c r="E106" t="s">
        <v>310</v>
      </c>
      <c r="F106" t="s">
        <v>3554</v>
      </c>
      <c r="G106" t="s">
        <v>3555</v>
      </c>
      <c r="H106" t="s">
        <v>322</v>
      </c>
      <c r="I106" t="s">
        <v>918</v>
      </c>
      <c r="J106" t="s">
        <v>205</v>
      </c>
      <c r="K106" t="s">
        <v>205</v>
      </c>
      <c r="L106" t="s">
        <v>326</v>
      </c>
      <c r="M106" t="s">
        <v>341</v>
      </c>
      <c r="N106" t="s">
        <v>448</v>
      </c>
      <c r="O106" t="s">
        <v>340</v>
      </c>
      <c r="P106" t="s">
        <v>1213</v>
      </c>
      <c r="Q106" s="131">
        <v>33450</v>
      </c>
      <c r="R106" s="131">
        <v>1</v>
      </c>
      <c r="S106" s="131">
        <v>5490</v>
      </c>
      <c r="T106" s="109"/>
      <c r="U106" s="131">
        <v>1836.405</v>
      </c>
      <c r="V106" s="132">
        <v>5.2999999999999998E-4</v>
      </c>
      <c r="W106" s="132">
        <v>1.2085742428214436E-2</v>
      </c>
      <c r="X106" s="132">
        <v>4.7000000000000002E-3</v>
      </c>
    </row>
    <row r="107" spans="1:24">
      <c r="A107" t="s">
        <v>1214</v>
      </c>
      <c r="B107" t="s">
        <v>1220</v>
      </c>
      <c r="C107" t="s">
        <v>2494</v>
      </c>
      <c r="D107" t="s">
        <v>2495</v>
      </c>
      <c r="E107" t="s">
        <v>310</v>
      </c>
      <c r="F107" t="s">
        <v>3571</v>
      </c>
      <c r="G107" t="s">
        <v>3572</v>
      </c>
      <c r="H107" t="s">
        <v>322</v>
      </c>
      <c r="I107" t="s">
        <v>918</v>
      </c>
      <c r="J107" t="s">
        <v>205</v>
      </c>
      <c r="K107" t="s">
        <v>205</v>
      </c>
      <c r="L107" t="s">
        <v>326</v>
      </c>
      <c r="M107" t="s">
        <v>341</v>
      </c>
      <c r="N107" t="s">
        <v>485</v>
      </c>
      <c r="O107" t="s">
        <v>340</v>
      </c>
      <c r="P107" t="s">
        <v>1213</v>
      </c>
      <c r="Q107" s="131">
        <v>88443</v>
      </c>
      <c r="R107" s="131">
        <v>1</v>
      </c>
      <c r="S107" s="131">
        <v>2062</v>
      </c>
      <c r="T107" s="109"/>
      <c r="U107" s="131">
        <v>1823.6949999999999</v>
      </c>
      <c r="V107" s="132">
        <v>7.6000000000000004E-4</v>
      </c>
      <c r="W107" s="132">
        <v>1.2002095418833278E-2</v>
      </c>
      <c r="X107" s="132">
        <v>4.6699999999999997E-3</v>
      </c>
    </row>
    <row r="108" spans="1:24">
      <c r="A108" t="s">
        <v>1214</v>
      </c>
      <c r="B108" t="s">
        <v>1220</v>
      </c>
      <c r="C108" t="s">
        <v>3565</v>
      </c>
      <c r="D108" t="s">
        <v>3566</v>
      </c>
      <c r="E108" t="s">
        <v>310</v>
      </c>
      <c r="F108" t="s">
        <v>3567</v>
      </c>
      <c r="G108" t="s">
        <v>3568</v>
      </c>
      <c r="H108" t="s">
        <v>322</v>
      </c>
      <c r="I108" t="s">
        <v>918</v>
      </c>
      <c r="J108" t="s">
        <v>205</v>
      </c>
      <c r="K108" t="s">
        <v>205</v>
      </c>
      <c r="L108" t="s">
        <v>326</v>
      </c>
      <c r="M108" t="s">
        <v>341</v>
      </c>
      <c r="N108" t="s">
        <v>447</v>
      </c>
      <c r="O108" t="s">
        <v>340</v>
      </c>
      <c r="P108" t="s">
        <v>1213</v>
      </c>
      <c r="Q108" s="131">
        <v>88210</v>
      </c>
      <c r="R108" s="131">
        <v>1</v>
      </c>
      <c r="S108" s="131">
        <v>2040</v>
      </c>
      <c r="T108" s="109"/>
      <c r="U108" s="131">
        <v>1799.4839999999999</v>
      </c>
      <c r="V108" s="132">
        <v>8.5999999999999998E-4</v>
      </c>
      <c r="W108" s="132">
        <v>1.1842758066816976E-2</v>
      </c>
      <c r="X108" s="132">
        <v>4.6100000000000004E-3</v>
      </c>
    </row>
    <row r="109" spans="1:24">
      <c r="A109" t="s">
        <v>1214</v>
      </c>
      <c r="B109" t="s">
        <v>1220</v>
      </c>
      <c r="C109" t="s">
        <v>3561</v>
      </c>
      <c r="D109" t="s">
        <v>3562</v>
      </c>
      <c r="E109" t="s">
        <v>310</v>
      </c>
      <c r="F109" t="s">
        <v>3561</v>
      </c>
      <c r="G109" t="s">
        <v>3563</v>
      </c>
      <c r="H109" t="s">
        <v>322</v>
      </c>
      <c r="I109" t="s">
        <v>918</v>
      </c>
      <c r="J109" t="s">
        <v>205</v>
      </c>
      <c r="K109" t="s">
        <v>205</v>
      </c>
      <c r="L109" t="s">
        <v>326</v>
      </c>
      <c r="M109" t="s">
        <v>341</v>
      </c>
      <c r="N109" t="s">
        <v>459</v>
      </c>
      <c r="O109" t="s">
        <v>340</v>
      </c>
      <c r="P109" t="s">
        <v>1213</v>
      </c>
      <c r="Q109" s="131">
        <v>5745</v>
      </c>
      <c r="R109" s="131">
        <v>1</v>
      </c>
      <c r="S109" s="131">
        <v>29040</v>
      </c>
      <c r="T109" s="109"/>
      <c r="U109" s="131">
        <v>1668.348</v>
      </c>
      <c r="V109" s="132">
        <v>1.2E-4</v>
      </c>
      <c r="W109" s="132">
        <v>1.0979726263338806E-2</v>
      </c>
      <c r="X109" s="132">
        <v>4.2700000000000004E-3</v>
      </c>
    </row>
    <row r="110" spans="1:24">
      <c r="A110" t="s">
        <v>1214</v>
      </c>
      <c r="B110" t="s">
        <v>1220</v>
      </c>
      <c r="C110" t="s">
        <v>1526</v>
      </c>
      <c r="D110" t="s">
        <v>1527</v>
      </c>
      <c r="E110" t="s">
        <v>310</v>
      </c>
      <c r="F110" t="s">
        <v>1526</v>
      </c>
      <c r="G110" t="s">
        <v>3580</v>
      </c>
      <c r="H110" t="s">
        <v>322</v>
      </c>
      <c r="I110" t="s">
        <v>918</v>
      </c>
      <c r="J110" t="s">
        <v>205</v>
      </c>
      <c r="K110" t="s">
        <v>205</v>
      </c>
      <c r="L110" t="s">
        <v>326</v>
      </c>
      <c r="M110" t="s">
        <v>341</v>
      </c>
      <c r="N110" t="s">
        <v>465</v>
      </c>
      <c r="O110" t="s">
        <v>340</v>
      </c>
      <c r="P110" t="s">
        <v>1213</v>
      </c>
      <c r="Q110" s="131">
        <v>10560</v>
      </c>
      <c r="R110" s="131">
        <v>1</v>
      </c>
      <c r="S110" s="131">
        <v>15730</v>
      </c>
      <c r="T110" s="109"/>
      <c r="U110" s="131">
        <v>1661.088</v>
      </c>
      <c r="V110" s="132">
        <v>2.9E-4</v>
      </c>
      <c r="W110" s="132">
        <v>1.0931946775682849E-2</v>
      </c>
      <c r="X110" s="132">
        <v>4.2500000000000003E-3</v>
      </c>
    </row>
    <row r="111" spans="1:24">
      <c r="A111" t="s">
        <v>1214</v>
      </c>
      <c r="B111" t="s">
        <v>1220</v>
      </c>
      <c r="C111" t="s">
        <v>3558</v>
      </c>
      <c r="D111" t="s">
        <v>3559</v>
      </c>
      <c r="E111" t="s">
        <v>310</v>
      </c>
      <c r="F111" t="s">
        <v>3558</v>
      </c>
      <c r="G111" t="s">
        <v>3560</v>
      </c>
      <c r="H111" t="s">
        <v>322</v>
      </c>
      <c r="I111" t="s">
        <v>918</v>
      </c>
      <c r="J111" t="s">
        <v>205</v>
      </c>
      <c r="K111" t="s">
        <v>205</v>
      </c>
      <c r="L111" t="s">
        <v>326</v>
      </c>
      <c r="M111" t="s">
        <v>341</v>
      </c>
      <c r="N111" t="s">
        <v>459</v>
      </c>
      <c r="O111" t="s">
        <v>340</v>
      </c>
      <c r="P111" t="s">
        <v>1213</v>
      </c>
      <c r="Q111" s="131">
        <v>1729</v>
      </c>
      <c r="R111" s="131">
        <v>1</v>
      </c>
      <c r="S111" s="131">
        <v>95280</v>
      </c>
      <c r="T111" s="109"/>
      <c r="U111" s="131">
        <v>1647.3910000000001</v>
      </c>
      <c r="V111" s="132">
        <v>6.0000000000000002E-5</v>
      </c>
      <c r="W111" s="132">
        <v>1.0841804125211274E-2</v>
      </c>
      <c r="X111" s="132">
        <v>4.2199999999999998E-3</v>
      </c>
    </row>
    <row r="112" spans="1:24">
      <c r="A112" t="s">
        <v>1214</v>
      </c>
      <c r="B112" t="s">
        <v>1220</v>
      </c>
      <c r="C112" t="s">
        <v>3545</v>
      </c>
      <c r="D112" t="s">
        <v>3546</v>
      </c>
      <c r="E112" t="s">
        <v>310</v>
      </c>
      <c r="F112" t="s">
        <v>3547</v>
      </c>
      <c r="G112" t="s">
        <v>3548</v>
      </c>
      <c r="H112" t="s">
        <v>322</v>
      </c>
      <c r="I112" t="s">
        <v>918</v>
      </c>
      <c r="J112" t="s">
        <v>205</v>
      </c>
      <c r="K112" t="s">
        <v>205</v>
      </c>
      <c r="L112" t="s">
        <v>326</v>
      </c>
      <c r="M112" t="s">
        <v>341</v>
      </c>
      <c r="N112" t="s">
        <v>455</v>
      </c>
      <c r="O112" t="s">
        <v>340</v>
      </c>
      <c r="P112" t="s">
        <v>1213</v>
      </c>
      <c r="Q112" s="131">
        <v>97557</v>
      </c>
      <c r="R112" s="131">
        <v>1</v>
      </c>
      <c r="S112" s="131">
        <v>1656</v>
      </c>
      <c r="T112" s="109"/>
      <c r="U112" s="131">
        <v>1615.5440000000001</v>
      </c>
      <c r="V112" s="132">
        <v>8.0000000000000007E-5</v>
      </c>
      <c r="W112" s="132">
        <v>1.0632212755599809E-2</v>
      </c>
      <c r="X112" s="132">
        <v>4.1399999999999996E-3</v>
      </c>
    </row>
    <row r="113" spans="1:24">
      <c r="A113" t="s">
        <v>1214</v>
      </c>
      <c r="B113" t="s">
        <v>1220</v>
      </c>
      <c r="C113" t="s">
        <v>1581</v>
      </c>
      <c r="D113" t="s">
        <v>1582</v>
      </c>
      <c r="E113" t="s">
        <v>310</v>
      </c>
      <c r="F113" t="s">
        <v>3584</v>
      </c>
      <c r="G113" t="s">
        <v>3585</v>
      </c>
      <c r="H113" t="s">
        <v>322</v>
      </c>
      <c r="I113" t="s">
        <v>918</v>
      </c>
      <c r="J113" t="s">
        <v>205</v>
      </c>
      <c r="K113" t="s">
        <v>205</v>
      </c>
      <c r="L113" t="s">
        <v>326</v>
      </c>
      <c r="M113" t="s">
        <v>341</v>
      </c>
      <c r="N113" t="s">
        <v>448</v>
      </c>
      <c r="O113" t="s">
        <v>340</v>
      </c>
      <c r="P113" t="s">
        <v>1213</v>
      </c>
      <c r="Q113" s="131">
        <v>77777</v>
      </c>
      <c r="R113" s="131">
        <v>1</v>
      </c>
      <c r="S113" s="131">
        <v>2063</v>
      </c>
      <c r="T113" s="109"/>
      <c r="U113" s="131">
        <v>1604.54</v>
      </c>
      <c r="V113" s="132">
        <v>1.25E-3</v>
      </c>
      <c r="W113" s="132">
        <v>1.0559793267698134E-2</v>
      </c>
      <c r="X113" s="132">
        <v>4.1099999999999999E-3</v>
      </c>
    </row>
    <row r="114" spans="1:24">
      <c r="A114" t="s">
        <v>1214</v>
      </c>
      <c r="B114" t="s">
        <v>1220</v>
      </c>
      <c r="C114" t="s">
        <v>2472</v>
      </c>
      <c r="D114" t="s">
        <v>2473</v>
      </c>
      <c r="E114" t="s">
        <v>310</v>
      </c>
      <c r="F114" t="s">
        <v>3587</v>
      </c>
      <c r="G114" t="s">
        <v>3588</v>
      </c>
      <c r="H114" t="s">
        <v>322</v>
      </c>
      <c r="I114" t="s">
        <v>918</v>
      </c>
      <c r="J114" t="s">
        <v>205</v>
      </c>
      <c r="K114" t="s">
        <v>205</v>
      </c>
      <c r="L114" t="s">
        <v>326</v>
      </c>
      <c r="M114" t="s">
        <v>341</v>
      </c>
      <c r="N114" t="s">
        <v>463</v>
      </c>
      <c r="O114" t="s">
        <v>340</v>
      </c>
      <c r="P114" t="s">
        <v>1213</v>
      </c>
      <c r="Q114" s="131">
        <v>41780</v>
      </c>
      <c r="R114" s="131">
        <v>1</v>
      </c>
      <c r="S114" s="131">
        <v>3315</v>
      </c>
      <c r="T114" s="109"/>
      <c r="U114" s="131">
        <v>1385.0070000000001</v>
      </c>
      <c r="V114" s="132">
        <v>4.6000000000000001E-4</v>
      </c>
      <c r="W114" s="132">
        <v>9.115003424230491E-3</v>
      </c>
      <c r="X114" s="132">
        <v>3.5500000000000002E-3</v>
      </c>
    </row>
    <row r="115" spans="1:24">
      <c r="A115" t="s">
        <v>1214</v>
      </c>
      <c r="B115" t="s">
        <v>1220</v>
      </c>
      <c r="C115" t="s">
        <v>3589</v>
      </c>
      <c r="D115" t="s">
        <v>3590</v>
      </c>
      <c r="E115" t="s">
        <v>310</v>
      </c>
      <c r="F115" t="s">
        <v>3589</v>
      </c>
      <c r="G115" t="s">
        <v>3591</v>
      </c>
      <c r="H115" t="s">
        <v>322</v>
      </c>
      <c r="I115" t="s">
        <v>918</v>
      </c>
      <c r="J115" t="s">
        <v>205</v>
      </c>
      <c r="K115" t="s">
        <v>205</v>
      </c>
      <c r="L115" t="s">
        <v>326</v>
      </c>
      <c r="M115" t="s">
        <v>341</v>
      </c>
      <c r="N115" t="s">
        <v>476</v>
      </c>
      <c r="O115" t="s">
        <v>340</v>
      </c>
      <c r="P115" t="s">
        <v>1213</v>
      </c>
      <c r="Q115" s="131">
        <v>4073</v>
      </c>
      <c r="R115" s="131">
        <v>1</v>
      </c>
      <c r="S115" s="131">
        <v>33720</v>
      </c>
      <c r="T115" s="109"/>
      <c r="U115" s="131">
        <v>1373.4159999999999</v>
      </c>
      <c r="V115" s="132">
        <v>2.9E-4</v>
      </c>
      <c r="W115" s="132">
        <v>9.0387207738971288E-3</v>
      </c>
      <c r="X115" s="132">
        <v>3.5200000000000001E-3</v>
      </c>
    </row>
    <row r="116" spans="1:24">
      <c r="A116" t="s">
        <v>1214</v>
      </c>
      <c r="B116" t="s">
        <v>1220</v>
      </c>
      <c r="C116" t="s">
        <v>2073</v>
      </c>
      <c r="D116" t="s">
        <v>2074</v>
      </c>
      <c r="E116" t="s">
        <v>310</v>
      </c>
      <c r="F116" t="s">
        <v>2073</v>
      </c>
      <c r="G116" t="s">
        <v>3594</v>
      </c>
      <c r="H116" t="s">
        <v>322</v>
      </c>
      <c r="I116" t="s">
        <v>918</v>
      </c>
      <c r="J116" t="s">
        <v>205</v>
      </c>
      <c r="K116" t="s">
        <v>205</v>
      </c>
      <c r="L116" t="s">
        <v>326</v>
      </c>
      <c r="M116" t="s">
        <v>341</v>
      </c>
      <c r="N116" t="s">
        <v>478</v>
      </c>
      <c r="O116" t="s">
        <v>340</v>
      </c>
      <c r="P116" t="s">
        <v>1213</v>
      </c>
      <c r="Q116" s="131">
        <v>161812</v>
      </c>
      <c r="R116" s="131">
        <v>1</v>
      </c>
      <c r="S116" s="131">
        <v>840.4</v>
      </c>
      <c r="T116" s="109"/>
      <c r="U116" s="131">
        <v>1359.8679999999999</v>
      </c>
      <c r="V116" s="132">
        <v>1.6000000000000001E-3</v>
      </c>
      <c r="W116" s="132">
        <v>8.9495587217259306E-3</v>
      </c>
      <c r="X116" s="132">
        <v>3.48E-3</v>
      </c>
    </row>
    <row r="117" spans="1:24">
      <c r="A117" t="s">
        <v>1214</v>
      </c>
      <c r="B117" t="s">
        <v>1220</v>
      </c>
      <c r="C117" t="s">
        <v>3258</v>
      </c>
      <c r="D117" t="s">
        <v>3259</v>
      </c>
      <c r="E117" t="s">
        <v>310</v>
      </c>
      <c r="F117" t="s">
        <v>3258</v>
      </c>
      <c r="G117" t="s">
        <v>3586</v>
      </c>
      <c r="H117" t="s">
        <v>322</v>
      </c>
      <c r="I117" t="s">
        <v>918</v>
      </c>
      <c r="J117" t="s">
        <v>205</v>
      </c>
      <c r="K117" t="s">
        <v>205</v>
      </c>
      <c r="L117" t="s">
        <v>326</v>
      </c>
      <c r="M117" t="s">
        <v>341</v>
      </c>
      <c r="N117" t="s">
        <v>442</v>
      </c>
      <c r="O117" t="s">
        <v>340</v>
      </c>
      <c r="P117" t="s">
        <v>1213</v>
      </c>
      <c r="Q117" s="131">
        <v>4772</v>
      </c>
      <c r="R117" s="131">
        <v>1</v>
      </c>
      <c r="S117" s="131">
        <v>27780</v>
      </c>
      <c r="T117" s="109"/>
      <c r="U117" s="131">
        <v>1325.662</v>
      </c>
      <c r="V117" s="132">
        <v>8.0000000000000007E-5</v>
      </c>
      <c r="W117" s="132">
        <v>8.7244423092246032E-3</v>
      </c>
      <c r="X117" s="132">
        <v>3.3899999999999998E-3</v>
      </c>
    </row>
    <row r="118" spans="1:24">
      <c r="A118" t="s">
        <v>1214</v>
      </c>
      <c r="B118" t="s">
        <v>1220</v>
      </c>
      <c r="C118" t="s">
        <v>2377</v>
      </c>
      <c r="D118" t="s">
        <v>2378</v>
      </c>
      <c r="E118" t="s">
        <v>310</v>
      </c>
      <c r="F118" t="s">
        <v>3609</v>
      </c>
      <c r="G118" t="s">
        <v>3610</v>
      </c>
      <c r="H118" t="s">
        <v>322</v>
      </c>
      <c r="I118" t="s">
        <v>918</v>
      </c>
      <c r="J118" t="s">
        <v>205</v>
      </c>
      <c r="K118" t="s">
        <v>205</v>
      </c>
      <c r="L118" t="s">
        <v>326</v>
      </c>
      <c r="M118" t="s">
        <v>341</v>
      </c>
      <c r="N118" t="s">
        <v>465</v>
      </c>
      <c r="O118" t="s">
        <v>340</v>
      </c>
      <c r="P118" t="s">
        <v>1213</v>
      </c>
      <c r="Q118" s="131">
        <v>104811</v>
      </c>
      <c r="R118" s="131">
        <v>1</v>
      </c>
      <c r="S118" s="131">
        <v>1250</v>
      </c>
      <c r="T118" s="109"/>
      <c r="U118" s="131">
        <v>1310.1379999999999</v>
      </c>
      <c r="V118" s="132">
        <v>6.9999999999999999E-4</v>
      </c>
      <c r="W118" s="132">
        <v>8.6222758124792753E-3</v>
      </c>
      <c r="X118" s="132">
        <v>3.3500000000000001E-3</v>
      </c>
    </row>
    <row r="119" spans="1:24">
      <c r="A119" t="s">
        <v>1214</v>
      </c>
      <c r="B119" t="s">
        <v>1220</v>
      </c>
      <c r="C119" t="s">
        <v>3595</v>
      </c>
      <c r="D119" t="s">
        <v>3596</v>
      </c>
      <c r="E119" t="s">
        <v>310</v>
      </c>
      <c r="F119" t="s">
        <v>3597</v>
      </c>
      <c r="G119" t="s">
        <v>3598</v>
      </c>
      <c r="H119" t="s">
        <v>322</v>
      </c>
      <c r="I119" t="s">
        <v>918</v>
      </c>
      <c r="J119" t="s">
        <v>205</v>
      </c>
      <c r="K119" t="s">
        <v>205</v>
      </c>
      <c r="L119" t="s">
        <v>328</v>
      </c>
      <c r="M119" t="s">
        <v>341</v>
      </c>
      <c r="N119" t="s">
        <v>466</v>
      </c>
      <c r="O119" t="s">
        <v>340</v>
      </c>
      <c r="P119" t="s">
        <v>1213</v>
      </c>
      <c r="Q119" s="131">
        <v>24820</v>
      </c>
      <c r="R119" s="131">
        <v>1</v>
      </c>
      <c r="S119" s="131">
        <v>4992.2459016393641</v>
      </c>
      <c r="T119" s="109"/>
      <c r="U119" s="131">
        <v>1239.0754327868901</v>
      </c>
      <c r="V119" s="132">
        <v>3.8000000000000002E-4</v>
      </c>
      <c r="W119" s="132">
        <v>8.154599083421513E-3</v>
      </c>
      <c r="X119" s="132">
        <v>3.1800000000000001E-3</v>
      </c>
    </row>
    <row r="120" spans="1:24">
      <c r="A120" t="s">
        <v>1214</v>
      </c>
      <c r="B120" t="s">
        <v>1220</v>
      </c>
      <c r="C120" t="s">
        <v>3601</v>
      </c>
      <c r="D120" t="s">
        <v>3602</v>
      </c>
      <c r="E120" t="s">
        <v>310</v>
      </c>
      <c r="F120" t="s">
        <v>3603</v>
      </c>
      <c r="G120" t="s">
        <v>3604</v>
      </c>
      <c r="H120" t="s">
        <v>322</v>
      </c>
      <c r="I120" t="s">
        <v>918</v>
      </c>
      <c r="J120" t="s">
        <v>205</v>
      </c>
      <c r="K120" t="s">
        <v>205</v>
      </c>
      <c r="L120" t="s">
        <v>326</v>
      </c>
      <c r="M120" t="s">
        <v>341</v>
      </c>
      <c r="N120" t="s">
        <v>449</v>
      </c>
      <c r="O120" t="s">
        <v>340</v>
      </c>
      <c r="P120" t="s">
        <v>1213</v>
      </c>
      <c r="Q120" s="131">
        <v>5004</v>
      </c>
      <c r="R120" s="131">
        <v>1</v>
      </c>
      <c r="S120" s="131">
        <v>24370</v>
      </c>
      <c r="T120" s="109"/>
      <c r="U120" s="131">
        <v>1219.4749999999999</v>
      </c>
      <c r="V120" s="132">
        <v>5.0000000000000002E-5</v>
      </c>
      <c r="W120" s="132">
        <v>8.0256047808880942E-3</v>
      </c>
      <c r="X120" s="132">
        <v>3.1199999999999999E-3</v>
      </c>
    </row>
    <row r="121" spans="1:24">
      <c r="A121" t="s">
        <v>1214</v>
      </c>
      <c r="B121" t="s">
        <v>1220</v>
      </c>
      <c r="C121" t="s">
        <v>1641</v>
      </c>
      <c r="D121" t="s">
        <v>1642</v>
      </c>
      <c r="E121" t="s">
        <v>310</v>
      </c>
      <c r="F121" t="s">
        <v>3599</v>
      </c>
      <c r="G121" t="s">
        <v>3600</v>
      </c>
      <c r="H121" t="s">
        <v>322</v>
      </c>
      <c r="I121" t="s">
        <v>918</v>
      </c>
      <c r="J121" t="s">
        <v>205</v>
      </c>
      <c r="K121" t="s">
        <v>205</v>
      </c>
      <c r="L121" t="s">
        <v>326</v>
      </c>
      <c r="M121" t="s">
        <v>341</v>
      </c>
      <c r="N121" t="s">
        <v>465</v>
      </c>
      <c r="O121" t="s">
        <v>340</v>
      </c>
      <c r="P121" t="s">
        <v>1213</v>
      </c>
      <c r="Q121" s="131">
        <v>33000</v>
      </c>
      <c r="R121" s="131">
        <v>1</v>
      </c>
      <c r="S121" s="131">
        <v>3685</v>
      </c>
      <c r="T121" s="109"/>
      <c r="U121" s="131">
        <v>1216.05</v>
      </c>
      <c r="V121" s="132">
        <v>1.4999999999999999E-4</v>
      </c>
      <c r="W121" s="132">
        <v>8.0030641823727149E-3</v>
      </c>
      <c r="X121" s="132">
        <v>3.1099999999999999E-3</v>
      </c>
    </row>
    <row r="122" spans="1:24">
      <c r="A122" t="s">
        <v>1214</v>
      </c>
      <c r="B122" t="s">
        <v>1220</v>
      </c>
      <c r="C122" t="s">
        <v>1791</v>
      </c>
      <c r="D122" t="s">
        <v>1792</v>
      </c>
      <c r="E122" t="s">
        <v>310</v>
      </c>
      <c r="F122" t="s">
        <v>1791</v>
      </c>
      <c r="G122" t="s">
        <v>3564</v>
      </c>
      <c r="H122" t="s">
        <v>322</v>
      </c>
      <c r="I122" t="s">
        <v>918</v>
      </c>
      <c r="J122" t="s">
        <v>205</v>
      </c>
      <c r="K122" t="s">
        <v>205</v>
      </c>
      <c r="L122" t="s">
        <v>326</v>
      </c>
      <c r="M122" t="s">
        <v>341</v>
      </c>
      <c r="N122" t="s">
        <v>448</v>
      </c>
      <c r="O122" t="s">
        <v>340</v>
      </c>
      <c r="P122" t="s">
        <v>1213</v>
      </c>
      <c r="Q122" s="131">
        <v>46996</v>
      </c>
      <c r="R122" s="131">
        <v>1</v>
      </c>
      <c r="S122" s="131">
        <v>2410</v>
      </c>
      <c r="T122" s="109"/>
      <c r="U122" s="131">
        <v>1132.604</v>
      </c>
      <c r="V122" s="132">
        <v>1.7000000000000001E-4</v>
      </c>
      <c r="W122" s="132">
        <v>7.4538896469816757E-3</v>
      </c>
      <c r="X122" s="132">
        <v>2.8999999999999998E-3</v>
      </c>
    </row>
    <row r="123" spans="1:24">
      <c r="A123" t="s">
        <v>1214</v>
      </c>
      <c r="B123" t="s">
        <v>1220</v>
      </c>
      <c r="C123" t="s">
        <v>3577</v>
      </c>
      <c r="D123" t="s">
        <v>3578</v>
      </c>
      <c r="E123" t="s">
        <v>310</v>
      </c>
      <c r="F123" t="s">
        <v>3577</v>
      </c>
      <c r="G123" t="s">
        <v>3579</v>
      </c>
      <c r="H123" t="s">
        <v>322</v>
      </c>
      <c r="I123" t="s">
        <v>918</v>
      </c>
      <c r="J123" t="s">
        <v>205</v>
      </c>
      <c r="K123" t="s">
        <v>205</v>
      </c>
      <c r="L123" t="s">
        <v>326</v>
      </c>
      <c r="M123" t="s">
        <v>341</v>
      </c>
      <c r="N123" t="s">
        <v>448</v>
      </c>
      <c r="O123" t="s">
        <v>340</v>
      </c>
      <c r="P123" t="s">
        <v>1213</v>
      </c>
      <c r="Q123" s="131">
        <v>8920</v>
      </c>
      <c r="R123" s="131">
        <v>1</v>
      </c>
      <c r="S123" s="131">
        <v>12400</v>
      </c>
      <c r="T123" s="109">
        <v>11.301</v>
      </c>
      <c r="U123" s="131">
        <v>1117.3810000000001</v>
      </c>
      <c r="V123" s="132">
        <v>2.7999999999999998E-4</v>
      </c>
      <c r="W123" s="132">
        <v>7.3537040904270443E-3</v>
      </c>
      <c r="X123" s="132">
        <v>2.8900000000000002E-3</v>
      </c>
    </row>
    <row r="124" spans="1:24">
      <c r="A124" t="s">
        <v>1214</v>
      </c>
      <c r="B124" t="s">
        <v>1220</v>
      </c>
      <c r="C124" t="s">
        <v>2095</v>
      </c>
      <c r="D124" t="s">
        <v>2096</v>
      </c>
      <c r="E124" t="s">
        <v>310</v>
      </c>
      <c r="F124" t="s">
        <v>2095</v>
      </c>
      <c r="G124" t="s">
        <v>3593</v>
      </c>
      <c r="H124" t="s">
        <v>322</v>
      </c>
      <c r="I124" t="s">
        <v>918</v>
      </c>
      <c r="J124" t="s">
        <v>205</v>
      </c>
      <c r="K124" t="s">
        <v>205</v>
      </c>
      <c r="L124" t="s">
        <v>326</v>
      </c>
      <c r="M124" t="s">
        <v>341</v>
      </c>
      <c r="N124" t="s">
        <v>485</v>
      </c>
      <c r="O124" t="s">
        <v>340</v>
      </c>
      <c r="P124" t="s">
        <v>1213</v>
      </c>
      <c r="Q124" s="131">
        <v>185805</v>
      </c>
      <c r="R124" s="131">
        <v>1</v>
      </c>
      <c r="S124" s="131">
        <v>575</v>
      </c>
      <c r="T124" s="109"/>
      <c r="U124" s="131">
        <v>1068.3789999999999</v>
      </c>
      <c r="V124" s="132">
        <v>6.9999999999999994E-5</v>
      </c>
      <c r="W124" s="132">
        <v>7.0312122923392771E-3</v>
      </c>
      <c r="X124" s="132">
        <v>2.7399999999999998E-3</v>
      </c>
    </row>
    <row r="125" spans="1:24">
      <c r="A125" t="s">
        <v>1214</v>
      </c>
      <c r="B125" t="s">
        <v>1220</v>
      </c>
      <c r="C125" t="s">
        <v>3622</v>
      </c>
      <c r="D125" t="s">
        <v>3623</v>
      </c>
      <c r="E125" t="s">
        <v>310</v>
      </c>
      <c r="F125" t="s">
        <v>3624</v>
      </c>
      <c r="G125" t="s">
        <v>3625</v>
      </c>
      <c r="H125" t="s">
        <v>322</v>
      </c>
      <c r="I125" t="s">
        <v>918</v>
      </c>
      <c r="J125" t="s">
        <v>205</v>
      </c>
      <c r="K125" t="s">
        <v>205</v>
      </c>
      <c r="L125" t="s">
        <v>326</v>
      </c>
      <c r="M125" t="s">
        <v>341</v>
      </c>
      <c r="N125" t="s">
        <v>448</v>
      </c>
      <c r="O125" t="s">
        <v>340</v>
      </c>
      <c r="P125" t="s">
        <v>1213</v>
      </c>
      <c r="Q125" s="131">
        <v>87422</v>
      </c>
      <c r="R125" s="131">
        <v>1</v>
      </c>
      <c r="S125" s="131">
        <v>1077</v>
      </c>
      <c r="T125" s="109"/>
      <c r="U125" s="131">
        <v>941.53499999999997</v>
      </c>
      <c r="V125" s="132">
        <v>1.73E-3</v>
      </c>
      <c r="W125" s="132">
        <v>6.1964269848692848E-3</v>
      </c>
      <c r="X125" s="132">
        <v>2.4099999999999998E-3</v>
      </c>
    </row>
    <row r="126" spans="1:24">
      <c r="A126" t="s">
        <v>1214</v>
      </c>
      <c r="B126" t="s">
        <v>1220</v>
      </c>
      <c r="C126" t="s">
        <v>3605</v>
      </c>
      <c r="D126" t="s">
        <v>3606</v>
      </c>
      <c r="E126" t="s">
        <v>80</v>
      </c>
      <c r="F126" t="s">
        <v>3607</v>
      </c>
      <c r="G126" t="s">
        <v>3608</v>
      </c>
      <c r="H126" t="s">
        <v>322</v>
      </c>
      <c r="I126" t="s">
        <v>964</v>
      </c>
      <c r="J126" t="s">
        <v>205</v>
      </c>
      <c r="K126" t="s">
        <v>205</v>
      </c>
      <c r="L126" t="s">
        <v>315</v>
      </c>
      <c r="M126" t="s">
        <v>343</v>
      </c>
      <c r="N126" t="s">
        <v>450</v>
      </c>
      <c r="O126" t="s">
        <v>340</v>
      </c>
      <c r="P126" t="s">
        <v>1213</v>
      </c>
      <c r="Q126" s="131">
        <v>225</v>
      </c>
      <c r="R126" s="131">
        <v>1</v>
      </c>
      <c r="S126" s="131">
        <v>400000</v>
      </c>
      <c r="T126" s="109"/>
      <c r="U126" s="131">
        <v>900</v>
      </c>
      <c r="V126" s="132">
        <v>4.6600000000000001E-3</v>
      </c>
      <c r="W126" s="132">
        <v>5.9230769821433686E-3</v>
      </c>
      <c r="X126" s="132">
        <v>2.3E-3</v>
      </c>
    </row>
    <row r="127" spans="1:24">
      <c r="A127" t="s">
        <v>1214</v>
      </c>
      <c r="B127" t="s">
        <v>1220</v>
      </c>
      <c r="C127" t="s">
        <v>3611</v>
      </c>
      <c r="D127" t="s">
        <v>3612</v>
      </c>
      <c r="E127" t="s">
        <v>310</v>
      </c>
      <c r="F127" t="s">
        <v>3611</v>
      </c>
      <c r="G127" t="s">
        <v>3613</v>
      </c>
      <c r="H127" t="s">
        <v>322</v>
      </c>
      <c r="I127" t="s">
        <v>918</v>
      </c>
      <c r="J127" t="s">
        <v>205</v>
      </c>
      <c r="K127" t="s">
        <v>205</v>
      </c>
      <c r="L127" t="s">
        <v>326</v>
      </c>
      <c r="M127" t="s">
        <v>341</v>
      </c>
      <c r="N127" t="s">
        <v>464</v>
      </c>
      <c r="O127" t="s">
        <v>340</v>
      </c>
      <c r="P127" t="s">
        <v>1213</v>
      </c>
      <c r="Q127" s="131">
        <v>1571</v>
      </c>
      <c r="R127" s="131">
        <v>1</v>
      </c>
      <c r="S127" s="131">
        <v>56070</v>
      </c>
      <c r="T127" s="109"/>
      <c r="U127" s="131">
        <v>880.86</v>
      </c>
      <c r="V127" s="132">
        <v>1.7000000000000001E-4</v>
      </c>
      <c r="W127" s="132">
        <v>5.7971128783231201E-3</v>
      </c>
      <c r="X127" s="132">
        <v>2.2599999999999999E-3</v>
      </c>
    </row>
    <row r="128" spans="1:24">
      <c r="A128" t="s">
        <v>1214</v>
      </c>
      <c r="B128" t="s">
        <v>1220</v>
      </c>
      <c r="C128" t="s">
        <v>3627</v>
      </c>
      <c r="D128" t="s">
        <v>3628</v>
      </c>
      <c r="E128" t="s">
        <v>310</v>
      </c>
      <c r="F128" t="s">
        <v>3629</v>
      </c>
      <c r="G128" t="s">
        <v>3630</v>
      </c>
      <c r="H128" t="s">
        <v>322</v>
      </c>
      <c r="I128" t="s">
        <v>918</v>
      </c>
      <c r="J128" t="s">
        <v>205</v>
      </c>
      <c r="K128" t="s">
        <v>205</v>
      </c>
      <c r="L128" t="s">
        <v>326</v>
      </c>
      <c r="M128" t="s">
        <v>341</v>
      </c>
      <c r="N128" t="s">
        <v>478</v>
      </c>
      <c r="O128" t="s">
        <v>340</v>
      </c>
      <c r="P128" t="s">
        <v>1213</v>
      </c>
      <c r="Q128" s="131">
        <v>66646</v>
      </c>
      <c r="R128" s="131">
        <v>1</v>
      </c>
      <c r="S128" s="131">
        <v>1320</v>
      </c>
      <c r="T128" s="109"/>
      <c r="U128" s="131">
        <v>879.72699999999998</v>
      </c>
      <c r="V128" s="132">
        <v>1.2E-4</v>
      </c>
      <c r="W128" s="132">
        <v>5.7896563825222663E-3</v>
      </c>
      <c r="X128" s="132">
        <v>2.2499999999999998E-3</v>
      </c>
    </row>
    <row r="129" spans="1:24">
      <c r="A129" t="s">
        <v>1214</v>
      </c>
      <c r="B129" t="s">
        <v>1220</v>
      </c>
      <c r="C129" t="s">
        <v>3616</v>
      </c>
      <c r="D129" t="s">
        <v>3617</v>
      </c>
      <c r="E129" t="s">
        <v>310</v>
      </c>
      <c r="F129" t="s">
        <v>3616</v>
      </c>
      <c r="G129" t="s">
        <v>3618</v>
      </c>
      <c r="H129" t="s">
        <v>322</v>
      </c>
      <c r="I129" t="s">
        <v>918</v>
      </c>
      <c r="J129" t="s">
        <v>205</v>
      </c>
      <c r="K129" t="s">
        <v>205</v>
      </c>
      <c r="L129" t="s">
        <v>326</v>
      </c>
      <c r="M129" t="s">
        <v>341</v>
      </c>
      <c r="N129" t="s">
        <v>476</v>
      </c>
      <c r="O129" t="s">
        <v>340</v>
      </c>
      <c r="P129" t="s">
        <v>1213</v>
      </c>
      <c r="Q129" s="131">
        <v>54770</v>
      </c>
      <c r="R129" s="131">
        <v>1</v>
      </c>
      <c r="S129" s="131">
        <v>1600</v>
      </c>
      <c r="T129" s="109"/>
      <c r="U129" s="131">
        <v>876.32</v>
      </c>
      <c r="V129" s="132">
        <v>3.8000000000000002E-4</v>
      </c>
      <c r="W129" s="132">
        <v>5.7672342455465306E-3</v>
      </c>
      <c r="X129" s="132">
        <v>2.2399999999999998E-3</v>
      </c>
    </row>
    <row r="130" spans="1:24">
      <c r="A130" t="s">
        <v>1214</v>
      </c>
      <c r="B130" t="s">
        <v>1220</v>
      </c>
      <c r="C130" t="s">
        <v>2841</v>
      </c>
      <c r="D130" t="s">
        <v>2842</v>
      </c>
      <c r="E130" t="s">
        <v>310</v>
      </c>
      <c r="F130" t="s">
        <v>3614</v>
      </c>
      <c r="G130" t="s">
        <v>3615</v>
      </c>
      <c r="H130" t="s">
        <v>322</v>
      </c>
      <c r="I130" t="s">
        <v>918</v>
      </c>
      <c r="J130" t="s">
        <v>205</v>
      </c>
      <c r="K130" t="s">
        <v>205</v>
      </c>
      <c r="L130" t="s">
        <v>326</v>
      </c>
      <c r="M130" t="s">
        <v>341</v>
      </c>
      <c r="N130" t="s">
        <v>448</v>
      </c>
      <c r="O130" t="s">
        <v>340</v>
      </c>
      <c r="P130" t="s">
        <v>1213</v>
      </c>
      <c r="Q130" s="131">
        <v>2025</v>
      </c>
      <c r="R130" s="131">
        <v>1</v>
      </c>
      <c r="S130" s="131">
        <v>42600</v>
      </c>
      <c r="T130" s="109"/>
      <c r="U130" s="131">
        <v>862.65</v>
      </c>
      <c r="V130" s="132">
        <v>2.5999999999999998E-4</v>
      </c>
      <c r="W130" s="132">
        <v>5.6772692873844188E-3</v>
      </c>
      <c r="X130" s="132">
        <v>2.2100000000000002E-3</v>
      </c>
    </row>
    <row r="131" spans="1:24">
      <c r="A131" t="s">
        <v>1214</v>
      </c>
      <c r="B131" t="s">
        <v>1220</v>
      </c>
      <c r="C131" t="s">
        <v>2612</v>
      </c>
      <c r="D131" t="s">
        <v>2613</v>
      </c>
      <c r="E131" t="s">
        <v>310</v>
      </c>
      <c r="F131" t="s">
        <v>2612</v>
      </c>
      <c r="G131" t="s">
        <v>3592</v>
      </c>
      <c r="H131" t="s">
        <v>322</v>
      </c>
      <c r="I131" t="s">
        <v>918</v>
      </c>
      <c r="J131" t="s">
        <v>205</v>
      </c>
      <c r="K131" t="s">
        <v>205</v>
      </c>
      <c r="L131" t="s">
        <v>326</v>
      </c>
      <c r="M131" t="s">
        <v>341</v>
      </c>
      <c r="N131" t="s">
        <v>476</v>
      </c>
      <c r="O131" t="s">
        <v>340</v>
      </c>
      <c r="P131" t="s">
        <v>1213</v>
      </c>
      <c r="Q131" s="131">
        <v>21990</v>
      </c>
      <c r="R131" s="131">
        <v>1</v>
      </c>
      <c r="S131" s="131">
        <v>3869</v>
      </c>
      <c r="T131" s="109"/>
      <c r="U131" s="131">
        <v>850.79300000000001</v>
      </c>
      <c r="V131" s="132">
        <v>8.0000000000000007E-5</v>
      </c>
      <c r="W131" s="132">
        <v>5.5992360387430032E-3</v>
      </c>
      <c r="X131" s="132">
        <v>2.1800000000000001E-3</v>
      </c>
    </row>
    <row r="132" spans="1:24">
      <c r="A132" t="s">
        <v>1214</v>
      </c>
      <c r="B132" t="s">
        <v>1220</v>
      </c>
      <c r="C132" t="s">
        <v>3619</v>
      </c>
      <c r="D132" t="s">
        <v>3620</v>
      </c>
      <c r="E132" t="s">
        <v>310</v>
      </c>
      <c r="F132" t="s">
        <v>3619</v>
      </c>
      <c r="G132" t="s">
        <v>3621</v>
      </c>
      <c r="H132" t="s">
        <v>322</v>
      </c>
      <c r="I132" t="s">
        <v>918</v>
      </c>
      <c r="J132" t="s">
        <v>205</v>
      </c>
      <c r="K132" t="s">
        <v>205</v>
      </c>
      <c r="L132" t="s">
        <v>326</v>
      </c>
      <c r="M132" t="s">
        <v>341</v>
      </c>
      <c r="N132" t="s">
        <v>462</v>
      </c>
      <c r="O132" t="s">
        <v>340</v>
      </c>
      <c r="P132" t="s">
        <v>1213</v>
      </c>
      <c r="Q132" s="131">
        <v>8572</v>
      </c>
      <c r="R132" s="131">
        <v>1</v>
      </c>
      <c r="S132" s="131">
        <v>9500</v>
      </c>
      <c r="T132" s="109"/>
      <c r="U132" s="131">
        <v>814.34</v>
      </c>
      <c r="V132" s="132">
        <v>1.3999999999999999E-4</v>
      </c>
      <c r="W132" s="132">
        <v>5.3593316773762568E-3</v>
      </c>
      <c r="X132" s="132">
        <v>2.0899999999999998E-3</v>
      </c>
    </row>
    <row r="133" spans="1:24">
      <c r="A133" t="s">
        <v>1214</v>
      </c>
      <c r="B133" t="s">
        <v>1220</v>
      </c>
      <c r="C133" t="s">
        <v>2062</v>
      </c>
      <c r="D133" t="s">
        <v>2063</v>
      </c>
      <c r="E133" t="s">
        <v>310</v>
      </c>
      <c r="F133" t="s">
        <v>2062</v>
      </c>
      <c r="G133" t="s">
        <v>3635</v>
      </c>
      <c r="H133" t="s">
        <v>322</v>
      </c>
      <c r="I133" t="s">
        <v>918</v>
      </c>
      <c r="J133" t="s">
        <v>205</v>
      </c>
      <c r="K133" t="s">
        <v>205</v>
      </c>
      <c r="L133" t="s">
        <v>326</v>
      </c>
      <c r="M133" t="s">
        <v>341</v>
      </c>
      <c r="N133" t="s">
        <v>462</v>
      </c>
      <c r="O133" t="s">
        <v>340</v>
      </c>
      <c r="P133" t="s">
        <v>1213</v>
      </c>
      <c r="Q133" s="131">
        <v>1270</v>
      </c>
      <c r="R133" s="131">
        <v>1</v>
      </c>
      <c r="S133" s="131">
        <v>58480</v>
      </c>
      <c r="T133" s="109"/>
      <c r="U133" s="131">
        <v>742.69600000000003</v>
      </c>
      <c r="V133" s="132">
        <v>8.0000000000000007E-5</v>
      </c>
      <c r="W133" s="132">
        <v>4.8878284248110573E-3</v>
      </c>
      <c r="X133" s="132">
        <v>1.9E-3</v>
      </c>
    </row>
    <row r="134" spans="1:24">
      <c r="A134" t="s">
        <v>1214</v>
      </c>
      <c r="B134" t="s">
        <v>1220</v>
      </c>
      <c r="C134" t="s">
        <v>2224</v>
      </c>
      <c r="D134" t="s">
        <v>2225</v>
      </c>
      <c r="E134" t="s">
        <v>310</v>
      </c>
      <c r="F134" t="s">
        <v>2224</v>
      </c>
      <c r="G134" t="s">
        <v>3636</v>
      </c>
      <c r="H134" t="s">
        <v>322</v>
      </c>
      <c r="I134" t="s">
        <v>918</v>
      </c>
      <c r="J134" t="s">
        <v>205</v>
      </c>
      <c r="K134" t="s">
        <v>205</v>
      </c>
      <c r="L134" t="s">
        <v>326</v>
      </c>
      <c r="M134" t="s">
        <v>341</v>
      </c>
      <c r="N134" t="s">
        <v>448</v>
      </c>
      <c r="O134" t="s">
        <v>340</v>
      </c>
      <c r="P134" t="s">
        <v>1213</v>
      </c>
      <c r="Q134" s="131">
        <v>2000</v>
      </c>
      <c r="R134" s="131">
        <v>1</v>
      </c>
      <c r="S134" s="131">
        <v>36740</v>
      </c>
      <c r="T134" s="109"/>
      <c r="U134" s="131">
        <v>734.8</v>
      </c>
      <c r="V134" s="132">
        <v>1E-4</v>
      </c>
      <c r="W134" s="132">
        <v>4.8358632960877187E-3</v>
      </c>
      <c r="X134" s="132">
        <v>1.8799999999999999E-3</v>
      </c>
    </row>
    <row r="135" spans="1:24">
      <c r="A135" t="s">
        <v>1214</v>
      </c>
      <c r="B135" t="s">
        <v>1220</v>
      </c>
      <c r="C135" t="s">
        <v>3631</v>
      </c>
      <c r="D135" t="s">
        <v>3632</v>
      </c>
      <c r="E135" t="s">
        <v>310</v>
      </c>
      <c r="F135" t="s">
        <v>3633</v>
      </c>
      <c r="G135" t="s">
        <v>3634</v>
      </c>
      <c r="H135" t="s">
        <v>322</v>
      </c>
      <c r="I135" t="s">
        <v>918</v>
      </c>
      <c r="J135" t="s">
        <v>205</v>
      </c>
      <c r="K135" t="s">
        <v>205</v>
      </c>
      <c r="L135" t="s">
        <v>326</v>
      </c>
      <c r="M135" t="s">
        <v>341</v>
      </c>
      <c r="N135" t="s">
        <v>446</v>
      </c>
      <c r="O135" t="s">
        <v>340</v>
      </c>
      <c r="P135" t="s">
        <v>1213</v>
      </c>
      <c r="Q135" s="131">
        <v>2680</v>
      </c>
      <c r="R135" s="131">
        <v>1</v>
      </c>
      <c r="S135" s="131">
        <v>26530</v>
      </c>
      <c r="T135" s="109"/>
      <c r="U135" s="131">
        <v>711.00400000000002</v>
      </c>
      <c r="V135" s="132">
        <v>4.0000000000000003E-5</v>
      </c>
      <c r="W135" s="132">
        <v>4.6792571406798489E-3</v>
      </c>
      <c r="X135" s="132">
        <v>1.82E-3</v>
      </c>
    </row>
    <row r="136" spans="1:24">
      <c r="A136" t="s">
        <v>1214</v>
      </c>
      <c r="B136" t="s">
        <v>1220</v>
      </c>
      <c r="C136" t="s">
        <v>3637</v>
      </c>
      <c r="D136" t="s">
        <v>3638</v>
      </c>
      <c r="E136" t="s">
        <v>310</v>
      </c>
      <c r="F136" t="s">
        <v>3637</v>
      </c>
      <c r="G136" t="s">
        <v>3639</v>
      </c>
      <c r="H136" t="s">
        <v>322</v>
      </c>
      <c r="I136" t="s">
        <v>918</v>
      </c>
      <c r="J136" t="s">
        <v>205</v>
      </c>
      <c r="K136" t="s">
        <v>205</v>
      </c>
      <c r="L136" t="s">
        <v>326</v>
      </c>
      <c r="M136" t="s">
        <v>341</v>
      </c>
      <c r="N136" t="s">
        <v>463</v>
      </c>
      <c r="O136" t="s">
        <v>340</v>
      </c>
      <c r="P136" t="s">
        <v>1213</v>
      </c>
      <c r="Q136" s="131">
        <v>21691</v>
      </c>
      <c r="R136" s="131">
        <v>1</v>
      </c>
      <c r="S136" s="131">
        <v>2836</v>
      </c>
      <c r="T136" s="109">
        <v>43.381999999999998</v>
      </c>
      <c r="U136" s="131">
        <v>658.53899999999999</v>
      </c>
      <c r="V136" s="132">
        <v>2.2000000000000001E-4</v>
      </c>
      <c r="W136" s="132">
        <v>4.3339746586041243E-3</v>
      </c>
      <c r="X136" s="132">
        <v>1.8E-3</v>
      </c>
    </row>
    <row r="137" spans="1:24">
      <c r="A137" t="s">
        <v>1214</v>
      </c>
      <c r="B137" t="s">
        <v>1220</v>
      </c>
      <c r="C137" t="s">
        <v>3640</v>
      </c>
      <c r="D137" t="s">
        <v>3641</v>
      </c>
      <c r="E137" t="s">
        <v>310</v>
      </c>
      <c r="F137" t="s">
        <v>3642</v>
      </c>
      <c r="G137" t="s">
        <v>3643</v>
      </c>
      <c r="H137" t="s">
        <v>322</v>
      </c>
      <c r="I137" t="s">
        <v>918</v>
      </c>
      <c r="J137" t="s">
        <v>205</v>
      </c>
      <c r="K137" t="s">
        <v>205</v>
      </c>
      <c r="L137" t="s">
        <v>326</v>
      </c>
      <c r="M137" t="s">
        <v>341</v>
      </c>
      <c r="N137" t="s">
        <v>456</v>
      </c>
      <c r="O137" t="s">
        <v>340</v>
      </c>
      <c r="P137" t="s">
        <v>1213</v>
      </c>
      <c r="Q137" s="131">
        <v>5895</v>
      </c>
      <c r="R137" s="131">
        <v>1</v>
      </c>
      <c r="S137" s="131">
        <v>10400</v>
      </c>
      <c r="T137" s="109"/>
      <c r="U137" s="131">
        <v>613.08000000000004</v>
      </c>
      <c r="V137" s="132">
        <v>4.4999999999999999E-4</v>
      </c>
      <c r="W137" s="132">
        <v>4.0348000402360635E-3</v>
      </c>
      <c r="X137" s="132">
        <v>1.57E-3</v>
      </c>
    </row>
    <row r="138" spans="1:24">
      <c r="A138" t="s">
        <v>1214</v>
      </c>
      <c r="B138" t="s">
        <v>1220</v>
      </c>
      <c r="C138" t="s">
        <v>3644</v>
      </c>
      <c r="D138" t="s">
        <v>3645</v>
      </c>
      <c r="E138" t="s">
        <v>80</v>
      </c>
      <c r="F138" t="s">
        <v>3646</v>
      </c>
      <c r="G138" t="s">
        <v>3647</v>
      </c>
      <c r="H138" t="s">
        <v>322</v>
      </c>
      <c r="I138" t="s">
        <v>960</v>
      </c>
      <c r="J138" t="s">
        <v>205</v>
      </c>
      <c r="K138" t="s">
        <v>225</v>
      </c>
      <c r="L138" t="s">
        <v>315</v>
      </c>
      <c r="M138" t="s">
        <v>343</v>
      </c>
      <c r="N138" t="s">
        <v>474</v>
      </c>
      <c r="O138" t="s">
        <v>340</v>
      </c>
      <c r="P138" t="s">
        <v>1213</v>
      </c>
      <c r="Q138" s="131">
        <v>807755</v>
      </c>
      <c r="R138" s="131">
        <v>1</v>
      </c>
      <c r="S138" s="131">
        <v>0</v>
      </c>
      <c r="T138" s="109"/>
      <c r="U138" s="131">
        <v>0</v>
      </c>
      <c r="V138" s="132">
        <v>5.45E-3</v>
      </c>
      <c r="W138" s="132">
        <v>0</v>
      </c>
      <c r="X138" s="132">
        <v>0</v>
      </c>
    </row>
    <row r="139" spans="1:24">
      <c r="A139" t="s">
        <v>1214</v>
      </c>
      <c r="B139" t="s">
        <v>1220</v>
      </c>
      <c r="C139" t="s">
        <v>3670</v>
      </c>
      <c r="D139" t="s">
        <v>3671</v>
      </c>
      <c r="E139" t="s">
        <v>310</v>
      </c>
      <c r="F139" t="s">
        <v>3670</v>
      </c>
      <c r="G139" t="s">
        <v>3672</v>
      </c>
      <c r="H139" t="s">
        <v>322</v>
      </c>
      <c r="I139" t="s">
        <v>918</v>
      </c>
      <c r="J139" t="s">
        <v>206</v>
      </c>
      <c r="K139" t="s">
        <v>205</v>
      </c>
      <c r="L139" t="s">
        <v>326</v>
      </c>
      <c r="M139" t="s">
        <v>347</v>
      </c>
      <c r="N139" t="s">
        <v>494</v>
      </c>
      <c r="O139" t="s">
        <v>340</v>
      </c>
      <c r="P139" t="s">
        <v>1216</v>
      </c>
      <c r="Q139" s="131">
        <v>82000</v>
      </c>
      <c r="R139" s="131">
        <v>3.3719999999999999</v>
      </c>
      <c r="S139" s="131">
        <v>510</v>
      </c>
      <c r="T139" s="109"/>
      <c r="U139" s="131">
        <v>1410.17</v>
      </c>
      <c r="V139" s="132">
        <v>5.0299999999999997E-3</v>
      </c>
      <c r="W139" s="132">
        <v>9.2806060754545717E-3</v>
      </c>
      <c r="X139" s="132">
        <v>3.6099999999999999E-3</v>
      </c>
    </row>
    <row r="140" spans="1:24">
      <c r="A140" t="s">
        <v>1214</v>
      </c>
      <c r="B140" t="s">
        <v>1220</v>
      </c>
      <c r="C140" t="s">
        <v>3673</v>
      </c>
      <c r="D140">
        <v>5454</v>
      </c>
      <c r="E140" t="s">
        <v>80</v>
      </c>
      <c r="F140" t="s">
        <v>3674</v>
      </c>
      <c r="G140" t="s">
        <v>3675</v>
      </c>
      <c r="H140" t="s">
        <v>322</v>
      </c>
      <c r="I140" t="s">
        <v>918</v>
      </c>
      <c r="J140" t="s">
        <v>206</v>
      </c>
      <c r="K140" t="s">
        <v>225</v>
      </c>
      <c r="L140" t="s">
        <v>326</v>
      </c>
      <c r="M140" t="s">
        <v>347</v>
      </c>
      <c r="N140" t="s">
        <v>487</v>
      </c>
      <c r="O140" t="s">
        <v>340</v>
      </c>
      <c r="P140" t="s">
        <v>1216</v>
      </c>
      <c r="Q140" s="131">
        <v>2220</v>
      </c>
      <c r="R140" s="131">
        <v>3.3719999999999999</v>
      </c>
      <c r="S140" s="131">
        <v>16554</v>
      </c>
      <c r="T140" s="109"/>
      <c r="U140" s="131">
        <v>1239.2059999999999</v>
      </c>
      <c r="V140" s="132">
        <v>2.0000000000000002E-5</v>
      </c>
      <c r="W140" s="132">
        <v>8.1554583719266171E-3</v>
      </c>
      <c r="X140" s="132">
        <v>3.1700000000000001E-3</v>
      </c>
    </row>
    <row r="141" spans="1:24">
      <c r="A141" t="s">
        <v>1214</v>
      </c>
      <c r="B141" t="s">
        <v>1220</v>
      </c>
      <c r="C141" t="s">
        <v>3660</v>
      </c>
      <c r="D141" t="s">
        <v>3661</v>
      </c>
      <c r="E141" t="s">
        <v>80</v>
      </c>
      <c r="F141" t="s">
        <v>3662</v>
      </c>
      <c r="G141" t="s">
        <v>3663</v>
      </c>
      <c r="H141" t="s">
        <v>322</v>
      </c>
      <c r="I141" t="s">
        <v>918</v>
      </c>
      <c r="J141" t="s">
        <v>206</v>
      </c>
      <c r="K141" t="s">
        <v>225</v>
      </c>
      <c r="L141" t="s">
        <v>326</v>
      </c>
      <c r="M141" t="s">
        <v>345</v>
      </c>
      <c r="N141" t="s">
        <v>546</v>
      </c>
      <c r="O141" t="s">
        <v>340</v>
      </c>
      <c r="P141" t="s">
        <v>1216</v>
      </c>
      <c r="Q141" s="131">
        <v>1911</v>
      </c>
      <c r="R141" s="131">
        <v>3.3719999999999999</v>
      </c>
      <c r="S141" s="131">
        <v>17739</v>
      </c>
      <c r="T141" s="109"/>
      <c r="U141" s="131">
        <v>1143.0820000000001</v>
      </c>
      <c r="V141" s="132">
        <v>0</v>
      </c>
      <c r="W141" s="132">
        <v>7.5228474254471185E-3</v>
      </c>
      <c r="X141" s="132">
        <v>2.9299999999999999E-3</v>
      </c>
    </row>
    <row r="142" spans="1:24">
      <c r="A142" t="s">
        <v>1214</v>
      </c>
      <c r="B142" t="s">
        <v>1220</v>
      </c>
      <c r="C142" t="s">
        <v>3357</v>
      </c>
      <c r="D142" t="s">
        <v>3358</v>
      </c>
      <c r="E142" t="s">
        <v>80</v>
      </c>
      <c r="F142" t="s">
        <v>3664</v>
      </c>
      <c r="G142" t="s">
        <v>3665</v>
      </c>
      <c r="H142" t="s">
        <v>322</v>
      </c>
      <c r="I142" t="s">
        <v>918</v>
      </c>
      <c r="J142" t="s">
        <v>206</v>
      </c>
      <c r="K142" t="s">
        <v>302</v>
      </c>
      <c r="L142" t="s">
        <v>326</v>
      </c>
      <c r="M142" t="s">
        <v>345</v>
      </c>
      <c r="N142" t="s">
        <v>549</v>
      </c>
      <c r="O142" t="s">
        <v>340</v>
      </c>
      <c r="P142" t="s">
        <v>1216</v>
      </c>
      <c r="Q142" s="131">
        <v>1000</v>
      </c>
      <c r="R142" s="131">
        <v>3.3719999999999999</v>
      </c>
      <c r="S142" s="131">
        <v>22649</v>
      </c>
      <c r="T142" s="109">
        <v>0.46899999999999997</v>
      </c>
      <c r="U142" s="131">
        <v>765.30600000000004</v>
      </c>
      <c r="V142" s="132">
        <v>0</v>
      </c>
      <c r="W142" s="132">
        <v>5.0366292809957925E-3</v>
      </c>
      <c r="X142" s="132">
        <v>1.9599999999999999E-3</v>
      </c>
    </row>
    <row r="143" spans="1:24">
      <c r="A143" t="s">
        <v>1214</v>
      </c>
      <c r="B143" t="s">
        <v>1220</v>
      </c>
      <c r="C143" t="s">
        <v>3685</v>
      </c>
      <c r="D143" t="s">
        <v>3686</v>
      </c>
      <c r="E143" t="s">
        <v>80</v>
      </c>
      <c r="F143" t="s">
        <v>3687</v>
      </c>
      <c r="G143" t="s">
        <v>3688</v>
      </c>
      <c r="H143" t="s">
        <v>322</v>
      </c>
      <c r="I143" t="s">
        <v>918</v>
      </c>
      <c r="J143" t="s">
        <v>206</v>
      </c>
      <c r="K143" t="s">
        <v>225</v>
      </c>
      <c r="L143" t="s">
        <v>326</v>
      </c>
      <c r="M143" t="s">
        <v>345</v>
      </c>
      <c r="N143" t="s">
        <v>545</v>
      </c>
      <c r="O143" t="s">
        <v>340</v>
      </c>
      <c r="P143" t="s">
        <v>1216</v>
      </c>
      <c r="Q143" s="131">
        <v>1072</v>
      </c>
      <c r="R143" s="131">
        <v>3.3719999999999999</v>
      </c>
      <c r="S143" s="131">
        <v>20464</v>
      </c>
      <c r="T143" s="109"/>
      <c r="U143" s="131">
        <v>739.72900000000004</v>
      </c>
      <c r="V143" s="132">
        <v>0</v>
      </c>
      <c r="W143" s="132">
        <v>4.8683020143599244E-3</v>
      </c>
      <c r="X143" s="132">
        <v>1.89E-3</v>
      </c>
    </row>
    <row r="144" spans="1:24">
      <c r="A144" t="s">
        <v>1214</v>
      </c>
      <c r="B144" t="s">
        <v>1220</v>
      </c>
      <c r="C144" t="s">
        <v>3693</v>
      </c>
      <c r="D144" t="s">
        <v>3694</v>
      </c>
      <c r="E144" t="s">
        <v>80</v>
      </c>
      <c r="F144" t="s">
        <v>3693</v>
      </c>
      <c r="G144" t="s">
        <v>3695</v>
      </c>
      <c r="H144" t="s">
        <v>322</v>
      </c>
      <c r="I144" t="s">
        <v>918</v>
      </c>
      <c r="J144" t="s">
        <v>206</v>
      </c>
      <c r="K144" t="s">
        <v>205</v>
      </c>
      <c r="L144" t="s">
        <v>326</v>
      </c>
      <c r="M144" t="s">
        <v>345</v>
      </c>
      <c r="N144" t="s">
        <v>547</v>
      </c>
      <c r="O144" t="s">
        <v>340</v>
      </c>
      <c r="P144" t="s">
        <v>1216</v>
      </c>
      <c r="Q144" s="131">
        <v>4368</v>
      </c>
      <c r="R144" s="131">
        <v>3.3719999999999999</v>
      </c>
      <c r="S144" s="131">
        <v>3873</v>
      </c>
      <c r="T144" s="109">
        <v>1.6379999999999999</v>
      </c>
      <c r="U144" s="131">
        <v>575.97199999999998</v>
      </c>
      <c r="V144" s="132">
        <v>2.2000000000000001E-4</v>
      </c>
      <c r="W144" s="132">
        <v>3.790584995065645E-3</v>
      </c>
      <c r="X144" s="132">
        <v>1.48E-3</v>
      </c>
    </row>
    <row r="145" spans="1:24">
      <c r="A145" t="s">
        <v>1214</v>
      </c>
      <c r="B145" t="s">
        <v>1220</v>
      </c>
      <c r="C145" t="s">
        <v>3652</v>
      </c>
      <c r="D145" t="s">
        <v>3653</v>
      </c>
      <c r="E145" t="s">
        <v>80</v>
      </c>
      <c r="F145" t="s">
        <v>3654</v>
      </c>
      <c r="G145" t="s">
        <v>3655</v>
      </c>
      <c r="H145" t="s">
        <v>322</v>
      </c>
      <c r="I145" t="s">
        <v>918</v>
      </c>
      <c r="J145" t="s">
        <v>206</v>
      </c>
      <c r="K145" t="s">
        <v>225</v>
      </c>
      <c r="L145" t="s">
        <v>326</v>
      </c>
      <c r="M145" t="s">
        <v>345</v>
      </c>
      <c r="N145" t="s">
        <v>501</v>
      </c>
      <c r="O145" t="s">
        <v>340</v>
      </c>
      <c r="P145" t="s">
        <v>1216</v>
      </c>
      <c r="Q145" s="131">
        <v>1579</v>
      </c>
      <c r="R145" s="131">
        <v>3.3719999999999999</v>
      </c>
      <c r="S145" s="131">
        <v>9778</v>
      </c>
      <c r="T145" s="109"/>
      <c r="U145" s="131">
        <v>520.61900000000003</v>
      </c>
      <c r="V145" s="132">
        <v>0</v>
      </c>
      <c r="W145" s="132">
        <v>3.4262960170738876E-3</v>
      </c>
      <c r="X145" s="132">
        <v>1.33E-3</v>
      </c>
    </row>
    <row r="146" spans="1:24">
      <c r="A146" t="s">
        <v>1214</v>
      </c>
      <c r="B146" t="s">
        <v>1220</v>
      </c>
      <c r="C146" t="s">
        <v>3676</v>
      </c>
      <c r="D146" t="s">
        <v>3677</v>
      </c>
      <c r="E146" t="s">
        <v>80</v>
      </c>
      <c r="F146" t="s">
        <v>3678</v>
      </c>
      <c r="G146" t="s">
        <v>3679</v>
      </c>
      <c r="H146" t="s">
        <v>322</v>
      </c>
      <c r="I146" t="s">
        <v>918</v>
      </c>
      <c r="J146" t="s">
        <v>206</v>
      </c>
      <c r="K146" t="s">
        <v>225</v>
      </c>
      <c r="L146" t="s">
        <v>326</v>
      </c>
      <c r="M146" t="s">
        <v>345</v>
      </c>
      <c r="N146" t="s">
        <v>537</v>
      </c>
      <c r="O146" t="s">
        <v>340</v>
      </c>
      <c r="P146" t="s">
        <v>1216</v>
      </c>
      <c r="Q146" s="131">
        <v>530</v>
      </c>
      <c r="R146" s="131">
        <v>3.3719999999999999</v>
      </c>
      <c r="S146" s="131">
        <v>28991</v>
      </c>
      <c r="T146" s="109"/>
      <c r="U146" s="131">
        <v>518.11599999999999</v>
      </c>
      <c r="V146" s="132">
        <v>0</v>
      </c>
      <c r="W146" s="132">
        <v>3.4098232818668816E-3</v>
      </c>
      <c r="X146" s="132">
        <v>1.33E-3</v>
      </c>
    </row>
    <row r="147" spans="1:24">
      <c r="A147" t="s">
        <v>1214</v>
      </c>
      <c r="B147" t="s">
        <v>1220</v>
      </c>
      <c r="C147" t="s">
        <v>3696</v>
      </c>
      <c r="D147" t="s">
        <v>3697</v>
      </c>
      <c r="E147" t="s">
        <v>80</v>
      </c>
      <c r="F147" t="s">
        <v>3698</v>
      </c>
      <c r="G147" t="s">
        <v>3699</v>
      </c>
      <c r="H147" t="s">
        <v>322</v>
      </c>
      <c r="I147" t="s">
        <v>918</v>
      </c>
      <c r="J147" t="s">
        <v>206</v>
      </c>
      <c r="K147" t="s">
        <v>225</v>
      </c>
      <c r="L147" t="s">
        <v>326</v>
      </c>
      <c r="M147" t="s">
        <v>345</v>
      </c>
      <c r="N147" t="s">
        <v>498</v>
      </c>
      <c r="O147" t="s">
        <v>340</v>
      </c>
      <c r="P147" t="s">
        <v>1216</v>
      </c>
      <c r="Q147" s="131">
        <v>1100</v>
      </c>
      <c r="R147" s="131">
        <v>3.3719999999999999</v>
      </c>
      <c r="S147" s="131">
        <v>13145</v>
      </c>
      <c r="T147" s="109"/>
      <c r="U147" s="131">
        <v>487.57400000000001</v>
      </c>
      <c r="V147" s="132">
        <v>1.0000000000000001E-5</v>
      </c>
      <c r="W147" s="132">
        <v>3.2088203738795235E-3</v>
      </c>
      <c r="X147" s="132">
        <v>1.25E-3</v>
      </c>
    </row>
    <row r="148" spans="1:24">
      <c r="A148" t="s">
        <v>1214</v>
      </c>
      <c r="B148" t="s">
        <v>1220</v>
      </c>
      <c r="C148" t="s">
        <v>3648</v>
      </c>
      <c r="D148" t="s">
        <v>3649</v>
      </c>
      <c r="E148" t="s">
        <v>80</v>
      </c>
      <c r="F148" t="s">
        <v>3650</v>
      </c>
      <c r="G148" t="s">
        <v>3651</v>
      </c>
      <c r="H148" t="s">
        <v>322</v>
      </c>
      <c r="I148" t="s">
        <v>918</v>
      </c>
      <c r="J148" t="s">
        <v>206</v>
      </c>
      <c r="K148" t="s">
        <v>225</v>
      </c>
      <c r="L148" t="s">
        <v>326</v>
      </c>
      <c r="M148" t="s">
        <v>345</v>
      </c>
      <c r="N148" t="s">
        <v>545</v>
      </c>
      <c r="O148" t="s">
        <v>340</v>
      </c>
      <c r="P148" t="s">
        <v>1216</v>
      </c>
      <c r="Q148" s="131">
        <v>290</v>
      </c>
      <c r="R148" s="131">
        <v>3.3719999999999999</v>
      </c>
      <c r="S148" s="131">
        <v>49741</v>
      </c>
      <c r="T148" s="109"/>
      <c r="U148" s="131">
        <v>486.40699999999998</v>
      </c>
      <c r="V148" s="132">
        <v>0</v>
      </c>
      <c r="W148" s="132">
        <v>3.2011401173926771E-3</v>
      </c>
      <c r="X148" s="132">
        <v>1.25E-3</v>
      </c>
    </row>
    <row r="149" spans="1:24">
      <c r="A149" t="s">
        <v>1214</v>
      </c>
      <c r="B149" t="s">
        <v>1220</v>
      </c>
      <c r="C149" t="s">
        <v>3352</v>
      </c>
      <c r="D149" t="s">
        <v>3353</v>
      </c>
      <c r="E149" t="s">
        <v>80</v>
      </c>
      <c r="F149" t="s">
        <v>3352</v>
      </c>
      <c r="G149" t="s">
        <v>3680</v>
      </c>
      <c r="H149" t="s">
        <v>322</v>
      </c>
      <c r="I149" t="s">
        <v>918</v>
      </c>
      <c r="J149" t="s">
        <v>206</v>
      </c>
      <c r="K149" t="s">
        <v>225</v>
      </c>
      <c r="L149" t="s">
        <v>326</v>
      </c>
      <c r="M149" t="s">
        <v>345</v>
      </c>
      <c r="N149" t="s">
        <v>546</v>
      </c>
      <c r="O149" t="s">
        <v>340</v>
      </c>
      <c r="P149" t="s">
        <v>1216</v>
      </c>
      <c r="Q149" s="131">
        <v>195</v>
      </c>
      <c r="R149" s="131">
        <v>3.3719999999999999</v>
      </c>
      <c r="S149" s="131">
        <v>73809</v>
      </c>
      <c r="T149" s="109"/>
      <c r="U149" s="131">
        <v>485.32400000000001</v>
      </c>
      <c r="V149" s="132">
        <v>0</v>
      </c>
      <c r="W149" s="132">
        <v>3.1940126814241649E-3</v>
      </c>
      <c r="X149" s="132">
        <v>1.24E-3</v>
      </c>
    </row>
    <row r="150" spans="1:24">
      <c r="A150" t="s">
        <v>1214</v>
      </c>
      <c r="B150" t="s">
        <v>1220</v>
      </c>
      <c r="C150" t="s">
        <v>3700</v>
      </c>
      <c r="D150" t="s">
        <v>3701</v>
      </c>
      <c r="E150" t="s">
        <v>80</v>
      </c>
      <c r="F150" t="s">
        <v>3700</v>
      </c>
      <c r="G150" t="s">
        <v>3702</v>
      </c>
      <c r="H150" t="s">
        <v>322</v>
      </c>
      <c r="I150" t="s">
        <v>918</v>
      </c>
      <c r="J150" t="s">
        <v>206</v>
      </c>
      <c r="K150" t="s">
        <v>225</v>
      </c>
      <c r="L150" t="s">
        <v>326</v>
      </c>
      <c r="M150" t="s">
        <v>345</v>
      </c>
      <c r="N150" t="s">
        <v>570</v>
      </c>
      <c r="O150" t="s">
        <v>340</v>
      </c>
      <c r="P150" t="s">
        <v>1216</v>
      </c>
      <c r="Q150" s="131">
        <v>270</v>
      </c>
      <c r="R150" s="131">
        <v>3.3719999999999999</v>
      </c>
      <c r="S150" s="131">
        <v>38821</v>
      </c>
      <c r="T150" s="109"/>
      <c r="U150" s="131">
        <v>353.44200000000001</v>
      </c>
      <c r="V150" s="132">
        <v>0</v>
      </c>
      <c r="W150" s="132">
        <v>2.326071305247463E-3</v>
      </c>
      <c r="X150" s="132">
        <v>9.1E-4</v>
      </c>
    </row>
    <row r="151" spans="1:24">
      <c r="A151" t="s">
        <v>1214</v>
      </c>
      <c r="B151" t="s">
        <v>1220</v>
      </c>
      <c r="C151" t="s">
        <v>3656</v>
      </c>
      <c r="D151" t="s">
        <v>3657</v>
      </c>
      <c r="E151" t="s">
        <v>80</v>
      </c>
      <c r="F151" t="s">
        <v>3658</v>
      </c>
      <c r="G151" t="s">
        <v>3659</v>
      </c>
      <c r="H151" t="s">
        <v>322</v>
      </c>
      <c r="I151" t="s">
        <v>918</v>
      </c>
      <c r="J151" t="s">
        <v>206</v>
      </c>
      <c r="K151" t="s">
        <v>225</v>
      </c>
      <c r="L151" t="s">
        <v>326</v>
      </c>
      <c r="M151" t="s">
        <v>345</v>
      </c>
      <c r="N151" t="s">
        <v>528</v>
      </c>
      <c r="O151" t="s">
        <v>340</v>
      </c>
      <c r="P151" t="s">
        <v>1216</v>
      </c>
      <c r="Q151" s="131">
        <v>651</v>
      </c>
      <c r="R151" s="131">
        <v>3.3719999999999999</v>
      </c>
      <c r="S151" s="131">
        <v>15932</v>
      </c>
      <c r="T151" s="109"/>
      <c r="U151" s="131">
        <v>349.73500000000001</v>
      </c>
      <c r="V151" s="132">
        <v>0</v>
      </c>
      <c r="W151" s="132">
        <v>2.3016748092776792E-3</v>
      </c>
      <c r="X151" s="132">
        <v>8.9999999999999998E-4</v>
      </c>
    </row>
    <row r="152" spans="1:24">
      <c r="A152" t="s">
        <v>1214</v>
      </c>
      <c r="B152" t="s">
        <v>1220</v>
      </c>
      <c r="C152" t="s">
        <v>3689</v>
      </c>
      <c r="D152" t="s">
        <v>3690</v>
      </c>
      <c r="E152" t="s">
        <v>80</v>
      </c>
      <c r="F152" t="s">
        <v>3691</v>
      </c>
      <c r="G152" t="s">
        <v>3692</v>
      </c>
      <c r="H152" t="s">
        <v>322</v>
      </c>
      <c r="I152" t="s">
        <v>918</v>
      </c>
      <c r="J152" t="s">
        <v>206</v>
      </c>
      <c r="K152" t="s">
        <v>225</v>
      </c>
      <c r="L152" t="s">
        <v>326</v>
      </c>
      <c r="M152" t="s">
        <v>345</v>
      </c>
      <c r="N152" t="s">
        <v>547</v>
      </c>
      <c r="O152" t="s">
        <v>340</v>
      </c>
      <c r="P152" t="s">
        <v>1216</v>
      </c>
      <c r="Q152" s="131">
        <v>497</v>
      </c>
      <c r="R152" s="131">
        <v>3.3719999999999999</v>
      </c>
      <c r="S152" s="131">
        <v>20517</v>
      </c>
      <c r="T152" s="109"/>
      <c r="U152" s="131">
        <v>343.84100000000001</v>
      </c>
      <c r="V152" s="132">
        <v>0</v>
      </c>
      <c r="W152" s="132">
        <v>2.262885236241287E-3</v>
      </c>
      <c r="X152" s="132">
        <v>8.8000000000000003E-4</v>
      </c>
    </row>
    <row r="153" spans="1:24">
      <c r="A153" t="s">
        <v>1214</v>
      </c>
      <c r="B153" t="s">
        <v>1220</v>
      </c>
      <c r="C153" t="s">
        <v>3703</v>
      </c>
      <c r="D153">
        <v>5445</v>
      </c>
      <c r="E153" t="s">
        <v>80</v>
      </c>
      <c r="F153" t="s">
        <v>3703</v>
      </c>
      <c r="G153" t="s">
        <v>3704</v>
      </c>
      <c r="H153" t="s">
        <v>322</v>
      </c>
      <c r="I153" t="s">
        <v>918</v>
      </c>
      <c r="J153" t="s">
        <v>206</v>
      </c>
      <c r="K153" t="s">
        <v>225</v>
      </c>
      <c r="L153" t="s">
        <v>326</v>
      </c>
      <c r="M153" t="s">
        <v>345</v>
      </c>
      <c r="N153" t="s">
        <v>544</v>
      </c>
      <c r="O153" t="s">
        <v>340</v>
      </c>
      <c r="P153" t="s">
        <v>1216</v>
      </c>
      <c r="Q153" s="131">
        <v>66.88</v>
      </c>
      <c r="R153" s="131">
        <v>3.3719999999999999</v>
      </c>
      <c r="S153" s="131">
        <v>2361</v>
      </c>
      <c r="T153" s="109"/>
      <c r="U153" s="131">
        <v>5.3250000000000002</v>
      </c>
      <c r="V153" s="132">
        <v>0</v>
      </c>
      <c r="W153" s="132">
        <v>3.5044872144348269E-5</v>
      </c>
      <c r="X153" s="132">
        <v>1.0000000000000001E-5</v>
      </c>
    </row>
    <row r="154" spans="1:24">
      <c r="A154" t="s">
        <v>1214</v>
      </c>
      <c r="B154" t="s">
        <v>1221</v>
      </c>
      <c r="C154" t="s">
        <v>1536</v>
      </c>
      <c r="D154" t="s">
        <v>1537</v>
      </c>
      <c r="E154" t="s">
        <v>310</v>
      </c>
      <c r="F154" t="s">
        <v>1536</v>
      </c>
      <c r="G154" t="s">
        <v>3514</v>
      </c>
      <c r="H154" t="s">
        <v>322</v>
      </c>
      <c r="I154" t="s">
        <v>918</v>
      </c>
      <c r="J154" t="s">
        <v>205</v>
      </c>
      <c r="K154" t="s">
        <v>205</v>
      </c>
      <c r="L154" t="s">
        <v>326</v>
      </c>
      <c r="M154" t="s">
        <v>341</v>
      </c>
      <c r="N154" t="s">
        <v>449</v>
      </c>
      <c r="O154" t="s">
        <v>340</v>
      </c>
      <c r="P154" t="s">
        <v>1213</v>
      </c>
      <c r="Q154" s="131">
        <v>55000</v>
      </c>
      <c r="R154" s="131">
        <v>1</v>
      </c>
      <c r="S154" s="131">
        <v>6262</v>
      </c>
      <c r="T154" s="109"/>
      <c r="U154" s="131">
        <v>3444.1</v>
      </c>
      <c r="V154" s="132">
        <v>3.0000000000000001E-5</v>
      </c>
      <c r="W154" s="132">
        <v>8.1246925757728877E-2</v>
      </c>
      <c r="X154" s="132">
        <v>2.7499999999999998E-3</v>
      </c>
    </row>
    <row r="155" spans="1:24">
      <c r="A155" t="s">
        <v>1214</v>
      </c>
      <c r="B155" t="s">
        <v>1221</v>
      </c>
      <c r="C155" t="s">
        <v>1992</v>
      </c>
      <c r="D155" t="s">
        <v>1993</v>
      </c>
      <c r="E155" t="s">
        <v>310</v>
      </c>
      <c r="F155" t="s">
        <v>1992</v>
      </c>
      <c r="G155" t="s">
        <v>3517</v>
      </c>
      <c r="H155" t="s">
        <v>322</v>
      </c>
      <c r="I155" t="s">
        <v>918</v>
      </c>
      <c r="J155" t="s">
        <v>205</v>
      </c>
      <c r="K155" t="s">
        <v>205</v>
      </c>
      <c r="L155" t="s">
        <v>326</v>
      </c>
      <c r="M155" t="s">
        <v>341</v>
      </c>
      <c r="N155" t="s">
        <v>449</v>
      </c>
      <c r="O155" t="s">
        <v>340</v>
      </c>
      <c r="P155" t="s">
        <v>1213</v>
      </c>
      <c r="Q155" s="131">
        <v>49263</v>
      </c>
      <c r="R155" s="131">
        <v>1</v>
      </c>
      <c r="S155" s="131">
        <v>6462</v>
      </c>
      <c r="T155" s="109"/>
      <c r="U155" s="131">
        <v>3183.375</v>
      </c>
      <c r="V155" s="132">
        <v>4.0000000000000003E-5</v>
      </c>
      <c r="W155" s="132">
        <v>7.5096377075000775E-2</v>
      </c>
      <c r="X155" s="132">
        <v>2.5500000000000002E-3</v>
      </c>
    </row>
    <row r="156" spans="1:24">
      <c r="A156" t="s">
        <v>1214</v>
      </c>
      <c r="B156" t="s">
        <v>1221</v>
      </c>
      <c r="C156" t="s">
        <v>3253</v>
      </c>
      <c r="D156" t="s">
        <v>3254</v>
      </c>
      <c r="E156" t="s">
        <v>310</v>
      </c>
      <c r="F156" t="s">
        <v>3253</v>
      </c>
      <c r="G156" t="s">
        <v>3518</v>
      </c>
      <c r="H156" t="s">
        <v>322</v>
      </c>
      <c r="I156" t="s">
        <v>918</v>
      </c>
      <c r="J156" t="s">
        <v>205</v>
      </c>
      <c r="K156" t="s">
        <v>205</v>
      </c>
      <c r="L156" t="s">
        <v>326</v>
      </c>
      <c r="M156" t="s">
        <v>341</v>
      </c>
      <c r="N156" t="s">
        <v>449</v>
      </c>
      <c r="O156" t="s">
        <v>340</v>
      </c>
      <c r="P156" t="s">
        <v>1213</v>
      </c>
      <c r="Q156" s="131">
        <v>85952</v>
      </c>
      <c r="R156" s="131">
        <v>1</v>
      </c>
      <c r="S156" s="131">
        <v>3356</v>
      </c>
      <c r="T156" s="109"/>
      <c r="U156" s="131">
        <v>2884.549</v>
      </c>
      <c r="V156" s="132">
        <v>6.9999999999999994E-5</v>
      </c>
      <c r="W156" s="132">
        <v>6.8047019089901892E-2</v>
      </c>
      <c r="X156" s="132">
        <v>2.31E-3</v>
      </c>
    </row>
    <row r="157" spans="1:24">
      <c r="A157" t="s">
        <v>1214</v>
      </c>
      <c r="B157" t="s">
        <v>1221</v>
      </c>
      <c r="C157" t="s">
        <v>1898</v>
      </c>
      <c r="D157" t="s">
        <v>1899</v>
      </c>
      <c r="E157" t="s">
        <v>310</v>
      </c>
      <c r="F157" t="s">
        <v>3538</v>
      </c>
      <c r="G157" t="s">
        <v>3539</v>
      </c>
      <c r="H157" t="s">
        <v>322</v>
      </c>
      <c r="I157" t="s">
        <v>918</v>
      </c>
      <c r="J157" t="s">
        <v>205</v>
      </c>
      <c r="K157" t="s">
        <v>205</v>
      </c>
      <c r="L157" t="s">
        <v>326</v>
      </c>
      <c r="M157" t="s">
        <v>341</v>
      </c>
      <c r="N157" t="s">
        <v>449</v>
      </c>
      <c r="O157" t="s">
        <v>340</v>
      </c>
      <c r="P157" t="s">
        <v>1213</v>
      </c>
      <c r="Q157" s="131">
        <v>12247</v>
      </c>
      <c r="R157" s="131">
        <v>1</v>
      </c>
      <c r="S157" s="131">
        <v>21950</v>
      </c>
      <c r="T157" s="109"/>
      <c r="U157" s="131">
        <v>2688.2170000000001</v>
      </c>
      <c r="V157" s="132">
        <v>5.0000000000000002E-5</v>
      </c>
      <c r="W157" s="132">
        <v>6.3415512621487369E-2</v>
      </c>
      <c r="X157" s="132">
        <v>2.15E-3</v>
      </c>
    </row>
    <row r="158" spans="1:24">
      <c r="A158" t="s">
        <v>1214</v>
      </c>
      <c r="B158" t="s">
        <v>1221</v>
      </c>
      <c r="C158" t="s">
        <v>2556</v>
      </c>
      <c r="D158" t="s">
        <v>2557</v>
      </c>
      <c r="E158" t="s">
        <v>310</v>
      </c>
      <c r="F158" t="s">
        <v>2556</v>
      </c>
      <c r="G158" t="s">
        <v>3520</v>
      </c>
      <c r="H158" t="s">
        <v>322</v>
      </c>
      <c r="I158" t="s">
        <v>918</v>
      </c>
      <c r="J158" t="s">
        <v>205</v>
      </c>
      <c r="K158" t="s">
        <v>205</v>
      </c>
      <c r="L158" t="s">
        <v>326</v>
      </c>
      <c r="M158" t="s">
        <v>341</v>
      </c>
      <c r="N158" t="s">
        <v>447</v>
      </c>
      <c r="O158" t="s">
        <v>340</v>
      </c>
      <c r="P158" t="s">
        <v>1213</v>
      </c>
      <c r="Q158" s="131">
        <v>1748</v>
      </c>
      <c r="R158" s="131">
        <v>1</v>
      </c>
      <c r="S158" s="131">
        <v>149800</v>
      </c>
      <c r="T158" s="109">
        <v>3.536</v>
      </c>
      <c r="U158" s="131">
        <v>2622.04</v>
      </c>
      <c r="V158" s="132">
        <v>4.0000000000000003E-5</v>
      </c>
      <c r="W158" s="132">
        <v>6.1854385532880994E-2</v>
      </c>
      <c r="X158" s="132">
        <v>2.0999999999999999E-3</v>
      </c>
    </row>
    <row r="159" spans="1:24">
      <c r="A159" t="s">
        <v>1214</v>
      </c>
      <c r="B159" t="s">
        <v>1221</v>
      </c>
      <c r="C159" t="s">
        <v>2172</v>
      </c>
      <c r="D159" t="s">
        <v>2173</v>
      </c>
      <c r="E159" t="s">
        <v>310</v>
      </c>
      <c r="F159" t="s">
        <v>2172</v>
      </c>
      <c r="G159" t="s">
        <v>3519</v>
      </c>
      <c r="H159" t="s">
        <v>322</v>
      </c>
      <c r="I159" t="s">
        <v>918</v>
      </c>
      <c r="J159" t="s">
        <v>205</v>
      </c>
      <c r="K159" t="s">
        <v>205</v>
      </c>
      <c r="L159" t="s">
        <v>326</v>
      </c>
      <c r="M159" t="s">
        <v>341</v>
      </c>
      <c r="N159" t="s">
        <v>468</v>
      </c>
      <c r="O159" t="s">
        <v>340</v>
      </c>
      <c r="P159" t="s">
        <v>1213</v>
      </c>
      <c r="Q159" s="131">
        <v>34519</v>
      </c>
      <c r="R159" s="131">
        <v>1</v>
      </c>
      <c r="S159" s="131">
        <v>5699</v>
      </c>
      <c r="T159" s="109"/>
      <c r="U159" s="131">
        <v>1967.2380000000001</v>
      </c>
      <c r="V159" s="132">
        <v>3.0000000000000001E-5</v>
      </c>
      <c r="W159" s="132">
        <v>4.6407490994391294E-2</v>
      </c>
      <c r="X159" s="132">
        <v>1.57E-3</v>
      </c>
    </row>
    <row r="160" spans="1:24">
      <c r="A160" t="s">
        <v>1214</v>
      </c>
      <c r="B160" t="s">
        <v>1221</v>
      </c>
      <c r="C160" t="s">
        <v>3558</v>
      </c>
      <c r="D160" t="s">
        <v>3559</v>
      </c>
      <c r="E160" t="s">
        <v>310</v>
      </c>
      <c r="F160" t="s">
        <v>3558</v>
      </c>
      <c r="G160" t="s">
        <v>3560</v>
      </c>
      <c r="H160" t="s">
        <v>322</v>
      </c>
      <c r="I160" t="s">
        <v>918</v>
      </c>
      <c r="J160" t="s">
        <v>205</v>
      </c>
      <c r="K160" t="s">
        <v>205</v>
      </c>
      <c r="L160" t="s">
        <v>326</v>
      </c>
      <c r="M160" t="s">
        <v>341</v>
      </c>
      <c r="N160" t="s">
        <v>459</v>
      </c>
      <c r="O160" t="s">
        <v>340</v>
      </c>
      <c r="P160" t="s">
        <v>1213</v>
      </c>
      <c r="Q160" s="131">
        <v>1871</v>
      </c>
      <c r="R160" s="131">
        <v>1</v>
      </c>
      <c r="S160" s="131">
        <v>95280</v>
      </c>
      <c r="T160" s="109"/>
      <c r="U160" s="131">
        <v>1782.6890000000001</v>
      </c>
      <c r="V160" s="132">
        <v>6.0000000000000002E-5</v>
      </c>
      <c r="W160" s="132">
        <v>4.2053947571824263E-2</v>
      </c>
      <c r="X160" s="132">
        <v>1.4300000000000001E-3</v>
      </c>
    </row>
    <row r="161" spans="1:24">
      <c r="A161" t="s">
        <v>1214</v>
      </c>
      <c r="B161" t="s">
        <v>1221</v>
      </c>
      <c r="C161" t="s">
        <v>2137</v>
      </c>
      <c r="D161" t="s">
        <v>2138</v>
      </c>
      <c r="E161" t="s">
        <v>310</v>
      </c>
      <c r="F161" t="s">
        <v>2137</v>
      </c>
      <c r="G161" t="s">
        <v>3544</v>
      </c>
      <c r="H161" t="s">
        <v>322</v>
      </c>
      <c r="I161" t="s">
        <v>918</v>
      </c>
      <c r="J161" t="s">
        <v>205</v>
      </c>
      <c r="K161" t="s">
        <v>205</v>
      </c>
      <c r="L161" t="s">
        <v>326</v>
      </c>
      <c r="M161" t="s">
        <v>341</v>
      </c>
      <c r="N161" t="s">
        <v>457</v>
      </c>
      <c r="O161" t="s">
        <v>340</v>
      </c>
      <c r="P161" t="s">
        <v>1213</v>
      </c>
      <c r="Q161" s="131">
        <v>62282</v>
      </c>
      <c r="R161" s="131">
        <v>1</v>
      </c>
      <c r="S161" s="131">
        <v>2309</v>
      </c>
      <c r="T161" s="109"/>
      <c r="U161" s="131">
        <v>1438.0909999999999</v>
      </c>
      <c r="V161" s="132">
        <v>5.0000000000000002E-5</v>
      </c>
      <c r="W161" s="132">
        <v>3.3924820042930834E-2</v>
      </c>
      <c r="X161" s="132">
        <v>1.15E-3</v>
      </c>
    </row>
    <row r="162" spans="1:24">
      <c r="A162" t="s">
        <v>1214</v>
      </c>
      <c r="B162" t="s">
        <v>1221</v>
      </c>
      <c r="C162" t="s">
        <v>2095</v>
      </c>
      <c r="D162" t="s">
        <v>2096</v>
      </c>
      <c r="E162" t="s">
        <v>310</v>
      </c>
      <c r="F162" t="s">
        <v>2095</v>
      </c>
      <c r="G162" t="s">
        <v>3593</v>
      </c>
      <c r="H162" t="s">
        <v>322</v>
      </c>
      <c r="I162" t="s">
        <v>918</v>
      </c>
      <c r="J162" t="s">
        <v>205</v>
      </c>
      <c r="K162" t="s">
        <v>205</v>
      </c>
      <c r="L162" t="s">
        <v>326</v>
      </c>
      <c r="M162" t="s">
        <v>341</v>
      </c>
      <c r="N162" t="s">
        <v>485</v>
      </c>
      <c r="O162" t="s">
        <v>340</v>
      </c>
      <c r="P162" t="s">
        <v>1213</v>
      </c>
      <c r="Q162" s="131">
        <v>223414</v>
      </c>
      <c r="R162" s="131">
        <v>1</v>
      </c>
      <c r="S162" s="131">
        <v>575</v>
      </c>
      <c r="T162" s="109"/>
      <c r="U162" s="131">
        <v>1284.6310000000001</v>
      </c>
      <c r="V162" s="132">
        <v>8.0000000000000007E-5</v>
      </c>
      <c r="W162" s="132">
        <v>3.0304671607408906E-2</v>
      </c>
      <c r="X162" s="132">
        <v>1.0300000000000001E-3</v>
      </c>
    </row>
    <row r="163" spans="1:24">
      <c r="A163" t="s">
        <v>1214</v>
      </c>
      <c r="B163" t="s">
        <v>1221</v>
      </c>
      <c r="C163" t="s">
        <v>3601</v>
      </c>
      <c r="D163" t="s">
        <v>3602</v>
      </c>
      <c r="E163" t="s">
        <v>310</v>
      </c>
      <c r="F163" t="s">
        <v>3603</v>
      </c>
      <c r="G163" t="s">
        <v>3604</v>
      </c>
      <c r="H163" t="s">
        <v>322</v>
      </c>
      <c r="I163" t="s">
        <v>918</v>
      </c>
      <c r="J163" t="s">
        <v>205</v>
      </c>
      <c r="K163" t="s">
        <v>205</v>
      </c>
      <c r="L163" t="s">
        <v>326</v>
      </c>
      <c r="M163" t="s">
        <v>341</v>
      </c>
      <c r="N163" t="s">
        <v>449</v>
      </c>
      <c r="O163" t="s">
        <v>340</v>
      </c>
      <c r="P163" t="s">
        <v>1213</v>
      </c>
      <c r="Q163" s="131">
        <v>5259</v>
      </c>
      <c r="R163" s="131">
        <v>1</v>
      </c>
      <c r="S163" s="131">
        <v>24370</v>
      </c>
      <c r="T163" s="109"/>
      <c r="U163" s="131">
        <v>1281.6179999999999</v>
      </c>
      <c r="V163" s="132">
        <v>5.0000000000000002E-5</v>
      </c>
      <c r="W163" s="132">
        <v>3.0233594406599392E-2</v>
      </c>
      <c r="X163" s="132">
        <v>1.0200000000000001E-3</v>
      </c>
    </row>
    <row r="164" spans="1:24">
      <c r="A164" t="s">
        <v>1214</v>
      </c>
      <c r="B164" t="s">
        <v>1221</v>
      </c>
      <c r="C164" t="s">
        <v>3525</v>
      </c>
      <c r="D164" t="s">
        <v>3526</v>
      </c>
      <c r="E164" t="s">
        <v>310</v>
      </c>
      <c r="F164" t="s">
        <v>3525</v>
      </c>
      <c r="G164" t="s">
        <v>3527</v>
      </c>
      <c r="H164" t="s">
        <v>322</v>
      </c>
      <c r="I164" t="s">
        <v>918</v>
      </c>
      <c r="J164" t="s">
        <v>205</v>
      </c>
      <c r="K164" t="s">
        <v>205</v>
      </c>
      <c r="L164" t="s">
        <v>326</v>
      </c>
      <c r="M164" t="s">
        <v>341</v>
      </c>
      <c r="N164" t="s">
        <v>481</v>
      </c>
      <c r="O164" t="s">
        <v>340</v>
      </c>
      <c r="P164" t="s">
        <v>1213</v>
      </c>
      <c r="Q164" s="131">
        <v>1957</v>
      </c>
      <c r="R164" s="131">
        <v>1</v>
      </c>
      <c r="S164" s="131">
        <v>57150</v>
      </c>
      <c r="T164" s="109"/>
      <c r="U164" s="131">
        <v>1118.4259999999999</v>
      </c>
      <c r="V164" s="132">
        <v>3.0000000000000001E-5</v>
      </c>
      <c r="W164" s="132">
        <v>2.6383866376560983E-2</v>
      </c>
      <c r="X164" s="132">
        <v>8.8999999999999995E-4</v>
      </c>
    </row>
    <row r="165" spans="1:24">
      <c r="A165" t="s">
        <v>1214</v>
      </c>
      <c r="B165" t="s">
        <v>1221</v>
      </c>
      <c r="C165" t="s">
        <v>3540</v>
      </c>
      <c r="D165" t="s">
        <v>3541</v>
      </c>
      <c r="E165" t="s">
        <v>310</v>
      </c>
      <c r="F165" t="s">
        <v>3540</v>
      </c>
      <c r="G165" t="s">
        <v>3542</v>
      </c>
      <c r="H165" t="s">
        <v>322</v>
      </c>
      <c r="I165" t="s">
        <v>918</v>
      </c>
      <c r="J165" t="s">
        <v>205</v>
      </c>
      <c r="K165" t="s">
        <v>205</v>
      </c>
      <c r="L165" t="s">
        <v>326</v>
      </c>
      <c r="M165" t="s">
        <v>341</v>
      </c>
      <c r="N165" t="s">
        <v>459</v>
      </c>
      <c r="O165" t="s">
        <v>340</v>
      </c>
      <c r="P165" t="s">
        <v>1213</v>
      </c>
      <c r="Q165" s="131">
        <v>7564</v>
      </c>
      <c r="R165" s="131">
        <v>1</v>
      </c>
      <c r="S165" s="131">
        <v>14620</v>
      </c>
      <c r="T165" s="109"/>
      <c r="U165" s="131">
        <v>1105.857</v>
      </c>
      <c r="V165" s="132">
        <v>6.9999999999999994E-5</v>
      </c>
      <c r="W165" s="132">
        <v>2.6087361452241453E-2</v>
      </c>
      <c r="X165" s="132">
        <v>8.8000000000000003E-4</v>
      </c>
    </row>
    <row r="166" spans="1:24">
      <c r="A166" t="s">
        <v>1214</v>
      </c>
      <c r="B166" t="s">
        <v>1221</v>
      </c>
      <c r="C166" t="s">
        <v>2370</v>
      </c>
      <c r="D166" t="s">
        <v>2371</v>
      </c>
      <c r="E166" t="s">
        <v>310</v>
      </c>
      <c r="F166" t="s">
        <v>3569</v>
      </c>
      <c r="G166" t="s">
        <v>3570</v>
      </c>
      <c r="H166" t="s">
        <v>322</v>
      </c>
      <c r="I166" t="s">
        <v>918</v>
      </c>
      <c r="J166" t="s">
        <v>205</v>
      </c>
      <c r="K166" t="s">
        <v>205</v>
      </c>
      <c r="L166" t="s">
        <v>326</v>
      </c>
      <c r="M166" t="s">
        <v>341</v>
      </c>
      <c r="N166" t="s">
        <v>446</v>
      </c>
      <c r="O166" t="s">
        <v>340</v>
      </c>
      <c r="P166" t="s">
        <v>1213</v>
      </c>
      <c r="Q166" s="131">
        <v>11164</v>
      </c>
      <c r="R166" s="131">
        <v>1</v>
      </c>
      <c r="S166" s="131">
        <v>9432</v>
      </c>
      <c r="T166" s="109"/>
      <c r="U166" s="131">
        <v>1052.9880000000001</v>
      </c>
      <c r="V166" s="132">
        <v>5.0000000000000002E-5</v>
      </c>
      <c r="W166" s="132">
        <v>2.4840172428146519E-2</v>
      </c>
      <c r="X166" s="132">
        <v>8.4000000000000003E-4</v>
      </c>
    </row>
    <row r="167" spans="1:24">
      <c r="A167" t="s">
        <v>1214</v>
      </c>
      <c r="B167" t="s">
        <v>1221</v>
      </c>
      <c r="C167" t="s">
        <v>2184</v>
      </c>
      <c r="D167" t="s">
        <v>2185</v>
      </c>
      <c r="E167" t="s">
        <v>310</v>
      </c>
      <c r="F167" t="s">
        <v>3515</v>
      </c>
      <c r="G167" t="s">
        <v>3516</v>
      </c>
      <c r="H167" t="s">
        <v>322</v>
      </c>
      <c r="I167" t="s">
        <v>918</v>
      </c>
      <c r="J167" t="s">
        <v>205</v>
      </c>
      <c r="K167" t="s">
        <v>205</v>
      </c>
      <c r="L167" t="s">
        <v>326</v>
      </c>
      <c r="M167" t="s">
        <v>341</v>
      </c>
      <c r="N167" t="s">
        <v>446</v>
      </c>
      <c r="O167" t="s">
        <v>340</v>
      </c>
      <c r="P167" t="s">
        <v>1213</v>
      </c>
      <c r="Q167" s="131">
        <v>10436</v>
      </c>
      <c r="R167" s="131">
        <v>1</v>
      </c>
      <c r="S167" s="131">
        <v>9745</v>
      </c>
      <c r="T167" s="109"/>
      <c r="U167" s="131">
        <v>1016.9880000000001</v>
      </c>
      <c r="V167" s="132">
        <v>4.0000000000000003E-5</v>
      </c>
      <c r="W167" s="132">
        <v>2.3990926085915389E-2</v>
      </c>
      <c r="X167" s="132">
        <v>8.0999999999999996E-4</v>
      </c>
    </row>
    <row r="168" spans="1:24">
      <c r="A168" t="s">
        <v>1214</v>
      </c>
      <c r="B168" t="s">
        <v>1221</v>
      </c>
      <c r="C168" t="s">
        <v>2089</v>
      </c>
      <c r="D168" t="s">
        <v>2090</v>
      </c>
      <c r="E168" t="s">
        <v>310</v>
      </c>
      <c r="F168" t="s">
        <v>2089</v>
      </c>
      <c r="G168" t="s">
        <v>3533</v>
      </c>
      <c r="H168" t="s">
        <v>322</v>
      </c>
      <c r="I168" t="s">
        <v>918</v>
      </c>
      <c r="J168" t="s">
        <v>205</v>
      </c>
      <c r="K168" t="s">
        <v>205</v>
      </c>
      <c r="L168" t="s">
        <v>326</v>
      </c>
      <c r="M168" t="s">
        <v>341</v>
      </c>
      <c r="N168" t="s">
        <v>465</v>
      </c>
      <c r="O168" t="s">
        <v>340</v>
      </c>
      <c r="P168" t="s">
        <v>1213</v>
      </c>
      <c r="Q168" s="131">
        <v>3174</v>
      </c>
      <c r="R168" s="131">
        <v>1</v>
      </c>
      <c r="S168" s="131">
        <v>30970</v>
      </c>
      <c r="T168" s="109"/>
      <c r="U168" s="131">
        <v>982.98800000000006</v>
      </c>
      <c r="V168" s="132">
        <v>3.0000000000000001E-5</v>
      </c>
      <c r="W168" s="132">
        <v>2.3188860096030429E-2</v>
      </c>
      <c r="X168" s="132">
        <v>7.9000000000000001E-4</v>
      </c>
    </row>
    <row r="169" spans="1:24">
      <c r="A169" t="s">
        <v>1214</v>
      </c>
      <c r="B169" t="s">
        <v>1221</v>
      </c>
      <c r="C169" t="s">
        <v>3258</v>
      </c>
      <c r="D169" t="s">
        <v>3259</v>
      </c>
      <c r="E169" t="s">
        <v>310</v>
      </c>
      <c r="F169" t="s">
        <v>3258</v>
      </c>
      <c r="G169" t="s">
        <v>3586</v>
      </c>
      <c r="H169" t="s">
        <v>322</v>
      </c>
      <c r="I169" t="s">
        <v>918</v>
      </c>
      <c r="J169" t="s">
        <v>205</v>
      </c>
      <c r="K169" t="s">
        <v>205</v>
      </c>
      <c r="L169" t="s">
        <v>326</v>
      </c>
      <c r="M169" t="s">
        <v>341</v>
      </c>
      <c r="N169" t="s">
        <v>442</v>
      </c>
      <c r="O169" t="s">
        <v>340</v>
      </c>
      <c r="P169" t="s">
        <v>1213</v>
      </c>
      <c r="Q169" s="131">
        <v>2910</v>
      </c>
      <c r="R169" s="131">
        <v>1</v>
      </c>
      <c r="S169" s="131">
        <v>27780</v>
      </c>
      <c r="T169" s="109"/>
      <c r="U169" s="131">
        <v>808.39800000000002</v>
      </c>
      <c r="V169" s="132">
        <v>5.0000000000000002E-5</v>
      </c>
      <c r="W169" s="132">
        <v>1.9070251237971174E-2</v>
      </c>
      <c r="X169" s="132">
        <v>6.4999999999999997E-4</v>
      </c>
    </row>
    <row r="170" spans="1:24">
      <c r="A170" t="s">
        <v>1214</v>
      </c>
      <c r="B170" t="s">
        <v>1221</v>
      </c>
      <c r="C170" t="s">
        <v>2612</v>
      </c>
      <c r="D170" t="s">
        <v>2613</v>
      </c>
      <c r="E170" t="s">
        <v>310</v>
      </c>
      <c r="F170" t="s">
        <v>2612</v>
      </c>
      <c r="G170" t="s">
        <v>3592</v>
      </c>
      <c r="H170" t="s">
        <v>322</v>
      </c>
      <c r="I170" t="s">
        <v>918</v>
      </c>
      <c r="J170" t="s">
        <v>205</v>
      </c>
      <c r="K170" t="s">
        <v>205</v>
      </c>
      <c r="L170" t="s">
        <v>326</v>
      </c>
      <c r="M170" t="s">
        <v>341</v>
      </c>
      <c r="N170" t="s">
        <v>476</v>
      </c>
      <c r="O170" t="s">
        <v>340</v>
      </c>
      <c r="P170" t="s">
        <v>1213</v>
      </c>
      <c r="Q170" s="131">
        <v>19768</v>
      </c>
      <c r="R170" s="131">
        <v>1</v>
      </c>
      <c r="S170" s="131">
        <v>3869</v>
      </c>
      <c r="T170" s="109"/>
      <c r="U170" s="131">
        <v>764.82399999999996</v>
      </c>
      <c r="V170" s="132">
        <v>6.9999999999999994E-5</v>
      </c>
      <c r="W170" s="132">
        <v>1.8042332901405077E-2</v>
      </c>
      <c r="X170" s="132">
        <v>6.0999999999999997E-4</v>
      </c>
    </row>
    <row r="171" spans="1:24">
      <c r="A171" t="s">
        <v>1214</v>
      </c>
      <c r="B171" t="s">
        <v>1221</v>
      </c>
      <c r="C171" t="s">
        <v>1944</v>
      </c>
      <c r="D171" t="s">
        <v>1945</v>
      </c>
      <c r="E171" t="s">
        <v>310</v>
      </c>
      <c r="F171" t="s">
        <v>1944</v>
      </c>
      <c r="G171" t="s">
        <v>3523</v>
      </c>
      <c r="H171" t="s">
        <v>322</v>
      </c>
      <c r="I171" t="s">
        <v>918</v>
      </c>
      <c r="J171" t="s">
        <v>205</v>
      </c>
      <c r="K171" t="s">
        <v>205</v>
      </c>
      <c r="L171" t="s">
        <v>326</v>
      </c>
      <c r="M171" t="s">
        <v>341</v>
      </c>
      <c r="N171" t="s">
        <v>465</v>
      </c>
      <c r="O171" t="s">
        <v>340</v>
      </c>
      <c r="P171" t="s">
        <v>1213</v>
      </c>
      <c r="Q171" s="131">
        <v>1175</v>
      </c>
      <c r="R171" s="131">
        <v>1</v>
      </c>
      <c r="S171" s="131">
        <v>64490</v>
      </c>
      <c r="T171" s="109"/>
      <c r="U171" s="131">
        <v>757.75800000000004</v>
      </c>
      <c r="V171" s="132">
        <v>5.0000000000000002E-5</v>
      </c>
      <c r="W171" s="132">
        <v>1.7875644716566049E-2</v>
      </c>
      <c r="X171" s="132">
        <v>6.0999999999999997E-4</v>
      </c>
    </row>
    <row r="172" spans="1:24">
      <c r="A172" t="s">
        <v>1214</v>
      </c>
      <c r="B172" t="s">
        <v>1221</v>
      </c>
      <c r="C172" t="s">
        <v>2277</v>
      </c>
      <c r="D172" t="s">
        <v>2278</v>
      </c>
      <c r="E172" t="s">
        <v>310</v>
      </c>
      <c r="F172" t="s">
        <v>3705</v>
      </c>
      <c r="G172" t="s">
        <v>3706</v>
      </c>
      <c r="H172" t="s">
        <v>322</v>
      </c>
      <c r="I172" t="s">
        <v>918</v>
      </c>
      <c r="J172" t="s">
        <v>205</v>
      </c>
      <c r="K172" t="s">
        <v>205</v>
      </c>
      <c r="L172" t="s">
        <v>326</v>
      </c>
      <c r="M172" t="s">
        <v>341</v>
      </c>
      <c r="N172" t="s">
        <v>446</v>
      </c>
      <c r="O172" t="s">
        <v>340</v>
      </c>
      <c r="P172" t="s">
        <v>1213</v>
      </c>
      <c r="Q172" s="131">
        <v>5041</v>
      </c>
      <c r="R172" s="131">
        <v>1</v>
      </c>
      <c r="S172" s="131">
        <v>14880</v>
      </c>
      <c r="T172" s="109"/>
      <c r="U172" s="131">
        <v>750.101</v>
      </c>
      <c r="V172" s="132">
        <v>6.0000000000000002E-5</v>
      </c>
      <c r="W172" s="132">
        <v>1.7695014737608719E-2</v>
      </c>
      <c r="X172" s="132">
        <v>5.9999999999999995E-4</v>
      </c>
    </row>
    <row r="173" spans="1:24">
      <c r="A173" t="s">
        <v>1214</v>
      </c>
      <c r="B173" t="s">
        <v>1221</v>
      </c>
      <c r="C173" t="s">
        <v>3581</v>
      </c>
      <c r="D173" t="s">
        <v>3582</v>
      </c>
      <c r="E173" t="s">
        <v>310</v>
      </c>
      <c r="F173" t="s">
        <v>3581</v>
      </c>
      <c r="G173" t="s">
        <v>3583</v>
      </c>
      <c r="H173" t="s">
        <v>322</v>
      </c>
      <c r="I173" t="s">
        <v>918</v>
      </c>
      <c r="J173" t="s">
        <v>205</v>
      </c>
      <c r="K173" t="s">
        <v>205</v>
      </c>
      <c r="L173" t="s">
        <v>326</v>
      </c>
      <c r="M173" t="s">
        <v>341</v>
      </c>
      <c r="N173" t="s">
        <v>463</v>
      </c>
      <c r="O173" t="s">
        <v>340</v>
      </c>
      <c r="P173" t="s">
        <v>1213</v>
      </c>
      <c r="Q173" s="131">
        <v>19600</v>
      </c>
      <c r="R173" s="131">
        <v>1</v>
      </c>
      <c r="S173" s="131">
        <v>3709</v>
      </c>
      <c r="T173" s="109"/>
      <c r="U173" s="131">
        <v>726.96400000000006</v>
      </c>
      <c r="V173" s="132">
        <v>5.1999999999999995E-4</v>
      </c>
      <c r="W173" s="132">
        <v>1.7149208831492006E-2</v>
      </c>
      <c r="X173" s="132">
        <v>5.8E-4</v>
      </c>
    </row>
    <row r="174" spans="1:24">
      <c r="A174" t="s">
        <v>1214</v>
      </c>
      <c r="B174" t="s">
        <v>1221</v>
      </c>
      <c r="C174" t="s">
        <v>1930</v>
      </c>
      <c r="D174" t="s">
        <v>1931</v>
      </c>
      <c r="E174" t="s">
        <v>310</v>
      </c>
      <c r="F174" t="s">
        <v>1930</v>
      </c>
      <c r="G174" t="s">
        <v>3707</v>
      </c>
      <c r="H174" t="s">
        <v>322</v>
      </c>
      <c r="I174" t="s">
        <v>918</v>
      </c>
      <c r="J174" t="s">
        <v>205</v>
      </c>
      <c r="K174" t="s">
        <v>205</v>
      </c>
      <c r="L174" t="s">
        <v>326</v>
      </c>
      <c r="M174" t="s">
        <v>341</v>
      </c>
      <c r="N174" t="s">
        <v>465</v>
      </c>
      <c r="O174" t="s">
        <v>340</v>
      </c>
      <c r="P174" t="s">
        <v>1213</v>
      </c>
      <c r="Q174" s="131">
        <v>1817</v>
      </c>
      <c r="R174" s="131">
        <v>1</v>
      </c>
      <c r="S174" s="131">
        <v>38400</v>
      </c>
      <c r="T174" s="109"/>
      <c r="U174" s="131">
        <v>697.72799999999995</v>
      </c>
      <c r="V174" s="132">
        <v>4.0000000000000003E-5</v>
      </c>
      <c r="W174" s="132">
        <v>1.6459526440895635E-2</v>
      </c>
      <c r="X174" s="132">
        <v>5.5999999999999995E-4</v>
      </c>
    </row>
    <row r="175" spans="1:24">
      <c r="A175" t="s">
        <v>1214</v>
      </c>
      <c r="B175" t="s">
        <v>1221</v>
      </c>
      <c r="C175" t="s">
        <v>3545</v>
      </c>
      <c r="D175" t="s">
        <v>3546</v>
      </c>
      <c r="E175" t="s">
        <v>310</v>
      </c>
      <c r="F175" t="s">
        <v>3547</v>
      </c>
      <c r="G175" t="s">
        <v>3548</v>
      </c>
      <c r="H175" t="s">
        <v>322</v>
      </c>
      <c r="I175" t="s">
        <v>918</v>
      </c>
      <c r="J175" t="s">
        <v>205</v>
      </c>
      <c r="K175" t="s">
        <v>205</v>
      </c>
      <c r="L175" t="s">
        <v>326</v>
      </c>
      <c r="M175" t="s">
        <v>341</v>
      </c>
      <c r="N175" t="s">
        <v>455</v>
      </c>
      <c r="O175" t="s">
        <v>340</v>
      </c>
      <c r="P175" t="s">
        <v>1213</v>
      </c>
      <c r="Q175" s="131">
        <v>36437</v>
      </c>
      <c r="R175" s="131">
        <v>1</v>
      </c>
      <c r="S175" s="131">
        <v>1656</v>
      </c>
      <c r="T175" s="109"/>
      <c r="U175" s="131">
        <v>603.39700000000005</v>
      </c>
      <c r="V175" s="132">
        <v>3.0000000000000001E-5</v>
      </c>
      <c r="W175" s="132">
        <v>1.4234241532312168E-2</v>
      </c>
      <c r="X175" s="132">
        <v>4.8000000000000001E-4</v>
      </c>
    </row>
    <row r="176" spans="1:24">
      <c r="A176" t="s">
        <v>1214</v>
      </c>
      <c r="B176" t="s">
        <v>1221</v>
      </c>
      <c r="C176" t="s">
        <v>1596</v>
      </c>
      <c r="D176" t="s">
        <v>1597</v>
      </c>
      <c r="E176" t="s">
        <v>310</v>
      </c>
      <c r="F176" t="s">
        <v>1596</v>
      </c>
      <c r="G176" t="s">
        <v>3524</v>
      </c>
      <c r="H176" t="s">
        <v>322</v>
      </c>
      <c r="I176" t="s">
        <v>918</v>
      </c>
      <c r="J176" t="s">
        <v>205</v>
      </c>
      <c r="K176" t="s">
        <v>205</v>
      </c>
      <c r="L176" t="s">
        <v>326</v>
      </c>
      <c r="M176" t="s">
        <v>341</v>
      </c>
      <c r="N176" t="s">
        <v>442</v>
      </c>
      <c r="O176" t="s">
        <v>340</v>
      </c>
      <c r="P176" t="s">
        <v>1213</v>
      </c>
      <c r="Q176" s="131">
        <v>7401.1</v>
      </c>
      <c r="R176" s="131">
        <v>1</v>
      </c>
      <c r="S176" s="131">
        <v>7640</v>
      </c>
      <c r="T176" s="109"/>
      <c r="U176" s="131">
        <v>565.44399999999996</v>
      </c>
      <c r="V176" s="132">
        <v>6.0000000000000002E-5</v>
      </c>
      <c r="W176" s="132">
        <v>1.3338923576014995E-2</v>
      </c>
      <c r="X176" s="132">
        <v>4.4999999999999999E-4</v>
      </c>
    </row>
    <row r="177" spans="1:24">
      <c r="A177" t="s">
        <v>1214</v>
      </c>
      <c r="B177" t="s">
        <v>1221</v>
      </c>
      <c r="C177" t="s">
        <v>2247</v>
      </c>
      <c r="D177" t="s">
        <v>2248</v>
      </c>
      <c r="E177" t="s">
        <v>310</v>
      </c>
      <c r="F177" t="s">
        <v>3708</v>
      </c>
      <c r="G177" t="s">
        <v>3709</v>
      </c>
      <c r="H177" t="s">
        <v>322</v>
      </c>
      <c r="I177" t="s">
        <v>918</v>
      </c>
      <c r="J177" t="s">
        <v>205</v>
      </c>
      <c r="K177" t="s">
        <v>205</v>
      </c>
      <c r="L177" t="s">
        <v>326</v>
      </c>
      <c r="M177" t="s">
        <v>341</v>
      </c>
      <c r="N177" t="s">
        <v>460</v>
      </c>
      <c r="O177" t="s">
        <v>340</v>
      </c>
      <c r="P177" t="s">
        <v>1213</v>
      </c>
      <c r="Q177" s="131">
        <v>6000</v>
      </c>
      <c r="R177" s="131">
        <v>1</v>
      </c>
      <c r="S177" s="131">
        <v>9235</v>
      </c>
      <c r="T177" s="109"/>
      <c r="U177" s="131">
        <v>554.1</v>
      </c>
      <c r="V177" s="132">
        <v>5.0000000000000002E-5</v>
      </c>
      <c r="W177" s="132">
        <v>1.3071316617507498E-2</v>
      </c>
      <c r="X177" s="132">
        <v>4.4000000000000002E-4</v>
      </c>
    </row>
    <row r="178" spans="1:24">
      <c r="A178" t="s">
        <v>1214</v>
      </c>
      <c r="B178" t="s">
        <v>1221</v>
      </c>
      <c r="C178" t="s">
        <v>3535</v>
      </c>
      <c r="D178" t="s">
        <v>3536</v>
      </c>
      <c r="E178" t="s">
        <v>310</v>
      </c>
      <c r="F178" t="s">
        <v>3535</v>
      </c>
      <c r="G178" t="s">
        <v>3537</v>
      </c>
      <c r="H178" t="s">
        <v>322</v>
      </c>
      <c r="I178" t="s">
        <v>918</v>
      </c>
      <c r="J178" t="s">
        <v>205</v>
      </c>
      <c r="K178" t="s">
        <v>205</v>
      </c>
      <c r="L178" t="s">
        <v>326</v>
      </c>
      <c r="M178" t="s">
        <v>341</v>
      </c>
      <c r="N178" t="s">
        <v>447</v>
      </c>
      <c r="O178" t="s">
        <v>340</v>
      </c>
      <c r="P178" t="s">
        <v>1213</v>
      </c>
      <c r="Q178" s="131">
        <v>4133</v>
      </c>
      <c r="R178" s="131">
        <v>1</v>
      </c>
      <c r="S178" s="131">
        <v>12570</v>
      </c>
      <c r="T178" s="109"/>
      <c r="U178" s="131">
        <v>519.51800000000003</v>
      </c>
      <c r="V178" s="132">
        <v>5.0000000000000002E-5</v>
      </c>
      <c r="W178" s="132">
        <v>1.2255521145089805E-2</v>
      </c>
      <c r="X178" s="132">
        <v>4.2000000000000002E-4</v>
      </c>
    </row>
    <row r="179" spans="1:24">
      <c r="A179" t="s">
        <v>1214</v>
      </c>
      <c r="B179" t="s">
        <v>1221</v>
      </c>
      <c r="C179" t="s">
        <v>2312</v>
      </c>
      <c r="D179" t="s">
        <v>2313</v>
      </c>
      <c r="E179" t="s">
        <v>310</v>
      </c>
      <c r="F179" t="s">
        <v>3710</v>
      </c>
      <c r="G179" t="s">
        <v>3711</v>
      </c>
      <c r="H179" t="s">
        <v>322</v>
      </c>
      <c r="I179" t="s">
        <v>918</v>
      </c>
      <c r="J179" t="s">
        <v>205</v>
      </c>
      <c r="K179" t="s">
        <v>205</v>
      </c>
      <c r="L179" t="s">
        <v>326</v>
      </c>
      <c r="M179" t="s">
        <v>341</v>
      </c>
      <c r="N179" t="s">
        <v>465</v>
      </c>
      <c r="O179" t="s">
        <v>340</v>
      </c>
      <c r="P179" t="s">
        <v>1213</v>
      </c>
      <c r="Q179" s="131">
        <v>40428</v>
      </c>
      <c r="R179" s="131">
        <v>1</v>
      </c>
      <c r="S179" s="131">
        <v>1262</v>
      </c>
      <c r="T179" s="109"/>
      <c r="U179" s="131">
        <v>510.20100000000002</v>
      </c>
      <c r="V179" s="132">
        <v>6.0000000000000002E-5</v>
      </c>
      <c r="W179" s="132">
        <v>1.2035731473685153E-2</v>
      </c>
      <c r="X179" s="132">
        <v>4.0999999999999999E-4</v>
      </c>
    </row>
    <row r="180" spans="1:24">
      <c r="A180" t="s">
        <v>1214</v>
      </c>
      <c r="B180" t="s">
        <v>1221</v>
      </c>
      <c r="C180" t="s">
        <v>2239</v>
      </c>
      <c r="D180" t="s">
        <v>2240</v>
      </c>
      <c r="E180" t="s">
        <v>310</v>
      </c>
      <c r="F180" t="s">
        <v>2239</v>
      </c>
      <c r="G180" t="s">
        <v>3712</v>
      </c>
      <c r="H180" t="s">
        <v>322</v>
      </c>
      <c r="I180" t="s">
        <v>918</v>
      </c>
      <c r="J180" t="s">
        <v>205</v>
      </c>
      <c r="K180" t="s">
        <v>205</v>
      </c>
      <c r="L180" t="s">
        <v>326</v>
      </c>
      <c r="M180" t="s">
        <v>341</v>
      </c>
      <c r="N180" t="s">
        <v>465</v>
      </c>
      <c r="O180" t="s">
        <v>340</v>
      </c>
      <c r="P180" t="s">
        <v>1213</v>
      </c>
      <c r="Q180" s="131">
        <v>14196</v>
      </c>
      <c r="R180" s="131">
        <v>1</v>
      </c>
      <c r="S180" s="131">
        <v>3489</v>
      </c>
      <c r="T180" s="109"/>
      <c r="U180" s="131">
        <v>495.298</v>
      </c>
      <c r="V180" s="132">
        <v>6.9999999999999994E-5</v>
      </c>
      <c r="W180" s="132">
        <v>1.1684167078177637E-2</v>
      </c>
      <c r="X180" s="132">
        <v>4.0000000000000002E-4</v>
      </c>
    </row>
    <row r="181" spans="1:24">
      <c r="A181" t="s">
        <v>1214</v>
      </c>
      <c r="B181" t="s">
        <v>1221</v>
      </c>
      <c r="C181" t="s">
        <v>2500</v>
      </c>
      <c r="D181" t="s">
        <v>2501</v>
      </c>
      <c r="E181" t="s">
        <v>310</v>
      </c>
      <c r="F181" t="s">
        <v>2500</v>
      </c>
      <c r="G181" t="s">
        <v>3713</v>
      </c>
      <c r="H181" t="s">
        <v>322</v>
      </c>
      <c r="I181" t="s">
        <v>918</v>
      </c>
      <c r="J181" t="s">
        <v>205</v>
      </c>
      <c r="K181" t="s">
        <v>205</v>
      </c>
      <c r="L181" t="s">
        <v>326</v>
      </c>
      <c r="M181" t="s">
        <v>341</v>
      </c>
      <c r="N181" t="s">
        <v>448</v>
      </c>
      <c r="O181" t="s">
        <v>340</v>
      </c>
      <c r="P181" t="s">
        <v>1213</v>
      </c>
      <c r="Q181" s="131">
        <v>12800</v>
      </c>
      <c r="R181" s="131">
        <v>1</v>
      </c>
      <c r="S181" s="131">
        <v>3825</v>
      </c>
      <c r="T181" s="109"/>
      <c r="U181" s="131">
        <v>489.6</v>
      </c>
      <c r="V181" s="132">
        <v>1.6000000000000001E-4</v>
      </c>
      <c r="W181" s="132">
        <v>1.1549750254343388E-2</v>
      </c>
      <c r="X181" s="132">
        <v>3.8999999999999999E-4</v>
      </c>
    </row>
    <row r="182" spans="1:24">
      <c r="A182" t="s">
        <v>1214</v>
      </c>
      <c r="B182" t="s">
        <v>1221</v>
      </c>
      <c r="C182" t="s">
        <v>2267</v>
      </c>
      <c r="D182" t="s">
        <v>2268</v>
      </c>
      <c r="E182" t="s">
        <v>310</v>
      </c>
      <c r="F182" t="s">
        <v>2267</v>
      </c>
      <c r="G182" t="s">
        <v>3714</v>
      </c>
      <c r="H182" t="s">
        <v>322</v>
      </c>
      <c r="I182" t="s">
        <v>918</v>
      </c>
      <c r="J182" t="s">
        <v>205</v>
      </c>
      <c r="K182" t="s">
        <v>205</v>
      </c>
      <c r="L182" t="s">
        <v>326</v>
      </c>
      <c r="M182" t="s">
        <v>341</v>
      </c>
      <c r="N182" t="s">
        <v>441</v>
      </c>
      <c r="O182" t="s">
        <v>340</v>
      </c>
      <c r="P182" t="s">
        <v>1213</v>
      </c>
      <c r="Q182" s="131">
        <v>656</v>
      </c>
      <c r="R182" s="131">
        <v>1</v>
      </c>
      <c r="S182" s="131">
        <v>61570</v>
      </c>
      <c r="T182" s="109">
        <v>7.9589999999999996</v>
      </c>
      <c r="U182" s="131">
        <v>411.858</v>
      </c>
      <c r="V182" s="132">
        <v>5.0000000000000002E-5</v>
      </c>
      <c r="W182" s="132">
        <v>9.7158027782952589E-3</v>
      </c>
      <c r="X182" s="132">
        <v>3.4000000000000002E-4</v>
      </c>
    </row>
    <row r="183" spans="1:24">
      <c r="A183" t="s">
        <v>1214</v>
      </c>
      <c r="B183" t="s">
        <v>1221</v>
      </c>
      <c r="C183" t="s">
        <v>2207</v>
      </c>
      <c r="D183" t="s">
        <v>2208</v>
      </c>
      <c r="E183" t="s">
        <v>310</v>
      </c>
      <c r="F183" t="s">
        <v>2207</v>
      </c>
      <c r="G183" t="s">
        <v>3549</v>
      </c>
      <c r="H183" t="s">
        <v>322</v>
      </c>
      <c r="I183" t="s">
        <v>918</v>
      </c>
      <c r="J183" t="s">
        <v>205</v>
      </c>
      <c r="K183" t="s">
        <v>205</v>
      </c>
      <c r="L183" t="s">
        <v>326</v>
      </c>
      <c r="M183" t="s">
        <v>341</v>
      </c>
      <c r="N183" t="s">
        <v>455</v>
      </c>
      <c r="O183" t="s">
        <v>340</v>
      </c>
      <c r="P183" t="s">
        <v>1213</v>
      </c>
      <c r="Q183" s="131">
        <v>536</v>
      </c>
      <c r="R183" s="131">
        <v>1</v>
      </c>
      <c r="S183" s="131">
        <v>69740</v>
      </c>
      <c r="T183" s="109"/>
      <c r="U183" s="131">
        <v>373.80599999999998</v>
      </c>
      <c r="V183" s="132">
        <v>3.0000000000000001E-5</v>
      </c>
      <c r="W183" s="132">
        <v>8.8181493945569522E-3</v>
      </c>
      <c r="X183" s="132">
        <v>2.9999999999999997E-4</v>
      </c>
    </row>
    <row r="184" spans="1:24">
      <c r="A184" t="s">
        <v>1214</v>
      </c>
      <c r="B184" t="s">
        <v>1221</v>
      </c>
      <c r="C184" t="s">
        <v>2066</v>
      </c>
      <c r="D184" t="s">
        <v>2067</v>
      </c>
      <c r="E184" t="s">
        <v>310</v>
      </c>
      <c r="F184" t="s">
        <v>2066</v>
      </c>
      <c r="G184" t="s">
        <v>3715</v>
      </c>
      <c r="H184" t="s">
        <v>322</v>
      </c>
      <c r="I184" t="s">
        <v>918</v>
      </c>
      <c r="J184" t="s">
        <v>205</v>
      </c>
      <c r="K184" t="s">
        <v>205</v>
      </c>
      <c r="L184" t="s">
        <v>326</v>
      </c>
      <c r="M184" t="s">
        <v>341</v>
      </c>
      <c r="N184" t="s">
        <v>465</v>
      </c>
      <c r="O184" t="s">
        <v>340</v>
      </c>
      <c r="P184" t="s">
        <v>1213</v>
      </c>
      <c r="Q184" s="131">
        <v>16160</v>
      </c>
      <c r="R184" s="131">
        <v>1</v>
      </c>
      <c r="S184" s="131">
        <v>2281</v>
      </c>
      <c r="T184" s="109"/>
      <c r="U184" s="131">
        <v>368.61</v>
      </c>
      <c r="V184" s="132">
        <v>3.0000000000000001E-5</v>
      </c>
      <c r="W184" s="132">
        <v>8.6955748391615937E-3</v>
      </c>
      <c r="X184" s="132">
        <v>2.9E-4</v>
      </c>
    </row>
    <row r="185" spans="1:24">
      <c r="A185" t="s">
        <v>1214</v>
      </c>
      <c r="B185" t="s">
        <v>1221</v>
      </c>
      <c r="C185" t="s">
        <v>3561</v>
      </c>
      <c r="D185" t="s">
        <v>3562</v>
      </c>
      <c r="E185" t="s">
        <v>310</v>
      </c>
      <c r="F185" t="s">
        <v>3561</v>
      </c>
      <c r="G185" t="s">
        <v>3563</v>
      </c>
      <c r="H185" t="s">
        <v>322</v>
      </c>
      <c r="I185" t="s">
        <v>918</v>
      </c>
      <c r="J185" t="s">
        <v>205</v>
      </c>
      <c r="K185" t="s">
        <v>205</v>
      </c>
      <c r="L185" t="s">
        <v>326</v>
      </c>
      <c r="M185" t="s">
        <v>341</v>
      </c>
      <c r="N185" t="s">
        <v>459</v>
      </c>
      <c r="O185" t="s">
        <v>340</v>
      </c>
      <c r="P185" t="s">
        <v>1213</v>
      </c>
      <c r="Q185" s="131">
        <v>1217</v>
      </c>
      <c r="R185" s="131">
        <v>1</v>
      </c>
      <c r="S185" s="131">
        <v>29040</v>
      </c>
      <c r="T185" s="109"/>
      <c r="U185" s="131">
        <v>353.41699999999997</v>
      </c>
      <c r="V185" s="132">
        <v>3.0000000000000001E-5</v>
      </c>
      <c r="W185" s="132">
        <v>8.3371692925638813E-3</v>
      </c>
      <c r="X185" s="132">
        <v>2.7999999999999998E-4</v>
      </c>
    </row>
    <row r="186" spans="1:24">
      <c r="A186" t="s">
        <v>1214</v>
      </c>
      <c r="B186" t="s">
        <v>1221</v>
      </c>
      <c r="C186" t="s">
        <v>2661</v>
      </c>
      <c r="D186" t="s">
        <v>2662</v>
      </c>
      <c r="E186" t="s">
        <v>310</v>
      </c>
      <c r="F186" t="s">
        <v>2661</v>
      </c>
      <c r="G186" t="s">
        <v>3716</v>
      </c>
      <c r="H186" t="s">
        <v>322</v>
      </c>
      <c r="I186" t="s">
        <v>918</v>
      </c>
      <c r="J186" t="s">
        <v>205</v>
      </c>
      <c r="K186" t="s">
        <v>205</v>
      </c>
      <c r="L186" t="s">
        <v>326</v>
      </c>
      <c r="M186" t="s">
        <v>341</v>
      </c>
      <c r="N186" t="s">
        <v>455</v>
      </c>
      <c r="O186" t="s">
        <v>340</v>
      </c>
      <c r="P186" t="s">
        <v>1213</v>
      </c>
      <c r="Q186" s="131">
        <v>125770</v>
      </c>
      <c r="R186" s="131">
        <v>1</v>
      </c>
      <c r="S186" s="131">
        <v>229.9</v>
      </c>
      <c r="T186" s="109"/>
      <c r="U186" s="131">
        <v>289.14499999999998</v>
      </c>
      <c r="V186" s="132">
        <v>5.0000000000000002E-5</v>
      </c>
      <c r="W186" s="132">
        <v>6.820981489567236E-3</v>
      </c>
      <c r="X186" s="132">
        <v>2.3000000000000001E-4</v>
      </c>
    </row>
    <row r="187" spans="1:24">
      <c r="A187" t="s">
        <v>1214</v>
      </c>
      <c r="B187" t="s">
        <v>1221</v>
      </c>
      <c r="C187" t="s">
        <v>2272</v>
      </c>
      <c r="D187" t="s">
        <v>2273</v>
      </c>
      <c r="E187" t="s">
        <v>310</v>
      </c>
      <c r="F187" t="s">
        <v>2272</v>
      </c>
      <c r="G187" t="s">
        <v>3717</v>
      </c>
      <c r="H187" t="s">
        <v>322</v>
      </c>
      <c r="I187" t="s">
        <v>918</v>
      </c>
      <c r="J187" t="s">
        <v>205</v>
      </c>
      <c r="K187" t="s">
        <v>205</v>
      </c>
      <c r="L187" t="s">
        <v>326</v>
      </c>
      <c r="M187" t="s">
        <v>341</v>
      </c>
      <c r="N187" t="s">
        <v>442</v>
      </c>
      <c r="O187" t="s">
        <v>340</v>
      </c>
      <c r="P187" t="s">
        <v>1213</v>
      </c>
      <c r="Q187" s="131">
        <v>22909</v>
      </c>
      <c r="R187" s="131">
        <v>1</v>
      </c>
      <c r="S187" s="131">
        <v>1244</v>
      </c>
      <c r="T187" s="109"/>
      <c r="U187" s="131">
        <v>284.988</v>
      </c>
      <c r="V187" s="132">
        <v>4.0000000000000003E-5</v>
      </c>
      <c r="W187" s="132">
        <v>6.7229171272157138E-3</v>
      </c>
      <c r="X187" s="132">
        <v>2.3000000000000001E-4</v>
      </c>
    </row>
    <row r="188" spans="1:24">
      <c r="A188" t="s">
        <v>1214</v>
      </c>
      <c r="B188" t="s">
        <v>1221</v>
      </c>
      <c r="C188" t="s">
        <v>2724</v>
      </c>
      <c r="D188" t="s">
        <v>2725</v>
      </c>
      <c r="E188" t="s">
        <v>310</v>
      </c>
      <c r="F188" t="s">
        <v>2724</v>
      </c>
      <c r="G188" t="s">
        <v>3718</v>
      </c>
      <c r="H188" t="s">
        <v>322</v>
      </c>
      <c r="I188" t="s">
        <v>918</v>
      </c>
      <c r="J188" t="s">
        <v>205</v>
      </c>
      <c r="K188" t="s">
        <v>205</v>
      </c>
      <c r="L188" t="s">
        <v>326</v>
      </c>
      <c r="M188" t="s">
        <v>341</v>
      </c>
      <c r="N188" t="s">
        <v>457</v>
      </c>
      <c r="O188" t="s">
        <v>340</v>
      </c>
      <c r="P188" t="s">
        <v>1213</v>
      </c>
      <c r="Q188" s="131">
        <v>240</v>
      </c>
      <c r="R188" s="131">
        <v>1</v>
      </c>
      <c r="S188" s="131">
        <v>112370</v>
      </c>
      <c r="T188" s="109"/>
      <c r="U188" s="131">
        <v>269.68799999999999</v>
      </c>
      <c r="V188" s="132">
        <v>3.0000000000000001E-5</v>
      </c>
      <c r="W188" s="132">
        <v>6.3619874317674824E-3</v>
      </c>
      <c r="X188" s="132">
        <v>2.2000000000000001E-4</v>
      </c>
    </row>
    <row r="189" spans="1:24">
      <c r="A189" t="s">
        <v>1214</v>
      </c>
      <c r="B189" t="s">
        <v>1221</v>
      </c>
      <c r="C189" t="s">
        <v>3719</v>
      </c>
      <c r="D189" t="s">
        <v>3720</v>
      </c>
      <c r="E189" t="s">
        <v>310</v>
      </c>
      <c r="F189" t="s">
        <v>3721</v>
      </c>
      <c r="G189" t="s">
        <v>3722</v>
      </c>
      <c r="H189" t="s">
        <v>322</v>
      </c>
      <c r="I189" t="s">
        <v>918</v>
      </c>
      <c r="J189" t="s">
        <v>205</v>
      </c>
      <c r="K189" t="s">
        <v>205</v>
      </c>
      <c r="L189" t="s">
        <v>326</v>
      </c>
      <c r="M189" t="s">
        <v>341</v>
      </c>
      <c r="N189" t="s">
        <v>464</v>
      </c>
      <c r="O189" t="s">
        <v>340</v>
      </c>
      <c r="P189" t="s">
        <v>1213</v>
      </c>
      <c r="Q189" s="131">
        <v>11826</v>
      </c>
      <c r="R189" s="131">
        <v>1</v>
      </c>
      <c r="S189" s="131">
        <v>2100</v>
      </c>
      <c r="T189" s="109"/>
      <c r="U189" s="131">
        <v>248.346</v>
      </c>
      <c r="V189" s="132">
        <v>8.0000000000000007E-5</v>
      </c>
      <c r="W189" s="132">
        <v>5.85852589188146E-3</v>
      </c>
      <c r="X189" s="132">
        <v>2.0000000000000001E-4</v>
      </c>
    </row>
    <row r="190" spans="1:24">
      <c r="A190" t="s">
        <v>1214</v>
      </c>
      <c r="B190" t="s">
        <v>1221</v>
      </c>
      <c r="C190" t="s">
        <v>3550</v>
      </c>
      <c r="D190" t="s">
        <v>3551</v>
      </c>
      <c r="E190" t="s">
        <v>310</v>
      </c>
      <c r="F190" t="s">
        <v>3552</v>
      </c>
      <c r="G190" t="s">
        <v>3553</v>
      </c>
      <c r="H190" t="s">
        <v>322</v>
      </c>
      <c r="I190" t="s">
        <v>918</v>
      </c>
      <c r="J190" t="s">
        <v>205</v>
      </c>
      <c r="K190" t="s">
        <v>205</v>
      </c>
      <c r="L190" t="s">
        <v>326</v>
      </c>
      <c r="M190" t="s">
        <v>341</v>
      </c>
      <c r="N190" t="s">
        <v>455</v>
      </c>
      <c r="O190" t="s">
        <v>340</v>
      </c>
      <c r="P190" t="s">
        <v>1213</v>
      </c>
      <c r="Q190" s="131">
        <v>45536</v>
      </c>
      <c r="R190" s="131">
        <v>1</v>
      </c>
      <c r="S190" s="131">
        <v>483.9</v>
      </c>
      <c r="T190" s="109"/>
      <c r="U190" s="131">
        <v>220.34899999999999</v>
      </c>
      <c r="V190" s="132">
        <v>4.0000000000000003E-5</v>
      </c>
      <c r="W190" s="132">
        <v>5.1980717295635435E-3</v>
      </c>
      <c r="X190" s="132">
        <v>1.8000000000000001E-4</v>
      </c>
    </row>
    <row r="191" spans="1:24">
      <c r="A191" t="s">
        <v>1214</v>
      </c>
      <c r="B191" t="s">
        <v>1221</v>
      </c>
      <c r="C191" t="s">
        <v>3631</v>
      </c>
      <c r="D191" t="s">
        <v>3632</v>
      </c>
      <c r="E191" t="s">
        <v>310</v>
      </c>
      <c r="F191" t="s">
        <v>3633</v>
      </c>
      <c r="G191" t="s">
        <v>3634</v>
      </c>
      <c r="H191" t="s">
        <v>322</v>
      </c>
      <c r="I191" t="s">
        <v>918</v>
      </c>
      <c r="J191" t="s">
        <v>205</v>
      </c>
      <c r="K191" t="s">
        <v>205</v>
      </c>
      <c r="L191" t="s">
        <v>326</v>
      </c>
      <c r="M191" t="s">
        <v>341</v>
      </c>
      <c r="N191" t="s">
        <v>446</v>
      </c>
      <c r="O191" t="s">
        <v>340</v>
      </c>
      <c r="P191" t="s">
        <v>1213</v>
      </c>
      <c r="Q191" s="131">
        <v>822</v>
      </c>
      <c r="R191" s="131">
        <v>1</v>
      </c>
      <c r="S191" s="131">
        <v>26530</v>
      </c>
      <c r="T191" s="109"/>
      <c r="U191" s="131">
        <v>218.077</v>
      </c>
      <c r="V191" s="132">
        <v>1.0000000000000001E-5</v>
      </c>
      <c r="W191" s="132">
        <v>5.1444748492982901E-3</v>
      </c>
      <c r="X191" s="132">
        <v>1.7000000000000001E-4</v>
      </c>
    </row>
    <row r="192" spans="1:24">
      <c r="A192" t="s">
        <v>1214</v>
      </c>
      <c r="B192" t="s">
        <v>1221</v>
      </c>
      <c r="C192" t="s">
        <v>3723</v>
      </c>
      <c r="D192" t="s">
        <v>3724</v>
      </c>
      <c r="E192" t="s">
        <v>310</v>
      </c>
      <c r="F192" t="s">
        <v>3725</v>
      </c>
      <c r="G192" t="s">
        <v>3726</v>
      </c>
      <c r="H192" t="s">
        <v>322</v>
      </c>
      <c r="I192" t="s">
        <v>918</v>
      </c>
      <c r="J192" t="s">
        <v>205</v>
      </c>
      <c r="K192" t="s">
        <v>205</v>
      </c>
      <c r="L192" t="s">
        <v>326</v>
      </c>
      <c r="M192" t="s">
        <v>341</v>
      </c>
      <c r="N192" t="s">
        <v>477</v>
      </c>
      <c r="O192" t="s">
        <v>340</v>
      </c>
      <c r="P192" t="s">
        <v>1213</v>
      </c>
      <c r="Q192" s="131">
        <v>2450</v>
      </c>
      <c r="R192" s="131">
        <v>1</v>
      </c>
      <c r="S192" s="131">
        <v>8680</v>
      </c>
      <c r="T192" s="109"/>
      <c r="U192" s="131">
        <v>212.66</v>
      </c>
      <c r="V192" s="132">
        <v>3.0000000000000001E-5</v>
      </c>
      <c r="W192" s="132">
        <v>5.0166868649686776E-3</v>
      </c>
      <c r="X192" s="132">
        <v>1.7000000000000001E-4</v>
      </c>
    </row>
    <row r="193" spans="1:24">
      <c r="A193" t="s">
        <v>1214</v>
      </c>
      <c r="B193" t="s">
        <v>1221</v>
      </c>
      <c r="C193" t="s">
        <v>2494</v>
      </c>
      <c r="D193" t="s">
        <v>2495</v>
      </c>
      <c r="E193" t="s">
        <v>310</v>
      </c>
      <c r="F193" t="s">
        <v>3571</v>
      </c>
      <c r="G193" t="s">
        <v>3572</v>
      </c>
      <c r="H193" t="s">
        <v>322</v>
      </c>
      <c r="I193" t="s">
        <v>918</v>
      </c>
      <c r="J193" t="s">
        <v>205</v>
      </c>
      <c r="K193" t="s">
        <v>205</v>
      </c>
      <c r="L193" t="s">
        <v>326</v>
      </c>
      <c r="M193" t="s">
        <v>341</v>
      </c>
      <c r="N193" t="s">
        <v>485</v>
      </c>
      <c r="O193" t="s">
        <v>340</v>
      </c>
      <c r="P193" t="s">
        <v>1213</v>
      </c>
      <c r="Q193" s="131">
        <v>10000</v>
      </c>
      <c r="R193" s="131">
        <v>1</v>
      </c>
      <c r="S193" s="131">
        <v>2062</v>
      </c>
      <c r="T193" s="109"/>
      <c r="U193" s="131">
        <v>206.2</v>
      </c>
      <c r="V193" s="132">
        <v>9.0000000000000006E-5</v>
      </c>
      <c r="W193" s="132">
        <v>4.8642943268905363E-3</v>
      </c>
      <c r="X193" s="132">
        <v>1.6000000000000001E-4</v>
      </c>
    </row>
    <row r="194" spans="1:24">
      <c r="A194" t="s">
        <v>1214</v>
      </c>
      <c r="B194" t="s">
        <v>1221</v>
      </c>
      <c r="C194" t="s">
        <v>2518</v>
      </c>
      <c r="D194" t="s">
        <v>2519</v>
      </c>
      <c r="E194" t="s">
        <v>310</v>
      </c>
      <c r="F194" t="s">
        <v>3727</v>
      </c>
      <c r="G194" t="s">
        <v>3728</v>
      </c>
      <c r="H194" t="s">
        <v>322</v>
      </c>
      <c r="I194" t="s">
        <v>918</v>
      </c>
      <c r="J194" t="s">
        <v>205</v>
      </c>
      <c r="K194" t="s">
        <v>205</v>
      </c>
      <c r="L194" t="s">
        <v>326</v>
      </c>
      <c r="M194" t="s">
        <v>341</v>
      </c>
      <c r="N194" t="s">
        <v>477</v>
      </c>
      <c r="O194" t="s">
        <v>340</v>
      </c>
      <c r="P194" t="s">
        <v>1213</v>
      </c>
      <c r="Q194" s="131">
        <v>467</v>
      </c>
      <c r="R194" s="131">
        <v>1</v>
      </c>
      <c r="S194" s="131">
        <v>42880</v>
      </c>
      <c r="T194" s="109"/>
      <c r="U194" s="131">
        <v>200.25</v>
      </c>
      <c r="V194" s="132">
        <v>3.0000000000000001E-5</v>
      </c>
      <c r="W194" s="132">
        <v>4.7239327786606682E-3</v>
      </c>
      <c r="X194" s="132">
        <v>1.6000000000000001E-4</v>
      </c>
    </row>
    <row r="195" spans="1:24">
      <c r="A195" t="s">
        <v>1214</v>
      </c>
      <c r="B195" t="s">
        <v>1221</v>
      </c>
      <c r="C195" t="s">
        <v>2606</v>
      </c>
      <c r="D195" t="s">
        <v>2607</v>
      </c>
      <c r="E195" t="s">
        <v>310</v>
      </c>
      <c r="F195" t="s">
        <v>2606</v>
      </c>
      <c r="G195" t="s">
        <v>3543</v>
      </c>
      <c r="H195" t="s">
        <v>322</v>
      </c>
      <c r="I195" t="s">
        <v>918</v>
      </c>
      <c r="J195" t="s">
        <v>205</v>
      </c>
      <c r="K195" t="s">
        <v>205</v>
      </c>
      <c r="L195" t="s">
        <v>326</v>
      </c>
      <c r="M195" t="s">
        <v>341</v>
      </c>
      <c r="N195" t="s">
        <v>479</v>
      </c>
      <c r="O195" t="s">
        <v>340</v>
      </c>
      <c r="P195" t="s">
        <v>1213</v>
      </c>
      <c r="Q195" s="131">
        <v>10394</v>
      </c>
      <c r="R195" s="131">
        <v>1</v>
      </c>
      <c r="S195" s="131">
        <v>1735</v>
      </c>
      <c r="T195" s="109"/>
      <c r="U195" s="131">
        <v>180.33600000000001</v>
      </c>
      <c r="V195" s="132">
        <v>5.0000000000000002E-5</v>
      </c>
      <c r="W195" s="132">
        <v>4.2541580103498148E-3</v>
      </c>
      <c r="X195" s="132">
        <v>1.3999999999999999E-4</v>
      </c>
    </row>
    <row r="196" spans="1:24">
      <c r="A196" t="s">
        <v>1214</v>
      </c>
      <c r="B196" t="s">
        <v>1221</v>
      </c>
      <c r="C196" t="s">
        <v>3729</v>
      </c>
      <c r="D196" t="s">
        <v>3730</v>
      </c>
      <c r="E196" t="s">
        <v>310</v>
      </c>
      <c r="F196" t="s">
        <v>3729</v>
      </c>
      <c r="G196" t="s">
        <v>3731</v>
      </c>
      <c r="H196" t="s">
        <v>322</v>
      </c>
      <c r="I196" t="s">
        <v>918</v>
      </c>
      <c r="J196" t="s">
        <v>205</v>
      </c>
      <c r="K196" t="s">
        <v>205</v>
      </c>
      <c r="L196" t="s">
        <v>326</v>
      </c>
      <c r="M196" t="s">
        <v>341</v>
      </c>
      <c r="N196" t="s">
        <v>477</v>
      </c>
      <c r="O196" t="s">
        <v>340</v>
      </c>
      <c r="P196" t="s">
        <v>1213</v>
      </c>
      <c r="Q196" s="131">
        <v>617</v>
      </c>
      <c r="R196" s="131">
        <v>1</v>
      </c>
      <c r="S196" s="131">
        <v>28610</v>
      </c>
      <c r="T196" s="109"/>
      <c r="U196" s="131">
        <v>176.524</v>
      </c>
      <c r="V196" s="132">
        <v>3.0000000000000001E-5</v>
      </c>
      <c r="W196" s="132">
        <v>4.1642322587780072E-3</v>
      </c>
      <c r="X196" s="132">
        <v>1.3999999999999999E-4</v>
      </c>
    </row>
    <row r="197" spans="1:24">
      <c r="A197" t="s">
        <v>1214</v>
      </c>
      <c r="B197" t="s">
        <v>1221</v>
      </c>
      <c r="C197" t="s">
        <v>3052</v>
      </c>
      <c r="D197" t="s">
        <v>3053</v>
      </c>
      <c r="E197" t="s">
        <v>312</v>
      </c>
      <c r="F197" t="s">
        <v>3732</v>
      </c>
      <c r="G197" t="s">
        <v>3733</v>
      </c>
      <c r="H197" t="s">
        <v>322</v>
      </c>
      <c r="I197" t="s">
        <v>918</v>
      </c>
      <c r="J197" t="s">
        <v>205</v>
      </c>
      <c r="K197" t="s">
        <v>205</v>
      </c>
      <c r="L197" t="s">
        <v>326</v>
      </c>
      <c r="M197" t="s">
        <v>341</v>
      </c>
      <c r="N197" t="s">
        <v>481</v>
      </c>
      <c r="O197" t="s">
        <v>340</v>
      </c>
      <c r="P197" t="s">
        <v>1213</v>
      </c>
      <c r="Q197" s="131">
        <v>1750</v>
      </c>
      <c r="R197" s="131">
        <v>1</v>
      </c>
      <c r="S197" s="131">
        <v>9883</v>
      </c>
      <c r="T197" s="109"/>
      <c r="U197" s="131">
        <v>172.953</v>
      </c>
      <c r="V197" s="132">
        <v>3.0000000000000001E-5</v>
      </c>
      <c r="W197" s="132">
        <v>4.0799917396639133E-3</v>
      </c>
      <c r="X197" s="132">
        <v>1.3999999999999999E-4</v>
      </c>
    </row>
    <row r="198" spans="1:24">
      <c r="A198" t="s">
        <v>1214</v>
      </c>
      <c r="B198" t="s">
        <v>1221</v>
      </c>
      <c r="C198" t="s">
        <v>2571</v>
      </c>
      <c r="D198" t="s">
        <v>2572</v>
      </c>
      <c r="E198" t="s">
        <v>310</v>
      </c>
      <c r="F198" t="s">
        <v>2571</v>
      </c>
      <c r="G198" t="s">
        <v>3534</v>
      </c>
      <c r="H198" t="s">
        <v>322</v>
      </c>
      <c r="I198" t="s">
        <v>918</v>
      </c>
      <c r="J198" t="s">
        <v>205</v>
      </c>
      <c r="K198" t="s">
        <v>205</v>
      </c>
      <c r="L198" t="s">
        <v>326</v>
      </c>
      <c r="M198" t="s">
        <v>341</v>
      </c>
      <c r="N198" t="s">
        <v>441</v>
      </c>
      <c r="O198" t="s">
        <v>340</v>
      </c>
      <c r="P198" t="s">
        <v>1213</v>
      </c>
      <c r="Q198" s="131">
        <v>3747</v>
      </c>
      <c r="R198" s="131">
        <v>1</v>
      </c>
      <c r="S198" s="131">
        <v>4100</v>
      </c>
      <c r="T198" s="109"/>
      <c r="U198" s="131">
        <v>153.62700000000001</v>
      </c>
      <c r="V198" s="132">
        <v>1.0000000000000001E-5</v>
      </c>
      <c r="W198" s="132">
        <v>3.6240879949428345E-3</v>
      </c>
      <c r="X198" s="132">
        <v>1.2E-4</v>
      </c>
    </row>
    <row r="199" spans="1:24">
      <c r="A199" t="s">
        <v>1214</v>
      </c>
      <c r="B199" t="s">
        <v>1221</v>
      </c>
      <c r="C199" t="s">
        <v>1652</v>
      </c>
      <c r="D199" t="s">
        <v>1653</v>
      </c>
      <c r="E199" t="s">
        <v>310</v>
      </c>
      <c r="F199" t="s">
        <v>3521</v>
      </c>
      <c r="G199" t="s">
        <v>3522</v>
      </c>
      <c r="H199" t="s">
        <v>322</v>
      </c>
      <c r="I199" t="s">
        <v>918</v>
      </c>
      <c r="J199" t="s">
        <v>205</v>
      </c>
      <c r="K199" t="s">
        <v>205</v>
      </c>
      <c r="L199" t="s">
        <v>326</v>
      </c>
      <c r="M199" t="s">
        <v>341</v>
      </c>
      <c r="N199" t="s">
        <v>455</v>
      </c>
      <c r="O199" t="s">
        <v>340</v>
      </c>
      <c r="P199" t="s">
        <v>1213</v>
      </c>
      <c r="Q199" s="131">
        <v>1500</v>
      </c>
      <c r="R199" s="131">
        <v>1</v>
      </c>
      <c r="S199" s="131">
        <v>9900</v>
      </c>
      <c r="T199" s="109"/>
      <c r="U199" s="131">
        <v>148.5</v>
      </c>
      <c r="V199" s="132">
        <v>1.0000000000000001E-5</v>
      </c>
      <c r="W199" s="132">
        <v>3.5031411617034171E-3</v>
      </c>
      <c r="X199" s="132">
        <v>1.2E-4</v>
      </c>
    </row>
    <row r="200" spans="1:24">
      <c r="A200" t="s">
        <v>1214</v>
      </c>
      <c r="B200" t="s">
        <v>1221</v>
      </c>
      <c r="C200" t="s">
        <v>1866</v>
      </c>
      <c r="D200" t="s">
        <v>1867</v>
      </c>
      <c r="E200" t="s">
        <v>310</v>
      </c>
      <c r="F200" t="s">
        <v>3734</v>
      </c>
      <c r="G200" t="s">
        <v>3735</v>
      </c>
      <c r="H200" t="s">
        <v>322</v>
      </c>
      <c r="I200" t="s">
        <v>918</v>
      </c>
      <c r="J200" t="s">
        <v>205</v>
      </c>
      <c r="K200" t="s">
        <v>205</v>
      </c>
      <c r="L200" t="s">
        <v>326</v>
      </c>
      <c r="M200" t="s">
        <v>341</v>
      </c>
      <c r="N200" t="s">
        <v>444</v>
      </c>
      <c r="O200" t="s">
        <v>340</v>
      </c>
      <c r="P200" t="s">
        <v>1213</v>
      </c>
      <c r="Q200" s="131">
        <v>245</v>
      </c>
      <c r="R200" s="131">
        <v>1</v>
      </c>
      <c r="S200" s="131">
        <v>57730</v>
      </c>
      <c r="T200" s="109"/>
      <c r="U200" s="131">
        <v>141.43899999999999</v>
      </c>
      <c r="V200" s="132">
        <v>8.0000000000000007E-5</v>
      </c>
      <c r="W200" s="132">
        <v>3.3365709277452496E-3</v>
      </c>
      <c r="X200" s="132">
        <v>1.1E-4</v>
      </c>
    </row>
    <row r="201" spans="1:24">
      <c r="A201" t="s">
        <v>1214</v>
      </c>
      <c r="B201" t="s">
        <v>1221</v>
      </c>
      <c r="C201" t="s">
        <v>2321</v>
      </c>
      <c r="D201" t="s">
        <v>2322</v>
      </c>
      <c r="E201" t="s">
        <v>310</v>
      </c>
      <c r="F201" t="s">
        <v>2321</v>
      </c>
      <c r="G201" t="s">
        <v>3736</v>
      </c>
      <c r="H201" t="s">
        <v>322</v>
      </c>
      <c r="I201" t="s">
        <v>918</v>
      </c>
      <c r="J201" t="s">
        <v>205</v>
      </c>
      <c r="K201" t="s">
        <v>205</v>
      </c>
      <c r="L201" t="s">
        <v>326</v>
      </c>
      <c r="M201" t="s">
        <v>341</v>
      </c>
      <c r="N201" t="s">
        <v>452</v>
      </c>
      <c r="O201" t="s">
        <v>340</v>
      </c>
      <c r="P201" t="s">
        <v>1213</v>
      </c>
      <c r="Q201" s="131">
        <v>63</v>
      </c>
      <c r="R201" s="131">
        <v>1</v>
      </c>
      <c r="S201" s="131">
        <v>215900</v>
      </c>
      <c r="T201" s="109"/>
      <c r="U201" s="131">
        <v>136.017</v>
      </c>
      <c r="V201" s="132">
        <v>2.0000000000000002E-5</v>
      </c>
      <c r="W201" s="132">
        <v>3.2086649925347722E-3</v>
      </c>
      <c r="X201" s="132">
        <v>1.1E-4</v>
      </c>
    </row>
    <row r="202" spans="1:24">
      <c r="A202" t="s">
        <v>1214</v>
      </c>
      <c r="B202" t="s">
        <v>1221</v>
      </c>
      <c r="C202" t="s">
        <v>3589</v>
      </c>
      <c r="D202" t="s">
        <v>3590</v>
      </c>
      <c r="E202" t="s">
        <v>310</v>
      </c>
      <c r="F202" t="s">
        <v>3589</v>
      </c>
      <c r="G202" t="s">
        <v>3591</v>
      </c>
      <c r="H202" t="s">
        <v>322</v>
      </c>
      <c r="I202" t="s">
        <v>918</v>
      </c>
      <c r="J202" t="s">
        <v>205</v>
      </c>
      <c r="K202" t="s">
        <v>205</v>
      </c>
      <c r="L202" t="s">
        <v>326</v>
      </c>
      <c r="M202" t="s">
        <v>341</v>
      </c>
      <c r="N202" t="s">
        <v>476</v>
      </c>
      <c r="O202" t="s">
        <v>340</v>
      </c>
      <c r="P202" t="s">
        <v>1213</v>
      </c>
      <c r="Q202" s="131">
        <v>356</v>
      </c>
      <c r="R202" s="131">
        <v>1</v>
      </c>
      <c r="S202" s="131">
        <v>33720</v>
      </c>
      <c r="T202" s="109"/>
      <c r="U202" s="131">
        <v>120.04300000000001</v>
      </c>
      <c r="V202" s="132">
        <v>3.0000000000000001E-5</v>
      </c>
      <c r="W202" s="132">
        <v>2.831835518345881E-3</v>
      </c>
      <c r="X202" s="132">
        <v>1E-4</v>
      </c>
    </row>
    <row r="203" spans="1:24">
      <c r="A203" t="s">
        <v>1214</v>
      </c>
      <c r="B203" t="s">
        <v>1221</v>
      </c>
      <c r="C203" t="s">
        <v>2706</v>
      </c>
      <c r="D203" t="s">
        <v>2707</v>
      </c>
      <c r="E203" t="s">
        <v>310</v>
      </c>
      <c r="F203" t="s">
        <v>2706</v>
      </c>
      <c r="G203" t="s">
        <v>3737</v>
      </c>
      <c r="H203" t="s">
        <v>322</v>
      </c>
      <c r="I203" t="s">
        <v>918</v>
      </c>
      <c r="J203" t="s">
        <v>205</v>
      </c>
      <c r="K203" t="s">
        <v>205</v>
      </c>
      <c r="L203" t="s">
        <v>326</v>
      </c>
      <c r="M203" t="s">
        <v>341</v>
      </c>
      <c r="N203" t="s">
        <v>477</v>
      </c>
      <c r="O203" t="s">
        <v>340</v>
      </c>
      <c r="P203" t="s">
        <v>1213</v>
      </c>
      <c r="Q203" s="131">
        <v>1005</v>
      </c>
      <c r="R203" s="131">
        <v>1</v>
      </c>
      <c r="S203" s="131">
        <v>11720</v>
      </c>
      <c r="T203" s="109"/>
      <c r="U203" s="131">
        <v>117.786</v>
      </c>
      <c r="V203" s="132">
        <v>2.0000000000000002E-5</v>
      </c>
      <c r="W203" s="132">
        <v>2.7785924907232236E-3</v>
      </c>
      <c r="X203" s="132">
        <v>9.0000000000000006E-5</v>
      </c>
    </row>
    <row r="204" spans="1:24">
      <c r="A204" t="s">
        <v>1214</v>
      </c>
      <c r="B204" t="s">
        <v>1221</v>
      </c>
      <c r="C204" t="s">
        <v>2472</v>
      </c>
      <c r="D204" t="s">
        <v>2473</v>
      </c>
      <c r="E204" t="s">
        <v>310</v>
      </c>
      <c r="F204" t="s">
        <v>3587</v>
      </c>
      <c r="G204" t="s">
        <v>3588</v>
      </c>
      <c r="H204" t="s">
        <v>322</v>
      </c>
      <c r="I204" t="s">
        <v>918</v>
      </c>
      <c r="J204" t="s">
        <v>205</v>
      </c>
      <c r="K204" t="s">
        <v>205</v>
      </c>
      <c r="L204" t="s">
        <v>326</v>
      </c>
      <c r="M204" t="s">
        <v>341</v>
      </c>
      <c r="N204" t="s">
        <v>463</v>
      </c>
      <c r="O204" t="s">
        <v>340</v>
      </c>
      <c r="P204" t="s">
        <v>1213</v>
      </c>
      <c r="Q204" s="131">
        <v>3468</v>
      </c>
      <c r="R204" s="131">
        <v>1</v>
      </c>
      <c r="S204" s="131">
        <v>3315</v>
      </c>
      <c r="T204" s="109"/>
      <c r="U204" s="131">
        <v>114.964</v>
      </c>
      <c r="V204" s="132">
        <v>4.0000000000000003E-5</v>
      </c>
      <c r="W204" s="132">
        <v>2.7120210135627718E-3</v>
      </c>
      <c r="X204" s="132">
        <v>9.0000000000000006E-5</v>
      </c>
    </row>
    <row r="205" spans="1:24">
      <c r="A205" t="s">
        <v>1214</v>
      </c>
      <c r="B205" t="s">
        <v>1221</v>
      </c>
      <c r="C205" t="s">
        <v>3637</v>
      </c>
      <c r="D205" t="s">
        <v>3638</v>
      </c>
      <c r="E205" t="s">
        <v>310</v>
      </c>
      <c r="F205" t="s">
        <v>3637</v>
      </c>
      <c r="G205" t="s">
        <v>3639</v>
      </c>
      <c r="H205" t="s">
        <v>322</v>
      </c>
      <c r="I205" t="s">
        <v>918</v>
      </c>
      <c r="J205" t="s">
        <v>205</v>
      </c>
      <c r="K205" t="s">
        <v>205</v>
      </c>
      <c r="L205" t="s">
        <v>326</v>
      </c>
      <c r="M205" t="s">
        <v>341</v>
      </c>
      <c r="N205" t="s">
        <v>463</v>
      </c>
      <c r="O205" t="s">
        <v>340</v>
      </c>
      <c r="P205" t="s">
        <v>1213</v>
      </c>
      <c r="Q205" s="131">
        <v>3292</v>
      </c>
      <c r="R205" s="131">
        <v>1</v>
      </c>
      <c r="S205" s="131">
        <v>2836</v>
      </c>
      <c r="T205" s="109">
        <v>6.5839999999999996</v>
      </c>
      <c r="U205" s="131">
        <v>99.944999999999993</v>
      </c>
      <c r="V205" s="132">
        <v>3.0000000000000001E-5</v>
      </c>
      <c r="W205" s="132">
        <v>2.3577201576191783E-3</v>
      </c>
      <c r="X205" s="132">
        <v>9.0000000000000006E-5</v>
      </c>
    </row>
    <row r="206" spans="1:24">
      <c r="A206" t="s">
        <v>1214</v>
      </c>
      <c r="B206" t="s">
        <v>1221</v>
      </c>
      <c r="C206" t="s">
        <v>2735</v>
      </c>
      <c r="D206" t="s">
        <v>2736</v>
      </c>
      <c r="E206" t="s">
        <v>310</v>
      </c>
      <c r="F206" t="s">
        <v>2735</v>
      </c>
      <c r="G206" t="s">
        <v>3738</v>
      </c>
      <c r="H206" t="s">
        <v>322</v>
      </c>
      <c r="I206" t="s">
        <v>918</v>
      </c>
      <c r="J206" t="s">
        <v>205</v>
      </c>
      <c r="K206" t="s">
        <v>205</v>
      </c>
      <c r="L206" t="s">
        <v>326</v>
      </c>
      <c r="M206" t="s">
        <v>341</v>
      </c>
      <c r="N206" t="s">
        <v>485</v>
      </c>
      <c r="O206" t="s">
        <v>340</v>
      </c>
      <c r="P206" t="s">
        <v>1213</v>
      </c>
      <c r="Q206" s="131">
        <v>3864</v>
      </c>
      <c r="R206" s="131">
        <v>1</v>
      </c>
      <c r="S206" s="131">
        <v>2555</v>
      </c>
      <c r="T206" s="109"/>
      <c r="U206" s="131">
        <v>98.724999999999994</v>
      </c>
      <c r="V206" s="132">
        <v>2.0000000000000002E-5</v>
      </c>
      <c r="W206" s="132">
        <v>2.3289401426880123E-3</v>
      </c>
      <c r="X206" s="132">
        <v>8.0000000000000007E-5</v>
      </c>
    </row>
    <row r="207" spans="1:24">
      <c r="A207" t="s">
        <v>1214</v>
      </c>
      <c r="B207" t="s">
        <v>1221</v>
      </c>
      <c r="C207" t="s">
        <v>3739</v>
      </c>
      <c r="D207" t="s">
        <v>3740</v>
      </c>
      <c r="E207" t="s">
        <v>310</v>
      </c>
      <c r="F207" t="s">
        <v>3739</v>
      </c>
      <c r="G207" t="s">
        <v>3741</v>
      </c>
      <c r="H207" t="s">
        <v>322</v>
      </c>
      <c r="I207" t="s">
        <v>918</v>
      </c>
      <c r="J207" t="s">
        <v>205</v>
      </c>
      <c r="K207" t="s">
        <v>205</v>
      </c>
      <c r="L207" t="s">
        <v>326</v>
      </c>
      <c r="M207" t="s">
        <v>341</v>
      </c>
      <c r="N207" t="s">
        <v>446</v>
      </c>
      <c r="O207" t="s">
        <v>340</v>
      </c>
      <c r="P207" t="s">
        <v>1213</v>
      </c>
      <c r="Q207" s="131">
        <v>9955</v>
      </c>
      <c r="R207" s="131">
        <v>1</v>
      </c>
      <c r="S207" s="131">
        <v>927.1</v>
      </c>
      <c r="T207" s="109"/>
      <c r="U207" s="131">
        <v>92.293000000000006</v>
      </c>
      <c r="V207" s="132">
        <v>1.0000000000000001E-5</v>
      </c>
      <c r="W207" s="132">
        <v>2.1772081295427172E-3</v>
      </c>
      <c r="X207" s="132">
        <v>6.9999999999999994E-5</v>
      </c>
    </row>
    <row r="208" spans="1:24">
      <c r="A208" t="s">
        <v>1214</v>
      </c>
      <c r="B208" t="s">
        <v>1221</v>
      </c>
      <c r="C208" t="s">
        <v>2942</v>
      </c>
      <c r="D208" t="s">
        <v>2943</v>
      </c>
      <c r="E208" t="s">
        <v>310</v>
      </c>
      <c r="F208" t="s">
        <v>3742</v>
      </c>
      <c r="G208" t="s">
        <v>3743</v>
      </c>
      <c r="H208" t="s">
        <v>322</v>
      </c>
      <c r="I208" t="s">
        <v>918</v>
      </c>
      <c r="J208" t="s">
        <v>205</v>
      </c>
      <c r="K208" t="s">
        <v>205</v>
      </c>
      <c r="L208" t="s">
        <v>326</v>
      </c>
      <c r="M208" t="s">
        <v>341</v>
      </c>
      <c r="N208" t="s">
        <v>464</v>
      </c>
      <c r="O208" t="s">
        <v>340</v>
      </c>
      <c r="P208" t="s">
        <v>1213</v>
      </c>
      <c r="Q208" s="131">
        <v>3000</v>
      </c>
      <c r="R208" s="131">
        <v>1</v>
      </c>
      <c r="S208" s="131">
        <v>3000</v>
      </c>
      <c r="T208" s="109"/>
      <c r="U208" s="131">
        <v>90</v>
      </c>
      <c r="V208" s="132">
        <v>1.0000000000000001E-5</v>
      </c>
      <c r="W208" s="132">
        <v>2.1231158555778287E-3</v>
      </c>
      <c r="X208" s="132">
        <v>6.9999999999999994E-5</v>
      </c>
    </row>
    <row r="209" spans="1:24">
      <c r="A209" t="s">
        <v>1214</v>
      </c>
      <c r="B209" t="s">
        <v>1221</v>
      </c>
      <c r="C209" t="s">
        <v>2540</v>
      </c>
      <c r="D209" t="s">
        <v>2541</v>
      </c>
      <c r="E209" t="s">
        <v>310</v>
      </c>
      <c r="F209" t="s">
        <v>2540</v>
      </c>
      <c r="G209" t="s">
        <v>3744</v>
      </c>
      <c r="H209" t="s">
        <v>322</v>
      </c>
      <c r="I209" t="s">
        <v>918</v>
      </c>
      <c r="J209" t="s">
        <v>205</v>
      </c>
      <c r="K209" t="s">
        <v>205</v>
      </c>
      <c r="L209" t="s">
        <v>326</v>
      </c>
      <c r="M209" t="s">
        <v>341</v>
      </c>
      <c r="N209" t="s">
        <v>448</v>
      </c>
      <c r="O209" t="s">
        <v>340</v>
      </c>
      <c r="P209" t="s">
        <v>1213</v>
      </c>
      <c r="Q209" s="131">
        <v>5239.7</v>
      </c>
      <c r="R209" s="131">
        <v>1</v>
      </c>
      <c r="S209" s="131">
        <v>1690</v>
      </c>
      <c r="T209" s="109"/>
      <c r="U209" s="131">
        <v>88.551000000000002</v>
      </c>
      <c r="V209" s="132">
        <v>1.0000000000000001E-5</v>
      </c>
      <c r="W209" s="132">
        <v>2.0889336903030255E-3</v>
      </c>
      <c r="X209" s="132">
        <v>6.9999999999999994E-5</v>
      </c>
    </row>
    <row r="210" spans="1:24">
      <c r="A210" t="s">
        <v>1214</v>
      </c>
      <c r="B210" t="s">
        <v>1221</v>
      </c>
      <c r="C210" t="s">
        <v>3745</v>
      </c>
      <c r="D210" t="s">
        <v>3746</v>
      </c>
      <c r="E210" t="s">
        <v>310</v>
      </c>
      <c r="F210" t="s">
        <v>3747</v>
      </c>
      <c r="G210" t="s">
        <v>3748</v>
      </c>
      <c r="H210" t="s">
        <v>322</v>
      </c>
      <c r="I210" t="s">
        <v>918</v>
      </c>
      <c r="J210" t="s">
        <v>205</v>
      </c>
      <c r="K210" t="s">
        <v>205</v>
      </c>
      <c r="L210" t="s">
        <v>326</v>
      </c>
      <c r="M210" t="s">
        <v>341</v>
      </c>
      <c r="N210" t="s">
        <v>479</v>
      </c>
      <c r="O210" t="s">
        <v>340</v>
      </c>
      <c r="P210" t="s">
        <v>1213</v>
      </c>
      <c r="Q210" s="131">
        <v>14717</v>
      </c>
      <c r="R210" s="131">
        <v>1</v>
      </c>
      <c r="S210" s="131">
        <v>598</v>
      </c>
      <c r="T210" s="109"/>
      <c r="U210" s="131">
        <v>88.007999999999996</v>
      </c>
      <c r="V210" s="132">
        <v>6.9999999999999994E-5</v>
      </c>
      <c r="W210" s="132">
        <v>2.0761242246410392E-3</v>
      </c>
      <c r="X210" s="132">
        <v>6.9999999999999994E-5</v>
      </c>
    </row>
    <row r="211" spans="1:24">
      <c r="A211" t="s">
        <v>1214</v>
      </c>
      <c r="B211" t="s">
        <v>1221</v>
      </c>
      <c r="C211" t="s">
        <v>2377</v>
      </c>
      <c r="D211" t="s">
        <v>2378</v>
      </c>
      <c r="E211" t="s">
        <v>310</v>
      </c>
      <c r="F211" t="s">
        <v>3609</v>
      </c>
      <c r="G211" t="s">
        <v>3610</v>
      </c>
      <c r="H211" t="s">
        <v>322</v>
      </c>
      <c r="I211" t="s">
        <v>918</v>
      </c>
      <c r="J211" t="s">
        <v>205</v>
      </c>
      <c r="K211" t="s">
        <v>205</v>
      </c>
      <c r="L211" t="s">
        <v>326</v>
      </c>
      <c r="M211" t="s">
        <v>341</v>
      </c>
      <c r="N211" t="s">
        <v>465</v>
      </c>
      <c r="O211" t="s">
        <v>340</v>
      </c>
      <c r="P211" t="s">
        <v>1213</v>
      </c>
      <c r="Q211" s="131">
        <v>6776</v>
      </c>
      <c r="R211" s="131">
        <v>1</v>
      </c>
      <c r="S211" s="131">
        <v>1250</v>
      </c>
      <c r="T211" s="109"/>
      <c r="U211" s="131">
        <v>84.7</v>
      </c>
      <c r="V211" s="132">
        <v>4.0000000000000003E-5</v>
      </c>
      <c r="W211" s="132">
        <v>1.9980879218604677E-3</v>
      </c>
      <c r="X211" s="132">
        <v>6.9999999999999994E-5</v>
      </c>
    </row>
    <row r="212" spans="1:24">
      <c r="A212" t="s">
        <v>1214</v>
      </c>
      <c r="B212" t="s">
        <v>1221</v>
      </c>
      <c r="C212" t="s">
        <v>1935</v>
      </c>
      <c r="D212" t="s">
        <v>1936</v>
      </c>
      <c r="E212" t="s">
        <v>310</v>
      </c>
      <c r="F212" t="s">
        <v>3749</v>
      </c>
      <c r="G212" t="s">
        <v>3750</v>
      </c>
      <c r="H212" t="s">
        <v>322</v>
      </c>
      <c r="I212" t="s">
        <v>918</v>
      </c>
      <c r="J212" t="s">
        <v>205</v>
      </c>
      <c r="K212" t="s">
        <v>205</v>
      </c>
      <c r="L212" t="s">
        <v>326</v>
      </c>
      <c r="M212" t="s">
        <v>341</v>
      </c>
      <c r="N212" t="s">
        <v>465</v>
      </c>
      <c r="O212" t="s">
        <v>340</v>
      </c>
      <c r="P212" t="s">
        <v>1213</v>
      </c>
      <c r="Q212" s="131">
        <v>1356</v>
      </c>
      <c r="R212" s="131">
        <v>1</v>
      </c>
      <c r="S212" s="131">
        <v>6170</v>
      </c>
      <c r="T212" s="109"/>
      <c r="U212" s="131">
        <v>83.665000000000006</v>
      </c>
      <c r="V212" s="132">
        <v>1.0000000000000001E-5</v>
      </c>
      <c r="W212" s="132">
        <v>1.9736720895213227E-3</v>
      </c>
      <c r="X212" s="132">
        <v>6.9999999999999994E-5</v>
      </c>
    </row>
    <row r="213" spans="1:24">
      <c r="A213" t="s">
        <v>1214</v>
      </c>
      <c r="B213" t="s">
        <v>1221</v>
      </c>
      <c r="C213" t="s">
        <v>2935</v>
      </c>
      <c r="D213" t="s">
        <v>2936</v>
      </c>
      <c r="E213" t="s">
        <v>310</v>
      </c>
      <c r="F213" t="s">
        <v>2935</v>
      </c>
      <c r="G213" t="s">
        <v>3751</v>
      </c>
      <c r="H213" t="s">
        <v>322</v>
      </c>
      <c r="I213" t="s">
        <v>918</v>
      </c>
      <c r="J213" t="s">
        <v>205</v>
      </c>
      <c r="K213" t="s">
        <v>205</v>
      </c>
      <c r="L213" t="s">
        <v>326</v>
      </c>
      <c r="M213" t="s">
        <v>341</v>
      </c>
      <c r="N213" t="s">
        <v>448</v>
      </c>
      <c r="O213" t="s">
        <v>340</v>
      </c>
      <c r="P213" t="s">
        <v>1213</v>
      </c>
      <c r="Q213" s="131">
        <v>257</v>
      </c>
      <c r="R213" s="131">
        <v>1</v>
      </c>
      <c r="S213" s="131">
        <v>30100</v>
      </c>
      <c r="T213" s="109"/>
      <c r="U213" s="131">
        <v>77.356999999999999</v>
      </c>
      <c r="V213" s="132">
        <v>2.0000000000000002E-5</v>
      </c>
      <c r="W213" s="132">
        <v>1.8248652582214897E-3</v>
      </c>
      <c r="X213" s="132">
        <v>6.0000000000000002E-5</v>
      </c>
    </row>
    <row r="214" spans="1:24">
      <c r="A214" t="s">
        <v>1214</v>
      </c>
      <c r="B214" t="s">
        <v>1221</v>
      </c>
      <c r="C214" t="s">
        <v>1955</v>
      </c>
      <c r="D214" t="s">
        <v>1956</v>
      </c>
      <c r="E214" t="s">
        <v>310</v>
      </c>
      <c r="F214" t="s">
        <v>3752</v>
      </c>
      <c r="G214" t="s">
        <v>3753</v>
      </c>
      <c r="H214" t="s">
        <v>322</v>
      </c>
      <c r="I214" t="s">
        <v>918</v>
      </c>
      <c r="J214" t="s">
        <v>205</v>
      </c>
      <c r="K214" t="s">
        <v>205</v>
      </c>
      <c r="L214" t="s">
        <v>326</v>
      </c>
      <c r="M214" t="s">
        <v>341</v>
      </c>
      <c r="N214" t="s">
        <v>465</v>
      </c>
      <c r="O214" t="s">
        <v>340</v>
      </c>
      <c r="P214" t="s">
        <v>1213</v>
      </c>
      <c r="Q214" s="131">
        <v>3408</v>
      </c>
      <c r="R214" s="131">
        <v>1</v>
      </c>
      <c r="S214" s="131">
        <v>2261</v>
      </c>
      <c r="T214" s="109"/>
      <c r="U214" s="131">
        <v>77.055000000000007</v>
      </c>
      <c r="V214" s="132">
        <v>2.0000000000000002E-5</v>
      </c>
      <c r="W214" s="132">
        <v>1.8177410250172178E-3</v>
      </c>
      <c r="X214" s="132">
        <v>6.0000000000000002E-5</v>
      </c>
    </row>
    <row r="215" spans="1:24">
      <c r="A215" t="s">
        <v>1214</v>
      </c>
      <c r="B215" t="s">
        <v>1221</v>
      </c>
      <c r="C215" t="s">
        <v>2212</v>
      </c>
      <c r="D215" t="s">
        <v>2213</v>
      </c>
      <c r="E215" t="s">
        <v>310</v>
      </c>
      <c r="F215" t="s">
        <v>2212</v>
      </c>
      <c r="G215" t="s">
        <v>3754</v>
      </c>
      <c r="H215" t="s">
        <v>322</v>
      </c>
      <c r="I215" t="s">
        <v>918</v>
      </c>
      <c r="J215" t="s">
        <v>205</v>
      </c>
      <c r="K215" t="s">
        <v>205</v>
      </c>
      <c r="L215" t="s">
        <v>326</v>
      </c>
      <c r="M215" t="s">
        <v>341</v>
      </c>
      <c r="N215" t="s">
        <v>466</v>
      </c>
      <c r="O215" t="s">
        <v>340</v>
      </c>
      <c r="P215" t="s">
        <v>1213</v>
      </c>
      <c r="Q215" s="131">
        <v>986</v>
      </c>
      <c r="R215" s="131">
        <v>1</v>
      </c>
      <c r="S215" s="131">
        <v>6127</v>
      </c>
      <c r="T215" s="109"/>
      <c r="U215" s="131">
        <v>60.411999999999999</v>
      </c>
      <c r="V215" s="132">
        <v>1.0000000000000001E-5</v>
      </c>
      <c r="W215" s="132">
        <v>1.4251297229685308E-3</v>
      </c>
      <c r="X215" s="132">
        <v>5.0000000000000002E-5</v>
      </c>
    </row>
    <row r="216" spans="1:24">
      <c r="A216" t="s">
        <v>1214</v>
      </c>
      <c r="B216" t="s">
        <v>1221</v>
      </c>
      <c r="C216" t="s">
        <v>3755</v>
      </c>
      <c r="D216" t="s">
        <v>3756</v>
      </c>
      <c r="E216" t="s">
        <v>310</v>
      </c>
      <c r="F216" t="s">
        <v>3757</v>
      </c>
      <c r="G216" t="s">
        <v>3758</v>
      </c>
      <c r="H216" t="s">
        <v>322</v>
      </c>
      <c r="I216" t="s">
        <v>918</v>
      </c>
      <c r="J216" t="s">
        <v>205</v>
      </c>
      <c r="K216" t="s">
        <v>205</v>
      </c>
      <c r="L216" t="s">
        <v>326</v>
      </c>
      <c r="M216" t="s">
        <v>341</v>
      </c>
      <c r="N216" t="s">
        <v>478</v>
      </c>
      <c r="O216" t="s">
        <v>340</v>
      </c>
      <c r="P216" t="s">
        <v>1213</v>
      </c>
      <c r="Q216" s="131">
        <v>122</v>
      </c>
      <c r="R216" s="131">
        <v>1</v>
      </c>
      <c r="S216" s="131">
        <v>48100</v>
      </c>
      <c r="T216" s="109"/>
      <c r="U216" s="131">
        <v>58.682000000000002</v>
      </c>
      <c r="V216" s="132">
        <v>2.0000000000000002E-5</v>
      </c>
      <c r="W216" s="132">
        <v>1.3843187181890905E-3</v>
      </c>
      <c r="X216" s="132">
        <v>5.0000000000000002E-5</v>
      </c>
    </row>
    <row r="217" spans="1:24">
      <c r="A217" t="s">
        <v>1214</v>
      </c>
      <c r="B217" t="s">
        <v>1221</v>
      </c>
      <c r="C217" t="s">
        <v>1526</v>
      </c>
      <c r="D217" t="s">
        <v>1527</v>
      </c>
      <c r="E217" t="s">
        <v>310</v>
      </c>
      <c r="F217" t="s">
        <v>1526</v>
      </c>
      <c r="G217" t="s">
        <v>3580</v>
      </c>
      <c r="H217" t="s">
        <v>322</v>
      </c>
      <c r="I217" t="s">
        <v>918</v>
      </c>
      <c r="J217" t="s">
        <v>205</v>
      </c>
      <c r="K217" t="s">
        <v>205</v>
      </c>
      <c r="L217" t="s">
        <v>326</v>
      </c>
      <c r="M217" t="s">
        <v>341</v>
      </c>
      <c r="N217" t="s">
        <v>465</v>
      </c>
      <c r="O217" t="s">
        <v>340</v>
      </c>
      <c r="P217" t="s">
        <v>1213</v>
      </c>
      <c r="Q217" s="131">
        <v>300</v>
      </c>
      <c r="R217" s="131">
        <v>1</v>
      </c>
      <c r="S217" s="131">
        <v>15730</v>
      </c>
      <c r="T217" s="109"/>
      <c r="U217" s="131">
        <v>47.19</v>
      </c>
      <c r="V217" s="132">
        <v>1.0000000000000001E-5</v>
      </c>
      <c r="W217" s="132">
        <v>1.1132204136079747E-3</v>
      </c>
      <c r="X217" s="132">
        <v>4.0000000000000003E-5</v>
      </c>
    </row>
    <row r="218" spans="1:24">
      <c r="A218" t="s">
        <v>1214</v>
      </c>
      <c r="B218" t="s">
        <v>1221</v>
      </c>
      <c r="C218" t="s">
        <v>3759</v>
      </c>
      <c r="D218" t="s">
        <v>3760</v>
      </c>
      <c r="E218" t="s">
        <v>310</v>
      </c>
      <c r="F218" t="s">
        <v>3759</v>
      </c>
      <c r="G218" t="s">
        <v>3761</v>
      </c>
      <c r="H218" t="s">
        <v>322</v>
      </c>
      <c r="I218" t="s">
        <v>918</v>
      </c>
      <c r="J218" t="s">
        <v>205</v>
      </c>
      <c r="K218" t="s">
        <v>205</v>
      </c>
      <c r="L218" t="s">
        <v>326</v>
      </c>
      <c r="M218" t="s">
        <v>341</v>
      </c>
      <c r="N218" t="s">
        <v>460</v>
      </c>
      <c r="O218" t="s">
        <v>340</v>
      </c>
      <c r="P218" t="s">
        <v>1213</v>
      </c>
      <c r="Q218" s="131">
        <v>1000</v>
      </c>
      <c r="R218" s="131">
        <v>1</v>
      </c>
      <c r="S218" s="131">
        <v>4070</v>
      </c>
      <c r="T218" s="109"/>
      <c r="U218" s="131">
        <v>40.700000000000003</v>
      </c>
      <c r="V218" s="132">
        <v>1.0000000000000001E-5</v>
      </c>
      <c r="W218" s="132">
        <v>9.6012017024464029E-4</v>
      </c>
      <c r="X218" s="132">
        <v>3.0000000000000001E-5</v>
      </c>
    </row>
    <row r="219" spans="1:24">
      <c r="A219" t="s">
        <v>1214</v>
      </c>
      <c r="B219" t="s">
        <v>1221</v>
      </c>
      <c r="C219" t="s">
        <v>3762</v>
      </c>
      <c r="D219" t="s">
        <v>3763</v>
      </c>
      <c r="E219" t="s">
        <v>310</v>
      </c>
      <c r="F219" t="s">
        <v>3762</v>
      </c>
      <c r="G219" t="s">
        <v>3764</v>
      </c>
      <c r="H219" t="s">
        <v>322</v>
      </c>
      <c r="I219" t="s">
        <v>918</v>
      </c>
      <c r="J219" t="s">
        <v>205</v>
      </c>
      <c r="K219" t="s">
        <v>205</v>
      </c>
      <c r="L219" t="s">
        <v>326</v>
      </c>
      <c r="M219" t="s">
        <v>341</v>
      </c>
      <c r="N219" t="s">
        <v>476</v>
      </c>
      <c r="O219" t="s">
        <v>340</v>
      </c>
      <c r="P219" t="s">
        <v>1213</v>
      </c>
      <c r="Q219" s="131">
        <v>122</v>
      </c>
      <c r="R219" s="131">
        <v>1</v>
      </c>
      <c r="S219" s="131">
        <v>32510</v>
      </c>
      <c r="T219" s="109"/>
      <c r="U219" s="131">
        <v>39.661999999999999</v>
      </c>
      <c r="V219" s="132">
        <v>1.0000000000000001E-5</v>
      </c>
      <c r="W219" s="132">
        <v>9.3563356737697597E-4</v>
      </c>
      <c r="X219" s="132">
        <v>3.0000000000000001E-5</v>
      </c>
    </row>
    <row r="220" spans="1:24">
      <c r="A220" t="s">
        <v>1214</v>
      </c>
      <c r="B220" t="s">
        <v>1221</v>
      </c>
      <c r="C220" t="s">
        <v>2552</v>
      </c>
      <c r="D220" t="s">
        <v>2553</v>
      </c>
      <c r="E220" t="s">
        <v>310</v>
      </c>
      <c r="F220" t="s">
        <v>2552</v>
      </c>
      <c r="G220" t="s">
        <v>3765</v>
      </c>
      <c r="H220" t="s">
        <v>322</v>
      </c>
      <c r="I220" t="s">
        <v>918</v>
      </c>
      <c r="J220" t="s">
        <v>205</v>
      </c>
      <c r="K220" t="s">
        <v>205</v>
      </c>
      <c r="L220" t="s">
        <v>326</v>
      </c>
      <c r="M220" t="s">
        <v>341</v>
      </c>
      <c r="N220" t="s">
        <v>452</v>
      </c>
      <c r="O220" t="s">
        <v>340</v>
      </c>
      <c r="P220" t="s">
        <v>1213</v>
      </c>
      <c r="Q220" s="131">
        <v>28770</v>
      </c>
      <c r="R220" s="131">
        <v>1</v>
      </c>
      <c r="S220" s="131">
        <v>102.6</v>
      </c>
      <c r="T220" s="109">
        <v>0.34</v>
      </c>
      <c r="U220" s="131">
        <v>29.858000000000001</v>
      </c>
      <c r="V220" s="132">
        <v>2.0000000000000002E-5</v>
      </c>
      <c r="W220" s="132">
        <v>7.0435548017603114E-4</v>
      </c>
      <c r="X220" s="132">
        <v>2.0000000000000002E-5</v>
      </c>
    </row>
    <row r="221" spans="1:24">
      <c r="A221" t="s">
        <v>1214</v>
      </c>
      <c r="B221" t="s">
        <v>1221</v>
      </c>
      <c r="C221" t="s">
        <v>2876</v>
      </c>
      <c r="D221" t="s">
        <v>2877</v>
      </c>
      <c r="E221" t="s">
        <v>310</v>
      </c>
      <c r="F221" t="s">
        <v>3766</v>
      </c>
      <c r="G221" t="s">
        <v>3767</v>
      </c>
      <c r="H221" t="s">
        <v>322</v>
      </c>
      <c r="I221" t="s">
        <v>918</v>
      </c>
      <c r="J221" t="s">
        <v>205</v>
      </c>
      <c r="K221" t="s">
        <v>205</v>
      </c>
      <c r="L221" t="s">
        <v>326</v>
      </c>
      <c r="M221" t="s">
        <v>341</v>
      </c>
      <c r="N221" t="s">
        <v>463</v>
      </c>
      <c r="O221" t="s">
        <v>340</v>
      </c>
      <c r="P221" t="s">
        <v>1213</v>
      </c>
      <c r="Q221" s="131">
        <v>42</v>
      </c>
      <c r="R221" s="131">
        <v>1</v>
      </c>
      <c r="S221" s="131">
        <v>18000</v>
      </c>
      <c r="T221" s="109"/>
      <c r="U221" s="131">
        <v>7.56</v>
      </c>
      <c r="V221" s="132">
        <v>0</v>
      </c>
      <c r="W221" s="132">
        <v>1.7834173186853758E-4</v>
      </c>
      <c r="X221" s="132">
        <v>1.0000000000000001E-5</v>
      </c>
    </row>
    <row r="222" spans="1:24">
      <c r="A222" t="s">
        <v>1214</v>
      </c>
      <c r="B222" t="s">
        <v>1221</v>
      </c>
      <c r="C222" t="s">
        <v>2910</v>
      </c>
      <c r="D222" t="s">
        <v>2911</v>
      </c>
      <c r="E222" t="s">
        <v>310</v>
      </c>
      <c r="F222" t="s">
        <v>3768</v>
      </c>
      <c r="G222" t="s">
        <v>3769</v>
      </c>
      <c r="H222" t="s">
        <v>322</v>
      </c>
      <c r="I222" t="s">
        <v>918</v>
      </c>
      <c r="J222" t="s">
        <v>205</v>
      </c>
      <c r="K222" t="s">
        <v>205</v>
      </c>
      <c r="L222" t="s">
        <v>326</v>
      </c>
      <c r="M222" t="s">
        <v>341</v>
      </c>
      <c r="N222" t="s">
        <v>441</v>
      </c>
      <c r="O222" t="s">
        <v>340</v>
      </c>
      <c r="P222" t="s">
        <v>1213</v>
      </c>
      <c r="Q222" s="131">
        <v>80</v>
      </c>
      <c r="R222" s="131">
        <v>1</v>
      </c>
      <c r="S222" s="131">
        <v>6455</v>
      </c>
      <c r="T222" s="109"/>
      <c r="U222" s="131">
        <v>5.1639999999999997</v>
      </c>
      <c r="V222" s="132">
        <v>1.0000000000000001E-5</v>
      </c>
      <c r="W222" s="132">
        <v>1.2181966975782118E-4</v>
      </c>
      <c r="X222" s="132">
        <v>0</v>
      </c>
    </row>
    <row r="223" spans="1:24">
      <c r="A223" t="s">
        <v>1214</v>
      </c>
      <c r="B223" t="s">
        <v>1221</v>
      </c>
      <c r="C223" t="s">
        <v>2954</v>
      </c>
      <c r="D223" t="s">
        <v>2955</v>
      </c>
      <c r="E223" t="s">
        <v>310</v>
      </c>
      <c r="F223" t="s">
        <v>3770</v>
      </c>
      <c r="G223" t="s">
        <v>3771</v>
      </c>
      <c r="H223" t="s">
        <v>322</v>
      </c>
      <c r="I223" t="s">
        <v>918</v>
      </c>
      <c r="J223" t="s">
        <v>205</v>
      </c>
      <c r="K223" t="s">
        <v>205</v>
      </c>
      <c r="L223" t="s">
        <v>326</v>
      </c>
      <c r="M223" t="s">
        <v>341</v>
      </c>
      <c r="N223" t="s">
        <v>438</v>
      </c>
      <c r="O223" t="s">
        <v>340</v>
      </c>
      <c r="P223" t="s">
        <v>1213</v>
      </c>
      <c r="Q223" s="131">
        <v>24</v>
      </c>
      <c r="R223" s="131">
        <v>1</v>
      </c>
      <c r="S223" s="131">
        <v>17880</v>
      </c>
      <c r="T223" s="109"/>
      <c r="U223" s="131">
        <v>4.2910000000000004</v>
      </c>
      <c r="V223" s="132">
        <v>0</v>
      </c>
      <c r="W223" s="132">
        <v>1.0122544595871625E-4</v>
      </c>
      <c r="X223" s="132">
        <v>0</v>
      </c>
    </row>
    <row r="224" spans="1:24">
      <c r="A224" t="s">
        <v>1214</v>
      </c>
      <c r="B224" t="s">
        <v>1223</v>
      </c>
      <c r="C224" t="s">
        <v>1536</v>
      </c>
      <c r="D224" t="s">
        <v>1537</v>
      </c>
      <c r="E224" t="s">
        <v>310</v>
      </c>
      <c r="F224" t="s">
        <v>1536</v>
      </c>
      <c r="G224" t="s">
        <v>3514</v>
      </c>
      <c r="H224" t="s">
        <v>322</v>
      </c>
      <c r="I224" t="s">
        <v>918</v>
      </c>
      <c r="J224" t="s">
        <v>205</v>
      </c>
      <c r="K224" t="s">
        <v>205</v>
      </c>
      <c r="L224" t="s">
        <v>326</v>
      </c>
      <c r="M224" t="s">
        <v>341</v>
      </c>
      <c r="N224" t="s">
        <v>449</v>
      </c>
      <c r="O224" t="s">
        <v>340</v>
      </c>
      <c r="P224" t="s">
        <v>1213</v>
      </c>
      <c r="Q224" s="131">
        <v>57164</v>
      </c>
      <c r="R224" s="131">
        <v>1</v>
      </c>
      <c r="S224" s="131">
        <v>6262</v>
      </c>
      <c r="T224" s="109"/>
      <c r="U224" s="131">
        <v>3579.61</v>
      </c>
      <c r="V224" s="132">
        <v>4.0000000000000003E-5</v>
      </c>
      <c r="W224" s="132">
        <v>7.2248785401927057E-2</v>
      </c>
      <c r="X224" s="132">
        <v>6.13E-3</v>
      </c>
    </row>
    <row r="225" spans="1:24">
      <c r="A225" t="s">
        <v>1214</v>
      </c>
      <c r="B225" t="s">
        <v>1223</v>
      </c>
      <c r="C225" t="s">
        <v>1992</v>
      </c>
      <c r="D225" t="s">
        <v>1993</v>
      </c>
      <c r="E225" t="s">
        <v>310</v>
      </c>
      <c r="F225" t="s">
        <v>1992</v>
      </c>
      <c r="G225" t="s">
        <v>3517</v>
      </c>
      <c r="H225" t="s">
        <v>322</v>
      </c>
      <c r="I225" t="s">
        <v>918</v>
      </c>
      <c r="J225" t="s">
        <v>205</v>
      </c>
      <c r="K225" t="s">
        <v>205</v>
      </c>
      <c r="L225" t="s">
        <v>326</v>
      </c>
      <c r="M225" t="s">
        <v>341</v>
      </c>
      <c r="N225" t="s">
        <v>449</v>
      </c>
      <c r="O225" t="s">
        <v>340</v>
      </c>
      <c r="P225" t="s">
        <v>1213</v>
      </c>
      <c r="Q225" s="131">
        <v>53894</v>
      </c>
      <c r="R225" s="131">
        <v>1</v>
      </c>
      <c r="S225" s="131">
        <v>6462</v>
      </c>
      <c r="T225" s="109"/>
      <c r="U225" s="131">
        <v>3482.63</v>
      </c>
      <c r="V225" s="132">
        <v>4.0000000000000003E-5</v>
      </c>
      <c r="W225" s="132">
        <v>7.0291396969031056E-2</v>
      </c>
      <c r="X225" s="132">
        <v>5.96E-3</v>
      </c>
    </row>
    <row r="226" spans="1:24">
      <c r="A226" t="s">
        <v>1214</v>
      </c>
      <c r="B226" t="s">
        <v>1223</v>
      </c>
      <c r="C226" t="s">
        <v>2556</v>
      </c>
      <c r="D226" t="s">
        <v>2557</v>
      </c>
      <c r="E226" t="s">
        <v>310</v>
      </c>
      <c r="F226" t="s">
        <v>2556</v>
      </c>
      <c r="G226" t="s">
        <v>3520</v>
      </c>
      <c r="H226" t="s">
        <v>322</v>
      </c>
      <c r="I226" t="s">
        <v>918</v>
      </c>
      <c r="J226" t="s">
        <v>205</v>
      </c>
      <c r="K226" t="s">
        <v>205</v>
      </c>
      <c r="L226" t="s">
        <v>326</v>
      </c>
      <c r="M226" t="s">
        <v>341</v>
      </c>
      <c r="N226" t="s">
        <v>447</v>
      </c>
      <c r="O226" t="s">
        <v>340</v>
      </c>
      <c r="P226" t="s">
        <v>1213</v>
      </c>
      <c r="Q226" s="131">
        <v>2091</v>
      </c>
      <c r="R226" s="131">
        <v>1</v>
      </c>
      <c r="S226" s="131">
        <v>149800</v>
      </c>
      <c r="T226" s="109">
        <v>4.2290000000000001</v>
      </c>
      <c r="U226" s="131">
        <v>3136.547</v>
      </c>
      <c r="V226" s="132">
        <v>5.0000000000000002E-5</v>
      </c>
      <c r="W226" s="132">
        <v>6.3306257135849461E-2</v>
      </c>
      <c r="X226" s="132">
        <v>5.3800000000000002E-3</v>
      </c>
    </row>
    <row r="227" spans="1:24">
      <c r="A227" t="s">
        <v>1214</v>
      </c>
      <c r="B227" t="s">
        <v>1223</v>
      </c>
      <c r="C227" t="s">
        <v>1898</v>
      </c>
      <c r="D227" t="s">
        <v>1899</v>
      </c>
      <c r="E227" t="s">
        <v>310</v>
      </c>
      <c r="F227" t="s">
        <v>3538</v>
      </c>
      <c r="G227" t="s">
        <v>3539</v>
      </c>
      <c r="H227" t="s">
        <v>322</v>
      </c>
      <c r="I227" t="s">
        <v>918</v>
      </c>
      <c r="J227" t="s">
        <v>205</v>
      </c>
      <c r="K227" t="s">
        <v>205</v>
      </c>
      <c r="L227" t="s">
        <v>326</v>
      </c>
      <c r="M227" t="s">
        <v>341</v>
      </c>
      <c r="N227" t="s">
        <v>449</v>
      </c>
      <c r="O227" t="s">
        <v>340</v>
      </c>
      <c r="P227" t="s">
        <v>1213</v>
      </c>
      <c r="Q227" s="131">
        <v>14038</v>
      </c>
      <c r="R227" s="131">
        <v>1</v>
      </c>
      <c r="S227" s="131">
        <v>21950</v>
      </c>
      <c r="T227" s="109"/>
      <c r="U227" s="131">
        <v>3081.3409999999999</v>
      </c>
      <c r="V227" s="132">
        <v>5.0000000000000002E-5</v>
      </c>
      <c r="W227" s="132">
        <v>6.2192011045661209E-2</v>
      </c>
      <c r="X227" s="132">
        <v>5.28E-3</v>
      </c>
    </row>
    <row r="228" spans="1:24">
      <c r="A228" t="s">
        <v>1214</v>
      </c>
      <c r="B228" t="s">
        <v>1223</v>
      </c>
      <c r="C228" t="s">
        <v>3253</v>
      </c>
      <c r="D228" t="s">
        <v>3254</v>
      </c>
      <c r="E228" t="s">
        <v>310</v>
      </c>
      <c r="F228" t="s">
        <v>3253</v>
      </c>
      <c r="G228" t="s">
        <v>3518</v>
      </c>
      <c r="H228" t="s">
        <v>322</v>
      </c>
      <c r="I228" t="s">
        <v>918</v>
      </c>
      <c r="J228" t="s">
        <v>205</v>
      </c>
      <c r="K228" t="s">
        <v>205</v>
      </c>
      <c r="L228" t="s">
        <v>326</v>
      </c>
      <c r="M228" t="s">
        <v>341</v>
      </c>
      <c r="N228" t="s">
        <v>449</v>
      </c>
      <c r="O228" t="s">
        <v>340</v>
      </c>
      <c r="P228" t="s">
        <v>1213</v>
      </c>
      <c r="Q228" s="131">
        <v>90289</v>
      </c>
      <c r="R228" s="131">
        <v>1</v>
      </c>
      <c r="S228" s="131">
        <v>3356</v>
      </c>
      <c r="T228" s="109"/>
      <c r="U228" s="131">
        <v>3030.0990000000002</v>
      </c>
      <c r="V228" s="132">
        <v>6.9999999999999994E-5</v>
      </c>
      <c r="W228" s="132">
        <v>6.1157772047120716E-2</v>
      </c>
      <c r="X228" s="132">
        <v>5.1900000000000002E-3</v>
      </c>
    </row>
    <row r="229" spans="1:24">
      <c r="A229" t="s">
        <v>1214</v>
      </c>
      <c r="B229" t="s">
        <v>1223</v>
      </c>
      <c r="C229" t="s">
        <v>2172</v>
      </c>
      <c r="D229" t="s">
        <v>2173</v>
      </c>
      <c r="E229" t="s">
        <v>310</v>
      </c>
      <c r="F229" t="s">
        <v>2172</v>
      </c>
      <c r="G229" t="s">
        <v>3519</v>
      </c>
      <c r="H229" t="s">
        <v>322</v>
      </c>
      <c r="I229" t="s">
        <v>918</v>
      </c>
      <c r="J229" t="s">
        <v>205</v>
      </c>
      <c r="K229" t="s">
        <v>205</v>
      </c>
      <c r="L229" t="s">
        <v>326</v>
      </c>
      <c r="M229" t="s">
        <v>341</v>
      </c>
      <c r="N229" t="s">
        <v>468</v>
      </c>
      <c r="O229" t="s">
        <v>340</v>
      </c>
      <c r="P229" t="s">
        <v>1213</v>
      </c>
      <c r="Q229" s="131">
        <v>44393</v>
      </c>
      <c r="R229" s="131">
        <v>1</v>
      </c>
      <c r="S229" s="131">
        <v>5699</v>
      </c>
      <c r="T229" s="109"/>
      <c r="U229" s="131">
        <v>2529.9569999999999</v>
      </c>
      <c r="V229" s="132">
        <v>4.0000000000000003E-5</v>
      </c>
      <c r="W229" s="132">
        <v>5.1063194138217062E-2</v>
      </c>
      <c r="X229" s="132">
        <v>4.3299999999999996E-3</v>
      </c>
    </row>
    <row r="230" spans="1:24">
      <c r="A230" t="s">
        <v>1214</v>
      </c>
      <c r="B230" t="s">
        <v>1223</v>
      </c>
      <c r="C230" t="s">
        <v>3558</v>
      </c>
      <c r="D230" t="s">
        <v>3559</v>
      </c>
      <c r="E230" t="s">
        <v>310</v>
      </c>
      <c r="F230" t="s">
        <v>3558</v>
      </c>
      <c r="G230" t="s">
        <v>3560</v>
      </c>
      <c r="H230" t="s">
        <v>322</v>
      </c>
      <c r="I230" t="s">
        <v>918</v>
      </c>
      <c r="J230" t="s">
        <v>205</v>
      </c>
      <c r="K230" t="s">
        <v>205</v>
      </c>
      <c r="L230" t="s">
        <v>326</v>
      </c>
      <c r="M230" t="s">
        <v>341</v>
      </c>
      <c r="N230" t="s">
        <v>459</v>
      </c>
      <c r="O230" t="s">
        <v>340</v>
      </c>
      <c r="P230" t="s">
        <v>1213</v>
      </c>
      <c r="Q230" s="131">
        <v>2153</v>
      </c>
      <c r="R230" s="131">
        <v>1</v>
      </c>
      <c r="S230" s="131">
        <v>95280</v>
      </c>
      <c r="T230" s="109"/>
      <c r="U230" s="131">
        <v>2051.3780000000002</v>
      </c>
      <c r="V230" s="132">
        <v>6.9999999999999994E-5</v>
      </c>
      <c r="W230" s="132">
        <v>4.1403831395105707E-2</v>
      </c>
      <c r="X230" s="132">
        <v>3.5100000000000001E-3</v>
      </c>
    </row>
    <row r="231" spans="1:24">
      <c r="A231" t="s">
        <v>1214</v>
      </c>
      <c r="B231" t="s">
        <v>1223</v>
      </c>
      <c r="C231" t="s">
        <v>3525</v>
      </c>
      <c r="D231" t="s">
        <v>3526</v>
      </c>
      <c r="E231" t="s">
        <v>310</v>
      </c>
      <c r="F231" t="s">
        <v>3525</v>
      </c>
      <c r="G231" t="s">
        <v>3527</v>
      </c>
      <c r="H231" t="s">
        <v>322</v>
      </c>
      <c r="I231" t="s">
        <v>918</v>
      </c>
      <c r="J231" t="s">
        <v>205</v>
      </c>
      <c r="K231" t="s">
        <v>205</v>
      </c>
      <c r="L231" t="s">
        <v>326</v>
      </c>
      <c r="M231" t="s">
        <v>341</v>
      </c>
      <c r="N231" t="s">
        <v>481</v>
      </c>
      <c r="O231" t="s">
        <v>340</v>
      </c>
      <c r="P231" t="s">
        <v>1213</v>
      </c>
      <c r="Q231" s="131">
        <v>3089</v>
      </c>
      <c r="R231" s="131">
        <v>1</v>
      </c>
      <c r="S231" s="131">
        <v>57150</v>
      </c>
      <c r="T231" s="109"/>
      <c r="U231" s="131">
        <v>1765.364</v>
      </c>
      <c r="V231" s="132">
        <v>4.0000000000000003E-5</v>
      </c>
      <c r="W231" s="132">
        <v>3.5631089641689338E-2</v>
      </c>
      <c r="X231" s="132">
        <v>3.0200000000000001E-3</v>
      </c>
    </row>
    <row r="232" spans="1:24">
      <c r="A232" t="s">
        <v>1214</v>
      </c>
      <c r="B232" t="s">
        <v>1223</v>
      </c>
      <c r="C232" t="s">
        <v>2095</v>
      </c>
      <c r="D232" t="s">
        <v>2096</v>
      </c>
      <c r="E232" t="s">
        <v>310</v>
      </c>
      <c r="F232" t="s">
        <v>2095</v>
      </c>
      <c r="G232" t="s">
        <v>3593</v>
      </c>
      <c r="H232" t="s">
        <v>322</v>
      </c>
      <c r="I232" t="s">
        <v>918</v>
      </c>
      <c r="J232" t="s">
        <v>205</v>
      </c>
      <c r="K232" t="s">
        <v>205</v>
      </c>
      <c r="L232" t="s">
        <v>326</v>
      </c>
      <c r="M232" t="s">
        <v>341</v>
      </c>
      <c r="N232" t="s">
        <v>485</v>
      </c>
      <c r="O232" t="s">
        <v>340</v>
      </c>
      <c r="P232" t="s">
        <v>1213</v>
      </c>
      <c r="Q232" s="131">
        <v>252231</v>
      </c>
      <c r="R232" s="131">
        <v>1</v>
      </c>
      <c r="S232" s="131">
        <v>575</v>
      </c>
      <c r="T232" s="109"/>
      <c r="U232" s="131">
        <v>1450.328</v>
      </c>
      <c r="V232" s="132">
        <v>9.0000000000000006E-5</v>
      </c>
      <c r="W232" s="132">
        <v>2.9272584564912395E-2</v>
      </c>
      <c r="X232" s="132">
        <v>2.48E-3</v>
      </c>
    </row>
    <row r="233" spans="1:24">
      <c r="A233" t="s">
        <v>1214</v>
      </c>
      <c r="B233" t="s">
        <v>1223</v>
      </c>
      <c r="C233" t="s">
        <v>3601</v>
      </c>
      <c r="D233" t="s">
        <v>3602</v>
      </c>
      <c r="E233" t="s">
        <v>310</v>
      </c>
      <c r="F233" t="s">
        <v>3603</v>
      </c>
      <c r="G233" t="s">
        <v>3604</v>
      </c>
      <c r="H233" t="s">
        <v>322</v>
      </c>
      <c r="I233" t="s">
        <v>918</v>
      </c>
      <c r="J233" t="s">
        <v>205</v>
      </c>
      <c r="K233" t="s">
        <v>205</v>
      </c>
      <c r="L233" t="s">
        <v>326</v>
      </c>
      <c r="M233" t="s">
        <v>341</v>
      </c>
      <c r="N233" t="s">
        <v>449</v>
      </c>
      <c r="O233" t="s">
        <v>340</v>
      </c>
      <c r="P233" t="s">
        <v>1213</v>
      </c>
      <c r="Q233" s="131">
        <v>5639</v>
      </c>
      <c r="R233" s="131">
        <v>1</v>
      </c>
      <c r="S233" s="131">
        <v>24370</v>
      </c>
      <c r="T233" s="109"/>
      <c r="U233" s="131">
        <v>1374.2239999999999</v>
      </c>
      <c r="V233" s="132">
        <v>6.0000000000000002E-5</v>
      </c>
      <c r="W233" s="132">
        <v>2.7736545285709284E-2</v>
      </c>
      <c r="X233" s="132">
        <v>2.3500000000000001E-3</v>
      </c>
    </row>
    <row r="234" spans="1:24">
      <c r="A234" t="s">
        <v>1214</v>
      </c>
      <c r="B234" t="s">
        <v>1223</v>
      </c>
      <c r="C234" t="s">
        <v>2137</v>
      </c>
      <c r="D234" t="s">
        <v>2138</v>
      </c>
      <c r="E234" t="s">
        <v>310</v>
      </c>
      <c r="F234" t="s">
        <v>2137</v>
      </c>
      <c r="G234" t="s">
        <v>3544</v>
      </c>
      <c r="H234" t="s">
        <v>322</v>
      </c>
      <c r="I234" t="s">
        <v>918</v>
      </c>
      <c r="J234" t="s">
        <v>205</v>
      </c>
      <c r="K234" t="s">
        <v>205</v>
      </c>
      <c r="L234" t="s">
        <v>326</v>
      </c>
      <c r="M234" t="s">
        <v>341</v>
      </c>
      <c r="N234" t="s">
        <v>457</v>
      </c>
      <c r="O234" t="s">
        <v>340</v>
      </c>
      <c r="P234" t="s">
        <v>1213</v>
      </c>
      <c r="Q234" s="131">
        <v>59290</v>
      </c>
      <c r="R234" s="131">
        <v>1</v>
      </c>
      <c r="S234" s="131">
        <v>2309</v>
      </c>
      <c r="T234" s="109"/>
      <c r="U234" s="131">
        <v>1369.0060000000001</v>
      </c>
      <c r="V234" s="132">
        <v>5.0000000000000002E-5</v>
      </c>
      <c r="W234" s="132">
        <v>2.7631228180709788E-2</v>
      </c>
      <c r="X234" s="132">
        <v>2.3400000000000001E-3</v>
      </c>
    </row>
    <row r="235" spans="1:24">
      <c r="A235" t="s">
        <v>1214</v>
      </c>
      <c r="B235" t="s">
        <v>1223</v>
      </c>
      <c r="C235" t="s">
        <v>3540</v>
      </c>
      <c r="D235" t="s">
        <v>3541</v>
      </c>
      <c r="E235" t="s">
        <v>310</v>
      </c>
      <c r="F235" t="s">
        <v>3540</v>
      </c>
      <c r="G235" t="s">
        <v>3542</v>
      </c>
      <c r="H235" t="s">
        <v>322</v>
      </c>
      <c r="I235" t="s">
        <v>918</v>
      </c>
      <c r="J235" t="s">
        <v>205</v>
      </c>
      <c r="K235" t="s">
        <v>205</v>
      </c>
      <c r="L235" t="s">
        <v>326</v>
      </c>
      <c r="M235" t="s">
        <v>341</v>
      </c>
      <c r="N235" t="s">
        <v>459</v>
      </c>
      <c r="O235" t="s">
        <v>340</v>
      </c>
      <c r="P235" t="s">
        <v>1213</v>
      </c>
      <c r="Q235" s="131">
        <v>9130</v>
      </c>
      <c r="R235" s="131">
        <v>1</v>
      </c>
      <c r="S235" s="131">
        <v>14620</v>
      </c>
      <c r="T235" s="109"/>
      <c r="U235" s="131">
        <v>1334.806</v>
      </c>
      <c r="V235" s="132">
        <v>8.0000000000000007E-5</v>
      </c>
      <c r="W235" s="132">
        <v>2.6940955089298738E-2</v>
      </c>
      <c r="X235" s="132">
        <v>2.2899999999999999E-3</v>
      </c>
    </row>
    <row r="236" spans="1:24">
      <c r="A236" t="s">
        <v>1214</v>
      </c>
      <c r="B236" t="s">
        <v>1223</v>
      </c>
      <c r="C236" t="s">
        <v>2184</v>
      </c>
      <c r="D236" t="s">
        <v>2185</v>
      </c>
      <c r="E236" t="s">
        <v>310</v>
      </c>
      <c r="F236" t="s">
        <v>3515</v>
      </c>
      <c r="G236" t="s">
        <v>3516</v>
      </c>
      <c r="H236" t="s">
        <v>322</v>
      </c>
      <c r="I236" t="s">
        <v>918</v>
      </c>
      <c r="J236" t="s">
        <v>205</v>
      </c>
      <c r="K236" t="s">
        <v>205</v>
      </c>
      <c r="L236" t="s">
        <v>326</v>
      </c>
      <c r="M236" t="s">
        <v>341</v>
      </c>
      <c r="N236" t="s">
        <v>446</v>
      </c>
      <c r="O236" t="s">
        <v>340</v>
      </c>
      <c r="P236" t="s">
        <v>1213</v>
      </c>
      <c r="Q236" s="131">
        <v>13235</v>
      </c>
      <c r="R236" s="131">
        <v>1</v>
      </c>
      <c r="S236" s="131">
        <v>9745</v>
      </c>
      <c r="T236" s="109"/>
      <c r="U236" s="131">
        <v>1289.751</v>
      </c>
      <c r="V236" s="132">
        <v>5.0000000000000002E-5</v>
      </c>
      <c r="W236" s="132">
        <v>2.6031590933347719E-2</v>
      </c>
      <c r="X236" s="132">
        <v>2.2100000000000002E-3</v>
      </c>
    </row>
    <row r="237" spans="1:24">
      <c r="A237" t="s">
        <v>1214</v>
      </c>
      <c r="B237" t="s">
        <v>1223</v>
      </c>
      <c r="C237" t="s">
        <v>2089</v>
      </c>
      <c r="D237" t="s">
        <v>2090</v>
      </c>
      <c r="E237" t="s">
        <v>310</v>
      </c>
      <c r="F237" t="s">
        <v>2089</v>
      </c>
      <c r="G237" t="s">
        <v>3533</v>
      </c>
      <c r="H237" t="s">
        <v>322</v>
      </c>
      <c r="I237" t="s">
        <v>918</v>
      </c>
      <c r="J237" t="s">
        <v>205</v>
      </c>
      <c r="K237" t="s">
        <v>205</v>
      </c>
      <c r="L237" t="s">
        <v>326</v>
      </c>
      <c r="M237" t="s">
        <v>341</v>
      </c>
      <c r="N237" t="s">
        <v>465</v>
      </c>
      <c r="O237" t="s">
        <v>340</v>
      </c>
      <c r="P237" t="s">
        <v>1213</v>
      </c>
      <c r="Q237" s="131">
        <v>3599</v>
      </c>
      <c r="R237" s="131">
        <v>1</v>
      </c>
      <c r="S237" s="131">
        <v>30970</v>
      </c>
      <c r="T237" s="109"/>
      <c r="U237" s="131">
        <v>1114.6099999999999</v>
      </c>
      <c r="V237" s="132">
        <v>3.0000000000000001E-5</v>
      </c>
      <c r="W237" s="132">
        <v>2.2496645918645301E-2</v>
      </c>
      <c r="X237" s="132">
        <v>1.91E-3</v>
      </c>
    </row>
    <row r="238" spans="1:24">
      <c r="A238" t="s">
        <v>1214</v>
      </c>
      <c r="B238" t="s">
        <v>1223</v>
      </c>
      <c r="C238" t="s">
        <v>3258</v>
      </c>
      <c r="D238" t="s">
        <v>3259</v>
      </c>
      <c r="E238" t="s">
        <v>310</v>
      </c>
      <c r="F238" t="s">
        <v>3258</v>
      </c>
      <c r="G238" t="s">
        <v>3586</v>
      </c>
      <c r="H238" t="s">
        <v>322</v>
      </c>
      <c r="I238" t="s">
        <v>918</v>
      </c>
      <c r="J238" t="s">
        <v>205</v>
      </c>
      <c r="K238" t="s">
        <v>205</v>
      </c>
      <c r="L238" t="s">
        <v>326</v>
      </c>
      <c r="M238" t="s">
        <v>341</v>
      </c>
      <c r="N238" t="s">
        <v>442</v>
      </c>
      <c r="O238" t="s">
        <v>340</v>
      </c>
      <c r="P238" t="s">
        <v>1213</v>
      </c>
      <c r="Q238" s="131">
        <v>3493</v>
      </c>
      <c r="R238" s="131">
        <v>1</v>
      </c>
      <c r="S238" s="131">
        <v>27780</v>
      </c>
      <c r="T238" s="109"/>
      <c r="U238" s="131">
        <v>970.35500000000002</v>
      </c>
      <c r="V238" s="132">
        <v>6.0000000000000002E-5</v>
      </c>
      <c r="W238" s="132">
        <v>1.9585086129127734E-2</v>
      </c>
      <c r="X238" s="132">
        <v>1.66E-3</v>
      </c>
    </row>
    <row r="239" spans="1:24">
      <c r="A239" t="s">
        <v>1214</v>
      </c>
      <c r="B239" t="s">
        <v>1223</v>
      </c>
      <c r="C239" t="s">
        <v>2370</v>
      </c>
      <c r="D239" t="s">
        <v>2371</v>
      </c>
      <c r="E239" t="s">
        <v>310</v>
      </c>
      <c r="F239" t="s">
        <v>3569</v>
      </c>
      <c r="G239" t="s">
        <v>3570</v>
      </c>
      <c r="H239" t="s">
        <v>322</v>
      </c>
      <c r="I239" t="s">
        <v>918</v>
      </c>
      <c r="J239" t="s">
        <v>205</v>
      </c>
      <c r="K239" t="s">
        <v>205</v>
      </c>
      <c r="L239" t="s">
        <v>326</v>
      </c>
      <c r="M239" t="s">
        <v>341</v>
      </c>
      <c r="N239" t="s">
        <v>446</v>
      </c>
      <c r="O239" t="s">
        <v>340</v>
      </c>
      <c r="P239" t="s">
        <v>1213</v>
      </c>
      <c r="Q239" s="131">
        <v>10189</v>
      </c>
      <c r="R239" s="131">
        <v>1</v>
      </c>
      <c r="S239" s="131">
        <v>9432</v>
      </c>
      <c r="T239" s="109"/>
      <c r="U239" s="131">
        <v>961.02599999999995</v>
      </c>
      <c r="V239" s="132">
        <v>5.0000000000000002E-5</v>
      </c>
      <c r="W239" s="132">
        <v>1.9396794969192832E-2</v>
      </c>
      <c r="X239" s="132">
        <v>1.65E-3</v>
      </c>
    </row>
    <row r="240" spans="1:24">
      <c r="A240" t="s">
        <v>1214</v>
      </c>
      <c r="B240" t="s">
        <v>1223</v>
      </c>
      <c r="C240" t="s">
        <v>2612</v>
      </c>
      <c r="D240" t="s">
        <v>2613</v>
      </c>
      <c r="E240" t="s">
        <v>310</v>
      </c>
      <c r="F240" t="s">
        <v>2612</v>
      </c>
      <c r="G240" t="s">
        <v>3592</v>
      </c>
      <c r="H240" t="s">
        <v>322</v>
      </c>
      <c r="I240" t="s">
        <v>918</v>
      </c>
      <c r="J240" t="s">
        <v>205</v>
      </c>
      <c r="K240" t="s">
        <v>205</v>
      </c>
      <c r="L240" t="s">
        <v>326</v>
      </c>
      <c r="M240" t="s">
        <v>341</v>
      </c>
      <c r="N240" t="s">
        <v>476</v>
      </c>
      <c r="O240" t="s">
        <v>340</v>
      </c>
      <c r="P240" t="s">
        <v>1213</v>
      </c>
      <c r="Q240" s="131">
        <v>24623</v>
      </c>
      <c r="R240" s="131">
        <v>1</v>
      </c>
      <c r="S240" s="131">
        <v>3869</v>
      </c>
      <c r="T240" s="109"/>
      <c r="U240" s="131">
        <v>952.66399999999999</v>
      </c>
      <c r="V240" s="132">
        <v>9.0000000000000006E-5</v>
      </c>
      <c r="W240" s="132">
        <v>1.9228021180000457E-2</v>
      </c>
      <c r="X240" s="132">
        <v>1.6299999999999999E-3</v>
      </c>
    </row>
    <row r="241" spans="1:24">
      <c r="A241" t="s">
        <v>1214</v>
      </c>
      <c r="B241" t="s">
        <v>1223</v>
      </c>
      <c r="C241" t="s">
        <v>1944</v>
      </c>
      <c r="D241" t="s">
        <v>1945</v>
      </c>
      <c r="E241" t="s">
        <v>310</v>
      </c>
      <c r="F241" t="s">
        <v>1944</v>
      </c>
      <c r="G241" t="s">
        <v>3523</v>
      </c>
      <c r="H241" t="s">
        <v>322</v>
      </c>
      <c r="I241" t="s">
        <v>918</v>
      </c>
      <c r="J241" t="s">
        <v>205</v>
      </c>
      <c r="K241" t="s">
        <v>205</v>
      </c>
      <c r="L241" t="s">
        <v>326</v>
      </c>
      <c r="M241" t="s">
        <v>341</v>
      </c>
      <c r="N241" t="s">
        <v>465</v>
      </c>
      <c r="O241" t="s">
        <v>340</v>
      </c>
      <c r="P241" t="s">
        <v>1213</v>
      </c>
      <c r="Q241" s="131">
        <v>1363</v>
      </c>
      <c r="R241" s="131">
        <v>1</v>
      </c>
      <c r="S241" s="131">
        <v>64490</v>
      </c>
      <c r="T241" s="109"/>
      <c r="U241" s="131">
        <v>878.99900000000002</v>
      </c>
      <c r="V241" s="132">
        <v>5.0000000000000002E-5</v>
      </c>
      <c r="W241" s="132">
        <v>1.7741209271263766E-2</v>
      </c>
      <c r="X241" s="132">
        <v>1.5E-3</v>
      </c>
    </row>
    <row r="242" spans="1:24">
      <c r="A242" t="s">
        <v>1214</v>
      </c>
      <c r="B242" t="s">
        <v>1223</v>
      </c>
      <c r="C242" t="s">
        <v>1596</v>
      </c>
      <c r="D242" t="s">
        <v>1597</v>
      </c>
      <c r="E242" t="s">
        <v>310</v>
      </c>
      <c r="F242" t="s">
        <v>1596</v>
      </c>
      <c r="G242" t="s">
        <v>3524</v>
      </c>
      <c r="H242" t="s">
        <v>322</v>
      </c>
      <c r="I242" t="s">
        <v>918</v>
      </c>
      <c r="J242" t="s">
        <v>205</v>
      </c>
      <c r="K242" t="s">
        <v>205</v>
      </c>
      <c r="L242" t="s">
        <v>326</v>
      </c>
      <c r="M242" t="s">
        <v>341</v>
      </c>
      <c r="N242" t="s">
        <v>442</v>
      </c>
      <c r="O242" t="s">
        <v>340</v>
      </c>
      <c r="P242" t="s">
        <v>1213</v>
      </c>
      <c r="Q242" s="131">
        <v>10514.1</v>
      </c>
      <c r="R242" s="131">
        <v>1</v>
      </c>
      <c r="S242" s="131">
        <v>7640</v>
      </c>
      <c r="T242" s="109"/>
      <c r="U242" s="131">
        <v>803.27700000000004</v>
      </c>
      <c r="V242" s="132">
        <v>9.0000000000000006E-5</v>
      </c>
      <c r="W242" s="132">
        <v>1.621288005992378E-2</v>
      </c>
      <c r="X242" s="132">
        <v>1.3799999999999999E-3</v>
      </c>
    </row>
    <row r="243" spans="1:24">
      <c r="A243" t="s">
        <v>1214</v>
      </c>
      <c r="B243" t="s">
        <v>1223</v>
      </c>
      <c r="C243" t="s">
        <v>1930</v>
      </c>
      <c r="D243" t="s">
        <v>1931</v>
      </c>
      <c r="E243" t="s">
        <v>310</v>
      </c>
      <c r="F243" t="s">
        <v>1930</v>
      </c>
      <c r="G243" t="s">
        <v>3707</v>
      </c>
      <c r="H243" t="s">
        <v>322</v>
      </c>
      <c r="I243" t="s">
        <v>918</v>
      </c>
      <c r="J243" t="s">
        <v>205</v>
      </c>
      <c r="K243" t="s">
        <v>205</v>
      </c>
      <c r="L243" t="s">
        <v>326</v>
      </c>
      <c r="M243" t="s">
        <v>341</v>
      </c>
      <c r="N243" t="s">
        <v>465</v>
      </c>
      <c r="O243" t="s">
        <v>340</v>
      </c>
      <c r="P243" t="s">
        <v>1213</v>
      </c>
      <c r="Q243" s="131">
        <v>2041</v>
      </c>
      <c r="R243" s="131">
        <v>1</v>
      </c>
      <c r="S243" s="131">
        <v>38400</v>
      </c>
      <c r="T243" s="109"/>
      <c r="U243" s="131">
        <v>783.74400000000003</v>
      </c>
      <c r="V243" s="132">
        <v>4.0000000000000003E-5</v>
      </c>
      <c r="W243" s="132">
        <v>1.5818637244294189E-2</v>
      </c>
      <c r="X243" s="132">
        <v>1.34E-3</v>
      </c>
    </row>
    <row r="244" spans="1:24">
      <c r="A244" t="s">
        <v>1214</v>
      </c>
      <c r="B244" t="s">
        <v>1223</v>
      </c>
      <c r="C244" t="s">
        <v>2277</v>
      </c>
      <c r="D244" t="s">
        <v>2278</v>
      </c>
      <c r="E244" t="s">
        <v>310</v>
      </c>
      <c r="F244" t="s">
        <v>3705</v>
      </c>
      <c r="G244" t="s">
        <v>3706</v>
      </c>
      <c r="H244" t="s">
        <v>322</v>
      </c>
      <c r="I244" t="s">
        <v>918</v>
      </c>
      <c r="J244" t="s">
        <v>205</v>
      </c>
      <c r="K244" t="s">
        <v>205</v>
      </c>
      <c r="L244" t="s">
        <v>326</v>
      </c>
      <c r="M244" t="s">
        <v>341</v>
      </c>
      <c r="N244" t="s">
        <v>446</v>
      </c>
      <c r="O244" t="s">
        <v>340</v>
      </c>
      <c r="P244" t="s">
        <v>1213</v>
      </c>
      <c r="Q244" s="131">
        <v>5112</v>
      </c>
      <c r="R244" s="131">
        <v>1</v>
      </c>
      <c r="S244" s="131">
        <v>14880</v>
      </c>
      <c r="T244" s="109"/>
      <c r="U244" s="131">
        <v>760.66600000000005</v>
      </c>
      <c r="V244" s="132">
        <v>6.0000000000000002E-5</v>
      </c>
      <c r="W244" s="132">
        <v>1.535284419155781E-2</v>
      </c>
      <c r="X244" s="132">
        <v>1.2999999999999999E-3</v>
      </c>
    </row>
    <row r="245" spans="1:24">
      <c r="A245" t="s">
        <v>1214</v>
      </c>
      <c r="B245" t="s">
        <v>1223</v>
      </c>
      <c r="C245" t="s">
        <v>3545</v>
      </c>
      <c r="D245" t="s">
        <v>3546</v>
      </c>
      <c r="E245" t="s">
        <v>310</v>
      </c>
      <c r="F245" t="s">
        <v>3547</v>
      </c>
      <c r="G245" t="s">
        <v>3548</v>
      </c>
      <c r="H245" t="s">
        <v>322</v>
      </c>
      <c r="I245" t="s">
        <v>918</v>
      </c>
      <c r="J245" t="s">
        <v>205</v>
      </c>
      <c r="K245" t="s">
        <v>205</v>
      </c>
      <c r="L245" t="s">
        <v>326</v>
      </c>
      <c r="M245" t="s">
        <v>341</v>
      </c>
      <c r="N245" t="s">
        <v>455</v>
      </c>
      <c r="O245" t="s">
        <v>340</v>
      </c>
      <c r="P245" t="s">
        <v>1213</v>
      </c>
      <c r="Q245" s="131">
        <v>41000</v>
      </c>
      <c r="R245" s="131">
        <v>1</v>
      </c>
      <c r="S245" s="131">
        <v>1656</v>
      </c>
      <c r="T245" s="109"/>
      <c r="U245" s="131">
        <v>678.96</v>
      </c>
      <c r="V245" s="132">
        <v>3.0000000000000001E-5</v>
      </c>
      <c r="W245" s="132">
        <v>1.3703737372644617E-2</v>
      </c>
      <c r="X245" s="132">
        <v>1.16E-3</v>
      </c>
    </row>
    <row r="246" spans="1:24">
      <c r="A246" t="s">
        <v>1214</v>
      </c>
      <c r="B246" t="s">
        <v>1223</v>
      </c>
      <c r="C246" t="s">
        <v>3581</v>
      </c>
      <c r="D246" t="s">
        <v>3582</v>
      </c>
      <c r="E246" t="s">
        <v>310</v>
      </c>
      <c r="F246" t="s">
        <v>3581</v>
      </c>
      <c r="G246" t="s">
        <v>3583</v>
      </c>
      <c r="H246" t="s">
        <v>322</v>
      </c>
      <c r="I246" t="s">
        <v>918</v>
      </c>
      <c r="J246" t="s">
        <v>205</v>
      </c>
      <c r="K246" t="s">
        <v>205</v>
      </c>
      <c r="L246" t="s">
        <v>326</v>
      </c>
      <c r="M246" t="s">
        <v>341</v>
      </c>
      <c r="N246" t="s">
        <v>463</v>
      </c>
      <c r="O246" t="s">
        <v>340</v>
      </c>
      <c r="P246" t="s">
        <v>1213</v>
      </c>
      <c r="Q246" s="131">
        <v>16400</v>
      </c>
      <c r="R246" s="131">
        <v>1</v>
      </c>
      <c r="S246" s="131">
        <v>3709</v>
      </c>
      <c r="T246" s="109"/>
      <c r="U246" s="131">
        <v>608.27599999999995</v>
      </c>
      <c r="V246" s="132">
        <v>4.2999999999999999E-4</v>
      </c>
      <c r="W246" s="132">
        <v>1.2277092250033546E-2</v>
      </c>
      <c r="X246" s="132">
        <v>1.0399999999999999E-3</v>
      </c>
    </row>
    <row r="247" spans="1:24">
      <c r="A247" t="s">
        <v>1214</v>
      </c>
      <c r="B247" t="s">
        <v>1223</v>
      </c>
      <c r="C247" t="s">
        <v>2312</v>
      </c>
      <c r="D247" t="s">
        <v>2313</v>
      </c>
      <c r="E247" t="s">
        <v>310</v>
      </c>
      <c r="F247" t="s">
        <v>3710</v>
      </c>
      <c r="G247" t="s">
        <v>3711</v>
      </c>
      <c r="H247" t="s">
        <v>322</v>
      </c>
      <c r="I247" t="s">
        <v>918</v>
      </c>
      <c r="J247" t="s">
        <v>205</v>
      </c>
      <c r="K247" t="s">
        <v>205</v>
      </c>
      <c r="L247" t="s">
        <v>326</v>
      </c>
      <c r="M247" t="s">
        <v>341</v>
      </c>
      <c r="N247" t="s">
        <v>465</v>
      </c>
      <c r="O247" t="s">
        <v>340</v>
      </c>
      <c r="P247" t="s">
        <v>1213</v>
      </c>
      <c r="Q247" s="131">
        <v>47472</v>
      </c>
      <c r="R247" s="131">
        <v>1</v>
      </c>
      <c r="S247" s="131">
        <v>1262</v>
      </c>
      <c r="T247" s="109"/>
      <c r="U247" s="131">
        <v>599.09699999999998</v>
      </c>
      <c r="V247" s="132">
        <v>6.9999999999999994E-5</v>
      </c>
      <c r="W247" s="132">
        <v>1.2091828603657463E-2</v>
      </c>
      <c r="X247" s="132">
        <v>1.0300000000000001E-3</v>
      </c>
    </row>
    <row r="248" spans="1:24">
      <c r="A248" t="s">
        <v>1214</v>
      </c>
      <c r="B248" t="s">
        <v>1223</v>
      </c>
      <c r="C248" t="s">
        <v>2267</v>
      </c>
      <c r="D248" t="s">
        <v>2268</v>
      </c>
      <c r="E248" t="s">
        <v>310</v>
      </c>
      <c r="F248" t="s">
        <v>2267</v>
      </c>
      <c r="G248" t="s">
        <v>3714</v>
      </c>
      <c r="H248" t="s">
        <v>322</v>
      </c>
      <c r="I248" t="s">
        <v>918</v>
      </c>
      <c r="J248" t="s">
        <v>205</v>
      </c>
      <c r="K248" t="s">
        <v>205</v>
      </c>
      <c r="L248" t="s">
        <v>326</v>
      </c>
      <c r="M248" t="s">
        <v>341</v>
      </c>
      <c r="N248" t="s">
        <v>441</v>
      </c>
      <c r="O248" t="s">
        <v>340</v>
      </c>
      <c r="P248" t="s">
        <v>1213</v>
      </c>
      <c r="Q248" s="131">
        <v>904</v>
      </c>
      <c r="R248" s="131">
        <v>1</v>
      </c>
      <c r="S248" s="131">
        <v>61570</v>
      </c>
      <c r="T248" s="109">
        <v>10.968</v>
      </c>
      <c r="U248" s="131">
        <v>567.56100000000004</v>
      </c>
      <c r="V248" s="132">
        <v>6.9999999999999994E-5</v>
      </c>
      <c r="W248" s="132">
        <v>1.1455324153051066E-2</v>
      </c>
      <c r="X248" s="132">
        <v>9.8999999999999999E-4</v>
      </c>
    </row>
    <row r="249" spans="1:24">
      <c r="A249" t="s">
        <v>1214</v>
      </c>
      <c r="B249" t="s">
        <v>1223</v>
      </c>
      <c r="C249" t="s">
        <v>3561</v>
      </c>
      <c r="D249" t="s">
        <v>3562</v>
      </c>
      <c r="E249" t="s">
        <v>310</v>
      </c>
      <c r="F249" t="s">
        <v>3561</v>
      </c>
      <c r="G249" t="s">
        <v>3563</v>
      </c>
      <c r="H249" t="s">
        <v>322</v>
      </c>
      <c r="I249" t="s">
        <v>918</v>
      </c>
      <c r="J249" t="s">
        <v>205</v>
      </c>
      <c r="K249" t="s">
        <v>205</v>
      </c>
      <c r="L249" t="s">
        <v>326</v>
      </c>
      <c r="M249" t="s">
        <v>341</v>
      </c>
      <c r="N249" t="s">
        <v>459</v>
      </c>
      <c r="O249" t="s">
        <v>340</v>
      </c>
      <c r="P249" t="s">
        <v>1213</v>
      </c>
      <c r="Q249" s="131">
        <v>1897</v>
      </c>
      <c r="R249" s="131">
        <v>1</v>
      </c>
      <c r="S249" s="131">
        <v>29040</v>
      </c>
      <c r="T249" s="109"/>
      <c r="U249" s="131">
        <v>550.88900000000001</v>
      </c>
      <c r="V249" s="132">
        <v>4.0000000000000003E-5</v>
      </c>
      <c r="W249" s="132">
        <v>1.1118826112700042E-2</v>
      </c>
      <c r="X249" s="132">
        <v>9.3999999999999997E-4</v>
      </c>
    </row>
    <row r="250" spans="1:24">
      <c r="A250" t="s">
        <v>1214</v>
      </c>
      <c r="B250" t="s">
        <v>1223</v>
      </c>
      <c r="C250" t="s">
        <v>2247</v>
      </c>
      <c r="D250" t="s">
        <v>2248</v>
      </c>
      <c r="E250" t="s">
        <v>310</v>
      </c>
      <c r="F250" t="s">
        <v>3708</v>
      </c>
      <c r="G250" t="s">
        <v>3709</v>
      </c>
      <c r="H250" t="s">
        <v>322</v>
      </c>
      <c r="I250" t="s">
        <v>918</v>
      </c>
      <c r="J250" t="s">
        <v>205</v>
      </c>
      <c r="K250" t="s">
        <v>205</v>
      </c>
      <c r="L250" t="s">
        <v>326</v>
      </c>
      <c r="M250" t="s">
        <v>341</v>
      </c>
      <c r="N250" t="s">
        <v>460</v>
      </c>
      <c r="O250" t="s">
        <v>340</v>
      </c>
      <c r="P250" t="s">
        <v>1213</v>
      </c>
      <c r="Q250" s="131">
        <v>5806</v>
      </c>
      <c r="R250" s="131">
        <v>1</v>
      </c>
      <c r="S250" s="131">
        <v>9235</v>
      </c>
      <c r="T250" s="109"/>
      <c r="U250" s="131">
        <v>536.18399999999997</v>
      </c>
      <c r="V250" s="132">
        <v>5.0000000000000002E-5</v>
      </c>
      <c r="W250" s="132">
        <v>1.0822028866817015E-2</v>
      </c>
      <c r="X250" s="132">
        <v>9.2000000000000003E-4</v>
      </c>
    </row>
    <row r="251" spans="1:24">
      <c r="A251" t="s">
        <v>1214</v>
      </c>
      <c r="B251" t="s">
        <v>1223</v>
      </c>
      <c r="C251" t="s">
        <v>2207</v>
      </c>
      <c r="D251" t="s">
        <v>2208</v>
      </c>
      <c r="E251" t="s">
        <v>310</v>
      </c>
      <c r="F251" t="s">
        <v>2207</v>
      </c>
      <c r="G251" t="s">
        <v>3549</v>
      </c>
      <c r="H251" t="s">
        <v>322</v>
      </c>
      <c r="I251" t="s">
        <v>918</v>
      </c>
      <c r="J251" t="s">
        <v>205</v>
      </c>
      <c r="K251" t="s">
        <v>205</v>
      </c>
      <c r="L251" t="s">
        <v>326</v>
      </c>
      <c r="M251" t="s">
        <v>341</v>
      </c>
      <c r="N251" t="s">
        <v>455</v>
      </c>
      <c r="O251" t="s">
        <v>340</v>
      </c>
      <c r="P251" t="s">
        <v>1213</v>
      </c>
      <c r="Q251" s="131">
        <v>731</v>
      </c>
      <c r="R251" s="131">
        <v>1</v>
      </c>
      <c r="S251" s="131">
        <v>69740</v>
      </c>
      <c r="T251" s="109"/>
      <c r="U251" s="131">
        <v>509.79899999999998</v>
      </c>
      <c r="V251" s="132">
        <v>4.0000000000000003E-5</v>
      </c>
      <c r="W251" s="132">
        <v>1.0289489231820508E-2</v>
      </c>
      <c r="X251" s="132">
        <v>8.7000000000000001E-4</v>
      </c>
    </row>
    <row r="252" spans="1:24">
      <c r="A252" t="s">
        <v>1214</v>
      </c>
      <c r="B252" t="s">
        <v>1223</v>
      </c>
      <c r="C252" t="s">
        <v>2500</v>
      </c>
      <c r="D252" t="s">
        <v>2501</v>
      </c>
      <c r="E252" t="s">
        <v>310</v>
      </c>
      <c r="F252" t="s">
        <v>2500</v>
      </c>
      <c r="G252" t="s">
        <v>3713</v>
      </c>
      <c r="H252" t="s">
        <v>322</v>
      </c>
      <c r="I252" t="s">
        <v>918</v>
      </c>
      <c r="J252" t="s">
        <v>205</v>
      </c>
      <c r="K252" t="s">
        <v>205</v>
      </c>
      <c r="L252" t="s">
        <v>326</v>
      </c>
      <c r="M252" t="s">
        <v>341</v>
      </c>
      <c r="N252" t="s">
        <v>448</v>
      </c>
      <c r="O252" t="s">
        <v>340</v>
      </c>
      <c r="P252" t="s">
        <v>1213</v>
      </c>
      <c r="Q252" s="131">
        <v>13000</v>
      </c>
      <c r="R252" s="131">
        <v>1</v>
      </c>
      <c r="S252" s="131">
        <v>3825</v>
      </c>
      <c r="T252" s="109"/>
      <c r="U252" s="131">
        <v>497.25</v>
      </c>
      <c r="V252" s="132">
        <v>1.6000000000000001E-4</v>
      </c>
      <c r="W252" s="132">
        <v>1.0036207447489596E-2</v>
      </c>
      <c r="X252" s="132">
        <v>8.4999999999999995E-4</v>
      </c>
    </row>
    <row r="253" spans="1:24">
      <c r="A253" t="s">
        <v>1214</v>
      </c>
      <c r="B253" t="s">
        <v>1223</v>
      </c>
      <c r="C253" t="s">
        <v>2239</v>
      </c>
      <c r="D253" t="s">
        <v>2240</v>
      </c>
      <c r="E253" t="s">
        <v>310</v>
      </c>
      <c r="F253" t="s">
        <v>2239</v>
      </c>
      <c r="G253" t="s">
        <v>3712</v>
      </c>
      <c r="H253" t="s">
        <v>322</v>
      </c>
      <c r="I253" t="s">
        <v>918</v>
      </c>
      <c r="J253" t="s">
        <v>205</v>
      </c>
      <c r="K253" t="s">
        <v>205</v>
      </c>
      <c r="L253" t="s">
        <v>326</v>
      </c>
      <c r="M253" t="s">
        <v>341</v>
      </c>
      <c r="N253" t="s">
        <v>465</v>
      </c>
      <c r="O253" t="s">
        <v>340</v>
      </c>
      <c r="P253" t="s">
        <v>1213</v>
      </c>
      <c r="Q253" s="131">
        <v>14151</v>
      </c>
      <c r="R253" s="131">
        <v>1</v>
      </c>
      <c r="S253" s="131">
        <v>3489</v>
      </c>
      <c r="T253" s="109"/>
      <c r="U253" s="131">
        <v>493.72800000000001</v>
      </c>
      <c r="V253" s="132">
        <v>6.9999999999999994E-5</v>
      </c>
      <c r="W253" s="132">
        <v>9.9651214291284918E-3</v>
      </c>
      <c r="X253" s="132">
        <v>8.4999999999999995E-4</v>
      </c>
    </row>
    <row r="254" spans="1:24">
      <c r="A254" t="s">
        <v>1214</v>
      </c>
      <c r="B254" t="s">
        <v>1223</v>
      </c>
      <c r="C254" t="s">
        <v>1652</v>
      </c>
      <c r="D254" t="s">
        <v>1653</v>
      </c>
      <c r="E254" t="s">
        <v>310</v>
      </c>
      <c r="F254" t="s">
        <v>3521</v>
      </c>
      <c r="G254" t="s">
        <v>3522</v>
      </c>
      <c r="H254" t="s">
        <v>322</v>
      </c>
      <c r="I254" t="s">
        <v>918</v>
      </c>
      <c r="J254" t="s">
        <v>205</v>
      </c>
      <c r="K254" t="s">
        <v>205</v>
      </c>
      <c r="L254" t="s">
        <v>326</v>
      </c>
      <c r="M254" t="s">
        <v>341</v>
      </c>
      <c r="N254" t="s">
        <v>455</v>
      </c>
      <c r="O254" t="s">
        <v>340</v>
      </c>
      <c r="P254" t="s">
        <v>1213</v>
      </c>
      <c r="Q254" s="131">
        <v>4982</v>
      </c>
      <c r="R254" s="131">
        <v>1</v>
      </c>
      <c r="S254" s="131">
        <v>9900</v>
      </c>
      <c r="T254" s="109"/>
      <c r="U254" s="131">
        <v>493.21800000000002</v>
      </c>
      <c r="V254" s="132">
        <v>5.0000000000000002E-5</v>
      </c>
      <c r="W254" s="132">
        <v>9.9548278830285039E-3</v>
      </c>
      <c r="X254" s="132">
        <v>8.4000000000000003E-4</v>
      </c>
    </row>
    <row r="255" spans="1:24">
      <c r="A255" t="s">
        <v>1214</v>
      </c>
      <c r="B255" t="s">
        <v>1223</v>
      </c>
      <c r="C255" t="s">
        <v>2066</v>
      </c>
      <c r="D255" t="s">
        <v>2067</v>
      </c>
      <c r="E255" t="s">
        <v>310</v>
      </c>
      <c r="F255" t="s">
        <v>2066</v>
      </c>
      <c r="G255" t="s">
        <v>3715</v>
      </c>
      <c r="H255" t="s">
        <v>322</v>
      </c>
      <c r="I255" t="s">
        <v>918</v>
      </c>
      <c r="J255" t="s">
        <v>205</v>
      </c>
      <c r="K255" t="s">
        <v>205</v>
      </c>
      <c r="L255" t="s">
        <v>326</v>
      </c>
      <c r="M255" t="s">
        <v>341</v>
      </c>
      <c r="N255" t="s">
        <v>465</v>
      </c>
      <c r="O255" t="s">
        <v>340</v>
      </c>
      <c r="P255" t="s">
        <v>1213</v>
      </c>
      <c r="Q255" s="131">
        <v>20872</v>
      </c>
      <c r="R255" s="131">
        <v>1</v>
      </c>
      <c r="S255" s="131">
        <v>2281</v>
      </c>
      <c r="T255" s="109"/>
      <c r="U255" s="131">
        <v>476.09</v>
      </c>
      <c r="V255" s="132">
        <v>4.0000000000000003E-5</v>
      </c>
      <c r="W255" s="132">
        <v>9.6091262014586648E-3</v>
      </c>
      <c r="X255" s="132">
        <v>8.1999999999999998E-4</v>
      </c>
    </row>
    <row r="256" spans="1:24">
      <c r="A256" t="s">
        <v>1214</v>
      </c>
      <c r="B256" t="s">
        <v>1223</v>
      </c>
      <c r="C256" t="s">
        <v>2272</v>
      </c>
      <c r="D256" t="s">
        <v>2273</v>
      </c>
      <c r="E256" t="s">
        <v>310</v>
      </c>
      <c r="F256" t="s">
        <v>2272</v>
      </c>
      <c r="G256" t="s">
        <v>3717</v>
      </c>
      <c r="H256" t="s">
        <v>322</v>
      </c>
      <c r="I256" t="s">
        <v>918</v>
      </c>
      <c r="J256" t="s">
        <v>205</v>
      </c>
      <c r="K256" t="s">
        <v>205</v>
      </c>
      <c r="L256" t="s">
        <v>326</v>
      </c>
      <c r="M256" t="s">
        <v>341</v>
      </c>
      <c r="N256" t="s">
        <v>442</v>
      </c>
      <c r="O256" t="s">
        <v>340</v>
      </c>
      <c r="P256" t="s">
        <v>1213</v>
      </c>
      <c r="Q256" s="131">
        <v>32569</v>
      </c>
      <c r="R256" s="131">
        <v>1</v>
      </c>
      <c r="S256" s="131">
        <v>1244</v>
      </c>
      <c r="T256" s="109"/>
      <c r="U256" s="131">
        <v>405.15800000000002</v>
      </c>
      <c r="V256" s="132">
        <v>6.0000000000000002E-5</v>
      </c>
      <c r="W256" s="132">
        <v>8.1774755897636789E-3</v>
      </c>
      <c r="X256" s="132">
        <v>6.8999999999999997E-4</v>
      </c>
    </row>
    <row r="257" spans="1:24">
      <c r="A257" t="s">
        <v>1214</v>
      </c>
      <c r="B257" t="s">
        <v>1223</v>
      </c>
      <c r="C257" t="s">
        <v>2706</v>
      </c>
      <c r="D257" t="s">
        <v>2707</v>
      </c>
      <c r="E257" t="s">
        <v>310</v>
      </c>
      <c r="F257" t="s">
        <v>2706</v>
      </c>
      <c r="G257" t="s">
        <v>3737</v>
      </c>
      <c r="H257" t="s">
        <v>322</v>
      </c>
      <c r="I257" t="s">
        <v>918</v>
      </c>
      <c r="J257" t="s">
        <v>205</v>
      </c>
      <c r="K257" t="s">
        <v>205</v>
      </c>
      <c r="L257" t="s">
        <v>326</v>
      </c>
      <c r="M257" t="s">
        <v>341</v>
      </c>
      <c r="N257" t="s">
        <v>477</v>
      </c>
      <c r="O257" t="s">
        <v>340</v>
      </c>
      <c r="P257" t="s">
        <v>1213</v>
      </c>
      <c r="Q257" s="131">
        <v>3442</v>
      </c>
      <c r="R257" s="131">
        <v>1</v>
      </c>
      <c r="S257" s="131">
        <v>11720</v>
      </c>
      <c r="T257" s="109"/>
      <c r="U257" s="131">
        <v>403.40199999999999</v>
      </c>
      <c r="V257" s="132">
        <v>5.0000000000000002E-5</v>
      </c>
      <c r="W257" s="132">
        <v>8.1420334977017547E-3</v>
      </c>
      <c r="X257" s="132">
        <v>6.8999999999999997E-4</v>
      </c>
    </row>
    <row r="258" spans="1:24">
      <c r="A258" t="s">
        <v>1214</v>
      </c>
      <c r="B258" t="s">
        <v>1223</v>
      </c>
      <c r="C258" t="s">
        <v>2724</v>
      </c>
      <c r="D258" t="s">
        <v>2725</v>
      </c>
      <c r="E258" t="s">
        <v>310</v>
      </c>
      <c r="F258" t="s">
        <v>2724</v>
      </c>
      <c r="G258" t="s">
        <v>3718</v>
      </c>
      <c r="H258" t="s">
        <v>322</v>
      </c>
      <c r="I258" t="s">
        <v>918</v>
      </c>
      <c r="J258" t="s">
        <v>205</v>
      </c>
      <c r="K258" t="s">
        <v>205</v>
      </c>
      <c r="L258" t="s">
        <v>326</v>
      </c>
      <c r="M258" t="s">
        <v>341</v>
      </c>
      <c r="N258" t="s">
        <v>457</v>
      </c>
      <c r="O258" t="s">
        <v>340</v>
      </c>
      <c r="P258" t="s">
        <v>1213</v>
      </c>
      <c r="Q258" s="131">
        <v>298</v>
      </c>
      <c r="R258" s="131">
        <v>1</v>
      </c>
      <c r="S258" s="131">
        <v>112370</v>
      </c>
      <c r="T258" s="109"/>
      <c r="U258" s="131">
        <v>334.863</v>
      </c>
      <c r="V258" s="132">
        <v>4.0000000000000003E-5</v>
      </c>
      <c r="W258" s="132">
        <v>6.7586818189818163E-3</v>
      </c>
      <c r="X258" s="132">
        <v>5.6999999999999998E-4</v>
      </c>
    </row>
    <row r="259" spans="1:24">
      <c r="A259" t="s">
        <v>1214</v>
      </c>
      <c r="B259" t="s">
        <v>1223</v>
      </c>
      <c r="C259" t="s">
        <v>1955</v>
      </c>
      <c r="D259" t="s">
        <v>1956</v>
      </c>
      <c r="E259" t="s">
        <v>310</v>
      </c>
      <c r="F259" t="s">
        <v>3752</v>
      </c>
      <c r="G259" t="s">
        <v>3753</v>
      </c>
      <c r="H259" t="s">
        <v>322</v>
      </c>
      <c r="I259" t="s">
        <v>918</v>
      </c>
      <c r="J259" t="s">
        <v>205</v>
      </c>
      <c r="K259" t="s">
        <v>205</v>
      </c>
      <c r="L259" t="s">
        <v>326</v>
      </c>
      <c r="M259" t="s">
        <v>341</v>
      </c>
      <c r="N259" t="s">
        <v>465</v>
      </c>
      <c r="O259" t="s">
        <v>340</v>
      </c>
      <c r="P259" t="s">
        <v>1213</v>
      </c>
      <c r="Q259" s="131">
        <v>14728</v>
      </c>
      <c r="R259" s="131">
        <v>1</v>
      </c>
      <c r="S259" s="131">
        <v>2261</v>
      </c>
      <c r="T259" s="109"/>
      <c r="U259" s="131">
        <v>333</v>
      </c>
      <c r="V259" s="132">
        <v>8.0000000000000007E-5</v>
      </c>
      <c r="W259" s="132">
        <v>6.7210801005812672E-3</v>
      </c>
      <c r="X259" s="132">
        <v>5.6999999999999998E-4</v>
      </c>
    </row>
    <row r="260" spans="1:24">
      <c r="A260" t="s">
        <v>1214</v>
      </c>
      <c r="B260" t="s">
        <v>1223</v>
      </c>
      <c r="C260" t="s">
        <v>2661</v>
      </c>
      <c r="D260" t="s">
        <v>2662</v>
      </c>
      <c r="E260" t="s">
        <v>310</v>
      </c>
      <c r="F260" t="s">
        <v>2661</v>
      </c>
      <c r="G260" t="s">
        <v>3716</v>
      </c>
      <c r="H260" t="s">
        <v>322</v>
      </c>
      <c r="I260" t="s">
        <v>918</v>
      </c>
      <c r="J260" t="s">
        <v>205</v>
      </c>
      <c r="K260" t="s">
        <v>205</v>
      </c>
      <c r="L260" t="s">
        <v>326</v>
      </c>
      <c r="M260" t="s">
        <v>341</v>
      </c>
      <c r="N260" t="s">
        <v>455</v>
      </c>
      <c r="O260" t="s">
        <v>340</v>
      </c>
      <c r="P260" t="s">
        <v>1213</v>
      </c>
      <c r="Q260" s="131">
        <v>143657</v>
      </c>
      <c r="R260" s="131">
        <v>1</v>
      </c>
      <c r="S260" s="131">
        <v>229.9</v>
      </c>
      <c r="T260" s="109"/>
      <c r="U260" s="131">
        <v>330.267</v>
      </c>
      <c r="V260" s="132">
        <v>6.0000000000000002E-5</v>
      </c>
      <c r="W260" s="132">
        <v>6.6659188035395594E-3</v>
      </c>
      <c r="X260" s="132">
        <v>5.6999999999999998E-4</v>
      </c>
    </row>
    <row r="261" spans="1:24">
      <c r="A261" t="s">
        <v>1214</v>
      </c>
      <c r="B261" t="s">
        <v>1223</v>
      </c>
      <c r="C261" t="s">
        <v>2518</v>
      </c>
      <c r="D261" t="s">
        <v>2519</v>
      </c>
      <c r="E261" t="s">
        <v>310</v>
      </c>
      <c r="F261" t="s">
        <v>3727</v>
      </c>
      <c r="G261" t="s">
        <v>3728</v>
      </c>
      <c r="H261" t="s">
        <v>322</v>
      </c>
      <c r="I261" t="s">
        <v>918</v>
      </c>
      <c r="J261" t="s">
        <v>205</v>
      </c>
      <c r="K261" t="s">
        <v>205</v>
      </c>
      <c r="L261" t="s">
        <v>326</v>
      </c>
      <c r="M261" t="s">
        <v>341</v>
      </c>
      <c r="N261" t="s">
        <v>477</v>
      </c>
      <c r="O261" t="s">
        <v>340</v>
      </c>
      <c r="P261" t="s">
        <v>1213</v>
      </c>
      <c r="Q261" s="131">
        <v>761</v>
      </c>
      <c r="R261" s="131">
        <v>1</v>
      </c>
      <c r="S261" s="131">
        <v>42880</v>
      </c>
      <c r="T261" s="109"/>
      <c r="U261" s="131">
        <v>326.31700000000001</v>
      </c>
      <c r="V261" s="132">
        <v>5.0000000000000002E-5</v>
      </c>
      <c r="W261" s="132">
        <v>6.5861942798239566E-3</v>
      </c>
      <c r="X261" s="132">
        <v>5.5999999999999995E-4</v>
      </c>
    </row>
    <row r="262" spans="1:24">
      <c r="A262" t="s">
        <v>1214</v>
      </c>
      <c r="B262" t="s">
        <v>1223</v>
      </c>
      <c r="C262" t="s">
        <v>3550</v>
      </c>
      <c r="D262" t="s">
        <v>3551</v>
      </c>
      <c r="E262" t="s">
        <v>310</v>
      </c>
      <c r="F262" t="s">
        <v>3552</v>
      </c>
      <c r="G262" t="s">
        <v>3553</v>
      </c>
      <c r="H262" t="s">
        <v>322</v>
      </c>
      <c r="I262" t="s">
        <v>918</v>
      </c>
      <c r="J262" t="s">
        <v>205</v>
      </c>
      <c r="K262" t="s">
        <v>205</v>
      </c>
      <c r="L262" t="s">
        <v>326</v>
      </c>
      <c r="M262" t="s">
        <v>341</v>
      </c>
      <c r="N262" t="s">
        <v>455</v>
      </c>
      <c r="O262" t="s">
        <v>340</v>
      </c>
      <c r="P262" t="s">
        <v>1213</v>
      </c>
      <c r="Q262" s="131">
        <v>65084</v>
      </c>
      <c r="R262" s="131">
        <v>1</v>
      </c>
      <c r="S262" s="131">
        <v>483.9</v>
      </c>
      <c r="T262" s="109"/>
      <c r="U262" s="131">
        <v>314.94099999999997</v>
      </c>
      <c r="V262" s="132">
        <v>6.0000000000000002E-5</v>
      </c>
      <c r="W262" s="132">
        <v>6.3565876515230173E-3</v>
      </c>
      <c r="X262" s="132">
        <v>5.4000000000000001E-4</v>
      </c>
    </row>
    <row r="263" spans="1:24">
      <c r="A263" t="s">
        <v>1214</v>
      </c>
      <c r="B263" t="s">
        <v>1223</v>
      </c>
      <c r="C263" t="s">
        <v>3729</v>
      </c>
      <c r="D263" t="s">
        <v>3730</v>
      </c>
      <c r="E263" t="s">
        <v>310</v>
      </c>
      <c r="F263" t="s">
        <v>3729</v>
      </c>
      <c r="G263" t="s">
        <v>3731</v>
      </c>
      <c r="H263" t="s">
        <v>322</v>
      </c>
      <c r="I263" t="s">
        <v>918</v>
      </c>
      <c r="J263" t="s">
        <v>205</v>
      </c>
      <c r="K263" t="s">
        <v>205</v>
      </c>
      <c r="L263" t="s">
        <v>326</v>
      </c>
      <c r="M263" t="s">
        <v>341</v>
      </c>
      <c r="N263" t="s">
        <v>477</v>
      </c>
      <c r="O263" t="s">
        <v>340</v>
      </c>
      <c r="P263" t="s">
        <v>1213</v>
      </c>
      <c r="Q263" s="131">
        <v>1029</v>
      </c>
      <c r="R263" s="131">
        <v>1</v>
      </c>
      <c r="S263" s="131">
        <v>28610</v>
      </c>
      <c r="T263" s="109"/>
      <c r="U263" s="131">
        <v>294.39699999999999</v>
      </c>
      <c r="V263" s="132">
        <v>4.0000000000000003E-5</v>
      </c>
      <c r="W263" s="132">
        <v>5.9419393945069768E-3</v>
      </c>
      <c r="X263" s="132">
        <v>5.0000000000000001E-4</v>
      </c>
    </row>
    <row r="264" spans="1:24">
      <c r="A264" t="s">
        <v>1214</v>
      </c>
      <c r="B264" t="s">
        <v>1223</v>
      </c>
      <c r="C264" t="s">
        <v>3772</v>
      </c>
      <c r="D264" t="s">
        <v>3773</v>
      </c>
      <c r="E264" t="s">
        <v>310</v>
      </c>
      <c r="F264" t="s">
        <v>3772</v>
      </c>
      <c r="G264" t="s">
        <v>3774</v>
      </c>
      <c r="H264" t="s">
        <v>322</v>
      </c>
      <c r="I264" t="s">
        <v>918</v>
      </c>
      <c r="J264" t="s">
        <v>205</v>
      </c>
      <c r="K264" t="s">
        <v>205</v>
      </c>
      <c r="L264" t="s">
        <v>326</v>
      </c>
      <c r="M264" t="s">
        <v>341</v>
      </c>
      <c r="N264" t="s">
        <v>446</v>
      </c>
      <c r="O264" t="s">
        <v>340</v>
      </c>
      <c r="P264" t="s">
        <v>1213</v>
      </c>
      <c r="Q264" s="131">
        <v>17530</v>
      </c>
      <c r="R264" s="131">
        <v>1</v>
      </c>
      <c r="S264" s="131">
        <v>1625</v>
      </c>
      <c r="T264" s="109"/>
      <c r="U264" s="131">
        <v>284.863</v>
      </c>
      <c r="V264" s="132">
        <v>3.8999999999999999E-4</v>
      </c>
      <c r="W264" s="132">
        <v>5.7495106327083529E-3</v>
      </c>
      <c r="X264" s="132">
        <v>4.8999999999999998E-4</v>
      </c>
    </row>
    <row r="265" spans="1:24">
      <c r="A265" t="s">
        <v>1214</v>
      </c>
      <c r="B265" t="s">
        <v>1223</v>
      </c>
      <c r="C265" t="s">
        <v>3631</v>
      </c>
      <c r="D265" t="s">
        <v>3632</v>
      </c>
      <c r="E265" t="s">
        <v>310</v>
      </c>
      <c r="F265" t="s">
        <v>3633</v>
      </c>
      <c r="G265" t="s">
        <v>3634</v>
      </c>
      <c r="H265" t="s">
        <v>322</v>
      </c>
      <c r="I265" t="s">
        <v>918</v>
      </c>
      <c r="J265" t="s">
        <v>205</v>
      </c>
      <c r="K265" t="s">
        <v>205</v>
      </c>
      <c r="L265" t="s">
        <v>326</v>
      </c>
      <c r="M265" t="s">
        <v>341</v>
      </c>
      <c r="N265" t="s">
        <v>446</v>
      </c>
      <c r="O265" t="s">
        <v>340</v>
      </c>
      <c r="P265" t="s">
        <v>1213</v>
      </c>
      <c r="Q265" s="131">
        <v>1071</v>
      </c>
      <c r="R265" s="131">
        <v>1</v>
      </c>
      <c r="S265" s="131">
        <v>26530</v>
      </c>
      <c r="T265" s="109"/>
      <c r="U265" s="131">
        <v>284.13600000000002</v>
      </c>
      <c r="V265" s="132">
        <v>2.0000000000000002E-5</v>
      </c>
      <c r="W265" s="132">
        <v>5.7348372836599371E-3</v>
      </c>
      <c r="X265" s="132">
        <v>4.8999999999999998E-4</v>
      </c>
    </row>
    <row r="266" spans="1:24">
      <c r="A266" t="s">
        <v>1214</v>
      </c>
      <c r="B266" t="s">
        <v>1223</v>
      </c>
      <c r="C266" t="s">
        <v>3723</v>
      </c>
      <c r="D266" t="s">
        <v>3724</v>
      </c>
      <c r="E266" t="s">
        <v>310</v>
      </c>
      <c r="F266" t="s">
        <v>3725</v>
      </c>
      <c r="G266" t="s">
        <v>3726</v>
      </c>
      <c r="H266" t="s">
        <v>322</v>
      </c>
      <c r="I266" t="s">
        <v>918</v>
      </c>
      <c r="J266" t="s">
        <v>205</v>
      </c>
      <c r="K266" t="s">
        <v>205</v>
      </c>
      <c r="L266" t="s">
        <v>326</v>
      </c>
      <c r="M266" t="s">
        <v>341</v>
      </c>
      <c r="N266" t="s">
        <v>477</v>
      </c>
      <c r="O266" t="s">
        <v>340</v>
      </c>
      <c r="P266" t="s">
        <v>1213</v>
      </c>
      <c r="Q266" s="131">
        <v>3198</v>
      </c>
      <c r="R266" s="131">
        <v>1</v>
      </c>
      <c r="S266" s="131">
        <v>8680</v>
      </c>
      <c r="T266" s="109"/>
      <c r="U266" s="131">
        <v>277.58600000000001</v>
      </c>
      <c r="V266" s="132">
        <v>4.0000000000000003E-5</v>
      </c>
      <c r="W266" s="132">
        <v>5.6026358582581138E-3</v>
      </c>
      <c r="X266" s="132">
        <v>4.8000000000000001E-4</v>
      </c>
    </row>
    <row r="267" spans="1:24">
      <c r="A267" t="s">
        <v>1214</v>
      </c>
      <c r="B267" t="s">
        <v>1223</v>
      </c>
      <c r="C267" t="s">
        <v>3535</v>
      </c>
      <c r="D267" t="s">
        <v>3536</v>
      </c>
      <c r="E267" t="s">
        <v>310</v>
      </c>
      <c r="F267" t="s">
        <v>3535</v>
      </c>
      <c r="G267" t="s">
        <v>3537</v>
      </c>
      <c r="H267" t="s">
        <v>322</v>
      </c>
      <c r="I267" t="s">
        <v>918</v>
      </c>
      <c r="J267" t="s">
        <v>205</v>
      </c>
      <c r="K267" t="s">
        <v>205</v>
      </c>
      <c r="L267" t="s">
        <v>326</v>
      </c>
      <c r="M267" t="s">
        <v>341</v>
      </c>
      <c r="N267" t="s">
        <v>447</v>
      </c>
      <c r="O267" t="s">
        <v>340</v>
      </c>
      <c r="P267" t="s">
        <v>1213</v>
      </c>
      <c r="Q267" s="131">
        <v>2196</v>
      </c>
      <c r="R267" s="131">
        <v>1</v>
      </c>
      <c r="S267" s="131">
        <v>12570</v>
      </c>
      <c r="T267" s="109"/>
      <c r="U267" s="131">
        <v>276.03699999999998</v>
      </c>
      <c r="V267" s="132">
        <v>3.0000000000000001E-5</v>
      </c>
      <c r="W267" s="132">
        <v>5.571371734907361E-3</v>
      </c>
      <c r="X267" s="132">
        <v>4.6999999999999999E-4</v>
      </c>
    </row>
    <row r="268" spans="1:24">
      <c r="A268" t="s">
        <v>1214</v>
      </c>
      <c r="B268" t="s">
        <v>1223</v>
      </c>
      <c r="C268" t="s">
        <v>3719</v>
      </c>
      <c r="D268" t="s">
        <v>3720</v>
      </c>
      <c r="E268" t="s">
        <v>310</v>
      </c>
      <c r="F268" t="s">
        <v>3721</v>
      </c>
      <c r="G268" t="s">
        <v>3722</v>
      </c>
      <c r="H268" t="s">
        <v>322</v>
      </c>
      <c r="I268" t="s">
        <v>918</v>
      </c>
      <c r="J268" t="s">
        <v>205</v>
      </c>
      <c r="K268" t="s">
        <v>205</v>
      </c>
      <c r="L268" t="s">
        <v>326</v>
      </c>
      <c r="M268" t="s">
        <v>341</v>
      </c>
      <c r="N268" t="s">
        <v>464</v>
      </c>
      <c r="O268" t="s">
        <v>340</v>
      </c>
      <c r="P268" t="s">
        <v>1213</v>
      </c>
      <c r="Q268" s="131">
        <v>12899</v>
      </c>
      <c r="R268" s="131">
        <v>1</v>
      </c>
      <c r="S268" s="131">
        <v>2100</v>
      </c>
      <c r="T268" s="109"/>
      <c r="U268" s="131">
        <v>270.87900000000002</v>
      </c>
      <c r="V268" s="132">
        <v>9.0000000000000006E-5</v>
      </c>
      <c r="W268" s="132">
        <v>5.4672656353313915E-3</v>
      </c>
      <c r="X268" s="132">
        <v>4.6000000000000001E-4</v>
      </c>
    </row>
    <row r="269" spans="1:24">
      <c r="A269" t="s">
        <v>1214</v>
      </c>
      <c r="B269" t="s">
        <v>1223</v>
      </c>
      <c r="C269" t="s">
        <v>2954</v>
      </c>
      <c r="D269" t="s">
        <v>2955</v>
      </c>
      <c r="E269" t="s">
        <v>310</v>
      </c>
      <c r="F269" t="s">
        <v>3770</v>
      </c>
      <c r="G269" t="s">
        <v>3771</v>
      </c>
      <c r="H269" t="s">
        <v>322</v>
      </c>
      <c r="I269" t="s">
        <v>918</v>
      </c>
      <c r="J269" t="s">
        <v>205</v>
      </c>
      <c r="K269" t="s">
        <v>205</v>
      </c>
      <c r="L269" t="s">
        <v>326</v>
      </c>
      <c r="M269" t="s">
        <v>341</v>
      </c>
      <c r="N269" t="s">
        <v>438</v>
      </c>
      <c r="O269" t="s">
        <v>340</v>
      </c>
      <c r="P269" t="s">
        <v>1213</v>
      </c>
      <c r="Q269" s="131">
        <v>1502</v>
      </c>
      <c r="R269" s="131">
        <v>1</v>
      </c>
      <c r="S269" s="131">
        <v>17880</v>
      </c>
      <c r="T269" s="109"/>
      <c r="U269" s="131">
        <v>268.55799999999999</v>
      </c>
      <c r="V269" s="132">
        <v>6.0000000000000002E-5</v>
      </c>
      <c r="W269" s="132">
        <v>5.4204199088645766E-3</v>
      </c>
      <c r="X269" s="132">
        <v>4.6000000000000001E-4</v>
      </c>
    </row>
    <row r="270" spans="1:24">
      <c r="A270" t="s">
        <v>1214</v>
      </c>
      <c r="B270" t="s">
        <v>1223</v>
      </c>
      <c r="C270" t="s">
        <v>2321</v>
      </c>
      <c r="D270" t="s">
        <v>2322</v>
      </c>
      <c r="E270" t="s">
        <v>310</v>
      </c>
      <c r="F270" t="s">
        <v>2321</v>
      </c>
      <c r="G270" t="s">
        <v>3736</v>
      </c>
      <c r="H270" t="s">
        <v>322</v>
      </c>
      <c r="I270" t="s">
        <v>918</v>
      </c>
      <c r="J270" t="s">
        <v>205</v>
      </c>
      <c r="K270" t="s">
        <v>205</v>
      </c>
      <c r="L270" t="s">
        <v>326</v>
      </c>
      <c r="M270" t="s">
        <v>341</v>
      </c>
      <c r="N270" t="s">
        <v>452</v>
      </c>
      <c r="O270" t="s">
        <v>340</v>
      </c>
      <c r="P270" t="s">
        <v>1213</v>
      </c>
      <c r="Q270" s="131">
        <v>92</v>
      </c>
      <c r="R270" s="131">
        <v>1</v>
      </c>
      <c r="S270" s="131">
        <v>215900</v>
      </c>
      <c r="T270" s="109"/>
      <c r="U270" s="131">
        <v>198.62799999999999</v>
      </c>
      <c r="V270" s="132">
        <v>2.0000000000000002E-5</v>
      </c>
      <c r="W270" s="132">
        <v>4.0089930877425101E-3</v>
      </c>
      <c r="X270" s="132">
        <v>3.4000000000000002E-4</v>
      </c>
    </row>
    <row r="271" spans="1:24">
      <c r="A271" t="s">
        <v>1214</v>
      </c>
      <c r="B271" t="s">
        <v>1223</v>
      </c>
      <c r="C271" t="s">
        <v>3762</v>
      </c>
      <c r="D271" t="s">
        <v>3763</v>
      </c>
      <c r="E271" t="s">
        <v>310</v>
      </c>
      <c r="F271" t="s">
        <v>3762</v>
      </c>
      <c r="G271" t="s">
        <v>3764</v>
      </c>
      <c r="H271" t="s">
        <v>322</v>
      </c>
      <c r="I271" t="s">
        <v>918</v>
      </c>
      <c r="J271" t="s">
        <v>205</v>
      </c>
      <c r="K271" t="s">
        <v>205</v>
      </c>
      <c r="L271" t="s">
        <v>326</v>
      </c>
      <c r="M271" t="s">
        <v>341</v>
      </c>
      <c r="N271" t="s">
        <v>476</v>
      </c>
      <c r="O271" t="s">
        <v>340</v>
      </c>
      <c r="P271" t="s">
        <v>1213</v>
      </c>
      <c r="Q271" s="131">
        <v>553</v>
      </c>
      <c r="R271" s="131">
        <v>1</v>
      </c>
      <c r="S271" s="131">
        <v>32510</v>
      </c>
      <c r="T271" s="109"/>
      <c r="U271" s="131">
        <v>179.78</v>
      </c>
      <c r="V271" s="132">
        <v>4.0000000000000003E-5</v>
      </c>
      <c r="W271" s="132">
        <v>3.6285759173648657E-3</v>
      </c>
      <c r="X271" s="132">
        <v>3.1E-4</v>
      </c>
    </row>
    <row r="272" spans="1:24">
      <c r="A272" t="s">
        <v>1214</v>
      </c>
      <c r="B272" t="s">
        <v>1223</v>
      </c>
      <c r="C272" t="s">
        <v>3052</v>
      </c>
      <c r="D272" t="s">
        <v>3053</v>
      </c>
      <c r="E272" t="s">
        <v>312</v>
      </c>
      <c r="F272" t="s">
        <v>3732</v>
      </c>
      <c r="G272" t="s">
        <v>3733</v>
      </c>
      <c r="H272" t="s">
        <v>322</v>
      </c>
      <c r="I272" t="s">
        <v>918</v>
      </c>
      <c r="J272" t="s">
        <v>205</v>
      </c>
      <c r="K272" t="s">
        <v>205</v>
      </c>
      <c r="L272" t="s">
        <v>326</v>
      </c>
      <c r="M272" t="s">
        <v>341</v>
      </c>
      <c r="N272" t="s">
        <v>481</v>
      </c>
      <c r="O272" t="s">
        <v>340</v>
      </c>
      <c r="P272" t="s">
        <v>1213</v>
      </c>
      <c r="Q272" s="131">
        <v>1650</v>
      </c>
      <c r="R272" s="131">
        <v>1</v>
      </c>
      <c r="S272" s="131">
        <v>9883</v>
      </c>
      <c r="T272" s="109"/>
      <c r="U272" s="131">
        <v>163.07</v>
      </c>
      <c r="V272" s="132">
        <v>3.0000000000000001E-5</v>
      </c>
      <c r="W272" s="132">
        <v>3.291310906912274E-3</v>
      </c>
      <c r="X272" s="132">
        <v>2.7999999999999998E-4</v>
      </c>
    </row>
    <row r="273" spans="1:24">
      <c r="A273" t="s">
        <v>1214</v>
      </c>
      <c r="B273" t="s">
        <v>1223</v>
      </c>
      <c r="C273" t="s">
        <v>1866</v>
      </c>
      <c r="D273" t="s">
        <v>1867</v>
      </c>
      <c r="E273" t="s">
        <v>310</v>
      </c>
      <c r="F273" t="s">
        <v>3734</v>
      </c>
      <c r="G273" t="s">
        <v>3735</v>
      </c>
      <c r="H273" t="s">
        <v>322</v>
      </c>
      <c r="I273" t="s">
        <v>918</v>
      </c>
      <c r="J273" t="s">
        <v>205</v>
      </c>
      <c r="K273" t="s">
        <v>205</v>
      </c>
      <c r="L273" t="s">
        <v>326</v>
      </c>
      <c r="M273" t="s">
        <v>341</v>
      </c>
      <c r="N273" t="s">
        <v>444</v>
      </c>
      <c r="O273" t="s">
        <v>340</v>
      </c>
      <c r="P273" t="s">
        <v>1213</v>
      </c>
      <c r="Q273" s="131">
        <v>282</v>
      </c>
      <c r="R273" s="131">
        <v>1</v>
      </c>
      <c r="S273" s="131">
        <v>57730</v>
      </c>
      <c r="T273" s="109"/>
      <c r="U273" s="131">
        <v>162.79900000000001</v>
      </c>
      <c r="V273" s="132">
        <v>1E-4</v>
      </c>
      <c r="W273" s="132">
        <v>3.2858411990826721E-3</v>
      </c>
      <c r="X273" s="132">
        <v>2.7999999999999998E-4</v>
      </c>
    </row>
    <row r="274" spans="1:24">
      <c r="A274" t="s">
        <v>1214</v>
      </c>
      <c r="B274" t="s">
        <v>1223</v>
      </c>
      <c r="C274" t="s">
        <v>2571</v>
      </c>
      <c r="D274" t="s">
        <v>2572</v>
      </c>
      <c r="E274" t="s">
        <v>310</v>
      </c>
      <c r="F274" t="s">
        <v>2571</v>
      </c>
      <c r="G274" t="s">
        <v>3534</v>
      </c>
      <c r="H274" t="s">
        <v>322</v>
      </c>
      <c r="I274" t="s">
        <v>918</v>
      </c>
      <c r="J274" t="s">
        <v>205</v>
      </c>
      <c r="K274" t="s">
        <v>205</v>
      </c>
      <c r="L274" t="s">
        <v>326</v>
      </c>
      <c r="M274" t="s">
        <v>341</v>
      </c>
      <c r="N274" t="s">
        <v>441</v>
      </c>
      <c r="O274" t="s">
        <v>340</v>
      </c>
      <c r="P274" t="s">
        <v>1213</v>
      </c>
      <c r="Q274" s="131">
        <v>3759</v>
      </c>
      <c r="R274" s="131">
        <v>1</v>
      </c>
      <c r="S274" s="131">
        <v>4100</v>
      </c>
      <c r="T274" s="109"/>
      <c r="U274" s="131">
        <v>154.119</v>
      </c>
      <c r="V274" s="132">
        <v>1.0000000000000001E-5</v>
      </c>
      <c r="W274" s="132">
        <v>3.1106490811455985E-3</v>
      </c>
      <c r="X274" s="132">
        <v>2.5999999999999998E-4</v>
      </c>
    </row>
    <row r="275" spans="1:24">
      <c r="A275" t="s">
        <v>1214</v>
      </c>
      <c r="B275" t="s">
        <v>1223</v>
      </c>
      <c r="C275" t="s">
        <v>2606</v>
      </c>
      <c r="D275" t="s">
        <v>2607</v>
      </c>
      <c r="E275" t="s">
        <v>310</v>
      </c>
      <c r="F275" t="s">
        <v>2606</v>
      </c>
      <c r="G275" t="s">
        <v>3543</v>
      </c>
      <c r="H275" t="s">
        <v>322</v>
      </c>
      <c r="I275" t="s">
        <v>918</v>
      </c>
      <c r="J275" t="s">
        <v>205</v>
      </c>
      <c r="K275" t="s">
        <v>205</v>
      </c>
      <c r="L275" t="s">
        <v>326</v>
      </c>
      <c r="M275" t="s">
        <v>341</v>
      </c>
      <c r="N275" t="s">
        <v>479</v>
      </c>
      <c r="O275" t="s">
        <v>340</v>
      </c>
      <c r="P275" t="s">
        <v>1213</v>
      </c>
      <c r="Q275" s="131">
        <v>8874</v>
      </c>
      <c r="R275" s="131">
        <v>1</v>
      </c>
      <c r="S275" s="131">
        <v>1735</v>
      </c>
      <c r="T275" s="109"/>
      <c r="U275" s="131">
        <v>153.964</v>
      </c>
      <c r="V275" s="132">
        <v>4.0000000000000003E-5</v>
      </c>
      <c r="W275" s="132">
        <v>3.107520650468151E-3</v>
      </c>
      <c r="X275" s="132">
        <v>2.5999999999999998E-4</v>
      </c>
    </row>
    <row r="276" spans="1:24">
      <c r="A276" t="s">
        <v>1214</v>
      </c>
      <c r="B276" t="s">
        <v>1223</v>
      </c>
      <c r="C276" t="s">
        <v>2062</v>
      </c>
      <c r="D276" t="s">
        <v>2063</v>
      </c>
      <c r="E276" t="s">
        <v>310</v>
      </c>
      <c r="F276" t="s">
        <v>2062</v>
      </c>
      <c r="G276" t="s">
        <v>3635</v>
      </c>
      <c r="H276" t="s">
        <v>322</v>
      </c>
      <c r="I276" t="s">
        <v>918</v>
      </c>
      <c r="J276" t="s">
        <v>205</v>
      </c>
      <c r="K276" t="s">
        <v>205</v>
      </c>
      <c r="L276" t="s">
        <v>326</v>
      </c>
      <c r="M276" t="s">
        <v>341</v>
      </c>
      <c r="N276" t="s">
        <v>462</v>
      </c>
      <c r="O276" t="s">
        <v>340</v>
      </c>
      <c r="P276" t="s">
        <v>1213</v>
      </c>
      <c r="Q276" s="131">
        <v>249</v>
      </c>
      <c r="R276" s="131">
        <v>1</v>
      </c>
      <c r="S276" s="131">
        <v>58480</v>
      </c>
      <c r="T276" s="109"/>
      <c r="U276" s="131">
        <v>145.61500000000001</v>
      </c>
      <c r="V276" s="132">
        <v>2.0000000000000002E-5</v>
      </c>
      <c r="W276" s="132">
        <v>2.9390092457842083E-3</v>
      </c>
      <c r="X276" s="132">
        <v>2.5000000000000001E-4</v>
      </c>
    </row>
    <row r="277" spans="1:24">
      <c r="A277" t="s">
        <v>1214</v>
      </c>
      <c r="B277" t="s">
        <v>1223</v>
      </c>
      <c r="C277" t="s">
        <v>3739</v>
      </c>
      <c r="D277" t="s">
        <v>3740</v>
      </c>
      <c r="E277" t="s">
        <v>310</v>
      </c>
      <c r="F277" t="s">
        <v>3739</v>
      </c>
      <c r="G277" t="s">
        <v>3741</v>
      </c>
      <c r="H277" t="s">
        <v>322</v>
      </c>
      <c r="I277" t="s">
        <v>918</v>
      </c>
      <c r="J277" t="s">
        <v>205</v>
      </c>
      <c r="K277" t="s">
        <v>205</v>
      </c>
      <c r="L277" t="s">
        <v>326</v>
      </c>
      <c r="M277" t="s">
        <v>341</v>
      </c>
      <c r="N277" t="s">
        <v>446</v>
      </c>
      <c r="O277" t="s">
        <v>340</v>
      </c>
      <c r="P277" t="s">
        <v>1213</v>
      </c>
      <c r="Q277" s="131">
        <v>15083</v>
      </c>
      <c r="R277" s="131">
        <v>1</v>
      </c>
      <c r="S277" s="131">
        <v>927.1</v>
      </c>
      <c r="T277" s="109"/>
      <c r="U277" s="131">
        <v>139.834</v>
      </c>
      <c r="V277" s="132">
        <v>1.0000000000000001E-5</v>
      </c>
      <c r="W277" s="132">
        <v>2.8223288732272703E-3</v>
      </c>
      <c r="X277" s="132">
        <v>2.4000000000000001E-4</v>
      </c>
    </row>
    <row r="278" spans="1:24">
      <c r="A278" t="s">
        <v>1214</v>
      </c>
      <c r="B278" t="s">
        <v>1223</v>
      </c>
      <c r="C278" t="s">
        <v>3637</v>
      </c>
      <c r="D278" t="s">
        <v>3638</v>
      </c>
      <c r="E278" t="s">
        <v>310</v>
      </c>
      <c r="F278" t="s">
        <v>3637</v>
      </c>
      <c r="G278" t="s">
        <v>3639</v>
      </c>
      <c r="H278" t="s">
        <v>322</v>
      </c>
      <c r="I278" t="s">
        <v>918</v>
      </c>
      <c r="J278" t="s">
        <v>205</v>
      </c>
      <c r="K278" t="s">
        <v>205</v>
      </c>
      <c r="L278" t="s">
        <v>326</v>
      </c>
      <c r="M278" t="s">
        <v>341</v>
      </c>
      <c r="N278" t="s">
        <v>463</v>
      </c>
      <c r="O278" t="s">
        <v>340</v>
      </c>
      <c r="P278" t="s">
        <v>1213</v>
      </c>
      <c r="Q278" s="131">
        <v>4268</v>
      </c>
      <c r="R278" s="131">
        <v>1</v>
      </c>
      <c r="S278" s="131">
        <v>2836</v>
      </c>
      <c r="T278" s="109">
        <v>8.5359999999999996</v>
      </c>
      <c r="U278" s="131">
        <v>129.57599999999999</v>
      </c>
      <c r="V278" s="132">
        <v>4.0000000000000003E-5</v>
      </c>
      <c r="W278" s="132">
        <v>2.6152873126514061E-3</v>
      </c>
      <c r="X278" s="132">
        <v>2.4000000000000001E-4</v>
      </c>
    </row>
    <row r="279" spans="1:24">
      <c r="A279" t="s">
        <v>1214</v>
      </c>
      <c r="B279" t="s">
        <v>1223</v>
      </c>
      <c r="C279" t="s">
        <v>2735</v>
      </c>
      <c r="D279" t="s">
        <v>2736</v>
      </c>
      <c r="E279" t="s">
        <v>310</v>
      </c>
      <c r="F279" t="s">
        <v>2735</v>
      </c>
      <c r="G279" t="s">
        <v>3738</v>
      </c>
      <c r="H279" t="s">
        <v>322</v>
      </c>
      <c r="I279" t="s">
        <v>918</v>
      </c>
      <c r="J279" t="s">
        <v>205</v>
      </c>
      <c r="K279" t="s">
        <v>205</v>
      </c>
      <c r="L279" t="s">
        <v>326</v>
      </c>
      <c r="M279" t="s">
        <v>341</v>
      </c>
      <c r="N279" t="s">
        <v>485</v>
      </c>
      <c r="O279" t="s">
        <v>340</v>
      </c>
      <c r="P279" t="s">
        <v>1213</v>
      </c>
      <c r="Q279" s="131">
        <v>4080</v>
      </c>
      <c r="R279" s="131">
        <v>1</v>
      </c>
      <c r="S279" s="131">
        <v>2555</v>
      </c>
      <c r="T279" s="109"/>
      <c r="U279" s="131">
        <v>104.244</v>
      </c>
      <c r="V279" s="132">
        <v>2.0000000000000002E-5</v>
      </c>
      <c r="W279" s="132">
        <v>2.1040008228378187E-3</v>
      </c>
      <c r="X279" s="132">
        <v>1.8000000000000001E-4</v>
      </c>
    </row>
    <row r="280" spans="1:24">
      <c r="A280" t="s">
        <v>1214</v>
      </c>
      <c r="B280" t="s">
        <v>1223</v>
      </c>
      <c r="C280" t="s">
        <v>3589</v>
      </c>
      <c r="D280" t="s">
        <v>3590</v>
      </c>
      <c r="E280" t="s">
        <v>310</v>
      </c>
      <c r="F280" t="s">
        <v>3589</v>
      </c>
      <c r="G280" t="s">
        <v>3591</v>
      </c>
      <c r="H280" t="s">
        <v>322</v>
      </c>
      <c r="I280" t="s">
        <v>918</v>
      </c>
      <c r="J280" t="s">
        <v>205</v>
      </c>
      <c r="K280" t="s">
        <v>205</v>
      </c>
      <c r="L280" t="s">
        <v>326</v>
      </c>
      <c r="M280" t="s">
        <v>341</v>
      </c>
      <c r="N280" t="s">
        <v>476</v>
      </c>
      <c r="O280" t="s">
        <v>340</v>
      </c>
      <c r="P280" t="s">
        <v>1213</v>
      </c>
      <c r="Q280" s="131">
        <v>309</v>
      </c>
      <c r="R280" s="131">
        <v>1</v>
      </c>
      <c r="S280" s="131">
        <v>33720</v>
      </c>
      <c r="T280" s="109"/>
      <c r="U280" s="131">
        <v>104.19499999999999</v>
      </c>
      <c r="V280" s="132">
        <v>2.0000000000000002E-5</v>
      </c>
      <c r="W280" s="132">
        <v>2.1030118350752708E-3</v>
      </c>
      <c r="X280" s="132">
        <v>1.8000000000000001E-4</v>
      </c>
    </row>
    <row r="281" spans="1:24">
      <c r="A281" t="s">
        <v>1214</v>
      </c>
      <c r="B281" t="s">
        <v>1223</v>
      </c>
      <c r="C281" t="s">
        <v>2494</v>
      </c>
      <c r="D281" t="s">
        <v>2495</v>
      </c>
      <c r="E281" t="s">
        <v>310</v>
      </c>
      <c r="F281" t="s">
        <v>3571</v>
      </c>
      <c r="G281" t="s">
        <v>3572</v>
      </c>
      <c r="H281" t="s">
        <v>322</v>
      </c>
      <c r="I281" t="s">
        <v>918</v>
      </c>
      <c r="J281" t="s">
        <v>205</v>
      </c>
      <c r="K281" t="s">
        <v>205</v>
      </c>
      <c r="L281" t="s">
        <v>326</v>
      </c>
      <c r="M281" t="s">
        <v>341</v>
      </c>
      <c r="N281" t="s">
        <v>485</v>
      </c>
      <c r="O281" t="s">
        <v>340</v>
      </c>
      <c r="P281" t="s">
        <v>1213</v>
      </c>
      <c r="Q281" s="131">
        <v>5000</v>
      </c>
      <c r="R281" s="131">
        <v>1</v>
      </c>
      <c r="S281" s="131">
        <v>2062</v>
      </c>
      <c r="T281" s="109"/>
      <c r="U281" s="131">
        <v>103.1</v>
      </c>
      <c r="V281" s="132">
        <v>4.0000000000000003E-5</v>
      </c>
      <c r="W281" s="132">
        <v>2.0809109860958817E-3</v>
      </c>
      <c r="X281" s="132">
        <v>1.8000000000000001E-4</v>
      </c>
    </row>
    <row r="282" spans="1:24">
      <c r="A282" t="s">
        <v>1214</v>
      </c>
      <c r="B282" t="s">
        <v>1223</v>
      </c>
      <c r="C282" t="s">
        <v>2942</v>
      </c>
      <c r="D282" t="s">
        <v>2943</v>
      </c>
      <c r="E282" t="s">
        <v>310</v>
      </c>
      <c r="F282" t="s">
        <v>3742</v>
      </c>
      <c r="G282" t="s">
        <v>3743</v>
      </c>
      <c r="H282" t="s">
        <v>322</v>
      </c>
      <c r="I282" t="s">
        <v>918</v>
      </c>
      <c r="J282" t="s">
        <v>205</v>
      </c>
      <c r="K282" t="s">
        <v>205</v>
      </c>
      <c r="L282" t="s">
        <v>326</v>
      </c>
      <c r="M282" t="s">
        <v>341</v>
      </c>
      <c r="N282" t="s">
        <v>464</v>
      </c>
      <c r="O282" t="s">
        <v>340</v>
      </c>
      <c r="P282" t="s">
        <v>1213</v>
      </c>
      <c r="Q282" s="131">
        <v>3000</v>
      </c>
      <c r="R282" s="131">
        <v>1</v>
      </c>
      <c r="S282" s="131">
        <v>3000</v>
      </c>
      <c r="T282" s="109"/>
      <c r="U282" s="131">
        <v>90</v>
      </c>
      <c r="V282" s="132">
        <v>1.0000000000000001E-5</v>
      </c>
      <c r="W282" s="132">
        <v>1.8165081352922345E-3</v>
      </c>
      <c r="X282" s="132">
        <v>1.4999999999999999E-4</v>
      </c>
    </row>
    <row r="283" spans="1:24">
      <c r="A283" t="s">
        <v>1214</v>
      </c>
      <c r="B283" t="s">
        <v>1223</v>
      </c>
      <c r="C283" t="s">
        <v>2212</v>
      </c>
      <c r="D283" t="s">
        <v>2213</v>
      </c>
      <c r="E283" t="s">
        <v>310</v>
      </c>
      <c r="F283" t="s">
        <v>2212</v>
      </c>
      <c r="G283" t="s">
        <v>3754</v>
      </c>
      <c r="H283" t="s">
        <v>322</v>
      </c>
      <c r="I283" t="s">
        <v>918</v>
      </c>
      <c r="J283" t="s">
        <v>205</v>
      </c>
      <c r="K283" t="s">
        <v>205</v>
      </c>
      <c r="L283" t="s">
        <v>326</v>
      </c>
      <c r="M283" t="s">
        <v>341</v>
      </c>
      <c r="N283" t="s">
        <v>466</v>
      </c>
      <c r="O283" t="s">
        <v>340</v>
      </c>
      <c r="P283" t="s">
        <v>1213</v>
      </c>
      <c r="Q283" s="131">
        <v>1372</v>
      </c>
      <c r="R283" s="131">
        <v>1</v>
      </c>
      <c r="S283" s="131">
        <v>6127</v>
      </c>
      <c r="T283" s="109"/>
      <c r="U283" s="131">
        <v>84.061999999999998</v>
      </c>
      <c r="V283" s="132">
        <v>2.0000000000000002E-5</v>
      </c>
      <c r="W283" s="132">
        <v>1.6966589652103979E-3</v>
      </c>
      <c r="X283" s="132">
        <v>1.3999999999999999E-4</v>
      </c>
    </row>
    <row r="284" spans="1:24">
      <c r="A284" t="s">
        <v>1214</v>
      </c>
      <c r="B284" t="s">
        <v>1223</v>
      </c>
      <c r="C284" t="s">
        <v>2472</v>
      </c>
      <c r="D284" t="s">
        <v>2473</v>
      </c>
      <c r="E284" t="s">
        <v>310</v>
      </c>
      <c r="F284" t="s">
        <v>3587</v>
      </c>
      <c r="G284" t="s">
        <v>3588</v>
      </c>
      <c r="H284" t="s">
        <v>322</v>
      </c>
      <c r="I284" t="s">
        <v>918</v>
      </c>
      <c r="J284" t="s">
        <v>205</v>
      </c>
      <c r="K284" t="s">
        <v>205</v>
      </c>
      <c r="L284" t="s">
        <v>326</v>
      </c>
      <c r="M284" t="s">
        <v>341</v>
      </c>
      <c r="N284" t="s">
        <v>463</v>
      </c>
      <c r="O284" t="s">
        <v>340</v>
      </c>
      <c r="P284" t="s">
        <v>1213</v>
      </c>
      <c r="Q284" s="131">
        <v>2507</v>
      </c>
      <c r="R284" s="131">
        <v>1</v>
      </c>
      <c r="S284" s="131">
        <v>3315</v>
      </c>
      <c r="T284" s="109"/>
      <c r="U284" s="131">
        <v>83.106999999999999</v>
      </c>
      <c r="V284" s="132">
        <v>3.0000000000000001E-5</v>
      </c>
      <c r="W284" s="132">
        <v>1.6773837955525747E-3</v>
      </c>
      <c r="X284" s="132">
        <v>1.3999999999999999E-4</v>
      </c>
    </row>
    <row r="285" spans="1:24">
      <c r="A285" t="s">
        <v>1214</v>
      </c>
      <c r="B285" t="s">
        <v>1223</v>
      </c>
      <c r="C285" t="s">
        <v>2540</v>
      </c>
      <c r="D285" t="s">
        <v>2541</v>
      </c>
      <c r="E285" t="s">
        <v>310</v>
      </c>
      <c r="F285" t="s">
        <v>2540</v>
      </c>
      <c r="G285" t="s">
        <v>3744</v>
      </c>
      <c r="H285" t="s">
        <v>322</v>
      </c>
      <c r="I285" t="s">
        <v>918</v>
      </c>
      <c r="J285" t="s">
        <v>205</v>
      </c>
      <c r="K285" t="s">
        <v>205</v>
      </c>
      <c r="L285" t="s">
        <v>326</v>
      </c>
      <c r="M285" t="s">
        <v>341</v>
      </c>
      <c r="N285" t="s">
        <v>448</v>
      </c>
      <c r="O285" t="s">
        <v>340</v>
      </c>
      <c r="P285" t="s">
        <v>1213</v>
      </c>
      <c r="Q285" s="131">
        <v>4023.3</v>
      </c>
      <c r="R285" s="131">
        <v>1</v>
      </c>
      <c r="S285" s="131">
        <v>1690</v>
      </c>
      <c r="T285" s="109"/>
      <c r="U285" s="131">
        <v>67.994</v>
      </c>
      <c r="V285" s="132">
        <v>1.0000000000000001E-5</v>
      </c>
      <c r="W285" s="132">
        <v>1.3723517127895576E-3</v>
      </c>
      <c r="X285" s="132">
        <v>1.2E-4</v>
      </c>
    </row>
    <row r="286" spans="1:24">
      <c r="A286" t="s">
        <v>1214</v>
      </c>
      <c r="B286" t="s">
        <v>1223</v>
      </c>
      <c r="C286" t="s">
        <v>3775</v>
      </c>
      <c r="D286" t="s">
        <v>3776</v>
      </c>
      <c r="E286" t="s">
        <v>310</v>
      </c>
      <c r="F286" t="s">
        <v>3777</v>
      </c>
      <c r="G286" t="s">
        <v>3778</v>
      </c>
      <c r="H286" t="s">
        <v>322</v>
      </c>
      <c r="I286" t="s">
        <v>918</v>
      </c>
      <c r="J286" t="s">
        <v>205</v>
      </c>
      <c r="K286" t="s">
        <v>205</v>
      </c>
      <c r="L286" t="s">
        <v>326</v>
      </c>
      <c r="M286" t="s">
        <v>341</v>
      </c>
      <c r="N286" t="s">
        <v>477</v>
      </c>
      <c r="O286" t="s">
        <v>340</v>
      </c>
      <c r="P286" t="s">
        <v>1213</v>
      </c>
      <c r="Q286" s="131">
        <v>19266</v>
      </c>
      <c r="R286" s="131">
        <v>1</v>
      </c>
      <c r="S286" s="131">
        <v>336.8</v>
      </c>
      <c r="T286" s="109"/>
      <c r="U286" s="131">
        <v>64.888000000000005</v>
      </c>
      <c r="V286" s="132">
        <v>1.6000000000000001E-4</v>
      </c>
      <c r="W286" s="132">
        <v>1.3096619986982501E-3</v>
      </c>
      <c r="X286" s="132">
        <v>1.1E-4</v>
      </c>
    </row>
    <row r="287" spans="1:24">
      <c r="A287" t="s">
        <v>1214</v>
      </c>
      <c r="B287" t="s">
        <v>1223</v>
      </c>
      <c r="C287" t="s">
        <v>1935</v>
      </c>
      <c r="D287" t="s">
        <v>1936</v>
      </c>
      <c r="E287" t="s">
        <v>310</v>
      </c>
      <c r="F287" t="s">
        <v>3749</v>
      </c>
      <c r="G287" t="s">
        <v>3750</v>
      </c>
      <c r="H287" t="s">
        <v>322</v>
      </c>
      <c r="I287" t="s">
        <v>918</v>
      </c>
      <c r="J287" t="s">
        <v>205</v>
      </c>
      <c r="K287" t="s">
        <v>205</v>
      </c>
      <c r="L287" t="s">
        <v>326</v>
      </c>
      <c r="M287" t="s">
        <v>341</v>
      </c>
      <c r="N287" t="s">
        <v>465</v>
      </c>
      <c r="O287" t="s">
        <v>340</v>
      </c>
      <c r="P287" t="s">
        <v>1213</v>
      </c>
      <c r="Q287" s="131">
        <v>1050</v>
      </c>
      <c r="R287" s="131">
        <v>1</v>
      </c>
      <c r="S287" s="131">
        <v>6170</v>
      </c>
      <c r="T287" s="109"/>
      <c r="U287" s="131">
        <v>64.784999999999997</v>
      </c>
      <c r="V287" s="132">
        <v>1.0000000000000001E-5</v>
      </c>
      <c r="W287" s="132">
        <v>1.3075831060545267E-3</v>
      </c>
      <c r="X287" s="132">
        <v>1.1E-4</v>
      </c>
    </row>
    <row r="288" spans="1:24">
      <c r="A288" t="s">
        <v>1214</v>
      </c>
      <c r="B288" t="s">
        <v>1223</v>
      </c>
      <c r="C288" t="s">
        <v>2935</v>
      </c>
      <c r="D288" t="s">
        <v>2936</v>
      </c>
      <c r="E288" t="s">
        <v>310</v>
      </c>
      <c r="F288" t="s">
        <v>2935</v>
      </c>
      <c r="G288" t="s">
        <v>3751</v>
      </c>
      <c r="H288" t="s">
        <v>322</v>
      </c>
      <c r="I288" t="s">
        <v>918</v>
      </c>
      <c r="J288" t="s">
        <v>205</v>
      </c>
      <c r="K288" t="s">
        <v>205</v>
      </c>
      <c r="L288" t="s">
        <v>326</v>
      </c>
      <c r="M288" t="s">
        <v>341</v>
      </c>
      <c r="N288" t="s">
        <v>448</v>
      </c>
      <c r="O288" t="s">
        <v>340</v>
      </c>
      <c r="P288" t="s">
        <v>1213</v>
      </c>
      <c r="Q288" s="131">
        <v>200</v>
      </c>
      <c r="R288" s="131">
        <v>1</v>
      </c>
      <c r="S288" s="131">
        <v>30100</v>
      </c>
      <c r="T288" s="109"/>
      <c r="U288" s="131">
        <v>60.2</v>
      </c>
      <c r="V288" s="132">
        <v>2.0000000000000002E-5</v>
      </c>
      <c r="W288" s="132">
        <v>1.2150421082732501E-3</v>
      </c>
      <c r="X288" s="132">
        <v>1E-4</v>
      </c>
    </row>
    <row r="289" spans="1:24">
      <c r="A289" t="s">
        <v>1214</v>
      </c>
      <c r="B289" t="s">
        <v>1223</v>
      </c>
      <c r="C289" t="s">
        <v>3745</v>
      </c>
      <c r="D289" t="s">
        <v>3746</v>
      </c>
      <c r="E289" t="s">
        <v>310</v>
      </c>
      <c r="F289" t="s">
        <v>3747</v>
      </c>
      <c r="G289" t="s">
        <v>3748</v>
      </c>
      <c r="H289" t="s">
        <v>322</v>
      </c>
      <c r="I289" t="s">
        <v>918</v>
      </c>
      <c r="J289" t="s">
        <v>205</v>
      </c>
      <c r="K289" t="s">
        <v>205</v>
      </c>
      <c r="L289" t="s">
        <v>326</v>
      </c>
      <c r="M289" t="s">
        <v>341</v>
      </c>
      <c r="N289" t="s">
        <v>479</v>
      </c>
      <c r="O289" t="s">
        <v>340</v>
      </c>
      <c r="P289" t="s">
        <v>1213</v>
      </c>
      <c r="Q289" s="131">
        <v>9741</v>
      </c>
      <c r="R289" s="131">
        <v>1</v>
      </c>
      <c r="S289" s="131">
        <v>598</v>
      </c>
      <c r="T289" s="109"/>
      <c r="U289" s="131">
        <v>58.250999999999998</v>
      </c>
      <c r="V289" s="132">
        <v>5.0000000000000002E-5</v>
      </c>
      <c r="W289" s="132">
        <v>1.1757046154323104E-3</v>
      </c>
      <c r="X289" s="132">
        <v>1E-4</v>
      </c>
    </row>
    <row r="290" spans="1:24">
      <c r="A290" t="s">
        <v>1214</v>
      </c>
      <c r="B290" t="s">
        <v>1223</v>
      </c>
      <c r="C290" t="s">
        <v>3755</v>
      </c>
      <c r="D290" t="s">
        <v>3756</v>
      </c>
      <c r="E290" t="s">
        <v>310</v>
      </c>
      <c r="F290" t="s">
        <v>3757</v>
      </c>
      <c r="G290" t="s">
        <v>3758</v>
      </c>
      <c r="H290" t="s">
        <v>322</v>
      </c>
      <c r="I290" t="s">
        <v>918</v>
      </c>
      <c r="J290" t="s">
        <v>205</v>
      </c>
      <c r="K290" t="s">
        <v>205</v>
      </c>
      <c r="L290" t="s">
        <v>326</v>
      </c>
      <c r="M290" t="s">
        <v>341</v>
      </c>
      <c r="N290" t="s">
        <v>478</v>
      </c>
      <c r="O290" t="s">
        <v>340</v>
      </c>
      <c r="P290" t="s">
        <v>1213</v>
      </c>
      <c r="Q290" s="131">
        <v>100</v>
      </c>
      <c r="R290" s="131">
        <v>1</v>
      </c>
      <c r="S290" s="131">
        <v>48100</v>
      </c>
      <c r="T290" s="109"/>
      <c r="U290" s="131">
        <v>48.1</v>
      </c>
      <c r="V290" s="132">
        <v>2.0000000000000002E-5</v>
      </c>
      <c r="W290" s="132">
        <v>9.7082268119507201E-4</v>
      </c>
      <c r="X290" s="132">
        <v>8.0000000000000007E-5</v>
      </c>
    </row>
    <row r="291" spans="1:24">
      <c r="A291" t="s">
        <v>1214</v>
      </c>
      <c r="B291" t="s">
        <v>1223</v>
      </c>
      <c r="C291" t="s">
        <v>2910</v>
      </c>
      <c r="D291" t="s">
        <v>2911</v>
      </c>
      <c r="E291" t="s">
        <v>310</v>
      </c>
      <c r="F291" t="s">
        <v>3768</v>
      </c>
      <c r="G291" t="s">
        <v>3769</v>
      </c>
      <c r="H291" t="s">
        <v>322</v>
      </c>
      <c r="I291" t="s">
        <v>918</v>
      </c>
      <c r="J291" t="s">
        <v>205</v>
      </c>
      <c r="K291" t="s">
        <v>205</v>
      </c>
      <c r="L291" t="s">
        <v>326</v>
      </c>
      <c r="M291" t="s">
        <v>341</v>
      </c>
      <c r="N291" t="s">
        <v>441</v>
      </c>
      <c r="O291" t="s">
        <v>340</v>
      </c>
      <c r="P291" t="s">
        <v>1213</v>
      </c>
      <c r="Q291" s="131">
        <v>468</v>
      </c>
      <c r="R291" s="131">
        <v>1</v>
      </c>
      <c r="S291" s="131">
        <v>6455</v>
      </c>
      <c r="T291" s="109"/>
      <c r="U291" s="131">
        <v>30.209</v>
      </c>
      <c r="V291" s="132">
        <v>4.0000000000000003E-5</v>
      </c>
      <c r="W291" s="132">
        <v>6.0972104732270123E-4</v>
      </c>
      <c r="X291" s="132">
        <v>5.0000000000000002E-5</v>
      </c>
    </row>
    <row r="292" spans="1:24">
      <c r="A292" t="s">
        <v>1214</v>
      </c>
      <c r="B292" t="s">
        <v>1223</v>
      </c>
      <c r="C292" t="s">
        <v>2377</v>
      </c>
      <c r="D292" t="s">
        <v>2378</v>
      </c>
      <c r="E292" t="s">
        <v>310</v>
      </c>
      <c r="F292" t="s">
        <v>3609</v>
      </c>
      <c r="G292" t="s">
        <v>3610</v>
      </c>
      <c r="H292" t="s">
        <v>322</v>
      </c>
      <c r="I292" t="s">
        <v>918</v>
      </c>
      <c r="J292" t="s">
        <v>205</v>
      </c>
      <c r="K292" t="s">
        <v>205</v>
      </c>
      <c r="L292" t="s">
        <v>326</v>
      </c>
      <c r="M292" t="s">
        <v>341</v>
      </c>
      <c r="N292" t="s">
        <v>465</v>
      </c>
      <c r="O292" t="s">
        <v>340</v>
      </c>
      <c r="P292" t="s">
        <v>1213</v>
      </c>
      <c r="Q292" s="131">
        <v>1600</v>
      </c>
      <c r="R292" s="131">
        <v>1</v>
      </c>
      <c r="S292" s="131">
        <v>1250</v>
      </c>
      <c r="T292" s="109"/>
      <c r="U292" s="131">
        <v>20</v>
      </c>
      <c r="V292" s="132">
        <v>1.0000000000000001E-5</v>
      </c>
      <c r="W292" s="132">
        <v>4.0366847450938544E-4</v>
      </c>
      <c r="X292" s="132">
        <v>3.0000000000000001E-5</v>
      </c>
    </row>
    <row r="293" spans="1:24">
      <c r="A293" t="s">
        <v>1214</v>
      </c>
      <c r="B293" t="s">
        <v>1223</v>
      </c>
      <c r="C293" t="s">
        <v>1647</v>
      </c>
      <c r="D293" t="s">
        <v>1648</v>
      </c>
      <c r="E293" t="s">
        <v>310</v>
      </c>
      <c r="F293" t="s">
        <v>1647</v>
      </c>
      <c r="G293" t="s">
        <v>3779</v>
      </c>
      <c r="H293" t="s">
        <v>322</v>
      </c>
      <c r="I293" t="s">
        <v>918</v>
      </c>
      <c r="J293" t="s">
        <v>205</v>
      </c>
      <c r="K293" t="s">
        <v>205</v>
      </c>
      <c r="L293" t="s">
        <v>326</v>
      </c>
      <c r="M293" t="s">
        <v>341</v>
      </c>
      <c r="N293" t="s">
        <v>448</v>
      </c>
      <c r="O293" t="s">
        <v>340</v>
      </c>
      <c r="P293" t="s">
        <v>1213</v>
      </c>
      <c r="Q293" s="131">
        <v>163</v>
      </c>
      <c r="R293" s="131">
        <v>1</v>
      </c>
      <c r="S293" s="131">
        <v>11810</v>
      </c>
      <c r="T293" s="109"/>
      <c r="U293" s="131">
        <v>19.25</v>
      </c>
      <c r="V293" s="132">
        <v>1.0000000000000001E-5</v>
      </c>
      <c r="W293" s="132">
        <v>3.8853090671528347E-4</v>
      </c>
      <c r="X293" s="132">
        <v>3.0000000000000001E-5</v>
      </c>
    </row>
    <row r="294" spans="1:24">
      <c r="A294" t="s">
        <v>1214</v>
      </c>
      <c r="B294" t="s">
        <v>1225</v>
      </c>
      <c r="C294" t="s">
        <v>1536</v>
      </c>
      <c r="D294" t="s">
        <v>1537</v>
      </c>
      <c r="E294" t="s">
        <v>310</v>
      </c>
      <c r="F294" t="s">
        <v>1536</v>
      </c>
      <c r="G294" t="s">
        <v>3514</v>
      </c>
      <c r="H294" t="s">
        <v>322</v>
      </c>
      <c r="I294" t="s">
        <v>918</v>
      </c>
      <c r="J294" t="s">
        <v>205</v>
      </c>
      <c r="K294" t="s">
        <v>205</v>
      </c>
      <c r="L294" t="s">
        <v>326</v>
      </c>
      <c r="M294" t="s">
        <v>341</v>
      </c>
      <c r="N294" t="s">
        <v>449</v>
      </c>
      <c r="O294" t="s">
        <v>340</v>
      </c>
      <c r="P294" t="s">
        <v>1213</v>
      </c>
      <c r="Q294" s="131">
        <v>415000</v>
      </c>
      <c r="R294" s="131">
        <v>1</v>
      </c>
      <c r="S294" s="131">
        <v>6262</v>
      </c>
      <c r="T294" s="109"/>
      <c r="U294" s="131">
        <v>25987.3</v>
      </c>
      <c r="V294" s="132">
        <v>2.5999999999999998E-4</v>
      </c>
      <c r="W294" s="132">
        <v>0.10917948103336263</v>
      </c>
      <c r="X294" s="132">
        <v>3.9190000000000003E-2</v>
      </c>
    </row>
    <row r="295" spans="1:24">
      <c r="A295" t="s">
        <v>1214</v>
      </c>
      <c r="B295" t="s">
        <v>1225</v>
      </c>
      <c r="C295" t="s">
        <v>1992</v>
      </c>
      <c r="D295" t="s">
        <v>1993</v>
      </c>
      <c r="E295" t="s">
        <v>310</v>
      </c>
      <c r="F295" t="s">
        <v>1992</v>
      </c>
      <c r="G295" t="s">
        <v>3517</v>
      </c>
      <c r="H295" t="s">
        <v>322</v>
      </c>
      <c r="I295" t="s">
        <v>918</v>
      </c>
      <c r="J295" t="s">
        <v>205</v>
      </c>
      <c r="K295" t="s">
        <v>205</v>
      </c>
      <c r="L295" t="s">
        <v>326</v>
      </c>
      <c r="M295" t="s">
        <v>341</v>
      </c>
      <c r="N295" t="s">
        <v>449</v>
      </c>
      <c r="O295" t="s">
        <v>340</v>
      </c>
      <c r="P295" t="s">
        <v>1213</v>
      </c>
      <c r="Q295" s="131">
        <v>372500</v>
      </c>
      <c r="R295" s="131">
        <v>1</v>
      </c>
      <c r="S295" s="131">
        <v>6462</v>
      </c>
      <c r="T295" s="109"/>
      <c r="U295" s="131">
        <v>24070.95</v>
      </c>
      <c r="V295" s="132">
        <v>2.7999999999999998E-4</v>
      </c>
      <c r="W295" s="132">
        <v>0.10112839075163715</v>
      </c>
      <c r="X295" s="132">
        <v>3.6299999999999999E-2</v>
      </c>
    </row>
    <row r="296" spans="1:24">
      <c r="A296" t="s">
        <v>1214</v>
      </c>
      <c r="B296" t="s">
        <v>1225</v>
      </c>
      <c r="C296" t="s">
        <v>3253</v>
      </c>
      <c r="D296" t="s">
        <v>3254</v>
      </c>
      <c r="E296" t="s">
        <v>310</v>
      </c>
      <c r="F296" t="s">
        <v>3253</v>
      </c>
      <c r="G296" t="s">
        <v>3518</v>
      </c>
      <c r="H296" t="s">
        <v>322</v>
      </c>
      <c r="I296" t="s">
        <v>918</v>
      </c>
      <c r="J296" t="s">
        <v>205</v>
      </c>
      <c r="K296" t="s">
        <v>205</v>
      </c>
      <c r="L296" t="s">
        <v>326</v>
      </c>
      <c r="M296" t="s">
        <v>341</v>
      </c>
      <c r="N296" t="s">
        <v>449</v>
      </c>
      <c r="O296" t="s">
        <v>340</v>
      </c>
      <c r="P296" t="s">
        <v>1213</v>
      </c>
      <c r="Q296" s="131">
        <v>387000</v>
      </c>
      <c r="R296" s="131">
        <v>1</v>
      </c>
      <c r="S296" s="131">
        <v>3356</v>
      </c>
      <c r="T296" s="109"/>
      <c r="U296" s="131">
        <v>12987.72</v>
      </c>
      <c r="V296" s="132">
        <v>3.1E-4</v>
      </c>
      <c r="W296" s="132">
        <v>5.4564827027302733E-2</v>
      </c>
      <c r="X296" s="132">
        <v>1.958E-2</v>
      </c>
    </row>
    <row r="297" spans="1:24">
      <c r="A297" t="s">
        <v>1214</v>
      </c>
      <c r="B297" t="s">
        <v>1225</v>
      </c>
      <c r="C297" t="s">
        <v>2556</v>
      </c>
      <c r="D297" t="s">
        <v>2557</v>
      </c>
      <c r="E297" t="s">
        <v>310</v>
      </c>
      <c r="F297" t="s">
        <v>2556</v>
      </c>
      <c r="G297" t="s">
        <v>3520</v>
      </c>
      <c r="H297" t="s">
        <v>322</v>
      </c>
      <c r="I297" t="s">
        <v>918</v>
      </c>
      <c r="J297" t="s">
        <v>205</v>
      </c>
      <c r="K297" t="s">
        <v>205</v>
      </c>
      <c r="L297" t="s">
        <v>326</v>
      </c>
      <c r="M297" t="s">
        <v>341</v>
      </c>
      <c r="N297" t="s">
        <v>447</v>
      </c>
      <c r="O297" t="s">
        <v>340</v>
      </c>
      <c r="P297" t="s">
        <v>1213</v>
      </c>
      <c r="Q297" s="131">
        <v>5910</v>
      </c>
      <c r="R297" s="131">
        <v>1</v>
      </c>
      <c r="S297" s="131">
        <v>149800</v>
      </c>
      <c r="T297" s="109">
        <v>11.954000000000001</v>
      </c>
      <c r="U297" s="131">
        <v>8865.134</v>
      </c>
      <c r="V297" s="132">
        <v>1.2999999999999999E-4</v>
      </c>
      <c r="W297" s="132">
        <v>3.7244759148169229E-2</v>
      </c>
      <c r="X297" s="132">
        <v>1.3390000000000001E-2</v>
      </c>
    </row>
    <row r="298" spans="1:24">
      <c r="A298" t="s">
        <v>1214</v>
      </c>
      <c r="B298" t="s">
        <v>1225</v>
      </c>
      <c r="C298" t="s">
        <v>2612</v>
      </c>
      <c r="D298" t="s">
        <v>2613</v>
      </c>
      <c r="E298" t="s">
        <v>310</v>
      </c>
      <c r="F298" t="s">
        <v>2612</v>
      </c>
      <c r="G298" t="s">
        <v>3592</v>
      </c>
      <c r="H298" t="s">
        <v>322</v>
      </c>
      <c r="I298" t="s">
        <v>918</v>
      </c>
      <c r="J298" t="s">
        <v>205</v>
      </c>
      <c r="K298" t="s">
        <v>205</v>
      </c>
      <c r="L298" t="s">
        <v>326</v>
      </c>
      <c r="M298" t="s">
        <v>341</v>
      </c>
      <c r="N298" t="s">
        <v>476</v>
      </c>
      <c r="O298" t="s">
        <v>340</v>
      </c>
      <c r="P298" t="s">
        <v>1213</v>
      </c>
      <c r="Q298" s="131">
        <v>184929</v>
      </c>
      <c r="R298" s="131">
        <v>1</v>
      </c>
      <c r="S298" s="131">
        <v>3869</v>
      </c>
      <c r="T298" s="109"/>
      <c r="U298" s="131">
        <v>7154.9030000000002</v>
      </c>
      <c r="V298" s="132">
        <v>6.7000000000000002E-4</v>
      </c>
      <c r="W298" s="132">
        <v>3.0059628987391895E-2</v>
      </c>
      <c r="X298" s="132">
        <v>1.0789999999999999E-2</v>
      </c>
    </row>
    <row r="299" spans="1:24">
      <c r="A299" t="s">
        <v>1214</v>
      </c>
      <c r="B299" t="s">
        <v>1225</v>
      </c>
      <c r="C299" t="s">
        <v>3201</v>
      </c>
      <c r="D299" t="s">
        <v>3202</v>
      </c>
      <c r="E299" t="s">
        <v>310</v>
      </c>
      <c r="F299" t="s">
        <v>3780</v>
      </c>
      <c r="G299" t="s">
        <v>3781</v>
      </c>
      <c r="H299" t="s">
        <v>322</v>
      </c>
      <c r="I299" t="s">
        <v>918</v>
      </c>
      <c r="J299" t="s">
        <v>205</v>
      </c>
      <c r="K299" t="s">
        <v>205</v>
      </c>
      <c r="L299" t="s">
        <v>326</v>
      </c>
      <c r="M299" t="s">
        <v>341</v>
      </c>
      <c r="N299" t="s">
        <v>452</v>
      </c>
      <c r="O299" t="s">
        <v>340</v>
      </c>
      <c r="P299" t="s">
        <v>1213</v>
      </c>
      <c r="Q299" s="131">
        <v>62813</v>
      </c>
      <c r="R299" s="131">
        <v>1</v>
      </c>
      <c r="S299" s="131">
        <v>8096</v>
      </c>
      <c r="T299" s="109"/>
      <c r="U299" s="131">
        <v>5085.34</v>
      </c>
      <c r="V299" s="132">
        <v>9.7999999999999997E-4</v>
      </c>
      <c r="W299" s="132">
        <v>2.1364850603109994E-2</v>
      </c>
      <c r="X299" s="132">
        <v>7.6699999999999997E-3</v>
      </c>
    </row>
    <row r="300" spans="1:24">
      <c r="A300" t="s">
        <v>1214</v>
      </c>
      <c r="B300" t="s">
        <v>1225</v>
      </c>
      <c r="C300" t="s">
        <v>3558</v>
      </c>
      <c r="D300" t="s">
        <v>3559</v>
      </c>
      <c r="E300" t="s">
        <v>310</v>
      </c>
      <c r="F300" t="s">
        <v>3558</v>
      </c>
      <c r="G300" t="s">
        <v>3560</v>
      </c>
      <c r="H300" t="s">
        <v>322</v>
      </c>
      <c r="I300" t="s">
        <v>918</v>
      </c>
      <c r="J300" t="s">
        <v>205</v>
      </c>
      <c r="K300" t="s">
        <v>205</v>
      </c>
      <c r="L300" t="s">
        <v>326</v>
      </c>
      <c r="M300" t="s">
        <v>341</v>
      </c>
      <c r="N300" t="s">
        <v>459</v>
      </c>
      <c r="O300" t="s">
        <v>340</v>
      </c>
      <c r="P300" t="s">
        <v>1213</v>
      </c>
      <c r="Q300" s="131">
        <v>4415</v>
      </c>
      <c r="R300" s="131">
        <v>1</v>
      </c>
      <c r="S300" s="131">
        <v>95280</v>
      </c>
      <c r="T300" s="109"/>
      <c r="U300" s="131">
        <v>4206.6120000000001</v>
      </c>
      <c r="V300" s="132">
        <v>1.4999999999999999E-4</v>
      </c>
      <c r="W300" s="132">
        <v>1.7673083200975694E-2</v>
      </c>
      <c r="X300" s="132">
        <v>6.3400000000000001E-3</v>
      </c>
    </row>
    <row r="301" spans="1:24">
      <c r="A301" t="s">
        <v>1214</v>
      </c>
      <c r="B301" t="s">
        <v>1225</v>
      </c>
      <c r="C301" t="s">
        <v>3637</v>
      </c>
      <c r="D301" t="s">
        <v>3638</v>
      </c>
      <c r="E301" t="s">
        <v>310</v>
      </c>
      <c r="F301" t="s">
        <v>3637</v>
      </c>
      <c r="G301" t="s">
        <v>3639</v>
      </c>
      <c r="H301" t="s">
        <v>322</v>
      </c>
      <c r="I301" t="s">
        <v>918</v>
      </c>
      <c r="J301" t="s">
        <v>205</v>
      </c>
      <c r="K301" t="s">
        <v>205</v>
      </c>
      <c r="L301" t="s">
        <v>326</v>
      </c>
      <c r="M301" t="s">
        <v>341</v>
      </c>
      <c r="N301" t="s">
        <v>463</v>
      </c>
      <c r="O301" t="s">
        <v>340</v>
      </c>
      <c r="P301" t="s">
        <v>1213</v>
      </c>
      <c r="Q301" s="131">
        <v>98300</v>
      </c>
      <c r="R301" s="131">
        <v>1</v>
      </c>
      <c r="S301" s="131">
        <v>2836</v>
      </c>
      <c r="T301" s="109">
        <v>196.6</v>
      </c>
      <c r="U301" s="131">
        <v>2984.3879999999999</v>
      </c>
      <c r="V301" s="132">
        <v>1.01E-3</v>
      </c>
      <c r="W301" s="132">
        <v>1.2538198775640217E-2</v>
      </c>
      <c r="X301" s="132">
        <v>4.7999999999999996E-3</v>
      </c>
    </row>
    <row r="302" spans="1:24">
      <c r="A302" t="s">
        <v>1214</v>
      </c>
      <c r="B302" t="s">
        <v>1225</v>
      </c>
      <c r="C302" t="s">
        <v>2390</v>
      </c>
      <c r="D302" t="s">
        <v>2391</v>
      </c>
      <c r="E302" t="s">
        <v>310</v>
      </c>
      <c r="F302" t="s">
        <v>2390</v>
      </c>
      <c r="G302" t="s">
        <v>3782</v>
      </c>
      <c r="H302" t="s">
        <v>322</v>
      </c>
      <c r="I302" t="s">
        <v>918</v>
      </c>
      <c r="J302" t="s">
        <v>205</v>
      </c>
      <c r="K302" t="s">
        <v>205</v>
      </c>
      <c r="L302" t="s">
        <v>326</v>
      </c>
      <c r="M302" t="s">
        <v>341</v>
      </c>
      <c r="N302" t="s">
        <v>465</v>
      </c>
      <c r="O302" t="s">
        <v>340</v>
      </c>
      <c r="P302" t="s">
        <v>1213</v>
      </c>
      <c r="Q302" s="131">
        <v>13656</v>
      </c>
      <c r="R302" s="131">
        <v>1</v>
      </c>
      <c r="S302" s="131">
        <v>21400</v>
      </c>
      <c r="T302" s="109"/>
      <c r="U302" s="131">
        <v>2922.384</v>
      </c>
      <c r="V302" s="132">
        <v>7.6999999999999996E-4</v>
      </c>
      <c r="W302" s="132">
        <v>1.2277703666798874E-2</v>
      </c>
      <c r="X302" s="132">
        <v>4.4099999999999999E-3</v>
      </c>
    </row>
    <row r="303" spans="1:24">
      <c r="A303" t="s">
        <v>1214</v>
      </c>
      <c r="B303" t="s">
        <v>1225</v>
      </c>
      <c r="C303" t="s">
        <v>1955</v>
      </c>
      <c r="D303" t="s">
        <v>1956</v>
      </c>
      <c r="E303" t="s">
        <v>310</v>
      </c>
      <c r="F303" t="s">
        <v>3752</v>
      </c>
      <c r="G303" t="s">
        <v>3753</v>
      </c>
      <c r="H303" t="s">
        <v>322</v>
      </c>
      <c r="I303" t="s">
        <v>918</v>
      </c>
      <c r="J303" t="s">
        <v>205</v>
      </c>
      <c r="K303" t="s">
        <v>205</v>
      </c>
      <c r="L303" t="s">
        <v>326</v>
      </c>
      <c r="M303" t="s">
        <v>341</v>
      </c>
      <c r="N303" t="s">
        <v>465</v>
      </c>
      <c r="O303" t="s">
        <v>340</v>
      </c>
      <c r="P303" t="s">
        <v>1213</v>
      </c>
      <c r="Q303" s="131">
        <v>116909</v>
      </c>
      <c r="R303" s="131">
        <v>1</v>
      </c>
      <c r="S303" s="131">
        <v>2261</v>
      </c>
      <c r="T303" s="109"/>
      <c r="U303" s="131">
        <v>2643.3119999999999</v>
      </c>
      <c r="V303" s="132">
        <v>5.9999999999999995E-4</v>
      </c>
      <c r="W303" s="132">
        <v>1.110524880881276E-2</v>
      </c>
      <c r="X303" s="132">
        <v>3.9899999999999996E-3</v>
      </c>
    </row>
    <row r="304" spans="1:24">
      <c r="A304" t="s">
        <v>1214</v>
      </c>
      <c r="B304" t="s">
        <v>1225</v>
      </c>
      <c r="C304" t="s">
        <v>3078</v>
      </c>
      <c r="D304" t="s">
        <v>3079</v>
      </c>
      <c r="E304" t="s">
        <v>310</v>
      </c>
      <c r="F304" t="s">
        <v>3078</v>
      </c>
      <c r="G304" t="s">
        <v>3783</v>
      </c>
      <c r="H304" t="s">
        <v>322</v>
      </c>
      <c r="I304" t="s">
        <v>918</v>
      </c>
      <c r="J304" t="s">
        <v>205</v>
      </c>
      <c r="K304" t="s">
        <v>205</v>
      </c>
      <c r="L304" t="s">
        <v>326</v>
      </c>
      <c r="M304" t="s">
        <v>341</v>
      </c>
      <c r="N304" t="s">
        <v>452</v>
      </c>
      <c r="O304" t="s">
        <v>340</v>
      </c>
      <c r="P304" t="s">
        <v>1213</v>
      </c>
      <c r="Q304" s="131">
        <v>322254.5</v>
      </c>
      <c r="R304" s="131">
        <v>1</v>
      </c>
      <c r="S304" s="131">
        <v>784.5</v>
      </c>
      <c r="T304" s="109"/>
      <c r="U304" s="131">
        <v>2528.087</v>
      </c>
      <c r="V304" s="132">
        <v>1.72E-3</v>
      </c>
      <c r="W304" s="132">
        <v>1.062115828374593E-2</v>
      </c>
      <c r="X304" s="132">
        <v>3.81E-3</v>
      </c>
    </row>
    <row r="305" spans="1:24">
      <c r="A305" t="s">
        <v>1214</v>
      </c>
      <c r="B305" t="s">
        <v>1225</v>
      </c>
      <c r="C305" t="s">
        <v>3589</v>
      </c>
      <c r="D305" t="s">
        <v>3590</v>
      </c>
      <c r="E305" t="s">
        <v>310</v>
      </c>
      <c r="F305" t="s">
        <v>3589</v>
      </c>
      <c r="G305" t="s">
        <v>3591</v>
      </c>
      <c r="H305" t="s">
        <v>322</v>
      </c>
      <c r="I305" t="s">
        <v>918</v>
      </c>
      <c r="J305" t="s">
        <v>205</v>
      </c>
      <c r="K305" t="s">
        <v>205</v>
      </c>
      <c r="L305" t="s">
        <v>326</v>
      </c>
      <c r="M305" t="s">
        <v>341</v>
      </c>
      <c r="N305" t="s">
        <v>476</v>
      </c>
      <c r="O305" t="s">
        <v>340</v>
      </c>
      <c r="P305" t="s">
        <v>1213</v>
      </c>
      <c r="Q305" s="131">
        <v>5800</v>
      </c>
      <c r="R305" s="131">
        <v>1</v>
      </c>
      <c r="S305" s="131">
        <v>33720</v>
      </c>
      <c r="T305" s="109"/>
      <c r="U305" s="131">
        <v>1955.76</v>
      </c>
      <c r="V305" s="132">
        <v>4.2000000000000002E-4</v>
      </c>
      <c r="W305" s="132">
        <v>8.2166620551503734E-3</v>
      </c>
      <c r="X305" s="132">
        <v>2.9499999999999999E-3</v>
      </c>
    </row>
    <row r="306" spans="1:24">
      <c r="A306" t="s">
        <v>1214</v>
      </c>
      <c r="B306" t="s">
        <v>1225</v>
      </c>
      <c r="C306" t="s">
        <v>3739</v>
      </c>
      <c r="D306" t="s">
        <v>3740</v>
      </c>
      <c r="E306" t="s">
        <v>310</v>
      </c>
      <c r="F306" t="s">
        <v>3739</v>
      </c>
      <c r="G306" t="s">
        <v>3741</v>
      </c>
      <c r="H306" t="s">
        <v>322</v>
      </c>
      <c r="I306" t="s">
        <v>918</v>
      </c>
      <c r="J306" t="s">
        <v>205</v>
      </c>
      <c r="K306" t="s">
        <v>205</v>
      </c>
      <c r="L306" t="s">
        <v>326</v>
      </c>
      <c r="M306" t="s">
        <v>341</v>
      </c>
      <c r="N306" t="s">
        <v>446</v>
      </c>
      <c r="O306" t="s">
        <v>340</v>
      </c>
      <c r="P306" t="s">
        <v>1213</v>
      </c>
      <c r="Q306" s="131">
        <v>154907</v>
      </c>
      <c r="R306" s="131">
        <v>1</v>
      </c>
      <c r="S306" s="131">
        <v>927.1</v>
      </c>
      <c r="T306" s="109"/>
      <c r="U306" s="131">
        <v>1436.143</v>
      </c>
      <c r="V306" s="132">
        <v>1.4999999999999999E-4</v>
      </c>
      <c r="W306" s="132">
        <v>6.0336143974055213E-3</v>
      </c>
      <c r="X306" s="132">
        <v>2.1700000000000001E-3</v>
      </c>
    </row>
    <row r="307" spans="1:24">
      <c r="A307" t="s">
        <v>1214</v>
      </c>
      <c r="B307" t="s">
        <v>1225</v>
      </c>
      <c r="C307" t="s">
        <v>2095</v>
      </c>
      <c r="D307" t="s">
        <v>2096</v>
      </c>
      <c r="E307" t="s">
        <v>310</v>
      </c>
      <c r="F307" t="s">
        <v>2095</v>
      </c>
      <c r="G307" t="s">
        <v>3593</v>
      </c>
      <c r="H307" t="s">
        <v>322</v>
      </c>
      <c r="I307" t="s">
        <v>918</v>
      </c>
      <c r="J307" t="s">
        <v>205</v>
      </c>
      <c r="K307" t="s">
        <v>205</v>
      </c>
      <c r="L307" t="s">
        <v>326</v>
      </c>
      <c r="M307" t="s">
        <v>341</v>
      </c>
      <c r="N307" t="s">
        <v>485</v>
      </c>
      <c r="O307" t="s">
        <v>340</v>
      </c>
      <c r="P307" t="s">
        <v>1213</v>
      </c>
      <c r="Q307" s="131">
        <v>215626</v>
      </c>
      <c r="R307" s="131">
        <v>1</v>
      </c>
      <c r="S307" s="131">
        <v>575</v>
      </c>
      <c r="T307" s="109"/>
      <c r="U307" s="131">
        <v>1239.8499999999999</v>
      </c>
      <c r="V307" s="132">
        <v>8.0000000000000007E-5</v>
      </c>
      <c r="W307" s="132">
        <v>5.2089358863450473E-3</v>
      </c>
      <c r="X307" s="132">
        <v>1.8699999999999999E-3</v>
      </c>
    </row>
    <row r="308" spans="1:24">
      <c r="A308" t="s">
        <v>1214</v>
      </c>
      <c r="B308" t="s">
        <v>1225</v>
      </c>
      <c r="C308" t="s">
        <v>3784</v>
      </c>
      <c r="D308" t="s">
        <v>3785</v>
      </c>
      <c r="E308" t="s">
        <v>310</v>
      </c>
      <c r="F308" t="s">
        <v>3786</v>
      </c>
      <c r="G308" t="s">
        <v>3787</v>
      </c>
      <c r="H308" t="s">
        <v>322</v>
      </c>
      <c r="I308" t="s">
        <v>918</v>
      </c>
      <c r="J308" t="s">
        <v>205</v>
      </c>
      <c r="K308" t="s">
        <v>205</v>
      </c>
      <c r="L308" t="s">
        <v>326</v>
      </c>
      <c r="M308" t="s">
        <v>341</v>
      </c>
      <c r="N308" t="s">
        <v>464</v>
      </c>
      <c r="O308" t="s">
        <v>340</v>
      </c>
      <c r="P308" t="s">
        <v>1213</v>
      </c>
      <c r="Q308" s="131">
        <v>950000</v>
      </c>
      <c r="R308" s="131">
        <v>1</v>
      </c>
      <c r="S308" s="131">
        <v>105.8</v>
      </c>
      <c r="T308" s="109"/>
      <c r="U308" s="131">
        <v>1005.1</v>
      </c>
      <c r="V308" s="132">
        <v>2.49E-3</v>
      </c>
      <c r="W308" s="132">
        <v>4.2226894054646991E-3</v>
      </c>
      <c r="X308" s="132">
        <v>1.5200000000000001E-3</v>
      </c>
    </row>
    <row r="309" spans="1:24">
      <c r="A309" t="s">
        <v>1214</v>
      </c>
      <c r="B309" t="s">
        <v>1225</v>
      </c>
      <c r="C309" t="s">
        <v>3788</v>
      </c>
      <c r="D309" t="s">
        <v>3789</v>
      </c>
      <c r="E309" t="s">
        <v>310</v>
      </c>
      <c r="F309" t="s">
        <v>3790</v>
      </c>
      <c r="G309" t="s">
        <v>3791</v>
      </c>
      <c r="H309" t="s">
        <v>322</v>
      </c>
      <c r="I309" t="s">
        <v>918</v>
      </c>
      <c r="J309" t="s">
        <v>205</v>
      </c>
      <c r="K309" t="s">
        <v>205</v>
      </c>
      <c r="L309" t="s">
        <v>326</v>
      </c>
      <c r="M309" t="s">
        <v>341</v>
      </c>
      <c r="N309" t="s">
        <v>447</v>
      </c>
      <c r="O309" t="s">
        <v>340</v>
      </c>
      <c r="P309" t="s">
        <v>1213</v>
      </c>
      <c r="Q309" s="131">
        <v>81880</v>
      </c>
      <c r="R309" s="131">
        <v>1</v>
      </c>
      <c r="S309" s="131">
        <v>1200</v>
      </c>
      <c r="T309" s="109"/>
      <c r="U309" s="131">
        <v>982.56</v>
      </c>
      <c r="V309" s="132">
        <v>1.34E-3</v>
      </c>
      <c r="W309" s="132">
        <v>4.1279929382483276E-3</v>
      </c>
      <c r="X309" s="132">
        <v>1.48E-3</v>
      </c>
    </row>
    <row r="310" spans="1:24">
      <c r="A310" t="s">
        <v>1214</v>
      </c>
      <c r="B310" t="s">
        <v>1225</v>
      </c>
      <c r="C310" t="s">
        <v>3577</v>
      </c>
      <c r="D310" t="s">
        <v>3578</v>
      </c>
      <c r="E310" t="s">
        <v>310</v>
      </c>
      <c r="F310" t="s">
        <v>3577</v>
      </c>
      <c r="G310" t="s">
        <v>3579</v>
      </c>
      <c r="H310" t="s">
        <v>322</v>
      </c>
      <c r="I310" t="s">
        <v>918</v>
      </c>
      <c r="J310" t="s">
        <v>205</v>
      </c>
      <c r="K310" t="s">
        <v>205</v>
      </c>
      <c r="L310" t="s">
        <v>326</v>
      </c>
      <c r="M310" t="s">
        <v>341</v>
      </c>
      <c r="N310" t="s">
        <v>448</v>
      </c>
      <c r="O310" t="s">
        <v>340</v>
      </c>
      <c r="P310" t="s">
        <v>1213</v>
      </c>
      <c r="Q310" s="131">
        <v>6200</v>
      </c>
      <c r="R310" s="131">
        <v>1</v>
      </c>
      <c r="S310" s="131">
        <v>12400</v>
      </c>
      <c r="T310" s="109">
        <v>7.8550000000000004</v>
      </c>
      <c r="U310" s="131">
        <v>776.65499999999997</v>
      </c>
      <c r="V310" s="132">
        <v>2.0000000000000001E-4</v>
      </c>
      <c r="W310" s="132">
        <v>3.2629318875745553E-3</v>
      </c>
      <c r="X310" s="132">
        <v>1.1800000000000001E-3</v>
      </c>
    </row>
    <row r="311" spans="1:24">
      <c r="A311" t="s">
        <v>1214</v>
      </c>
      <c r="B311" t="s">
        <v>1225</v>
      </c>
      <c r="C311" t="s">
        <v>2841</v>
      </c>
      <c r="D311" t="s">
        <v>2842</v>
      </c>
      <c r="E311" t="s">
        <v>310</v>
      </c>
      <c r="F311" t="s">
        <v>3614</v>
      </c>
      <c r="G311" t="s">
        <v>3615</v>
      </c>
      <c r="H311" t="s">
        <v>322</v>
      </c>
      <c r="I311" t="s">
        <v>918</v>
      </c>
      <c r="J311" t="s">
        <v>205</v>
      </c>
      <c r="K311" t="s">
        <v>205</v>
      </c>
      <c r="L311" t="s">
        <v>326</v>
      </c>
      <c r="M311" t="s">
        <v>341</v>
      </c>
      <c r="N311" t="s">
        <v>448</v>
      </c>
      <c r="O311" t="s">
        <v>340</v>
      </c>
      <c r="P311" t="s">
        <v>1213</v>
      </c>
      <c r="Q311" s="131">
        <v>1300.31</v>
      </c>
      <c r="R311" s="131">
        <v>1</v>
      </c>
      <c r="S311" s="131">
        <v>42600</v>
      </c>
      <c r="T311" s="109"/>
      <c r="U311" s="131">
        <v>553.93200000000002</v>
      </c>
      <c r="V311" s="132">
        <v>1.7000000000000001E-4</v>
      </c>
      <c r="W311" s="132">
        <v>2.3272139963664029E-3</v>
      </c>
      <c r="X311" s="132">
        <v>8.4000000000000003E-4</v>
      </c>
    </row>
    <row r="312" spans="1:24">
      <c r="A312" t="s">
        <v>1214</v>
      </c>
      <c r="B312" t="s">
        <v>1225</v>
      </c>
      <c r="C312" t="s">
        <v>3792</v>
      </c>
      <c r="D312" t="s">
        <v>3793</v>
      </c>
      <c r="E312" t="s">
        <v>310</v>
      </c>
      <c r="F312" t="s">
        <v>3792</v>
      </c>
      <c r="G312" t="s">
        <v>3794</v>
      </c>
      <c r="H312" t="s">
        <v>322</v>
      </c>
      <c r="I312" t="s">
        <v>918</v>
      </c>
      <c r="J312" t="s">
        <v>205</v>
      </c>
      <c r="K312" t="s">
        <v>205</v>
      </c>
      <c r="L312" t="s">
        <v>326</v>
      </c>
      <c r="M312" t="s">
        <v>341</v>
      </c>
      <c r="N312" t="s">
        <v>478</v>
      </c>
      <c r="O312" t="s">
        <v>340</v>
      </c>
      <c r="P312" t="s">
        <v>1213</v>
      </c>
      <c r="Q312" s="131">
        <v>50995</v>
      </c>
      <c r="R312" s="131">
        <v>1</v>
      </c>
      <c r="S312" s="131">
        <v>732.6</v>
      </c>
      <c r="T312" s="109">
        <v>6.1109999999999998</v>
      </c>
      <c r="U312" s="131">
        <v>379.70100000000002</v>
      </c>
      <c r="V312" s="132">
        <v>5.5999999999999995E-4</v>
      </c>
      <c r="W312" s="132">
        <v>1.5952237488253424E-3</v>
      </c>
      <c r="X312" s="132">
        <v>5.8E-4</v>
      </c>
    </row>
    <row r="313" spans="1:24">
      <c r="A313" t="s">
        <v>1214</v>
      </c>
      <c r="B313" t="s">
        <v>1225</v>
      </c>
      <c r="C313" t="s">
        <v>3795</v>
      </c>
      <c r="D313" t="s">
        <v>3796</v>
      </c>
      <c r="E313" t="s">
        <v>310</v>
      </c>
      <c r="F313" t="s">
        <v>3795</v>
      </c>
      <c r="G313" t="s">
        <v>3797</v>
      </c>
      <c r="H313" t="s">
        <v>322</v>
      </c>
      <c r="I313" t="s">
        <v>918</v>
      </c>
      <c r="J313" t="s">
        <v>205</v>
      </c>
      <c r="K313" t="s">
        <v>205</v>
      </c>
      <c r="L313" t="s">
        <v>326</v>
      </c>
      <c r="M313" t="s">
        <v>341</v>
      </c>
      <c r="N313" t="s">
        <v>460</v>
      </c>
      <c r="O313" t="s">
        <v>340</v>
      </c>
      <c r="P313" t="s">
        <v>1213</v>
      </c>
      <c r="Q313" s="131">
        <v>8700</v>
      </c>
      <c r="R313" s="131">
        <v>1</v>
      </c>
      <c r="S313" s="131">
        <v>2307</v>
      </c>
      <c r="T313" s="109"/>
      <c r="U313" s="131">
        <v>200.709</v>
      </c>
      <c r="V313" s="132">
        <v>4.2999999999999999E-4</v>
      </c>
      <c r="W313" s="132">
        <v>8.43231288311028E-4</v>
      </c>
      <c r="X313" s="132">
        <v>2.9999999999999997E-4</v>
      </c>
    </row>
    <row r="314" spans="1:24">
      <c r="A314" t="s">
        <v>1214</v>
      </c>
      <c r="B314" t="s">
        <v>1225</v>
      </c>
      <c r="C314" t="s">
        <v>3798</v>
      </c>
      <c r="D314" t="s">
        <v>3799</v>
      </c>
      <c r="E314" t="s">
        <v>310</v>
      </c>
      <c r="F314" t="s">
        <v>3798</v>
      </c>
      <c r="G314" t="s">
        <v>3800</v>
      </c>
      <c r="H314" t="s">
        <v>322</v>
      </c>
      <c r="I314" t="s">
        <v>918</v>
      </c>
      <c r="J314" t="s">
        <v>205</v>
      </c>
      <c r="K314" t="s">
        <v>205</v>
      </c>
      <c r="L314" t="s">
        <v>326</v>
      </c>
      <c r="M314" t="s">
        <v>341</v>
      </c>
      <c r="N314" t="s">
        <v>448</v>
      </c>
      <c r="O314" t="s">
        <v>340</v>
      </c>
      <c r="P314" t="s">
        <v>1213</v>
      </c>
      <c r="Q314" s="131">
        <v>154285.71</v>
      </c>
      <c r="R314" s="131">
        <v>1</v>
      </c>
      <c r="S314" s="131">
        <v>72.7</v>
      </c>
      <c r="T314" s="109"/>
      <c r="U314" s="131">
        <v>112.166</v>
      </c>
      <c r="V314" s="132">
        <v>8.5999999999999998E-4</v>
      </c>
      <c r="W314" s="132">
        <v>4.7123886165889307E-4</v>
      </c>
      <c r="X314" s="132">
        <v>1.7000000000000001E-4</v>
      </c>
    </row>
    <row r="315" spans="1:24">
      <c r="A315" t="s">
        <v>1214</v>
      </c>
      <c r="B315" t="s">
        <v>1225</v>
      </c>
      <c r="C315" t="s">
        <v>3357</v>
      </c>
      <c r="D315" t="s">
        <v>3358</v>
      </c>
      <c r="E315" t="s">
        <v>80</v>
      </c>
      <c r="F315" t="s">
        <v>3664</v>
      </c>
      <c r="G315" t="s">
        <v>3665</v>
      </c>
      <c r="H315" t="s">
        <v>322</v>
      </c>
      <c r="I315" t="s">
        <v>918</v>
      </c>
      <c r="J315" t="s">
        <v>206</v>
      </c>
      <c r="K315" t="s">
        <v>302</v>
      </c>
      <c r="L315" t="s">
        <v>326</v>
      </c>
      <c r="M315" t="s">
        <v>345</v>
      </c>
      <c r="N315" t="s">
        <v>549</v>
      </c>
      <c r="O315" t="s">
        <v>340</v>
      </c>
      <c r="P315" t="s">
        <v>1216</v>
      </c>
      <c r="Q315" s="131">
        <v>20180</v>
      </c>
      <c r="R315" s="131">
        <v>3.3719999999999999</v>
      </c>
      <c r="S315" s="131">
        <v>22649</v>
      </c>
      <c r="T315" s="109">
        <v>9.468</v>
      </c>
      <c r="U315" s="131">
        <v>15443.882</v>
      </c>
      <c r="V315" s="132">
        <v>0</v>
      </c>
      <c r="W315" s="132">
        <v>6.4883809472338044E-2</v>
      </c>
      <c r="X315" s="132">
        <v>2.3300000000000001E-2</v>
      </c>
    </row>
    <row r="316" spans="1:24">
      <c r="A316" t="s">
        <v>1214</v>
      </c>
      <c r="B316" t="s">
        <v>1225</v>
      </c>
      <c r="C316" t="s">
        <v>3263</v>
      </c>
      <c r="D316" t="s">
        <v>3264</v>
      </c>
      <c r="E316" t="s">
        <v>80</v>
      </c>
      <c r="F316" t="s">
        <v>3801</v>
      </c>
      <c r="G316" t="s">
        <v>3802</v>
      </c>
      <c r="H316" t="s">
        <v>322</v>
      </c>
      <c r="I316" t="s">
        <v>918</v>
      </c>
      <c r="J316" t="s">
        <v>206</v>
      </c>
      <c r="K316" t="s">
        <v>225</v>
      </c>
      <c r="L316" t="s">
        <v>326</v>
      </c>
      <c r="M316" t="s">
        <v>345</v>
      </c>
      <c r="N316" t="s">
        <v>545</v>
      </c>
      <c r="O316" t="s">
        <v>340</v>
      </c>
      <c r="P316" t="s">
        <v>1216</v>
      </c>
      <c r="Q316" s="131">
        <v>17250</v>
      </c>
      <c r="R316" s="131">
        <v>3.3719999999999999</v>
      </c>
      <c r="S316" s="131">
        <v>21939</v>
      </c>
      <c r="T316" s="109"/>
      <c r="U316" s="131">
        <v>12761.258</v>
      </c>
      <c r="V316" s="132">
        <v>0</v>
      </c>
      <c r="W316" s="132">
        <v>5.361340061387089E-2</v>
      </c>
      <c r="X316" s="132">
        <v>1.924E-2</v>
      </c>
    </row>
    <row r="317" spans="1:24">
      <c r="A317" t="s">
        <v>1214</v>
      </c>
      <c r="B317" t="s">
        <v>1225</v>
      </c>
      <c r="C317" t="s">
        <v>3700</v>
      </c>
      <c r="D317" t="s">
        <v>3701</v>
      </c>
      <c r="E317" t="s">
        <v>80</v>
      </c>
      <c r="F317" t="s">
        <v>3700</v>
      </c>
      <c r="G317" t="s">
        <v>3702</v>
      </c>
      <c r="H317" t="s">
        <v>322</v>
      </c>
      <c r="I317" t="s">
        <v>918</v>
      </c>
      <c r="J317" t="s">
        <v>206</v>
      </c>
      <c r="K317" t="s">
        <v>225</v>
      </c>
      <c r="L317" t="s">
        <v>326</v>
      </c>
      <c r="M317" t="s">
        <v>345</v>
      </c>
      <c r="N317" t="s">
        <v>570</v>
      </c>
      <c r="O317" t="s">
        <v>340</v>
      </c>
      <c r="P317" t="s">
        <v>1216</v>
      </c>
      <c r="Q317" s="131">
        <v>7110</v>
      </c>
      <c r="R317" s="131">
        <v>3.3719999999999999</v>
      </c>
      <c r="S317" s="131">
        <v>38821</v>
      </c>
      <c r="T317" s="109"/>
      <c r="U317" s="131">
        <v>9307.3040000000001</v>
      </c>
      <c r="V317" s="132">
        <v>2.0000000000000002E-5</v>
      </c>
      <c r="W317" s="132">
        <v>3.9102431593114335E-2</v>
      </c>
      <c r="X317" s="132">
        <v>1.4030000000000001E-2</v>
      </c>
    </row>
    <row r="318" spans="1:24">
      <c r="A318" t="s">
        <v>1214</v>
      </c>
      <c r="B318" t="s">
        <v>1225</v>
      </c>
      <c r="C318" t="s">
        <v>3375</v>
      </c>
      <c r="D318" t="s">
        <v>3376</v>
      </c>
      <c r="E318" t="s">
        <v>80</v>
      </c>
      <c r="F318" t="s">
        <v>3803</v>
      </c>
      <c r="G318" t="s">
        <v>3804</v>
      </c>
      <c r="H318" t="s">
        <v>322</v>
      </c>
      <c r="I318" t="s">
        <v>918</v>
      </c>
      <c r="J318" t="s">
        <v>206</v>
      </c>
      <c r="K318" t="s">
        <v>225</v>
      </c>
      <c r="L318" t="s">
        <v>326</v>
      </c>
      <c r="M318" t="s">
        <v>345</v>
      </c>
      <c r="N318" t="s">
        <v>545</v>
      </c>
      <c r="O318" t="s">
        <v>340</v>
      </c>
      <c r="P318" t="s">
        <v>1216</v>
      </c>
      <c r="Q318" s="131">
        <v>12500</v>
      </c>
      <c r="R318" s="131">
        <v>3.3719999999999999</v>
      </c>
      <c r="S318" s="131">
        <v>21863</v>
      </c>
      <c r="T318" s="109"/>
      <c r="U318" s="131">
        <v>9215.2549999999992</v>
      </c>
      <c r="V318" s="132">
        <v>0</v>
      </c>
      <c r="W318" s="132">
        <v>3.8715709538509196E-2</v>
      </c>
      <c r="X318" s="132">
        <v>1.3899999999999999E-2</v>
      </c>
    </row>
    <row r="319" spans="1:24">
      <c r="A319" t="s">
        <v>1214</v>
      </c>
      <c r="B319" t="s">
        <v>1225</v>
      </c>
      <c r="C319" t="s">
        <v>3660</v>
      </c>
      <c r="D319" t="s">
        <v>3661</v>
      </c>
      <c r="E319" t="s">
        <v>80</v>
      </c>
      <c r="F319" t="s">
        <v>3805</v>
      </c>
      <c r="G319" t="s">
        <v>3806</v>
      </c>
      <c r="H319" t="s">
        <v>322</v>
      </c>
      <c r="I319" t="s">
        <v>918</v>
      </c>
      <c r="J319" t="s">
        <v>206</v>
      </c>
      <c r="K319" t="s">
        <v>225</v>
      </c>
      <c r="L319" t="s">
        <v>326</v>
      </c>
      <c r="M319" t="s">
        <v>347</v>
      </c>
      <c r="N319" t="s">
        <v>546</v>
      </c>
      <c r="O319" t="s">
        <v>340</v>
      </c>
      <c r="P319" t="s">
        <v>1216</v>
      </c>
      <c r="Q319" s="131">
        <v>14225</v>
      </c>
      <c r="R319" s="131">
        <v>3.3719999999999999</v>
      </c>
      <c r="S319" s="131">
        <v>17623</v>
      </c>
      <c r="T319" s="109"/>
      <c r="U319" s="131">
        <v>8453.1720000000005</v>
      </c>
      <c r="V319" s="132">
        <v>0</v>
      </c>
      <c r="W319" s="132">
        <v>3.5513998454851099E-2</v>
      </c>
      <c r="X319" s="132">
        <v>1.2749999999999999E-2</v>
      </c>
    </row>
    <row r="320" spans="1:24">
      <c r="A320" t="s">
        <v>1214</v>
      </c>
      <c r="B320" t="s">
        <v>1225</v>
      </c>
      <c r="C320" t="s">
        <v>3648</v>
      </c>
      <c r="D320" t="s">
        <v>3649</v>
      </c>
      <c r="E320" t="s">
        <v>80</v>
      </c>
      <c r="F320" t="s">
        <v>3650</v>
      </c>
      <c r="G320" t="s">
        <v>3651</v>
      </c>
      <c r="H320" t="s">
        <v>322</v>
      </c>
      <c r="I320" t="s">
        <v>918</v>
      </c>
      <c r="J320" t="s">
        <v>206</v>
      </c>
      <c r="K320" t="s">
        <v>225</v>
      </c>
      <c r="L320" t="s">
        <v>326</v>
      </c>
      <c r="M320" t="s">
        <v>345</v>
      </c>
      <c r="N320" t="s">
        <v>545</v>
      </c>
      <c r="O320" t="s">
        <v>340</v>
      </c>
      <c r="P320" t="s">
        <v>1216</v>
      </c>
      <c r="Q320" s="131">
        <v>4750</v>
      </c>
      <c r="R320" s="131">
        <v>3.3719999999999999</v>
      </c>
      <c r="S320" s="131">
        <v>49741</v>
      </c>
      <c r="T320" s="109"/>
      <c r="U320" s="131">
        <v>7967.0159999999996</v>
      </c>
      <c r="V320" s="132">
        <v>0</v>
      </c>
      <c r="W320" s="132">
        <v>3.3471529257156248E-2</v>
      </c>
      <c r="X320" s="132">
        <v>1.201E-2</v>
      </c>
    </row>
    <row r="321" spans="1:24">
      <c r="A321" t="s">
        <v>1214</v>
      </c>
      <c r="B321" t="s">
        <v>1225</v>
      </c>
      <c r="C321" t="s">
        <v>3352</v>
      </c>
      <c r="D321" t="s">
        <v>3353</v>
      </c>
      <c r="E321" t="s">
        <v>80</v>
      </c>
      <c r="F321" t="s">
        <v>3352</v>
      </c>
      <c r="G321" t="s">
        <v>3680</v>
      </c>
      <c r="H321" t="s">
        <v>322</v>
      </c>
      <c r="I321" t="s">
        <v>918</v>
      </c>
      <c r="J321" t="s">
        <v>206</v>
      </c>
      <c r="K321" t="s">
        <v>225</v>
      </c>
      <c r="L321" t="s">
        <v>326</v>
      </c>
      <c r="M321" t="s">
        <v>345</v>
      </c>
      <c r="N321" t="s">
        <v>546</v>
      </c>
      <c r="O321" t="s">
        <v>340</v>
      </c>
      <c r="P321" t="s">
        <v>1216</v>
      </c>
      <c r="Q321" s="131">
        <v>2750</v>
      </c>
      <c r="R321" s="131">
        <v>3.3719999999999999</v>
      </c>
      <c r="S321" s="131">
        <v>73809</v>
      </c>
      <c r="T321" s="109"/>
      <c r="U321" s="131">
        <v>6844.3090000000002</v>
      </c>
      <c r="V321" s="132">
        <v>0</v>
      </c>
      <c r="W321" s="132">
        <v>2.8754741918243648E-2</v>
      </c>
      <c r="X321" s="132">
        <v>1.0319999999999999E-2</v>
      </c>
    </row>
    <row r="322" spans="1:24">
      <c r="A322" t="s">
        <v>1214</v>
      </c>
      <c r="B322" t="s">
        <v>1225</v>
      </c>
      <c r="C322" t="s">
        <v>3685</v>
      </c>
      <c r="D322" t="s">
        <v>3686</v>
      </c>
      <c r="E322" t="s">
        <v>80</v>
      </c>
      <c r="F322" t="s">
        <v>3687</v>
      </c>
      <c r="G322" t="s">
        <v>3688</v>
      </c>
      <c r="H322" t="s">
        <v>322</v>
      </c>
      <c r="I322" t="s">
        <v>918</v>
      </c>
      <c r="J322" t="s">
        <v>206</v>
      </c>
      <c r="K322" t="s">
        <v>225</v>
      </c>
      <c r="L322" t="s">
        <v>326</v>
      </c>
      <c r="M322" t="s">
        <v>345</v>
      </c>
      <c r="N322" t="s">
        <v>545</v>
      </c>
      <c r="O322" t="s">
        <v>340</v>
      </c>
      <c r="P322" t="s">
        <v>1216</v>
      </c>
      <c r="Q322" s="131">
        <v>9450</v>
      </c>
      <c r="R322" s="131">
        <v>3.3719999999999999</v>
      </c>
      <c r="S322" s="131">
        <v>20464</v>
      </c>
      <c r="T322" s="109"/>
      <c r="U322" s="131">
        <v>6520.9350000000004</v>
      </c>
      <c r="V322" s="132">
        <v>1.0000000000000001E-5</v>
      </c>
      <c r="W322" s="132">
        <v>2.7396162708411054E-2</v>
      </c>
      <c r="X322" s="132">
        <v>9.8300000000000002E-3</v>
      </c>
    </row>
    <row r="323" spans="1:24">
      <c r="A323" t="s">
        <v>1214</v>
      </c>
      <c r="B323" t="s">
        <v>1225</v>
      </c>
      <c r="C323" t="s">
        <v>3807</v>
      </c>
      <c r="D323" t="s">
        <v>3808</v>
      </c>
      <c r="E323" t="s">
        <v>80</v>
      </c>
      <c r="F323" t="s">
        <v>3809</v>
      </c>
      <c r="G323" t="s">
        <v>3810</v>
      </c>
      <c r="H323" t="s">
        <v>322</v>
      </c>
      <c r="I323" t="s">
        <v>918</v>
      </c>
      <c r="J323" t="s">
        <v>206</v>
      </c>
      <c r="K323" t="s">
        <v>225</v>
      </c>
      <c r="L323" t="s">
        <v>326</v>
      </c>
      <c r="M323" t="s">
        <v>347</v>
      </c>
      <c r="N323" t="s">
        <v>545</v>
      </c>
      <c r="O323" t="s">
        <v>340</v>
      </c>
      <c r="P323" t="s">
        <v>1216</v>
      </c>
      <c r="Q323" s="131">
        <v>17250</v>
      </c>
      <c r="R323" s="131">
        <v>3.3719999999999999</v>
      </c>
      <c r="S323" s="131">
        <v>7798</v>
      </c>
      <c r="T323" s="109"/>
      <c r="U323" s="131">
        <v>4535.8630000000003</v>
      </c>
      <c r="V323" s="132">
        <v>6.9999999999999994E-5</v>
      </c>
      <c r="W323" s="132">
        <v>1.9056353233249754E-2</v>
      </c>
      <c r="X323" s="132">
        <v>6.8399999999999997E-3</v>
      </c>
    </row>
    <row r="324" spans="1:24">
      <c r="A324" t="s">
        <v>1214</v>
      </c>
      <c r="B324" t="s">
        <v>1225</v>
      </c>
      <c r="C324" t="s">
        <v>3811</v>
      </c>
      <c r="D324" t="s">
        <v>3812</v>
      </c>
      <c r="E324" t="s">
        <v>80</v>
      </c>
      <c r="F324" t="s">
        <v>3813</v>
      </c>
      <c r="G324" t="s">
        <v>3814</v>
      </c>
      <c r="H324" t="s">
        <v>322</v>
      </c>
      <c r="I324" t="s">
        <v>918</v>
      </c>
      <c r="J324" t="s">
        <v>206</v>
      </c>
      <c r="K324" t="s">
        <v>282</v>
      </c>
      <c r="L324" t="s">
        <v>326</v>
      </c>
      <c r="M324" t="s">
        <v>315</v>
      </c>
      <c r="N324" t="s">
        <v>441</v>
      </c>
      <c r="O324" t="s">
        <v>340</v>
      </c>
      <c r="P324" t="s">
        <v>1217</v>
      </c>
      <c r="Q324" s="131">
        <v>19350</v>
      </c>
      <c r="R324" s="131">
        <v>3.9550000000000001</v>
      </c>
      <c r="S324" s="131">
        <v>5210</v>
      </c>
      <c r="T324" s="109">
        <v>16.448</v>
      </c>
      <c r="U324" s="131">
        <v>4052.4290000000001</v>
      </c>
      <c r="V324" s="132">
        <v>1.0000000000000001E-5</v>
      </c>
      <c r="W324" s="132">
        <v>1.7025319873343853E-2</v>
      </c>
      <c r="X324" s="132">
        <v>6.1399999999999996E-3</v>
      </c>
    </row>
    <row r="325" spans="1:24">
      <c r="A325" t="s">
        <v>1214</v>
      </c>
      <c r="B325" t="s">
        <v>1225</v>
      </c>
      <c r="C325" t="s">
        <v>3815</v>
      </c>
      <c r="D325" t="s">
        <v>3816</v>
      </c>
      <c r="E325" t="s">
        <v>313</v>
      </c>
      <c r="F325" t="s">
        <v>3815</v>
      </c>
      <c r="G325" t="s">
        <v>3817</v>
      </c>
      <c r="H325" t="s">
        <v>322</v>
      </c>
      <c r="I325" t="s">
        <v>918</v>
      </c>
      <c r="J325" t="s">
        <v>206</v>
      </c>
      <c r="K325" t="s">
        <v>234</v>
      </c>
      <c r="L325" t="s">
        <v>326</v>
      </c>
      <c r="M325" t="s">
        <v>315</v>
      </c>
      <c r="N325" t="s">
        <v>492</v>
      </c>
      <c r="O325" t="s">
        <v>340</v>
      </c>
      <c r="P325" t="s">
        <v>1219</v>
      </c>
      <c r="Q325" s="131">
        <v>285640</v>
      </c>
      <c r="R325" s="131">
        <v>4.6239999999999997</v>
      </c>
      <c r="S325" s="131">
        <v>283.60000000000002</v>
      </c>
      <c r="T325" s="109"/>
      <c r="U325" s="131">
        <v>3745.4630000000002</v>
      </c>
      <c r="V325" s="132">
        <v>2.0000000000000002E-5</v>
      </c>
      <c r="W325" s="132">
        <v>1.5735674986230255E-2</v>
      </c>
      <c r="X325" s="132">
        <v>5.6499999999999996E-3</v>
      </c>
    </row>
    <row r="326" spans="1:24">
      <c r="A326" t="s">
        <v>1214</v>
      </c>
      <c r="B326" t="s">
        <v>1225</v>
      </c>
      <c r="C326" t="s">
        <v>3818</v>
      </c>
      <c r="D326" t="s">
        <v>3819</v>
      </c>
      <c r="E326" t="s">
        <v>80</v>
      </c>
      <c r="F326" t="s">
        <v>3820</v>
      </c>
      <c r="G326" t="s">
        <v>3821</v>
      </c>
      <c r="H326" t="s">
        <v>322</v>
      </c>
      <c r="I326" t="s">
        <v>918</v>
      </c>
      <c r="J326" t="s">
        <v>206</v>
      </c>
      <c r="K326" t="s">
        <v>288</v>
      </c>
      <c r="L326" t="s">
        <v>326</v>
      </c>
      <c r="M326" t="s">
        <v>315</v>
      </c>
      <c r="N326" t="s">
        <v>526</v>
      </c>
      <c r="O326" t="s">
        <v>340</v>
      </c>
      <c r="P326" t="s">
        <v>1226</v>
      </c>
      <c r="Q326" s="131">
        <v>10000</v>
      </c>
      <c r="R326" s="131">
        <v>4.2309999999999999</v>
      </c>
      <c r="S326" s="131">
        <v>7883</v>
      </c>
      <c r="T326" s="109"/>
      <c r="U326" s="131">
        <v>3335.6129999999998</v>
      </c>
      <c r="V326" s="132">
        <v>0</v>
      </c>
      <c r="W326" s="132">
        <v>1.4013787360292827E-2</v>
      </c>
      <c r="X326" s="132">
        <v>5.0299999999999997E-3</v>
      </c>
    </row>
    <row r="327" spans="1:24">
      <c r="A327" t="s">
        <v>1214</v>
      </c>
      <c r="B327" t="s">
        <v>1225</v>
      </c>
      <c r="C327" t="s">
        <v>3822</v>
      </c>
      <c r="D327" t="s">
        <v>3823</v>
      </c>
      <c r="E327" t="s">
        <v>80</v>
      </c>
      <c r="F327" t="s">
        <v>3822</v>
      </c>
      <c r="G327" t="s">
        <v>3824</v>
      </c>
      <c r="H327" t="s">
        <v>322</v>
      </c>
      <c r="I327" t="s">
        <v>918</v>
      </c>
      <c r="J327" t="s">
        <v>206</v>
      </c>
      <c r="K327" t="s">
        <v>252</v>
      </c>
      <c r="L327" t="s">
        <v>326</v>
      </c>
      <c r="M327" t="s">
        <v>315</v>
      </c>
      <c r="N327" t="s">
        <v>498</v>
      </c>
      <c r="O327" t="s">
        <v>340</v>
      </c>
      <c r="P327" t="s">
        <v>1227</v>
      </c>
      <c r="Q327" s="131">
        <v>28000</v>
      </c>
      <c r="R327" s="131">
        <v>2.3E-2</v>
      </c>
      <c r="S327" s="131">
        <v>473700</v>
      </c>
      <c r="T327" s="109"/>
      <c r="U327" s="131">
        <v>3099.5709999999999</v>
      </c>
      <c r="V327" s="132">
        <v>3.0000000000000001E-5</v>
      </c>
      <c r="W327" s="132">
        <v>1.3022112847662543E-2</v>
      </c>
      <c r="X327" s="132">
        <v>4.6699999999999997E-3</v>
      </c>
    </row>
    <row r="328" spans="1:24">
      <c r="A328" t="s">
        <v>1214</v>
      </c>
      <c r="B328" t="s">
        <v>1225</v>
      </c>
      <c r="C328" t="s">
        <v>3825</v>
      </c>
      <c r="D328" t="s">
        <v>3826</v>
      </c>
      <c r="E328" t="s">
        <v>313</v>
      </c>
      <c r="F328" t="s">
        <v>3825</v>
      </c>
      <c r="G328" t="s">
        <v>3827</v>
      </c>
      <c r="H328" t="s">
        <v>322</v>
      </c>
      <c r="I328" t="s">
        <v>918</v>
      </c>
      <c r="J328" t="s">
        <v>206</v>
      </c>
      <c r="K328" t="s">
        <v>225</v>
      </c>
      <c r="L328" t="s">
        <v>326</v>
      </c>
      <c r="M328" t="s">
        <v>345</v>
      </c>
      <c r="N328" t="s">
        <v>538</v>
      </c>
      <c r="O328" t="s">
        <v>340</v>
      </c>
      <c r="P328" t="s">
        <v>1216</v>
      </c>
      <c r="Q328" s="131">
        <v>5000</v>
      </c>
      <c r="R328" s="131">
        <v>3.3719999999999999</v>
      </c>
      <c r="S328" s="131">
        <v>18347</v>
      </c>
      <c r="T328" s="109"/>
      <c r="U328" s="131">
        <v>3093.3040000000001</v>
      </c>
      <c r="V328" s="132">
        <v>1.0000000000000001E-5</v>
      </c>
      <c r="W328" s="132">
        <v>1.2995783532664984E-2</v>
      </c>
      <c r="X328" s="132">
        <v>4.6600000000000001E-3</v>
      </c>
    </row>
    <row r="329" spans="1:24">
      <c r="A329" t="s">
        <v>1214</v>
      </c>
      <c r="B329" t="s">
        <v>1225</v>
      </c>
      <c r="C329" t="s">
        <v>3828</v>
      </c>
      <c r="D329" t="s">
        <v>3829</v>
      </c>
      <c r="E329" t="s">
        <v>313</v>
      </c>
      <c r="F329" t="s">
        <v>3828</v>
      </c>
      <c r="G329" t="s">
        <v>3830</v>
      </c>
      <c r="H329" t="s">
        <v>322</v>
      </c>
      <c r="I329" t="s">
        <v>918</v>
      </c>
      <c r="J329" t="s">
        <v>206</v>
      </c>
      <c r="K329" t="s">
        <v>246</v>
      </c>
      <c r="L329" t="s">
        <v>326</v>
      </c>
      <c r="M329" t="s">
        <v>315</v>
      </c>
      <c r="N329" t="s">
        <v>553</v>
      </c>
      <c r="O329" t="s">
        <v>340</v>
      </c>
      <c r="P329" t="s">
        <v>1217</v>
      </c>
      <c r="Q329" s="131">
        <v>28000</v>
      </c>
      <c r="R329" s="131">
        <v>3.9550000000000001</v>
      </c>
      <c r="S329" s="131">
        <v>2748</v>
      </c>
      <c r="T329" s="109"/>
      <c r="U329" s="131">
        <v>3043.2890000000002</v>
      </c>
      <c r="V329" s="132">
        <v>2.0000000000000002E-5</v>
      </c>
      <c r="W329" s="132">
        <v>1.2785657365503193E-2</v>
      </c>
      <c r="X329" s="132">
        <v>4.5900000000000003E-3</v>
      </c>
    </row>
    <row r="330" spans="1:24">
      <c r="A330" t="s">
        <v>1214</v>
      </c>
      <c r="B330" t="s">
        <v>1225</v>
      </c>
      <c r="C330" t="s">
        <v>3831</v>
      </c>
      <c r="D330" t="s">
        <v>3832</v>
      </c>
      <c r="E330" t="s">
        <v>80</v>
      </c>
      <c r="F330" t="s">
        <v>3833</v>
      </c>
      <c r="G330" t="s">
        <v>3834</v>
      </c>
      <c r="H330" t="s">
        <v>322</v>
      </c>
      <c r="I330" t="s">
        <v>918</v>
      </c>
      <c r="J330" t="s">
        <v>206</v>
      </c>
      <c r="K330" t="s">
        <v>234</v>
      </c>
      <c r="L330" t="s">
        <v>326</v>
      </c>
      <c r="M330" t="s">
        <v>345</v>
      </c>
      <c r="N330" t="s">
        <v>487</v>
      </c>
      <c r="O330" t="s">
        <v>340</v>
      </c>
      <c r="P330" t="s">
        <v>1216</v>
      </c>
      <c r="Q330" s="131">
        <v>12400</v>
      </c>
      <c r="R330" s="131">
        <v>3.3719999999999999</v>
      </c>
      <c r="S330" s="131">
        <v>7041</v>
      </c>
      <c r="T330" s="109"/>
      <c r="U330" s="131">
        <v>2944.0390000000002</v>
      </c>
      <c r="V330" s="132">
        <v>0</v>
      </c>
      <c r="W330" s="132">
        <v>1.23686820162918E-2</v>
      </c>
      <c r="X330" s="132">
        <v>4.4400000000000004E-3</v>
      </c>
    </row>
    <row r="331" spans="1:24">
      <c r="A331" t="s">
        <v>1214</v>
      </c>
      <c r="B331" t="s">
        <v>1225</v>
      </c>
      <c r="C331" t="s">
        <v>3835</v>
      </c>
      <c r="D331">
        <v>5496</v>
      </c>
      <c r="E331" t="s">
        <v>80</v>
      </c>
      <c r="F331" t="s">
        <v>3836</v>
      </c>
      <c r="G331" t="s">
        <v>3837</v>
      </c>
      <c r="H331" t="s">
        <v>322</v>
      </c>
      <c r="I331" t="s">
        <v>918</v>
      </c>
      <c r="J331" t="s">
        <v>206</v>
      </c>
      <c r="K331" t="s">
        <v>225</v>
      </c>
      <c r="L331" t="s">
        <v>326</v>
      </c>
      <c r="M331" t="s">
        <v>347</v>
      </c>
      <c r="N331" t="s">
        <v>549</v>
      </c>
      <c r="O331" t="s">
        <v>340</v>
      </c>
      <c r="P331" t="s">
        <v>1216</v>
      </c>
      <c r="Q331" s="131">
        <v>9500</v>
      </c>
      <c r="R331" s="131">
        <v>3.3719999999999999</v>
      </c>
      <c r="S331" s="131">
        <v>8065</v>
      </c>
      <c r="T331" s="109"/>
      <c r="U331" s="131">
        <v>2583.5419999999999</v>
      </c>
      <c r="V331" s="132">
        <v>6.0000000000000002E-5</v>
      </c>
      <c r="W331" s="132">
        <v>1.0854139321433767E-2</v>
      </c>
      <c r="X331" s="132">
        <v>3.8999999999999998E-3</v>
      </c>
    </row>
    <row r="332" spans="1:24">
      <c r="A332" t="s">
        <v>1214</v>
      </c>
      <c r="B332" t="s">
        <v>1225</v>
      </c>
      <c r="C332" t="s">
        <v>3838</v>
      </c>
      <c r="D332" t="s">
        <v>3839</v>
      </c>
      <c r="E332" t="s">
        <v>80</v>
      </c>
      <c r="F332" t="s">
        <v>3840</v>
      </c>
      <c r="G332" t="s">
        <v>3841</v>
      </c>
      <c r="H332" t="s">
        <v>322</v>
      </c>
      <c r="I332" t="s">
        <v>918</v>
      </c>
      <c r="J332" t="s">
        <v>206</v>
      </c>
      <c r="K332" t="s">
        <v>225</v>
      </c>
      <c r="L332" t="s">
        <v>326</v>
      </c>
      <c r="M332" t="s">
        <v>345</v>
      </c>
      <c r="N332" t="s">
        <v>554</v>
      </c>
      <c r="O332" t="s">
        <v>340</v>
      </c>
      <c r="P332" t="s">
        <v>1216</v>
      </c>
      <c r="Q332" s="131">
        <v>7725</v>
      </c>
      <c r="R332" s="131">
        <v>3.3719999999999999</v>
      </c>
      <c r="S332" s="131">
        <v>9330</v>
      </c>
      <c r="T332" s="109"/>
      <c r="U332" s="131">
        <v>2430.3440000000001</v>
      </c>
      <c r="V332" s="132">
        <v>0</v>
      </c>
      <c r="W332" s="132">
        <v>1.0210514237821808E-2</v>
      </c>
      <c r="X332" s="132">
        <v>3.6600000000000001E-3</v>
      </c>
    </row>
    <row r="333" spans="1:24">
      <c r="A333" t="s">
        <v>1214</v>
      </c>
      <c r="B333" t="s">
        <v>1225</v>
      </c>
      <c r="C333" t="s">
        <v>3842</v>
      </c>
      <c r="D333" t="s">
        <v>3843</v>
      </c>
      <c r="E333" t="s">
        <v>80</v>
      </c>
      <c r="F333" t="s">
        <v>3844</v>
      </c>
      <c r="G333" t="s">
        <v>3845</v>
      </c>
      <c r="H333" t="s">
        <v>322</v>
      </c>
      <c r="I333" t="s">
        <v>918</v>
      </c>
      <c r="J333" t="s">
        <v>206</v>
      </c>
      <c r="K333" t="s">
        <v>225</v>
      </c>
      <c r="L333" t="s">
        <v>326</v>
      </c>
      <c r="M333" t="s">
        <v>345</v>
      </c>
      <c r="N333" t="s">
        <v>531</v>
      </c>
      <c r="O333" t="s">
        <v>340</v>
      </c>
      <c r="P333" t="s">
        <v>1216</v>
      </c>
      <c r="Q333" s="131">
        <v>60000</v>
      </c>
      <c r="R333" s="131">
        <v>3.3719999999999999</v>
      </c>
      <c r="S333" s="131">
        <v>1037</v>
      </c>
      <c r="T333" s="109"/>
      <c r="U333" s="131">
        <v>2098.058</v>
      </c>
      <c r="V333" s="132">
        <v>1.0000000000000001E-5</v>
      </c>
      <c r="W333" s="132">
        <v>8.8144933724509551E-3</v>
      </c>
      <c r="X333" s="132">
        <v>3.16E-3</v>
      </c>
    </row>
    <row r="334" spans="1:24">
      <c r="A334" t="s">
        <v>1214</v>
      </c>
      <c r="B334" t="s">
        <v>1225</v>
      </c>
      <c r="C334" t="s">
        <v>3846</v>
      </c>
      <c r="D334" t="s">
        <v>3847</v>
      </c>
      <c r="E334" t="s">
        <v>80</v>
      </c>
      <c r="F334" t="s">
        <v>3848</v>
      </c>
      <c r="G334" t="s">
        <v>3849</v>
      </c>
      <c r="H334" t="s">
        <v>322</v>
      </c>
      <c r="I334" t="s">
        <v>918</v>
      </c>
      <c r="J334" t="s">
        <v>206</v>
      </c>
      <c r="K334" t="s">
        <v>252</v>
      </c>
      <c r="L334" t="s">
        <v>326</v>
      </c>
      <c r="M334" t="s">
        <v>315</v>
      </c>
      <c r="N334" t="s">
        <v>498</v>
      </c>
      <c r="O334" t="s">
        <v>340</v>
      </c>
      <c r="P334" t="s">
        <v>1227</v>
      </c>
      <c r="Q334" s="131">
        <v>54000</v>
      </c>
      <c r="R334" s="131">
        <v>2.3E-2</v>
      </c>
      <c r="S334" s="131">
        <v>162200</v>
      </c>
      <c r="T334" s="109">
        <v>1144.7149999999999</v>
      </c>
      <c r="U334" s="131">
        <v>2073.5949999999998</v>
      </c>
      <c r="V334" s="132">
        <v>5.0000000000000002E-5</v>
      </c>
      <c r="W334" s="132">
        <v>8.711717876554146E-3</v>
      </c>
      <c r="X334" s="132">
        <v>4.8500000000000001E-3</v>
      </c>
    </row>
    <row r="335" spans="1:24">
      <c r="A335" t="s">
        <v>1214</v>
      </c>
      <c r="B335" t="s">
        <v>1225</v>
      </c>
      <c r="C335" t="s">
        <v>3850</v>
      </c>
      <c r="D335" t="s">
        <v>3851</v>
      </c>
      <c r="E335" t="s">
        <v>313</v>
      </c>
      <c r="F335" t="s">
        <v>3850</v>
      </c>
      <c r="G335" t="s">
        <v>3852</v>
      </c>
      <c r="H335" t="s">
        <v>322</v>
      </c>
      <c r="I335" t="s">
        <v>918</v>
      </c>
      <c r="J335" t="s">
        <v>206</v>
      </c>
      <c r="K335" t="s">
        <v>252</v>
      </c>
      <c r="L335" t="s">
        <v>326</v>
      </c>
      <c r="M335" t="s">
        <v>315</v>
      </c>
      <c r="N335" t="s">
        <v>538</v>
      </c>
      <c r="O335" t="s">
        <v>340</v>
      </c>
      <c r="P335" t="s">
        <v>1227</v>
      </c>
      <c r="Q335" s="131">
        <v>45000</v>
      </c>
      <c r="R335" s="131">
        <v>2.3E-2</v>
      </c>
      <c r="S335" s="131">
        <v>133200</v>
      </c>
      <c r="T335" s="109"/>
      <c r="U335" s="131">
        <v>1400.7380000000001</v>
      </c>
      <c r="V335" s="132">
        <v>2.0000000000000002E-5</v>
      </c>
      <c r="W335" s="132">
        <v>5.8848686821528322E-3</v>
      </c>
      <c r="X335" s="132">
        <v>2.1099999999999999E-3</v>
      </c>
    </row>
    <row r="336" spans="1:24">
      <c r="A336" t="s">
        <v>1214</v>
      </c>
      <c r="B336" t="s">
        <v>1225</v>
      </c>
      <c r="C336" t="s">
        <v>3853</v>
      </c>
      <c r="D336" t="s">
        <v>3854</v>
      </c>
      <c r="E336" t="s">
        <v>80</v>
      </c>
      <c r="F336" t="s">
        <v>3855</v>
      </c>
      <c r="G336" t="s">
        <v>3856</v>
      </c>
      <c r="H336" t="s">
        <v>322</v>
      </c>
      <c r="I336" t="s">
        <v>918</v>
      </c>
      <c r="J336" t="s">
        <v>206</v>
      </c>
      <c r="K336" t="s">
        <v>225</v>
      </c>
      <c r="L336" t="s">
        <v>326</v>
      </c>
      <c r="M336" t="s">
        <v>345</v>
      </c>
      <c r="N336" t="s">
        <v>569</v>
      </c>
      <c r="O336" t="s">
        <v>340</v>
      </c>
      <c r="P336" t="s">
        <v>1216</v>
      </c>
      <c r="Q336" s="131">
        <v>8000</v>
      </c>
      <c r="R336" s="131">
        <v>3.3719999999999999</v>
      </c>
      <c r="S336" s="131">
        <v>5152</v>
      </c>
      <c r="T336" s="109"/>
      <c r="U336" s="131">
        <v>1389.8040000000001</v>
      </c>
      <c r="V336" s="132">
        <v>3.4000000000000002E-4</v>
      </c>
      <c r="W336" s="132">
        <v>5.8389320729006671E-3</v>
      </c>
      <c r="X336" s="132">
        <v>2.0999999999999999E-3</v>
      </c>
    </row>
    <row r="337" spans="1:24">
      <c r="A337" t="s">
        <v>1214</v>
      </c>
      <c r="B337" t="s">
        <v>1225</v>
      </c>
      <c r="C337" t="s">
        <v>3857</v>
      </c>
      <c r="D337" t="s">
        <v>3858</v>
      </c>
      <c r="E337" t="s">
        <v>313</v>
      </c>
      <c r="F337" t="s">
        <v>3859</v>
      </c>
      <c r="G337" t="s">
        <v>3860</v>
      </c>
      <c r="H337" t="s">
        <v>322</v>
      </c>
      <c r="I337" t="s">
        <v>918</v>
      </c>
      <c r="J337" t="s">
        <v>206</v>
      </c>
      <c r="K337" t="s">
        <v>252</v>
      </c>
      <c r="L337" t="s">
        <v>326</v>
      </c>
      <c r="M337" t="s">
        <v>315</v>
      </c>
      <c r="N337" t="s">
        <v>544</v>
      </c>
      <c r="O337" t="s">
        <v>340</v>
      </c>
      <c r="P337" t="s">
        <v>1227</v>
      </c>
      <c r="Q337" s="131">
        <v>13500</v>
      </c>
      <c r="R337" s="131">
        <v>2.3E-2</v>
      </c>
      <c r="S337" s="131">
        <v>421900</v>
      </c>
      <c r="T337" s="109"/>
      <c r="U337" s="131">
        <v>1331.0160000000001</v>
      </c>
      <c r="V337" s="132">
        <v>1.0000000000000001E-5</v>
      </c>
      <c r="W337" s="132">
        <v>5.5919482257526633E-3</v>
      </c>
      <c r="X337" s="132">
        <v>2.0100000000000001E-3</v>
      </c>
    </row>
    <row r="338" spans="1:24">
      <c r="A338" t="s">
        <v>1214</v>
      </c>
      <c r="B338" t="s">
        <v>1225</v>
      </c>
      <c r="C338" t="s">
        <v>3861</v>
      </c>
      <c r="D338" t="s">
        <v>3862</v>
      </c>
      <c r="E338" t="s">
        <v>313</v>
      </c>
      <c r="F338" t="s">
        <v>3861</v>
      </c>
      <c r="G338" t="s">
        <v>3863</v>
      </c>
      <c r="H338" t="s">
        <v>322</v>
      </c>
      <c r="I338" t="s">
        <v>918</v>
      </c>
      <c r="J338" t="s">
        <v>206</v>
      </c>
      <c r="K338" t="s">
        <v>252</v>
      </c>
      <c r="L338" t="s">
        <v>326</v>
      </c>
      <c r="M338" t="s">
        <v>315</v>
      </c>
      <c r="N338" t="s">
        <v>537</v>
      </c>
      <c r="O338" t="s">
        <v>340</v>
      </c>
      <c r="P338" t="s">
        <v>1227</v>
      </c>
      <c r="Q338" s="131">
        <v>33500</v>
      </c>
      <c r="R338" s="131">
        <v>2.3E-2</v>
      </c>
      <c r="S338" s="131">
        <v>155500</v>
      </c>
      <c r="T338" s="109"/>
      <c r="U338" s="131">
        <v>1217.3499999999999</v>
      </c>
      <c r="V338" s="132">
        <v>1.0000000000000001E-5</v>
      </c>
      <c r="W338" s="132">
        <v>5.1144074696472504E-3</v>
      </c>
      <c r="X338" s="132">
        <v>1.8400000000000001E-3</v>
      </c>
    </row>
    <row r="339" spans="1:24">
      <c r="A339" t="s">
        <v>1214</v>
      </c>
      <c r="B339" t="s">
        <v>1225</v>
      </c>
      <c r="C339" t="s">
        <v>3864</v>
      </c>
      <c r="D339" t="s">
        <v>3865</v>
      </c>
      <c r="E339" t="s">
        <v>313</v>
      </c>
      <c r="F339" t="s">
        <v>3864</v>
      </c>
      <c r="G339" t="s">
        <v>3866</v>
      </c>
      <c r="H339" t="s">
        <v>322</v>
      </c>
      <c r="I339" t="s">
        <v>918</v>
      </c>
      <c r="J339" t="s">
        <v>206</v>
      </c>
      <c r="K339" t="s">
        <v>252</v>
      </c>
      <c r="L339" t="s">
        <v>326</v>
      </c>
      <c r="M339" t="s">
        <v>315</v>
      </c>
      <c r="N339" t="s">
        <v>523</v>
      </c>
      <c r="O339" t="s">
        <v>340</v>
      </c>
      <c r="P339" t="s">
        <v>1227</v>
      </c>
      <c r="Q339" s="131">
        <v>6650</v>
      </c>
      <c r="R339" s="131">
        <v>2.3E-2</v>
      </c>
      <c r="S339" s="131">
        <v>755600</v>
      </c>
      <c r="T339" s="109"/>
      <c r="U339" s="131">
        <v>1174.231</v>
      </c>
      <c r="V339" s="132">
        <v>0</v>
      </c>
      <c r="W339" s="132">
        <v>4.933253211887592E-3</v>
      </c>
      <c r="X339" s="132">
        <v>1.7700000000000001E-3</v>
      </c>
    </row>
    <row r="340" spans="1:24">
      <c r="A340" t="s">
        <v>1214</v>
      </c>
      <c r="B340" t="s">
        <v>1225</v>
      </c>
      <c r="C340" t="s">
        <v>3867</v>
      </c>
      <c r="D340" t="s">
        <v>3868</v>
      </c>
      <c r="E340" t="s">
        <v>313</v>
      </c>
      <c r="F340" t="s">
        <v>3867</v>
      </c>
      <c r="G340" t="s">
        <v>3869</v>
      </c>
      <c r="H340" t="s">
        <v>322</v>
      </c>
      <c r="I340" t="s">
        <v>918</v>
      </c>
      <c r="J340" t="s">
        <v>206</v>
      </c>
      <c r="K340" t="s">
        <v>252</v>
      </c>
      <c r="L340" t="s">
        <v>326</v>
      </c>
      <c r="M340" t="s">
        <v>315</v>
      </c>
      <c r="N340" t="s">
        <v>553</v>
      </c>
      <c r="O340" t="s">
        <v>340</v>
      </c>
      <c r="P340" t="s">
        <v>1227</v>
      </c>
      <c r="Q340" s="131">
        <v>14750</v>
      </c>
      <c r="R340" s="131">
        <v>2.3E-2</v>
      </c>
      <c r="S340" s="131">
        <v>332400</v>
      </c>
      <c r="T340" s="109"/>
      <c r="U340" s="131">
        <v>1145.759</v>
      </c>
      <c r="V340" s="132">
        <v>1.0000000000000001E-5</v>
      </c>
      <c r="W340" s="132">
        <v>4.8136348527667181E-3</v>
      </c>
      <c r="X340" s="132">
        <v>1.73E-3</v>
      </c>
    </row>
    <row r="341" spans="1:24">
      <c r="A341" t="s">
        <v>1214</v>
      </c>
      <c r="B341" t="s">
        <v>1225</v>
      </c>
      <c r="C341" t="s">
        <v>3870</v>
      </c>
      <c r="D341" t="s">
        <v>3871</v>
      </c>
      <c r="E341" t="s">
        <v>313</v>
      </c>
      <c r="F341" t="s">
        <v>3870</v>
      </c>
      <c r="G341" t="s">
        <v>3872</v>
      </c>
      <c r="H341" t="s">
        <v>322</v>
      </c>
      <c r="I341" t="s">
        <v>918</v>
      </c>
      <c r="J341" t="s">
        <v>206</v>
      </c>
      <c r="K341" t="s">
        <v>252</v>
      </c>
      <c r="L341" t="s">
        <v>326</v>
      </c>
      <c r="M341" t="s">
        <v>315</v>
      </c>
      <c r="N341" t="s">
        <v>503</v>
      </c>
      <c r="O341" t="s">
        <v>340</v>
      </c>
      <c r="P341" t="s">
        <v>1227</v>
      </c>
      <c r="Q341" s="131">
        <v>10000</v>
      </c>
      <c r="R341" s="131">
        <v>2.3E-2</v>
      </c>
      <c r="S341" s="131">
        <v>482000</v>
      </c>
      <c r="T341" s="109"/>
      <c r="U341" s="131">
        <v>1126.386</v>
      </c>
      <c r="V341" s="132">
        <v>3.0000000000000001E-5</v>
      </c>
      <c r="W341" s="132">
        <v>4.7322437853584325E-3</v>
      </c>
      <c r="X341" s="132">
        <v>1.6999999999999999E-3</v>
      </c>
    </row>
    <row r="342" spans="1:24">
      <c r="A342" t="s">
        <v>1214</v>
      </c>
      <c r="B342" t="s">
        <v>1225</v>
      </c>
      <c r="C342" t="s">
        <v>3873</v>
      </c>
      <c r="D342" t="s">
        <v>3874</v>
      </c>
      <c r="E342" t="s">
        <v>313</v>
      </c>
      <c r="F342" t="s">
        <v>3873</v>
      </c>
      <c r="G342" t="s">
        <v>3875</v>
      </c>
      <c r="H342" t="s">
        <v>322</v>
      </c>
      <c r="I342" t="s">
        <v>918</v>
      </c>
      <c r="J342" t="s">
        <v>206</v>
      </c>
      <c r="K342" t="s">
        <v>252</v>
      </c>
      <c r="L342" t="s">
        <v>326</v>
      </c>
      <c r="M342" t="s">
        <v>315</v>
      </c>
      <c r="N342" t="s">
        <v>551</v>
      </c>
      <c r="O342" t="s">
        <v>340</v>
      </c>
      <c r="P342" t="s">
        <v>1227</v>
      </c>
      <c r="Q342" s="131">
        <v>215000</v>
      </c>
      <c r="R342" s="131">
        <v>2.3E-2</v>
      </c>
      <c r="S342" s="131">
        <v>22300</v>
      </c>
      <c r="T342" s="109"/>
      <c r="U342" s="131">
        <v>1120.4269999999999</v>
      </c>
      <c r="V342" s="132">
        <v>0</v>
      </c>
      <c r="W342" s="132">
        <v>4.7072084593538909E-3</v>
      </c>
      <c r="X342" s="132">
        <v>1.6900000000000001E-3</v>
      </c>
    </row>
    <row r="343" spans="1:24">
      <c r="A343" t="s">
        <v>1214</v>
      </c>
      <c r="B343" t="s">
        <v>1225</v>
      </c>
      <c r="C343" t="s">
        <v>3876</v>
      </c>
      <c r="D343" t="s">
        <v>3877</v>
      </c>
      <c r="E343" t="s">
        <v>313</v>
      </c>
      <c r="F343" t="s">
        <v>3876</v>
      </c>
      <c r="G343" t="s">
        <v>3878</v>
      </c>
      <c r="H343" t="s">
        <v>322</v>
      </c>
      <c r="I343" t="s">
        <v>918</v>
      </c>
      <c r="J343" t="s">
        <v>206</v>
      </c>
      <c r="K343" t="s">
        <v>252</v>
      </c>
      <c r="L343" t="s">
        <v>326</v>
      </c>
      <c r="M343" t="s">
        <v>315</v>
      </c>
      <c r="N343" t="s">
        <v>551</v>
      </c>
      <c r="O343" t="s">
        <v>340</v>
      </c>
      <c r="P343" t="s">
        <v>1227</v>
      </c>
      <c r="Q343" s="131">
        <v>310000</v>
      </c>
      <c r="R343" s="131">
        <v>2.3E-2</v>
      </c>
      <c r="S343" s="131">
        <v>15400</v>
      </c>
      <c r="T343" s="109"/>
      <c r="U343" s="131">
        <v>1115.636</v>
      </c>
      <c r="V343" s="132">
        <v>0</v>
      </c>
      <c r="W343" s="132">
        <v>4.6870802084917071E-3</v>
      </c>
      <c r="X343" s="132">
        <v>1.6800000000000001E-3</v>
      </c>
    </row>
    <row r="344" spans="1:24">
      <c r="A344" t="s">
        <v>1214</v>
      </c>
      <c r="B344" t="s">
        <v>1225</v>
      </c>
      <c r="C344" t="s">
        <v>3879</v>
      </c>
      <c r="D344" t="s">
        <v>3880</v>
      </c>
      <c r="E344" t="s">
        <v>313</v>
      </c>
      <c r="F344" t="s">
        <v>3879</v>
      </c>
      <c r="G344" t="s">
        <v>3881</v>
      </c>
      <c r="H344" t="s">
        <v>322</v>
      </c>
      <c r="I344" t="s">
        <v>918</v>
      </c>
      <c r="J344" t="s">
        <v>206</v>
      </c>
      <c r="K344" t="s">
        <v>252</v>
      </c>
      <c r="L344" t="s">
        <v>326</v>
      </c>
      <c r="M344" t="s">
        <v>315</v>
      </c>
      <c r="N344" t="s">
        <v>569</v>
      </c>
      <c r="O344" t="s">
        <v>340</v>
      </c>
      <c r="P344" t="s">
        <v>1227</v>
      </c>
      <c r="Q344" s="131">
        <v>32000</v>
      </c>
      <c r="R344" s="131">
        <v>2.3E-2</v>
      </c>
      <c r="S344" s="131">
        <v>139500</v>
      </c>
      <c r="T344" s="109"/>
      <c r="U344" s="131">
        <v>1043.192</v>
      </c>
      <c r="V344" s="132">
        <v>1.0000000000000001E-5</v>
      </c>
      <c r="W344" s="132">
        <v>4.3827239143025875E-3</v>
      </c>
      <c r="X344" s="132">
        <v>1.57E-3</v>
      </c>
    </row>
    <row r="345" spans="1:24">
      <c r="A345" t="s">
        <v>1214</v>
      </c>
      <c r="B345" t="s">
        <v>1225</v>
      </c>
      <c r="C345" t="s">
        <v>3882</v>
      </c>
      <c r="D345" t="s">
        <v>3883</v>
      </c>
      <c r="E345" t="s">
        <v>313</v>
      </c>
      <c r="F345" t="s">
        <v>3884</v>
      </c>
      <c r="G345" t="s">
        <v>3885</v>
      </c>
      <c r="H345" t="s">
        <v>322</v>
      </c>
      <c r="I345" t="s">
        <v>918</v>
      </c>
      <c r="J345" t="s">
        <v>206</v>
      </c>
      <c r="K345" t="s">
        <v>252</v>
      </c>
      <c r="L345" t="s">
        <v>326</v>
      </c>
      <c r="M345" t="s">
        <v>315</v>
      </c>
      <c r="N345" t="s">
        <v>551</v>
      </c>
      <c r="O345" t="s">
        <v>340</v>
      </c>
      <c r="P345" t="s">
        <v>1227</v>
      </c>
      <c r="Q345" s="131">
        <v>18000</v>
      </c>
      <c r="R345" s="131">
        <v>2.3E-2</v>
      </c>
      <c r="S345" s="131">
        <v>248000</v>
      </c>
      <c r="T345" s="109"/>
      <c r="U345" s="131">
        <v>1043.192</v>
      </c>
      <c r="V345" s="132">
        <v>0</v>
      </c>
      <c r="W345" s="132">
        <v>4.3827239143025875E-3</v>
      </c>
      <c r="X345" s="132">
        <v>1.57E-3</v>
      </c>
    </row>
    <row r="346" spans="1:24">
      <c r="A346" t="s">
        <v>1214</v>
      </c>
      <c r="B346" t="s">
        <v>1225</v>
      </c>
      <c r="C346" t="s">
        <v>3886</v>
      </c>
      <c r="D346" t="s">
        <v>3887</v>
      </c>
      <c r="E346" t="s">
        <v>313</v>
      </c>
      <c r="F346" t="s">
        <v>3888</v>
      </c>
      <c r="G346" t="s">
        <v>3889</v>
      </c>
      <c r="H346" t="s">
        <v>322</v>
      </c>
      <c r="I346" t="s">
        <v>918</v>
      </c>
      <c r="J346" t="s">
        <v>206</v>
      </c>
      <c r="K346" t="s">
        <v>252</v>
      </c>
      <c r="L346" t="s">
        <v>326</v>
      </c>
      <c r="M346" t="s">
        <v>315</v>
      </c>
      <c r="N346" t="s">
        <v>544</v>
      </c>
      <c r="O346" t="s">
        <v>340</v>
      </c>
      <c r="P346" t="s">
        <v>1227</v>
      </c>
      <c r="Q346" s="131">
        <v>56000</v>
      </c>
      <c r="R346" s="131">
        <v>2.3E-2</v>
      </c>
      <c r="S346" s="131">
        <v>79640</v>
      </c>
      <c r="T346" s="109"/>
      <c r="U346" s="131">
        <v>1042.22</v>
      </c>
      <c r="V346" s="132">
        <v>3.0000000000000001E-5</v>
      </c>
      <c r="W346" s="132">
        <v>4.3786402867012422E-3</v>
      </c>
      <c r="X346" s="132">
        <v>1.57E-3</v>
      </c>
    </row>
    <row r="347" spans="1:24">
      <c r="A347" t="s">
        <v>1214</v>
      </c>
      <c r="B347" t="s">
        <v>1225</v>
      </c>
      <c r="C347" t="s">
        <v>3890</v>
      </c>
      <c r="D347" t="s">
        <v>3891</v>
      </c>
      <c r="E347" t="s">
        <v>313</v>
      </c>
      <c r="F347" t="s">
        <v>3890</v>
      </c>
      <c r="G347" t="s">
        <v>3892</v>
      </c>
      <c r="H347" t="s">
        <v>322</v>
      </c>
      <c r="I347" t="s">
        <v>918</v>
      </c>
      <c r="J347" t="s">
        <v>206</v>
      </c>
      <c r="K347" t="s">
        <v>252</v>
      </c>
      <c r="L347" t="s">
        <v>326</v>
      </c>
      <c r="M347" t="s">
        <v>315</v>
      </c>
      <c r="N347" t="s">
        <v>522</v>
      </c>
      <c r="O347" t="s">
        <v>340</v>
      </c>
      <c r="P347" t="s">
        <v>1227</v>
      </c>
      <c r="Q347" s="131">
        <v>2800</v>
      </c>
      <c r="R347" s="131">
        <v>2.3E-2</v>
      </c>
      <c r="S347" s="131">
        <v>1392000</v>
      </c>
      <c r="T347" s="109"/>
      <c r="U347" s="131">
        <v>910.83</v>
      </c>
      <c r="V347" s="132">
        <v>2.0000000000000002E-5</v>
      </c>
      <c r="W347" s="132">
        <v>3.8266363458157515E-3</v>
      </c>
      <c r="X347" s="132">
        <v>1.3699999999999999E-3</v>
      </c>
    </row>
    <row r="348" spans="1:24">
      <c r="A348" t="s">
        <v>1214</v>
      </c>
      <c r="B348" t="s">
        <v>1225</v>
      </c>
      <c r="C348" t="s">
        <v>3893</v>
      </c>
      <c r="D348" t="s">
        <v>3894</v>
      </c>
      <c r="E348" t="s">
        <v>313</v>
      </c>
      <c r="F348" t="s">
        <v>3893</v>
      </c>
      <c r="G348" t="s">
        <v>3895</v>
      </c>
      <c r="H348" t="s">
        <v>322</v>
      </c>
      <c r="I348" t="s">
        <v>918</v>
      </c>
      <c r="J348" t="s">
        <v>206</v>
      </c>
      <c r="K348" t="s">
        <v>234</v>
      </c>
      <c r="L348" t="s">
        <v>326</v>
      </c>
      <c r="M348" t="s">
        <v>347</v>
      </c>
      <c r="N348" t="s">
        <v>538</v>
      </c>
      <c r="O348" t="s">
        <v>340</v>
      </c>
      <c r="P348" t="s">
        <v>1216</v>
      </c>
      <c r="Q348" s="131">
        <v>2601</v>
      </c>
      <c r="R348" s="131">
        <v>3.3719999999999999</v>
      </c>
      <c r="S348" s="131">
        <v>6659</v>
      </c>
      <c r="T348" s="109"/>
      <c r="U348" s="131">
        <v>584.03200000000004</v>
      </c>
      <c r="V348" s="132">
        <v>6.0000000000000002E-5</v>
      </c>
      <c r="W348" s="132">
        <v>2.4536720115932338E-3</v>
      </c>
      <c r="X348" s="132">
        <v>8.8000000000000003E-4</v>
      </c>
    </row>
    <row r="349" spans="1:24">
      <c r="A349" t="s">
        <v>1214</v>
      </c>
      <c r="B349" t="s">
        <v>1225</v>
      </c>
      <c r="C349" t="s">
        <v>3896</v>
      </c>
      <c r="D349" t="s">
        <v>3897</v>
      </c>
      <c r="E349" t="s">
        <v>80</v>
      </c>
      <c r="F349" t="s">
        <v>3898</v>
      </c>
      <c r="G349" t="s">
        <v>3899</v>
      </c>
      <c r="H349" t="s">
        <v>322</v>
      </c>
      <c r="I349" t="s">
        <v>918</v>
      </c>
      <c r="J349" t="s">
        <v>206</v>
      </c>
      <c r="K349" t="s">
        <v>225</v>
      </c>
      <c r="L349" t="s">
        <v>326</v>
      </c>
      <c r="M349" t="s">
        <v>345</v>
      </c>
      <c r="N349" t="s">
        <v>538</v>
      </c>
      <c r="O349" t="s">
        <v>340</v>
      </c>
      <c r="P349" t="s">
        <v>1216</v>
      </c>
      <c r="Q349" s="131">
        <v>16000</v>
      </c>
      <c r="R349" s="131">
        <v>3.3719999999999999</v>
      </c>
      <c r="S349" s="131">
        <v>1033</v>
      </c>
      <c r="T349" s="109">
        <v>1.64</v>
      </c>
      <c r="U349" s="131">
        <v>562.85400000000004</v>
      </c>
      <c r="V349" s="132">
        <v>1.6000000000000001E-4</v>
      </c>
      <c r="W349" s="132">
        <v>2.3646976645343028E-3</v>
      </c>
      <c r="X349" s="132">
        <v>8.4999999999999995E-4</v>
      </c>
    </row>
    <row r="350" spans="1:24">
      <c r="A350" t="s">
        <v>1214</v>
      </c>
      <c r="B350" t="s">
        <v>1225</v>
      </c>
      <c r="C350" t="s">
        <v>3900</v>
      </c>
      <c r="D350" t="s">
        <v>3901</v>
      </c>
      <c r="E350" t="s">
        <v>80</v>
      </c>
      <c r="F350" t="s">
        <v>3902</v>
      </c>
      <c r="G350" t="s">
        <v>3903</v>
      </c>
      <c r="H350" t="s">
        <v>322</v>
      </c>
      <c r="I350" t="s">
        <v>918</v>
      </c>
      <c r="J350" t="s">
        <v>206</v>
      </c>
      <c r="K350" t="s">
        <v>294</v>
      </c>
      <c r="L350" t="s">
        <v>326</v>
      </c>
      <c r="M350" t="s">
        <v>315</v>
      </c>
      <c r="N350" t="s">
        <v>526</v>
      </c>
      <c r="O350" t="s">
        <v>340</v>
      </c>
      <c r="P350" t="s">
        <v>1228</v>
      </c>
      <c r="Q350" s="131">
        <v>2906</v>
      </c>
      <c r="R350" s="131">
        <v>0.33400000000000002</v>
      </c>
      <c r="S350" s="131">
        <v>19460</v>
      </c>
      <c r="T350" s="109"/>
      <c r="U350" s="131">
        <v>189.04900000000001</v>
      </c>
      <c r="V350" s="132">
        <v>1.0000000000000001E-5</v>
      </c>
      <c r="W350" s="132">
        <v>7.9424456214674749E-4</v>
      </c>
      <c r="X350" s="132">
        <v>2.9E-4</v>
      </c>
    </row>
    <row r="351" spans="1:24">
      <c r="A351" t="s">
        <v>1214</v>
      </c>
      <c r="B351" t="s">
        <v>1225</v>
      </c>
      <c r="C351" t="s">
        <v>3904</v>
      </c>
      <c r="D351" t="s">
        <v>3905</v>
      </c>
      <c r="E351" t="s">
        <v>80</v>
      </c>
      <c r="F351" t="s">
        <v>3906</v>
      </c>
      <c r="G351" t="s">
        <v>3907</v>
      </c>
      <c r="H351" t="s">
        <v>322</v>
      </c>
      <c r="I351" t="s">
        <v>918</v>
      </c>
      <c r="J351" t="s">
        <v>206</v>
      </c>
      <c r="K351" t="s">
        <v>225</v>
      </c>
      <c r="L351" t="s">
        <v>326</v>
      </c>
      <c r="M351" t="s">
        <v>347</v>
      </c>
      <c r="N351" t="s">
        <v>535</v>
      </c>
      <c r="O351" t="s">
        <v>340</v>
      </c>
      <c r="P351" t="s">
        <v>1216</v>
      </c>
      <c r="Q351" s="131">
        <v>214.65</v>
      </c>
      <c r="R351" s="131">
        <v>3.3719999999999999</v>
      </c>
      <c r="S351" s="131">
        <v>0.01</v>
      </c>
      <c r="T351" s="109"/>
      <c r="U351" s="131">
        <v>0</v>
      </c>
      <c r="V351" s="132">
        <v>6.9999999999999994E-5</v>
      </c>
      <c r="W351" s="132">
        <v>0</v>
      </c>
      <c r="X351" s="132">
        <v>0</v>
      </c>
    </row>
    <row r="352" spans="1:24">
      <c r="A352" t="s">
        <v>1214</v>
      </c>
      <c r="B352" t="s">
        <v>1231</v>
      </c>
      <c r="C352" t="s">
        <v>1536</v>
      </c>
      <c r="D352" t="s">
        <v>1537</v>
      </c>
      <c r="E352" t="s">
        <v>310</v>
      </c>
      <c r="F352" t="s">
        <v>1536</v>
      </c>
      <c r="G352" t="s">
        <v>3514</v>
      </c>
      <c r="H352" t="s">
        <v>322</v>
      </c>
      <c r="I352" t="s">
        <v>918</v>
      </c>
      <c r="J352" t="s">
        <v>205</v>
      </c>
      <c r="K352" t="s">
        <v>205</v>
      </c>
      <c r="L352" t="s">
        <v>326</v>
      </c>
      <c r="M352" t="s">
        <v>341</v>
      </c>
      <c r="N352" t="s">
        <v>449</v>
      </c>
      <c r="O352" t="s">
        <v>340</v>
      </c>
      <c r="P352" t="s">
        <v>1213</v>
      </c>
      <c r="Q352" s="131">
        <v>911500</v>
      </c>
      <c r="R352" s="131">
        <v>1</v>
      </c>
      <c r="S352" s="131">
        <v>6262</v>
      </c>
      <c r="T352" s="109"/>
      <c r="U352" s="131">
        <v>57078.13</v>
      </c>
      <c r="V352" s="132">
        <v>5.5999999999999995E-4</v>
      </c>
      <c r="W352" s="132">
        <v>0.10632055799497638</v>
      </c>
      <c r="X352" s="132">
        <v>1.966E-2</v>
      </c>
    </row>
    <row r="353" spans="1:24">
      <c r="A353" t="s">
        <v>1214</v>
      </c>
      <c r="B353" t="s">
        <v>1231</v>
      </c>
      <c r="C353" t="s">
        <v>1992</v>
      </c>
      <c r="D353" t="s">
        <v>1993</v>
      </c>
      <c r="E353" t="s">
        <v>310</v>
      </c>
      <c r="F353" t="s">
        <v>1992</v>
      </c>
      <c r="G353" t="s">
        <v>3517</v>
      </c>
      <c r="H353" t="s">
        <v>322</v>
      </c>
      <c r="I353" t="s">
        <v>918</v>
      </c>
      <c r="J353" t="s">
        <v>205</v>
      </c>
      <c r="K353" t="s">
        <v>205</v>
      </c>
      <c r="L353" t="s">
        <v>326</v>
      </c>
      <c r="M353" t="s">
        <v>341</v>
      </c>
      <c r="N353" t="s">
        <v>449</v>
      </c>
      <c r="O353" t="s">
        <v>340</v>
      </c>
      <c r="P353" t="s">
        <v>1213</v>
      </c>
      <c r="Q353" s="131">
        <v>821500</v>
      </c>
      <c r="R353" s="131">
        <v>1</v>
      </c>
      <c r="S353" s="131">
        <v>6462</v>
      </c>
      <c r="T353" s="109"/>
      <c r="U353" s="131">
        <v>53085.33</v>
      </c>
      <c r="V353" s="132">
        <v>6.0999999999999997E-4</v>
      </c>
      <c r="W353" s="132">
        <v>9.8883090720516945E-2</v>
      </c>
      <c r="X353" s="132">
        <v>1.8290000000000001E-2</v>
      </c>
    </row>
    <row r="354" spans="1:24">
      <c r="A354" t="s">
        <v>1214</v>
      </c>
      <c r="B354" t="s">
        <v>1231</v>
      </c>
      <c r="C354" t="s">
        <v>3253</v>
      </c>
      <c r="D354" t="s">
        <v>3254</v>
      </c>
      <c r="E354" t="s">
        <v>310</v>
      </c>
      <c r="F354" t="s">
        <v>3253</v>
      </c>
      <c r="G354" t="s">
        <v>3518</v>
      </c>
      <c r="H354" t="s">
        <v>322</v>
      </c>
      <c r="I354" t="s">
        <v>918</v>
      </c>
      <c r="J354" t="s">
        <v>205</v>
      </c>
      <c r="K354" t="s">
        <v>205</v>
      </c>
      <c r="L354" t="s">
        <v>326</v>
      </c>
      <c r="M354" t="s">
        <v>341</v>
      </c>
      <c r="N354" t="s">
        <v>449</v>
      </c>
      <c r="O354" t="s">
        <v>340</v>
      </c>
      <c r="P354" t="s">
        <v>1213</v>
      </c>
      <c r="Q354" s="131">
        <v>853000</v>
      </c>
      <c r="R354" s="131">
        <v>1</v>
      </c>
      <c r="S354" s="131">
        <v>3356</v>
      </c>
      <c r="T354" s="109"/>
      <c r="U354" s="131">
        <v>28626.68</v>
      </c>
      <c r="V354" s="132">
        <v>6.8999999999999997E-4</v>
      </c>
      <c r="W354" s="132">
        <v>5.332348118523908E-2</v>
      </c>
      <c r="X354" s="132">
        <v>9.8600000000000007E-3</v>
      </c>
    </row>
    <row r="355" spans="1:24">
      <c r="A355" t="s">
        <v>1214</v>
      </c>
      <c r="B355" t="s">
        <v>1231</v>
      </c>
      <c r="C355" t="s">
        <v>2556</v>
      </c>
      <c r="D355" t="s">
        <v>2557</v>
      </c>
      <c r="E355" t="s">
        <v>310</v>
      </c>
      <c r="F355" t="s">
        <v>2556</v>
      </c>
      <c r="G355" t="s">
        <v>3520</v>
      </c>
      <c r="H355" t="s">
        <v>322</v>
      </c>
      <c r="I355" t="s">
        <v>918</v>
      </c>
      <c r="J355" t="s">
        <v>205</v>
      </c>
      <c r="K355" t="s">
        <v>205</v>
      </c>
      <c r="L355" t="s">
        <v>326</v>
      </c>
      <c r="M355" t="s">
        <v>341</v>
      </c>
      <c r="N355" t="s">
        <v>447</v>
      </c>
      <c r="O355" t="s">
        <v>340</v>
      </c>
      <c r="P355" t="s">
        <v>1213</v>
      </c>
      <c r="Q355" s="131">
        <v>13725</v>
      </c>
      <c r="R355" s="131">
        <v>1</v>
      </c>
      <c r="S355" s="131">
        <v>149800</v>
      </c>
      <c r="T355" s="109">
        <v>27.76</v>
      </c>
      <c r="U355" s="131">
        <v>20587.810000000001</v>
      </c>
      <c r="V355" s="132">
        <v>2.9999999999999997E-4</v>
      </c>
      <c r="W355" s="132">
        <v>3.8349319557150083E-2</v>
      </c>
      <c r="X355" s="132">
        <v>7.1000000000000004E-3</v>
      </c>
    </row>
    <row r="356" spans="1:24">
      <c r="A356" t="s">
        <v>1214</v>
      </c>
      <c r="B356" t="s">
        <v>1231</v>
      </c>
      <c r="C356" t="s">
        <v>2612</v>
      </c>
      <c r="D356" t="s">
        <v>2613</v>
      </c>
      <c r="E356" t="s">
        <v>310</v>
      </c>
      <c r="F356" t="s">
        <v>2612</v>
      </c>
      <c r="G356" t="s">
        <v>3592</v>
      </c>
      <c r="H356" t="s">
        <v>322</v>
      </c>
      <c r="I356" t="s">
        <v>918</v>
      </c>
      <c r="J356" t="s">
        <v>205</v>
      </c>
      <c r="K356" t="s">
        <v>205</v>
      </c>
      <c r="L356" t="s">
        <v>326</v>
      </c>
      <c r="M356" t="s">
        <v>341</v>
      </c>
      <c r="N356" t="s">
        <v>476</v>
      </c>
      <c r="O356" t="s">
        <v>340</v>
      </c>
      <c r="P356" t="s">
        <v>1213</v>
      </c>
      <c r="Q356" s="131">
        <v>410000</v>
      </c>
      <c r="R356" s="131">
        <v>1</v>
      </c>
      <c r="S356" s="131">
        <v>3869</v>
      </c>
      <c r="T356" s="109"/>
      <c r="U356" s="131">
        <v>15862.9</v>
      </c>
      <c r="V356" s="132">
        <v>1.49E-3</v>
      </c>
      <c r="W356" s="132">
        <v>2.9548136552800711E-2</v>
      </c>
      <c r="X356" s="132">
        <v>5.4599999999999996E-3</v>
      </c>
    </row>
    <row r="357" spans="1:24">
      <c r="A357" t="s">
        <v>1214</v>
      </c>
      <c r="B357" t="s">
        <v>1231</v>
      </c>
      <c r="C357" t="s">
        <v>3201</v>
      </c>
      <c r="D357" t="s">
        <v>3202</v>
      </c>
      <c r="E357" t="s">
        <v>310</v>
      </c>
      <c r="F357" t="s">
        <v>3780</v>
      </c>
      <c r="G357" t="s">
        <v>3781</v>
      </c>
      <c r="H357" t="s">
        <v>322</v>
      </c>
      <c r="I357" t="s">
        <v>918</v>
      </c>
      <c r="J357" t="s">
        <v>205</v>
      </c>
      <c r="K357" t="s">
        <v>205</v>
      </c>
      <c r="L357" t="s">
        <v>326</v>
      </c>
      <c r="M357" t="s">
        <v>341</v>
      </c>
      <c r="N357" t="s">
        <v>452</v>
      </c>
      <c r="O357" t="s">
        <v>340</v>
      </c>
      <c r="P357" t="s">
        <v>1213</v>
      </c>
      <c r="Q357" s="131">
        <v>137842</v>
      </c>
      <c r="R357" s="131">
        <v>1</v>
      </c>
      <c r="S357" s="131">
        <v>8096</v>
      </c>
      <c r="T357" s="109"/>
      <c r="U357" s="131">
        <v>11159.688</v>
      </c>
      <c r="V357" s="132">
        <v>2.14E-3</v>
      </c>
      <c r="W357" s="132">
        <v>2.0787370840807888E-2</v>
      </c>
      <c r="X357" s="132">
        <v>3.8400000000000001E-3</v>
      </c>
    </row>
    <row r="358" spans="1:24">
      <c r="A358" t="s">
        <v>1214</v>
      </c>
      <c r="B358" t="s">
        <v>1231</v>
      </c>
      <c r="C358" t="s">
        <v>3558</v>
      </c>
      <c r="D358" t="s">
        <v>3559</v>
      </c>
      <c r="E358" t="s">
        <v>310</v>
      </c>
      <c r="F358" t="s">
        <v>3558</v>
      </c>
      <c r="G358" t="s">
        <v>3560</v>
      </c>
      <c r="H358" t="s">
        <v>322</v>
      </c>
      <c r="I358" t="s">
        <v>918</v>
      </c>
      <c r="J358" t="s">
        <v>205</v>
      </c>
      <c r="K358" t="s">
        <v>205</v>
      </c>
      <c r="L358" t="s">
        <v>326</v>
      </c>
      <c r="M358" t="s">
        <v>341</v>
      </c>
      <c r="N358" t="s">
        <v>459</v>
      </c>
      <c r="O358" t="s">
        <v>340</v>
      </c>
      <c r="P358" t="s">
        <v>1213</v>
      </c>
      <c r="Q358" s="131">
        <v>10100</v>
      </c>
      <c r="R358" s="131">
        <v>1</v>
      </c>
      <c r="S358" s="131">
        <v>95280</v>
      </c>
      <c r="T358" s="109"/>
      <c r="U358" s="131">
        <v>9623.2800000000007</v>
      </c>
      <c r="V358" s="132">
        <v>3.4000000000000002E-4</v>
      </c>
      <c r="W358" s="132">
        <v>1.7925473370306567E-2</v>
      </c>
      <c r="X358" s="132">
        <v>3.31E-3</v>
      </c>
    </row>
    <row r="359" spans="1:24">
      <c r="A359" t="s">
        <v>1214</v>
      </c>
      <c r="B359" t="s">
        <v>1231</v>
      </c>
      <c r="C359" t="s">
        <v>3637</v>
      </c>
      <c r="D359" t="s">
        <v>3638</v>
      </c>
      <c r="E359" t="s">
        <v>310</v>
      </c>
      <c r="F359" t="s">
        <v>3637</v>
      </c>
      <c r="G359" t="s">
        <v>3639</v>
      </c>
      <c r="H359" t="s">
        <v>322</v>
      </c>
      <c r="I359" t="s">
        <v>918</v>
      </c>
      <c r="J359" t="s">
        <v>205</v>
      </c>
      <c r="K359" t="s">
        <v>205</v>
      </c>
      <c r="L359" t="s">
        <v>326</v>
      </c>
      <c r="M359" t="s">
        <v>341</v>
      </c>
      <c r="N359" t="s">
        <v>463</v>
      </c>
      <c r="O359" t="s">
        <v>340</v>
      </c>
      <c r="P359" t="s">
        <v>1213</v>
      </c>
      <c r="Q359" s="131">
        <v>298000</v>
      </c>
      <c r="R359" s="131">
        <v>1</v>
      </c>
      <c r="S359" s="131">
        <v>2836</v>
      </c>
      <c r="T359" s="109">
        <v>596</v>
      </c>
      <c r="U359" s="131">
        <v>9047.2800000000007</v>
      </c>
      <c r="V359" s="132">
        <v>3.0699999999999998E-3</v>
      </c>
      <c r="W359" s="132">
        <v>1.6852546814984829E-2</v>
      </c>
      <c r="X359" s="132">
        <v>3.32E-3</v>
      </c>
    </row>
    <row r="360" spans="1:24">
      <c r="A360" t="s">
        <v>1214</v>
      </c>
      <c r="B360" t="s">
        <v>1231</v>
      </c>
      <c r="C360" t="s">
        <v>2390</v>
      </c>
      <c r="D360" t="s">
        <v>2391</v>
      </c>
      <c r="E360" t="s">
        <v>310</v>
      </c>
      <c r="F360" t="s">
        <v>2390</v>
      </c>
      <c r="G360" t="s">
        <v>3782</v>
      </c>
      <c r="H360" t="s">
        <v>322</v>
      </c>
      <c r="I360" t="s">
        <v>918</v>
      </c>
      <c r="J360" t="s">
        <v>205</v>
      </c>
      <c r="K360" t="s">
        <v>205</v>
      </c>
      <c r="L360" t="s">
        <v>326</v>
      </c>
      <c r="M360" t="s">
        <v>341</v>
      </c>
      <c r="N360" t="s">
        <v>465</v>
      </c>
      <c r="O360" t="s">
        <v>340</v>
      </c>
      <c r="P360" t="s">
        <v>1213</v>
      </c>
      <c r="Q360" s="131">
        <v>31749</v>
      </c>
      <c r="R360" s="131">
        <v>1</v>
      </c>
      <c r="S360" s="131">
        <v>21400</v>
      </c>
      <c r="T360" s="109"/>
      <c r="U360" s="131">
        <v>6794.2860000000001</v>
      </c>
      <c r="V360" s="132">
        <v>1.7899999999999999E-3</v>
      </c>
      <c r="W360" s="132">
        <v>1.2655850475435269E-2</v>
      </c>
      <c r="X360" s="132">
        <v>2.3400000000000001E-3</v>
      </c>
    </row>
    <row r="361" spans="1:24">
      <c r="A361" t="s">
        <v>1214</v>
      </c>
      <c r="B361" t="s">
        <v>1231</v>
      </c>
      <c r="C361" t="s">
        <v>1955</v>
      </c>
      <c r="D361" t="s">
        <v>1956</v>
      </c>
      <c r="E361" t="s">
        <v>310</v>
      </c>
      <c r="F361" t="s">
        <v>3752</v>
      </c>
      <c r="G361" t="s">
        <v>3753</v>
      </c>
      <c r="H361" t="s">
        <v>322</v>
      </c>
      <c r="I361" t="s">
        <v>918</v>
      </c>
      <c r="J361" t="s">
        <v>205</v>
      </c>
      <c r="K361" t="s">
        <v>205</v>
      </c>
      <c r="L361" t="s">
        <v>326</v>
      </c>
      <c r="M361" t="s">
        <v>341</v>
      </c>
      <c r="N361" t="s">
        <v>465</v>
      </c>
      <c r="O361" t="s">
        <v>340</v>
      </c>
      <c r="P361" t="s">
        <v>1213</v>
      </c>
      <c r="Q361" s="131">
        <v>243091</v>
      </c>
      <c r="R361" s="131">
        <v>1</v>
      </c>
      <c r="S361" s="131">
        <v>2261</v>
      </c>
      <c r="T361" s="109"/>
      <c r="U361" s="131">
        <v>5496.2879999999996</v>
      </c>
      <c r="V361" s="132">
        <v>1.25E-3</v>
      </c>
      <c r="W361" s="132">
        <v>1.0238044011972584E-2</v>
      </c>
      <c r="X361" s="132">
        <v>1.89E-3</v>
      </c>
    </row>
    <row r="362" spans="1:24">
      <c r="A362" t="s">
        <v>1214</v>
      </c>
      <c r="B362" t="s">
        <v>1231</v>
      </c>
      <c r="C362" t="s">
        <v>3589</v>
      </c>
      <c r="D362" t="s">
        <v>3590</v>
      </c>
      <c r="E362" t="s">
        <v>310</v>
      </c>
      <c r="F362" t="s">
        <v>3589</v>
      </c>
      <c r="G362" t="s">
        <v>3591</v>
      </c>
      <c r="H362" t="s">
        <v>322</v>
      </c>
      <c r="I362" t="s">
        <v>918</v>
      </c>
      <c r="J362" t="s">
        <v>205</v>
      </c>
      <c r="K362" t="s">
        <v>205</v>
      </c>
      <c r="L362" t="s">
        <v>326</v>
      </c>
      <c r="M362" t="s">
        <v>341</v>
      </c>
      <c r="N362" t="s">
        <v>476</v>
      </c>
      <c r="O362" t="s">
        <v>340</v>
      </c>
      <c r="P362" t="s">
        <v>1213</v>
      </c>
      <c r="Q362" s="131">
        <v>13000</v>
      </c>
      <c r="R362" s="131">
        <v>1</v>
      </c>
      <c r="S362" s="131">
        <v>33720</v>
      </c>
      <c r="T362" s="109"/>
      <c r="U362" s="131">
        <v>4383.6000000000004</v>
      </c>
      <c r="V362" s="132">
        <v>9.3999999999999997E-4</v>
      </c>
      <c r="W362" s="132">
        <v>8.1654181387298165E-3</v>
      </c>
      <c r="X362" s="132">
        <v>1.5100000000000001E-3</v>
      </c>
    </row>
    <row r="363" spans="1:24">
      <c r="A363" t="s">
        <v>1214</v>
      </c>
      <c r="B363" t="s">
        <v>1231</v>
      </c>
      <c r="C363" t="s">
        <v>3788</v>
      </c>
      <c r="D363" t="s">
        <v>3789</v>
      </c>
      <c r="E363" t="s">
        <v>310</v>
      </c>
      <c r="F363" t="s">
        <v>3790</v>
      </c>
      <c r="G363" t="s">
        <v>3791</v>
      </c>
      <c r="H363" t="s">
        <v>322</v>
      </c>
      <c r="I363" t="s">
        <v>918</v>
      </c>
      <c r="J363" t="s">
        <v>205</v>
      </c>
      <c r="K363" t="s">
        <v>205</v>
      </c>
      <c r="L363" t="s">
        <v>326</v>
      </c>
      <c r="M363" t="s">
        <v>341</v>
      </c>
      <c r="N363" t="s">
        <v>447</v>
      </c>
      <c r="O363" t="s">
        <v>340</v>
      </c>
      <c r="P363" t="s">
        <v>1213</v>
      </c>
      <c r="Q363" s="131">
        <v>261281</v>
      </c>
      <c r="R363" s="131">
        <v>1</v>
      </c>
      <c r="S363" s="131">
        <v>1200</v>
      </c>
      <c r="T363" s="109"/>
      <c r="U363" s="131">
        <v>3135.3719999999998</v>
      </c>
      <c r="V363" s="132">
        <v>4.2700000000000004E-3</v>
      </c>
      <c r="W363" s="132">
        <v>5.8403192354379001E-3</v>
      </c>
      <c r="X363" s="132">
        <v>1.08E-3</v>
      </c>
    </row>
    <row r="364" spans="1:24">
      <c r="A364" t="s">
        <v>1214</v>
      </c>
      <c r="B364" t="s">
        <v>1231</v>
      </c>
      <c r="C364" t="s">
        <v>3739</v>
      </c>
      <c r="D364" t="s">
        <v>3740</v>
      </c>
      <c r="E364" t="s">
        <v>310</v>
      </c>
      <c r="F364" t="s">
        <v>3739</v>
      </c>
      <c r="G364" t="s">
        <v>3741</v>
      </c>
      <c r="H364" t="s">
        <v>322</v>
      </c>
      <c r="I364" t="s">
        <v>918</v>
      </c>
      <c r="J364" t="s">
        <v>205</v>
      </c>
      <c r="K364" t="s">
        <v>205</v>
      </c>
      <c r="L364" t="s">
        <v>326</v>
      </c>
      <c r="M364" t="s">
        <v>341</v>
      </c>
      <c r="N364" t="s">
        <v>446</v>
      </c>
      <c r="O364" t="s">
        <v>340</v>
      </c>
      <c r="P364" t="s">
        <v>1213</v>
      </c>
      <c r="Q364" s="131">
        <v>337093</v>
      </c>
      <c r="R364" s="131">
        <v>1</v>
      </c>
      <c r="S364" s="131">
        <v>927.1</v>
      </c>
      <c r="T364" s="109"/>
      <c r="U364" s="131">
        <v>3125.1889999999999</v>
      </c>
      <c r="V364" s="132">
        <v>3.2000000000000003E-4</v>
      </c>
      <c r="W364" s="132">
        <v>5.8213511605892171E-3</v>
      </c>
      <c r="X364" s="132">
        <v>1.08E-3</v>
      </c>
    </row>
    <row r="365" spans="1:24">
      <c r="A365" t="s">
        <v>1214</v>
      </c>
      <c r="B365" t="s">
        <v>1231</v>
      </c>
      <c r="C365" t="s">
        <v>2095</v>
      </c>
      <c r="D365" t="s">
        <v>2096</v>
      </c>
      <c r="E365" t="s">
        <v>310</v>
      </c>
      <c r="F365" t="s">
        <v>2095</v>
      </c>
      <c r="G365" t="s">
        <v>3593</v>
      </c>
      <c r="H365" t="s">
        <v>322</v>
      </c>
      <c r="I365" t="s">
        <v>918</v>
      </c>
      <c r="J365" t="s">
        <v>205</v>
      </c>
      <c r="K365" t="s">
        <v>205</v>
      </c>
      <c r="L365" t="s">
        <v>326</v>
      </c>
      <c r="M365" t="s">
        <v>341</v>
      </c>
      <c r="N365" t="s">
        <v>485</v>
      </c>
      <c r="O365" t="s">
        <v>340</v>
      </c>
      <c r="P365" t="s">
        <v>1213</v>
      </c>
      <c r="Q365" s="131">
        <v>510280</v>
      </c>
      <c r="R365" s="131">
        <v>1</v>
      </c>
      <c r="S365" s="131">
        <v>575</v>
      </c>
      <c r="T365" s="109"/>
      <c r="U365" s="131">
        <v>2934.11</v>
      </c>
      <c r="V365" s="132">
        <v>1.8000000000000001E-4</v>
      </c>
      <c r="W365" s="132">
        <v>5.4654245403386575E-3</v>
      </c>
      <c r="X365" s="132">
        <v>1.01E-3</v>
      </c>
    </row>
    <row r="366" spans="1:24">
      <c r="A366" t="s">
        <v>1214</v>
      </c>
      <c r="B366" t="s">
        <v>1231</v>
      </c>
      <c r="C366" t="s">
        <v>3078</v>
      </c>
      <c r="D366" t="s">
        <v>3079</v>
      </c>
      <c r="E366" t="s">
        <v>310</v>
      </c>
      <c r="F366" t="s">
        <v>3078</v>
      </c>
      <c r="G366" t="s">
        <v>3783</v>
      </c>
      <c r="H366" t="s">
        <v>322</v>
      </c>
      <c r="I366" t="s">
        <v>918</v>
      </c>
      <c r="J366" t="s">
        <v>205</v>
      </c>
      <c r="K366" t="s">
        <v>205</v>
      </c>
      <c r="L366" t="s">
        <v>326</v>
      </c>
      <c r="M366" t="s">
        <v>341</v>
      </c>
      <c r="N366" t="s">
        <v>452</v>
      </c>
      <c r="O366" t="s">
        <v>340</v>
      </c>
      <c r="P366" t="s">
        <v>1213</v>
      </c>
      <c r="Q366" s="131">
        <v>365900</v>
      </c>
      <c r="R366" s="131">
        <v>1</v>
      </c>
      <c r="S366" s="131">
        <v>784.5</v>
      </c>
      <c r="T366" s="109"/>
      <c r="U366" s="131">
        <v>2870.4859999999999</v>
      </c>
      <c r="V366" s="132">
        <v>1.9499999999999999E-3</v>
      </c>
      <c r="W366" s="132">
        <v>5.3469108612487441E-3</v>
      </c>
      <c r="X366" s="132">
        <v>9.8999999999999999E-4</v>
      </c>
    </row>
    <row r="367" spans="1:24">
      <c r="A367" t="s">
        <v>1214</v>
      </c>
      <c r="B367" t="s">
        <v>1231</v>
      </c>
      <c r="C367" t="s">
        <v>3577</v>
      </c>
      <c r="D367" t="s">
        <v>3578</v>
      </c>
      <c r="E367" t="s">
        <v>310</v>
      </c>
      <c r="F367" t="s">
        <v>3577</v>
      </c>
      <c r="G367" t="s">
        <v>3579</v>
      </c>
      <c r="H367" t="s">
        <v>322</v>
      </c>
      <c r="I367" t="s">
        <v>918</v>
      </c>
      <c r="J367" t="s">
        <v>205</v>
      </c>
      <c r="K367" t="s">
        <v>205</v>
      </c>
      <c r="L367" t="s">
        <v>326</v>
      </c>
      <c r="M367" t="s">
        <v>341</v>
      </c>
      <c r="N367" t="s">
        <v>448</v>
      </c>
      <c r="O367" t="s">
        <v>340</v>
      </c>
      <c r="P367" t="s">
        <v>1213</v>
      </c>
      <c r="Q367" s="131">
        <v>14000</v>
      </c>
      <c r="R367" s="131">
        <v>1</v>
      </c>
      <c r="S367" s="131">
        <v>12400</v>
      </c>
      <c r="T367" s="109">
        <v>21.538</v>
      </c>
      <c r="U367" s="131">
        <v>1757.538</v>
      </c>
      <c r="V367" s="132">
        <v>4.4000000000000002E-4</v>
      </c>
      <c r="W367" s="132">
        <v>3.2738006808803091E-3</v>
      </c>
      <c r="X367" s="132">
        <v>6.0999999999999997E-4</v>
      </c>
    </row>
    <row r="368" spans="1:24">
      <c r="A368" t="s">
        <v>1214</v>
      </c>
      <c r="B368" t="s">
        <v>1231</v>
      </c>
      <c r="C368" t="s">
        <v>3792</v>
      </c>
      <c r="D368" t="s">
        <v>3793</v>
      </c>
      <c r="E368" t="s">
        <v>310</v>
      </c>
      <c r="F368" t="s">
        <v>3792</v>
      </c>
      <c r="G368" t="s">
        <v>3794</v>
      </c>
      <c r="H368" t="s">
        <v>322</v>
      </c>
      <c r="I368" t="s">
        <v>918</v>
      </c>
      <c r="J368" t="s">
        <v>205</v>
      </c>
      <c r="K368" t="s">
        <v>205</v>
      </c>
      <c r="L368" t="s">
        <v>326</v>
      </c>
      <c r="M368" t="s">
        <v>341</v>
      </c>
      <c r="N368" t="s">
        <v>478</v>
      </c>
      <c r="O368" t="s">
        <v>340</v>
      </c>
      <c r="P368" t="s">
        <v>1213</v>
      </c>
      <c r="Q368" s="131">
        <v>185000</v>
      </c>
      <c r="R368" s="131">
        <v>1</v>
      </c>
      <c r="S368" s="131">
        <v>732.6</v>
      </c>
      <c r="T368" s="109">
        <v>22.17</v>
      </c>
      <c r="U368" s="131">
        <v>1377.48</v>
      </c>
      <c r="V368" s="132">
        <v>2.0100000000000001E-3</v>
      </c>
      <c r="W368" s="132">
        <v>2.5658591517787998E-3</v>
      </c>
      <c r="X368" s="132">
        <v>4.8000000000000001E-4</v>
      </c>
    </row>
    <row r="369" spans="1:24">
      <c r="A369" t="s">
        <v>1214</v>
      </c>
      <c r="B369" t="s">
        <v>1231</v>
      </c>
      <c r="C369" t="s">
        <v>2841</v>
      </c>
      <c r="D369" t="s">
        <v>2842</v>
      </c>
      <c r="E369" t="s">
        <v>310</v>
      </c>
      <c r="F369" t="s">
        <v>3614</v>
      </c>
      <c r="G369" t="s">
        <v>3615</v>
      </c>
      <c r="H369" t="s">
        <v>322</v>
      </c>
      <c r="I369" t="s">
        <v>918</v>
      </c>
      <c r="J369" t="s">
        <v>205</v>
      </c>
      <c r="K369" t="s">
        <v>205</v>
      </c>
      <c r="L369" t="s">
        <v>326</v>
      </c>
      <c r="M369" t="s">
        <v>341</v>
      </c>
      <c r="N369" t="s">
        <v>448</v>
      </c>
      <c r="O369" t="s">
        <v>340</v>
      </c>
      <c r="P369" t="s">
        <v>1213</v>
      </c>
      <c r="Q369" s="131">
        <v>2850.67</v>
      </c>
      <c r="R369" s="131">
        <v>1</v>
      </c>
      <c r="S369" s="131">
        <v>42600</v>
      </c>
      <c r="T369" s="109"/>
      <c r="U369" s="131">
        <v>1214.385</v>
      </c>
      <c r="V369" s="132">
        <v>3.6999999999999999E-4</v>
      </c>
      <c r="W369" s="132">
        <v>2.262058880007621E-3</v>
      </c>
      <c r="X369" s="132">
        <v>4.2000000000000002E-4</v>
      </c>
    </row>
    <row r="370" spans="1:24">
      <c r="A370" t="s">
        <v>1214</v>
      </c>
      <c r="B370" t="s">
        <v>1231</v>
      </c>
      <c r="C370" t="s">
        <v>3795</v>
      </c>
      <c r="D370" t="s">
        <v>3796</v>
      </c>
      <c r="E370" t="s">
        <v>310</v>
      </c>
      <c r="F370" t="s">
        <v>3795</v>
      </c>
      <c r="G370" t="s">
        <v>3797</v>
      </c>
      <c r="H370" t="s">
        <v>322</v>
      </c>
      <c r="I370" t="s">
        <v>918</v>
      </c>
      <c r="J370" t="s">
        <v>205</v>
      </c>
      <c r="K370" t="s">
        <v>205</v>
      </c>
      <c r="L370" t="s">
        <v>326</v>
      </c>
      <c r="M370" t="s">
        <v>341</v>
      </c>
      <c r="N370" t="s">
        <v>460</v>
      </c>
      <c r="O370" t="s">
        <v>340</v>
      </c>
      <c r="P370" t="s">
        <v>1213</v>
      </c>
      <c r="Q370" s="131">
        <v>25240</v>
      </c>
      <c r="R370" s="131">
        <v>1</v>
      </c>
      <c r="S370" s="131">
        <v>2307</v>
      </c>
      <c r="T370" s="109"/>
      <c r="U370" s="131">
        <v>582.28700000000003</v>
      </c>
      <c r="V370" s="132">
        <v>1.2600000000000001E-3</v>
      </c>
      <c r="W370" s="132">
        <v>1.0846374741642871E-3</v>
      </c>
      <c r="X370" s="132">
        <v>2.0000000000000001E-4</v>
      </c>
    </row>
    <row r="371" spans="1:24">
      <c r="A371" t="s">
        <v>1214</v>
      </c>
      <c r="B371" t="s">
        <v>1231</v>
      </c>
      <c r="C371" t="s">
        <v>3798</v>
      </c>
      <c r="D371" t="s">
        <v>3799</v>
      </c>
      <c r="E371" t="s">
        <v>310</v>
      </c>
      <c r="F371" t="s">
        <v>3798</v>
      </c>
      <c r="G371" t="s">
        <v>3800</v>
      </c>
      <c r="H371" t="s">
        <v>322</v>
      </c>
      <c r="I371" t="s">
        <v>918</v>
      </c>
      <c r="J371" t="s">
        <v>205</v>
      </c>
      <c r="K371" t="s">
        <v>205</v>
      </c>
      <c r="L371" t="s">
        <v>326</v>
      </c>
      <c r="M371" t="s">
        <v>341</v>
      </c>
      <c r="N371" t="s">
        <v>448</v>
      </c>
      <c r="O371" t="s">
        <v>340</v>
      </c>
      <c r="P371" t="s">
        <v>1213</v>
      </c>
      <c r="Q371" s="131">
        <v>409714.29</v>
      </c>
      <c r="R371" s="131">
        <v>1</v>
      </c>
      <c r="S371" s="131">
        <v>72.7</v>
      </c>
      <c r="T371" s="109"/>
      <c r="U371" s="131">
        <v>297.86200000000002</v>
      </c>
      <c r="V371" s="132">
        <v>2.2699999999999999E-3</v>
      </c>
      <c r="W371" s="132">
        <v>5.54833419481326E-4</v>
      </c>
      <c r="X371" s="132">
        <v>1E-4</v>
      </c>
    </row>
    <row r="372" spans="1:24">
      <c r="A372" t="s">
        <v>1214</v>
      </c>
      <c r="B372" t="s">
        <v>1231</v>
      </c>
      <c r="C372" t="s">
        <v>3357</v>
      </c>
      <c r="D372" t="s">
        <v>3358</v>
      </c>
      <c r="E372" t="s">
        <v>80</v>
      </c>
      <c r="F372" t="s">
        <v>3664</v>
      </c>
      <c r="G372" t="s">
        <v>3665</v>
      </c>
      <c r="H372" t="s">
        <v>322</v>
      </c>
      <c r="I372" t="s">
        <v>918</v>
      </c>
      <c r="J372" t="s">
        <v>206</v>
      </c>
      <c r="K372" t="s">
        <v>302</v>
      </c>
      <c r="L372" t="s">
        <v>326</v>
      </c>
      <c r="M372" t="s">
        <v>345</v>
      </c>
      <c r="N372" t="s">
        <v>549</v>
      </c>
      <c r="O372" t="s">
        <v>340</v>
      </c>
      <c r="P372" t="s">
        <v>1216</v>
      </c>
      <c r="Q372" s="131">
        <v>49680</v>
      </c>
      <c r="R372" s="131">
        <v>3.3719999999999999</v>
      </c>
      <c r="S372" s="131">
        <v>22649</v>
      </c>
      <c r="T372" s="109">
        <v>23.309000000000001</v>
      </c>
      <c r="U372" s="131">
        <v>38020.419000000002</v>
      </c>
      <c r="V372" s="132">
        <v>1.0000000000000001E-5</v>
      </c>
      <c r="W372" s="132">
        <v>7.0821384009651364E-2</v>
      </c>
      <c r="X372" s="132">
        <v>1.3100000000000001E-2</v>
      </c>
    </row>
    <row r="373" spans="1:24">
      <c r="A373" t="s">
        <v>1214</v>
      </c>
      <c r="B373" t="s">
        <v>1231</v>
      </c>
      <c r="C373" t="s">
        <v>3263</v>
      </c>
      <c r="D373" t="s">
        <v>3264</v>
      </c>
      <c r="E373" t="s">
        <v>80</v>
      </c>
      <c r="F373" t="s">
        <v>3801</v>
      </c>
      <c r="G373" t="s">
        <v>3802</v>
      </c>
      <c r="H373" t="s">
        <v>322</v>
      </c>
      <c r="I373" t="s">
        <v>918</v>
      </c>
      <c r="J373" t="s">
        <v>206</v>
      </c>
      <c r="K373" t="s">
        <v>225</v>
      </c>
      <c r="L373" t="s">
        <v>326</v>
      </c>
      <c r="M373" t="s">
        <v>345</v>
      </c>
      <c r="N373" t="s">
        <v>545</v>
      </c>
      <c r="O373" t="s">
        <v>340</v>
      </c>
      <c r="P373" t="s">
        <v>1216</v>
      </c>
      <c r="Q373" s="131">
        <v>39500</v>
      </c>
      <c r="R373" s="131">
        <v>3.3719999999999999</v>
      </c>
      <c r="S373" s="131">
        <v>21939</v>
      </c>
      <c r="T373" s="109"/>
      <c r="U373" s="131">
        <v>29221.432000000001</v>
      </c>
      <c r="V373" s="132">
        <v>0</v>
      </c>
      <c r="W373" s="132">
        <v>5.4431337460639627E-2</v>
      </c>
      <c r="X373" s="132">
        <v>1.0070000000000001E-2</v>
      </c>
    </row>
    <row r="374" spans="1:24">
      <c r="A374" t="s">
        <v>1214</v>
      </c>
      <c r="B374" t="s">
        <v>1231</v>
      </c>
      <c r="C374" t="s">
        <v>3700</v>
      </c>
      <c r="D374" t="s">
        <v>3701</v>
      </c>
      <c r="E374" t="s">
        <v>80</v>
      </c>
      <c r="F374" t="s">
        <v>3700</v>
      </c>
      <c r="G374" t="s">
        <v>3702</v>
      </c>
      <c r="H374" t="s">
        <v>322</v>
      </c>
      <c r="I374" t="s">
        <v>918</v>
      </c>
      <c r="J374" t="s">
        <v>206</v>
      </c>
      <c r="K374" t="s">
        <v>225</v>
      </c>
      <c r="L374" t="s">
        <v>326</v>
      </c>
      <c r="M374" t="s">
        <v>345</v>
      </c>
      <c r="N374" t="s">
        <v>570</v>
      </c>
      <c r="O374" t="s">
        <v>340</v>
      </c>
      <c r="P374" t="s">
        <v>1216</v>
      </c>
      <c r="Q374" s="131">
        <v>15810</v>
      </c>
      <c r="R374" s="131">
        <v>3.3719999999999999</v>
      </c>
      <c r="S374" s="131">
        <v>38821</v>
      </c>
      <c r="T374" s="109"/>
      <c r="U374" s="131">
        <v>20695.988000000001</v>
      </c>
      <c r="V374" s="132">
        <v>3.0000000000000001E-5</v>
      </c>
      <c r="W374" s="132">
        <v>3.8550824850382019E-2</v>
      </c>
      <c r="X374" s="132">
        <v>7.1300000000000001E-3</v>
      </c>
    </row>
    <row r="375" spans="1:24">
      <c r="A375" t="s">
        <v>1214</v>
      </c>
      <c r="B375" t="s">
        <v>1231</v>
      </c>
      <c r="C375" t="s">
        <v>3375</v>
      </c>
      <c r="D375" t="s">
        <v>3376</v>
      </c>
      <c r="E375" t="s">
        <v>80</v>
      </c>
      <c r="F375" t="s">
        <v>3803</v>
      </c>
      <c r="G375" t="s">
        <v>3804</v>
      </c>
      <c r="H375" t="s">
        <v>322</v>
      </c>
      <c r="I375" t="s">
        <v>918</v>
      </c>
      <c r="J375" t="s">
        <v>206</v>
      </c>
      <c r="K375" t="s">
        <v>225</v>
      </c>
      <c r="L375" t="s">
        <v>326</v>
      </c>
      <c r="M375" t="s">
        <v>345</v>
      </c>
      <c r="N375" t="s">
        <v>545</v>
      </c>
      <c r="O375" t="s">
        <v>340</v>
      </c>
      <c r="P375" t="s">
        <v>1216</v>
      </c>
      <c r="Q375" s="131">
        <v>27800</v>
      </c>
      <c r="R375" s="131">
        <v>3.3719999999999999</v>
      </c>
      <c r="S375" s="131">
        <v>21863</v>
      </c>
      <c r="T375" s="109"/>
      <c r="U375" s="131">
        <v>20494.725999999999</v>
      </c>
      <c r="V375" s="132">
        <v>1.0000000000000001E-5</v>
      </c>
      <c r="W375" s="132">
        <v>3.817593015528277E-2</v>
      </c>
      <c r="X375" s="132">
        <v>7.0600000000000003E-3</v>
      </c>
    </row>
    <row r="376" spans="1:24">
      <c r="A376" t="s">
        <v>1214</v>
      </c>
      <c r="B376" t="s">
        <v>1231</v>
      </c>
      <c r="C376" t="s">
        <v>3660</v>
      </c>
      <c r="D376" t="s">
        <v>3661</v>
      </c>
      <c r="E376" t="s">
        <v>80</v>
      </c>
      <c r="F376" t="s">
        <v>3805</v>
      </c>
      <c r="G376" t="s">
        <v>3806</v>
      </c>
      <c r="H376" t="s">
        <v>322</v>
      </c>
      <c r="I376" t="s">
        <v>918</v>
      </c>
      <c r="J376" t="s">
        <v>206</v>
      </c>
      <c r="K376" t="s">
        <v>225</v>
      </c>
      <c r="L376" t="s">
        <v>326</v>
      </c>
      <c r="M376" t="s">
        <v>347</v>
      </c>
      <c r="N376" t="s">
        <v>546</v>
      </c>
      <c r="O376" t="s">
        <v>340</v>
      </c>
      <c r="P376" t="s">
        <v>1216</v>
      </c>
      <c r="Q376" s="131">
        <v>31550</v>
      </c>
      <c r="R376" s="131">
        <v>3.3719999999999999</v>
      </c>
      <c r="S376" s="131">
        <v>17623</v>
      </c>
      <c r="T376" s="109"/>
      <c r="U376" s="131">
        <v>18748.510999999999</v>
      </c>
      <c r="V376" s="132">
        <v>1.0000000000000001E-5</v>
      </c>
      <c r="W376" s="132">
        <v>3.4923221049725221E-2</v>
      </c>
      <c r="X376" s="132">
        <v>6.4599999999999996E-3</v>
      </c>
    </row>
    <row r="377" spans="1:24">
      <c r="A377" t="s">
        <v>1214</v>
      </c>
      <c r="B377" t="s">
        <v>1231</v>
      </c>
      <c r="C377" t="s">
        <v>3648</v>
      </c>
      <c r="D377" t="s">
        <v>3649</v>
      </c>
      <c r="E377" t="s">
        <v>80</v>
      </c>
      <c r="F377" t="s">
        <v>3650</v>
      </c>
      <c r="G377" t="s">
        <v>3651</v>
      </c>
      <c r="H377" t="s">
        <v>322</v>
      </c>
      <c r="I377" t="s">
        <v>918</v>
      </c>
      <c r="J377" t="s">
        <v>206</v>
      </c>
      <c r="K377" t="s">
        <v>225</v>
      </c>
      <c r="L377" t="s">
        <v>326</v>
      </c>
      <c r="M377" t="s">
        <v>345</v>
      </c>
      <c r="N377" t="s">
        <v>545</v>
      </c>
      <c r="O377" t="s">
        <v>340</v>
      </c>
      <c r="P377" t="s">
        <v>1216</v>
      </c>
      <c r="Q377" s="131">
        <v>10350</v>
      </c>
      <c r="R377" s="131">
        <v>3.3719999999999999</v>
      </c>
      <c r="S377" s="131">
        <v>49741</v>
      </c>
      <c r="T377" s="109"/>
      <c r="U377" s="131">
        <v>17359.707999999999</v>
      </c>
      <c r="V377" s="132">
        <v>0</v>
      </c>
      <c r="W377" s="132">
        <v>3.2336270322623664E-2</v>
      </c>
      <c r="X377" s="132">
        <v>5.9800000000000001E-3</v>
      </c>
    </row>
    <row r="378" spans="1:24">
      <c r="A378" t="s">
        <v>1214</v>
      </c>
      <c r="B378" t="s">
        <v>1231</v>
      </c>
      <c r="C378" t="s">
        <v>3352</v>
      </c>
      <c r="D378" t="s">
        <v>3353</v>
      </c>
      <c r="E378" t="s">
        <v>80</v>
      </c>
      <c r="F378" t="s">
        <v>3352</v>
      </c>
      <c r="G378" t="s">
        <v>3680</v>
      </c>
      <c r="H378" t="s">
        <v>322</v>
      </c>
      <c r="I378" t="s">
        <v>918</v>
      </c>
      <c r="J378" t="s">
        <v>206</v>
      </c>
      <c r="K378" t="s">
        <v>225</v>
      </c>
      <c r="L378" t="s">
        <v>326</v>
      </c>
      <c r="M378" t="s">
        <v>345</v>
      </c>
      <c r="N378" t="s">
        <v>546</v>
      </c>
      <c r="O378" t="s">
        <v>340</v>
      </c>
      <c r="P378" t="s">
        <v>1216</v>
      </c>
      <c r="Q378" s="131">
        <v>6435</v>
      </c>
      <c r="R378" s="131">
        <v>3.3719999999999999</v>
      </c>
      <c r="S378" s="131">
        <v>73809</v>
      </c>
      <c r="T378" s="109"/>
      <c r="U378" s="131">
        <v>16015.682000000001</v>
      </c>
      <c r="V378" s="132">
        <v>0</v>
      </c>
      <c r="W378" s="132">
        <v>2.9832726596160375E-2</v>
      </c>
      <c r="X378" s="132">
        <v>5.5199999999999997E-3</v>
      </c>
    </row>
    <row r="379" spans="1:24">
      <c r="A379" t="s">
        <v>1214</v>
      </c>
      <c r="B379" t="s">
        <v>1231</v>
      </c>
      <c r="C379" t="s">
        <v>3685</v>
      </c>
      <c r="D379" t="s">
        <v>3686</v>
      </c>
      <c r="E379" t="s">
        <v>80</v>
      </c>
      <c r="F379" t="s">
        <v>3687</v>
      </c>
      <c r="G379" t="s">
        <v>3688</v>
      </c>
      <c r="H379" t="s">
        <v>322</v>
      </c>
      <c r="I379" t="s">
        <v>918</v>
      </c>
      <c r="J379" t="s">
        <v>206</v>
      </c>
      <c r="K379" t="s">
        <v>225</v>
      </c>
      <c r="L379" t="s">
        <v>326</v>
      </c>
      <c r="M379" t="s">
        <v>345</v>
      </c>
      <c r="N379" t="s">
        <v>545</v>
      </c>
      <c r="O379" t="s">
        <v>340</v>
      </c>
      <c r="P379" t="s">
        <v>1216</v>
      </c>
      <c r="Q379" s="131">
        <v>22225</v>
      </c>
      <c r="R379" s="131">
        <v>3.3719999999999999</v>
      </c>
      <c r="S379" s="131">
        <v>20464</v>
      </c>
      <c r="T379" s="109"/>
      <c r="U379" s="131">
        <v>15336.273999999999</v>
      </c>
      <c r="V379" s="132">
        <v>3.0000000000000001E-5</v>
      </c>
      <c r="W379" s="132">
        <v>2.8567179920642956E-2</v>
      </c>
      <c r="X379" s="132">
        <v>5.28E-3</v>
      </c>
    </row>
    <row r="380" spans="1:24">
      <c r="A380" t="s">
        <v>1214</v>
      </c>
      <c r="B380" t="s">
        <v>1231</v>
      </c>
      <c r="C380" t="s">
        <v>3807</v>
      </c>
      <c r="D380" t="s">
        <v>3808</v>
      </c>
      <c r="E380" t="s">
        <v>80</v>
      </c>
      <c r="F380" t="s">
        <v>3809</v>
      </c>
      <c r="G380" t="s">
        <v>3810</v>
      </c>
      <c r="H380" t="s">
        <v>322</v>
      </c>
      <c r="I380" t="s">
        <v>918</v>
      </c>
      <c r="J380" t="s">
        <v>206</v>
      </c>
      <c r="K380" t="s">
        <v>225</v>
      </c>
      <c r="L380" t="s">
        <v>326</v>
      </c>
      <c r="M380" t="s">
        <v>347</v>
      </c>
      <c r="N380" t="s">
        <v>545</v>
      </c>
      <c r="O380" t="s">
        <v>340</v>
      </c>
      <c r="P380" t="s">
        <v>1216</v>
      </c>
      <c r="Q380" s="131">
        <v>34400</v>
      </c>
      <c r="R380" s="131">
        <v>3.3719999999999999</v>
      </c>
      <c r="S380" s="131">
        <v>7798</v>
      </c>
      <c r="T380" s="109"/>
      <c r="U380" s="131">
        <v>9045.43</v>
      </c>
      <c r="V380" s="132">
        <v>1.2999999999999999E-4</v>
      </c>
      <c r="W380" s="132">
        <v>1.6849100783513742E-2</v>
      </c>
      <c r="X380" s="132">
        <v>3.1199999999999999E-3</v>
      </c>
    </row>
    <row r="381" spans="1:24">
      <c r="A381" t="s">
        <v>1214</v>
      </c>
      <c r="B381" t="s">
        <v>1231</v>
      </c>
      <c r="C381" t="s">
        <v>3815</v>
      </c>
      <c r="D381" t="s">
        <v>3816</v>
      </c>
      <c r="E381" t="s">
        <v>313</v>
      </c>
      <c r="F381" t="s">
        <v>3815</v>
      </c>
      <c r="G381" t="s">
        <v>3817</v>
      </c>
      <c r="H381" t="s">
        <v>322</v>
      </c>
      <c r="I381" t="s">
        <v>918</v>
      </c>
      <c r="J381" t="s">
        <v>206</v>
      </c>
      <c r="K381" t="s">
        <v>234</v>
      </c>
      <c r="L381" t="s">
        <v>326</v>
      </c>
      <c r="M381" t="s">
        <v>315</v>
      </c>
      <c r="N381" t="s">
        <v>492</v>
      </c>
      <c r="O381" t="s">
        <v>340</v>
      </c>
      <c r="P381" t="s">
        <v>1219</v>
      </c>
      <c r="Q381" s="131">
        <v>653223</v>
      </c>
      <c r="R381" s="131">
        <v>4.6239999999999997</v>
      </c>
      <c r="S381" s="131">
        <v>283.60000000000002</v>
      </c>
      <c r="T381" s="109"/>
      <c r="U381" s="131">
        <v>8565.4060000000009</v>
      </c>
      <c r="V381" s="132">
        <v>5.0000000000000002E-5</v>
      </c>
      <c r="W381" s="132">
        <v>1.5954950615472488E-2</v>
      </c>
      <c r="X381" s="132">
        <v>2.9499999999999999E-3</v>
      </c>
    </row>
    <row r="382" spans="1:24">
      <c r="A382" t="s">
        <v>1214</v>
      </c>
      <c r="B382" t="s">
        <v>1231</v>
      </c>
      <c r="C382" t="s">
        <v>3811</v>
      </c>
      <c r="D382" t="s">
        <v>3812</v>
      </c>
      <c r="E382" t="s">
        <v>80</v>
      </c>
      <c r="F382" t="s">
        <v>3813</v>
      </c>
      <c r="G382" t="s">
        <v>3814</v>
      </c>
      <c r="H382" t="s">
        <v>322</v>
      </c>
      <c r="I382" t="s">
        <v>918</v>
      </c>
      <c r="J382" t="s">
        <v>206</v>
      </c>
      <c r="K382" t="s">
        <v>282</v>
      </c>
      <c r="L382" t="s">
        <v>326</v>
      </c>
      <c r="M382" t="s">
        <v>315</v>
      </c>
      <c r="N382" t="s">
        <v>441</v>
      </c>
      <c r="O382" t="s">
        <v>340</v>
      </c>
      <c r="P382" t="s">
        <v>1217</v>
      </c>
      <c r="Q382" s="131">
        <v>40400</v>
      </c>
      <c r="R382" s="131">
        <v>3.9550000000000001</v>
      </c>
      <c r="S382" s="131">
        <v>5210</v>
      </c>
      <c r="T382" s="109">
        <v>34.340000000000003</v>
      </c>
      <c r="U382" s="131">
        <v>8460.8850000000002</v>
      </c>
      <c r="V382" s="132">
        <v>2.0000000000000002E-5</v>
      </c>
      <c r="W382" s="132">
        <v>1.5760257288235015E-2</v>
      </c>
      <c r="X382" s="132">
        <v>2.9299999999999999E-3</v>
      </c>
    </row>
    <row r="383" spans="1:24">
      <c r="A383" t="s">
        <v>1214</v>
      </c>
      <c r="B383" t="s">
        <v>1231</v>
      </c>
      <c r="C383" t="s">
        <v>3818</v>
      </c>
      <c r="D383" t="s">
        <v>3819</v>
      </c>
      <c r="E383" t="s">
        <v>80</v>
      </c>
      <c r="F383" t="s">
        <v>3820</v>
      </c>
      <c r="G383" t="s">
        <v>3821</v>
      </c>
      <c r="H383" t="s">
        <v>322</v>
      </c>
      <c r="I383" t="s">
        <v>918</v>
      </c>
      <c r="J383" t="s">
        <v>206</v>
      </c>
      <c r="K383" t="s">
        <v>288</v>
      </c>
      <c r="L383" t="s">
        <v>326</v>
      </c>
      <c r="M383" t="s">
        <v>315</v>
      </c>
      <c r="N383" t="s">
        <v>526</v>
      </c>
      <c r="O383" t="s">
        <v>340</v>
      </c>
      <c r="P383" t="s">
        <v>1226</v>
      </c>
      <c r="Q383" s="131">
        <v>23250</v>
      </c>
      <c r="R383" s="131">
        <v>4.2309999999999999</v>
      </c>
      <c r="S383" s="131">
        <v>7883</v>
      </c>
      <c r="T383" s="109"/>
      <c r="U383" s="131">
        <v>7755.299</v>
      </c>
      <c r="V383" s="132">
        <v>1.0000000000000001E-5</v>
      </c>
      <c r="W383" s="132">
        <v>1.4445948336041884E-2</v>
      </c>
      <c r="X383" s="132">
        <v>2.6700000000000001E-3</v>
      </c>
    </row>
    <row r="384" spans="1:24">
      <c r="A384" t="s">
        <v>1214</v>
      </c>
      <c r="B384" t="s">
        <v>1231</v>
      </c>
      <c r="C384" t="s">
        <v>3825</v>
      </c>
      <c r="D384" t="s">
        <v>3826</v>
      </c>
      <c r="E384" t="s">
        <v>313</v>
      </c>
      <c r="F384" t="s">
        <v>3825</v>
      </c>
      <c r="G384" t="s">
        <v>3827</v>
      </c>
      <c r="H384" t="s">
        <v>322</v>
      </c>
      <c r="I384" t="s">
        <v>918</v>
      </c>
      <c r="J384" t="s">
        <v>206</v>
      </c>
      <c r="K384" t="s">
        <v>225</v>
      </c>
      <c r="L384" t="s">
        <v>326</v>
      </c>
      <c r="M384" t="s">
        <v>345</v>
      </c>
      <c r="N384" t="s">
        <v>538</v>
      </c>
      <c r="O384" t="s">
        <v>340</v>
      </c>
      <c r="P384" t="s">
        <v>1216</v>
      </c>
      <c r="Q384" s="131">
        <v>11700</v>
      </c>
      <c r="R384" s="131">
        <v>3.3719999999999999</v>
      </c>
      <c r="S384" s="131">
        <v>18347</v>
      </c>
      <c r="T384" s="109"/>
      <c r="U384" s="131">
        <v>7238.3320000000003</v>
      </c>
      <c r="V384" s="132">
        <v>2.0000000000000002E-5</v>
      </c>
      <c r="W384" s="132">
        <v>1.3482983713602625E-2</v>
      </c>
      <c r="X384" s="132">
        <v>2.49E-3</v>
      </c>
    </row>
    <row r="385" spans="1:24">
      <c r="A385" t="s">
        <v>1214</v>
      </c>
      <c r="B385" t="s">
        <v>1231</v>
      </c>
      <c r="C385" t="s">
        <v>3822</v>
      </c>
      <c r="D385" t="s">
        <v>3823</v>
      </c>
      <c r="E385" t="s">
        <v>80</v>
      </c>
      <c r="F385" t="s">
        <v>3822</v>
      </c>
      <c r="G385" t="s">
        <v>3824</v>
      </c>
      <c r="H385" t="s">
        <v>322</v>
      </c>
      <c r="I385" t="s">
        <v>918</v>
      </c>
      <c r="J385" t="s">
        <v>206</v>
      </c>
      <c r="K385" t="s">
        <v>252</v>
      </c>
      <c r="L385" t="s">
        <v>326</v>
      </c>
      <c r="M385" t="s">
        <v>315</v>
      </c>
      <c r="N385" t="s">
        <v>498</v>
      </c>
      <c r="O385" t="s">
        <v>340</v>
      </c>
      <c r="P385" t="s">
        <v>1227</v>
      </c>
      <c r="Q385" s="131">
        <v>65000</v>
      </c>
      <c r="R385" s="131">
        <v>2.3E-2</v>
      </c>
      <c r="S385" s="131">
        <v>473700</v>
      </c>
      <c r="T385" s="109"/>
      <c r="U385" s="131">
        <v>7195.4319999999998</v>
      </c>
      <c r="V385" s="132">
        <v>6.9999999999999994E-5</v>
      </c>
      <c r="W385" s="132">
        <v>1.3403073037867724E-2</v>
      </c>
      <c r="X385" s="132">
        <v>2.48E-3</v>
      </c>
    </row>
    <row r="386" spans="1:24">
      <c r="A386" t="s">
        <v>1214</v>
      </c>
      <c r="B386" t="s">
        <v>1231</v>
      </c>
      <c r="C386" t="s">
        <v>3828</v>
      </c>
      <c r="D386" t="s">
        <v>3829</v>
      </c>
      <c r="E386" t="s">
        <v>313</v>
      </c>
      <c r="F386" t="s">
        <v>3828</v>
      </c>
      <c r="G386" t="s">
        <v>3830</v>
      </c>
      <c r="H386" t="s">
        <v>322</v>
      </c>
      <c r="I386" t="s">
        <v>918</v>
      </c>
      <c r="J386" t="s">
        <v>206</v>
      </c>
      <c r="K386" t="s">
        <v>246</v>
      </c>
      <c r="L386" t="s">
        <v>326</v>
      </c>
      <c r="M386" t="s">
        <v>315</v>
      </c>
      <c r="N386" t="s">
        <v>553</v>
      </c>
      <c r="O386" t="s">
        <v>340</v>
      </c>
      <c r="P386" t="s">
        <v>1217</v>
      </c>
      <c r="Q386" s="131">
        <v>66000</v>
      </c>
      <c r="R386" s="131">
        <v>3.9550000000000001</v>
      </c>
      <c r="S386" s="131">
        <v>2748</v>
      </c>
      <c r="T386" s="109"/>
      <c r="U386" s="131">
        <v>7173.4669999999996</v>
      </c>
      <c r="V386" s="132">
        <v>4.0000000000000003E-5</v>
      </c>
      <c r="W386" s="132">
        <v>1.3362158399347512E-2</v>
      </c>
      <c r="X386" s="132">
        <v>2.47E-3</v>
      </c>
    </row>
    <row r="387" spans="1:24">
      <c r="A387" t="s">
        <v>1214</v>
      </c>
      <c r="B387" t="s">
        <v>1231</v>
      </c>
      <c r="C387" t="s">
        <v>3831</v>
      </c>
      <c r="D387" t="s">
        <v>3832</v>
      </c>
      <c r="E387" t="s">
        <v>80</v>
      </c>
      <c r="F387" t="s">
        <v>3833</v>
      </c>
      <c r="G387" t="s">
        <v>3834</v>
      </c>
      <c r="H387" t="s">
        <v>322</v>
      </c>
      <c r="I387" t="s">
        <v>918</v>
      </c>
      <c r="J387" t="s">
        <v>206</v>
      </c>
      <c r="K387" t="s">
        <v>234</v>
      </c>
      <c r="L387" t="s">
        <v>326</v>
      </c>
      <c r="M387" t="s">
        <v>345</v>
      </c>
      <c r="N387" t="s">
        <v>487</v>
      </c>
      <c r="O387" t="s">
        <v>340</v>
      </c>
      <c r="P387" t="s">
        <v>1216</v>
      </c>
      <c r="Q387" s="131">
        <v>29500</v>
      </c>
      <c r="R387" s="131">
        <v>3.3719999999999999</v>
      </c>
      <c r="S387" s="131">
        <v>7041</v>
      </c>
      <c r="T387" s="109"/>
      <c r="U387" s="131">
        <v>7003.9639999999999</v>
      </c>
      <c r="V387" s="132">
        <v>1.0000000000000001E-5</v>
      </c>
      <c r="W387" s="132">
        <v>1.3046421819648379E-2</v>
      </c>
      <c r="X387" s="132">
        <v>2.4099999999999998E-3</v>
      </c>
    </row>
    <row r="388" spans="1:24">
      <c r="A388" t="s">
        <v>1214</v>
      </c>
      <c r="B388" t="s">
        <v>1231</v>
      </c>
      <c r="C388" t="s">
        <v>3835</v>
      </c>
      <c r="D388">
        <v>5496</v>
      </c>
      <c r="E388" t="s">
        <v>80</v>
      </c>
      <c r="F388" t="s">
        <v>3836</v>
      </c>
      <c r="G388" t="s">
        <v>3837</v>
      </c>
      <c r="H388" t="s">
        <v>322</v>
      </c>
      <c r="I388" t="s">
        <v>918</v>
      </c>
      <c r="J388" t="s">
        <v>206</v>
      </c>
      <c r="K388" t="s">
        <v>225</v>
      </c>
      <c r="L388" t="s">
        <v>326</v>
      </c>
      <c r="M388" t="s">
        <v>347</v>
      </c>
      <c r="N388" t="s">
        <v>549</v>
      </c>
      <c r="O388" t="s">
        <v>340</v>
      </c>
      <c r="P388" t="s">
        <v>1216</v>
      </c>
      <c r="Q388" s="131">
        <v>21000</v>
      </c>
      <c r="R388" s="131">
        <v>3.3719999999999999</v>
      </c>
      <c r="S388" s="131">
        <v>8065</v>
      </c>
      <c r="T388" s="109"/>
      <c r="U388" s="131">
        <v>5710.9880000000003</v>
      </c>
      <c r="V388" s="132">
        <v>1.3999999999999999E-4</v>
      </c>
      <c r="W388" s="132">
        <v>1.0637969934589906E-2</v>
      </c>
      <c r="X388" s="132">
        <v>1.97E-3</v>
      </c>
    </row>
    <row r="389" spans="1:24">
      <c r="A389" t="s">
        <v>1214</v>
      </c>
      <c r="B389" t="s">
        <v>1231</v>
      </c>
      <c r="C389" t="s">
        <v>3838</v>
      </c>
      <c r="D389" t="s">
        <v>3839</v>
      </c>
      <c r="E389" t="s">
        <v>80</v>
      </c>
      <c r="F389" t="s">
        <v>3840</v>
      </c>
      <c r="G389" t="s">
        <v>3841</v>
      </c>
      <c r="H389" t="s">
        <v>322</v>
      </c>
      <c r="I389" t="s">
        <v>918</v>
      </c>
      <c r="J389" t="s">
        <v>206</v>
      </c>
      <c r="K389" t="s">
        <v>225</v>
      </c>
      <c r="L389" t="s">
        <v>326</v>
      </c>
      <c r="M389" t="s">
        <v>345</v>
      </c>
      <c r="N389" t="s">
        <v>554</v>
      </c>
      <c r="O389" t="s">
        <v>340</v>
      </c>
      <c r="P389" t="s">
        <v>1216</v>
      </c>
      <c r="Q389" s="131">
        <v>16500</v>
      </c>
      <c r="R389" s="131">
        <v>3.3719999999999999</v>
      </c>
      <c r="S389" s="131">
        <v>9330</v>
      </c>
      <c r="T389" s="109"/>
      <c r="U389" s="131">
        <v>5191.0249999999996</v>
      </c>
      <c r="V389" s="132">
        <v>1.0000000000000001E-5</v>
      </c>
      <c r="W389" s="132">
        <v>9.6694246038872018E-3</v>
      </c>
      <c r="X389" s="132">
        <v>1.7899999999999999E-3</v>
      </c>
    </row>
    <row r="390" spans="1:24">
      <c r="A390" t="s">
        <v>1214</v>
      </c>
      <c r="B390" t="s">
        <v>1231</v>
      </c>
      <c r="C390" t="s">
        <v>3846</v>
      </c>
      <c r="D390" t="s">
        <v>3847</v>
      </c>
      <c r="E390" t="s">
        <v>80</v>
      </c>
      <c r="F390" t="s">
        <v>3848</v>
      </c>
      <c r="G390" t="s">
        <v>3849</v>
      </c>
      <c r="H390" t="s">
        <v>322</v>
      </c>
      <c r="I390" t="s">
        <v>918</v>
      </c>
      <c r="J390" t="s">
        <v>206</v>
      </c>
      <c r="K390" t="s">
        <v>252</v>
      </c>
      <c r="L390" t="s">
        <v>326</v>
      </c>
      <c r="M390" t="s">
        <v>315</v>
      </c>
      <c r="N390" t="s">
        <v>498</v>
      </c>
      <c r="O390" t="s">
        <v>340</v>
      </c>
      <c r="P390" t="s">
        <v>1227</v>
      </c>
      <c r="Q390" s="131">
        <v>123000</v>
      </c>
      <c r="R390" s="131">
        <v>2.3E-2</v>
      </c>
      <c r="S390" s="131">
        <v>162200</v>
      </c>
      <c r="T390" s="109">
        <v>2607.4070000000002</v>
      </c>
      <c r="U390" s="131">
        <v>4723.1880000000001</v>
      </c>
      <c r="V390" s="132">
        <v>1.1E-4</v>
      </c>
      <c r="W390" s="132">
        <v>8.797975401001688E-3</v>
      </c>
      <c r="X390" s="132">
        <v>2.5300000000000001E-3</v>
      </c>
    </row>
    <row r="391" spans="1:24">
      <c r="A391" t="s">
        <v>1214</v>
      </c>
      <c r="B391" t="s">
        <v>1231</v>
      </c>
      <c r="C391" t="s">
        <v>3842</v>
      </c>
      <c r="D391" t="s">
        <v>3843</v>
      </c>
      <c r="E391" t="s">
        <v>80</v>
      </c>
      <c r="F391" t="s">
        <v>3844</v>
      </c>
      <c r="G391" t="s">
        <v>3845</v>
      </c>
      <c r="H391" t="s">
        <v>322</v>
      </c>
      <c r="I391" t="s">
        <v>918</v>
      </c>
      <c r="J391" t="s">
        <v>206</v>
      </c>
      <c r="K391" t="s">
        <v>225</v>
      </c>
      <c r="L391" t="s">
        <v>326</v>
      </c>
      <c r="M391" t="s">
        <v>345</v>
      </c>
      <c r="N391" t="s">
        <v>531</v>
      </c>
      <c r="O391" t="s">
        <v>340</v>
      </c>
      <c r="P391" t="s">
        <v>1216</v>
      </c>
      <c r="Q391" s="131">
        <v>134000</v>
      </c>
      <c r="R391" s="131">
        <v>3.3719999999999999</v>
      </c>
      <c r="S391" s="131">
        <v>1037</v>
      </c>
      <c r="T391" s="109"/>
      <c r="U391" s="131">
        <v>4685.6639999999998</v>
      </c>
      <c r="V391" s="132">
        <v>3.0000000000000001E-5</v>
      </c>
      <c r="W391" s="132">
        <v>8.7280787064497913E-3</v>
      </c>
      <c r="X391" s="132">
        <v>1.6100000000000001E-3</v>
      </c>
    </row>
    <row r="392" spans="1:24">
      <c r="A392" t="s">
        <v>1214</v>
      </c>
      <c r="B392" t="s">
        <v>1231</v>
      </c>
      <c r="C392" t="s">
        <v>3850</v>
      </c>
      <c r="D392" t="s">
        <v>3851</v>
      </c>
      <c r="E392" t="s">
        <v>313</v>
      </c>
      <c r="F392" t="s">
        <v>3850</v>
      </c>
      <c r="G392" t="s">
        <v>3852</v>
      </c>
      <c r="H392" t="s">
        <v>322</v>
      </c>
      <c r="I392" t="s">
        <v>918</v>
      </c>
      <c r="J392" t="s">
        <v>206</v>
      </c>
      <c r="K392" t="s">
        <v>252</v>
      </c>
      <c r="L392" t="s">
        <v>326</v>
      </c>
      <c r="M392" t="s">
        <v>315</v>
      </c>
      <c r="N392" t="s">
        <v>538</v>
      </c>
      <c r="O392" t="s">
        <v>340</v>
      </c>
      <c r="P392" t="s">
        <v>1227</v>
      </c>
      <c r="Q392" s="131">
        <v>108000</v>
      </c>
      <c r="R392" s="131">
        <v>2.3E-2</v>
      </c>
      <c r="S392" s="131">
        <v>133200</v>
      </c>
      <c r="T392" s="109"/>
      <c r="U392" s="131">
        <v>3361.7710000000002</v>
      </c>
      <c r="V392" s="132">
        <v>5.0000000000000002E-5</v>
      </c>
      <c r="W392" s="132">
        <v>6.2620371159904809E-3</v>
      </c>
      <c r="X392" s="132">
        <v>1.16E-3</v>
      </c>
    </row>
    <row r="393" spans="1:24">
      <c r="A393" t="s">
        <v>1214</v>
      </c>
      <c r="B393" t="s">
        <v>1231</v>
      </c>
      <c r="C393" t="s">
        <v>3857</v>
      </c>
      <c r="D393" t="s">
        <v>3858</v>
      </c>
      <c r="E393" t="s">
        <v>313</v>
      </c>
      <c r="F393" t="s">
        <v>3859</v>
      </c>
      <c r="G393" t="s">
        <v>3860</v>
      </c>
      <c r="H393" t="s">
        <v>322</v>
      </c>
      <c r="I393" t="s">
        <v>918</v>
      </c>
      <c r="J393" t="s">
        <v>206</v>
      </c>
      <c r="K393" t="s">
        <v>252</v>
      </c>
      <c r="L393" t="s">
        <v>326</v>
      </c>
      <c r="M393" t="s">
        <v>315</v>
      </c>
      <c r="N393" t="s">
        <v>544</v>
      </c>
      <c r="O393" t="s">
        <v>340</v>
      </c>
      <c r="P393" t="s">
        <v>1227</v>
      </c>
      <c r="Q393" s="131">
        <v>32000</v>
      </c>
      <c r="R393" s="131">
        <v>2.3E-2</v>
      </c>
      <c r="S393" s="131">
        <v>421900</v>
      </c>
      <c r="T393" s="109"/>
      <c r="U393" s="131">
        <v>3155.002</v>
      </c>
      <c r="V393" s="132">
        <v>2.0000000000000002E-5</v>
      </c>
      <c r="W393" s="132">
        <v>5.8768844234256884E-3</v>
      </c>
      <c r="X393" s="132">
        <v>1.09E-3</v>
      </c>
    </row>
    <row r="394" spans="1:24">
      <c r="A394" t="s">
        <v>1214</v>
      </c>
      <c r="B394" t="s">
        <v>1231</v>
      </c>
      <c r="C394" t="s">
        <v>3853</v>
      </c>
      <c r="D394" t="s">
        <v>3854</v>
      </c>
      <c r="E394" t="s">
        <v>80</v>
      </c>
      <c r="F394" t="s">
        <v>3855</v>
      </c>
      <c r="G394" t="s">
        <v>3856</v>
      </c>
      <c r="H394" t="s">
        <v>322</v>
      </c>
      <c r="I394" t="s">
        <v>918</v>
      </c>
      <c r="J394" t="s">
        <v>206</v>
      </c>
      <c r="K394" t="s">
        <v>225</v>
      </c>
      <c r="L394" t="s">
        <v>326</v>
      </c>
      <c r="M394" t="s">
        <v>345</v>
      </c>
      <c r="N394" t="s">
        <v>569</v>
      </c>
      <c r="O394" t="s">
        <v>340</v>
      </c>
      <c r="P394" t="s">
        <v>1216</v>
      </c>
      <c r="Q394" s="131">
        <v>17000</v>
      </c>
      <c r="R394" s="131">
        <v>3.3719999999999999</v>
      </c>
      <c r="S394" s="131">
        <v>5152</v>
      </c>
      <c r="T394" s="109"/>
      <c r="U394" s="131">
        <v>2953.3319999999999</v>
      </c>
      <c r="V394" s="132">
        <v>7.2999999999999996E-4</v>
      </c>
      <c r="W394" s="132">
        <v>5.501229738683092E-3</v>
      </c>
      <c r="X394" s="132">
        <v>1.0200000000000001E-3</v>
      </c>
    </row>
    <row r="395" spans="1:24">
      <c r="A395" t="s">
        <v>1214</v>
      </c>
      <c r="B395" t="s">
        <v>1231</v>
      </c>
      <c r="C395" t="s">
        <v>3861</v>
      </c>
      <c r="D395" t="s">
        <v>3862</v>
      </c>
      <c r="E395" t="s">
        <v>313</v>
      </c>
      <c r="F395" t="s">
        <v>3861</v>
      </c>
      <c r="G395" t="s">
        <v>3863</v>
      </c>
      <c r="H395" t="s">
        <v>322</v>
      </c>
      <c r="I395" t="s">
        <v>918</v>
      </c>
      <c r="J395" t="s">
        <v>206</v>
      </c>
      <c r="K395" t="s">
        <v>252</v>
      </c>
      <c r="L395" t="s">
        <v>326</v>
      </c>
      <c r="M395" t="s">
        <v>315</v>
      </c>
      <c r="N395" t="s">
        <v>537</v>
      </c>
      <c r="O395" t="s">
        <v>340</v>
      </c>
      <c r="P395" t="s">
        <v>1227</v>
      </c>
      <c r="Q395" s="131">
        <v>80000</v>
      </c>
      <c r="R395" s="131">
        <v>2.3E-2</v>
      </c>
      <c r="S395" s="131">
        <v>155500</v>
      </c>
      <c r="T395" s="109"/>
      <c r="U395" s="131">
        <v>2907.1039999999998</v>
      </c>
      <c r="V395" s="132">
        <v>2.0000000000000002E-5</v>
      </c>
      <c r="W395" s="132">
        <v>5.4151199317396658E-3</v>
      </c>
      <c r="X395" s="132">
        <v>1E-3</v>
      </c>
    </row>
    <row r="396" spans="1:24">
      <c r="A396" t="s">
        <v>1214</v>
      </c>
      <c r="B396" t="s">
        <v>1231</v>
      </c>
      <c r="C396" t="s">
        <v>3864</v>
      </c>
      <c r="D396" t="s">
        <v>3865</v>
      </c>
      <c r="E396" t="s">
        <v>313</v>
      </c>
      <c r="F396" t="s">
        <v>3864</v>
      </c>
      <c r="G396" t="s">
        <v>3866</v>
      </c>
      <c r="H396" t="s">
        <v>322</v>
      </c>
      <c r="I396" t="s">
        <v>918</v>
      </c>
      <c r="J396" t="s">
        <v>206</v>
      </c>
      <c r="K396" t="s">
        <v>252</v>
      </c>
      <c r="L396" t="s">
        <v>326</v>
      </c>
      <c r="M396" t="s">
        <v>315</v>
      </c>
      <c r="N396" t="s">
        <v>523</v>
      </c>
      <c r="O396" t="s">
        <v>340</v>
      </c>
      <c r="P396" t="s">
        <v>1227</v>
      </c>
      <c r="Q396" s="131">
        <v>16000</v>
      </c>
      <c r="R396" s="131">
        <v>2.3E-2</v>
      </c>
      <c r="S396" s="131">
        <v>755600</v>
      </c>
      <c r="T396" s="109"/>
      <c r="U396" s="131">
        <v>2825.2190000000001</v>
      </c>
      <c r="V396" s="132">
        <v>1.0000000000000001E-5</v>
      </c>
      <c r="W396" s="132">
        <v>5.2625911279505682E-3</v>
      </c>
      <c r="X396" s="132">
        <v>9.7000000000000005E-4</v>
      </c>
    </row>
    <row r="397" spans="1:24">
      <c r="A397" t="s">
        <v>1214</v>
      </c>
      <c r="B397" t="s">
        <v>1231</v>
      </c>
      <c r="C397" t="s">
        <v>3870</v>
      </c>
      <c r="D397" t="s">
        <v>3871</v>
      </c>
      <c r="E397" t="s">
        <v>313</v>
      </c>
      <c r="F397" t="s">
        <v>3870</v>
      </c>
      <c r="G397" t="s">
        <v>3872</v>
      </c>
      <c r="H397" t="s">
        <v>322</v>
      </c>
      <c r="I397" t="s">
        <v>918</v>
      </c>
      <c r="J397" t="s">
        <v>206</v>
      </c>
      <c r="K397" t="s">
        <v>252</v>
      </c>
      <c r="L397" t="s">
        <v>326</v>
      </c>
      <c r="M397" t="s">
        <v>315</v>
      </c>
      <c r="N397" t="s">
        <v>503</v>
      </c>
      <c r="O397" t="s">
        <v>340</v>
      </c>
      <c r="P397" t="s">
        <v>1227</v>
      </c>
      <c r="Q397" s="131">
        <v>24500</v>
      </c>
      <c r="R397" s="131">
        <v>2.3E-2</v>
      </c>
      <c r="S397" s="131">
        <v>482000</v>
      </c>
      <c r="T397" s="109"/>
      <c r="U397" s="131">
        <v>2759.645</v>
      </c>
      <c r="V397" s="132">
        <v>6.9999999999999994E-5</v>
      </c>
      <c r="W397" s="132">
        <v>5.1404451454181588E-3</v>
      </c>
      <c r="X397" s="132">
        <v>9.5E-4</v>
      </c>
    </row>
    <row r="398" spans="1:24">
      <c r="A398" t="s">
        <v>1214</v>
      </c>
      <c r="B398" t="s">
        <v>1231</v>
      </c>
      <c r="C398" t="s">
        <v>3867</v>
      </c>
      <c r="D398" t="s">
        <v>3868</v>
      </c>
      <c r="E398" t="s">
        <v>313</v>
      </c>
      <c r="F398" t="s">
        <v>3867</v>
      </c>
      <c r="G398" t="s">
        <v>3869</v>
      </c>
      <c r="H398" t="s">
        <v>322</v>
      </c>
      <c r="I398" t="s">
        <v>918</v>
      </c>
      <c r="J398" t="s">
        <v>206</v>
      </c>
      <c r="K398" t="s">
        <v>252</v>
      </c>
      <c r="L398" t="s">
        <v>326</v>
      </c>
      <c r="M398" t="s">
        <v>315</v>
      </c>
      <c r="N398" t="s">
        <v>553</v>
      </c>
      <c r="O398" t="s">
        <v>340</v>
      </c>
      <c r="P398" t="s">
        <v>1227</v>
      </c>
      <c r="Q398" s="131">
        <v>35000</v>
      </c>
      <c r="R398" s="131">
        <v>2.3E-2</v>
      </c>
      <c r="S398" s="131">
        <v>332400</v>
      </c>
      <c r="T398" s="109"/>
      <c r="U398" s="131">
        <v>2718.7489999999998</v>
      </c>
      <c r="V398" s="132">
        <v>2.0000000000000002E-5</v>
      </c>
      <c r="W398" s="132">
        <v>5.0642673599903152E-3</v>
      </c>
      <c r="X398" s="132">
        <v>9.3999999999999997E-4</v>
      </c>
    </row>
    <row r="399" spans="1:24">
      <c r="A399" t="s">
        <v>1214</v>
      </c>
      <c r="B399" t="s">
        <v>1231</v>
      </c>
      <c r="C399" t="s">
        <v>3873</v>
      </c>
      <c r="D399" t="s">
        <v>3874</v>
      </c>
      <c r="E399" t="s">
        <v>313</v>
      </c>
      <c r="F399" t="s">
        <v>3873</v>
      </c>
      <c r="G399" t="s">
        <v>3875</v>
      </c>
      <c r="H399" t="s">
        <v>322</v>
      </c>
      <c r="I399" t="s">
        <v>918</v>
      </c>
      <c r="J399" t="s">
        <v>206</v>
      </c>
      <c r="K399" t="s">
        <v>252</v>
      </c>
      <c r="L399" t="s">
        <v>326</v>
      </c>
      <c r="M399" t="s">
        <v>315</v>
      </c>
      <c r="N399" t="s">
        <v>551</v>
      </c>
      <c r="O399" t="s">
        <v>340</v>
      </c>
      <c r="P399" t="s">
        <v>1227</v>
      </c>
      <c r="Q399" s="131">
        <v>515000</v>
      </c>
      <c r="R399" s="131">
        <v>2.3E-2</v>
      </c>
      <c r="S399" s="131">
        <v>22300</v>
      </c>
      <c r="T399" s="109"/>
      <c r="U399" s="131">
        <v>2683.8130000000001</v>
      </c>
      <c r="V399" s="132">
        <v>1.0000000000000001E-5</v>
      </c>
      <c r="W399" s="132">
        <v>4.9991913840585099E-3</v>
      </c>
      <c r="X399" s="132">
        <v>9.2000000000000003E-4</v>
      </c>
    </row>
    <row r="400" spans="1:24">
      <c r="A400" t="s">
        <v>1214</v>
      </c>
      <c r="B400" t="s">
        <v>1231</v>
      </c>
      <c r="C400" t="s">
        <v>3876</v>
      </c>
      <c r="D400" t="s">
        <v>3877</v>
      </c>
      <c r="E400" t="s">
        <v>313</v>
      </c>
      <c r="F400" t="s">
        <v>3876</v>
      </c>
      <c r="G400" t="s">
        <v>3878</v>
      </c>
      <c r="H400" t="s">
        <v>322</v>
      </c>
      <c r="I400" t="s">
        <v>918</v>
      </c>
      <c r="J400" t="s">
        <v>206</v>
      </c>
      <c r="K400" t="s">
        <v>252</v>
      </c>
      <c r="L400" t="s">
        <v>326</v>
      </c>
      <c r="M400" t="s">
        <v>315</v>
      </c>
      <c r="N400" t="s">
        <v>551</v>
      </c>
      <c r="O400" t="s">
        <v>340</v>
      </c>
      <c r="P400" t="s">
        <v>1227</v>
      </c>
      <c r="Q400" s="131">
        <v>740000</v>
      </c>
      <c r="R400" s="131">
        <v>2.3E-2</v>
      </c>
      <c r="S400" s="131">
        <v>15400</v>
      </c>
      <c r="T400" s="109"/>
      <c r="U400" s="131">
        <v>2663.1309999999999</v>
      </c>
      <c r="V400" s="132">
        <v>1.0000000000000001E-5</v>
      </c>
      <c r="W400" s="132">
        <v>4.9606666149314884E-3</v>
      </c>
      <c r="X400" s="132">
        <v>9.2000000000000003E-4</v>
      </c>
    </row>
    <row r="401" spans="1:24">
      <c r="A401" t="s">
        <v>1214</v>
      </c>
      <c r="B401" t="s">
        <v>1231</v>
      </c>
      <c r="C401" t="s">
        <v>3886</v>
      </c>
      <c r="D401" t="s">
        <v>3887</v>
      </c>
      <c r="E401" t="s">
        <v>313</v>
      </c>
      <c r="F401" t="s">
        <v>3888</v>
      </c>
      <c r="G401" t="s">
        <v>3889</v>
      </c>
      <c r="H401" t="s">
        <v>322</v>
      </c>
      <c r="I401" t="s">
        <v>918</v>
      </c>
      <c r="J401" t="s">
        <v>206</v>
      </c>
      <c r="K401" t="s">
        <v>252</v>
      </c>
      <c r="L401" t="s">
        <v>326</v>
      </c>
      <c r="M401" t="s">
        <v>315</v>
      </c>
      <c r="N401" t="s">
        <v>544</v>
      </c>
      <c r="O401" t="s">
        <v>340</v>
      </c>
      <c r="P401" t="s">
        <v>1227</v>
      </c>
      <c r="Q401" s="131">
        <v>135000</v>
      </c>
      <c r="R401" s="131">
        <v>2.3E-2</v>
      </c>
      <c r="S401" s="131">
        <v>79640</v>
      </c>
      <c r="T401" s="109"/>
      <c r="U401" s="131">
        <v>2512.4949999999999</v>
      </c>
      <c r="V401" s="132">
        <v>6.0000000000000002E-5</v>
      </c>
      <c r="W401" s="132">
        <v>4.6800739680782841E-3</v>
      </c>
      <c r="X401" s="132">
        <v>8.7000000000000001E-4</v>
      </c>
    </row>
    <row r="402" spans="1:24">
      <c r="A402" t="s">
        <v>1214</v>
      </c>
      <c r="B402" t="s">
        <v>1231</v>
      </c>
      <c r="C402" t="s">
        <v>3879</v>
      </c>
      <c r="D402" t="s">
        <v>3880</v>
      </c>
      <c r="E402" t="s">
        <v>313</v>
      </c>
      <c r="F402" t="s">
        <v>3879</v>
      </c>
      <c r="G402" t="s">
        <v>3881</v>
      </c>
      <c r="H402" t="s">
        <v>322</v>
      </c>
      <c r="I402" t="s">
        <v>918</v>
      </c>
      <c r="J402" t="s">
        <v>206</v>
      </c>
      <c r="K402" t="s">
        <v>252</v>
      </c>
      <c r="L402" t="s">
        <v>326</v>
      </c>
      <c r="M402" t="s">
        <v>315</v>
      </c>
      <c r="N402" t="s">
        <v>569</v>
      </c>
      <c r="O402" t="s">
        <v>340</v>
      </c>
      <c r="P402" t="s">
        <v>1227</v>
      </c>
      <c r="Q402" s="131">
        <v>77000</v>
      </c>
      <c r="R402" s="131">
        <v>2.3E-2</v>
      </c>
      <c r="S402" s="131">
        <v>139500</v>
      </c>
      <c r="T402" s="109"/>
      <c r="U402" s="131">
        <v>2510.181</v>
      </c>
      <c r="V402" s="132">
        <v>3.0000000000000001E-5</v>
      </c>
      <c r="W402" s="132">
        <v>4.6757636346598571E-3</v>
      </c>
      <c r="X402" s="132">
        <v>8.5999999999999998E-4</v>
      </c>
    </row>
    <row r="403" spans="1:24">
      <c r="A403" t="s">
        <v>1214</v>
      </c>
      <c r="B403" t="s">
        <v>1231</v>
      </c>
      <c r="C403" t="s">
        <v>3882</v>
      </c>
      <c r="D403" t="s">
        <v>3883</v>
      </c>
      <c r="E403" t="s">
        <v>313</v>
      </c>
      <c r="F403" t="s">
        <v>3884</v>
      </c>
      <c r="G403" t="s">
        <v>3885</v>
      </c>
      <c r="H403" t="s">
        <v>322</v>
      </c>
      <c r="I403" t="s">
        <v>918</v>
      </c>
      <c r="J403" t="s">
        <v>206</v>
      </c>
      <c r="K403" t="s">
        <v>252</v>
      </c>
      <c r="L403" t="s">
        <v>326</v>
      </c>
      <c r="M403" t="s">
        <v>315</v>
      </c>
      <c r="N403" t="s">
        <v>551</v>
      </c>
      <c r="O403" t="s">
        <v>340</v>
      </c>
      <c r="P403" t="s">
        <v>1227</v>
      </c>
      <c r="Q403" s="131">
        <v>43000</v>
      </c>
      <c r="R403" s="131">
        <v>2.3E-2</v>
      </c>
      <c r="S403" s="131">
        <v>248000</v>
      </c>
      <c r="T403" s="109"/>
      <c r="U403" s="131">
        <v>2492.0700000000002</v>
      </c>
      <c r="V403" s="132">
        <v>1.0000000000000001E-5</v>
      </c>
      <c r="W403" s="132">
        <v>4.6420279179177877E-3</v>
      </c>
      <c r="X403" s="132">
        <v>8.5999999999999998E-4</v>
      </c>
    </row>
    <row r="404" spans="1:24">
      <c r="A404" t="s">
        <v>1214</v>
      </c>
      <c r="B404" t="s">
        <v>1231</v>
      </c>
      <c r="C404" t="s">
        <v>3890</v>
      </c>
      <c r="D404" t="s">
        <v>3891</v>
      </c>
      <c r="E404" t="s">
        <v>313</v>
      </c>
      <c r="F404" t="s">
        <v>3890</v>
      </c>
      <c r="G404" t="s">
        <v>3892</v>
      </c>
      <c r="H404" t="s">
        <v>322</v>
      </c>
      <c r="I404" t="s">
        <v>918</v>
      </c>
      <c r="J404" t="s">
        <v>206</v>
      </c>
      <c r="K404" t="s">
        <v>252</v>
      </c>
      <c r="L404" t="s">
        <v>326</v>
      </c>
      <c r="M404" t="s">
        <v>315</v>
      </c>
      <c r="N404" t="s">
        <v>522</v>
      </c>
      <c r="O404" t="s">
        <v>340</v>
      </c>
      <c r="P404" t="s">
        <v>1227</v>
      </c>
      <c r="Q404" s="131">
        <v>6700</v>
      </c>
      <c r="R404" s="131">
        <v>2.3E-2</v>
      </c>
      <c r="S404" s="131">
        <v>1392000</v>
      </c>
      <c r="T404" s="109"/>
      <c r="U404" s="131">
        <v>2179.4859999999999</v>
      </c>
      <c r="V404" s="132">
        <v>6.0000000000000002E-5</v>
      </c>
      <c r="W404" s="132">
        <v>4.059771538805477E-3</v>
      </c>
      <c r="X404" s="132">
        <v>7.5000000000000002E-4</v>
      </c>
    </row>
    <row r="405" spans="1:24">
      <c r="A405" t="s">
        <v>1214</v>
      </c>
      <c r="B405" t="s">
        <v>1231</v>
      </c>
      <c r="C405" t="s">
        <v>3896</v>
      </c>
      <c r="D405" t="s">
        <v>3897</v>
      </c>
      <c r="E405" t="s">
        <v>80</v>
      </c>
      <c r="F405" t="s">
        <v>3898</v>
      </c>
      <c r="G405" t="s">
        <v>3899</v>
      </c>
      <c r="H405" t="s">
        <v>322</v>
      </c>
      <c r="I405" t="s">
        <v>918</v>
      </c>
      <c r="J405" t="s">
        <v>206</v>
      </c>
      <c r="K405" t="s">
        <v>225</v>
      </c>
      <c r="L405" t="s">
        <v>326</v>
      </c>
      <c r="M405" t="s">
        <v>345</v>
      </c>
      <c r="N405" t="s">
        <v>538</v>
      </c>
      <c r="O405" t="s">
        <v>340</v>
      </c>
      <c r="P405" t="s">
        <v>1216</v>
      </c>
      <c r="Q405" s="131">
        <v>46000</v>
      </c>
      <c r="R405" s="131">
        <v>3.3719999999999999</v>
      </c>
      <c r="S405" s="131">
        <v>1033</v>
      </c>
      <c r="T405" s="109">
        <v>4.7149999999999999</v>
      </c>
      <c r="U405" s="131">
        <v>1618.2059999999999</v>
      </c>
      <c r="V405" s="132">
        <v>4.6000000000000001E-4</v>
      </c>
      <c r="W405" s="132">
        <v>3.014264217675294E-3</v>
      </c>
      <c r="X405" s="132">
        <v>5.5999999999999995E-4</v>
      </c>
    </row>
    <row r="406" spans="1:24">
      <c r="A406" t="s">
        <v>1214</v>
      </c>
      <c r="B406" t="s">
        <v>1231</v>
      </c>
      <c r="C406" t="s">
        <v>3893</v>
      </c>
      <c r="D406" t="s">
        <v>3894</v>
      </c>
      <c r="E406" t="s">
        <v>313</v>
      </c>
      <c r="F406" t="s">
        <v>3893</v>
      </c>
      <c r="G406" t="s">
        <v>3895</v>
      </c>
      <c r="H406" t="s">
        <v>322</v>
      </c>
      <c r="I406" t="s">
        <v>918</v>
      </c>
      <c r="J406" t="s">
        <v>206</v>
      </c>
      <c r="K406" t="s">
        <v>234</v>
      </c>
      <c r="L406" t="s">
        <v>326</v>
      </c>
      <c r="M406" t="s">
        <v>347</v>
      </c>
      <c r="N406" t="s">
        <v>538</v>
      </c>
      <c r="O406" t="s">
        <v>340</v>
      </c>
      <c r="P406" t="s">
        <v>1216</v>
      </c>
      <c r="Q406" s="131">
        <v>6166</v>
      </c>
      <c r="R406" s="131">
        <v>3.3719999999999999</v>
      </c>
      <c r="S406" s="131">
        <v>6659</v>
      </c>
      <c r="T406" s="109"/>
      <c r="U406" s="131">
        <v>1384.5229999999999</v>
      </c>
      <c r="V406" s="132">
        <v>1.2999999999999999E-4</v>
      </c>
      <c r="W406" s="132">
        <v>2.5789782867252074E-3</v>
      </c>
      <c r="X406" s="132">
        <v>4.8000000000000001E-4</v>
      </c>
    </row>
    <row r="407" spans="1:24">
      <c r="A407" t="s">
        <v>1214</v>
      </c>
      <c r="B407" t="s">
        <v>1231</v>
      </c>
      <c r="C407" t="s">
        <v>3900</v>
      </c>
      <c r="D407" t="s">
        <v>3901</v>
      </c>
      <c r="E407" t="s">
        <v>80</v>
      </c>
      <c r="F407" t="s">
        <v>3902</v>
      </c>
      <c r="G407" t="s">
        <v>3903</v>
      </c>
      <c r="H407" t="s">
        <v>322</v>
      </c>
      <c r="I407" t="s">
        <v>918</v>
      </c>
      <c r="J407" t="s">
        <v>206</v>
      </c>
      <c r="K407" t="s">
        <v>294</v>
      </c>
      <c r="L407" t="s">
        <v>326</v>
      </c>
      <c r="M407" t="s">
        <v>315</v>
      </c>
      <c r="N407" t="s">
        <v>526</v>
      </c>
      <c r="O407" t="s">
        <v>340</v>
      </c>
      <c r="P407" t="s">
        <v>1228</v>
      </c>
      <c r="Q407" s="131">
        <v>6808</v>
      </c>
      <c r="R407" s="131">
        <v>0.33400000000000002</v>
      </c>
      <c r="S407" s="131">
        <v>19460</v>
      </c>
      <c r="T407" s="109"/>
      <c r="U407" s="131">
        <v>442.89299999999997</v>
      </c>
      <c r="V407" s="132">
        <v>1.0000000000000001E-5</v>
      </c>
      <c r="W407" s="132">
        <v>8.2498552233699796E-4</v>
      </c>
      <c r="X407" s="132">
        <v>1.4999999999999999E-4</v>
      </c>
    </row>
    <row r="408" spans="1:24">
      <c r="A408" t="s">
        <v>1214</v>
      </c>
      <c r="B408" t="s">
        <v>1231</v>
      </c>
      <c r="C408" t="s">
        <v>3904</v>
      </c>
      <c r="D408" t="s">
        <v>3905</v>
      </c>
      <c r="E408" t="s">
        <v>80</v>
      </c>
      <c r="F408" t="s">
        <v>3906</v>
      </c>
      <c r="G408" t="s">
        <v>3907</v>
      </c>
      <c r="H408" t="s">
        <v>322</v>
      </c>
      <c r="I408" t="s">
        <v>918</v>
      </c>
      <c r="J408" t="s">
        <v>206</v>
      </c>
      <c r="K408" t="s">
        <v>225</v>
      </c>
      <c r="L408" t="s">
        <v>326</v>
      </c>
      <c r="M408" t="s">
        <v>347</v>
      </c>
      <c r="N408" t="s">
        <v>535</v>
      </c>
      <c r="O408" t="s">
        <v>340</v>
      </c>
      <c r="P408" t="s">
        <v>1216</v>
      </c>
      <c r="Q408" s="131">
        <v>597.25</v>
      </c>
      <c r="R408" s="131">
        <v>3.3719999999999999</v>
      </c>
      <c r="S408" s="131">
        <v>0.01</v>
      </c>
      <c r="T408" s="109"/>
      <c r="U408" s="131">
        <v>0</v>
      </c>
      <c r="V408" s="132">
        <v>1.9000000000000001E-4</v>
      </c>
      <c r="W408" s="132">
        <v>0</v>
      </c>
      <c r="X408" s="132">
        <v>0</v>
      </c>
    </row>
    <row r="409" spans="1:24">
      <c r="A409" t="s">
        <v>1214</v>
      </c>
      <c r="B409" t="s">
        <v>1239</v>
      </c>
      <c r="C409" t="s">
        <v>1992</v>
      </c>
      <c r="D409" t="s">
        <v>1993</v>
      </c>
      <c r="E409" t="s">
        <v>310</v>
      </c>
      <c r="F409" t="s">
        <v>1992</v>
      </c>
      <c r="G409" t="s">
        <v>3517</v>
      </c>
      <c r="H409" t="s">
        <v>322</v>
      </c>
      <c r="I409" t="s">
        <v>918</v>
      </c>
      <c r="J409" t="s">
        <v>205</v>
      </c>
      <c r="K409" t="s">
        <v>205</v>
      </c>
      <c r="L409" t="s">
        <v>326</v>
      </c>
      <c r="M409" t="s">
        <v>341</v>
      </c>
      <c r="N409" t="s">
        <v>449</v>
      </c>
      <c r="O409" t="s">
        <v>340</v>
      </c>
      <c r="P409" t="s">
        <v>1213</v>
      </c>
      <c r="Q409" s="131">
        <v>14975</v>
      </c>
      <c r="R409" s="131">
        <v>1</v>
      </c>
      <c r="S409" s="131">
        <v>6462</v>
      </c>
      <c r="T409" s="109"/>
      <c r="U409" s="131">
        <v>967.68499999999995</v>
      </c>
      <c r="V409" s="132">
        <v>1.0000000000000001E-5</v>
      </c>
      <c r="W409" s="132">
        <v>8.4520868339827901E-2</v>
      </c>
      <c r="X409" s="132">
        <v>1.329E-2</v>
      </c>
    </row>
    <row r="410" spans="1:24">
      <c r="A410" t="s">
        <v>1214</v>
      </c>
      <c r="B410" t="s">
        <v>1239</v>
      </c>
      <c r="C410" t="s">
        <v>1536</v>
      </c>
      <c r="D410" t="s">
        <v>1537</v>
      </c>
      <c r="E410" t="s">
        <v>310</v>
      </c>
      <c r="F410" t="s">
        <v>1536</v>
      </c>
      <c r="G410" t="s">
        <v>3514</v>
      </c>
      <c r="H410" t="s">
        <v>322</v>
      </c>
      <c r="I410" t="s">
        <v>918</v>
      </c>
      <c r="J410" t="s">
        <v>205</v>
      </c>
      <c r="K410" t="s">
        <v>205</v>
      </c>
      <c r="L410" t="s">
        <v>326</v>
      </c>
      <c r="M410" t="s">
        <v>341</v>
      </c>
      <c r="N410" t="s">
        <v>449</v>
      </c>
      <c r="O410" t="s">
        <v>340</v>
      </c>
      <c r="P410" t="s">
        <v>1213</v>
      </c>
      <c r="Q410" s="131">
        <v>14861</v>
      </c>
      <c r="R410" s="131">
        <v>1</v>
      </c>
      <c r="S410" s="131">
        <v>6262</v>
      </c>
      <c r="T410" s="109"/>
      <c r="U410" s="131">
        <v>930.596</v>
      </c>
      <c r="V410" s="132">
        <v>1.0000000000000001E-5</v>
      </c>
      <c r="W410" s="132">
        <v>8.128139011514128E-2</v>
      </c>
      <c r="X410" s="132">
        <v>1.278E-2</v>
      </c>
    </row>
    <row r="411" spans="1:24">
      <c r="A411" t="s">
        <v>1214</v>
      </c>
      <c r="B411" t="s">
        <v>1239</v>
      </c>
      <c r="C411" t="s">
        <v>2172</v>
      </c>
      <c r="D411" t="s">
        <v>2173</v>
      </c>
      <c r="E411" t="s">
        <v>310</v>
      </c>
      <c r="F411" t="s">
        <v>2172</v>
      </c>
      <c r="G411" t="s">
        <v>3519</v>
      </c>
      <c r="H411" t="s">
        <v>322</v>
      </c>
      <c r="I411" t="s">
        <v>918</v>
      </c>
      <c r="J411" t="s">
        <v>205</v>
      </c>
      <c r="K411" t="s">
        <v>205</v>
      </c>
      <c r="L411" t="s">
        <v>326</v>
      </c>
      <c r="M411" t="s">
        <v>341</v>
      </c>
      <c r="N411" t="s">
        <v>468</v>
      </c>
      <c r="O411" t="s">
        <v>340</v>
      </c>
      <c r="P411" t="s">
        <v>1213</v>
      </c>
      <c r="Q411" s="131">
        <v>6884</v>
      </c>
      <c r="R411" s="131">
        <v>1</v>
      </c>
      <c r="S411" s="131">
        <v>5699</v>
      </c>
      <c r="T411" s="109"/>
      <c r="U411" s="131">
        <v>392.31900000000002</v>
      </c>
      <c r="V411" s="132">
        <v>1.0000000000000001E-5</v>
      </c>
      <c r="W411" s="132">
        <v>3.4266463308011329E-2</v>
      </c>
      <c r="X411" s="132">
        <v>5.3899999999999998E-3</v>
      </c>
    </row>
    <row r="412" spans="1:24">
      <c r="A412" t="s">
        <v>1214</v>
      </c>
      <c r="B412" t="s">
        <v>1239</v>
      </c>
      <c r="C412" t="s">
        <v>3253</v>
      </c>
      <c r="D412" t="s">
        <v>3254</v>
      </c>
      <c r="E412" t="s">
        <v>310</v>
      </c>
      <c r="F412" t="s">
        <v>3253</v>
      </c>
      <c r="G412" t="s">
        <v>3518</v>
      </c>
      <c r="H412" t="s">
        <v>322</v>
      </c>
      <c r="I412" t="s">
        <v>918</v>
      </c>
      <c r="J412" t="s">
        <v>205</v>
      </c>
      <c r="K412" t="s">
        <v>205</v>
      </c>
      <c r="L412" t="s">
        <v>326</v>
      </c>
      <c r="M412" t="s">
        <v>341</v>
      </c>
      <c r="N412" t="s">
        <v>449</v>
      </c>
      <c r="O412" t="s">
        <v>340</v>
      </c>
      <c r="P412" t="s">
        <v>1213</v>
      </c>
      <c r="Q412" s="131">
        <v>11683</v>
      </c>
      <c r="R412" s="131">
        <v>1</v>
      </c>
      <c r="S412" s="131">
        <v>3356</v>
      </c>
      <c r="T412" s="109"/>
      <c r="U412" s="131">
        <v>392.08100000000002</v>
      </c>
      <c r="V412" s="132">
        <v>1.0000000000000001E-5</v>
      </c>
      <c r="W412" s="132">
        <v>3.4245675586113321E-2</v>
      </c>
      <c r="X412" s="132">
        <v>5.3899999999999998E-3</v>
      </c>
    </row>
    <row r="413" spans="1:24">
      <c r="A413" t="s">
        <v>1214</v>
      </c>
      <c r="B413" t="s">
        <v>1239</v>
      </c>
      <c r="C413" t="s">
        <v>2556</v>
      </c>
      <c r="D413" t="s">
        <v>2557</v>
      </c>
      <c r="E413" t="s">
        <v>310</v>
      </c>
      <c r="F413" t="s">
        <v>2556</v>
      </c>
      <c r="G413" t="s">
        <v>3520</v>
      </c>
      <c r="H413" t="s">
        <v>322</v>
      </c>
      <c r="I413" t="s">
        <v>918</v>
      </c>
      <c r="J413" t="s">
        <v>205</v>
      </c>
      <c r="K413" t="s">
        <v>205</v>
      </c>
      <c r="L413" t="s">
        <v>326</v>
      </c>
      <c r="M413" t="s">
        <v>341</v>
      </c>
      <c r="N413" t="s">
        <v>447</v>
      </c>
      <c r="O413" t="s">
        <v>340</v>
      </c>
      <c r="P413" t="s">
        <v>1213</v>
      </c>
      <c r="Q413" s="131">
        <v>206</v>
      </c>
      <c r="R413" s="131">
        <v>1</v>
      </c>
      <c r="S413" s="131">
        <v>149800</v>
      </c>
      <c r="T413" s="109">
        <v>0.41699999999999998</v>
      </c>
      <c r="U413" s="131">
        <v>309.005</v>
      </c>
      <c r="V413" s="132">
        <v>0</v>
      </c>
      <c r="W413" s="132">
        <v>2.6989537836536188E-2</v>
      </c>
      <c r="X413" s="132">
        <v>4.2500000000000003E-3</v>
      </c>
    </row>
    <row r="414" spans="1:24">
      <c r="A414" t="s">
        <v>1214</v>
      </c>
      <c r="B414" t="s">
        <v>1239</v>
      </c>
      <c r="C414" t="s">
        <v>2989</v>
      </c>
      <c r="D414" t="s">
        <v>2990</v>
      </c>
      <c r="E414" t="s">
        <v>310</v>
      </c>
      <c r="F414" t="s">
        <v>2989</v>
      </c>
      <c r="G414" t="s">
        <v>3908</v>
      </c>
      <c r="H414" t="s">
        <v>322</v>
      </c>
      <c r="I414" t="s">
        <v>918</v>
      </c>
      <c r="J414" t="s">
        <v>205</v>
      </c>
      <c r="K414" t="s">
        <v>205</v>
      </c>
      <c r="L414" t="s">
        <v>326</v>
      </c>
      <c r="M414" t="s">
        <v>341</v>
      </c>
      <c r="N414" t="s">
        <v>465</v>
      </c>
      <c r="O414" t="s">
        <v>340</v>
      </c>
      <c r="P414" t="s">
        <v>1213</v>
      </c>
      <c r="Q414" s="131">
        <v>36559</v>
      </c>
      <c r="R414" s="131">
        <v>1</v>
      </c>
      <c r="S414" s="131">
        <v>771.8</v>
      </c>
      <c r="T414" s="109"/>
      <c r="U414" s="131">
        <v>282.16199999999998</v>
      </c>
      <c r="V414" s="132">
        <v>2.5000000000000001E-4</v>
      </c>
      <c r="W414" s="132">
        <v>2.4644979773895966E-2</v>
      </c>
      <c r="X414" s="132">
        <v>3.8800000000000002E-3</v>
      </c>
    </row>
    <row r="415" spans="1:24">
      <c r="A415" t="s">
        <v>1214</v>
      </c>
      <c r="B415" t="s">
        <v>1239</v>
      </c>
      <c r="C415" t="s">
        <v>1898</v>
      </c>
      <c r="D415" t="s">
        <v>1899</v>
      </c>
      <c r="E415" t="s">
        <v>310</v>
      </c>
      <c r="F415" t="s">
        <v>3538</v>
      </c>
      <c r="G415" t="s">
        <v>3539</v>
      </c>
      <c r="H415" t="s">
        <v>322</v>
      </c>
      <c r="I415" t="s">
        <v>918</v>
      </c>
      <c r="J415" t="s">
        <v>205</v>
      </c>
      <c r="K415" t="s">
        <v>205</v>
      </c>
      <c r="L415" t="s">
        <v>326</v>
      </c>
      <c r="M415" t="s">
        <v>341</v>
      </c>
      <c r="N415" t="s">
        <v>449</v>
      </c>
      <c r="O415" t="s">
        <v>340</v>
      </c>
      <c r="P415" t="s">
        <v>1213</v>
      </c>
      <c r="Q415" s="131">
        <v>1122</v>
      </c>
      <c r="R415" s="131">
        <v>1</v>
      </c>
      <c r="S415" s="131">
        <v>21950</v>
      </c>
      <c r="T415" s="109"/>
      <c r="U415" s="131">
        <v>246.279</v>
      </c>
      <c r="V415" s="132">
        <v>0</v>
      </c>
      <c r="W415" s="132">
        <v>2.1510837652608521E-2</v>
      </c>
      <c r="X415" s="132">
        <v>3.3800000000000002E-3</v>
      </c>
    </row>
    <row r="416" spans="1:24">
      <c r="A416" t="s">
        <v>1214</v>
      </c>
      <c r="B416" t="s">
        <v>1239</v>
      </c>
      <c r="C416" t="s">
        <v>2184</v>
      </c>
      <c r="D416" t="s">
        <v>2185</v>
      </c>
      <c r="E416" t="s">
        <v>310</v>
      </c>
      <c r="F416" t="s">
        <v>3515</v>
      </c>
      <c r="G416" t="s">
        <v>3516</v>
      </c>
      <c r="H416" t="s">
        <v>322</v>
      </c>
      <c r="I416" t="s">
        <v>918</v>
      </c>
      <c r="J416" t="s">
        <v>205</v>
      </c>
      <c r="K416" t="s">
        <v>205</v>
      </c>
      <c r="L416" t="s">
        <v>326</v>
      </c>
      <c r="M416" t="s">
        <v>341</v>
      </c>
      <c r="N416" t="s">
        <v>446</v>
      </c>
      <c r="O416" t="s">
        <v>340</v>
      </c>
      <c r="P416" t="s">
        <v>1213</v>
      </c>
      <c r="Q416" s="131">
        <v>2322</v>
      </c>
      <c r="R416" s="131">
        <v>1</v>
      </c>
      <c r="S416" s="131">
        <v>9745</v>
      </c>
      <c r="T416" s="109"/>
      <c r="U416" s="131">
        <v>226.279</v>
      </c>
      <c r="V416" s="132">
        <v>1.0000000000000001E-5</v>
      </c>
      <c r="W416" s="132">
        <v>1.9763970266220843E-2</v>
      </c>
      <c r="X416" s="132">
        <v>3.1099999999999999E-3</v>
      </c>
    </row>
    <row r="417" spans="1:24">
      <c r="A417" t="s">
        <v>1214</v>
      </c>
      <c r="B417" t="s">
        <v>1239</v>
      </c>
      <c r="C417" t="s">
        <v>3525</v>
      </c>
      <c r="D417" t="s">
        <v>3526</v>
      </c>
      <c r="E417" t="s">
        <v>310</v>
      </c>
      <c r="F417" t="s">
        <v>3525</v>
      </c>
      <c r="G417" t="s">
        <v>3527</v>
      </c>
      <c r="H417" t="s">
        <v>322</v>
      </c>
      <c r="I417" t="s">
        <v>918</v>
      </c>
      <c r="J417" t="s">
        <v>205</v>
      </c>
      <c r="K417" t="s">
        <v>205</v>
      </c>
      <c r="L417" t="s">
        <v>326</v>
      </c>
      <c r="M417" t="s">
        <v>341</v>
      </c>
      <c r="N417" t="s">
        <v>481</v>
      </c>
      <c r="O417" t="s">
        <v>340</v>
      </c>
      <c r="P417" t="s">
        <v>1213</v>
      </c>
      <c r="Q417" s="131">
        <v>394</v>
      </c>
      <c r="R417" s="131">
        <v>1</v>
      </c>
      <c r="S417" s="131">
        <v>57150</v>
      </c>
      <c r="T417" s="109"/>
      <c r="U417" s="131">
        <v>225.17099999999999</v>
      </c>
      <c r="V417" s="132">
        <v>1.0000000000000001E-5</v>
      </c>
      <c r="W417" s="132">
        <v>1.9667193813014967E-2</v>
      </c>
      <c r="X417" s="132">
        <v>3.0899999999999999E-3</v>
      </c>
    </row>
    <row r="418" spans="1:24">
      <c r="A418" t="s">
        <v>1214</v>
      </c>
      <c r="B418" t="s">
        <v>1239</v>
      </c>
      <c r="C418" t="s">
        <v>1596</v>
      </c>
      <c r="D418" t="s">
        <v>1597</v>
      </c>
      <c r="E418" t="s">
        <v>310</v>
      </c>
      <c r="F418" t="s">
        <v>1596</v>
      </c>
      <c r="G418" t="s">
        <v>3524</v>
      </c>
      <c r="H418" t="s">
        <v>322</v>
      </c>
      <c r="I418" t="s">
        <v>918</v>
      </c>
      <c r="J418" t="s">
        <v>205</v>
      </c>
      <c r="K418" t="s">
        <v>205</v>
      </c>
      <c r="L418" t="s">
        <v>326</v>
      </c>
      <c r="M418" t="s">
        <v>341</v>
      </c>
      <c r="N418" t="s">
        <v>442</v>
      </c>
      <c r="O418" t="s">
        <v>340</v>
      </c>
      <c r="P418" t="s">
        <v>1213</v>
      </c>
      <c r="Q418" s="131">
        <v>2926.9</v>
      </c>
      <c r="R418" s="131">
        <v>1</v>
      </c>
      <c r="S418" s="131">
        <v>7640</v>
      </c>
      <c r="T418" s="109"/>
      <c r="U418" s="131">
        <v>223.61500000000001</v>
      </c>
      <c r="V418" s="132">
        <v>2.0000000000000002E-5</v>
      </c>
      <c r="W418" s="132">
        <v>1.9531287530354009E-2</v>
      </c>
      <c r="X418" s="132">
        <v>3.0699999999999998E-3</v>
      </c>
    </row>
    <row r="419" spans="1:24">
      <c r="A419" t="s">
        <v>1214</v>
      </c>
      <c r="B419" t="s">
        <v>1239</v>
      </c>
      <c r="C419" t="s">
        <v>3601</v>
      </c>
      <c r="D419" t="s">
        <v>3602</v>
      </c>
      <c r="E419" t="s">
        <v>310</v>
      </c>
      <c r="F419" t="s">
        <v>3603</v>
      </c>
      <c r="G419" t="s">
        <v>3604</v>
      </c>
      <c r="H419" t="s">
        <v>322</v>
      </c>
      <c r="I419" t="s">
        <v>918</v>
      </c>
      <c r="J419" t="s">
        <v>205</v>
      </c>
      <c r="K419" t="s">
        <v>205</v>
      </c>
      <c r="L419" t="s">
        <v>326</v>
      </c>
      <c r="M419" t="s">
        <v>341</v>
      </c>
      <c r="N419" t="s">
        <v>449</v>
      </c>
      <c r="O419" t="s">
        <v>340</v>
      </c>
      <c r="P419" t="s">
        <v>1213</v>
      </c>
      <c r="Q419" s="131">
        <v>897</v>
      </c>
      <c r="R419" s="131">
        <v>1</v>
      </c>
      <c r="S419" s="131">
        <v>24370</v>
      </c>
      <c r="T419" s="109"/>
      <c r="U419" s="131">
        <v>218.59899999999999</v>
      </c>
      <c r="V419" s="132">
        <v>1.0000000000000001E-5</v>
      </c>
      <c r="W419" s="132">
        <v>1.9093173189847976E-2</v>
      </c>
      <c r="X419" s="132">
        <v>3.0000000000000001E-3</v>
      </c>
    </row>
    <row r="420" spans="1:24">
      <c r="A420" t="s">
        <v>1214</v>
      </c>
      <c r="B420" t="s">
        <v>1239</v>
      </c>
      <c r="C420" t="s">
        <v>2370</v>
      </c>
      <c r="D420" t="s">
        <v>2371</v>
      </c>
      <c r="E420" t="s">
        <v>310</v>
      </c>
      <c r="F420" t="s">
        <v>3569</v>
      </c>
      <c r="G420" t="s">
        <v>3570</v>
      </c>
      <c r="H420" t="s">
        <v>322</v>
      </c>
      <c r="I420" t="s">
        <v>918</v>
      </c>
      <c r="J420" t="s">
        <v>205</v>
      </c>
      <c r="K420" t="s">
        <v>205</v>
      </c>
      <c r="L420" t="s">
        <v>326</v>
      </c>
      <c r="M420" t="s">
        <v>341</v>
      </c>
      <c r="N420" t="s">
        <v>446</v>
      </c>
      <c r="O420" t="s">
        <v>340</v>
      </c>
      <c r="P420" t="s">
        <v>1213</v>
      </c>
      <c r="Q420" s="131">
        <v>2298</v>
      </c>
      <c r="R420" s="131">
        <v>1</v>
      </c>
      <c r="S420" s="131">
        <v>9432</v>
      </c>
      <c r="T420" s="109"/>
      <c r="U420" s="131">
        <v>216.74700000000001</v>
      </c>
      <c r="V420" s="132">
        <v>1.0000000000000001E-5</v>
      </c>
      <c r="W420" s="132">
        <v>1.8931413269868479E-2</v>
      </c>
      <c r="X420" s="132">
        <v>2.98E-3</v>
      </c>
    </row>
    <row r="421" spans="1:24">
      <c r="A421" t="s">
        <v>1214</v>
      </c>
      <c r="B421" t="s">
        <v>1239</v>
      </c>
      <c r="C421" t="s">
        <v>3558</v>
      </c>
      <c r="D421" t="s">
        <v>3559</v>
      </c>
      <c r="E421" t="s">
        <v>310</v>
      </c>
      <c r="F421" t="s">
        <v>3558</v>
      </c>
      <c r="G421" t="s">
        <v>3560</v>
      </c>
      <c r="H421" t="s">
        <v>322</v>
      </c>
      <c r="I421" t="s">
        <v>918</v>
      </c>
      <c r="J421" t="s">
        <v>205</v>
      </c>
      <c r="K421" t="s">
        <v>205</v>
      </c>
      <c r="L421" t="s">
        <v>326</v>
      </c>
      <c r="M421" t="s">
        <v>341</v>
      </c>
      <c r="N421" t="s">
        <v>459</v>
      </c>
      <c r="O421" t="s">
        <v>340</v>
      </c>
      <c r="P421" t="s">
        <v>1213</v>
      </c>
      <c r="Q421" s="131">
        <v>206</v>
      </c>
      <c r="R421" s="131">
        <v>1</v>
      </c>
      <c r="S421" s="131">
        <v>95280</v>
      </c>
      <c r="T421" s="109"/>
      <c r="U421" s="131">
        <v>196.27699999999999</v>
      </c>
      <c r="V421" s="132">
        <v>1.0000000000000001E-5</v>
      </c>
      <c r="W421" s="132">
        <v>1.7143494499900692E-2</v>
      </c>
      <c r="X421" s="132">
        <v>2.7000000000000001E-3</v>
      </c>
    </row>
    <row r="422" spans="1:24">
      <c r="A422" t="s">
        <v>1214</v>
      </c>
      <c r="B422" t="s">
        <v>1239</v>
      </c>
      <c r="C422" t="s">
        <v>3540</v>
      </c>
      <c r="D422" t="s">
        <v>3541</v>
      </c>
      <c r="E422" t="s">
        <v>310</v>
      </c>
      <c r="F422" t="s">
        <v>3540</v>
      </c>
      <c r="G422" t="s">
        <v>3542</v>
      </c>
      <c r="H422" t="s">
        <v>322</v>
      </c>
      <c r="I422" t="s">
        <v>918</v>
      </c>
      <c r="J422" t="s">
        <v>205</v>
      </c>
      <c r="K422" t="s">
        <v>205</v>
      </c>
      <c r="L422" t="s">
        <v>326</v>
      </c>
      <c r="M422" t="s">
        <v>341</v>
      </c>
      <c r="N422" t="s">
        <v>459</v>
      </c>
      <c r="O422" t="s">
        <v>340</v>
      </c>
      <c r="P422" t="s">
        <v>1213</v>
      </c>
      <c r="Q422" s="131">
        <v>1247</v>
      </c>
      <c r="R422" s="131">
        <v>1</v>
      </c>
      <c r="S422" s="131">
        <v>14620</v>
      </c>
      <c r="T422" s="109"/>
      <c r="U422" s="131">
        <v>182.31100000000001</v>
      </c>
      <c r="V422" s="132">
        <v>1.0000000000000001E-5</v>
      </c>
      <c r="W422" s="132">
        <v>1.592365700398618E-2</v>
      </c>
      <c r="X422" s="132">
        <v>2.5000000000000001E-3</v>
      </c>
    </row>
    <row r="423" spans="1:24">
      <c r="A423" t="s">
        <v>1214</v>
      </c>
      <c r="B423" t="s">
        <v>1239</v>
      </c>
      <c r="C423" t="s">
        <v>2277</v>
      </c>
      <c r="D423" t="s">
        <v>2278</v>
      </c>
      <c r="E423" t="s">
        <v>310</v>
      </c>
      <c r="F423" t="s">
        <v>3705</v>
      </c>
      <c r="G423" t="s">
        <v>3706</v>
      </c>
      <c r="H423" t="s">
        <v>322</v>
      </c>
      <c r="I423" t="s">
        <v>918</v>
      </c>
      <c r="J423" t="s">
        <v>205</v>
      </c>
      <c r="K423" t="s">
        <v>205</v>
      </c>
      <c r="L423" t="s">
        <v>326</v>
      </c>
      <c r="M423" t="s">
        <v>341</v>
      </c>
      <c r="N423" t="s">
        <v>446</v>
      </c>
      <c r="O423" t="s">
        <v>340</v>
      </c>
      <c r="P423" t="s">
        <v>1213</v>
      </c>
      <c r="Q423" s="131">
        <v>1216</v>
      </c>
      <c r="R423" s="131">
        <v>1</v>
      </c>
      <c r="S423" s="131">
        <v>14880</v>
      </c>
      <c r="T423" s="109"/>
      <c r="U423" s="131">
        <v>180.941</v>
      </c>
      <c r="V423" s="132">
        <v>2.0000000000000002E-5</v>
      </c>
      <c r="W423" s="132">
        <v>1.5803996588018624E-2</v>
      </c>
      <c r="X423" s="132">
        <v>2.49E-3</v>
      </c>
    </row>
    <row r="424" spans="1:24">
      <c r="A424" t="s">
        <v>1214</v>
      </c>
      <c r="B424" t="s">
        <v>1239</v>
      </c>
      <c r="C424" t="s">
        <v>2137</v>
      </c>
      <c r="D424" t="s">
        <v>2138</v>
      </c>
      <c r="E424" t="s">
        <v>310</v>
      </c>
      <c r="F424" t="s">
        <v>2137</v>
      </c>
      <c r="G424" t="s">
        <v>3544</v>
      </c>
      <c r="H424" t="s">
        <v>322</v>
      </c>
      <c r="I424" t="s">
        <v>918</v>
      </c>
      <c r="J424" t="s">
        <v>205</v>
      </c>
      <c r="K424" t="s">
        <v>205</v>
      </c>
      <c r="L424" t="s">
        <v>326</v>
      </c>
      <c r="M424" t="s">
        <v>341</v>
      </c>
      <c r="N424" t="s">
        <v>457</v>
      </c>
      <c r="O424" t="s">
        <v>340</v>
      </c>
      <c r="P424" t="s">
        <v>1213</v>
      </c>
      <c r="Q424" s="131">
        <v>7732</v>
      </c>
      <c r="R424" s="131">
        <v>1</v>
      </c>
      <c r="S424" s="131">
        <v>2309</v>
      </c>
      <c r="T424" s="109"/>
      <c r="U424" s="131">
        <v>178.53200000000001</v>
      </c>
      <c r="V424" s="132">
        <v>1.0000000000000001E-5</v>
      </c>
      <c r="W424" s="132">
        <v>1.5593586411328228E-2</v>
      </c>
      <c r="X424" s="132">
        <v>2.4499999999999999E-3</v>
      </c>
    </row>
    <row r="425" spans="1:24">
      <c r="A425" t="s">
        <v>1214</v>
      </c>
      <c r="B425" t="s">
        <v>1239</v>
      </c>
      <c r="C425" t="s">
        <v>2571</v>
      </c>
      <c r="D425" t="s">
        <v>2572</v>
      </c>
      <c r="E425" t="s">
        <v>310</v>
      </c>
      <c r="F425" t="s">
        <v>2571</v>
      </c>
      <c r="G425" t="s">
        <v>3534</v>
      </c>
      <c r="H425" t="s">
        <v>322</v>
      </c>
      <c r="I425" t="s">
        <v>918</v>
      </c>
      <c r="J425" t="s">
        <v>205</v>
      </c>
      <c r="K425" t="s">
        <v>205</v>
      </c>
      <c r="L425" t="s">
        <v>326</v>
      </c>
      <c r="M425" t="s">
        <v>341</v>
      </c>
      <c r="N425" t="s">
        <v>441</v>
      </c>
      <c r="O425" t="s">
        <v>340</v>
      </c>
      <c r="P425" t="s">
        <v>1213</v>
      </c>
      <c r="Q425" s="131">
        <v>4087</v>
      </c>
      <c r="R425" s="131">
        <v>1</v>
      </c>
      <c r="S425" s="131">
        <v>4100</v>
      </c>
      <c r="T425" s="109"/>
      <c r="U425" s="131">
        <v>167.56700000000001</v>
      </c>
      <c r="V425" s="132">
        <v>1.0000000000000001E-5</v>
      </c>
      <c r="W425" s="132">
        <v>1.4635866366741183E-2</v>
      </c>
      <c r="X425" s="132">
        <v>2.3E-3</v>
      </c>
    </row>
    <row r="426" spans="1:24">
      <c r="A426" t="s">
        <v>1214</v>
      </c>
      <c r="B426" t="s">
        <v>1239</v>
      </c>
      <c r="C426" t="s">
        <v>1581</v>
      </c>
      <c r="D426" t="s">
        <v>1582</v>
      </c>
      <c r="E426" t="s">
        <v>310</v>
      </c>
      <c r="F426" t="s">
        <v>3584</v>
      </c>
      <c r="G426" t="s">
        <v>3585</v>
      </c>
      <c r="H426" t="s">
        <v>322</v>
      </c>
      <c r="I426" t="s">
        <v>918</v>
      </c>
      <c r="J426" t="s">
        <v>205</v>
      </c>
      <c r="K426" t="s">
        <v>205</v>
      </c>
      <c r="L426" t="s">
        <v>326</v>
      </c>
      <c r="M426" t="s">
        <v>341</v>
      </c>
      <c r="N426" t="s">
        <v>448</v>
      </c>
      <c r="O426" t="s">
        <v>340</v>
      </c>
      <c r="P426" t="s">
        <v>1213</v>
      </c>
      <c r="Q426" s="131">
        <v>7658</v>
      </c>
      <c r="R426" s="131">
        <v>1</v>
      </c>
      <c r="S426" s="131">
        <v>2063</v>
      </c>
      <c r="T426" s="109"/>
      <c r="U426" s="131">
        <v>157.98500000000001</v>
      </c>
      <c r="V426" s="132">
        <v>1.2E-4</v>
      </c>
      <c r="W426" s="132">
        <v>1.379894220192285E-2</v>
      </c>
      <c r="X426" s="132">
        <v>2.1700000000000001E-3</v>
      </c>
    </row>
    <row r="427" spans="1:24">
      <c r="A427" t="s">
        <v>1214</v>
      </c>
      <c r="B427" t="s">
        <v>1239</v>
      </c>
      <c r="C427" t="s">
        <v>2089</v>
      </c>
      <c r="D427" t="s">
        <v>2090</v>
      </c>
      <c r="E427" t="s">
        <v>310</v>
      </c>
      <c r="F427" t="s">
        <v>2089</v>
      </c>
      <c r="G427" t="s">
        <v>3533</v>
      </c>
      <c r="H427" t="s">
        <v>322</v>
      </c>
      <c r="I427" t="s">
        <v>918</v>
      </c>
      <c r="J427" t="s">
        <v>205</v>
      </c>
      <c r="K427" t="s">
        <v>205</v>
      </c>
      <c r="L427" t="s">
        <v>326</v>
      </c>
      <c r="M427" t="s">
        <v>341</v>
      </c>
      <c r="N427" t="s">
        <v>465</v>
      </c>
      <c r="O427" t="s">
        <v>340</v>
      </c>
      <c r="P427" t="s">
        <v>1213</v>
      </c>
      <c r="Q427" s="131">
        <v>508</v>
      </c>
      <c r="R427" s="131">
        <v>1</v>
      </c>
      <c r="S427" s="131">
        <v>30970</v>
      </c>
      <c r="T427" s="109"/>
      <c r="U427" s="131">
        <v>157.328</v>
      </c>
      <c r="V427" s="132">
        <v>0</v>
      </c>
      <c r="W427" s="132">
        <v>1.3741557608280013E-2</v>
      </c>
      <c r="X427" s="132">
        <v>2.16E-3</v>
      </c>
    </row>
    <row r="428" spans="1:24">
      <c r="A428" t="s">
        <v>1214</v>
      </c>
      <c r="B428" t="s">
        <v>1239</v>
      </c>
      <c r="C428" t="s">
        <v>3909</v>
      </c>
      <c r="D428" t="s">
        <v>3910</v>
      </c>
      <c r="E428" t="s">
        <v>310</v>
      </c>
      <c r="F428" t="s">
        <v>3909</v>
      </c>
      <c r="G428" t="s">
        <v>3911</v>
      </c>
      <c r="H428" t="s">
        <v>322</v>
      </c>
      <c r="I428" t="s">
        <v>918</v>
      </c>
      <c r="J428" t="s">
        <v>205</v>
      </c>
      <c r="K428" t="s">
        <v>205</v>
      </c>
      <c r="L428" t="s">
        <v>326</v>
      </c>
      <c r="M428" t="s">
        <v>341</v>
      </c>
      <c r="N428" t="s">
        <v>452</v>
      </c>
      <c r="O428" t="s">
        <v>340</v>
      </c>
      <c r="P428" t="s">
        <v>1213</v>
      </c>
      <c r="Q428" s="131">
        <v>830</v>
      </c>
      <c r="R428" s="131">
        <v>1</v>
      </c>
      <c r="S428" s="131">
        <v>18600</v>
      </c>
      <c r="T428" s="109"/>
      <c r="U428" s="131">
        <v>154.38</v>
      </c>
      <c r="V428" s="132">
        <v>2.0000000000000002E-5</v>
      </c>
      <c r="W428" s="132">
        <v>1.3484069355526469E-2</v>
      </c>
      <c r="X428" s="132">
        <v>2.1199999999999999E-3</v>
      </c>
    </row>
    <row r="429" spans="1:24">
      <c r="A429" t="s">
        <v>1214</v>
      </c>
      <c r="B429" t="s">
        <v>1239</v>
      </c>
      <c r="C429" t="s">
        <v>2612</v>
      </c>
      <c r="D429" t="s">
        <v>2613</v>
      </c>
      <c r="E429" t="s">
        <v>310</v>
      </c>
      <c r="F429" t="s">
        <v>2612</v>
      </c>
      <c r="G429" t="s">
        <v>3592</v>
      </c>
      <c r="H429" t="s">
        <v>322</v>
      </c>
      <c r="I429" t="s">
        <v>918</v>
      </c>
      <c r="J429" t="s">
        <v>205</v>
      </c>
      <c r="K429" t="s">
        <v>205</v>
      </c>
      <c r="L429" t="s">
        <v>326</v>
      </c>
      <c r="M429" t="s">
        <v>341</v>
      </c>
      <c r="N429" t="s">
        <v>476</v>
      </c>
      <c r="O429" t="s">
        <v>340</v>
      </c>
      <c r="P429" t="s">
        <v>1213</v>
      </c>
      <c r="Q429" s="131">
        <v>3982</v>
      </c>
      <c r="R429" s="131">
        <v>1</v>
      </c>
      <c r="S429" s="131">
        <v>3869</v>
      </c>
      <c r="T429" s="109"/>
      <c r="U429" s="131">
        <v>154.06399999999999</v>
      </c>
      <c r="V429" s="132">
        <v>1.0000000000000001E-5</v>
      </c>
      <c r="W429" s="132">
        <v>1.3456468850821544E-2</v>
      </c>
      <c r="X429" s="132">
        <v>2.1199999999999999E-3</v>
      </c>
    </row>
    <row r="430" spans="1:24">
      <c r="A430" t="s">
        <v>1214</v>
      </c>
      <c r="B430" t="s">
        <v>1239</v>
      </c>
      <c r="C430" t="s">
        <v>1944</v>
      </c>
      <c r="D430" t="s">
        <v>1945</v>
      </c>
      <c r="E430" t="s">
        <v>310</v>
      </c>
      <c r="F430" t="s">
        <v>1944</v>
      </c>
      <c r="G430" t="s">
        <v>3523</v>
      </c>
      <c r="H430" t="s">
        <v>322</v>
      </c>
      <c r="I430" t="s">
        <v>918</v>
      </c>
      <c r="J430" t="s">
        <v>205</v>
      </c>
      <c r="K430" t="s">
        <v>205</v>
      </c>
      <c r="L430" t="s">
        <v>326</v>
      </c>
      <c r="M430" t="s">
        <v>341</v>
      </c>
      <c r="N430" t="s">
        <v>465</v>
      </c>
      <c r="O430" t="s">
        <v>340</v>
      </c>
      <c r="P430" t="s">
        <v>1213</v>
      </c>
      <c r="Q430" s="131">
        <v>238</v>
      </c>
      <c r="R430" s="131">
        <v>1</v>
      </c>
      <c r="S430" s="131">
        <v>64490</v>
      </c>
      <c r="T430" s="109"/>
      <c r="U430" s="131">
        <v>153.48599999999999</v>
      </c>
      <c r="V430" s="132">
        <v>1.0000000000000001E-5</v>
      </c>
      <c r="W430" s="132">
        <v>1.3405984383354939E-2</v>
      </c>
      <c r="X430" s="132">
        <v>2.1099999999999999E-3</v>
      </c>
    </row>
    <row r="431" spans="1:24">
      <c r="A431" t="s">
        <v>1214</v>
      </c>
      <c r="B431" t="s">
        <v>1239</v>
      </c>
      <c r="C431" t="s">
        <v>3631</v>
      </c>
      <c r="D431" t="s">
        <v>3632</v>
      </c>
      <c r="E431" t="s">
        <v>310</v>
      </c>
      <c r="F431" t="s">
        <v>3633</v>
      </c>
      <c r="G431" t="s">
        <v>3634</v>
      </c>
      <c r="H431" t="s">
        <v>322</v>
      </c>
      <c r="I431" t="s">
        <v>918</v>
      </c>
      <c r="J431" t="s">
        <v>205</v>
      </c>
      <c r="K431" t="s">
        <v>205</v>
      </c>
      <c r="L431" t="s">
        <v>326</v>
      </c>
      <c r="M431" t="s">
        <v>341</v>
      </c>
      <c r="N431" t="s">
        <v>446</v>
      </c>
      <c r="O431" t="s">
        <v>340</v>
      </c>
      <c r="P431" t="s">
        <v>1213</v>
      </c>
      <c r="Q431" s="131">
        <v>571</v>
      </c>
      <c r="R431" s="131">
        <v>1</v>
      </c>
      <c r="S431" s="131">
        <v>26530</v>
      </c>
      <c r="T431" s="109"/>
      <c r="U431" s="131">
        <v>151.48599999999999</v>
      </c>
      <c r="V431" s="132">
        <v>1.0000000000000001E-5</v>
      </c>
      <c r="W431" s="132">
        <v>1.3231297644716172E-2</v>
      </c>
      <c r="X431" s="132">
        <v>2.0799999999999998E-3</v>
      </c>
    </row>
    <row r="432" spans="1:24">
      <c r="A432" t="s">
        <v>1214</v>
      </c>
      <c r="B432" t="s">
        <v>1239</v>
      </c>
      <c r="C432" t="s">
        <v>2207</v>
      </c>
      <c r="D432" t="s">
        <v>2208</v>
      </c>
      <c r="E432" t="s">
        <v>310</v>
      </c>
      <c r="F432" t="s">
        <v>2207</v>
      </c>
      <c r="G432" t="s">
        <v>3549</v>
      </c>
      <c r="H432" t="s">
        <v>322</v>
      </c>
      <c r="I432" t="s">
        <v>918</v>
      </c>
      <c r="J432" t="s">
        <v>205</v>
      </c>
      <c r="K432" t="s">
        <v>205</v>
      </c>
      <c r="L432" t="s">
        <v>326</v>
      </c>
      <c r="M432" t="s">
        <v>341</v>
      </c>
      <c r="N432" t="s">
        <v>455</v>
      </c>
      <c r="O432" t="s">
        <v>340</v>
      </c>
      <c r="P432" t="s">
        <v>1213</v>
      </c>
      <c r="Q432" s="131">
        <v>202</v>
      </c>
      <c r="R432" s="131">
        <v>1</v>
      </c>
      <c r="S432" s="131">
        <v>69740</v>
      </c>
      <c r="T432" s="109"/>
      <c r="U432" s="131">
        <v>140.875</v>
      </c>
      <c r="V432" s="132">
        <v>1.0000000000000001E-5</v>
      </c>
      <c r="W432" s="132">
        <v>1.2304497152868191E-2</v>
      </c>
      <c r="X432" s="132">
        <v>1.9400000000000001E-3</v>
      </c>
    </row>
    <row r="433" spans="1:24">
      <c r="A433" t="s">
        <v>1214</v>
      </c>
      <c r="B433" t="s">
        <v>1239</v>
      </c>
      <c r="C433" t="s">
        <v>1974</v>
      </c>
      <c r="D433" t="s">
        <v>1975</v>
      </c>
      <c r="E433" t="s">
        <v>310</v>
      </c>
      <c r="F433" t="s">
        <v>1974</v>
      </c>
      <c r="G433" t="s">
        <v>3912</v>
      </c>
      <c r="H433" t="s">
        <v>322</v>
      </c>
      <c r="I433" t="s">
        <v>918</v>
      </c>
      <c r="J433" t="s">
        <v>205</v>
      </c>
      <c r="K433" t="s">
        <v>205</v>
      </c>
      <c r="L433" t="s">
        <v>326</v>
      </c>
      <c r="M433" t="s">
        <v>341</v>
      </c>
      <c r="N433" t="s">
        <v>448</v>
      </c>
      <c r="O433" t="s">
        <v>340</v>
      </c>
      <c r="P433" t="s">
        <v>1213</v>
      </c>
      <c r="Q433" s="131">
        <v>1596</v>
      </c>
      <c r="R433" s="131">
        <v>1</v>
      </c>
      <c r="S433" s="131">
        <v>7670</v>
      </c>
      <c r="T433" s="109"/>
      <c r="U433" s="131">
        <v>122.413</v>
      </c>
      <c r="V433" s="132">
        <v>1.0000000000000001E-5</v>
      </c>
      <c r="W433" s="132">
        <v>1.0691963868493727E-2</v>
      </c>
      <c r="X433" s="132">
        <v>1.6800000000000001E-3</v>
      </c>
    </row>
    <row r="434" spans="1:24">
      <c r="A434" t="s">
        <v>1214</v>
      </c>
      <c r="B434" t="s">
        <v>1239</v>
      </c>
      <c r="C434" t="s">
        <v>2095</v>
      </c>
      <c r="D434" t="s">
        <v>2096</v>
      </c>
      <c r="E434" t="s">
        <v>310</v>
      </c>
      <c r="F434" t="s">
        <v>2095</v>
      </c>
      <c r="G434" t="s">
        <v>3593</v>
      </c>
      <c r="H434" t="s">
        <v>322</v>
      </c>
      <c r="I434" t="s">
        <v>918</v>
      </c>
      <c r="J434" t="s">
        <v>205</v>
      </c>
      <c r="K434" t="s">
        <v>205</v>
      </c>
      <c r="L434" t="s">
        <v>326</v>
      </c>
      <c r="M434" t="s">
        <v>341</v>
      </c>
      <c r="N434" t="s">
        <v>485</v>
      </c>
      <c r="O434" t="s">
        <v>340</v>
      </c>
      <c r="P434" t="s">
        <v>1213</v>
      </c>
      <c r="Q434" s="131">
        <v>21197</v>
      </c>
      <c r="R434" s="131">
        <v>1</v>
      </c>
      <c r="S434" s="131">
        <v>575</v>
      </c>
      <c r="T434" s="109"/>
      <c r="U434" s="131">
        <v>121.883</v>
      </c>
      <c r="V434" s="132">
        <v>1.0000000000000001E-5</v>
      </c>
      <c r="W434" s="132">
        <v>1.0645671882754454E-2</v>
      </c>
      <c r="X434" s="132">
        <v>1.67E-3</v>
      </c>
    </row>
    <row r="435" spans="1:24">
      <c r="A435" t="s">
        <v>1214</v>
      </c>
      <c r="B435" t="s">
        <v>1239</v>
      </c>
      <c r="C435" t="s">
        <v>3723</v>
      </c>
      <c r="D435" t="s">
        <v>3724</v>
      </c>
      <c r="E435" t="s">
        <v>310</v>
      </c>
      <c r="F435" t="s">
        <v>3725</v>
      </c>
      <c r="G435" t="s">
        <v>3726</v>
      </c>
      <c r="H435" t="s">
        <v>322</v>
      </c>
      <c r="I435" t="s">
        <v>918</v>
      </c>
      <c r="J435" t="s">
        <v>205</v>
      </c>
      <c r="K435" t="s">
        <v>205</v>
      </c>
      <c r="L435" t="s">
        <v>326</v>
      </c>
      <c r="M435" t="s">
        <v>341</v>
      </c>
      <c r="N435" t="s">
        <v>477</v>
      </c>
      <c r="O435" t="s">
        <v>340</v>
      </c>
      <c r="P435" t="s">
        <v>1213</v>
      </c>
      <c r="Q435" s="131">
        <v>1367</v>
      </c>
      <c r="R435" s="131">
        <v>1</v>
      </c>
      <c r="S435" s="131">
        <v>8680</v>
      </c>
      <c r="T435" s="109"/>
      <c r="U435" s="131">
        <v>118.65600000000001</v>
      </c>
      <c r="V435" s="132">
        <v>2.0000000000000002E-5</v>
      </c>
      <c r="W435" s="132">
        <v>1.0363814829960804E-2</v>
      </c>
      <c r="X435" s="132">
        <v>1.6299999999999999E-3</v>
      </c>
    </row>
    <row r="436" spans="1:24">
      <c r="A436" t="s">
        <v>1214</v>
      </c>
      <c r="B436" t="s">
        <v>1239</v>
      </c>
      <c r="C436" t="s">
        <v>2935</v>
      </c>
      <c r="D436" t="s">
        <v>2936</v>
      </c>
      <c r="E436" t="s">
        <v>310</v>
      </c>
      <c r="F436" t="s">
        <v>2935</v>
      </c>
      <c r="G436" t="s">
        <v>3751</v>
      </c>
      <c r="H436" t="s">
        <v>322</v>
      </c>
      <c r="I436" t="s">
        <v>918</v>
      </c>
      <c r="J436" t="s">
        <v>205</v>
      </c>
      <c r="K436" t="s">
        <v>205</v>
      </c>
      <c r="L436" t="s">
        <v>326</v>
      </c>
      <c r="M436" t="s">
        <v>341</v>
      </c>
      <c r="N436" t="s">
        <v>448</v>
      </c>
      <c r="O436" t="s">
        <v>340</v>
      </c>
      <c r="P436" t="s">
        <v>1213</v>
      </c>
      <c r="Q436" s="131">
        <v>386</v>
      </c>
      <c r="R436" s="131">
        <v>1</v>
      </c>
      <c r="S436" s="131">
        <v>30100</v>
      </c>
      <c r="T436" s="109"/>
      <c r="U436" s="131">
        <v>116.18600000000001</v>
      </c>
      <c r="V436" s="132">
        <v>3.0000000000000001E-5</v>
      </c>
      <c r="W436" s="132">
        <v>1.0148076707741926E-2</v>
      </c>
      <c r="X436" s="132">
        <v>1.6000000000000001E-3</v>
      </c>
    </row>
    <row r="437" spans="1:24">
      <c r="A437" t="s">
        <v>1214</v>
      </c>
      <c r="B437" t="s">
        <v>1239</v>
      </c>
      <c r="C437" t="s">
        <v>3535</v>
      </c>
      <c r="D437" t="s">
        <v>3536</v>
      </c>
      <c r="E437" t="s">
        <v>310</v>
      </c>
      <c r="F437" t="s">
        <v>3535</v>
      </c>
      <c r="G437" t="s">
        <v>3537</v>
      </c>
      <c r="H437" t="s">
        <v>322</v>
      </c>
      <c r="I437" t="s">
        <v>918</v>
      </c>
      <c r="J437" t="s">
        <v>205</v>
      </c>
      <c r="K437" t="s">
        <v>205</v>
      </c>
      <c r="L437" t="s">
        <v>326</v>
      </c>
      <c r="M437" t="s">
        <v>341</v>
      </c>
      <c r="N437" t="s">
        <v>447</v>
      </c>
      <c r="O437" t="s">
        <v>340</v>
      </c>
      <c r="P437" t="s">
        <v>1213</v>
      </c>
      <c r="Q437" s="131">
        <v>908</v>
      </c>
      <c r="R437" s="131">
        <v>1</v>
      </c>
      <c r="S437" s="131">
        <v>12570</v>
      </c>
      <c r="T437" s="109"/>
      <c r="U437" s="131">
        <v>114.136</v>
      </c>
      <c r="V437" s="132">
        <v>1.0000000000000001E-5</v>
      </c>
      <c r="W437" s="132">
        <v>9.9690228006371878E-3</v>
      </c>
      <c r="X437" s="132">
        <v>1.57E-3</v>
      </c>
    </row>
    <row r="438" spans="1:24">
      <c r="A438" t="s">
        <v>1214</v>
      </c>
      <c r="B438" t="s">
        <v>1239</v>
      </c>
      <c r="C438" t="s">
        <v>3078</v>
      </c>
      <c r="D438" t="s">
        <v>3079</v>
      </c>
      <c r="E438" t="s">
        <v>310</v>
      </c>
      <c r="F438" t="s">
        <v>3078</v>
      </c>
      <c r="G438" t="s">
        <v>3783</v>
      </c>
      <c r="H438" t="s">
        <v>322</v>
      </c>
      <c r="I438" t="s">
        <v>918</v>
      </c>
      <c r="J438" t="s">
        <v>205</v>
      </c>
      <c r="K438" t="s">
        <v>205</v>
      </c>
      <c r="L438" t="s">
        <v>326</v>
      </c>
      <c r="M438" t="s">
        <v>341</v>
      </c>
      <c r="N438" t="s">
        <v>452</v>
      </c>
      <c r="O438" t="s">
        <v>340</v>
      </c>
      <c r="P438" t="s">
        <v>1213</v>
      </c>
      <c r="Q438" s="131">
        <v>14374</v>
      </c>
      <c r="R438" s="131">
        <v>1</v>
      </c>
      <c r="S438" s="131">
        <v>784.5</v>
      </c>
      <c r="T438" s="109"/>
      <c r="U438" s="131">
        <v>112.764</v>
      </c>
      <c r="V438" s="132">
        <v>8.0000000000000007E-5</v>
      </c>
      <c r="W438" s="132">
        <v>9.8491876979309931E-3</v>
      </c>
      <c r="X438" s="132">
        <v>1.5499999999999999E-3</v>
      </c>
    </row>
    <row r="439" spans="1:24">
      <c r="A439" t="s">
        <v>1214</v>
      </c>
      <c r="B439" t="s">
        <v>1239</v>
      </c>
      <c r="C439" t="s">
        <v>3913</v>
      </c>
      <c r="D439" t="s">
        <v>3914</v>
      </c>
      <c r="E439" t="s">
        <v>310</v>
      </c>
      <c r="F439" t="s">
        <v>3913</v>
      </c>
      <c r="G439" t="s">
        <v>3915</v>
      </c>
      <c r="H439" t="s">
        <v>322</v>
      </c>
      <c r="I439" t="s">
        <v>918</v>
      </c>
      <c r="J439" t="s">
        <v>205</v>
      </c>
      <c r="K439" t="s">
        <v>205</v>
      </c>
      <c r="L439" t="s">
        <v>326</v>
      </c>
      <c r="M439" t="s">
        <v>341</v>
      </c>
      <c r="N439" t="s">
        <v>447</v>
      </c>
      <c r="O439" t="s">
        <v>340</v>
      </c>
      <c r="P439" t="s">
        <v>1213</v>
      </c>
      <c r="Q439" s="131">
        <v>400</v>
      </c>
      <c r="R439" s="131">
        <v>1</v>
      </c>
      <c r="S439" s="131">
        <v>28120</v>
      </c>
      <c r="T439" s="109"/>
      <c r="U439" s="131">
        <v>112.48</v>
      </c>
      <c r="V439" s="132">
        <v>1.7000000000000001E-4</v>
      </c>
      <c r="W439" s="132">
        <v>9.8243821810442885E-3</v>
      </c>
      <c r="X439" s="132">
        <v>1.5499999999999999E-3</v>
      </c>
    </row>
    <row r="440" spans="1:24">
      <c r="A440" t="s">
        <v>1214</v>
      </c>
      <c r="B440" t="s">
        <v>1239</v>
      </c>
      <c r="C440" t="s">
        <v>2312</v>
      </c>
      <c r="D440" t="s">
        <v>2313</v>
      </c>
      <c r="E440" t="s">
        <v>310</v>
      </c>
      <c r="F440" t="s">
        <v>3710</v>
      </c>
      <c r="G440" t="s">
        <v>3711</v>
      </c>
      <c r="H440" t="s">
        <v>322</v>
      </c>
      <c r="I440" t="s">
        <v>918</v>
      </c>
      <c r="J440" t="s">
        <v>205</v>
      </c>
      <c r="K440" t="s">
        <v>205</v>
      </c>
      <c r="L440" t="s">
        <v>326</v>
      </c>
      <c r="M440" t="s">
        <v>341</v>
      </c>
      <c r="N440" t="s">
        <v>465</v>
      </c>
      <c r="O440" t="s">
        <v>340</v>
      </c>
      <c r="P440" t="s">
        <v>1213</v>
      </c>
      <c r="Q440" s="131">
        <v>8784</v>
      </c>
      <c r="R440" s="131">
        <v>1</v>
      </c>
      <c r="S440" s="131">
        <v>1262</v>
      </c>
      <c r="T440" s="109"/>
      <c r="U440" s="131">
        <v>110.854</v>
      </c>
      <c r="V440" s="132">
        <v>1.0000000000000001E-5</v>
      </c>
      <c r="W440" s="132">
        <v>9.6823618625309707E-3</v>
      </c>
      <c r="X440" s="132">
        <v>1.5200000000000001E-3</v>
      </c>
    </row>
    <row r="441" spans="1:24">
      <c r="A441" t="s">
        <v>1214</v>
      </c>
      <c r="B441" t="s">
        <v>1239</v>
      </c>
      <c r="C441" t="s">
        <v>1930</v>
      </c>
      <c r="D441" t="s">
        <v>1931</v>
      </c>
      <c r="E441" t="s">
        <v>310</v>
      </c>
      <c r="F441" t="s">
        <v>1930</v>
      </c>
      <c r="G441" t="s">
        <v>3707</v>
      </c>
      <c r="H441" t="s">
        <v>322</v>
      </c>
      <c r="I441" t="s">
        <v>918</v>
      </c>
      <c r="J441" t="s">
        <v>205</v>
      </c>
      <c r="K441" t="s">
        <v>205</v>
      </c>
      <c r="L441" t="s">
        <v>326</v>
      </c>
      <c r="M441" t="s">
        <v>341</v>
      </c>
      <c r="N441" t="s">
        <v>465</v>
      </c>
      <c r="O441" t="s">
        <v>340</v>
      </c>
      <c r="P441" t="s">
        <v>1213</v>
      </c>
      <c r="Q441" s="131">
        <v>283</v>
      </c>
      <c r="R441" s="131">
        <v>1</v>
      </c>
      <c r="S441" s="131">
        <v>38400</v>
      </c>
      <c r="T441" s="109"/>
      <c r="U441" s="131">
        <v>108.672</v>
      </c>
      <c r="V441" s="132">
        <v>1.0000000000000001E-5</v>
      </c>
      <c r="W441" s="132">
        <v>9.4917786306760749E-3</v>
      </c>
      <c r="X441" s="132">
        <v>1.49E-3</v>
      </c>
    </row>
    <row r="442" spans="1:24">
      <c r="A442" t="s">
        <v>1214</v>
      </c>
      <c r="B442" t="s">
        <v>1239</v>
      </c>
      <c r="C442" t="s">
        <v>3739</v>
      </c>
      <c r="D442" t="s">
        <v>3740</v>
      </c>
      <c r="E442" t="s">
        <v>310</v>
      </c>
      <c r="F442" t="s">
        <v>3739</v>
      </c>
      <c r="G442" t="s">
        <v>3741</v>
      </c>
      <c r="H442" t="s">
        <v>322</v>
      </c>
      <c r="I442" t="s">
        <v>918</v>
      </c>
      <c r="J442" t="s">
        <v>205</v>
      </c>
      <c r="K442" t="s">
        <v>205</v>
      </c>
      <c r="L442" t="s">
        <v>326</v>
      </c>
      <c r="M442" t="s">
        <v>341</v>
      </c>
      <c r="N442" t="s">
        <v>446</v>
      </c>
      <c r="O442" t="s">
        <v>340</v>
      </c>
      <c r="P442" t="s">
        <v>1213</v>
      </c>
      <c r="Q442" s="131">
        <v>11692</v>
      </c>
      <c r="R442" s="131">
        <v>1</v>
      </c>
      <c r="S442" s="131">
        <v>927.1</v>
      </c>
      <c r="T442" s="109"/>
      <c r="U442" s="131">
        <v>108.39700000000001</v>
      </c>
      <c r="V442" s="132">
        <v>1.0000000000000001E-5</v>
      </c>
      <c r="W442" s="132">
        <v>9.4677592041132446E-3</v>
      </c>
      <c r="X442" s="132">
        <v>1.49E-3</v>
      </c>
    </row>
    <row r="443" spans="1:24">
      <c r="A443" t="s">
        <v>1214</v>
      </c>
      <c r="B443" t="s">
        <v>1239</v>
      </c>
      <c r="C443" t="s">
        <v>1955</v>
      </c>
      <c r="D443" t="s">
        <v>1956</v>
      </c>
      <c r="E443" t="s">
        <v>310</v>
      </c>
      <c r="F443" t="s">
        <v>3752</v>
      </c>
      <c r="G443" t="s">
        <v>3753</v>
      </c>
      <c r="H443" t="s">
        <v>322</v>
      </c>
      <c r="I443" t="s">
        <v>918</v>
      </c>
      <c r="J443" t="s">
        <v>205</v>
      </c>
      <c r="K443" t="s">
        <v>205</v>
      </c>
      <c r="L443" t="s">
        <v>326</v>
      </c>
      <c r="M443" t="s">
        <v>341</v>
      </c>
      <c r="N443" t="s">
        <v>465</v>
      </c>
      <c r="O443" t="s">
        <v>340</v>
      </c>
      <c r="P443" t="s">
        <v>1213</v>
      </c>
      <c r="Q443" s="131">
        <v>4257</v>
      </c>
      <c r="R443" s="131">
        <v>1</v>
      </c>
      <c r="S443" s="131">
        <v>2261</v>
      </c>
      <c r="T443" s="109"/>
      <c r="U443" s="131">
        <v>96.251000000000005</v>
      </c>
      <c r="V443" s="132">
        <v>2.0000000000000002E-5</v>
      </c>
      <c r="W443" s="132">
        <v>8.4068866403600104E-3</v>
      </c>
      <c r="X443" s="132">
        <v>1.32E-3</v>
      </c>
    </row>
    <row r="444" spans="1:24">
      <c r="A444" t="s">
        <v>1214</v>
      </c>
      <c r="B444" t="s">
        <v>1239</v>
      </c>
      <c r="C444" t="s">
        <v>3589</v>
      </c>
      <c r="D444" t="s">
        <v>3590</v>
      </c>
      <c r="E444" t="s">
        <v>310</v>
      </c>
      <c r="F444" t="s">
        <v>3589</v>
      </c>
      <c r="G444" t="s">
        <v>3591</v>
      </c>
      <c r="H444" t="s">
        <v>322</v>
      </c>
      <c r="I444" t="s">
        <v>918</v>
      </c>
      <c r="J444" t="s">
        <v>205</v>
      </c>
      <c r="K444" t="s">
        <v>205</v>
      </c>
      <c r="L444" t="s">
        <v>326</v>
      </c>
      <c r="M444" t="s">
        <v>341</v>
      </c>
      <c r="N444" t="s">
        <v>476</v>
      </c>
      <c r="O444" t="s">
        <v>340</v>
      </c>
      <c r="P444" t="s">
        <v>1213</v>
      </c>
      <c r="Q444" s="131">
        <v>281</v>
      </c>
      <c r="R444" s="131">
        <v>1</v>
      </c>
      <c r="S444" s="131">
        <v>33720</v>
      </c>
      <c r="T444" s="109"/>
      <c r="U444" s="131">
        <v>94.753</v>
      </c>
      <c r="V444" s="132">
        <v>2.0000000000000002E-5</v>
      </c>
      <c r="W444" s="132">
        <v>8.2760462731195725E-3</v>
      </c>
      <c r="X444" s="132">
        <v>1.2999999999999999E-3</v>
      </c>
    </row>
    <row r="445" spans="1:24">
      <c r="A445" t="s">
        <v>1214</v>
      </c>
      <c r="B445" t="s">
        <v>1239</v>
      </c>
      <c r="C445" t="s">
        <v>2247</v>
      </c>
      <c r="D445" t="s">
        <v>2248</v>
      </c>
      <c r="E445" t="s">
        <v>310</v>
      </c>
      <c r="F445" t="s">
        <v>3708</v>
      </c>
      <c r="G445" t="s">
        <v>3709</v>
      </c>
      <c r="H445" t="s">
        <v>322</v>
      </c>
      <c r="I445" t="s">
        <v>918</v>
      </c>
      <c r="J445" t="s">
        <v>205</v>
      </c>
      <c r="K445" t="s">
        <v>205</v>
      </c>
      <c r="L445" t="s">
        <v>326</v>
      </c>
      <c r="M445" t="s">
        <v>341</v>
      </c>
      <c r="N445" t="s">
        <v>460</v>
      </c>
      <c r="O445" t="s">
        <v>340</v>
      </c>
      <c r="P445" t="s">
        <v>1213</v>
      </c>
      <c r="Q445" s="131">
        <v>981</v>
      </c>
      <c r="R445" s="131">
        <v>1</v>
      </c>
      <c r="S445" s="131">
        <v>9235</v>
      </c>
      <c r="T445" s="109"/>
      <c r="U445" s="131">
        <v>90.594999999999999</v>
      </c>
      <c r="V445" s="132">
        <v>1.0000000000000001E-5</v>
      </c>
      <c r="W445" s="132">
        <v>7.9128725434895741E-3</v>
      </c>
      <c r="X445" s="132">
        <v>1.24E-3</v>
      </c>
    </row>
    <row r="446" spans="1:24">
      <c r="A446" t="s">
        <v>1214</v>
      </c>
      <c r="B446" t="s">
        <v>1239</v>
      </c>
      <c r="C446" t="s">
        <v>2724</v>
      </c>
      <c r="D446" t="s">
        <v>2725</v>
      </c>
      <c r="E446" t="s">
        <v>310</v>
      </c>
      <c r="F446" t="s">
        <v>2724</v>
      </c>
      <c r="G446" t="s">
        <v>3718</v>
      </c>
      <c r="H446" t="s">
        <v>322</v>
      </c>
      <c r="I446" t="s">
        <v>918</v>
      </c>
      <c r="J446" t="s">
        <v>205</v>
      </c>
      <c r="K446" t="s">
        <v>205</v>
      </c>
      <c r="L446" t="s">
        <v>326</v>
      </c>
      <c r="M446" t="s">
        <v>341</v>
      </c>
      <c r="N446" t="s">
        <v>457</v>
      </c>
      <c r="O446" t="s">
        <v>340</v>
      </c>
      <c r="P446" t="s">
        <v>1213</v>
      </c>
      <c r="Q446" s="131">
        <v>80</v>
      </c>
      <c r="R446" s="131">
        <v>1</v>
      </c>
      <c r="S446" s="131">
        <v>112370</v>
      </c>
      <c r="T446" s="109"/>
      <c r="U446" s="131">
        <v>89.896000000000001</v>
      </c>
      <c r="V446" s="132">
        <v>1.0000000000000001E-5</v>
      </c>
      <c r="W446" s="132">
        <v>7.8518195283353246E-3</v>
      </c>
      <c r="X446" s="132">
        <v>1.23E-3</v>
      </c>
    </row>
    <row r="447" spans="1:24">
      <c r="A447" t="s">
        <v>1214</v>
      </c>
      <c r="B447" t="s">
        <v>1239</v>
      </c>
      <c r="C447" t="s">
        <v>1791</v>
      </c>
      <c r="D447" t="s">
        <v>1792</v>
      </c>
      <c r="E447" t="s">
        <v>310</v>
      </c>
      <c r="F447" t="s">
        <v>1791</v>
      </c>
      <c r="G447" t="s">
        <v>3564</v>
      </c>
      <c r="H447" t="s">
        <v>322</v>
      </c>
      <c r="I447" t="s">
        <v>918</v>
      </c>
      <c r="J447" t="s">
        <v>205</v>
      </c>
      <c r="K447" t="s">
        <v>205</v>
      </c>
      <c r="L447" t="s">
        <v>326</v>
      </c>
      <c r="M447" t="s">
        <v>341</v>
      </c>
      <c r="N447" t="s">
        <v>448</v>
      </c>
      <c r="O447" t="s">
        <v>340</v>
      </c>
      <c r="P447" t="s">
        <v>1213</v>
      </c>
      <c r="Q447" s="131">
        <v>3619</v>
      </c>
      <c r="R447" s="131">
        <v>1</v>
      </c>
      <c r="S447" s="131">
        <v>2410</v>
      </c>
      <c r="T447" s="109"/>
      <c r="U447" s="131">
        <v>87.218000000000004</v>
      </c>
      <c r="V447" s="132">
        <v>1.0000000000000001E-5</v>
      </c>
      <c r="W447" s="132">
        <v>7.6179139852980155E-3</v>
      </c>
      <c r="X447" s="132">
        <v>1.1999999999999999E-3</v>
      </c>
    </row>
    <row r="448" spans="1:24">
      <c r="A448" t="s">
        <v>1214</v>
      </c>
      <c r="B448" t="s">
        <v>1239</v>
      </c>
      <c r="C448" t="s">
        <v>1526</v>
      </c>
      <c r="D448" t="s">
        <v>1527</v>
      </c>
      <c r="E448" t="s">
        <v>310</v>
      </c>
      <c r="F448" t="s">
        <v>1526</v>
      </c>
      <c r="G448" t="s">
        <v>3580</v>
      </c>
      <c r="H448" t="s">
        <v>322</v>
      </c>
      <c r="I448" t="s">
        <v>918</v>
      </c>
      <c r="J448" t="s">
        <v>205</v>
      </c>
      <c r="K448" t="s">
        <v>205</v>
      </c>
      <c r="L448" t="s">
        <v>326</v>
      </c>
      <c r="M448" t="s">
        <v>341</v>
      </c>
      <c r="N448" t="s">
        <v>465</v>
      </c>
      <c r="O448" t="s">
        <v>340</v>
      </c>
      <c r="P448" t="s">
        <v>1213</v>
      </c>
      <c r="Q448" s="131">
        <v>544</v>
      </c>
      <c r="R448" s="131">
        <v>1</v>
      </c>
      <c r="S448" s="131">
        <v>15730</v>
      </c>
      <c r="T448" s="109"/>
      <c r="U448" s="131">
        <v>85.570999999999998</v>
      </c>
      <c r="V448" s="132">
        <v>1.0000000000000001E-5</v>
      </c>
      <c r="W448" s="132">
        <v>7.4740594560289905E-3</v>
      </c>
      <c r="X448" s="132">
        <v>1.1800000000000001E-3</v>
      </c>
    </row>
    <row r="449" spans="1:24">
      <c r="A449" t="s">
        <v>1214</v>
      </c>
      <c r="B449" t="s">
        <v>1239</v>
      </c>
      <c r="C449" t="s">
        <v>2224</v>
      </c>
      <c r="D449" t="s">
        <v>2225</v>
      </c>
      <c r="E449" t="s">
        <v>310</v>
      </c>
      <c r="F449" t="s">
        <v>2224</v>
      </c>
      <c r="G449" t="s">
        <v>3636</v>
      </c>
      <c r="H449" t="s">
        <v>322</v>
      </c>
      <c r="I449" t="s">
        <v>918</v>
      </c>
      <c r="J449" t="s">
        <v>205</v>
      </c>
      <c r="K449" t="s">
        <v>205</v>
      </c>
      <c r="L449" t="s">
        <v>326</v>
      </c>
      <c r="M449" t="s">
        <v>341</v>
      </c>
      <c r="N449" t="s">
        <v>448</v>
      </c>
      <c r="O449" t="s">
        <v>340</v>
      </c>
      <c r="P449" t="s">
        <v>1213</v>
      </c>
      <c r="Q449" s="131">
        <v>214</v>
      </c>
      <c r="R449" s="131">
        <v>1</v>
      </c>
      <c r="S449" s="131">
        <v>36740</v>
      </c>
      <c r="T449" s="109"/>
      <c r="U449" s="131">
        <v>78.623999999999995</v>
      </c>
      <c r="V449" s="132">
        <v>1.0000000000000001E-5</v>
      </c>
      <c r="W449" s="132">
        <v>6.8672850693672306E-3</v>
      </c>
      <c r="X449" s="132">
        <v>1.08E-3</v>
      </c>
    </row>
    <row r="450" spans="1:24">
      <c r="A450" t="s">
        <v>1214</v>
      </c>
      <c r="B450" t="s">
        <v>1239</v>
      </c>
      <c r="C450" t="s">
        <v>2606</v>
      </c>
      <c r="D450" t="s">
        <v>2607</v>
      </c>
      <c r="E450" t="s">
        <v>310</v>
      </c>
      <c r="F450" t="s">
        <v>2606</v>
      </c>
      <c r="G450" t="s">
        <v>3543</v>
      </c>
      <c r="H450" t="s">
        <v>322</v>
      </c>
      <c r="I450" t="s">
        <v>918</v>
      </c>
      <c r="J450" t="s">
        <v>205</v>
      </c>
      <c r="K450" t="s">
        <v>205</v>
      </c>
      <c r="L450" t="s">
        <v>326</v>
      </c>
      <c r="M450" t="s">
        <v>341</v>
      </c>
      <c r="N450" t="s">
        <v>479</v>
      </c>
      <c r="O450" t="s">
        <v>340</v>
      </c>
      <c r="P450" t="s">
        <v>1213</v>
      </c>
      <c r="Q450" s="131">
        <v>4446.45</v>
      </c>
      <c r="R450" s="131">
        <v>1</v>
      </c>
      <c r="S450" s="131">
        <v>1735</v>
      </c>
      <c r="T450" s="109"/>
      <c r="U450" s="131">
        <v>77.146000000000001</v>
      </c>
      <c r="V450" s="132">
        <v>2.0000000000000002E-5</v>
      </c>
      <c r="W450" s="132">
        <v>6.7381915695131816E-3</v>
      </c>
      <c r="X450" s="132">
        <v>1.06E-3</v>
      </c>
    </row>
    <row r="451" spans="1:24">
      <c r="A451" t="s">
        <v>1214</v>
      </c>
      <c r="B451" t="s">
        <v>1239</v>
      </c>
      <c r="C451" t="s">
        <v>3916</v>
      </c>
      <c r="D451" t="s">
        <v>3917</v>
      </c>
      <c r="E451" t="s">
        <v>310</v>
      </c>
      <c r="F451" t="s">
        <v>3916</v>
      </c>
      <c r="G451" t="s">
        <v>3918</v>
      </c>
      <c r="H451" t="s">
        <v>322</v>
      </c>
      <c r="I451" t="s">
        <v>918</v>
      </c>
      <c r="J451" t="s">
        <v>205</v>
      </c>
      <c r="K451" t="s">
        <v>205</v>
      </c>
      <c r="L451" t="s">
        <v>326</v>
      </c>
      <c r="M451" t="s">
        <v>341</v>
      </c>
      <c r="N451" t="s">
        <v>479</v>
      </c>
      <c r="O451" t="s">
        <v>340</v>
      </c>
      <c r="P451" t="s">
        <v>1213</v>
      </c>
      <c r="Q451" s="131">
        <v>1156</v>
      </c>
      <c r="R451" s="131">
        <v>1</v>
      </c>
      <c r="S451" s="131">
        <v>6510</v>
      </c>
      <c r="T451" s="109"/>
      <c r="U451" s="131">
        <v>75.256</v>
      </c>
      <c r="V451" s="132">
        <v>1.0000000000000001E-5</v>
      </c>
      <c r="W451" s="132">
        <v>6.5731126014995462E-3</v>
      </c>
      <c r="X451" s="132">
        <v>1.0300000000000001E-3</v>
      </c>
    </row>
    <row r="452" spans="1:24">
      <c r="A452" t="s">
        <v>1214</v>
      </c>
      <c r="B452" t="s">
        <v>1239</v>
      </c>
      <c r="C452" t="s">
        <v>1652</v>
      </c>
      <c r="D452" t="s">
        <v>1653</v>
      </c>
      <c r="E452" t="s">
        <v>310</v>
      </c>
      <c r="F452" t="s">
        <v>3521</v>
      </c>
      <c r="G452" t="s">
        <v>3522</v>
      </c>
      <c r="H452" t="s">
        <v>322</v>
      </c>
      <c r="I452" t="s">
        <v>918</v>
      </c>
      <c r="J452" t="s">
        <v>205</v>
      </c>
      <c r="K452" t="s">
        <v>205</v>
      </c>
      <c r="L452" t="s">
        <v>326</v>
      </c>
      <c r="M452" t="s">
        <v>341</v>
      </c>
      <c r="N452" t="s">
        <v>455</v>
      </c>
      <c r="O452" t="s">
        <v>340</v>
      </c>
      <c r="P452" t="s">
        <v>1213</v>
      </c>
      <c r="Q452" s="131">
        <v>738</v>
      </c>
      <c r="R452" s="131">
        <v>1</v>
      </c>
      <c r="S452" s="131">
        <v>9900</v>
      </c>
      <c r="T452" s="109"/>
      <c r="U452" s="131">
        <v>73.061999999999998</v>
      </c>
      <c r="V452" s="132">
        <v>1.0000000000000001E-5</v>
      </c>
      <c r="W452" s="132">
        <v>6.3814812492128184E-3</v>
      </c>
      <c r="X452" s="132">
        <v>1E-3</v>
      </c>
    </row>
    <row r="453" spans="1:24">
      <c r="A453" t="s">
        <v>1214</v>
      </c>
      <c r="B453" t="s">
        <v>1239</v>
      </c>
      <c r="C453" t="s">
        <v>2239</v>
      </c>
      <c r="D453" t="s">
        <v>2240</v>
      </c>
      <c r="E453" t="s">
        <v>310</v>
      </c>
      <c r="F453" t="s">
        <v>2239</v>
      </c>
      <c r="G453" t="s">
        <v>3712</v>
      </c>
      <c r="H453" t="s">
        <v>322</v>
      </c>
      <c r="I453" t="s">
        <v>918</v>
      </c>
      <c r="J453" t="s">
        <v>205</v>
      </c>
      <c r="K453" t="s">
        <v>205</v>
      </c>
      <c r="L453" t="s">
        <v>326</v>
      </c>
      <c r="M453" t="s">
        <v>341</v>
      </c>
      <c r="N453" t="s">
        <v>465</v>
      </c>
      <c r="O453" t="s">
        <v>340</v>
      </c>
      <c r="P453" t="s">
        <v>1213</v>
      </c>
      <c r="Q453" s="131">
        <v>2064</v>
      </c>
      <c r="R453" s="131">
        <v>1</v>
      </c>
      <c r="S453" s="131">
        <v>3489</v>
      </c>
      <c r="T453" s="109"/>
      <c r="U453" s="131">
        <v>72.013000000000005</v>
      </c>
      <c r="V453" s="132">
        <v>1.0000000000000001E-5</v>
      </c>
      <c r="W453" s="132">
        <v>6.2898580547967858E-3</v>
      </c>
      <c r="X453" s="132">
        <v>9.8999999999999999E-4</v>
      </c>
    </row>
    <row r="454" spans="1:24">
      <c r="A454" t="s">
        <v>1214</v>
      </c>
      <c r="B454" t="s">
        <v>1239</v>
      </c>
      <c r="C454" t="s">
        <v>2540</v>
      </c>
      <c r="D454" t="s">
        <v>2541</v>
      </c>
      <c r="E454" t="s">
        <v>310</v>
      </c>
      <c r="F454" t="s">
        <v>2540</v>
      </c>
      <c r="G454" t="s">
        <v>3744</v>
      </c>
      <c r="H454" t="s">
        <v>322</v>
      </c>
      <c r="I454" t="s">
        <v>918</v>
      </c>
      <c r="J454" t="s">
        <v>205</v>
      </c>
      <c r="K454" t="s">
        <v>205</v>
      </c>
      <c r="L454" t="s">
        <v>326</v>
      </c>
      <c r="M454" t="s">
        <v>341</v>
      </c>
      <c r="N454" t="s">
        <v>448</v>
      </c>
      <c r="O454" t="s">
        <v>340</v>
      </c>
      <c r="P454" t="s">
        <v>1213</v>
      </c>
      <c r="Q454" s="131">
        <v>3921</v>
      </c>
      <c r="R454" s="131">
        <v>1</v>
      </c>
      <c r="S454" s="131">
        <v>1690</v>
      </c>
      <c r="T454" s="109"/>
      <c r="U454" s="131">
        <v>66.265000000000001</v>
      </c>
      <c r="V454" s="132">
        <v>1.0000000000000001E-5</v>
      </c>
      <c r="W454" s="132">
        <v>5.7878083679489666E-3</v>
      </c>
      <c r="X454" s="132">
        <v>9.1E-4</v>
      </c>
    </row>
    <row r="455" spans="1:24">
      <c r="A455" t="s">
        <v>1214</v>
      </c>
      <c r="B455" t="s">
        <v>1239</v>
      </c>
      <c r="C455" t="s">
        <v>3258</v>
      </c>
      <c r="D455" t="s">
        <v>3259</v>
      </c>
      <c r="E455" t="s">
        <v>310</v>
      </c>
      <c r="F455" t="s">
        <v>3258</v>
      </c>
      <c r="G455" t="s">
        <v>3586</v>
      </c>
      <c r="H455" t="s">
        <v>322</v>
      </c>
      <c r="I455" t="s">
        <v>918</v>
      </c>
      <c r="J455" t="s">
        <v>205</v>
      </c>
      <c r="K455" t="s">
        <v>205</v>
      </c>
      <c r="L455" t="s">
        <v>326</v>
      </c>
      <c r="M455" t="s">
        <v>341</v>
      </c>
      <c r="N455" t="s">
        <v>442</v>
      </c>
      <c r="O455" t="s">
        <v>340</v>
      </c>
      <c r="P455" t="s">
        <v>1213</v>
      </c>
      <c r="Q455" s="131">
        <v>228</v>
      </c>
      <c r="R455" s="131">
        <v>1</v>
      </c>
      <c r="S455" s="131">
        <v>27780</v>
      </c>
      <c r="T455" s="109"/>
      <c r="U455" s="131">
        <v>63.338000000000001</v>
      </c>
      <c r="V455" s="132">
        <v>0</v>
      </c>
      <c r="W455" s="132">
        <v>5.5321543259511307E-3</v>
      </c>
      <c r="X455" s="132">
        <v>8.7000000000000001E-4</v>
      </c>
    </row>
    <row r="456" spans="1:24">
      <c r="A456" t="s">
        <v>1214</v>
      </c>
      <c r="B456" t="s">
        <v>1239</v>
      </c>
      <c r="C456" t="s">
        <v>3616</v>
      </c>
      <c r="D456" t="s">
        <v>3617</v>
      </c>
      <c r="E456" t="s">
        <v>310</v>
      </c>
      <c r="F456" t="s">
        <v>3616</v>
      </c>
      <c r="G456" t="s">
        <v>3618</v>
      </c>
      <c r="H456" t="s">
        <v>322</v>
      </c>
      <c r="I456" t="s">
        <v>918</v>
      </c>
      <c r="J456" t="s">
        <v>205</v>
      </c>
      <c r="K456" t="s">
        <v>205</v>
      </c>
      <c r="L456" t="s">
        <v>326</v>
      </c>
      <c r="M456" t="s">
        <v>341</v>
      </c>
      <c r="N456" t="s">
        <v>476</v>
      </c>
      <c r="O456" t="s">
        <v>340</v>
      </c>
      <c r="P456" t="s">
        <v>1213</v>
      </c>
      <c r="Q456" s="131">
        <v>3864</v>
      </c>
      <c r="R456" s="131">
        <v>1</v>
      </c>
      <c r="S456" s="131">
        <v>1600</v>
      </c>
      <c r="T456" s="109"/>
      <c r="U456" s="131">
        <v>61.823999999999998</v>
      </c>
      <c r="V456" s="132">
        <v>3.0000000000000001E-5</v>
      </c>
      <c r="W456" s="132">
        <v>5.3999164648015829E-3</v>
      </c>
      <c r="X456" s="132">
        <v>8.4999999999999995E-4</v>
      </c>
    </row>
    <row r="457" spans="1:24">
      <c r="A457" t="s">
        <v>1214</v>
      </c>
      <c r="B457" t="s">
        <v>1239</v>
      </c>
      <c r="C457" t="s">
        <v>2272</v>
      </c>
      <c r="D457" t="s">
        <v>2273</v>
      </c>
      <c r="E457" t="s">
        <v>310</v>
      </c>
      <c r="F457" t="s">
        <v>2272</v>
      </c>
      <c r="G457" t="s">
        <v>3717</v>
      </c>
      <c r="H457" t="s">
        <v>322</v>
      </c>
      <c r="I457" t="s">
        <v>918</v>
      </c>
      <c r="J457" t="s">
        <v>205</v>
      </c>
      <c r="K457" t="s">
        <v>205</v>
      </c>
      <c r="L457" t="s">
        <v>326</v>
      </c>
      <c r="M457" t="s">
        <v>341</v>
      </c>
      <c r="N457" t="s">
        <v>442</v>
      </c>
      <c r="O457" t="s">
        <v>340</v>
      </c>
      <c r="P457" t="s">
        <v>1213</v>
      </c>
      <c r="Q457" s="131">
        <v>4034</v>
      </c>
      <c r="R457" s="131">
        <v>1</v>
      </c>
      <c r="S457" s="131">
        <v>1244</v>
      </c>
      <c r="T457" s="109"/>
      <c r="U457" s="131">
        <v>50.183</v>
      </c>
      <c r="V457" s="132">
        <v>1.0000000000000001E-5</v>
      </c>
      <c r="W457" s="132">
        <v>4.3831523025546371E-3</v>
      </c>
      <c r="X457" s="132">
        <v>6.8999999999999997E-4</v>
      </c>
    </row>
    <row r="458" spans="1:24">
      <c r="A458" t="s">
        <v>1214</v>
      </c>
      <c r="B458" t="s">
        <v>1239</v>
      </c>
      <c r="C458" t="s">
        <v>2661</v>
      </c>
      <c r="D458" t="s">
        <v>2662</v>
      </c>
      <c r="E458" t="s">
        <v>310</v>
      </c>
      <c r="F458" t="s">
        <v>2661</v>
      </c>
      <c r="G458" t="s">
        <v>3716</v>
      </c>
      <c r="H458" t="s">
        <v>322</v>
      </c>
      <c r="I458" t="s">
        <v>918</v>
      </c>
      <c r="J458" t="s">
        <v>205</v>
      </c>
      <c r="K458" t="s">
        <v>205</v>
      </c>
      <c r="L458" t="s">
        <v>326</v>
      </c>
      <c r="M458" t="s">
        <v>341</v>
      </c>
      <c r="N458" t="s">
        <v>455</v>
      </c>
      <c r="O458" t="s">
        <v>340</v>
      </c>
      <c r="P458" t="s">
        <v>1213</v>
      </c>
      <c r="Q458" s="131">
        <v>21671.4</v>
      </c>
      <c r="R458" s="131">
        <v>1</v>
      </c>
      <c r="S458" s="131">
        <v>229.9</v>
      </c>
      <c r="T458" s="109"/>
      <c r="U458" s="131">
        <v>49.823</v>
      </c>
      <c r="V458" s="132">
        <v>1.0000000000000001E-5</v>
      </c>
      <c r="W458" s="132">
        <v>4.3517086895996588E-3</v>
      </c>
      <c r="X458" s="132">
        <v>6.8000000000000005E-4</v>
      </c>
    </row>
    <row r="459" spans="1:24">
      <c r="A459" t="s">
        <v>1214</v>
      </c>
      <c r="B459" t="s">
        <v>1239</v>
      </c>
      <c r="C459" t="s">
        <v>2066</v>
      </c>
      <c r="D459" t="s">
        <v>2067</v>
      </c>
      <c r="E459" t="s">
        <v>310</v>
      </c>
      <c r="F459" t="s">
        <v>2066</v>
      </c>
      <c r="G459" t="s">
        <v>3715</v>
      </c>
      <c r="H459" t="s">
        <v>322</v>
      </c>
      <c r="I459" t="s">
        <v>918</v>
      </c>
      <c r="J459" t="s">
        <v>205</v>
      </c>
      <c r="K459" t="s">
        <v>205</v>
      </c>
      <c r="L459" t="s">
        <v>326</v>
      </c>
      <c r="M459" t="s">
        <v>341</v>
      </c>
      <c r="N459" t="s">
        <v>465</v>
      </c>
      <c r="O459" t="s">
        <v>340</v>
      </c>
      <c r="P459" t="s">
        <v>1213</v>
      </c>
      <c r="Q459" s="131">
        <v>2049</v>
      </c>
      <c r="R459" s="131">
        <v>1</v>
      </c>
      <c r="S459" s="131">
        <v>2281</v>
      </c>
      <c r="T459" s="109"/>
      <c r="U459" s="131">
        <v>46.738</v>
      </c>
      <c r="V459" s="132">
        <v>0</v>
      </c>
      <c r="W459" s="132">
        <v>4.0822543952493597E-3</v>
      </c>
      <c r="X459" s="132">
        <v>6.4000000000000005E-4</v>
      </c>
    </row>
    <row r="460" spans="1:24">
      <c r="A460" t="s">
        <v>1214</v>
      </c>
      <c r="B460" t="s">
        <v>1239</v>
      </c>
      <c r="C460" t="s">
        <v>3545</v>
      </c>
      <c r="D460" t="s">
        <v>3546</v>
      </c>
      <c r="E460" t="s">
        <v>310</v>
      </c>
      <c r="F460" t="s">
        <v>3547</v>
      </c>
      <c r="G460" t="s">
        <v>3548</v>
      </c>
      <c r="H460" t="s">
        <v>322</v>
      </c>
      <c r="I460" t="s">
        <v>918</v>
      </c>
      <c r="J460" t="s">
        <v>205</v>
      </c>
      <c r="K460" t="s">
        <v>205</v>
      </c>
      <c r="L460" t="s">
        <v>326</v>
      </c>
      <c r="M460" t="s">
        <v>341</v>
      </c>
      <c r="N460" t="s">
        <v>455</v>
      </c>
      <c r="O460" t="s">
        <v>340</v>
      </c>
      <c r="P460" t="s">
        <v>1213</v>
      </c>
      <c r="Q460" s="131">
        <v>2715</v>
      </c>
      <c r="R460" s="131">
        <v>1</v>
      </c>
      <c r="S460" s="131">
        <v>1656</v>
      </c>
      <c r="T460" s="109"/>
      <c r="U460" s="131">
        <v>44.96</v>
      </c>
      <c r="V460" s="132">
        <v>0</v>
      </c>
      <c r="W460" s="132">
        <v>3.9269578845994952E-3</v>
      </c>
      <c r="X460" s="132">
        <v>6.2E-4</v>
      </c>
    </row>
    <row r="461" spans="1:24">
      <c r="A461" t="s">
        <v>1214</v>
      </c>
      <c r="B461" t="s">
        <v>1239</v>
      </c>
      <c r="C461" t="s">
        <v>1935</v>
      </c>
      <c r="D461" t="s">
        <v>1936</v>
      </c>
      <c r="E461" t="s">
        <v>310</v>
      </c>
      <c r="F461" t="s">
        <v>3749</v>
      </c>
      <c r="G461" t="s">
        <v>3750</v>
      </c>
      <c r="H461" t="s">
        <v>322</v>
      </c>
      <c r="I461" t="s">
        <v>918</v>
      </c>
      <c r="J461" t="s">
        <v>205</v>
      </c>
      <c r="K461" t="s">
        <v>205</v>
      </c>
      <c r="L461" t="s">
        <v>326</v>
      </c>
      <c r="M461" t="s">
        <v>341</v>
      </c>
      <c r="N461" t="s">
        <v>465</v>
      </c>
      <c r="O461" t="s">
        <v>340</v>
      </c>
      <c r="P461" t="s">
        <v>1213</v>
      </c>
      <c r="Q461" s="131">
        <v>592</v>
      </c>
      <c r="R461" s="131">
        <v>1</v>
      </c>
      <c r="S461" s="131">
        <v>6170</v>
      </c>
      <c r="T461" s="109"/>
      <c r="U461" s="131">
        <v>36.526000000000003</v>
      </c>
      <c r="V461" s="132">
        <v>0</v>
      </c>
      <c r="W461" s="132">
        <v>3.1903039077598124E-3</v>
      </c>
      <c r="X461" s="132">
        <v>5.0000000000000001E-4</v>
      </c>
    </row>
    <row r="462" spans="1:24">
      <c r="A462" t="s">
        <v>1214</v>
      </c>
      <c r="B462" t="s">
        <v>1239</v>
      </c>
      <c r="C462" t="s">
        <v>3561</v>
      </c>
      <c r="D462" t="s">
        <v>3562</v>
      </c>
      <c r="E462" t="s">
        <v>310</v>
      </c>
      <c r="F462" t="s">
        <v>3561</v>
      </c>
      <c r="G462" t="s">
        <v>3563</v>
      </c>
      <c r="H462" t="s">
        <v>322</v>
      </c>
      <c r="I462" t="s">
        <v>918</v>
      </c>
      <c r="J462" t="s">
        <v>205</v>
      </c>
      <c r="K462" t="s">
        <v>205</v>
      </c>
      <c r="L462" t="s">
        <v>326</v>
      </c>
      <c r="M462" t="s">
        <v>341</v>
      </c>
      <c r="N462" t="s">
        <v>459</v>
      </c>
      <c r="O462" t="s">
        <v>340</v>
      </c>
      <c r="P462" t="s">
        <v>1213</v>
      </c>
      <c r="Q462" s="131">
        <v>89</v>
      </c>
      <c r="R462" s="131">
        <v>1</v>
      </c>
      <c r="S462" s="131">
        <v>29040</v>
      </c>
      <c r="T462" s="109"/>
      <c r="U462" s="131">
        <v>25.846</v>
      </c>
      <c r="V462" s="132">
        <v>0</v>
      </c>
      <c r="W462" s="132">
        <v>2.2574767234287934E-3</v>
      </c>
      <c r="X462" s="132">
        <v>3.6000000000000002E-4</v>
      </c>
    </row>
    <row r="463" spans="1:24">
      <c r="A463" t="s">
        <v>1214</v>
      </c>
      <c r="B463" t="s">
        <v>1239</v>
      </c>
      <c r="C463" t="s">
        <v>1892</v>
      </c>
      <c r="D463" t="s">
        <v>1893</v>
      </c>
      <c r="E463" t="s">
        <v>312</v>
      </c>
      <c r="F463" t="s">
        <v>1892</v>
      </c>
      <c r="G463" t="s">
        <v>3626</v>
      </c>
      <c r="H463" t="s">
        <v>322</v>
      </c>
      <c r="I463" t="s">
        <v>918</v>
      </c>
      <c r="J463" t="s">
        <v>205</v>
      </c>
      <c r="K463" t="s">
        <v>234</v>
      </c>
      <c r="L463" t="s">
        <v>326</v>
      </c>
      <c r="M463" t="s">
        <v>341</v>
      </c>
      <c r="N463" t="s">
        <v>455</v>
      </c>
      <c r="O463" t="s">
        <v>340</v>
      </c>
      <c r="P463" t="s">
        <v>1213</v>
      </c>
      <c r="Q463" s="131">
        <v>304</v>
      </c>
      <c r="R463" s="131">
        <v>1</v>
      </c>
      <c r="S463" s="131">
        <v>4272</v>
      </c>
      <c r="T463" s="109">
        <v>0.308</v>
      </c>
      <c r="U463" s="131">
        <v>13.294</v>
      </c>
      <c r="V463" s="132">
        <v>0</v>
      </c>
      <c r="W463" s="132">
        <v>1.1611427517318881E-3</v>
      </c>
      <c r="X463" s="132">
        <v>1.9000000000000001E-4</v>
      </c>
    </row>
    <row r="464" spans="1:24">
      <c r="A464" t="s">
        <v>1214</v>
      </c>
      <c r="B464" t="s">
        <v>1239</v>
      </c>
      <c r="C464" t="s">
        <v>3919</v>
      </c>
      <c r="D464" t="s">
        <v>3920</v>
      </c>
      <c r="E464" t="s">
        <v>310</v>
      </c>
      <c r="F464" t="s">
        <v>3921</v>
      </c>
      <c r="G464" t="s">
        <v>3922</v>
      </c>
      <c r="H464" t="s">
        <v>322</v>
      </c>
      <c r="I464" t="s">
        <v>918</v>
      </c>
      <c r="J464" t="s">
        <v>205</v>
      </c>
      <c r="K464" t="s">
        <v>205</v>
      </c>
      <c r="L464" t="s">
        <v>326</v>
      </c>
      <c r="M464" t="s">
        <v>341</v>
      </c>
      <c r="N464" t="s">
        <v>451</v>
      </c>
      <c r="O464" t="s">
        <v>340</v>
      </c>
      <c r="P464" t="s">
        <v>1213</v>
      </c>
      <c r="Q464" s="131">
        <v>8000</v>
      </c>
      <c r="R464" s="131">
        <v>1</v>
      </c>
      <c r="S464" s="131">
        <v>126.7</v>
      </c>
      <c r="T464" s="109"/>
      <c r="U464" s="131">
        <v>10.135999999999999</v>
      </c>
      <c r="V464" s="132">
        <v>1.17E-3</v>
      </c>
      <c r="W464" s="132">
        <v>8.8531239142127405E-4</v>
      </c>
      <c r="X464" s="132">
        <v>1.3999999999999999E-4</v>
      </c>
    </row>
    <row r="465" spans="1:24">
      <c r="A465" t="s">
        <v>1214</v>
      </c>
      <c r="B465" t="s">
        <v>1239</v>
      </c>
      <c r="C465" t="s">
        <v>3357</v>
      </c>
      <c r="D465" t="s">
        <v>3358</v>
      </c>
      <c r="E465" t="s">
        <v>80</v>
      </c>
      <c r="F465" t="s">
        <v>3664</v>
      </c>
      <c r="G465" t="s">
        <v>3665</v>
      </c>
      <c r="H465" t="s">
        <v>322</v>
      </c>
      <c r="I465" t="s">
        <v>918</v>
      </c>
      <c r="J465" t="s">
        <v>206</v>
      </c>
      <c r="K465" t="s">
        <v>302</v>
      </c>
      <c r="L465" t="s">
        <v>326</v>
      </c>
      <c r="M465" t="s">
        <v>345</v>
      </c>
      <c r="N465" t="s">
        <v>549</v>
      </c>
      <c r="O465" t="s">
        <v>340</v>
      </c>
      <c r="P465" t="s">
        <v>1216</v>
      </c>
      <c r="Q465" s="131">
        <v>539</v>
      </c>
      <c r="R465" s="131">
        <v>3.3719999999999999</v>
      </c>
      <c r="S465" s="131">
        <v>22649</v>
      </c>
      <c r="T465" s="109">
        <v>0.253</v>
      </c>
      <c r="U465" s="131">
        <v>412.5</v>
      </c>
      <c r="V465" s="132">
        <v>0</v>
      </c>
      <c r="W465" s="132">
        <v>3.6029139844245814E-2</v>
      </c>
      <c r="X465" s="132">
        <v>5.6699999999999997E-3</v>
      </c>
    </row>
    <row r="466" spans="1:24">
      <c r="A466" t="s">
        <v>1214</v>
      </c>
      <c r="B466" t="s">
        <v>1239</v>
      </c>
      <c r="C466" t="s">
        <v>3648</v>
      </c>
      <c r="D466" t="s">
        <v>3649</v>
      </c>
      <c r="E466" t="s">
        <v>80</v>
      </c>
      <c r="F466" t="s">
        <v>3650</v>
      </c>
      <c r="G466" t="s">
        <v>3651</v>
      </c>
      <c r="H466" t="s">
        <v>322</v>
      </c>
      <c r="I466" t="s">
        <v>918</v>
      </c>
      <c r="J466" t="s">
        <v>206</v>
      </c>
      <c r="K466" t="s">
        <v>225</v>
      </c>
      <c r="L466" t="s">
        <v>326</v>
      </c>
      <c r="M466" t="s">
        <v>345</v>
      </c>
      <c r="N466" t="s">
        <v>545</v>
      </c>
      <c r="O466" t="s">
        <v>340</v>
      </c>
      <c r="P466" t="s">
        <v>1216</v>
      </c>
      <c r="Q466" s="131">
        <v>211</v>
      </c>
      <c r="R466" s="131">
        <v>3.3719999999999999</v>
      </c>
      <c r="S466" s="131">
        <v>49741</v>
      </c>
      <c r="T466" s="109"/>
      <c r="U466" s="131">
        <v>353.90300000000002</v>
      </c>
      <c r="V466" s="132">
        <v>0</v>
      </c>
      <c r="W466" s="132">
        <v>3.0911080432237885E-2</v>
      </c>
      <c r="X466" s="132">
        <v>4.8599999999999997E-3</v>
      </c>
    </row>
    <row r="467" spans="1:24">
      <c r="A467" t="s">
        <v>1214</v>
      </c>
      <c r="B467" t="s">
        <v>1239</v>
      </c>
      <c r="C467" t="s">
        <v>3923</v>
      </c>
      <c r="D467" t="s">
        <v>3924</v>
      </c>
      <c r="E467" t="s">
        <v>80</v>
      </c>
      <c r="F467" t="s">
        <v>3925</v>
      </c>
      <c r="G467" t="s">
        <v>3926</v>
      </c>
      <c r="H467" t="s">
        <v>322</v>
      </c>
      <c r="I467" t="s">
        <v>918</v>
      </c>
      <c r="J467" t="s">
        <v>206</v>
      </c>
      <c r="K467" t="s">
        <v>225</v>
      </c>
      <c r="L467" t="s">
        <v>326</v>
      </c>
      <c r="M467" t="s">
        <v>345</v>
      </c>
      <c r="N467" t="s">
        <v>549</v>
      </c>
      <c r="O467" t="s">
        <v>340</v>
      </c>
      <c r="P467" t="s">
        <v>1216</v>
      </c>
      <c r="Q467" s="131">
        <v>627</v>
      </c>
      <c r="R467" s="131">
        <v>3.3719999999999999</v>
      </c>
      <c r="S467" s="131">
        <v>15799</v>
      </c>
      <c r="T467" s="109">
        <v>5.0000000000000001E-3</v>
      </c>
      <c r="U467" s="131">
        <v>334.04500000000002</v>
      </c>
      <c r="V467" s="132">
        <v>0</v>
      </c>
      <c r="W467" s="132">
        <v>2.9176615804293558E-2</v>
      </c>
      <c r="X467" s="132">
        <v>4.5900000000000003E-3</v>
      </c>
    </row>
    <row r="468" spans="1:24">
      <c r="A468" t="s">
        <v>1214</v>
      </c>
      <c r="B468" t="s">
        <v>1239</v>
      </c>
      <c r="C468" t="s">
        <v>3352</v>
      </c>
      <c r="D468" t="s">
        <v>3353</v>
      </c>
      <c r="E468" t="s">
        <v>80</v>
      </c>
      <c r="F468" t="s">
        <v>3352</v>
      </c>
      <c r="G468" t="s">
        <v>3680</v>
      </c>
      <c r="H468" t="s">
        <v>322</v>
      </c>
      <c r="I468" t="s">
        <v>918</v>
      </c>
      <c r="J468" t="s">
        <v>206</v>
      </c>
      <c r="K468" t="s">
        <v>225</v>
      </c>
      <c r="L468" t="s">
        <v>326</v>
      </c>
      <c r="M468" t="s">
        <v>345</v>
      </c>
      <c r="N468" t="s">
        <v>546</v>
      </c>
      <c r="O468" t="s">
        <v>340</v>
      </c>
      <c r="P468" t="s">
        <v>1216</v>
      </c>
      <c r="Q468" s="131">
        <v>128</v>
      </c>
      <c r="R468" s="131">
        <v>3.3719999999999999</v>
      </c>
      <c r="S468" s="131">
        <v>73809</v>
      </c>
      <c r="T468" s="109"/>
      <c r="U468" s="131">
        <v>318.57100000000003</v>
      </c>
      <c r="V468" s="132">
        <v>0</v>
      </c>
      <c r="W468" s="132">
        <v>2.7825064507445416E-2</v>
      </c>
      <c r="X468" s="132">
        <v>4.3800000000000002E-3</v>
      </c>
    </row>
    <row r="469" spans="1:24">
      <c r="A469" t="s">
        <v>1214</v>
      </c>
      <c r="B469" t="s">
        <v>1239</v>
      </c>
      <c r="C469" t="s">
        <v>3660</v>
      </c>
      <c r="D469" t="s">
        <v>3661</v>
      </c>
      <c r="E469" t="s">
        <v>80</v>
      </c>
      <c r="F469" t="s">
        <v>3662</v>
      </c>
      <c r="G469" t="s">
        <v>3663</v>
      </c>
      <c r="H469" t="s">
        <v>322</v>
      </c>
      <c r="I469" t="s">
        <v>918</v>
      </c>
      <c r="J469" t="s">
        <v>206</v>
      </c>
      <c r="K469" t="s">
        <v>225</v>
      </c>
      <c r="L469" t="s">
        <v>326</v>
      </c>
      <c r="M469" t="s">
        <v>345</v>
      </c>
      <c r="N469" t="s">
        <v>546</v>
      </c>
      <c r="O469" t="s">
        <v>340</v>
      </c>
      <c r="P469" t="s">
        <v>1216</v>
      </c>
      <c r="Q469" s="131">
        <v>521</v>
      </c>
      <c r="R469" s="131">
        <v>3.3719999999999999</v>
      </c>
      <c r="S469" s="131">
        <v>17739</v>
      </c>
      <c r="T469" s="109"/>
      <c r="U469" s="131">
        <v>311.64100000000002</v>
      </c>
      <c r="V469" s="132">
        <v>0</v>
      </c>
      <c r="W469" s="132">
        <v>2.7219774958062087E-2</v>
      </c>
      <c r="X469" s="132">
        <v>4.28E-3</v>
      </c>
    </row>
    <row r="470" spans="1:24">
      <c r="A470" t="s">
        <v>1214</v>
      </c>
      <c r="B470" t="s">
        <v>1239</v>
      </c>
      <c r="C470" t="s">
        <v>3263</v>
      </c>
      <c r="D470" t="s">
        <v>3264</v>
      </c>
      <c r="E470" t="s">
        <v>80</v>
      </c>
      <c r="F470" t="s">
        <v>3801</v>
      </c>
      <c r="G470" t="s">
        <v>3802</v>
      </c>
      <c r="H470" t="s">
        <v>322</v>
      </c>
      <c r="I470" t="s">
        <v>918</v>
      </c>
      <c r="J470" t="s">
        <v>206</v>
      </c>
      <c r="K470" t="s">
        <v>225</v>
      </c>
      <c r="L470" t="s">
        <v>326</v>
      </c>
      <c r="M470" t="s">
        <v>345</v>
      </c>
      <c r="N470" t="s">
        <v>545</v>
      </c>
      <c r="O470" t="s">
        <v>340</v>
      </c>
      <c r="P470" t="s">
        <v>1216</v>
      </c>
      <c r="Q470" s="131">
        <v>385</v>
      </c>
      <c r="R470" s="131">
        <v>3.3719999999999999</v>
      </c>
      <c r="S470" s="131">
        <v>21939</v>
      </c>
      <c r="T470" s="109"/>
      <c r="U470" s="131">
        <v>284.81599999999997</v>
      </c>
      <c r="V470" s="132">
        <v>0</v>
      </c>
      <c r="W470" s="132">
        <v>2.4876789076069612E-2</v>
      </c>
      <c r="X470" s="132">
        <v>3.9100000000000003E-3</v>
      </c>
    </row>
    <row r="471" spans="1:24">
      <c r="A471" t="s">
        <v>1214</v>
      </c>
      <c r="B471" t="s">
        <v>1239</v>
      </c>
      <c r="C471" t="s">
        <v>3689</v>
      </c>
      <c r="D471" t="s">
        <v>3690</v>
      </c>
      <c r="E471" t="s">
        <v>80</v>
      </c>
      <c r="F471" t="s">
        <v>3691</v>
      </c>
      <c r="G471" t="s">
        <v>3692</v>
      </c>
      <c r="H471" t="s">
        <v>322</v>
      </c>
      <c r="I471" t="s">
        <v>918</v>
      </c>
      <c r="J471" t="s">
        <v>206</v>
      </c>
      <c r="K471" t="s">
        <v>225</v>
      </c>
      <c r="L471" t="s">
        <v>326</v>
      </c>
      <c r="M471" t="s">
        <v>345</v>
      </c>
      <c r="N471" t="s">
        <v>547</v>
      </c>
      <c r="O471" t="s">
        <v>340</v>
      </c>
      <c r="P471" t="s">
        <v>1216</v>
      </c>
      <c r="Q471" s="131">
        <v>408</v>
      </c>
      <c r="R471" s="131">
        <v>3.3719999999999999</v>
      </c>
      <c r="S471" s="131">
        <v>20517</v>
      </c>
      <c r="T471" s="109"/>
      <c r="U471" s="131">
        <v>282.26799999999997</v>
      </c>
      <c r="V471" s="132">
        <v>0</v>
      </c>
      <c r="W471" s="132">
        <v>2.465423817104382E-2</v>
      </c>
      <c r="X471" s="132">
        <v>3.8800000000000002E-3</v>
      </c>
    </row>
    <row r="472" spans="1:24">
      <c r="A472" t="s">
        <v>1214</v>
      </c>
      <c r="B472" t="s">
        <v>1239</v>
      </c>
      <c r="C472" t="s">
        <v>3927</v>
      </c>
      <c r="D472" t="s">
        <v>3928</v>
      </c>
      <c r="E472" t="s">
        <v>310</v>
      </c>
      <c r="F472" t="s">
        <v>3929</v>
      </c>
      <c r="G472" t="s">
        <v>3930</v>
      </c>
      <c r="H472" t="s">
        <v>322</v>
      </c>
      <c r="I472" t="s">
        <v>918</v>
      </c>
      <c r="J472" t="s">
        <v>206</v>
      </c>
      <c r="K472" t="s">
        <v>205</v>
      </c>
      <c r="L472" t="s">
        <v>326</v>
      </c>
      <c r="M472" t="s">
        <v>347</v>
      </c>
      <c r="N472" t="s">
        <v>545</v>
      </c>
      <c r="O472" t="s">
        <v>340</v>
      </c>
      <c r="P472" t="s">
        <v>1216</v>
      </c>
      <c r="Q472" s="131">
        <v>4880.96</v>
      </c>
      <c r="R472" s="131">
        <v>3.3719999999999999</v>
      </c>
      <c r="S472" s="131">
        <v>59.5</v>
      </c>
      <c r="T472" s="109"/>
      <c r="U472" s="131">
        <v>9.7929999999999993</v>
      </c>
      <c r="V472" s="132">
        <v>1.7000000000000001E-4</v>
      </c>
      <c r="W472" s="132">
        <v>8.5535361574472538E-4</v>
      </c>
      <c r="X472" s="132">
        <v>1.2999999999999999E-4</v>
      </c>
    </row>
    <row r="473" spans="1:24">
      <c r="A473" t="s">
        <v>1214</v>
      </c>
      <c r="B473" t="s">
        <v>1240</v>
      </c>
      <c r="C473" t="s">
        <v>1992</v>
      </c>
      <c r="D473" t="s">
        <v>1993</v>
      </c>
      <c r="E473" t="s">
        <v>310</v>
      </c>
      <c r="F473" t="s">
        <v>1992</v>
      </c>
      <c r="G473" t="s">
        <v>3517</v>
      </c>
      <c r="H473" t="s">
        <v>322</v>
      </c>
      <c r="I473" t="s">
        <v>918</v>
      </c>
      <c r="J473" t="s">
        <v>205</v>
      </c>
      <c r="K473" t="s">
        <v>205</v>
      </c>
      <c r="L473" t="s">
        <v>326</v>
      </c>
      <c r="M473" t="s">
        <v>341</v>
      </c>
      <c r="N473" t="s">
        <v>449</v>
      </c>
      <c r="O473" t="s">
        <v>340</v>
      </c>
      <c r="P473" t="s">
        <v>1213</v>
      </c>
      <c r="Q473" s="131">
        <v>354031</v>
      </c>
      <c r="R473" s="131">
        <v>1</v>
      </c>
      <c r="S473" s="131">
        <v>6462</v>
      </c>
      <c r="T473" s="109"/>
      <c r="U473" s="131">
        <v>22877.483</v>
      </c>
      <c r="V473" s="132">
        <v>2.5999999999999998E-4</v>
      </c>
      <c r="W473" s="132">
        <v>7.6584289605493086E-2</v>
      </c>
      <c r="X473" s="132">
        <v>1.2330000000000001E-2</v>
      </c>
    </row>
    <row r="474" spans="1:24">
      <c r="A474" t="s">
        <v>1214</v>
      </c>
      <c r="B474" t="s">
        <v>1240</v>
      </c>
      <c r="C474" t="s">
        <v>1536</v>
      </c>
      <c r="D474" t="s">
        <v>1537</v>
      </c>
      <c r="E474" t="s">
        <v>310</v>
      </c>
      <c r="F474" t="s">
        <v>1536</v>
      </c>
      <c r="G474" t="s">
        <v>3514</v>
      </c>
      <c r="H474" t="s">
        <v>322</v>
      </c>
      <c r="I474" t="s">
        <v>918</v>
      </c>
      <c r="J474" t="s">
        <v>205</v>
      </c>
      <c r="K474" t="s">
        <v>205</v>
      </c>
      <c r="L474" t="s">
        <v>326</v>
      </c>
      <c r="M474" t="s">
        <v>341</v>
      </c>
      <c r="N474" t="s">
        <v>449</v>
      </c>
      <c r="O474" t="s">
        <v>340</v>
      </c>
      <c r="P474" t="s">
        <v>1213</v>
      </c>
      <c r="Q474" s="131">
        <v>358162</v>
      </c>
      <c r="R474" s="131">
        <v>1</v>
      </c>
      <c r="S474" s="131">
        <v>6262</v>
      </c>
      <c r="T474" s="109"/>
      <c r="U474" s="131">
        <v>22428.103999999999</v>
      </c>
      <c r="V474" s="132">
        <v>2.2000000000000001E-4</v>
      </c>
      <c r="W474" s="132">
        <v>7.5079955781766641E-2</v>
      </c>
      <c r="X474" s="132">
        <v>1.209E-2</v>
      </c>
    </row>
    <row r="475" spans="1:24">
      <c r="A475" t="s">
        <v>1214</v>
      </c>
      <c r="B475" t="s">
        <v>1240</v>
      </c>
      <c r="C475" t="s">
        <v>3931</v>
      </c>
      <c r="D475" t="s">
        <v>3932</v>
      </c>
      <c r="E475" t="s">
        <v>310</v>
      </c>
      <c r="F475" t="s">
        <v>3933</v>
      </c>
      <c r="G475" t="s">
        <v>3934</v>
      </c>
      <c r="H475" t="s">
        <v>322</v>
      </c>
      <c r="I475" t="s">
        <v>918</v>
      </c>
      <c r="J475" t="s">
        <v>205</v>
      </c>
      <c r="K475" t="s">
        <v>205</v>
      </c>
      <c r="L475" t="s">
        <v>326</v>
      </c>
      <c r="M475" t="s">
        <v>341</v>
      </c>
      <c r="N475" t="s">
        <v>476</v>
      </c>
      <c r="O475" t="s">
        <v>340</v>
      </c>
      <c r="P475" t="s">
        <v>1213</v>
      </c>
      <c r="Q475" s="131">
        <v>12218849</v>
      </c>
      <c r="R475" s="131">
        <v>1</v>
      </c>
      <c r="S475" s="131">
        <v>117.2</v>
      </c>
      <c r="T475" s="109"/>
      <c r="U475" s="131">
        <v>14320.491</v>
      </c>
      <c r="V475" s="132">
        <v>6.9879999999999998E-2</v>
      </c>
      <c r="W475" s="132">
        <v>4.7939042509040762E-2</v>
      </c>
      <c r="X475" s="132">
        <v>7.7200000000000003E-3</v>
      </c>
    </row>
    <row r="476" spans="1:24">
      <c r="A476" t="s">
        <v>1214</v>
      </c>
      <c r="B476" t="s">
        <v>1240</v>
      </c>
      <c r="C476" t="s">
        <v>3253</v>
      </c>
      <c r="D476" t="s">
        <v>3254</v>
      </c>
      <c r="E476" t="s">
        <v>310</v>
      </c>
      <c r="F476" t="s">
        <v>3253</v>
      </c>
      <c r="G476" t="s">
        <v>3518</v>
      </c>
      <c r="H476" t="s">
        <v>322</v>
      </c>
      <c r="I476" t="s">
        <v>918</v>
      </c>
      <c r="J476" t="s">
        <v>205</v>
      </c>
      <c r="K476" t="s">
        <v>205</v>
      </c>
      <c r="L476" t="s">
        <v>326</v>
      </c>
      <c r="M476" t="s">
        <v>341</v>
      </c>
      <c r="N476" t="s">
        <v>449</v>
      </c>
      <c r="O476" t="s">
        <v>340</v>
      </c>
      <c r="P476" t="s">
        <v>1213</v>
      </c>
      <c r="Q476" s="131">
        <v>288386</v>
      </c>
      <c r="R476" s="131">
        <v>1</v>
      </c>
      <c r="S476" s="131">
        <v>3356</v>
      </c>
      <c r="T476" s="109"/>
      <c r="U476" s="131">
        <v>9678.2340000000004</v>
      </c>
      <c r="V476" s="132">
        <v>2.3000000000000001E-4</v>
      </c>
      <c r="W476" s="132">
        <v>3.2398698559877842E-2</v>
      </c>
      <c r="X476" s="132">
        <v>5.2199999999999998E-3</v>
      </c>
    </row>
    <row r="477" spans="1:24">
      <c r="A477" t="s">
        <v>1214</v>
      </c>
      <c r="B477" t="s">
        <v>1240</v>
      </c>
      <c r="C477" t="s">
        <v>2172</v>
      </c>
      <c r="D477" t="s">
        <v>2173</v>
      </c>
      <c r="E477" t="s">
        <v>310</v>
      </c>
      <c r="F477" t="s">
        <v>2172</v>
      </c>
      <c r="G477" t="s">
        <v>3519</v>
      </c>
      <c r="H477" t="s">
        <v>322</v>
      </c>
      <c r="I477" t="s">
        <v>918</v>
      </c>
      <c r="J477" t="s">
        <v>205</v>
      </c>
      <c r="K477" t="s">
        <v>205</v>
      </c>
      <c r="L477" t="s">
        <v>326</v>
      </c>
      <c r="M477" t="s">
        <v>341</v>
      </c>
      <c r="N477" t="s">
        <v>468</v>
      </c>
      <c r="O477" t="s">
        <v>340</v>
      </c>
      <c r="P477" t="s">
        <v>1213</v>
      </c>
      <c r="Q477" s="131">
        <v>161211</v>
      </c>
      <c r="R477" s="131">
        <v>1</v>
      </c>
      <c r="S477" s="131">
        <v>5699</v>
      </c>
      <c r="T477" s="109"/>
      <c r="U477" s="131">
        <v>9187.4150000000009</v>
      </c>
      <c r="V477" s="132">
        <v>1.2999999999999999E-4</v>
      </c>
      <c r="W477" s="132">
        <v>3.0755640866866839E-2</v>
      </c>
      <c r="X477" s="132">
        <v>4.9500000000000004E-3</v>
      </c>
    </row>
    <row r="478" spans="1:24">
      <c r="A478" t="s">
        <v>1214</v>
      </c>
      <c r="B478" t="s">
        <v>1240</v>
      </c>
      <c r="C478" t="s">
        <v>2184</v>
      </c>
      <c r="D478" t="s">
        <v>2185</v>
      </c>
      <c r="E478" t="s">
        <v>310</v>
      </c>
      <c r="F478" t="s">
        <v>3515</v>
      </c>
      <c r="G478" t="s">
        <v>3516</v>
      </c>
      <c r="H478" t="s">
        <v>322</v>
      </c>
      <c r="I478" t="s">
        <v>918</v>
      </c>
      <c r="J478" t="s">
        <v>205</v>
      </c>
      <c r="K478" t="s">
        <v>205</v>
      </c>
      <c r="L478" t="s">
        <v>326</v>
      </c>
      <c r="M478" t="s">
        <v>341</v>
      </c>
      <c r="N478" t="s">
        <v>446</v>
      </c>
      <c r="O478" t="s">
        <v>340</v>
      </c>
      <c r="P478" t="s">
        <v>1213</v>
      </c>
      <c r="Q478" s="131">
        <v>93362</v>
      </c>
      <c r="R478" s="131">
        <v>1</v>
      </c>
      <c r="S478" s="131">
        <v>9745</v>
      </c>
      <c r="T478" s="109"/>
      <c r="U478" s="131">
        <v>9098.1270000000004</v>
      </c>
      <c r="V478" s="132">
        <v>3.5E-4</v>
      </c>
      <c r="W478" s="132">
        <v>3.0456741811831139E-2</v>
      </c>
      <c r="X478" s="132">
        <v>4.8999999999999998E-3</v>
      </c>
    </row>
    <row r="479" spans="1:24">
      <c r="A479" t="s">
        <v>1214</v>
      </c>
      <c r="B479" t="s">
        <v>1240</v>
      </c>
      <c r="C479" t="s">
        <v>2556</v>
      </c>
      <c r="D479" t="s">
        <v>2557</v>
      </c>
      <c r="E479" t="s">
        <v>310</v>
      </c>
      <c r="F479" t="s">
        <v>2556</v>
      </c>
      <c r="G479" t="s">
        <v>3520</v>
      </c>
      <c r="H479" t="s">
        <v>322</v>
      </c>
      <c r="I479" t="s">
        <v>918</v>
      </c>
      <c r="J479" t="s">
        <v>205</v>
      </c>
      <c r="K479" t="s">
        <v>205</v>
      </c>
      <c r="L479" t="s">
        <v>326</v>
      </c>
      <c r="M479" t="s">
        <v>341</v>
      </c>
      <c r="N479" t="s">
        <v>447</v>
      </c>
      <c r="O479" t="s">
        <v>340</v>
      </c>
      <c r="P479" t="s">
        <v>1213</v>
      </c>
      <c r="Q479" s="131">
        <v>5750</v>
      </c>
      <c r="R479" s="131">
        <v>1</v>
      </c>
      <c r="S479" s="131">
        <v>149800</v>
      </c>
      <c r="T479" s="109">
        <v>11.63</v>
      </c>
      <c r="U479" s="131">
        <v>8625.1299999999992</v>
      </c>
      <c r="V479" s="132">
        <v>1.2E-4</v>
      </c>
      <c r="W479" s="132">
        <v>2.8873344755846898E-2</v>
      </c>
      <c r="X479" s="132">
        <v>4.6600000000000001E-3</v>
      </c>
    </row>
    <row r="480" spans="1:24">
      <c r="A480" t="s">
        <v>1214</v>
      </c>
      <c r="B480" t="s">
        <v>1240</v>
      </c>
      <c r="C480" t="s">
        <v>3078</v>
      </c>
      <c r="D480" t="s">
        <v>3079</v>
      </c>
      <c r="E480" t="s">
        <v>310</v>
      </c>
      <c r="F480" t="s">
        <v>3078</v>
      </c>
      <c r="G480" t="s">
        <v>3783</v>
      </c>
      <c r="H480" t="s">
        <v>322</v>
      </c>
      <c r="I480" t="s">
        <v>918</v>
      </c>
      <c r="J480" t="s">
        <v>205</v>
      </c>
      <c r="K480" t="s">
        <v>205</v>
      </c>
      <c r="L480" t="s">
        <v>326</v>
      </c>
      <c r="M480" t="s">
        <v>341</v>
      </c>
      <c r="N480" t="s">
        <v>452</v>
      </c>
      <c r="O480" t="s">
        <v>340</v>
      </c>
      <c r="P480" t="s">
        <v>1213</v>
      </c>
      <c r="Q480" s="131">
        <v>1038488</v>
      </c>
      <c r="R480" s="131">
        <v>1</v>
      </c>
      <c r="S480" s="131">
        <v>784.5</v>
      </c>
      <c r="T480" s="109"/>
      <c r="U480" s="131">
        <v>8146.9380000000001</v>
      </c>
      <c r="V480" s="132">
        <v>5.5500000000000002E-3</v>
      </c>
      <c r="W480" s="132">
        <v>2.727255700244632E-2</v>
      </c>
      <c r="X480" s="132">
        <v>4.3899999999999998E-3</v>
      </c>
    </row>
    <row r="481" spans="1:24">
      <c r="A481" t="s">
        <v>1214</v>
      </c>
      <c r="B481" t="s">
        <v>1240</v>
      </c>
      <c r="C481" t="s">
        <v>2989</v>
      </c>
      <c r="D481" t="s">
        <v>2990</v>
      </c>
      <c r="E481" t="s">
        <v>310</v>
      </c>
      <c r="F481" t="s">
        <v>2989</v>
      </c>
      <c r="G481" t="s">
        <v>3908</v>
      </c>
      <c r="H481" t="s">
        <v>322</v>
      </c>
      <c r="I481" t="s">
        <v>918</v>
      </c>
      <c r="J481" t="s">
        <v>205</v>
      </c>
      <c r="K481" t="s">
        <v>205</v>
      </c>
      <c r="L481" t="s">
        <v>326</v>
      </c>
      <c r="M481" t="s">
        <v>341</v>
      </c>
      <c r="N481" t="s">
        <v>465</v>
      </c>
      <c r="O481" t="s">
        <v>340</v>
      </c>
      <c r="P481" t="s">
        <v>1213</v>
      </c>
      <c r="Q481" s="131">
        <v>973665</v>
      </c>
      <c r="R481" s="131">
        <v>1</v>
      </c>
      <c r="S481" s="131">
        <v>771.8</v>
      </c>
      <c r="T481" s="109"/>
      <c r="U481" s="131">
        <v>7514.7460000000001</v>
      </c>
      <c r="V481" s="132">
        <v>6.6299999999999996E-3</v>
      </c>
      <c r="W481" s="132">
        <v>2.5156241356434218E-2</v>
      </c>
      <c r="X481" s="132">
        <v>4.0499999999999998E-3</v>
      </c>
    </row>
    <row r="482" spans="1:24">
      <c r="A482" t="s">
        <v>1214</v>
      </c>
      <c r="B482" t="s">
        <v>1240</v>
      </c>
      <c r="C482" t="s">
        <v>2277</v>
      </c>
      <c r="D482" t="s">
        <v>2278</v>
      </c>
      <c r="E482" t="s">
        <v>310</v>
      </c>
      <c r="F482" t="s">
        <v>3705</v>
      </c>
      <c r="G482" t="s">
        <v>3706</v>
      </c>
      <c r="H482" t="s">
        <v>322</v>
      </c>
      <c r="I482" t="s">
        <v>918</v>
      </c>
      <c r="J482" t="s">
        <v>205</v>
      </c>
      <c r="K482" t="s">
        <v>205</v>
      </c>
      <c r="L482" t="s">
        <v>326</v>
      </c>
      <c r="M482" t="s">
        <v>341</v>
      </c>
      <c r="N482" t="s">
        <v>446</v>
      </c>
      <c r="O482" t="s">
        <v>340</v>
      </c>
      <c r="P482" t="s">
        <v>1213</v>
      </c>
      <c r="Q482" s="131">
        <v>41830</v>
      </c>
      <c r="R482" s="131">
        <v>1</v>
      </c>
      <c r="S482" s="131">
        <v>14880</v>
      </c>
      <c r="T482" s="109"/>
      <c r="U482" s="131">
        <v>6224.3040000000001</v>
      </c>
      <c r="V482" s="132">
        <v>5.2999999999999998E-4</v>
      </c>
      <c r="W482" s="132">
        <v>2.0836378727879683E-2</v>
      </c>
      <c r="X482" s="132">
        <v>3.3600000000000001E-3</v>
      </c>
    </row>
    <row r="483" spans="1:24">
      <c r="A483" t="s">
        <v>1214</v>
      </c>
      <c r="B483" t="s">
        <v>1240</v>
      </c>
      <c r="C483" t="s">
        <v>2370</v>
      </c>
      <c r="D483" t="s">
        <v>2371</v>
      </c>
      <c r="E483" t="s">
        <v>310</v>
      </c>
      <c r="F483" t="s">
        <v>3569</v>
      </c>
      <c r="G483" t="s">
        <v>3570</v>
      </c>
      <c r="H483" t="s">
        <v>322</v>
      </c>
      <c r="I483" t="s">
        <v>918</v>
      </c>
      <c r="J483" t="s">
        <v>205</v>
      </c>
      <c r="K483" t="s">
        <v>205</v>
      </c>
      <c r="L483" t="s">
        <v>326</v>
      </c>
      <c r="M483" t="s">
        <v>341</v>
      </c>
      <c r="N483" t="s">
        <v>446</v>
      </c>
      <c r="O483" t="s">
        <v>340</v>
      </c>
      <c r="P483" t="s">
        <v>1213</v>
      </c>
      <c r="Q483" s="131">
        <v>60775</v>
      </c>
      <c r="R483" s="131">
        <v>1</v>
      </c>
      <c r="S483" s="131">
        <v>9432</v>
      </c>
      <c r="T483" s="109"/>
      <c r="U483" s="131">
        <v>5732.2979999999998</v>
      </c>
      <c r="V483" s="132">
        <v>2.7E-4</v>
      </c>
      <c r="W483" s="132">
        <v>1.9189347452995106E-2</v>
      </c>
      <c r="X483" s="132">
        <v>3.0899999999999999E-3</v>
      </c>
    </row>
    <row r="484" spans="1:24">
      <c r="A484" t="s">
        <v>1214</v>
      </c>
      <c r="B484" t="s">
        <v>1240</v>
      </c>
      <c r="C484" t="s">
        <v>2089</v>
      </c>
      <c r="D484" t="s">
        <v>2090</v>
      </c>
      <c r="E484" t="s">
        <v>310</v>
      </c>
      <c r="F484" t="s">
        <v>2089</v>
      </c>
      <c r="G484" t="s">
        <v>3533</v>
      </c>
      <c r="H484" t="s">
        <v>322</v>
      </c>
      <c r="I484" t="s">
        <v>918</v>
      </c>
      <c r="J484" t="s">
        <v>205</v>
      </c>
      <c r="K484" t="s">
        <v>205</v>
      </c>
      <c r="L484" t="s">
        <v>326</v>
      </c>
      <c r="M484" t="s">
        <v>341</v>
      </c>
      <c r="N484" t="s">
        <v>465</v>
      </c>
      <c r="O484" t="s">
        <v>340</v>
      </c>
      <c r="P484" t="s">
        <v>1213</v>
      </c>
      <c r="Q484" s="131">
        <v>15532</v>
      </c>
      <c r="R484" s="131">
        <v>1</v>
      </c>
      <c r="S484" s="131">
        <v>30970</v>
      </c>
      <c r="T484" s="109"/>
      <c r="U484" s="131">
        <v>4810.26</v>
      </c>
      <c r="V484" s="132">
        <v>1.2999999999999999E-4</v>
      </c>
      <c r="W484" s="132">
        <v>1.6102748056581191E-2</v>
      </c>
      <c r="X484" s="132">
        <v>2.5899999999999999E-3</v>
      </c>
    </row>
    <row r="485" spans="1:24">
      <c r="A485" t="s">
        <v>1214</v>
      </c>
      <c r="B485" t="s">
        <v>1240</v>
      </c>
      <c r="C485" t="s">
        <v>2137</v>
      </c>
      <c r="D485" t="s">
        <v>2138</v>
      </c>
      <c r="E485" t="s">
        <v>310</v>
      </c>
      <c r="F485" t="s">
        <v>2137</v>
      </c>
      <c r="G485" t="s">
        <v>3544</v>
      </c>
      <c r="H485" t="s">
        <v>322</v>
      </c>
      <c r="I485" t="s">
        <v>918</v>
      </c>
      <c r="J485" t="s">
        <v>205</v>
      </c>
      <c r="K485" t="s">
        <v>205</v>
      </c>
      <c r="L485" t="s">
        <v>326</v>
      </c>
      <c r="M485" t="s">
        <v>341</v>
      </c>
      <c r="N485" t="s">
        <v>457</v>
      </c>
      <c r="O485" t="s">
        <v>340</v>
      </c>
      <c r="P485" t="s">
        <v>1213</v>
      </c>
      <c r="Q485" s="131">
        <v>197333</v>
      </c>
      <c r="R485" s="131">
        <v>1</v>
      </c>
      <c r="S485" s="131">
        <v>2309</v>
      </c>
      <c r="T485" s="109"/>
      <c r="U485" s="131">
        <v>4556.4189999999999</v>
      </c>
      <c r="V485" s="132">
        <v>1.4999999999999999E-4</v>
      </c>
      <c r="W485" s="132">
        <v>1.5252994057955205E-2</v>
      </c>
      <c r="X485" s="132">
        <v>2.4599999999999999E-3</v>
      </c>
    </row>
    <row r="486" spans="1:24">
      <c r="A486" t="s">
        <v>1214</v>
      </c>
      <c r="B486" t="s">
        <v>1240</v>
      </c>
      <c r="C486" t="s">
        <v>2571</v>
      </c>
      <c r="D486" t="s">
        <v>2572</v>
      </c>
      <c r="E486" t="s">
        <v>310</v>
      </c>
      <c r="F486" t="s">
        <v>2571</v>
      </c>
      <c r="G486" t="s">
        <v>3534</v>
      </c>
      <c r="H486" t="s">
        <v>322</v>
      </c>
      <c r="I486" t="s">
        <v>918</v>
      </c>
      <c r="J486" t="s">
        <v>205</v>
      </c>
      <c r="K486" t="s">
        <v>205</v>
      </c>
      <c r="L486" t="s">
        <v>326</v>
      </c>
      <c r="M486" t="s">
        <v>341</v>
      </c>
      <c r="N486" t="s">
        <v>441</v>
      </c>
      <c r="O486" t="s">
        <v>340</v>
      </c>
      <c r="P486" t="s">
        <v>1213</v>
      </c>
      <c r="Q486" s="131">
        <v>100610</v>
      </c>
      <c r="R486" s="131">
        <v>1</v>
      </c>
      <c r="S486" s="131">
        <v>4100</v>
      </c>
      <c r="T486" s="109"/>
      <c r="U486" s="131">
        <v>4125.01</v>
      </c>
      <c r="V486" s="132">
        <v>3.6000000000000002E-4</v>
      </c>
      <c r="W486" s="132">
        <v>1.3808816313645826E-2</v>
      </c>
      <c r="X486" s="132">
        <v>2.2200000000000002E-3</v>
      </c>
    </row>
    <row r="487" spans="1:24">
      <c r="A487" t="s">
        <v>1214</v>
      </c>
      <c r="B487" t="s">
        <v>1240</v>
      </c>
      <c r="C487" t="s">
        <v>3631</v>
      </c>
      <c r="D487" t="s">
        <v>3632</v>
      </c>
      <c r="E487" t="s">
        <v>310</v>
      </c>
      <c r="F487" t="s">
        <v>3633</v>
      </c>
      <c r="G487" t="s">
        <v>3634</v>
      </c>
      <c r="H487" t="s">
        <v>322</v>
      </c>
      <c r="I487" t="s">
        <v>918</v>
      </c>
      <c r="J487" t="s">
        <v>205</v>
      </c>
      <c r="K487" t="s">
        <v>205</v>
      </c>
      <c r="L487" t="s">
        <v>326</v>
      </c>
      <c r="M487" t="s">
        <v>341</v>
      </c>
      <c r="N487" t="s">
        <v>446</v>
      </c>
      <c r="O487" t="s">
        <v>340</v>
      </c>
      <c r="P487" t="s">
        <v>1213</v>
      </c>
      <c r="Q487" s="131">
        <v>15464</v>
      </c>
      <c r="R487" s="131">
        <v>1</v>
      </c>
      <c r="S487" s="131">
        <v>26530</v>
      </c>
      <c r="T487" s="109"/>
      <c r="U487" s="131">
        <v>4102.5990000000002</v>
      </c>
      <c r="V487" s="132">
        <v>2.4000000000000001E-4</v>
      </c>
      <c r="W487" s="132">
        <v>1.3733793614935976E-2</v>
      </c>
      <c r="X487" s="132">
        <v>2.2100000000000002E-3</v>
      </c>
    </row>
    <row r="488" spans="1:24">
      <c r="A488" t="s">
        <v>1214</v>
      </c>
      <c r="B488" t="s">
        <v>1240</v>
      </c>
      <c r="C488" t="s">
        <v>3909</v>
      </c>
      <c r="D488" t="s">
        <v>3910</v>
      </c>
      <c r="E488" t="s">
        <v>310</v>
      </c>
      <c r="F488" t="s">
        <v>3909</v>
      </c>
      <c r="G488" t="s">
        <v>3911</v>
      </c>
      <c r="H488" t="s">
        <v>322</v>
      </c>
      <c r="I488" t="s">
        <v>918</v>
      </c>
      <c r="J488" t="s">
        <v>205</v>
      </c>
      <c r="K488" t="s">
        <v>205</v>
      </c>
      <c r="L488" t="s">
        <v>326</v>
      </c>
      <c r="M488" t="s">
        <v>341</v>
      </c>
      <c r="N488" t="s">
        <v>452</v>
      </c>
      <c r="O488" t="s">
        <v>340</v>
      </c>
      <c r="P488" t="s">
        <v>1213</v>
      </c>
      <c r="Q488" s="131">
        <v>21767</v>
      </c>
      <c r="R488" s="131">
        <v>1</v>
      </c>
      <c r="S488" s="131">
        <v>18600</v>
      </c>
      <c r="T488" s="109"/>
      <c r="U488" s="131">
        <v>4048.6619999999998</v>
      </c>
      <c r="V488" s="132">
        <v>6.3000000000000003E-4</v>
      </c>
      <c r="W488" s="132">
        <v>1.3553234991924368E-2</v>
      </c>
      <c r="X488" s="132">
        <v>2.1800000000000001E-3</v>
      </c>
    </row>
    <row r="489" spans="1:24">
      <c r="A489" t="s">
        <v>1214</v>
      </c>
      <c r="B489" t="s">
        <v>1240</v>
      </c>
      <c r="C489" t="s">
        <v>1898</v>
      </c>
      <c r="D489" t="s">
        <v>1899</v>
      </c>
      <c r="E489" t="s">
        <v>310</v>
      </c>
      <c r="F489" t="s">
        <v>3538</v>
      </c>
      <c r="G489" t="s">
        <v>3539</v>
      </c>
      <c r="H489" t="s">
        <v>322</v>
      </c>
      <c r="I489" t="s">
        <v>918</v>
      </c>
      <c r="J489" t="s">
        <v>205</v>
      </c>
      <c r="K489" t="s">
        <v>205</v>
      </c>
      <c r="L489" t="s">
        <v>326</v>
      </c>
      <c r="M489" t="s">
        <v>341</v>
      </c>
      <c r="N489" t="s">
        <v>449</v>
      </c>
      <c r="O489" t="s">
        <v>340</v>
      </c>
      <c r="P489" t="s">
        <v>1213</v>
      </c>
      <c r="Q489" s="131">
        <v>17550</v>
      </c>
      <c r="R489" s="131">
        <v>1</v>
      </c>
      <c r="S489" s="131">
        <v>21950</v>
      </c>
      <c r="T489" s="109"/>
      <c r="U489" s="131">
        <v>3852.2249999999999</v>
      </c>
      <c r="V489" s="132">
        <v>6.9999999999999994E-5</v>
      </c>
      <c r="W489" s="132">
        <v>1.2895645689061187E-2</v>
      </c>
      <c r="X489" s="132">
        <v>2.0799999999999998E-3</v>
      </c>
    </row>
    <row r="490" spans="1:24">
      <c r="A490" t="s">
        <v>1214</v>
      </c>
      <c r="B490" t="s">
        <v>1240</v>
      </c>
      <c r="C490" t="s">
        <v>1944</v>
      </c>
      <c r="D490" t="s">
        <v>1945</v>
      </c>
      <c r="E490" t="s">
        <v>310</v>
      </c>
      <c r="F490" t="s">
        <v>1944</v>
      </c>
      <c r="G490" t="s">
        <v>3523</v>
      </c>
      <c r="H490" t="s">
        <v>322</v>
      </c>
      <c r="I490" t="s">
        <v>918</v>
      </c>
      <c r="J490" t="s">
        <v>205</v>
      </c>
      <c r="K490" t="s">
        <v>205</v>
      </c>
      <c r="L490" t="s">
        <v>326</v>
      </c>
      <c r="M490" t="s">
        <v>341</v>
      </c>
      <c r="N490" t="s">
        <v>465</v>
      </c>
      <c r="O490" t="s">
        <v>340</v>
      </c>
      <c r="P490" t="s">
        <v>1213</v>
      </c>
      <c r="Q490" s="131">
        <v>5973</v>
      </c>
      <c r="R490" s="131">
        <v>1</v>
      </c>
      <c r="S490" s="131">
        <v>64490</v>
      </c>
      <c r="T490" s="109"/>
      <c r="U490" s="131">
        <v>3851.9879999999998</v>
      </c>
      <c r="V490" s="132">
        <v>2.4000000000000001E-4</v>
      </c>
      <c r="W490" s="132">
        <v>1.2894852311719961E-2</v>
      </c>
      <c r="X490" s="132">
        <v>2.0799999999999998E-3</v>
      </c>
    </row>
    <row r="491" spans="1:24">
      <c r="A491" t="s">
        <v>1214</v>
      </c>
      <c r="B491" t="s">
        <v>1240</v>
      </c>
      <c r="C491" t="s">
        <v>2612</v>
      </c>
      <c r="D491" t="s">
        <v>2613</v>
      </c>
      <c r="E491" t="s">
        <v>310</v>
      </c>
      <c r="F491" t="s">
        <v>2612</v>
      </c>
      <c r="G491" t="s">
        <v>3592</v>
      </c>
      <c r="H491" t="s">
        <v>322</v>
      </c>
      <c r="I491" t="s">
        <v>918</v>
      </c>
      <c r="J491" t="s">
        <v>205</v>
      </c>
      <c r="K491" t="s">
        <v>205</v>
      </c>
      <c r="L491" t="s">
        <v>326</v>
      </c>
      <c r="M491" t="s">
        <v>341</v>
      </c>
      <c r="N491" t="s">
        <v>476</v>
      </c>
      <c r="O491" t="s">
        <v>340</v>
      </c>
      <c r="P491" t="s">
        <v>1213</v>
      </c>
      <c r="Q491" s="131">
        <v>99437</v>
      </c>
      <c r="R491" s="131">
        <v>1</v>
      </c>
      <c r="S491" s="131">
        <v>3869</v>
      </c>
      <c r="T491" s="109"/>
      <c r="U491" s="131">
        <v>3847.2179999999998</v>
      </c>
      <c r="V491" s="132">
        <v>3.6000000000000002E-4</v>
      </c>
      <c r="W491" s="132">
        <v>1.2878884337383876E-2</v>
      </c>
      <c r="X491" s="132">
        <v>2.0699999999999998E-3</v>
      </c>
    </row>
    <row r="492" spans="1:24">
      <c r="A492" t="s">
        <v>1214</v>
      </c>
      <c r="B492" t="s">
        <v>1240</v>
      </c>
      <c r="C492" t="s">
        <v>1581</v>
      </c>
      <c r="D492" t="s">
        <v>1582</v>
      </c>
      <c r="E492" t="s">
        <v>310</v>
      </c>
      <c r="F492" t="s">
        <v>3584</v>
      </c>
      <c r="G492" t="s">
        <v>3585</v>
      </c>
      <c r="H492" t="s">
        <v>322</v>
      </c>
      <c r="I492" t="s">
        <v>918</v>
      </c>
      <c r="J492" t="s">
        <v>205</v>
      </c>
      <c r="K492" t="s">
        <v>205</v>
      </c>
      <c r="L492" t="s">
        <v>326</v>
      </c>
      <c r="M492" t="s">
        <v>341</v>
      </c>
      <c r="N492" t="s">
        <v>448</v>
      </c>
      <c r="O492" t="s">
        <v>340</v>
      </c>
      <c r="P492" t="s">
        <v>1213</v>
      </c>
      <c r="Q492" s="131">
        <v>181900</v>
      </c>
      <c r="R492" s="131">
        <v>1</v>
      </c>
      <c r="S492" s="131">
        <v>2063</v>
      </c>
      <c r="T492" s="109"/>
      <c r="U492" s="131">
        <v>3752.5970000000002</v>
      </c>
      <c r="V492" s="132">
        <v>2.9299999999999999E-3</v>
      </c>
      <c r="W492" s="132">
        <v>1.2562132618378716E-2</v>
      </c>
      <c r="X492" s="132">
        <v>2.0200000000000001E-3</v>
      </c>
    </row>
    <row r="493" spans="1:24">
      <c r="A493" t="s">
        <v>1214</v>
      </c>
      <c r="B493" t="s">
        <v>1240</v>
      </c>
      <c r="C493" t="s">
        <v>3558</v>
      </c>
      <c r="D493" t="s">
        <v>3559</v>
      </c>
      <c r="E493" t="s">
        <v>310</v>
      </c>
      <c r="F493" t="s">
        <v>3558</v>
      </c>
      <c r="G493" t="s">
        <v>3560</v>
      </c>
      <c r="H493" t="s">
        <v>322</v>
      </c>
      <c r="I493" t="s">
        <v>918</v>
      </c>
      <c r="J493" t="s">
        <v>205</v>
      </c>
      <c r="K493" t="s">
        <v>205</v>
      </c>
      <c r="L493" t="s">
        <v>326</v>
      </c>
      <c r="M493" t="s">
        <v>341</v>
      </c>
      <c r="N493" t="s">
        <v>459</v>
      </c>
      <c r="O493" t="s">
        <v>340</v>
      </c>
      <c r="P493" t="s">
        <v>1213</v>
      </c>
      <c r="Q493" s="131">
        <v>3693</v>
      </c>
      <c r="R493" s="131">
        <v>1</v>
      </c>
      <c r="S493" s="131">
        <v>95280</v>
      </c>
      <c r="T493" s="109"/>
      <c r="U493" s="131">
        <v>3518.69</v>
      </c>
      <c r="V493" s="132">
        <v>1.2999999999999999E-4</v>
      </c>
      <c r="W493" s="132">
        <v>1.177910935359246E-2</v>
      </c>
      <c r="X493" s="132">
        <v>1.9E-3</v>
      </c>
    </row>
    <row r="494" spans="1:24">
      <c r="A494" t="s">
        <v>1214</v>
      </c>
      <c r="B494" t="s">
        <v>1240</v>
      </c>
      <c r="C494" t="s">
        <v>3540</v>
      </c>
      <c r="D494" t="s">
        <v>3541</v>
      </c>
      <c r="E494" t="s">
        <v>310</v>
      </c>
      <c r="F494" t="s">
        <v>3540</v>
      </c>
      <c r="G494" t="s">
        <v>3542</v>
      </c>
      <c r="H494" t="s">
        <v>322</v>
      </c>
      <c r="I494" t="s">
        <v>918</v>
      </c>
      <c r="J494" t="s">
        <v>205</v>
      </c>
      <c r="K494" t="s">
        <v>205</v>
      </c>
      <c r="L494" t="s">
        <v>326</v>
      </c>
      <c r="M494" t="s">
        <v>341</v>
      </c>
      <c r="N494" t="s">
        <v>459</v>
      </c>
      <c r="O494" t="s">
        <v>340</v>
      </c>
      <c r="P494" t="s">
        <v>1213</v>
      </c>
      <c r="Q494" s="131">
        <v>22898</v>
      </c>
      <c r="R494" s="131">
        <v>1</v>
      </c>
      <c r="S494" s="131">
        <v>14620</v>
      </c>
      <c r="T494" s="109"/>
      <c r="U494" s="131">
        <v>3347.6880000000001</v>
      </c>
      <c r="V494" s="132">
        <v>2.0000000000000001E-4</v>
      </c>
      <c r="W494" s="132">
        <v>1.1206665842603138E-2</v>
      </c>
      <c r="X494" s="132">
        <v>1.8E-3</v>
      </c>
    </row>
    <row r="495" spans="1:24">
      <c r="A495" t="s">
        <v>1214</v>
      </c>
      <c r="B495" t="s">
        <v>1240</v>
      </c>
      <c r="C495" t="s">
        <v>1974</v>
      </c>
      <c r="D495" t="s">
        <v>1975</v>
      </c>
      <c r="E495" t="s">
        <v>310</v>
      </c>
      <c r="F495" t="s">
        <v>1974</v>
      </c>
      <c r="G495" t="s">
        <v>3912</v>
      </c>
      <c r="H495" t="s">
        <v>322</v>
      </c>
      <c r="I495" t="s">
        <v>918</v>
      </c>
      <c r="J495" t="s">
        <v>205</v>
      </c>
      <c r="K495" t="s">
        <v>205</v>
      </c>
      <c r="L495" t="s">
        <v>326</v>
      </c>
      <c r="M495" t="s">
        <v>341</v>
      </c>
      <c r="N495" t="s">
        <v>448</v>
      </c>
      <c r="O495" t="s">
        <v>340</v>
      </c>
      <c r="P495" t="s">
        <v>1213</v>
      </c>
      <c r="Q495" s="131">
        <v>43240</v>
      </c>
      <c r="R495" s="131">
        <v>1</v>
      </c>
      <c r="S495" s="131">
        <v>7670</v>
      </c>
      <c r="T495" s="109"/>
      <c r="U495" s="131">
        <v>3316.5079999999998</v>
      </c>
      <c r="V495" s="132">
        <v>3.8999999999999999E-4</v>
      </c>
      <c r="W495" s="132">
        <v>1.1102288182267895E-2</v>
      </c>
      <c r="X495" s="132">
        <v>1.7899999999999999E-3</v>
      </c>
    </row>
    <row r="496" spans="1:24">
      <c r="A496" t="s">
        <v>1214</v>
      </c>
      <c r="B496" t="s">
        <v>1240</v>
      </c>
      <c r="C496" t="s">
        <v>1596</v>
      </c>
      <c r="D496" t="s">
        <v>1597</v>
      </c>
      <c r="E496" t="s">
        <v>310</v>
      </c>
      <c r="F496" t="s">
        <v>1596</v>
      </c>
      <c r="G496" t="s">
        <v>3524</v>
      </c>
      <c r="H496" t="s">
        <v>322</v>
      </c>
      <c r="I496" t="s">
        <v>918</v>
      </c>
      <c r="J496" t="s">
        <v>205</v>
      </c>
      <c r="K496" t="s">
        <v>205</v>
      </c>
      <c r="L496" t="s">
        <v>326</v>
      </c>
      <c r="M496" t="s">
        <v>341</v>
      </c>
      <c r="N496" t="s">
        <v>442</v>
      </c>
      <c r="O496" t="s">
        <v>340</v>
      </c>
      <c r="P496" t="s">
        <v>1213</v>
      </c>
      <c r="Q496" s="131">
        <v>43164.5</v>
      </c>
      <c r="R496" s="131">
        <v>1</v>
      </c>
      <c r="S496" s="131">
        <v>7640</v>
      </c>
      <c r="T496" s="109"/>
      <c r="U496" s="131">
        <v>3297.768</v>
      </c>
      <c r="V496" s="132">
        <v>3.6000000000000002E-4</v>
      </c>
      <c r="W496" s="132">
        <v>1.1039554463387766E-2</v>
      </c>
      <c r="X496" s="132">
        <v>1.7799999999999999E-3</v>
      </c>
    </row>
    <row r="497" spans="1:24">
      <c r="A497" t="s">
        <v>1214</v>
      </c>
      <c r="B497" t="s">
        <v>1240</v>
      </c>
      <c r="C497" t="s">
        <v>2518</v>
      </c>
      <c r="D497" t="s">
        <v>2519</v>
      </c>
      <c r="E497" t="s">
        <v>310</v>
      </c>
      <c r="F497" t="s">
        <v>3727</v>
      </c>
      <c r="G497" t="s">
        <v>3728</v>
      </c>
      <c r="H497" t="s">
        <v>322</v>
      </c>
      <c r="I497" t="s">
        <v>918</v>
      </c>
      <c r="J497" t="s">
        <v>205</v>
      </c>
      <c r="K497" t="s">
        <v>205</v>
      </c>
      <c r="L497" t="s">
        <v>326</v>
      </c>
      <c r="M497" t="s">
        <v>341</v>
      </c>
      <c r="N497" t="s">
        <v>477</v>
      </c>
      <c r="O497" t="s">
        <v>340</v>
      </c>
      <c r="P497" t="s">
        <v>1213</v>
      </c>
      <c r="Q497" s="131">
        <v>7580</v>
      </c>
      <c r="R497" s="131">
        <v>1</v>
      </c>
      <c r="S497" s="131">
        <v>42880</v>
      </c>
      <c r="T497" s="109"/>
      <c r="U497" s="131">
        <v>3250.3040000000001</v>
      </c>
      <c r="V497" s="132">
        <v>4.8000000000000001E-4</v>
      </c>
      <c r="W497" s="132">
        <v>1.0880664749784432E-2</v>
      </c>
      <c r="X497" s="132">
        <v>1.75E-3</v>
      </c>
    </row>
    <row r="498" spans="1:24">
      <c r="A498" t="s">
        <v>1214</v>
      </c>
      <c r="B498" t="s">
        <v>1240</v>
      </c>
      <c r="C498" t="s">
        <v>2095</v>
      </c>
      <c r="D498" t="s">
        <v>2096</v>
      </c>
      <c r="E498" t="s">
        <v>310</v>
      </c>
      <c r="F498" t="s">
        <v>2095</v>
      </c>
      <c r="G498" t="s">
        <v>3593</v>
      </c>
      <c r="H498" t="s">
        <v>322</v>
      </c>
      <c r="I498" t="s">
        <v>918</v>
      </c>
      <c r="J498" t="s">
        <v>205</v>
      </c>
      <c r="K498" t="s">
        <v>205</v>
      </c>
      <c r="L498" t="s">
        <v>326</v>
      </c>
      <c r="M498" t="s">
        <v>341</v>
      </c>
      <c r="N498" t="s">
        <v>485</v>
      </c>
      <c r="O498" t="s">
        <v>340</v>
      </c>
      <c r="P498" t="s">
        <v>1213</v>
      </c>
      <c r="Q498" s="131">
        <v>564195</v>
      </c>
      <c r="R498" s="131">
        <v>1</v>
      </c>
      <c r="S498" s="131">
        <v>575</v>
      </c>
      <c r="T498" s="109"/>
      <c r="U498" s="131">
        <v>3244.1210000000001</v>
      </c>
      <c r="V498" s="132">
        <v>2.0000000000000001E-4</v>
      </c>
      <c r="W498" s="132">
        <v>1.0859966639654453E-2</v>
      </c>
      <c r="X498" s="132">
        <v>1.75E-3</v>
      </c>
    </row>
    <row r="499" spans="1:24">
      <c r="A499" t="s">
        <v>1214</v>
      </c>
      <c r="B499" t="s">
        <v>1240</v>
      </c>
      <c r="C499" t="s">
        <v>3535</v>
      </c>
      <c r="D499" t="s">
        <v>3536</v>
      </c>
      <c r="E499" t="s">
        <v>310</v>
      </c>
      <c r="F499" t="s">
        <v>3535</v>
      </c>
      <c r="G499" t="s">
        <v>3537</v>
      </c>
      <c r="H499" t="s">
        <v>322</v>
      </c>
      <c r="I499" t="s">
        <v>918</v>
      </c>
      <c r="J499" t="s">
        <v>205</v>
      </c>
      <c r="K499" t="s">
        <v>205</v>
      </c>
      <c r="L499" t="s">
        <v>326</v>
      </c>
      <c r="M499" t="s">
        <v>341</v>
      </c>
      <c r="N499" t="s">
        <v>447</v>
      </c>
      <c r="O499" t="s">
        <v>340</v>
      </c>
      <c r="P499" t="s">
        <v>1213</v>
      </c>
      <c r="Q499" s="131">
        <v>24632</v>
      </c>
      <c r="R499" s="131">
        <v>1</v>
      </c>
      <c r="S499" s="131">
        <v>12570</v>
      </c>
      <c r="T499" s="109"/>
      <c r="U499" s="131">
        <v>3096.2420000000002</v>
      </c>
      <c r="V499" s="132">
        <v>2.9999999999999997E-4</v>
      </c>
      <c r="W499" s="132">
        <v>1.0364929306982379E-2</v>
      </c>
      <c r="X499" s="132">
        <v>1.67E-3</v>
      </c>
    </row>
    <row r="500" spans="1:24">
      <c r="A500" t="s">
        <v>1214</v>
      </c>
      <c r="B500" t="s">
        <v>1240</v>
      </c>
      <c r="C500" t="s">
        <v>2312</v>
      </c>
      <c r="D500" t="s">
        <v>2313</v>
      </c>
      <c r="E500" t="s">
        <v>310</v>
      </c>
      <c r="F500" t="s">
        <v>3710</v>
      </c>
      <c r="G500" t="s">
        <v>3711</v>
      </c>
      <c r="H500" t="s">
        <v>322</v>
      </c>
      <c r="I500" t="s">
        <v>918</v>
      </c>
      <c r="J500" t="s">
        <v>205</v>
      </c>
      <c r="K500" t="s">
        <v>205</v>
      </c>
      <c r="L500" t="s">
        <v>326</v>
      </c>
      <c r="M500" t="s">
        <v>341</v>
      </c>
      <c r="N500" t="s">
        <v>465</v>
      </c>
      <c r="O500" t="s">
        <v>340</v>
      </c>
      <c r="P500" t="s">
        <v>1213</v>
      </c>
      <c r="Q500" s="131">
        <v>241374</v>
      </c>
      <c r="R500" s="131">
        <v>1</v>
      </c>
      <c r="S500" s="131">
        <v>1262</v>
      </c>
      <c r="T500" s="109"/>
      <c r="U500" s="131">
        <v>3046.14</v>
      </c>
      <c r="V500" s="132">
        <v>3.3E-4</v>
      </c>
      <c r="W500" s="132">
        <v>1.0197208667530284E-2</v>
      </c>
      <c r="X500" s="132">
        <v>1.64E-3</v>
      </c>
    </row>
    <row r="501" spans="1:24">
      <c r="A501" t="s">
        <v>1214</v>
      </c>
      <c r="B501" t="s">
        <v>1240</v>
      </c>
      <c r="C501" t="s">
        <v>2935</v>
      </c>
      <c r="D501" t="s">
        <v>2936</v>
      </c>
      <c r="E501" t="s">
        <v>310</v>
      </c>
      <c r="F501" t="s">
        <v>2935</v>
      </c>
      <c r="G501" t="s">
        <v>3751</v>
      </c>
      <c r="H501" t="s">
        <v>322</v>
      </c>
      <c r="I501" t="s">
        <v>918</v>
      </c>
      <c r="J501" t="s">
        <v>205</v>
      </c>
      <c r="K501" t="s">
        <v>205</v>
      </c>
      <c r="L501" t="s">
        <v>326</v>
      </c>
      <c r="M501" t="s">
        <v>341</v>
      </c>
      <c r="N501" t="s">
        <v>448</v>
      </c>
      <c r="O501" t="s">
        <v>340</v>
      </c>
      <c r="P501" t="s">
        <v>1213</v>
      </c>
      <c r="Q501" s="131">
        <v>9702</v>
      </c>
      <c r="R501" s="131">
        <v>1</v>
      </c>
      <c r="S501" s="131">
        <v>30100</v>
      </c>
      <c r="T501" s="109"/>
      <c r="U501" s="131">
        <v>2920.3020000000001</v>
      </c>
      <c r="V501" s="132">
        <v>7.6999999999999996E-4</v>
      </c>
      <c r="W501" s="132">
        <v>9.7759554275923047E-3</v>
      </c>
      <c r="X501" s="132">
        <v>1.57E-3</v>
      </c>
    </row>
    <row r="502" spans="1:24">
      <c r="A502" t="s">
        <v>1214</v>
      </c>
      <c r="B502" t="s">
        <v>1240</v>
      </c>
      <c r="C502" t="s">
        <v>3525</v>
      </c>
      <c r="D502" t="s">
        <v>3526</v>
      </c>
      <c r="E502" t="s">
        <v>310</v>
      </c>
      <c r="F502" t="s">
        <v>3525</v>
      </c>
      <c r="G502" t="s">
        <v>3527</v>
      </c>
      <c r="H502" t="s">
        <v>322</v>
      </c>
      <c r="I502" t="s">
        <v>918</v>
      </c>
      <c r="J502" t="s">
        <v>205</v>
      </c>
      <c r="K502" t="s">
        <v>205</v>
      </c>
      <c r="L502" t="s">
        <v>326</v>
      </c>
      <c r="M502" t="s">
        <v>341</v>
      </c>
      <c r="N502" t="s">
        <v>481</v>
      </c>
      <c r="O502" t="s">
        <v>340</v>
      </c>
      <c r="P502" t="s">
        <v>1213</v>
      </c>
      <c r="Q502" s="131">
        <v>4953</v>
      </c>
      <c r="R502" s="131">
        <v>1</v>
      </c>
      <c r="S502" s="131">
        <v>57150</v>
      </c>
      <c r="T502" s="109"/>
      <c r="U502" s="131">
        <v>2830.64</v>
      </c>
      <c r="V502" s="132">
        <v>6.9999999999999994E-5</v>
      </c>
      <c r="W502" s="132">
        <v>9.4758043762459779E-3</v>
      </c>
      <c r="X502" s="132">
        <v>1.5299999999999999E-3</v>
      </c>
    </row>
    <row r="503" spans="1:24">
      <c r="A503" t="s">
        <v>1214</v>
      </c>
      <c r="B503" t="s">
        <v>1240</v>
      </c>
      <c r="C503" t="s">
        <v>3913</v>
      </c>
      <c r="D503" t="s">
        <v>3914</v>
      </c>
      <c r="E503" t="s">
        <v>310</v>
      </c>
      <c r="F503" t="s">
        <v>3913</v>
      </c>
      <c r="G503" t="s">
        <v>3915</v>
      </c>
      <c r="H503" t="s">
        <v>322</v>
      </c>
      <c r="I503" t="s">
        <v>918</v>
      </c>
      <c r="J503" t="s">
        <v>205</v>
      </c>
      <c r="K503" t="s">
        <v>205</v>
      </c>
      <c r="L503" t="s">
        <v>326</v>
      </c>
      <c r="M503" t="s">
        <v>341</v>
      </c>
      <c r="N503" t="s">
        <v>447</v>
      </c>
      <c r="O503" t="s">
        <v>340</v>
      </c>
      <c r="P503" t="s">
        <v>1213</v>
      </c>
      <c r="Q503" s="131">
        <v>10000</v>
      </c>
      <c r="R503" s="131">
        <v>1</v>
      </c>
      <c r="S503" s="131">
        <v>28120</v>
      </c>
      <c r="T503" s="109"/>
      <c r="U503" s="131">
        <v>2812</v>
      </c>
      <c r="V503" s="132">
        <v>4.1900000000000001E-3</v>
      </c>
      <c r="W503" s="132">
        <v>9.4134054157376749E-3</v>
      </c>
      <c r="X503" s="132">
        <v>1.5200000000000001E-3</v>
      </c>
    </row>
    <row r="504" spans="1:24">
      <c r="A504" t="s">
        <v>1214</v>
      </c>
      <c r="B504" t="s">
        <v>1240</v>
      </c>
      <c r="C504" t="s">
        <v>1930</v>
      </c>
      <c r="D504" t="s">
        <v>1931</v>
      </c>
      <c r="E504" t="s">
        <v>310</v>
      </c>
      <c r="F504" t="s">
        <v>1930</v>
      </c>
      <c r="G504" t="s">
        <v>3707</v>
      </c>
      <c r="H504" t="s">
        <v>322</v>
      </c>
      <c r="I504" t="s">
        <v>918</v>
      </c>
      <c r="J504" t="s">
        <v>205</v>
      </c>
      <c r="K504" t="s">
        <v>205</v>
      </c>
      <c r="L504" t="s">
        <v>326</v>
      </c>
      <c r="M504" t="s">
        <v>341</v>
      </c>
      <c r="N504" t="s">
        <v>465</v>
      </c>
      <c r="O504" t="s">
        <v>340</v>
      </c>
      <c r="P504" t="s">
        <v>1213</v>
      </c>
      <c r="Q504" s="131">
        <v>7115</v>
      </c>
      <c r="R504" s="131">
        <v>1</v>
      </c>
      <c r="S504" s="131">
        <v>38400</v>
      </c>
      <c r="T504" s="109"/>
      <c r="U504" s="131">
        <v>2732.16</v>
      </c>
      <c r="V504" s="132">
        <v>1.4999999999999999E-4</v>
      </c>
      <c r="W504" s="132">
        <v>9.1461343316720633E-3</v>
      </c>
      <c r="X504" s="132">
        <v>1.47E-3</v>
      </c>
    </row>
    <row r="505" spans="1:24">
      <c r="A505" t="s">
        <v>1214</v>
      </c>
      <c r="B505" t="s">
        <v>1240</v>
      </c>
      <c r="C505" t="s">
        <v>2661</v>
      </c>
      <c r="D505" t="s">
        <v>2662</v>
      </c>
      <c r="E505" t="s">
        <v>310</v>
      </c>
      <c r="F505" t="s">
        <v>2661</v>
      </c>
      <c r="G505" t="s">
        <v>3716</v>
      </c>
      <c r="H505" t="s">
        <v>322</v>
      </c>
      <c r="I505" t="s">
        <v>918</v>
      </c>
      <c r="J505" t="s">
        <v>205</v>
      </c>
      <c r="K505" t="s">
        <v>205</v>
      </c>
      <c r="L505" t="s">
        <v>326</v>
      </c>
      <c r="M505" t="s">
        <v>341</v>
      </c>
      <c r="N505" t="s">
        <v>455</v>
      </c>
      <c r="O505" t="s">
        <v>340</v>
      </c>
      <c r="P505" t="s">
        <v>1213</v>
      </c>
      <c r="Q505" s="131">
        <v>1152874.3999999999</v>
      </c>
      <c r="R505" s="131">
        <v>1</v>
      </c>
      <c r="S505" s="131">
        <v>229.9</v>
      </c>
      <c r="T505" s="109"/>
      <c r="U505" s="131">
        <v>2650.4580000000001</v>
      </c>
      <c r="V505" s="132">
        <v>4.4000000000000002E-4</v>
      </c>
      <c r="W505" s="132">
        <v>8.8726300467230606E-3</v>
      </c>
      <c r="X505" s="132">
        <v>1.4300000000000001E-3</v>
      </c>
    </row>
    <row r="506" spans="1:24">
      <c r="A506" t="s">
        <v>1214</v>
      </c>
      <c r="B506" t="s">
        <v>1240</v>
      </c>
      <c r="C506" t="s">
        <v>3589</v>
      </c>
      <c r="D506" t="s">
        <v>3590</v>
      </c>
      <c r="E506" t="s">
        <v>310</v>
      </c>
      <c r="F506" t="s">
        <v>3589</v>
      </c>
      <c r="G506" t="s">
        <v>3591</v>
      </c>
      <c r="H506" t="s">
        <v>322</v>
      </c>
      <c r="I506" t="s">
        <v>918</v>
      </c>
      <c r="J506" t="s">
        <v>205</v>
      </c>
      <c r="K506" t="s">
        <v>205</v>
      </c>
      <c r="L506" t="s">
        <v>326</v>
      </c>
      <c r="M506" t="s">
        <v>341</v>
      </c>
      <c r="N506" t="s">
        <v>476</v>
      </c>
      <c r="O506" t="s">
        <v>340</v>
      </c>
      <c r="P506" t="s">
        <v>1213</v>
      </c>
      <c r="Q506" s="131">
        <v>7446</v>
      </c>
      <c r="R506" s="131">
        <v>1</v>
      </c>
      <c r="S506" s="131">
        <v>33720</v>
      </c>
      <c r="T506" s="109"/>
      <c r="U506" s="131">
        <v>2510.7910000000002</v>
      </c>
      <c r="V506" s="132">
        <v>5.4000000000000001E-4</v>
      </c>
      <c r="W506" s="132">
        <v>8.4050830715453103E-3</v>
      </c>
      <c r="X506" s="132">
        <v>1.3500000000000001E-3</v>
      </c>
    </row>
    <row r="507" spans="1:24">
      <c r="A507" t="s">
        <v>1214</v>
      </c>
      <c r="B507" t="s">
        <v>1240</v>
      </c>
      <c r="C507" t="s">
        <v>1955</v>
      </c>
      <c r="D507" t="s">
        <v>1956</v>
      </c>
      <c r="E507" t="s">
        <v>310</v>
      </c>
      <c r="F507" t="s">
        <v>3752</v>
      </c>
      <c r="G507" t="s">
        <v>3753</v>
      </c>
      <c r="H507" t="s">
        <v>322</v>
      </c>
      <c r="I507" t="s">
        <v>918</v>
      </c>
      <c r="J507" t="s">
        <v>205</v>
      </c>
      <c r="K507" t="s">
        <v>205</v>
      </c>
      <c r="L507" t="s">
        <v>326</v>
      </c>
      <c r="M507" t="s">
        <v>341</v>
      </c>
      <c r="N507" t="s">
        <v>465</v>
      </c>
      <c r="O507" t="s">
        <v>340</v>
      </c>
      <c r="P507" t="s">
        <v>1213</v>
      </c>
      <c r="Q507" s="131">
        <v>104796</v>
      </c>
      <c r="R507" s="131">
        <v>1</v>
      </c>
      <c r="S507" s="131">
        <v>2261</v>
      </c>
      <c r="T507" s="109"/>
      <c r="U507" s="131">
        <v>2369.4380000000001</v>
      </c>
      <c r="V507" s="132">
        <v>5.4000000000000001E-4</v>
      </c>
      <c r="W507" s="132">
        <v>7.9318920702185786E-3</v>
      </c>
      <c r="X507" s="132">
        <v>1.2800000000000001E-3</v>
      </c>
    </row>
    <row r="508" spans="1:24">
      <c r="A508" t="s">
        <v>1214</v>
      </c>
      <c r="B508" t="s">
        <v>1240</v>
      </c>
      <c r="C508" t="s">
        <v>1526</v>
      </c>
      <c r="D508" t="s">
        <v>1527</v>
      </c>
      <c r="E508" t="s">
        <v>310</v>
      </c>
      <c r="F508" t="s">
        <v>1526</v>
      </c>
      <c r="G508" t="s">
        <v>3580</v>
      </c>
      <c r="H508" t="s">
        <v>322</v>
      </c>
      <c r="I508" t="s">
        <v>918</v>
      </c>
      <c r="J508" t="s">
        <v>205</v>
      </c>
      <c r="K508" t="s">
        <v>205</v>
      </c>
      <c r="L508" t="s">
        <v>326</v>
      </c>
      <c r="M508" t="s">
        <v>341</v>
      </c>
      <c r="N508" t="s">
        <v>465</v>
      </c>
      <c r="O508" t="s">
        <v>340</v>
      </c>
      <c r="P508" t="s">
        <v>1213</v>
      </c>
      <c r="Q508" s="131">
        <v>14862</v>
      </c>
      <c r="R508" s="131">
        <v>1</v>
      </c>
      <c r="S508" s="131">
        <v>15730</v>
      </c>
      <c r="T508" s="109"/>
      <c r="U508" s="131">
        <v>2337.7930000000001</v>
      </c>
      <c r="V508" s="132">
        <v>4.0999999999999999E-4</v>
      </c>
      <c r="W508" s="132">
        <v>7.825957783454348E-3</v>
      </c>
      <c r="X508" s="132">
        <v>1.2600000000000001E-3</v>
      </c>
    </row>
    <row r="509" spans="1:24">
      <c r="A509" t="s">
        <v>1214</v>
      </c>
      <c r="B509" t="s">
        <v>1240</v>
      </c>
      <c r="C509" t="s">
        <v>2247</v>
      </c>
      <c r="D509" t="s">
        <v>2248</v>
      </c>
      <c r="E509" t="s">
        <v>310</v>
      </c>
      <c r="F509" t="s">
        <v>3708</v>
      </c>
      <c r="G509" t="s">
        <v>3709</v>
      </c>
      <c r="H509" t="s">
        <v>322</v>
      </c>
      <c r="I509" t="s">
        <v>918</v>
      </c>
      <c r="J509" t="s">
        <v>205</v>
      </c>
      <c r="K509" t="s">
        <v>205</v>
      </c>
      <c r="L509" t="s">
        <v>326</v>
      </c>
      <c r="M509" t="s">
        <v>341</v>
      </c>
      <c r="N509" t="s">
        <v>460</v>
      </c>
      <c r="O509" t="s">
        <v>340</v>
      </c>
      <c r="P509" t="s">
        <v>1213</v>
      </c>
      <c r="Q509" s="131">
        <v>24675</v>
      </c>
      <c r="R509" s="131">
        <v>1</v>
      </c>
      <c r="S509" s="131">
        <v>9235</v>
      </c>
      <c r="T509" s="109"/>
      <c r="U509" s="131">
        <v>2278.7359999999999</v>
      </c>
      <c r="V509" s="132">
        <v>2.1000000000000001E-4</v>
      </c>
      <c r="W509" s="132">
        <v>7.628259531805264E-3</v>
      </c>
      <c r="X509" s="132">
        <v>1.23E-3</v>
      </c>
    </row>
    <row r="510" spans="1:24">
      <c r="A510" t="s">
        <v>1214</v>
      </c>
      <c r="B510" t="s">
        <v>1240</v>
      </c>
      <c r="C510" t="s">
        <v>2724</v>
      </c>
      <c r="D510" t="s">
        <v>2725</v>
      </c>
      <c r="E510" t="s">
        <v>310</v>
      </c>
      <c r="F510" t="s">
        <v>2724</v>
      </c>
      <c r="G510" t="s">
        <v>3718</v>
      </c>
      <c r="H510" t="s">
        <v>322</v>
      </c>
      <c r="I510" t="s">
        <v>918</v>
      </c>
      <c r="J510" t="s">
        <v>205</v>
      </c>
      <c r="K510" t="s">
        <v>205</v>
      </c>
      <c r="L510" t="s">
        <v>326</v>
      </c>
      <c r="M510" t="s">
        <v>341</v>
      </c>
      <c r="N510" t="s">
        <v>457</v>
      </c>
      <c r="O510" t="s">
        <v>340</v>
      </c>
      <c r="P510" t="s">
        <v>1213</v>
      </c>
      <c r="Q510" s="131">
        <v>1957</v>
      </c>
      <c r="R510" s="131">
        <v>1</v>
      </c>
      <c r="S510" s="131">
        <v>112370</v>
      </c>
      <c r="T510" s="109"/>
      <c r="U510" s="131">
        <v>2199.0810000000001</v>
      </c>
      <c r="V510" s="132">
        <v>2.5000000000000001E-4</v>
      </c>
      <c r="W510" s="132">
        <v>7.3616077507275323E-3</v>
      </c>
      <c r="X510" s="132">
        <v>1.1900000000000001E-3</v>
      </c>
    </row>
    <row r="511" spans="1:24">
      <c r="A511" t="s">
        <v>1214</v>
      </c>
      <c r="B511" t="s">
        <v>1240</v>
      </c>
      <c r="C511" t="s">
        <v>2224</v>
      </c>
      <c r="D511" t="s">
        <v>2225</v>
      </c>
      <c r="E511" t="s">
        <v>310</v>
      </c>
      <c r="F511" t="s">
        <v>2224</v>
      </c>
      <c r="G511" t="s">
        <v>3636</v>
      </c>
      <c r="H511" t="s">
        <v>322</v>
      </c>
      <c r="I511" t="s">
        <v>918</v>
      </c>
      <c r="J511" t="s">
        <v>205</v>
      </c>
      <c r="K511" t="s">
        <v>205</v>
      </c>
      <c r="L511" t="s">
        <v>326</v>
      </c>
      <c r="M511" t="s">
        <v>341</v>
      </c>
      <c r="N511" t="s">
        <v>448</v>
      </c>
      <c r="O511" t="s">
        <v>340</v>
      </c>
      <c r="P511" t="s">
        <v>1213</v>
      </c>
      <c r="Q511" s="131">
        <v>5844</v>
      </c>
      <c r="R511" s="131">
        <v>1</v>
      </c>
      <c r="S511" s="131">
        <v>36740</v>
      </c>
      <c r="T511" s="109"/>
      <c r="U511" s="131">
        <v>2147.0859999999998</v>
      </c>
      <c r="V511" s="132">
        <v>2.7999999999999998E-4</v>
      </c>
      <c r="W511" s="132">
        <v>7.1875501352967773E-3</v>
      </c>
      <c r="X511" s="132">
        <v>1.16E-3</v>
      </c>
    </row>
    <row r="512" spans="1:24">
      <c r="A512" t="s">
        <v>1214</v>
      </c>
      <c r="B512" t="s">
        <v>1240</v>
      </c>
      <c r="C512" t="s">
        <v>1791</v>
      </c>
      <c r="D512" t="s">
        <v>1792</v>
      </c>
      <c r="E512" t="s">
        <v>310</v>
      </c>
      <c r="F512" t="s">
        <v>1791</v>
      </c>
      <c r="G512" t="s">
        <v>3564</v>
      </c>
      <c r="H512" t="s">
        <v>322</v>
      </c>
      <c r="I512" t="s">
        <v>918</v>
      </c>
      <c r="J512" t="s">
        <v>205</v>
      </c>
      <c r="K512" t="s">
        <v>205</v>
      </c>
      <c r="L512" t="s">
        <v>326</v>
      </c>
      <c r="M512" t="s">
        <v>341</v>
      </c>
      <c r="N512" t="s">
        <v>448</v>
      </c>
      <c r="O512" t="s">
        <v>340</v>
      </c>
      <c r="P512" t="s">
        <v>1213</v>
      </c>
      <c r="Q512" s="131">
        <v>89002</v>
      </c>
      <c r="R512" s="131">
        <v>1</v>
      </c>
      <c r="S512" s="131">
        <v>2410</v>
      </c>
      <c r="T512" s="109"/>
      <c r="U512" s="131">
        <v>2144.9479999999999</v>
      </c>
      <c r="V512" s="132">
        <v>3.1E-4</v>
      </c>
      <c r="W512" s="132">
        <v>7.1803930013071447E-3</v>
      </c>
      <c r="X512" s="132">
        <v>1.16E-3</v>
      </c>
    </row>
    <row r="513" spans="1:24">
      <c r="A513" t="s">
        <v>1214</v>
      </c>
      <c r="B513" t="s">
        <v>1240</v>
      </c>
      <c r="C513" t="s">
        <v>3723</v>
      </c>
      <c r="D513" t="s">
        <v>3724</v>
      </c>
      <c r="E513" t="s">
        <v>310</v>
      </c>
      <c r="F513" t="s">
        <v>3725</v>
      </c>
      <c r="G513" t="s">
        <v>3726</v>
      </c>
      <c r="H513" t="s">
        <v>322</v>
      </c>
      <c r="I513" t="s">
        <v>918</v>
      </c>
      <c r="J513" t="s">
        <v>205</v>
      </c>
      <c r="K513" t="s">
        <v>205</v>
      </c>
      <c r="L513" t="s">
        <v>326</v>
      </c>
      <c r="M513" t="s">
        <v>341</v>
      </c>
      <c r="N513" t="s">
        <v>477</v>
      </c>
      <c r="O513" t="s">
        <v>340</v>
      </c>
      <c r="P513" t="s">
        <v>1213</v>
      </c>
      <c r="Q513" s="131">
        <v>23090</v>
      </c>
      <c r="R513" s="131">
        <v>1</v>
      </c>
      <c r="S513" s="131">
        <v>8680</v>
      </c>
      <c r="T513" s="109"/>
      <c r="U513" s="131">
        <v>2004.212</v>
      </c>
      <c r="V513" s="132">
        <v>3.2000000000000003E-4</v>
      </c>
      <c r="W513" s="132">
        <v>6.709267459134579E-3</v>
      </c>
      <c r="X513" s="132">
        <v>1.08E-3</v>
      </c>
    </row>
    <row r="514" spans="1:24">
      <c r="A514" t="s">
        <v>1214</v>
      </c>
      <c r="B514" t="s">
        <v>1240</v>
      </c>
      <c r="C514" t="s">
        <v>2606</v>
      </c>
      <c r="D514" t="s">
        <v>2607</v>
      </c>
      <c r="E514" t="s">
        <v>310</v>
      </c>
      <c r="F514" t="s">
        <v>2606</v>
      </c>
      <c r="G514" t="s">
        <v>3543</v>
      </c>
      <c r="H514" t="s">
        <v>322</v>
      </c>
      <c r="I514" t="s">
        <v>918</v>
      </c>
      <c r="J514" t="s">
        <v>205</v>
      </c>
      <c r="K514" t="s">
        <v>205</v>
      </c>
      <c r="L514" t="s">
        <v>326</v>
      </c>
      <c r="M514" t="s">
        <v>341</v>
      </c>
      <c r="N514" t="s">
        <v>479</v>
      </c>
      <c r="O514" t="s">
        <v>340</v>
      </c>
      <c r="P514" t="s">
        <v>1213</v>
      </c>
      <c r="Q514" s="131">
        <v>114681.27</v>
      </c>
      <c r="R514" s="131">
        <v>1</v>
      </c>
      <c r="S514" s="131">
        <v>1735</v>
      </c>
      <c r="T514" s="109"/>
      <c r="U514" s="131">
        <v>1989.72</v>
      </c>
      <c r="V514" s="132">
        <v>5.6999999999999998E-4</v>
      </c>
      <c r="W514" s="132">
        <v>6.6607542758896033E-3</v>
      </c>
      <c r="X514" s="132">
        <v>1.07E-3</v>
      </c>
    </row>
    <row r="515" spans="1:24">
      <c r="A515" t="s">
        <v>1214</v>
      </c>
      <c r="B515" t="s">
        <v>1240</v>
      </c>
      <c r="C515" t="s">
        <v>3916</v>
      </c>
      <c r="D515" t="s">
        <v>3917</v>
      </c>
      <c r="E515" t="s">
        <v>310</v>
      </c>
      <c r="F515" t="s">
        <v>3916</v>
      </c>
      <c r="G515" t="s">
        <v>3918</v>
      </c>
      <c r="H515" t="s">
        <v>322</v>
      </c>
      <c r="I515" t="s">
        <v>918</v>
      </c>
      <c r="J515" t="s">
        <v>205</v>
      </c>
      <c r="K515" t="s">
        <v>205</v>
      </c>
      <c r="L515" t="s">
        <v>326</v>
      </c>
      <c r="M515" t="s">
        <v>341</v>
      </c>
      <c r="N515" t="s">
        <v>479</v>
      </c>
      <c r="O515" t="s">
        <v>340</v>
      </c>
      <c r="P515" t="s">
        <v>1213</v>
      </c>
      <c r="Q515" s="131">
        <v>29524</v>
      </c>
      <c r="R515" s="131">
        <v>1</v>
      </c>
      <c r="S515" s="131">
        <v>6510</v>
      </c>
      <c r="T515" s="109"/>
      <c r="U515" s="131">
        <v>1922.0119999999999</v>
      </c>
      <c r="V515" s="132">
        <v>2.7999999999999998E-4</v>
      </c>
      <c r="W515" s="132">
        <v>6.4340960774938822E-3</v>
      </c>
      <c r="X515" s="132">
        <v>1.0399999999999999E-3</v>
      </c>
    </row>
    <row r="516" spans="1:24">
      <c r="A516" t="s">
        <v>1214</v>
      </c>
      <c r="B516" t="s">
        <v>1240</v>
      </c>
      <c r="C516" t="s">
        <v>1652</v>
      </c>
      <c r="D516" t="s">
        <v>1653</v>
      </c>
      <c r="E516" t="s">
        <v>310</v>
      </c>
      <c r="F516" t="s">
        <v>3521</v>
      </c>
      <c r="G516" t="s">
        <v>3522</v>
      </c>
      <c r="H516" t="s">
        <v>322</v>
      </c>
      <c r="I516" t="s">
        <v>918</v>
      </c>
      <c r="J516" t="s">
        <v>205</v>
      </c>
      <c r="K516" t="s">
        <v>205</v>
      </c>
      <c r="L516" t="s">
        <v>326</v>
      </c>
      <c r="M516" t="s">
        <v>341</v>
      </c>
      <c r="N516" t="s">
        <v>455</v>
      </c>
      <c r="O516" t="s">
        <v>340</v>
      </c>
      <c r="P516" t="s">
        <v>1213</v>
      </c>
      <c r="Q516" s="131">
        <v>19064</v>
      </c>
      <c r="R516" s="131">
        <v>1</v>
      </c>
      <c r="S516" s="131">
        <v>9900</v>
      </c>
      <c r="T516" s="109"/>
      <c r="U516" s="131">
        <v>1887.336</v>
      </c>
      <c r="V516" s="132">
        <v>1.8000000000000001E-4</v>
      </c>
      <c r="W516" s="132">
        <v>6.3180152644796159E-3</v>
      </c>
      <c r="X516" s="132">
        <v>1.0200000000000001E-3</v>
      </c>
    </row>
    <row r="517" spans="1:24">
      <c r="A517" t="s">
        <v>1214</v>
      </c>
      <c r="B517" t="s">
        <v>1240</v>
      </c>
      <c r="C517" t="s">
        <v>2239</v>
      </c>
      <c r="D517" t="s">
        <v>2240</v>
      </c>
      <c r="E517" t="s">
        <v>310</v>
      </c>
      <c r="F517" t="s">
        <v>2239</v>
      </c>
      <c r="G517" t="s">
        <v>3712</v>
      </c>
      <c r="H517" t="s">
        <v>322</v>
      </c>
      <c r="I517" t="s">
        <v>918</v>
      </c>
      <c r="J517" t="s">
        <v>205</v>
      </c>
      <c r="K517" t="s">
        <v>205</v>
      </c>
      <c r="L517" t="s">
        <v>326</v>
      </c>
      <c r="M517" t="s">
        <v>341</v>
      </c>
      <c r="N517" t="s">
        <v>465</v>
      </c>
      <c r="O517" t="s">
        <v>340</v>
      </c>
      <c r="P517" t="s">
        <v>1213</v>
      </c>
      <c r="Q517" s="131">
        <v>51050</v>
      </c>
      <c r="R517" s="131">
        <v>1</v>
      </c>
      <c r="S517" s="131">
        <v>3489</v>
      </c>
      <c r="T517" s="109"/>
      <c r="U517" s="131">
        <v>1781.135</v>
      </c>
      <c r="V517" s="132">
        <v>2.4000000000000001E-4</v>
      </c>
      <c r="W517" s="132">
        <v>5.9624985260170417E-3</v>
      </c>
      <c r="X517" s="132">
        <v>9.6000000000000002E-4</v>
      </c>
    </row>
    <row r="518" spans="1:24">
      <c r="A518" t="s">
        <v>1214</v>
      </c>
      <c r="B518" t="s">
        <v>1240</v>
      </c>
      <c r="C518" t="s">
        <v>2540</v>
      </c>
      <c r="D518" t="s">
        <v>2541</v>
      </c>
      <c r="E518" t="s">
        <v>310</v>
      </c>
      <c r="F518" t="s">
        <v>2540</v>
      </c>
      <c r="G518" t="s">
        <v>3744</v>
      </c>
      <c r="H518" t="s">
        <v>322</v>
      </c>
      <c r="I518" t="s">
        <v>918</v>
      </c>
      <c r="J518" t="s">
        <v>205</v>
      </c>
      <c r="K518" t="s">
        <v>205</v>
      </c>
      <c r="L518" t="s">
        <v>326</v>
      </c>
      <c r="M518" t="s">
        <v>341</v>
      </c>
      <c r="N518" t="s">
        <v>448</v>
      </c>
      <c r="O518" t="s">
        <v>340</v>
      </c>
      <c r="P518" t="s">
        <v>1213</v>
      </c>
      <c r="Q518" s="131">
        <v>96349</v>
      </c>
      <c r="R518" s="131">
        <v>1</v>
      </c>
      <c r="S518" s="131">
        <v>1690</v>
      </c>
      <c r="T518" s="109"/>
      <c r="U518" s="131">
        <v>1628.298</v>
      </c>
      <c r="V518" s="132">
        <v>1.7000000000000001E-4</v>
      </c>
      <c r="W518" s="132">
        <v>5.4508638732698516E-3</v>
      </c>
      <c r="X518" s="132">
        <v>8.8000000000000003E-4</v>
      </c>
    </row>
    <row r="519" spans="1:24">
      <c r="A519" t="s">
        <v>1214</v>
      </c>
      <c r="B519" t="s">
        <v>1240</v>
      </c>
      <c r="C519" t="s">
        <v>3616</v>
      </c>
      <c r="D519" t="s">
        <v>3617</v>
      </c>
      <c r="E519" t="s">
        <v>310</v>
      </c>
      <c r="F519" t="s">
        <v>3616</v>
      </c>
      <c r="G519" t="s">
        <v>3618</v>
      </c>
      <c r="H519" t="s">
        <v>322</v>
      </c>
      <c r="I519" t="s">
        <v>918</v>
      </c>
      <c r="J519" t="s">
        <v>205</v>
      </c>
      <c r="K519" t="s">
        <v>205</v>
      </c>
      <c r="L519" t="s">
        <v>326</v>
      </c>
      <c r="M519" t="s">
        <v>341</v>
      </c>
      <c r="N519" t="s">
        <v>476</v>
      </c>
      <c r="O519" t="s">
        <v>340</v>
      </c>
      <c r="P519" t="s">
        <v>1213</v>
      </c>
      <c r="Q519" s="131">
        <v>99007</v>
      </c>
      <c r="R519" s="131">
        <v>1</v>
      </c>
      <c r="S519" s="131">
        <v>1600</v>
      </c>
      <c r="T519" s="109"/>
      <c r="U519" s="131">
        <v>1584.1120000000001</v>
      </c>
      <c r="V519" s="132">
        <v>6.8999999999999997E-4</v>
      </c>
      <c r="W519" s="132">
        <v>5.3029475390949637E-3</v>
      </c>
      <c r="X519" s="132">
        <v>8.4999999999999995E-4</v>
      </c>
    </row>
    <row r="520" spans="1:24">
      <c r="A520" t="s">
        <v>1214</v>
      </c>
      <c r="B520" t="s">
        <v>1240</v>
      </c>
      <c r="C520" t="s">
        <v>3258</v>
      </c>
      <c r="D520" t="s">
        <v>3259</v>
      </c>
      <c r="E520" t="s">
        <v>310</v>
      </c>
      <c r="F520" t="s">
        <v>3258</v>
      </c>
      <c r="G520" t="s">
        <v>3586</v>
      </c>
      <c r="H520" t="s">
        <v>322</v>
      </c>
      <c r="I520" t="s">
        <v>918</v>
      </c>
      <c r="J520" t="s">
        <v>205</v>
      </c>
      <c r="K520" t="s">
        <v>205</v>
      </c>
      <c r="L520" t="s">
        <v>326</v>
      </c>
      <c r="M520" t="s">
        <v>341</v>
      </c>
      <c r="N520" t="s">
        <v>442</v>
      </c>
      <c r="O520" t="s">
        <v>340</v>
      </c>
      <c r="P520" t="s">
        <v>1213</v>
      </c>
      <c r="Q520" s="131">
        <v>5670</v>
      </c>
      <c r="R520" s="131">
        <v>1</v>
      </c>
      <c r="S520" s="131">
        <v>27780</v>
      </c>
      <c r="T520" s="109"/>
      <c r="U520" s="131">
        <v>1575.126</v>
      </c>
      <c r="V520" s="132">
        <v>1E-4</v>
      </c>
      <c r="W520" s="132">
        <v>5.2728661518027095E-3</v>
      </c>
      <c r="X520" s="132">
        <v>8.4999999999999995E-4</v>
      </c>
    </row>
    <row r="521" spans="1:24">
      <c r="A521" t="s">
        <v>1214</v>
      </c>
      <c r="B521" t="s">
        <v>1240</v>
      </c>
      <c r="C521" t="s">
        <v>2207</v>
      </c>
      <c r="D521" t="s">
        <v>2208</v>
      </c>
      <c r="E521" t="s">
        <v>310</v>
      </c>
      <c r="F521" t="s">
        <v>2207</v>
      </c>
      <c r="G521" t="s">
        <v>3549</v>
      </c>
      <c r="H521" t="s">
        <v>322</v>
      </c>
      <c r="I521" t="s">
        <v>918</v>
      </c>
      <c r="J521" t="s">
        <v>205</v>
      </c>
      <c r="K521" t="s">
        <v>205</v>
      </c>
      <c r="L521" t="s">
        <v>326</v>
      </c>
      <c r="M521" t="s">
        <v>341</v>
      </c>
      <c r="N521" t="s">
        <v>455</v>
      </c>
      <c r="O521" t="s">
        <v>340</v>
      </c>
      <c r="P521" t="s">
        <v>1213</v>
      </c>
      <c r="Q521" s="131">
        <v>1915</v>
      </c>
      <c r="R521" s="131">
        <v>1</v>
      </c>
      <c r="S521" s="131">
        <v>69740</v>
      </c>
      <c r="T521" s="109"/>
      <c r="U521" s="131">
        <v>1335.521</v>
      </c>
      <c r="V521" s="132">
        <v>1E-4</v>
      </c>
      <c r="W521" s="132">
        <v>4.4707683549898274E-3</v>
      </c>
      <c r="X521" s="132">
        <v>7.2000000000000005E-4</v>
      </c>
    </row>
    <row r="522" spans="1:24">
      <c r="A522" t="s">
        <v>1214</v>
      </c>
      <c r="B522" t="s">
        <v>1240</v>
      </c>
      <c r="C522" t="s">
        <v>3601</v>
      </c>
      <c r="D522" t="s">
        <v>3602</v>
      </c>
      <c r="E522" t="s">
        <v>310</v>
      </c>
      <c r="F522" t="s">
        <v>3603</v>
      </c>
      <c r="G522" t="s">
        <v>3604</v>
      </c>
      <c r="H522" t="s">
        <v>322</v>
      </c>
      <c r="I522" t="s">
        <v>918</v>
      </c>
      <c r="J522" t="s">
        <v>205</v>
      </c>
      <c r="K522" t="s">
        <v>205</v>
      </c>
      <c r="L522" t="s">
        <v>326</v>
      </c>
      <c r="M522" t="s">
        <v>341</v>
      </c>
      <c r="N522" t="s">
        <v>449</v>
      </c>
      <c r="O522" t="s">
        <v>340</v>
      </c>
      <c r="P522" t="s">
        <v>1213</v>
      </c>
      <c r="Q522" s="131">
        <v>5187</v>
      </c>
      <c r="R522" s="131">
        <v>1</v>
      </c>
      <c r="S522" s="131">
        <v>24370</v>
      </c>
      <c r="T522" s="109"/>
      <c r="U522" s="131">
        <v>1264.0719999999999</v>
      </c>
      <c r="V522" s="132">
        <v>5.0000000000000002E-5</v>
      </c>
      <c r="W522" s="132">
        <v>4.2315868459041079E-3</v>
      </c>
      <c r="X522" s="132">
        <v>6.8000000000000005E-4</v>
      </c>
    </row>
    <row r="523" spans="1:24">
      <c r="A523" t="s">
        <v>1214</v>
      </c>
      <c r="B523" t="s">
        <v>1240</v>
      </c>
      <c r="C523" t="s">
        <v>3545</v>
      </c>
      <c r="D523" t="s">
        <v>3546</v>
      </c>
      <c r="E523" t="s">
        <v>310</v>
      </c>
      <c r="F523" t="s">
        <v>3547</v>
      </c>
      <c r="G523" t="s">
        <v>3548</v>
      </c>
      <c r="H523" t="s">
        <v>322</v>
      </c>
      <c r="I523" t="s">
        <v>918</v>
      </c>
      <c r="J523" t="s">
        <v>205</v>
      </c>
      <c r="K523" t="s">
        <v>205</v>
      </c>
      <c r="L523" t="s">
        <v>326</v>
      </c>
      <c r="M523" t="s">
        <v>341</v>
      </c>
      <c r="N523" t="s">
        <v>455</v>
      </c>
      <c r="O523" t="s">
        <v>340</v>
      </c>
      <c r="P523" t="s">
        <v>1213</v>
      </c>
      <c r="Q523" s="131">
        <v>72506</v>
      </c>
      <c r="R523" s="131">
        <v>1</v>
      </c>
      <c r="S523" s="131">
        <v>1656</v>
      </c>
      <c r="T523" s="109"/>
      <c r="U523" s="131">
        <v>1200.6990000000001</v>
      </c>
      <c r="V523" s="132">
        <v>6.0000000000000002E-5</v>
      </c>
      <c r="W523" s="132">
        <v>4.0194404229270302E-3</v>
      </c>
      <c r="X523" s="132">
        <v>6.4999999999999997E-4</v>
      </c>
    </row>
    <row r="524" spans="1:24">
      <c r="A524" t="s">
        <v>1214</v>
      </c>
      <c r="B524" t="s">
        <v>1240</v>
      </c>
      <c r="C524" t="s">
        <v>2272</v>
      </c>
      <c r="D524" t="s">
        <v>2273</v>
      </c>
      <c r="E524" t="s">
        <v>310</v>
      </c>
      <c r="F524" t="s">
        <v>2272</v>
      </c>
      <c r="G524" t="s">
        <v>3717</v>
      </c>
      <c r="H524" t="s">
        <v>322</v>
      </c>
      <c r="I524" t="s">
        <v>918</v>
      </c>
      <c r="J524" t="s">
        <v>205</v>
      </c>
      <c r="K524" t="s">
        <v>205</v>
      </c>
      <c r="L524" t="s">
        <v>326</v>
      </c>
      <c r="M524" t="s">
        <v>341</v>
      </c>
      <c r="N524" t="s">
        <v>442</v>
      </c>
      <c r="O524" t="s">
        <v>340</v>
      </c>
      <c r="P524" t="s">
        <v>1213</v>
      </c>
      <c r="Q524" s="131">
        <v>95277</v>
      </c>
      <c r="R524" s="131">
        <v>1</v>
      </c>
      <c r="S524" s="131">
        <v>1244</v>
      </c>
      <c r="T524" s="109"/>
      <c r="U524" s="131">
        <v>1185.2460000000001</v>
      </c>
      <c r="V524" s="132">
        <v>1.7000000000000001E-4</v>
      </c>
      <c r="W524" s="132">
        <v>3.9677102117288109E-3</v>
      </c>
      <c r="X524" s="132">
        <v>6.4000000000000005E-4</v>
      </c>
    </row>
    <row r="525" spans="1:24">
      <c r="A525" t="s">
        <v>1214</v>
      </c>
      <c r="B525" t="s">
        <v>1240</v>
      </c>
      <c r="C525" t="s">
        <v>2066</v>
      </c>
      <c r="D525" t="s">
        <v>2067</v>
      </c>
      <c r="E525" t="s">
        <v>310</v>
      </c>
      <c r="F525" t="s">
        <v>2066</v>
      </c>
      <c r="G525" t="s">
        <v>3715</v>
      </c>
      <c r="H525" t="s">
        <v>322</v>
      </c>
      <c r="I525" t="s">
        <v>918</v>
      </c>
      <c r="J525" t="s">
        <v>205</v>
      </c>
      <c r="K525" t="s">
        <v>205</v>
      </c>
      <c r="L525" t="s">
        <v>326</v>
      </c>
      <c r="M525" t="s">
        <v>341</v>
      </c>
      <c r="N525" t="s">
        <v>465</v>
      </c>
      <c r="O525" t="s">
        <v>340</v>
      </c>
      <c r="P525" t="s">
        <v>1213</v>
      </c>
      <c r="Q525" s="131">
        <v>51366</v>
      </c>
      <c r="R525" s="131">
        <v>1</v>
      </c>
      <c r="S525" s="131">
        <v>2281</v>
      </c>
      <c r="T525" s="109"/>
      <c r="U525" s="131">
        <v>1171.6579999999999</v>
      </c>
      <c r="V525" s="132">
        <v>1.1E-4</v>
      </c>
      <c r="W525" s="132">
        <v>3.9222232441651394E-3</v>
      </c>
      <c r="X525" s="132">
        <v>6.3000000000000003E-4</v>
      </c>
    </row>
    <row r="526" spans="1:24">
      <c r="A526" t="s">
        <v>1214</v>
      </c>
      <c r="B526" t="s">
        <v>1240</v>
      </c>
      <c r="C526" t="s">
        <v>1935</v>
      </c>
      <c r="D526" t="s">
        <v>1936</v>
      </c>
      <c r="E526" t="s">
        <v>310</v>
      </c>
      <c r="F526" t="s">
        <v>3749</v>
      </c>
      <c r="G526" t="s">
        <v>3750</v>
      </c>
      <c r="H526" t="s">
        <v>322</v>
      </c>
      <c r="I526" t="s">
        <v>918</v>
      </c>
      <c r="J526" t="s">
        <v>205</v>
      </c>
      <c r="K526" t="s">
        <v>205</v>
      </c>
      <c r="L526" t="s">
        <v>326</v>
      </c>
      <c r="M526" t="s">
        <v>341</v>
      </c>
      <c r="N526" t="s">
        <v>465</v>
      </c>
      <c r="O526" t="s">
        <v>340</v>
      </c>
      <c r="P526" t="s">
        <v>1213</v>
      </c>
      <c r="Q526" s="131">
        <v>15005</v>
      </c>
      <c r="R526" s="131">
        <v>1</v>
      </c>
      <c r="S526" s="131">
        <v>6170</v>
      </c>
      <c r="T526" s="109"/>
      <c r="U526" s="131">
        <v>925.80899999999997</v>
      </c>
      <c r="V526" s="132">
        <v>1.1E-4</v>
      </c>
      <c r="W526" s="132">
        <v>3.0992231346154623E-3</v>
      </c>
      <c r="X526" s="132">
        <v>5.0000000000000001E-4</v>
      </c>
    </row>
    <row r="527" spans="1:24">
      <c r="A527" t="s">
        <v>1214</v>
      </c>
      <c r="B527" t="s">
        <v>1240</v>
      </c>
      <c r="C527" t="s">
        <v>3561</v>
      </c>
      <c r="D527" t="s">
        <v>3562</v>
      </c>
      <c r="E527" t="s">
        <v>310</v>
      </c>
      <c r="F527" t="s">
        <v>3561</v>
      </c>
      <c r="G527" t="s">
        <v>3563</v>
      </c>
      <c r="H527" t="s">
        <v>322</v>
      </c>
      <c r="I527" t="s">
        <v>918</v>
      </c>
      <c r="J527" t="s">
        <v>205</v>
      </c>
      <c r="K527" t="s">
        <v>205</v>
      </c>
      <c r="L527" t="s">
        <v>326</v>
      </c>
      <c r="M527" t="s">
        <v>341</v>
      </c>
      <c r="N527" t="s">
        <v>459</v>
      </c>
      <c r="O527" t="s">
        <v>340</v>
      </c>
      <c r="P527" t="s">
        <v>1213</v>
      </c>
      <c r="Q527" s="131">
        <v>2245</v>
      </c>
      <c r="R527" s="131">
        <v>1</v>
      </c>
      <c r="S527" s="131">
        <v>29040</v>
      </c>
      <c r="T527" s="109"/>
      <c r="U527" s="131">
        <v>651.94799999999998</v>
      </c>
      <c r="V527" s="132">
        <v>5.0000000000000002E-5</v>
      </c>
      <c r="W527" s="132">
        <v>2.1824505099499805E-3</v>
      </c>
      <c r="X527" s="132">
        <v>3.5E-4</v>
      </c>
    </row>
    <row r="528" spans="1:24">
      <c r="A528" t="s">
        <v>1214</v>
      </c>
      <c r="B528" t="s">
        <v>1240</v>
      </c>
      <c r="C528" t="s">
        <v>1892</v>
      </c>
      <c r="D528" t="s">
        <v>1893</v>
      </c>
      <c r="E528" t="s">
        <v>312</v>
      </c>
      <c r="F528" t="s">
        <v>1892</v>
      </c>
      <c r="G528" t="s">
        <v>3626</v>
      </c>
      <c r="H528" t="s">
        <v>322</v>
      </c>
      <c r="I528" t="s">
        <v>918</v>
      </c>
      <c r="J528" t="s">
        <v>205</v>
      </c>
      <c r="K528" t="s">
        <v>234</v>
      </c>
      <c r="L528" t="s">
        <v>326</v>
      </c>
      <c r="M528" t="s">
        <v>341</v>
      </c>
      <c r="N528" t="s">
        <v>455</v>
      </c>
      <c r="O528" t="s">
        <v>340</v>
      </c>
      <c r="P528" t="s">
        <v>1213</v>
      </c>
      <c r="Q528" s="131">
        <v>7731</v>
      </c>
      <c r="R528" s="131">
        <v>1</v>
      </c>
      <c r="S528" s="131">
        <v>4272</v>
      </c>
      <c r="T528" s="109">
        <v>7.8209999999999997</v>
      </c>
      <c r="U528" s="131">
        <v>338.089</v>
      </c>
      <c r="V528" s="132">
        <v>4.0000000000000003E-5</v>
      </c>
      <c r="W528" s="132">
        <v>1.1317812317216695E-3</v>
      </c>
      <c r="X528" s="132">
        <v>1.9000000000000001E-4</v>
      </c>
    </row>
    <row r="529" spans="1:24">
      <c r="A529" t="s">
        <v>1214</v>
      </c>
      <c r="B529" t="s">
        <v>1240</v>
      </c>
      <c r="C529" t="s">
        <v>3919</v>
      </c>
      <c r="D529" t="s">
        <v>3920</v>
      </c>
      <c r="E529" t="s">
        <v>310</v>
      </c>
      <c r="F529" t="s">
        <v>3921</v>
      </c>
      <c r="G529" t="s">
        <v>3922</v>
      </c>
      <c r="H529" t="s">
        <v>322</v>
      </c>
      <c r="I529" t="s">
        <v>918</v>
      </c>
      <c r="J529" t="s">
        <v>205</v>
      </c>
      <c r="K529" t="s">
        <v>205</v>
      </c>
      <c r="L529" t="s">
        <v>326</v>
      </c>
      <c r="M529" t="s">
        <v>341</v>
      </c>
      <c r="N529" t="s">
        <v>451</v>
      </c>
      <c r="O529" t="s">
        <v>340</v>
      </c>
      <c r="P529" t="s">
        <v>1213</v>
      </c>
      <c r="Q529" s="131">
        <v>215700</v>
      </c>
      <c r="R529" s="131">
        <v>1</v>
      </c>
      <c r="S529" s="131">
        <v>126.7</v>
      </c>
      <c r="T529" s="109"/>
      <c r="U529" s="131">
        <v>273.29199999999997</v>
      </c>
      <c r="V529" s="132">
        <v>3.1600000000000003E-2</v>
      </c>
      <c r="W529" s="132">
        <v>9.1486784952979382E-4</v>
      </c>
      <c r="X529" s="132">
        <v>1.4999999999999999E-4</v>
      </c>
    </row>
    <row r="530" spans="1:24">
      <c r="A530" t="s">
        <v>1214</v>
      </c>
      <c r="B530" t="s">
        <v>1240</v>
      </c>
      <c r="C530" t="s">
        <v>3357</v>
      </c>
      <c r="D530" t="s">
        <v>3358</v>
      </c>
      <c r="E530" t="s">
        <v>80</v>
      </c>
      <c r="F530" t="s">
        <v>3664</v>
      </c>
      <c r="G530" t="s">
        <v>3665</v>
      </c>
      <c r="H530" t="s">
        <v>322</v>
      </c>
      <c r="I530" t="s">
        <v>918</v>
      </c>
      <c r="J530" t="s">
        <v>206</v>
      </c>
      <c r="K530" t="s">
        <v>302</v>
      </c>
      <c r="L530" t="s">
        <v>326</v>
      </c>
      <c r="M530" t="s">
        <v>345</v>
      </c>
      <c r="N530" t="s">
        <v>549</v>
      </c>
      <c r="O530" t="s">
        <v>340</v>
      </c>
      <c r="P530" t="s">
        <v>1216</v>
      </c>
      <c r="Q530" s="131">
        <v>13218</v>
      </c>
      <c r="R530" s="131">
        <v>3.3719999999999999</v>
      </c>
      <c r="S530" s="131">
        <v>22649</v>
      </c>
      <c r="T530" s="109">
        <v>6.202</v>
      </c>
      <c r="U530" s="131">
        <v>10115.819</v>
      </c>
      <c r="V530" s="132">
        <v>0</v>
      </c>
      <c r="W530" s="132">
        <v>3.3863550981231172E-2</v>
      </c>
      <c r="X530" s="132">
        <v>5.4599999999999996E-3</v>
      </c>
    </row>
    <row r="531" spans="1:24">
      <c r="A531" t="s">
        <v>1214</v>
      </c>
      <c r="B531" t="s">
        <v>1240</v>
      </c>
      <c r="C531" t="s">
        <v>3648</v>
      </c>
      <c r="D531" t="s">
        <v>3649</v>
      </c>
      <c r="E531" t="s">
        <v>80</v>
      </c>
      <c r="F531" t="s">
        <v>3650</v>
      </c>
      <c r="G531" t="s">
        <v>3651</v>
      </c>
      <c r="H531" t="s">
        <v>322</v>
      </c>
      <c r="I531" t="s">
        <v>918</v>
      </c>
      <c r="J531" t="s">
        <v>206</v>
      </c>
      <c r="K531" t="s">
        <v>225</v>
      </c>
      <c r="L531" t="s">
        <v>326</v>
      </c>
      <c r="M531" t="s">
        <v>345</v>
      </c>
      <c r="N531" t="s">
        <v>545</v>
      </c>
      <c r="O531" t="s">
        <v>340</v>
      </c>
      <c r="P531" t="s">
        <v>1216</v>
      </c>
      <c r="Q531" s="131">
        <v>5451</v>
      </c>
      <c r="R531" s="131">
        <v>3.3719999999999999</v>
      </c>
      <c r="S531" s="131">
        <v>49741</v>
      </c>
      <c r="T531" s="109"/>
      <c r="U531" s="131">
        <v>9142.7800000000007</v>
      </c>
      <c r="V531" s="132">
        <v>0</v>
      </c>
      <c r="W531" s="132">
        <v>3.0606221467602453E-2</v>
      </c>
      <c r="X531" s="132">
        <v>4.9300000000000004E-3</v>
      </c>
    </row>
    <row r="532" spans="1:24">
      <c r="A532" t="s">
        <v>1214</v>
      </c>
      <c r="B532" t="s">
        <v>1240</v>
      </c>
      <c r="C532" t="s">
        <v>3923</v>
      </c>
      <c r="D532" t="s">
        <v>3924</v>
      </c>
      <c r="E532" t="s">
        <v>80</v>
      </c>
      <c r="F532" t="s">
        <v>3925</v>
      </c>
      <c r="G532" t="s">
        <v>3926</v>
      </c>
      <c r="H532" t="s">
        <v>322</v>
      </c>
      <c r="I532" t="s">
        <v>918</v>
      </c>
      <c r="J532" t="s">
        <v>206</v>
      </c>
      <c r="K532" t="s">
        <v>225</v>
      </c>
      <c r="L532" t="s">
        <v>326</v>
      </c>
      <c r="M532" t="s">
        <v>345</v>
      </c>
      <c r="N532" t="s">
        <v>549</v>
      </c>
      <c r="O532" t="s">
        <v>340</v>
      </c>
      <c r="P532" t="s">
        <v>1216</v>
      </c>
      <c r="Q532" s="131">
        <v>16792</v>
      </c>
      <c r="R532" s="131">
        <v>3.3719999999999999</v>
      </c>
      <c r="S532" s="131">
        <v>15799</v>
      </c>
      <c r="T532" s="109">
        <v>0.126</v>
      </c>
      <c r="U532" s="131">
        <v>8946.2330000000002</v>
      </c>
      <c r="V532" s="132">
        <v>0</v>
      </c>
      <c r="W532" s="132">
        <v>2.9948263930530263E-2</v>
      </c>
      <c r="X532" s="132">
        <v>4.8199999999999996E-3</v>
      </c>
    </row>
    <row r="533" spans="1:24">
      <c r="A533" t="s">
        <v>1214</v>
      </c>
      <c r="B533" t="s">
        <v>1240</v>
      </c>
      <c r="C533" t="s">
        <v>3352</v>
      </c>
      <c r="D533" t="s">
        <v>3353</v>
      </c>
      <c r="E533" t="s">
        <v>80</v>
      </c>
      <c r="F533" t="s">
        <v>3352</v>
      </c>
      <c r="G533" t="s">
        <v>3680</v>
      </c>
      <c r="H533" t="s">
        <v>322</v>
      </c>
      <c r="I533" t="s">
        <v>918</v>
      </c>
      <c r="J533" t="s">
        <v>206</v>
      </c>
      <c r="K533" t="s">
        <v>225</v>
      </c>
      <c r="L533" t="s">
        <v>326</v>
      </c>
      <c r="M533" t="s">
        <v>345</v>
      </c>
      <c r="N533" t="s">
        <v>546</v>
      </c>
      <c r="O533" t="s">
        <v>340</v>
      </c>
      <c r="P533" t="s">
        <v>1216</v>
      </c>
      <c r="Q533" s="131">
        <v>3285</v>
      </c>
      <c r="R533" s="131">
        <v>3.3719999999999999</v>
      </c>
      <c r="S533" s="131">
        <v>73809</v>
      </c>
      <c r="T533" s="109"/>
      <c r="U533" s="131">
        <v>8175.8379999999997</v>
      </c>
      <c r="V533" s="132">
        <v>0</v>
      </c>
      <c r="W533" s="132">
        <v>2.7369302171903937E-2</v>
      </c>
      <c r="X533" s="132">
        <v>4.4099999999999999E-3</v>
      </c>
    </row>
    <row r="534" spans="1:24">
      <c r="A534" t="s">
        <v>1214</v>
      </c>
      <c r="B534" t="s">
        <v>1240</v>
      </c>
      <c r="C534" t="s">
        <v>3660</v>
      </c>
      <c r="D534" t="s">
        <v>3661</v>
      </c>
      <c r="E534" t="s">
        <v>80</v>
      </c>
      <c r="F534" t="s">
        <v>3662</v>
      </c>
      <c r="G534" t="s">
        <v>3663</v>
      </c>
      <c r="H534" t="s">
        <v>322</v>
      </c>
      <c r="I534" t="s">
        <v>918</v>
      </c>
      <c r="J534" t="s">
        <v>206</v>
      </c>
      <c r="K534" t="s">
        <v>225</v>
      </c>
      <c r="L534" t="s">
        <v>326</v>
      </c>
      <c r="M534" t="s">
        <v>345</v>
      </c>
      <c r="N534" t="s">
        <v>546</v>
      </c>
      <c r="O534" t="s">
        <v>340</v>
      </c>
      <c r="P534" t="s">
        <v>1216</v>
      </c>
      <c r="Q534" s="131">
        <v>13325</v>
      </c>
      <c r="R534" s="131">
        <v>3.3719999999999999</v>
      </c>
      <c r="S534" s="131">
        <v>17739</v>
      </c>
      <c r="T534" s="109"/>
      <c r="U534" s="131">
        <v>7970.47</v>
      </c>
      <c r="V534" s="132">
        <v>0</v>
      </c>
      <c r="W534" s="132">
        <v>2.668181559885301E-2</v>
      </c>
      <c r="X534" s="132">
        <v>4.3E-3</v>
      </c>
    </row>
    <row r="535" spans="1:24">
      <c r="A535" t="s">
        <v>1214</v>
      </c>
      <c r="B535" t="s">
        <v>1240</v>
      </c>
      <c r="C535" t="s">
        <v>3263</v>
      </c>
      <c r="D535" t="s">
        <v>3264</v>
      </c>
      <c r="E535" t="s">
        <v>80</v>
      </c>
      <c r="F535" t="s">
        <v>3801</v>
      </c>
      <c r="G535" t="s">
        <v>3802</v>
      </c>
      <c r="H535" t="s">
        <v>322</v>
      </c>
      <c r="I535" t="s">
        <v>918</v>
      </c>
      <c r="J535" t="s">
        <v>206</v>
      </c>
      <c r="K535" t="s">
        <v>225</v>
      </c>
      <c r="L535" t="s">
        <v>326</v>
      </c>
      <c r="M535" t="s">
        <v>345</v>
      </c>
      <c r="N535" t="s">
        <v>545</v>
      </c>
      <c r="O535" t="s">
        <v>340</v>
      </c>
      <c r="P535" t="s">
        <v>1216</v>
      </c>
      <c r="Q535" s="131">
        <v>9916</v>
      </c>
      <c r="R535" s="131">
        <v>3.3719999999999999</v>
      </c>
      <c r="S535" s="131">
        <v>21939</v>
      </c>
      <c r="T535" s="109"/>
      <c r="U535" s="131">
        <v>7335.6890000000003</v>
      </c>
      <c r="V535" s="132">
        <v>0</v>
      </c>
      <c r="W535" s="132">
        <v>2.4556833058594341E-2</v>
      </c>
      <c r="X535" s="132">
        <v>3.9500000000000004E-3</v>
      </c>
    </row>
    <row r="536" spans="1:24">
      <c r="A536" t="s">
        <v>1214</v>
      </c>
      <c r="B536" t="s">
        <v>1240</v>
      </c>
      <c r="C536" t="s">
        <v>3689</v>
      </c>
      <c r="D536" t="s">
        <v>3690</v>
      </c>
      <c r="E536" t="s">
        <v>80</v>
      </c>
      <c r="F536" t="s">
        <v>3691</v>
      </c>
      <c r="G536" t="s">
        <v>3692</v>
      </c>
      <c r="H536" t="s">
        <v>322</v>
      </c>
      <c r="I536" t="s">
        <v>918</v>
      </c>
      <c r="J536" t="s">
        <v>206</v>
      </c>
      <c r="K536" t="s">
        <v>225</v>
      </c>
      <c r="L536" t="s">
        <v>326</v>
      </c>
      <c r="M536" t="s">
        <v>345</v>
      </c>
      <c r="N536" t="s">
        <v>547</v>
      </c>
      <c r="O536" t="s">
        <v>340</v>
      </c>
      <c r="P536" t="s">
        <v>1216</v>
      </c>
      <c r="Q536" s="131">
        <v>10366</v>
      </c>
      <c r="R536" s="131">
        <v>3.3719999999999999</v>
      </c>
      <c r="S536" s="131">
        <v>20517</v>
      </c>
      <c r="T536" s="109"/>
      <c r="U536" s="131">
        <v>7171.5429999999997</v>
      </c>
      <c r="V536" s="132">
        <v>0</v>
      </c>
      <c r="W536" s="132">
        <v>2.4007340581577382E-2</v>
      </c>
      <c r="X536" s="132">
        <v>3.8700000000000002E-3</v>
      </c>
    </row>
    <row r="537" spans="1:24">
      <c r="A537" t="s">
        <v>1214</v>
      </c>
      <c r="B537" t="s">
        <v>1240</v>
      </c>
      <c r="C537" t="s">
        <v>3927</v>
      </c>
      <c r="D537" t="s">
        <v>3928</v>
      </c>
      <c r="E537" t="s">
        <v>310</v>
      </c>
      <c r="F537" t="s">
        <v>3929</v>
      </c>
      <c r="G537" t="s">
        <v>3930</v>
      </c>
      <c r="H537" t="s">
        <v>322</v>
      </c>
      <c r="I537" t="s">
        <v>918</v>
      </c>
      <c r="J537" t="s">
        <v>206</v>
      </c>
      <c r="K537" t="s">
        <v>205</v>
      </c>
      <c r="L537" t="s">
        <v>326</v>
      </c>
      <c r="M537" t="s">
        <v>347</v>
      </c>
      <c r="N537" t="s">
        <v>545</v>
      </c>
      <c r="O537" t="s">
        <v>340</v>
      </c>
      <c r="P537" t="s">
        <v>1216</v>
      </c>
      <c r="Q537" s="131">
        <v>116106.82</v>
      </c>
      <c r="R537" s="131">
        <v>3.3719999999999999</v>
      </c>
      <c r="S537" s="131">
        <v>59.5</v>
      </c>
      <c r="T537" s="109"/>
      <c r="U537" s="131">
        <v>232.95</v>
      </c>
      <c r="V537" s="132">
        <v>4.1099999999999999E-3</v>
      </c>
      <c r="W537" s="132">
        <v>7.7981962716788442E-4</v>
      </c>
      <c r="X537" s="132">
        <v>1.2999999999999999E-4</v>
      </c>
    </row>
    <row r="538" spans="1:24">
      <c r="A538" t="s">
        <v>1214</v>
      </c>
      <c r="B538" t="s">
        <v>1240</v>
      </c>
      <c r="C538" t="s">
        <v>3935</v>
      </c>
      <c r="D538" t="s">
        <v>3936</v>
      </c>
      <c r="E538" t="s">
        <v>80</v>
      </c>
      <c r="F538" t="s">
        <v>3937</v>
      </c>
      <c r="G538" t="s">
        <v>3938</v>
      </c>
      <c r="H538" t="s">
        <v>322</v>
      </c>
      <c r="I538" t="s">
        <v>918</v>
      </c>
      <c r="J538" t="s">
        <v>206</v>
      </c>
      <c r="K538" t="s">
        <v>273</v>
      </c>
      <c r="L538" t="s">
        <v>326</v>
      </c>
      <c r="M538" t="s">
        <v>315</v>
      </c>
      <c r="N538" t="s">
        <v>569</v>
      </c>
      <c r="O538" t="s">
        <v>340</v>
      </c>
      <c r="P538" t="s">
        <v>1217</v>
      </c>
      <c r="Q538" s="131">
        <v>18888</v>
      </c>
      <c r="R538" s="131">
        <v>3.9550000000000001</v>
      </c>
      <c r="S538" s="131">
        <v>110</v>
      </c>
      <c r="T538" s="109"/>
      <c r="U538" s="131">
        <v>82.176000000000002</v>
      </c>
      <c r="V538" s="132">
        <v>2.7E-4</v>
      </c>
      <c r="W538" s="132">
        <v>2.7509103963145771E-4</v>
      </c>
      <c r="X538" s="132">
        <v>4.0000000000000003E-5</v>
      </c>
    </row>
    <row r="539" spans="1:24">
      <c r="A539" t="s">
        <v>1214</v>
      </c>
      <c r="B539" t="s">
        <v>1243</v>
      </c>
      <c r="C539" t="s">
        <v>3935</v>
      </c>
      <c r="D539" t="s">
        <v>3936</v>
      </c>
      <c r="E539" t="s">
        <v>80</v>
      </c>
      <c r="F539" t="s">
        <v>3937</v>
      </c>
      <c r="G539" t="s">
        <v>3938</v>
      </c>
      <c r="H539" t="s">
        <v>322</v>
      </c>
      <c r="I539" t="s">
        <v>918</v>
      </c>
      <c r="J539" t="s">
        <v>206</v>
      </c>
      <c r="K539" t="s">
        <v>273</v>
      </c>
      <c r="L539" t="s">
        <v>326</v>
      </c>
      <c r="M539" t="s">
        <v>315</v>
      </c>
      <c r="N539" t="s">
        <v>569</v>
      </c>
      <c r="O539" t="s">
        <v>340</v>
      </c>
      <c r="P539" t="s">
        <v>1217</v>
      </c>
      <c r="Q539" s="131">
        <v>9753</v>
      </c>
      <c r="R539" s="131">
        <v>3.9550000000000001</v>
      </c>
      <c r="S539" s="131">
        <v>110</v>
      </c>
      <c r="T539" s="109"/>
      <c r="U539" s="131">
        <v>42.433</v>
      </c>
      <c r="V539" s="132">
        <v>1.3999999999999999E-4</v>
      </c>
      <c r="W539" s="132">
        <v>1</v>
      </c>
      <c r="X539" s="132">
        <v>1.2E-4</v>
      </c>
    </row>
    <row r="540" spans="1:24">
      <c r="A540" t="s">
        <v>1214</v>
      </c>
      <c r="B540" t="s">
        <v>1244</v>
      </c>
      <c r="C540" t="s">
        <v>1992</v>
      </c>
      <c r="D540" t="s">
        <v>1993</v>
      </c>
      <c r="E540" t="s">
        <v>310</v>
      </c>
      <c r="F540" t="s">
        <v>1992</v>
      </c>
      <c r="G540" t="s">
        <v>3517</v>
      </c>
      <c r="H540" t="s">
        <v>322</v>
      </c>
      <c r="I540" t="s">
        <v>918</v>
      </c>
      <c r="J540" t="s">
        <v>205</v>
      </c>
      <c r="K540" t="s">
        <v>205</v>
      </c>
      <c r="L540" t="s">
        <v>326</v>
      </c>
      <c r="M540" t="s">
        <v>341</v>
      </c>
      <c r="N540" t="s">
        <v>449</v>
      </c>
      <c r="O540" t="s">
        <v>340</v>
      </c>
      <c r="P540" t="s">
        <v>1213</v>
      </c>
      <c r="Q540" s="131">
        <v>199785</v>
      </c>
      <c r="R540" s="131">
        <v>1</v>
      </c>
      <c r="S540" s="131">
        <v>6462</v>
      </c>
      <c r="T540" s="109"/>
      <c r="U540" s="131">
        <v>12910.107</v>
      </c>
      <c r="V540" s="132">
        <v>1.4999999999999999E-4</v>
      </c>
      <c r="W540" s="132">
        <v>8.9494420883629355E-2</v>
      </c>
      <c r="X540" s="132">
        <v>2.5610000000000001E-2</v>
      </c>
    </row>
    <row r="541" spans="1:24">
      <c r="A541" t="s">
        <v>1214</v>
      </c>
      <c r="B541" t="s">
        <v>1244</v>
      </c>
      <c r="C541" t="s">
        <v>1536</v>
      </c>
      <c r="D541" t="s">
        <v>1537</v>
      </c>
      <c r="E541" t="s">
        <v>310</v>
      </c>
      <c r="F541" t="s">
        <v>1536</v>
      </c>
      <c r="G541" t="s">
        <v>3514</v>
      </c>
      <c r="H541" t="s">
        <v>322</v>
      </c>
      <c r="I541" t="s">
        <v>918</v>
      </c>
      <c r="J541" t="s">
        <v>205</v>
      </c>
      <c r="K541" t="s">
        <v>205</v>
      </c>
      <c r="L541" t="s">
        <v>326</v>
      </c>
      <c r="M541" t="s">
        <v>341</v>
      </c>
      <c r="N541" t="s">
        <v>449</v>
      </c>
      <c r="O541" t="s">
        <v>340</v>
      </c>
      <c r="P541" t="s">
        <v>1213</v>
      </c>
      <c r="Q541" s="131">
        <v>157468</v>
      </c>
      <c r="R541" s="131">
        <v>1</v>
      </c>
      <c r="S541" s="131">
        <v>6262</v>
      </c>
      <c r="T541" s="109"/>
      <c r="U541" s="131">
        <v>9860.6460000000006</v>
      </c>
      <c r="V541" s="132">
        <v>1E-4</v>
      </c>
      <c r="W541" s="132">
        <v>6.8355188946805506E-2</v>
      </c>
      <c r="X541" s="132">
        <v>1.9560000000000001E-2</v>
      </c>
    </row>
    <row r="542" spans="1:24">
      <c r="A542" t="s">
        <v>1214</v>
      </c>
      <c r="B542" t="s">
        <v>1244</v>
      </c>
      <c r="C542" t="s">
        <v>2089</v>
      </c>
      <c r="D542" t="s">
        <v>2090</v>
      </c>
      <c r="E542" t="s">
        <v>310</v>
      </c>
      <c r="F542" t="s">
        <v>2089</v>
      </c>
      <c r="G542" t="s">
        <v>3533</v>
      </c>
      <c r="H542" t="s">
        <v>322</v>
      </c>
      <c r="I542" t="s">
        <v>918</v>
      </c>
      <c r="J542" t="s">
        <v>205</v>
      </c>
      <c r="K542" t="s">
        <v>205</v>
      </c>
      <c r="L542" t="s">
        <v>326</v>
      </c>
      <c r="M542" t="s">
        <v>341</v>
      </c>
      <c r="N542" t="s">
        <v>465</v>
      </c>
      <c r="O542" t="s">
        <v>340</v>
      </c>
      <c r="P542" t="s">
        <v>1213</v>
      </c>
      <c r="Q542" s="131">
        <v>19629</v>
      </c>
      <c r="R542" s="131">
        <v>1</v>
      </c>
      <c r="S542" s="131">
        <v>30970</v>
      </c>
      <c r="T542" s="109"/>
      <c r="U542" s="131">
        <v>6079.1009999999997</v>
      </c>
      <c r="V542" s="132">
        <v>1.6000000000000001E-4</v>
      </c>
      <c r="W542" s="132">
        <v>4.2141062307856324E-2</v>
      </c>
      <c r="X542" s="132">
        <v>1.206E-2</v>
      </c>
    </row>
    <row r="543" spans="1:24">
      <c r="A543" t="s">
        <v>1214</v>
      </c>
      <c r="B543" t="s">
        <v>1244</v>
      </c>
      <c r="C543" t="s">
        <v>2247</v>
      </c>
      <c r="D543" t="s">
        <v>2248</v>
      </c>
      <c r="E543" t="s">
        <v>310</v>
      </c>
      <c r="F543" t="s">
        <v>3708</v>
      </c>
      <c r="G543" t="s">
        <v>3709</v>
      </c>
      <c r="H543" t="s">
        <v>322</v>
      </c>
      <c r="I543" t="s">
        <v>918</v>
      </c>
      <c r="J543" t="s">
        <v>205</v>
      </c>
      <c r="K543" t="s">
        <v>205</v>
      </c>
      <c r="L543" t="s">
        <v>326</v>
      </c>
      <c r="M543" t="s">
        <v>341</v>
      </c>
      <c r="N543" t="s">
        <v>460</v>
      </c>
      <c r="O543" t="s">
        <v>340</v>
      </c>
      <c r="P543" t="s">
        <v>1213</v>
      </c>
      <c r="Q543" s="131">
        <v>53070</v>
      </c>
      <c r="R543" s="131">
        <v>1</v>
      </c>
      <c r="S543" s="131">
        <v>9235</v>
      </c>
      <c r="T543" s="109"/>
      <c r="U543" s="131">
        <v>4901.0150000000003</v>
      </c>
      <c r="V543" s="132">
        <v>4.4999999999999999E-4</v>
      </c>
      <c r="W543" s="132">
        <v>3.3974427877861958E-2</v>
      </c>
      <c r="X543" s="132">
        <v>9.7199999999999995E-3</v>
      </c>
    </row>
    <row r="544" spans="1:24">
      <c r="A544" t="s">
        <v>1214</v>
      </c>
      <c r="B544" t="s">
        <v>1244</v>
      </c>
      <c r="C544" t="s">
        <v>3535</v>
      </c>
      <c r="D544" t="s">
        <v>3536</v>
      </c>
      <c r="E544" t="s">
        <v>310</v>
      </c>
      <c r="F544" t="s">
        <v>3535</v>
      </c>
      <c r="G544" t="s">
        <v>3537</v>
      </c>
      <c r="H544" t="s">
        <v>322</v>
      </c>
      <c r="I544" t="s">
        <v>918</v>
      </c>
      <c r="J544" t="s">
        <v>205</v>
      </c>
      <c r="K544" t="s">
        <v>205</v>
      </c>
      <c r="L544" t="s">
        <v>326</v>
      </c>
      <c r="M544" t="s">
        <v>341</v>
      </c>
      <c r="N544" t="s">
        <v>447</v>
      </c>
      <c r="O544" t="s">
        <v>340</v>
      </c>
      <c r="P544" t="s">
        <v>1213</v>
      </c>
      <c r="Q544" s="131">
        <v>38917</v>
      </c>
      <c r="R544" s="131">
        <v>1</v>
      </c>
      <c r="S544" s="131">
        <v>12570</v>
      </c>
      <c r="T544" s="109"/>
      <c r="U544" s="131">
        <v>4891.8670000000002</v>
      </c>
      <c r="V544" s="132">
        <v>4.8000000000000001E-4</v>
      </c>
      <c r="W544" s="132">
        <v>3.3911012837053736E-2</v>
      </c>
      <c r="X544" s="132">
        <v>9.7099999999999999E-3</v>
      </c>
    </row>
    <row r="545" spans="1:24">
      <c r="A545" t="s">
        <v>1214</v>
      </c>
      <c r="B545" t="s">
        <v>1244</v>
      </c>
      <c r="C545" t="s">
        <v>2172</v>
      </c>
      <c r="D545" t="s">
        <v>2173</v>
      </c>
      <c r="E545" t="s">
        <v>310</v>
      </c>
      <c r="F545" t="s">
        <v>2172</v>
      </c>
      <c r="G545" t="s">
        <v>3519</v>
      </c>
      <c r="H545" t="s">
        <v>322</v>
      </c>
      <c r="I545" t="s">
        <v>918</v>
      </c>
      <c r="J545" t="s">
        <v>205</v>
      </c>
      <c r="K545" t="s">
        <v>205</v>
      </c>
      <c r="L545" t="s">
        <v>326</v>
      </c>
      <c r="M545" t="s">
        <v>341</v>
      </c>
      <c r="N545" t="s">
        <v>468</v>
      </c>
      <c r="O545" t="s">
        <v>340</v>
      </c>
      <c r="P545" t="s">
        <v>1213</v>
      </c>
      <c r="Q545" s="131">
        <v>79200</v>
      </c>
      <c r="R545" s="131">
        <v>1</v>
      </c>
      <c r="S545" s="131">
        <v>5699</v>
      </c>
      <c r="T545" s="109"/>
      <c r="U545" s="131">
        <v>4513.6080000000002</v>
      </c>
      <c r="V545" s="132">
        <v>6.0000000000000002E-5</v>
      </c>
      <c r="W545" s="132">
        <v>3.1288875766538306E-2</v>
      </c>
      <c r="X545" s="132">
        <v>8.9599999999999992E-3</v>
      </c>
    </row>
    <row r="546" spans="1:24">
      <c r="A546" t="s">
        <v>1214</v>
      </c>
      <c r="B546" t="s">
        <v>1244</v>
      </c>
      <c r="C546" t="s">
        <v>2370</v>
      </c>
      <c r="D546" t="s">
        <v>2371</v>
      </c>
      <c r="E546" t="s">
        <v>310</v>
      </c>
      <c r="F546" t="s">
        <v>3569</v>
      </c>
      <c r="G546" t="s">
        <v>3570</v>
      </c>
      <c r="H546" t="s">
        <v>322</v>
      </c>
      <c r="I546" t="s">
        <v>918</v>
      </c>
      <c r="J546" t="s">
        <v>205</v>
      </c>
      <c r="K546" t="s">
        <v>205</v>
      </c>
      <c r="L546" t="s">
        <v>326</v>
      </c>
      <c r="M546" t="s">
        <v>341</v>
      </c>
      <c r="N546" t="s">
        <v>446</v>
      </c>
      <c r="O546" t="s">
        <v>340</v>
      </c>
      <c r="P546" t="s">
        <v>1213</v>
      </c>
      <c r="Q546" s="131">
        <v>38760</v>
      </c>
      <c r="R546" s="131">
        <v>1</v>
      </c>
      <c r="S546" s="131">
        <v>9432</v>
      </c>
      <c r="T546" s="109"/>
      <c r="U546" s="131">
        <v>3655.8429999999998</v>
      </c>
      <c r="V546" s="132">
        <v>1.7000000000000001E-4</v>
      </c>
      <c r="W546" s="132">
        <v>2.5342745193860143E-2</v>
      </c>
      <c r="X546" s="132">
        <v>7.2500000000000004E-3</v>
      </c>
    </row>
    <row r="547" spans="1:24">
      <c r="A547" t="s">
        <v>1214</v>
      </c>
      <c r="B547" t="s">
        <v>1244</v>
      </c>
      <c r="C547" t="s">
        <v>1930</v>
      </c>
      <c r="D547" t="s">
        <v>1931</v>
      </c>
      <c r="E547" t="s">
        <v>310</v>
      </c>
      <c r="F547" t="s">
        <v>1930</v>
      </c>
      <c r="G547" t="s">
        <v>3707</v>
      </c>
      <c r="H547" t="s">
        <v>322</v>
      </c>
      <c r="I547" t="s">
        <v>918</v>
      </c>
      <c r="J547" t="s">
        <v>205</v>
      </c>
      <c r="K547" t="s">
        <v>205</v>
      </c>
      <c r="L547" t="s">
        <v>326</v>
      </c>
      <c r="M547" t="s">
        <v>341</v>
      </c>
      <c r="N547" t="s">
        <v>465</v>
      </c>
      <c r="O547" t="s">
        <v>340</v>
      </c>
      <c r="P547" t="s">
        <v>1213</v>
      </c>
      <c r="Q547" s="131">
        <v>8724</v>
      </c>
      <c r="R547" s="131">
        <v>1</v>
      </c>
      <c r="S547" s="131">
        <v>38400</v>
      </c>
      <c r="T547" s="109"/>
      <c r="U547" s="131">
        <v>3350.0160000000001</v>
      </c>
      <c r="V547" s="132">
        <v>1.8000000000000001E-4</v>
      </c>
      <c r="W547" s="132">
        <v>2.3222715494991057E-2</v>
      </c>
      <c r="X547" s="132">
        <v>6.6499999999999997E-3</v>
      </c>
    </row>
    <row r="548" spans="1:24">
      <c r="A548" t="s">
        <v>1214</v>
      </c>
      <c r="B548" t="s">
        <v>1244</v>
      </c>
      <c r="C548" t="s">
        <v>2184</v>
      </c>
      <c r="D548" t="s">
        <v>2185</v>
      </c>
      <c r="E548" t="s">
        <v>310</v>
      </c>
      <c r="F548" t="s">
        <v>3515</v>
      </c>
      <c r="G548" t="s">
        <v>3516</v>
      </c>
      <c r="H548" t="s">
        <v>322</v>
      </c>
      <c r="I548" t="s">
        <v>918</v>
      </c>
      <c r="J548" t="s">
        <v>205</v>
      </c>
      <c r="K548" t="s">
        <v>205</v>
      </c>
      <c r="L548" t="s">
        <v>326</v>
      </c>
      <c r="M548" t="s">
        <v>341</v>
      </c>
      <c r="N548" t="s">
        <v>446</v>
      </c>
      <c r="O548" t="s">
        <v>340</v>
      </c>
      <c r="P548" t="s">
        <v>1213</v>
      </c>
      <c r="Q548" s="131">
        <v>34362</v>
      </c>
      <c r="R548" s="131">
        <v>1</v>
      </c>
      <c r="S548" s="131">
        <v>9745</v>
      </c>
      <c r="T548" s="109"/>
      <c r="U548" s="131">
        <v>3348.5770000000002</v>
      </c>
      <c r="V548" s="132">
        <v>1.2999999999999999E-4</v>
      </c>
      <c r="W548" s="132">
        <v>2.3212740173202358E-2</v>
      </c>
      <c r="X548" s="132">
        <v>6.6400000000000001E-3</v>
      </c>
    </row>
    <row r="549" spans="1:24">
      <c r="A549" t="s">
        <v>1214</v>
      </c>
      <c r="B549" t="s">
        <v>1244</v>
      </c>
      <c r="C549" t="s">
        <v>1596</v>
      </c>
      <c r="D549" t="s">
        <v>1597</v>
      </c>
      <c r="E549" t="s">
        <v>310</v>
      </c>
      <c r="F549" t="s">
        <v>1596</v>
      </c>
      <c r="G549" t="s">
        <v>3524</v>
      </c>
      <c r="H549" t="s">
        <v>322</v>
      </c>
      <c r="I549" t="s">
        <v>918</v>
      </c>
      <c r="J549" t="s">
        <v>205</v>
      </c>
      <c r="K549" t="s">
        <v>205</v>
      </c>
      <c r="L549" t="s">
        <v>326</v>
      </c>
      <c r="M549" t="s">
        <v>341</v>
      </c>
      <c r="N549" t="s">
        <v>442</v>
      </c>
      <c r="O549" t="s">
        <v>340</v>
      </c>
      <c r="P549" t="s">
        <v>1213</v>
      </c>
      <c r="Q549" s="131">
        <v>43535.4</v>
      </c>
      <c r="R549" s="131">
        <v>1</v>
      </c>
      <c r="S549" s="131">
        <v>7640</v>
      </c>
      <c r="T549" s="109"/>
      <c r="U549" s="131">
        <v>3326.105</v>
      </c>
      <c r="V549" s="132">
        <v>3.6000000000000002E-4</v>
      </c>
      <c r="W549" s="132">
        <v>2.3056961555248459E-2</v>
      </c>
      <c r="X549" s="132">
        <v>6.6E-3</v>
      </c>
    </row>
    <row r="550" spans="1:24">
      <c r="A550" t="s">
        <v>1214</v>
      </c>
      <c r="B550" t="s">
        <v>1244</v>
      </c>
      <c r="C550" t="s">
        <v>1898</v>
      </c>
      <c r="D550" t="s">
        <v>1899</v>
      </c>
      <c r="E550" t="s">
        <v>310</v>
      </c>
      <c r="F550" t="s">
        <v>3538</v>
      </c>
      <c r="G550" t="s">
        <v>3539</v>
      </c>
      <c r="H550" t="s">
        <v>322</v>
      </c>
      <c r="I550" t="s">
        <v>918</v>
      </c>
      <c r="J550" t="s">
        <v>205</v>
      </c>
      <c r="K550" t="s">
        <v>205</v>
      </c>
      <c r="L550" t="s">
        <v>326</v>
      </c>
      <c r="M550" t="s">
        <v>341</v>
      </c>
      <c r="N550" t="s">
        <v>449</v>
      </c>
      <c r="O550" t="s">
        <v>340</v>
      </c>
      <c r="P550" t="s">
        <v>1213</v>
      </c>
      <c r="Q550" s="131">
        <v>13222</v>
      </c>
      <c r="R550" s="131">
        <v>1</v>
      </c>
      <c r="S550" s="131">
        <v>21950</v>
      </c>
      <c r="T550" s="109"/>
      <c r="U550" s="131">
        <v>2902.2289999999998</v>
      </c>
      <c r="V550" s="132">
        <v>5.0000000000000002E-5</v>
      </c>
      <c r="W550" s="132">
        <v>2.0118601931546715E-2</v>
      </c>
      <c r="X550" s="132">
        <v>5.7600000000000004E-3</v>
      </c>
    </row>
    <row r="551" spans="1:24">
      <c r="A551" t="s">
        <v>1214</v>
      </c>
      <c r="B551" t="s">
        <v>1244</v>
      </c>
      <c r="C551" t="s">
        <v>2556</v>
      </c>
      <c r="D551" t="s">
        <v>2557</v>
      </c>
      <c r="E551" t="s">
        <v>310</v>
      </c>
      <c r="F551" t="s">
        <v>2556</v>
      </c>
      <c r="G551" t="s">
        <v>3520</v>
      </c>
      <c r="H551" t="s">
        <v>322</v>
      </c>
      <c r="I551" t="s">
        <v>918</v>
      </c>
      <c r="J551" t="s">
        <v>205</v>
      </c>
      <c r="K551" t="s">
        <v>205</v>
      </c>
      <c r="L551" t="s">
        <v>326</v>
      </c>
      <c r="M551" t="s">
        <v>341</v>
      </c>
      <c r="N551" t="s">
        <v>447</v>
      </c>
      <c r="O551" t="s">
        <v>340</v>
      </c>
      <c r="P551" t="s">
        <v>1213</v>
      </c>
      <c r="Q551" s="131">
        <v>1864</v>
      </c>
      <c r="R551" s="131">
        <v>1</v>
      </c>
      <c r="S551" s="131">
        <v>149800</v>
      </c>
      <c r="T551" s="109">
        <v>3.77</v>
      </c>
      <c r="U551" s="131">
        <v>2796.0419999999999</v>
      </c>
      <c r="V551" s="132">
        <v>4.0000000000000003E-5</v>
      </c>
      <c r="W551" s="132">
        <v>1.9382500823293316E-2</v>
      </c>
      <c r="X551" s="132">
        <v>5.5599999999999998E-3</v>
      </c>
    </row>
    <row r="552" spans="1:24">
      <c r="A552" t="s">
        <v>1214</v>
      </c>
      <c r="B552" t="s">
        <v>1244</v>
      </c>
      <c r="C552" t="s">
        <v>3253</v>
      </c>
      <c r="D552" t="s">
        <v>3254</v>
      </c>
      <c r="E552" t="s">
        <v>310</v>
      </c>
      <c r="F552" t="s">
        <v>3253</v>
      </c>
      <c r="G552" t="s">
        <v>3518</v>
      </c>
      <c r="H552" t="s">
        <v>322</v>
      </c>
      <c r="I552" t="s">
        <v>918</v>
      </c>
      <c r="J552" t="s">
        <v>205</v>
      </c>
      <c r="K552" t="s">
        <v>205</v>
      </c>
      <c r="L552" t="s">
        <v>326</v>
      </c>
      <c r="M552" t="s">
        <v>341</v>
      </c>
      <c r="N552" t="s">
        <v>449</v>
      </c>
      <c r="O552" t="s">
        <v>340</v>
      </c>
      <c r="P552" t="s">
        <v>1213</v>
      </c>
      <c r="Q552" s="131">
        <v>75739</v>
      </c>
      <c r="R552" s="131">
        <v>1</v>
      </c>
      <c r="S552" s="131">
        <v>3356</v>
      </c>
      <c r="T552" s="109"/>
      <c r="U552" s="131">
        <v>2541.8009999999999</v>
      </c>
      <c r="V552" s="132">
        <v>6.0000000000000002E-5</v>
      </c>
      <c r="W552" s="132">
        <v>1.7620071506489449E-2</v>
      </c>
      <c r="X552" s="132">
        <v>5.0400000000000002E-3</v>
      </c>
    </row>
    <row r="553" spans="1:24">
      <c r="A553" t="s">
        <v>1214</v>
      </c>
      <c r="B553" t="s">
        <v>1244</v>
      </c>
      <c r="C553" t="s">
        <v>2095</v>
      </c>
      <c r="D553" t="s">
        <v>2096</v>
      </c>
      <c r="E553" t="s">
        <v>310</v>
      </c>
      <c r="F553" t="s">
        <v>2095</v>
      </c>
      <c r="G553" t="s">
        <v>3593</v>
      </c>
      <c r="H553" t="s">
        <v>322</v>
      </c>
      <c r="I553" t="s">
        <v>918</v>
      </c>
      <c r="J553" t="s">
        <v>205</v>
      </c>
      <c r="K553" t="s">
        <v>205</v>
      </c>
      <c r="L553" t="s">
        <v>326</v>
      </c>
      <c r="M553" t="s">
        <v>341</v>
      </c>
      <c r="N553" t="s">
        <v>485</v>
      </c>
      <c r="O553" t="s">
        <v>340</v>
      </c>
      <c r="P553" t="s">
        <v>1213</v>
      </c>
      <c r="Q553" s="131">
        <v>424413</v>
      </c>
      <c r="R553" s="131">
        <v>1</v>
      </c>
      <c r="S553" s="131">
        <v>575</v>
      </c>
      <c r="T553" s="109"/>
      <c r="U553" s="131">
        <v>2440.375</v>
      </c>
      <c r="V553" s="132">
        <v>1.4999999999999999E-4</v>
      </c>
      <c r="W553" s="132">
        <v>1.6916974225224236E-2</v>
      </c>
      <c r="X553" s="132">
        <v>4.8399999999999997E-3</v>
      </c>
    </row>
    <row r="554" spans="1:24">
      <c r="A554" t="s">
        <v>1214</v>
      </c>
      <c r="B554" t="s">
        <v>1244</v>
      </c>
      <c r="C554" t="s">
        <v>3558</v>
      </c>
      <c r="D554" t="s">
        <v>3559</v>
      </c>
      <c r="E554" t="s">
        <v>310</v>
      </c>
      <c r="F554" t="s">
        <v>3558</v>
      </c>
      <c r="G554" t="s">
        <v>3560</v>
      </c>
      <c r="H554" t="s">
        <v>322</v>
      </c>
      <c r="I554" t="s">
        <v>918</v>
      </c>
      <c r="J554" t="s">
        <v>205</v>
      </c>
      <c r="K554" t="s">
        <v>205</v>
      </c>
      <c r="L554" t="s">
        <v>326</v>
      </c>
      <c r="M554" t="s">
        <v>341</v>
      </c>
      <c r="N554" t="s">
        <v>459</v>
      </c>
      <c r="O554" t="s">
        <v>340</v>
      </c>
      <c r="P554" t="s">
        <v>1213</v>
      </c>
      <c r="Q554" s="131">
        <v>2534</v>
      </c>
      <c r="R554" s="131">
        <v>1</v>
      </c>
      <c r="S554" s="131">
        <v>95280</v>
      </c>
      <c r="T554" s="109"/>
      <c r="U554" s="131">
        <v>2414.395</v>
      </c>
      <c r="V554" s="132">
        <v>9.0000000000000006E-5</v>
      </c>
      <c r="W554" s="132">
        <v>1.6736877727607548E-2</v>
      </c>
      <c r="X554" s="132">
        <v>4.79E-3</v>
      </c>
    </row>
    <row r="555" spans="1:24">
      <c r="A555" t="s">
        <v>1214</v>
      </c>
      <c r="B555" t="s">
        <v>1244</v>
      </c>
      <c r="C555" t="s">
        <v>2518</v>
      </c>
      <c r="D555" t="s">
        <v>2519</v>
      </c>
      <c r="E555" t="s">
        <v>310</v>
      </c>
      <c r="F555" t="s">
        <v>3727</v>
      </c>
      <c r="G555" t="s">
        <v>3728</v>
      </c>
      <c r="H555" t="s">
        <v>322</v>
      </c>
      <c r="I555" t="s">
        <v>918</v>
      </c>
      <c r="J555" t="s">
        <v>205</v>
      </c>
      <c r="K555" t="s">
        <v>205</v>
      </c>
      <c r="L555" t="s">
        <v>326</v>
      </c>
      <c r="M555" t="s">
        <v>341</v>
      </c>
      <c r="N555" t="s">
        <v>477</v>
      </c>
      <c r="O555" t="s">
        <v>340</v>
      </c>
      <c r="P555" t="s">
        <v>1213</v>
      </c>
      <c r="Q555" s="131">
        <v>5374</v>
      </c>
      <c r="R555" s="131">
        <v>1</v>
      </c>
      <c r="S555" s="131">
        <v>42880</v>
      </c>
      <c r="T555" s="109"/>
      <c r="U555" s="131">
        <v>2304.3710000000001</v>
      </c>
      <c r="V555" s="132">
        <v>3.4000000000000002E-4</v>
      </c>
      <c r="W555" s="132">
        <v>1.5974178071957876E-2</v>
      </c>
      <c r="X555" s="132">
        <v>4.5700000000000003E-3</v>
      </c>
    </row>
    <row r="556" spans="1:24">
      <c r="A556" t="s">
        <v>1214</v>
      </c>
      <c r="B556" t="s">
        <v>1244</v>
      </c>
      <c r="C556" t="s">
        <v>3258</v>
      </c>
      <c r="D556" t="s">
        <v>3259</v>
      </c>
      <c r="E556" t="s">
        <v>310</v>
      </c>
      <c r="F556" t="s">
        <v>3258</v>
      </c>
      <c r="G556" t="s">
        <v>3586</v>
      </c>
      <c r="H556" t="s">
        <v>322</v>
      </c>
      <c r="I556" t="s">
        <v>918</v>
      </c>
      <c r="J556" t="s">
        <v>205</v>
      </c>
      <c r="K556" t="s">
        <v>205</v>
      </c>
      <c r="L556" t="s">
        <v>326</v>
      </c>
      <c r="M556" t="s">
        <v>341</v>
      </c>
      <c r="N556" t="s">
        <v>442</v>
      </c>
      <c r="O556" t="s">
        <v>340</v>
      </c>
      <c r="P556" t="s">
        <v>1213</v>
      </c>
      <c r="Q556" s="131">
        <v>8102</v>
      </c>
      <c r="R556" s="131">
        <v>1</v>
      </c>
      <c r="S556" s="131">
        <v>27780</v>
      </c>
      <c r="T556" s="109"/>
      <c r="U556" s="131">
        <v>2250.7359999999999</v>
      </c>
      <c r="V556" s="132">
        <v>1.3999999999999999E-4</v>
      </c>
      <c r="W556" s="132">
        <v>1.5602373774433969E-2</v>
      </c>
      <c r="X556" s="132">
        <v>4.47E-3</v>
      </c>
    </row>
    <row r="557" spans="1:24">
      <c r="A557" t="s">
        <v>1214</v>
      </c>
      <c r="B557" t="s">
        <v>1244</v>
      </c>
      <c r="C557" t="s">
        <v>3601</v>
      </c>
      <c r="D557" t="s">
        <v>3602</v>
      </c>
      <c r="E557" t="s">
        <v>310</v>
      </c>
      <c r="F557" t="s">
        <v>3603</v>
      </c>
      <c r="G557" t="s">
        <v>3604</v>
      </c>
      <c r="H557" t="s">
        <v>322</v>
      </c>
      <c r="I557" t="s">
        <v>918</v>
      </c>
      <c r="J557" t="s">
        <v>205</v>
      </c>
      <c r="K557" t="s">
        <v>205</v>
      </c>
      <c r="L557" t="s">
        <v>326</v>
      </c>
      <c r="M557" t="s">
        <v>341</v>
      </c>
      <c r="N557" t="s">
        <v>449</v>
      </c>
      <c r="O557" t="s">
        <v>340</v>
      </c>
      <c r="P557" t="s">
        <v>1213</v>
      </c>
      <c r="Q557" s="131">
        <v>9106</v>
      </c>
      <c r="R557" s="131">
        <v>1</v>
      </c>
      <c r="S557" s="131">
        <v>24370</v>
      </c>
      <c r="T557" s="109"/>
      <c r="U557" s="131">
        <v>2219.1320000000001</v>
      </c>
      <c r="V557" s="132">
        <v>9.0000000000000006E-5</v>
      </c>
      <c r="W557" s="132">
        <v>1.5383291029604186E-2</v>
      </c>
      <c r="X557" s="132">
        <v>4.4000000000000003E-3</v>
      </c>
    </row>
    <row r="558" spans="1:24">
      <c r="A558" t="s">
        <v>1214</v>
      </c>
      <c r="B558" t="s">
        <v>1244</v>
      </c>
      <c r="C558" t="s">
        <v>3540</v>
      </c>
      <c r="D558" t="s">
        <v>3541</v>
      </c>
      <c r="E558" t="s">
        <v>310</v>
      </c>
      <c r="F558" t="s">
        <v>3540</v>
      </c>
      <c r="G558" t="s">
        <v>3542</v>
      </c>
      <c r="H558" t="s">
        <v>322</v>
      </c>
      <c r="I558" t="s">
        <v>918</v>
      </c>
      <c r="J558" t="s">
        <v>205</v>
      </c>
      <c r="K558" t="s">
        <v>205</v>
      </c>
      <c r="L558" t="s">
        <v>326</v>
      </c>
      <c r="M558" t="s">
        <v>341</v>
      </c>
      <c r="N558" t="s">
        <v>459</v>
      </c>
      <c r="O558" t="s">
        <v>340</v>
      </c>
      <c r="P558" t="s">
        <v>1213</v>
      </c>
      <c r="Q558" s="131">
        <v>14766</v>
      </c>
      <c r="R558" s="131">
        <v>1</v>
      </c>
      <c r="S558" s="131">
        <v>14620</v>
      </c>
      <c r="T558" s="109"/>
      <c r="U558" s="131">
        <v>2158.7890000000002</v>
      </c>
      <c r="V558" s="132">
        <v>1.2999999999999999E-4</v>
      </c>
      <c r="W558" s="132">
        <v>1.4964986065951999E-2</v>
      </c>
      <c r="X558" s="132">
        <v>4.28E-3</v>
      </c>
    </row>
    <row r="559" spans="1:24">
      <c r="A559" t="s">
        <v>1214</v>
      </c>
      <c r="B559" t="s">
        <v>1244</v>
      </c>
      <c r="C559" t="s">
        <v>2137</v>
      </c>
      <c r="D559" t="s">
        <v>2138</v>
      </c>
      <c r="E559" t="s">
        <v>310</v>
      </c>
      <c r="F559" t="s">
        <v>2137</v>
      </c>
      <c r="G559" t="s">
        <v>3544</v>
      </c>
      <c r="H559" t="s">
        <v>322</v>
      </c>
      <c r="I559" t="s">
        <v>918</v>
      </c>
      <c r="J559" t="s">
        <v>205</v>
      </c>
      <c r="K559" t="s">
        <v>205</v>
      </c>
      <c r="L559" t="s">
        <v>326</v>
      </c>
      <c r="M559" t="s">
        <v>341</v>
      </c>
      <c r="N559" t="s">
        <v>457</v>
      </c>
      <c r="O559" t="s">
        <v>340</v>
      </c>
      <c r="P559" t="s">
        <v>1213</v>
      </c>
      <c r="Q559" s="131">
        <v>90405</v>
      </c>
      <c r="R559" s="131">
        <v>1</v>
      </c>
      <c r="S559" s="131">
        <v>2309</v>
      </c>
      <c r="T559" s="109"/>
      <c r="U559" s="131">
        <v>2087.451</v>
      </c>
      <c r="V559" s="132">
        <v>6.9999999999999994E-5</v>
      </c>
      <c r="W559" s="132">
        <v>1.4470462434428545E-2</v>
      </c>
      <c r="X559" s="132">
        <v>4.1399999999999996E-3</v>
      </c>
    </row>
    <row r="560" spans="1:24">
      <c r="A560" t="s">
        <v>1214</v>
      </c>
      <c r="B560" t="s">
        <v>1244</v>
      </c>
      <c r="C560" t="s">
        <v>3916</v>
      </c>
      <c r="D560" t="s">
        <v>3917</v>
      </c>
      <c r="E560" t="s">
        <v>310</v>
      </c>
      <c r="F560" t="s">
        <v>3916</v>
      </c>
      <c r="G560" t="s">
        <v>3918</v>
      </c>
      <c r="H560" t="s">
        <v>322</v>
      </c>
      <c r="I560" t="s">
        <v>918</v>
      </c>
      <c r="J560" t="s">
        <v>205</v>
      </c>
      <c r="K560" t="s">
        <v>205</v>
      </c>
      <c r="L560" t="s">
        <v>326</v>
      </c>
      <c r="M560" t="s">
        <v>341</v>
      </c>
      <c r="N560" t="s">
        <v>479</v>
      </c>
      <c r="O560" t="s">
        <v>340</v>
      </c>
      <c r="P560" t="s">
        <v>1213</v>
      </c>
      <c r="Q560" s="131">
        <v>31370</v>
      </c>
      <c r="R560" s="131">
        <v>1</v>
      </c>
      <c r="S560" s="131">
        <v>6510</v>
      </c>
      <c r="T560" s="109"/>
      <c r="U560" s="131">
        <v>2042.1869999999999</v>
      </c>
      <c r="V560" s="132">
        <v>2.9999999999999997E-4</v>
      </c>
      <c r="W560" s="132">
        <v>1.4156686919874203E-2</v>
      </c>
      <c r="X560" s="132">
        <v>4.0499999999999998E-3</v>
      </c>
    </row>
    <row r="561" spans="1:24">
      <c r="A561" t="s">
        <v>1214</v>
      </c>
      <c r="B561" t="s">
        <v>1244</v>
      </c>
      <c r="C561" t="s">
        <v>1652</v>
      </c>
      <c r="D561" t="s">
        <v>1653</v>
      </c>
      <c r="E561" t="s">
        <v>310</v>
      </c>
      <c r="F561" t="s">
        <v>3521</v>
      </c>
      <c r="G561" t="s">
        <v>3522</v>
      </c>
      <c r="H561" t="s">
        <v>322</v>
      </c>
      <c r="I561" t="s">
        <v>918</v>
      </c>
      <c r="J561" t="s">
        <v>205</v>
      </c>
      <c r="K561" t="s">
        <v>205</v>
      </c>
      <c r="L561" t="s">
        <v>326</v>
      </c>
      <c r="M561" t="s">
        <v>341</v>
      </c>
      <c r="N561" t="s">
        <v>455</v>
      </c>
      <c r="O561" t="s">
        <v>340</v>
      </c>
      <c r="P561" t="s">
        <v>1213</v>
      </c>
      <c r="Q561" s="131">
        <v>19875</v>
      </c>
      <c r="R561" s="131">
        <v>1</v>
      </c>
      <c r="S561" s="131">
        <v>9900</v>
      </c>
      <c r="T561" s="109"/>
      <c r="U561" s="131">
        <v>1967.625</v>
      </c>
      <c r="V561" s="132">
        <v>1.9000000000000001E-4</v>
      </c>
      <c r="W561" s="132">
        <v>1.363981413098677E-2</v>
      </c>
      <c r="X561" s="132">
        <v>3.8999999999999998E-3</v>
      </c>
    </row>
    <row r="562" spans="1:24">
      <c r="A562" t="s">
        <v>1214</v>
      </c>
      <c r="B562" t="s">
        <v>1244</v>
      </c>
      <c r="C562" t="s">
        <v>2612</v>
      </c>
      <c r="D562" t="s">
        <v>2613</v>
      </c>
      <c r="E562" t="s">
        <v>310</v>
      </c>
      <c r="F562" t="s">
        <v>2612</v>
      </c>
      <c r="G562" t="s">
        <v>3592</v>
      </c>
      <c r="H562" t="s">
        <v>322</v>
      </c>
      <c r="I562" t="s">
        <v>918</v>
      </c>
      <c r="J562" t="s">
        <v>205</v>
      </c>
      <c r="K562" t="s">
        <v>205</v>
      </c>
      <c r="L562" t="s">
        <v>326</v>
      </c>
      <c r="M562" t="s">
        <v>341</v>
      </c>
      <c r="N562" t="s">
        <v>476</v>
      </c>
      <c r="O562" t="s">
        <v>340</v>
      </c>
      <c r="P562" t="s">
        <v>1213</v>
      </c>
      <c r="Q562" s="131">
        <v>49433</v>
      </c>
      <c r="R562" s="131">
        <v>1</v>
      </c>
      <c r="S562" s="131">
        <v>3869</v>
      </c>
      <c r="T562" s="109"/>
      <c r="U562" s="131">
        <v>1912.5630000000001</v>
      </c>
      <c r="V562" s="132">
        <v>1.8000000000000001E-4</v>
      </c>
      <c r="W562" s="132">
        <v>1.3258117697123411E-2</v>
      </c>
      <c r="X562" s="132">
        <v>3.79E-3</v>
      </c>
    </row>
    <row r="563" spans="1:24">
      <c r="A563" t="s">
        <v>1214</v>
      </c>
      <c r="B563" t="s">
        <v>1244</v>
      </c>
      <c r="C563" t="s">
        <v>2277</v>
      </c>
      <c r="D563" t="s">
        <v>2278</v>
      </c>
      <c r="E563" t="s">
        <v>310</v>
      </c>
      <c r="F563" t="s">
        <v>3705</v>
      </c>
      <c r="G563" t="s">
        <v>3706</v>
      </c>
      <c r="H563" t="s">
        <v>322</v>
      </c>
      <c r="I563" t="s">
        <v>918</v>
      </c>
      <c r="J563" t="s">
        <v>205</v>
      </c>
      <c r="K563" t="s">
        <v>205</v>
      </c>
      <c r="L563" t="s">
        <v>326</v>
      </c>
      <c r="M563" t="s">
        <v>341</v>
      </c>
      <c r="N563" t="s">
        <v>446</v>
      </c>
      <c r="O563" t="s">
        <v>340</v>
      </c>
      <c r="P563" t="s">
        <v>1213</v>
      </c>
      <c r="Q563" s="131">
        <v>12433</v>
      </c>
      <c r="R563" s="131">
        <v>1</v>
      </c>
      <c r="S563" s="131">
        <v>14880</v>
      </c>
      <c r="T563" s="109"/>
      <c r="U563" s="131">
        <v>1850.03</v>
      </c>
      <c r="V563" s="132">
        <v>1.6000000000000001E-4</v>
      </c>
      <c r="W563" s="132">
        <v>1.2824631388983904E-2</v>
      </c>
      <c r="X563" s="132">
        <v>3.6700000000000001E-3</v>
      </c>
    </row>
    <row r="564" spans="1:24">
      <c r="A564" t="s">
        <v>1214</v>
      </c>
      <c r="B564" t="s">
        <v>1244</v>
      </c>
      <c r="C564" t="s">
        <v>2706</v>
      </c>
      <c r="D564" t="s">
        <v>2707</v>
      </c>
      <c r="E564" t="s">
        <v>310</v>
      </c>
      <c r="F564" t="s">
        <v>2706</v>
      </c>
      <c r="G564" t="s">
        <v>3737</v>
      </c>
      <c r="H564" t="s">
        <v>322</v>
      </c>
      <c r="I564" t="s">
        <v>918</v>
      </c>
      <c r="J564" t="s">
        <v>205</v>
      </c>
      <c r="K564" t="s">
        <v>205</v>
      </c>
      <c r="L564" t="s">
        <v>326</v>
      </c>
      <c r="M564" t="s">
        <v>341</v>
      </c>
      <c r="N564" t="s">
        <v>477</v>
      </c>
      <c r="O564" t="s">
        <v>340</v>
      </c>
      <c r="P564" t="s">
        <v>1213</v>
      </c>
      <c r="Q564" s="131">
        <v>14390</v>
      </c>
      <c r="R564" s="131">
        <v>1</v>
      </c>
      <c r="S564" s="131">
        <v>11720</v>
      </c>
      <c r="T564" s="109"/>
      <c r="U564" s="131">
        <v>1686.508</v>
      </c>
      <c r="V564" s="132">
        <v>2.2000000000000001E-4</v>
      </c>
      <c r="W564" s="132">
        <v>1.1691077136355879E-2</v>
      </c>
      <c r="X564" s="132">
        <v>3.3500000000000001E-3</v>
      </c>
    </row>
    <row r="565" spans="1:24">
      <c r="A565" t="s">
        <v>1214</v>
      </c>
      <c r="B565" t="s">
        <v>1244</v>
      </c>
      <c r="C565" t="s">
        <v>3939</v>
      </c>
      <c r="D565" t="s">
        <v>3940</v>
      </c>
      <c r="E565" t="s">
        <v>310</v>
      </c>
      <c r="F565" t="s">
        <v>3939</v>
      </c>
      <c r="G565" t="s">
        <v>3941</v>
      </c>
      <c r="H565" t="s">
        <v>322</v>
      </c>
      <c r="I565" t="s">
        <v>918</v>
      </c>
      <c r="J565" t="s">
        <v>205</v>
      </c>
      <c r="K565" t="s">
        <v>205</v>
      </c>
      <c r="L565" t="s">
        <v>326</v>
      </c>
      <c r="M565" t="s">
        <v>341</v>
      </c>
      <c r="N565" t="s">
        <v>449</v>
      </c>
      <c r="O565" t="s">
        <v>340</v>
      </c>
      <c r="P565" t="s">
        <v>1213</v>
      </c>
      <c r="Q565" s="131">
        <v>6638</v>
      </c>
      <c r="R565" s="131">
        <v>1</v>
      </c>
      <c r="S565" s="131">
        <v>25090</v>
      </c>
      <c r="T565" s="109"/>
      <c r="U565" s="131">
        <v>1665.4739999999999</v>
      </c>
      <c r="V565" s="132">
        <v>1.9000000000000001E-4</v>
      </c>
      <c r="W565" s="132">
        <v>1.1545266908069911E-2</v>
      </c>
      <c r="X565" s="132">
        <v>3.3E-3</v>
      </c>
    </row>
    <row r="566" spans="1:24">
      <c r="A566" t="s">
        <v>1214</v>
      </c>
      <c r="B566" t="s">
        <v>1244</v>
      </c>
      <c r="C566" t="s">
        <v>2724</v>
      </c>
      <c r="D566" t="s">
        <v>2725</v>
      </c>
      <c r="E566" t="s">
        <v>310</v>
      </c>
      <c r="F566" t="s">
        <v>2724</v>
      </c>
      <c r="G566" t="s">
        <v>3718</v>
      </c>
      <c r="H566" t="s">
        <v>322</v>
      </c>
      <c r="I566" t="s">
        <v>918</v>
      </c>
      <c r="J566" t="s">
        <v>205</v>
      </c>
      <c r="K566" t="s">
        <v>205</v>
      </c>
      <c r="L566" t="s">
        <v>326</v>
      </c>
      <c r="M566" t="s">
        <v>341</v>
      </c>
      <c r="N566" t="s">
        <v>457</v>
      </c>
      <c r="O566" t="s">
        <v>340</v>
      </c>
      <c r="P566" t="s">
        <v>1213</v>
      </c>
      <c r="Q566" s="131">
        <v>1405</v>
      </c>
      <c r="R566" s="131">
        <v>1</v>
      </c>
      <c r="S566" s="131">
        <v>112370</v>
      </c>
      <c r="T566" s="109"/>
      <c r="U566" s="131">
        <v>1578.799</v>
      </c>
      <c r="V566" s="132">
        <v>1.8000000000000001E-4</v>
      </c>
      <c r="W566" s="132">
        <v>1.0944425340289833E-2</v>
      </c>
      <c r="X566" s="132">
        <v>3.13E-3</v>
      </c>
    </row>
    <row r="567" spans="1:24">
      <c r="A567" t="s">
        <v>1214</v>
      </c>
      <c r="B567" t="s">
        <v>1244</v>
      </c>
      <c r="C567" t="s">
        <v>3611</v>
      </c>
      <c r="D567" t="s">
        <v>3612</v>
      </c>
      <c r="E567" t="s">
        <v>310</v>
      </c>
      <c r="F567" t="s">
        <v>3611</v>
      </c>
      <c r="G567" t="s">
        <v>3613</v>
      </c>
      <c r="H567" t="s">
        <v>322</v>
      </c>
      <c r="I567" t="s">
        <v>918</v>
      </c>
      <c r="J567" t="s">
        <v>205</v>
      </c>
      <c r="K567" t="s">
        <v>205</v>
      </c>
      <c r="L567" t="s">
        <v>326</v>
      </c>
      <c r="M567" t="s">
        <v>341</v>
      </c>
      <c r="N567" t="s">
        <v>464</v>
      </c>
      <c r="O567" t="s">
        <v>340</v>
      </c>
      <c r="P567" t="s">
        <v>1213</v>
      </c>
      <c r="Q567" s="131">
        <v>2812</v>
      </c>
      <c r="R567" s="131">
        <v>1</v>
      </c>
      <c r="S567" s="131">
        <v>56070</v>
      </c>
      <c r="T567" s="109"/>
      <c r="U567" s="131">
        <v>1576.6880000000001</v>
      </c>
      <c r="V567" s="132">
        <v>3.1E-4</v>
      </c>
      <c r="W567" s="132">
        <v>1.0929791633343381E-2</v>
      </c>
      <c r="X567" s="132">
        <v>3.13E-3</v>
      </c>
    </row>
    <row r="568" spans="1:24">
      <c r="A568" t="s">
        <v>1214</v>
      </c>
      <c r="B568" t="s">
        <v>1244</v>
      </c>
      <c r="C568" t="s">
        <v>3739</v>
      </c>
      <c r="D568" t="s">
        <v>3740</v>
      </c>
      <c r="E568" t="s">
        <v>310</v>
      </c>
      <c r="F568" t="s">
        <v>3739</v>
      </c>
      <c r="G568" t="s">
        <v>3741</v>
      </c>
      <c r="H568" t="s">
        <v>322</v>
      </c>
      <c r="I568" t="s">
        <v>918</v>
      </c>
      <c r="J568" t="s">
        <v>205</v>
      </c>
      <c r="K568" t="s">
        <v>205</v>
      </c>
      <c r="L568" t="s">
        <v>326</v>
      </c>
      <c r="M568" t="s">
        <v>341</v>
      </c>
      <c r="N568" t="s">
        <v>446</v>
      </c>
      <c r="O568" t="s">
        <v>340</v>
      </c>
      <c r="P568" t="s">
        <v>1213</v>
      </c>
      <c r="Q568" s="131">
        <v>169671</v>
      </c>
      <c r="R568" s="131">
        <v>1</v>
      </c>
      <c r="S568" s="131">
        <v>927.1</v>
      </c>
      <c r="T568" s="109"/>
      <c r="U568" s="131">
        <v>1573.02</v>
      </c>
      <c r="V568" s="132">
        <v>1.6000000000000001E-4</v>
      </c>
      <c r="W568" s="132">
        <v>1.0904364614357313E-2</v>
      </c>
      <c r="X568" s="132">
        <v>3.1199999999999999E-3</v>
      </c>
    </row>
    <row r="569" spans="1:24">
      <c r="A569" t="s">
        <v>1214</v>
      </c>
      <c r="B569" t="s">
        <v>1244</v>
      </c>
      <c r="C569" t="s">
        <v>1751</v>
      </c>
      <c r="D569" t="s">
        <v>1752</v>
      </c>
      <c r="E569" t="s">
        <v>310</v>
      </c>
      <c r="F569" t="s">
        <v>1751</v>
      </c>
      <c r="G569" t="s">
        <v>3942</v>
      </c>
      <c r="H569" t="s">
        <v>322</v>
      </c>
      <c r="I569" t="s">
        <v>918</v>
      </c>
      <c r="J569" t="s">
        <v>205</v>
      </c>
      <c r="K569" t="s">
        <v>205</v>
      </c>
      <c r="L569" t="s">
        <v>326</v>
      </c>
      <c r="M569" t="s">
        <v>341</v>
      </c>
      <c r="N569" t="s">
        <v>481</v>
      </c>
      <c r="O569" t="s">
        <v>340</v>
      </c>
      <c r="P569" t="s">
        <v>1213</v>
      </c>
      <c r="Q569" s="131">
        <v>9200</v>
      </c>
      <c r="R569" s="131">
        <v>1</v>
      </c>
      <c r="S569" s="131">
        <v>17000</v>
      </c>
      <c r="T569" s="109"/>
      <c r="U569" s="131">
        <v>1564</v>
      </c>
      <c r="V569" s="132">
        <v>2.5000000000000001E-4</v>
      </c>
      <c r="W569" s="132">
        <v>1.0841836885007717E-2</v>
      </c>
      <c r="X569" s="132">
        <v>3.0999999999999999E-3</v>
      </c>
    </row>
    <row r="570" spans="1:24">
      <c r="A570" t="s">
        <v>1214</v>
      </c>
      <c r="B570" t="s">
        <v>1244</v>
      </c>
      <c r="C570" t="s">
        <v>1974</v>
      </c>
      <c r="D570" t="s">
        <v>1975</v>
      </c>
      <c r="E570" t="s">
        <v>310</v>
      </c>
      <c r="F570" t="s">
        <v>1974</v>
      </c>
      <c r="G570" t="s">
        <v>3912</v>
      </c>
      <c r="H570" t="s">
        <v>322</v>
      </c>
      <c r="I570" t="s">
        <v>918</v>
      </c>
      <c r="J570" t="s">
        <v>205</v>
      </c>
      <c r="K570" t="s">
        <v>205</v>
      </c>
      <c r="L570" t="s">
        <v>326</v>
      </c>
      <c r="M570" t="s">
        <v>341</v>
      </c>
      <c r="N570" t="s">
        <v>448</v>
      </c>
      <c r="O570" t="s">
        <v>340</v>
      </c>
      <c r="P570" t="s">
        <v>1213</v>
      </c>
      <c r="Q570" s="131">
        <v>19596</v>
      </c>
      <c r="R570" s="131">
        <v>1</v>
      </c>
      <c r="S570" s="131">
        <v>7670</v>
      </c>
      <c r="T570" s="109"/>
      <c r="U570" s="131">
        <v>1503.0129999999999</v>
      </c>
      <c r="V570" s="132">
        <v>1.8000000000000001E-4</v>
      </c>
      <c r="W570" s="132">
        <v>1.041906763557935E-2</v>
      </c>
      <c r="X570" s="132">
        <v>2.98E-3</v>
      </c>
    </row>
    <row r="571" spans="1:24">
      <c r="A571" t="s">
        <v>1214</v>
      </c>
      <c r="B571" t="s">
        <v>1244</v>
      </c>
      <c r="C571" t="s">
        <v>1944</v>
      </c>
      <c r="D571" t="s">
        <v>1945</v>
      </c>
      <c r="E571" t="s">
        <v>310</v>
      </c>
      <c r="F571" t="s">
        <v>1944</v>
      </c>
      <c r="G571" t="s">
        <v>3523</v>
      </c>
      <c r="H571" t="s">
        <v>322</v>
      </c>
      <c r="I571" t="s">
        <v>918</v>
      </c>
      <c r="J571" t="s">
        <v>205</v>
      </c>
      <c r="K571" t="s">
        <v>205</v>
      </c>
      <c r="L571" t="s">
        <v>326</v>
      </c>
      <c r="M571" t="s">
        <v>341</v>
      </c>
      <c r="N571" t="s">
        <v>465</v>
      </c>
      <c r="O571" t="s">
        <v>340</v>
      </c>
      <c r="P571" t="s">
        <v>1213</v>
      </c>
      <c r="Q571" s="131">
        <v>2091</v>
      </c>
      <c r="R571" s="131">
        <v>1</v>
      </c>
      <c r="S571" s="131">
        <v>64490</v>
      </c>
      <c r="T571" s="109"/>
      <c r="U571" s="131">
        <v>1348.4860000000001</v>
      </c>
      <c r="V571" s="132">
        <v>8.0000000000000007E-5</v>
      </c>
      <c r="W571" s="132">
        <v>9.3478678092816601E-3</v>
      </c>
      <c r="X571" s="132">
        <v>2.6800000000000001E-3</v>
      </c>
    </row>
    <row r="572" spans="1:24">
      <c r="A572" t="s">
        <v>1214</v>
      </c>
      <c r="B572" t="s">
        <v>1244</v>
      </c>
      <c r="C572" t="s">
        <v>2989</v>
      </c>
      <c r="D572" t="s">
        <v>2990</v>
      </c>
      <c r="E572" t="s">
        <v>310</v>
      </c>
      <c r="F572" t="s">
        <v>2989</v>
      </c>
      <c r="G572" t="s">
        <v>3908</v>
      </c>
      <c r="H572" t="s">
        <v>322</v>
      </c>
      <c r="I572" t="s">
        <v>918</v>
      </c>
      <c r="J572" t="s">
        <v>205</v>
      </c>
      <c r="K572" t="s">
        <v>205</v>
      </c>
      <c r="L572" t="s">
        <v>326</v>
      </c>
      <c r="M572" t="s">
        <v>341</v>
      </c>
      <c r="N572" t="s">
        <v>465</v>
      </c>
      <c r="O572" t="s">
        <v>340</v>
      </c>
      <c r="P572" t="s">
        <v>1213</v>
      </c>
      <c r="Q572" s="131">
        <v>174437.3</v>
      </c>
      <c r="R572" s="131">
        <v>1</v>
      </c>
      <c r="S572" s="131">
        <v>771.8</v>
      </c>
      <c r="T572" s="109"/>
      <c r="U572" s="131">
        <v>1346.307</v>
      </c>
      <c r="V572" s="132">
        <v>1.1900000000000001E-3</v>
      </c>
      <c r="W572" s="132">
        <v>9.3327627181228161E-3</v>
      </c>
      <c r="X572" s="132">
        <v>2.6700000000000001E-3</v>
      </c>
    </row>
    <row r="573" spans="1:24">
      <c r="A573" t="s">
        <v>1214</v>
      </c>
      <c r="B573" t="s">
        <v>1244</v>
      </c>
      <c r="C573" t="s">
        <v>3525</v>
      </c>
      <c r="D573" t="s">
        <v>3526</v>
      </c>
      <c r="E573" t="s">
        <v>310</v>
      </c>
      <c r="F573" t="s">
        <v>3525</v>
      </c>
      <c r="G573" t="s">
        <v>3527</v>
      </c>
      <c r="H573" t="s">
        <v>322</v>
      </c>
      <c r="I573" t="s">
        <v>918</v>
      </c>
      <c r="J573" t="s">
        <v>205</v>
      </c>
      <c r="K573" t="s">
        <v>205</v>
      </c>
      <c r="L573" t="s">
        <v>326</v>
      </c>
      <c r="M573" t="s">
        <v>341</v>
      </c>
      <c r="N573" t="s">
        <v>481</v>
      </c>
      <c r="O573" t="s">
        <v>340</v>
      </c>
      <c r="P573" t="s">
        <v>1213</v>
      </c>
      <c r="Q573" s="131">
        <v>2272</v>
      </c>
      <c r="R573" s="131">
        <v>1</v>
      </c>
      <c r="S573" s="131">
        <v>57150</v>
      </c>
      <c r="T573" s="109"/>
      <c r="U573" s="131">
        <v>1298.4480000000001</v>
      </c>
      <c r="V573" s="132">
        <v>3.0000000000000001E-5</v>
      </c>
      <c r="W573" s="132">
        <v>9.000998350169119E-3</v>
      </c>
      <c r="X573" s="132">
        <v>2.5799999999999998E-3</v>
      </c>
    </row>
    <row r="574" spans="1:24">
      <c r="A574" t="s">
        <v>1214</v>
      </c>
      <c r="B574" t="s">
        <v>1244</v>
      </c>
      <c r="C574" t="s">
        <v>1526</v>
      </c>
      <c r="D574" t="s">
        <v>1527</v>
      </c>
      <c r="E574" t="s">
        <v>310</v>
      </c>
      <c r="F574" t="s">
        <v>1526</v>
      </c>
      <c r="G574" t="s">
        <v>3580</v>
      </c>
      <c r="H574" t="s">
        <v>322</v>
      </c>
      <c r="I574" t="s">
        <v>918</v>
      </c>
      <c r="J574" t="s">
        <v>205</v>
      </c>
      <c r="K574" t="s">
        <v>205</v>
      </c>
      <c r="L574" t="s">
        <v>326</v>
      </c>
      <c r="M574" t="s">
        <v>341</v>
      </c>
      <c r="N574" t="s">
        <v>465</v>
      </c>
      <c r="O574" t="s">
        <v>340</v>
      </c>
      <c r="P574" t="s">
        <v>1213</v>
      </c>
      <c r="Q574" s="131">
        <v>7704</v>
      </c>
      <c r="R574" s="131">
        <v>1</v>
      </c>
      <c r="S574" s="131">
        <v>15730</v>
      </c>
      <c r="T574" s="109"/>
      <c r="U574" s="131">
        <v>1211.8389999999999</v>
      </c>
      <c r="V574" s="132">
        <v>2.1000000000000001E-4</v>
      </c>
      <c r="W574" s="132">
        <v>8.4006143023598896E-3</v>
      </c>
      <c r="X574" s="132">
        <v>2.3999999999999998E-3</v>
      </c>
    </row>
    <row r="575" spans="1:24">
      <c r="A575" t="s">
        <v>1214</v>
      </c>
      <c r="B575" t="s">
        <v>1244</v>
      </c>
      <c r="C575" t="s">
        <v>3913</v>
      </c>
      <c r="D575" t="s">
        <v>3914</v>
      </c>
      <c r="E575" t="s">
        <v>310</v>
      </c>
      <c r="F575" t="s">
        <v>3913</v>
      </c>
      <c r="G575" t="s">
        <v>3915</v>
      </c>
      <c r="H575" t="s">
        <v>322</v>
      </c>
      <c r="I575" t="s">
        <v>918</v>
      </c>
      <c r="J575" t="s">
        <v>205</v>
      </c>
      <c r="K575" t="s">
        <v>205</v>
      </c>
      <c r="L575" t="s">
        <v>326</v>
      </c>
      <c r="M575" t="s">
        <v>341</v>
      </c>
      <c r="N575" t="s">
        <v>447</v>
      </c>
      <c r="O575" t="s">
        <v>340</v>
      </c>
      <c r="P575" t="s">
        <v>1213</v>
      </c>
      <c r="Q575" s="131">
        <v>4200</v>
      </c>
      <c r="R575" s="131">
        <v>1</v>
      </c>
      <c r="S575" s="131">
        <v>28120</v>
      </c>
      <c r="T575" s="109"/>
      <c r="U575" s="131">
        <v>1181.04</v>
      </c>
      <c r="V575" s="132">
        <v>1.7600000000000001E-3</v>
      </c>
      <c r="W575" s="132">
        <v>8.187111914750328E-3</v>
      </c>
      <c r="X575" s="132">
        <v>2.3400000000000001E-3</v>
      </c>
    </row>
    <row r="576" spans="1:24">
      <c r="A576" t="s">
        <v>1214</v>
      </c>
      <c r="B576" t="s">
        <v>1244</v>
      </c>
      <c r="C576" t="s">
        <v>2571</v>
      </c>
      <c r="D576" t="s">
        <v>2572</v>
      </c>
      <c r="E576" t="s">
        <v>310</v>
      </c>
      <c r="F576" t="s">
        <v>2571</v>
      </c>
      <c r="G576" t="s">
        <v>3534</v>
      </c>
      <c r="H576" t="s">
        <v>322</v>
      </c>
      <c r="I576" t="s">
        <v>918</v>
      </c>
      <c r="J576" t="s">
        <v>205</v>
      </c>
      <c r="K576" t="s">
        <v>205</v>
      </c>
      <c r="L576" t="s">
        <v>326</v>
      </c>
      <c r="M576" t="s">
        <v>341</v>
      </c>
      <c r="N576" t="s">
        <v>441</v>
      </c>
      <c r="O576" t="s">
        <v>340</v>
      </c>
      <c r="P576" t="s">
        <v>1213</v>
      </c>
      <c r="Q576" s="131">
        <v>28457</v>
      </c>
      <c r="R576" s="131">
        <v>1</v>
      </c>
      <c r="S576" s="131">
        <v>4100</v>
      </c>
      <c r="T576" s="109"/>
      <c r="U576" s="131">
        <v>1166.7370000000001</v>
      </c>
      <c r="V576" s="132">
        <v>1E-4</v>
      </c>
      <c r="W576" s="132">
        <v>8.0879617913703645E-3</v>
      </c>
      <c r="X576" s="132">
        <v>2.31E-3</v>
      </c>
    </row>
    <row r="577" spans="1:24">
      <c r="A577" t="s">
        <v>1214</v>
      </c>
      <c r="B577" t="s">
        <v>1244</v>
      </c>
      <c r="C577" t="s">
        <v>3909</v>
      </c>
      <c r="D577" t="s">
        <v>3910</v>
      </c>
      <c r="E577" t="s">
        <v>310</v>
      </c>
      <c r="F577" t="s">
        <v>3909</v>
      </c>
      <c r="G577" t="s">
        <v>3911</v>
      </c>
      <c r="H577" t="s">
        <v>322</v>
      </c>
      <c r="I577" t="s">
        <v>918</v>
      </c>
      <c r="J577" t="s">
        <v>205</v>
      </c>
      <c r="K577" t="s">
        <v>205</v>
      </c>
      <c r="L577" t="s">
        <v>326</v>
      </c>
      <c r="M577" t="s">
        <v>341</v>
      </c>
      <c r="N577" t="s">
        <v>452</v>
      </c>
      <c r="O577" t="s">
        <v>340</v>
      </c>
      <c r="P577" t="s">
        <v>1213</v>
      </c>
      <c r="Q577" s="131">
        <v>5809</v>
      </c>
      <c r="R577" s="131">
        <v>1</v>
      </c>
      <c r="S577" s="131">
        <v>18600</v>
      </c>
      <c r="T577" s="109"/>
      <c r="U577" s="131">
        <v>1080.4739999999999</v>
      </c>
      <c r="V577" s="132">
        <v>1.7000000000000001E-4</v>
      </c>
      <c r="W577" s="132">
        <v>7.4899762573477158E-3</v>
      </c>
      <c r="X577" s="132">
        <v>2.14E-3</v>
      </c>
    </row>
    <row r="578" spans="1:24">
      <c r="A578" t="s">
        <v>1214</v>
      </c>
      <c r="B578" t="s">
        <v>1244</v>
      </c>
      <c r="C578" t="s">
        <v>3078</v>
      </c>
      <c r="D578" t="s">
        <v>3079</v>
      </c>
      <c r="E578" t="s">
        <v>310</v>
      </c>
      <c r="F578" t="s">
        <v>3078</v>
      </c>
      <c r="G578" t="s">
        <v>3783</v>
      </c>
      <c r="H578" t="s">
        <v>322</v>
      </c>
      <c r="I578" t="s">
        <v>918</v>
      </c>
      <c r="J578" t="s">
        <v>205</v>
      </c>
      <c r="K578" t="s">
        <v>205</v>
      </c>
      <c r="L578" t="s">
        <v>326</v>
      </c>
      <c r="M578" t="s">
        <v>341</v>
      </c>
      <c r="N578" t="s">
        <v>452</v>
      </c>
      <c r="O578" t="s">
        <v>340</v>
      </c>
      <c r="P578" t="s">
        <v>1213</v>
      </c>
      <c r="Q578" s="131">
        <v>135581</v>
      </c>
      <c r="R578" s="131">
        <v>1</v>
      </c>
      <c r="S578" s="131">
        <v>784.5</v>
      </c>
      <c r="T578" s="109"/>
      <c r="U578" s="131">
        <v>1063.633</v>
      </c>
      <c r="V578" s="132">
        <v>7.2000000000000005E-4</v>
      </c>
      <c r="W578" s="132">
        <v>7.3732324114523101E-3</v>
      </c>
      <c r="X578" s="132">
        <v>2.1099999999999999E-3</v>
      </c>
    </row>
    <row r="579" spans="1:24">
      <c r="A579" t="s">
        <v>1214</v>
      </c>
      <c r="B579" t="s">
        <v>1244</v>
      </c>
      <c r="C579" t="s">
        <v>2224</v>
      </c>
      <c r="D579" t="s">
        <v>2225</v>
      </c>
      <c r="E579" t="s">
        <v>310</v>
      </c>
      <c r="F579" t="s">
        <v>2224</v>
      </c>
      <c r="G579" t="s">
        <v>3636</v>
      </c>
      <c r="H579" t="s">
        <v>322</v>
      </c>
      <c r="I579" t="s">
        <v>918</v>
      </c>
      <c r="J579" t="s">
        <v>205</v>
      </c>
      <c r="K579" t="s">
        <v>205</v>
      </c>
      <c r="L579" t="s">
        <v>326</v>
      </c>
      <c r="M579" t="s">
        <v>341</v>
      </c>
      <c r="N579" t="s">
        <v>448</v>
      </c>
      <c r="O579" t="s">
        <v>340</v>
      </c>
      <c r="P579" t="s">
        <v>1213</v>
      </c>
      <c r="Q579" s="131">
        <v>2725</v>
      </c>
      <c r="R579" s="131">
        <v>1</v>
      </c>
      <c r="S579" s="131">
        <v>36740</v>
      </c>
      <c r="T579" s="109"/>
      <c r="U579" s="131">
        <v>1001.165</v>
      </c>
      <c r="V579" s="132">
        <v>1.2999999999999999E-4</v>
      </c>
      <c r="W579" s="132">
        <v>6.9401966911628839E-3</v>
      </c>
      <c r="X579" s="132">
        <v>1.99E-3</v>
      </c>
    </row>
    <row r="580" spans="1:24">
      <c r="A580" t="s">
        <v>1214</v>
      </c>
      <c r="B580" t="s">
        <v>1244</v>
      </c>
      <c r="C580" t="s">
        <v>3943</v>
      </c>
      <c r="D580" t="s">
        <v>3944</v>
      </c>
      <c r="E580" t="s">
        <v>310</v>
      </c>
      <c r="F580" t="s">
        <v>3945</v>
      </c>
      <c r="G580" t="s">
        <v>3946</v>
      </c>
      <c r="H580" t="s">
        <v>322</v>
      </c>
      <c r="I580" t="s">
        <v>918</v>
      </c>
      <c r="J580" t="s">
        <v>205</v>
      </c>
      <c r="K580" t="s">
        <v>205</v>
      </c>
      <c r="L580" t="s">
        <v>326</v>
      </c>
      <c r="M580" t="s">
        <v>341</v>
      </c>
      <c r="N580" t="s">
        <v>441</v>
      </c>
      <c r="O580" t="s">
        <v>340</v>
      </c>
      <c r="P580" t="s">
        <v>1213</v>
      </c>
      <c r="Q580" s="131">
        <v>6904</v>
      </c>
      <c r="R580" s="131">
        <v>1</v>
      </c>
      <c r="S580" s="131">
        <v>13890</v>
      </c>
      <c r="T580" s="109"/>
      <c r="U580" s="131">
        <v>958.96600000000001</v>
      </c>
      <c r="V580" s="132">
        <v>1.2999999999999999E-4</v>
      </c>
      <c r="W580" s="132">
        <v>6.6476681267700196E-3</v>
      </c>
      <c r="X580" s="132">
        <v>1.9E-3</v>
      </c>
    </row>
    <row r="581" spans="1:24">
      <c r="A581" t="s">
        <v>1214</v>
      </c>
      <c r="B581" t="s">
        <v>1244</v>
      </c>
      <c r="C581" t="s">
        <v>3759</v>
      </c>
      <c r="D581" t="s">
        <v>3760</v>
      </c>
      <c r="E581" t="s">
        <v>310</v>
      </c>
      <c r="F581" t="s">
        <v>3759</v>
      </c>
      <c r="G581" t="s">
        <v>3761</v>
      </c>
      <c r="H581" t="s">
        <v>322</v>
      </c>
      <c r="I581" t="s">
        <v>918</v>
      </c>
      <c r="J581" t="s">
        <v>205</v>
      </c>
      <c r="K581" t="s">
        <v>205</v>
      </c>
      <c r="L581" t="s">
        <v>326</v>
      </c>
      <c r="M581" t="s">
        <v>341</v>
      </c>
      <c r="N581" t="s">
        <v>460</v>
      </c>
      <c r="O581" t="s">
        <v>340</v>
      </c>
      <c r="P581" t="s">
        <v>1213</v>
      </c>
      <c r="Q581" s="131">
        <v>21812</v>
      </c>
      <c r="R581" s="131">
        <v>1</v>
      </c>
      <c r="S581" s="131">
        <v>4070</v>
      </c>
      <c r="T581" s="109"/>
      <c r="U581" s="131">
        <v>887.74800000000005</v>
      </c>
      <c r="V581" s="132">
        <v>2.2000000000000001E-4</v>
      </c>
      <c r="W581" s="132">
        <v>6.1539763497390227E-3</v>
      </c>
      <c r="X581" s="132">
        <v>1.7600000000000001E-3</v>
      </c>
    </row>
    <row r="582" spans="1:24">
      <c r="A582" t="s">
        <v>1214</v>
      </c>
      <c r="B582" t="s">
        <v>1244</v>
      </c>
      <c r="C582" t="s">
        <v>1791</v>
      </c>
      <c r="D582" t="s">
        <v>1792</v>
      </c>
      <c r="E582" t="s">
        <v>310</v>
      </c>
      <c r="F582" t="s">
        <v>1791</v>
      </c>
      <c r="G582" t="s">
        <v>3564</v>
      </c>
      <c r="H582" t="s">
        <v>322</v>
      </c>
      <c r="I582" t="s">
        <v>918</v>
      </c>
      <c r="J582" t="s">
        <v>205</v>
      </c>
      <c r="K582" t="s">
        <v>205</v>
      </c>
      <c r="L582" t="s">
        <v>326</v>
      </c>
      <c r="M582" t="s">
        <v>341</v>
      </c>
      <c r="N582" t="s">
        <v>448</v>
      </c>
      <c r="O582" t="s">
        <v>340</v>
      </c>
      <c r="P582" t="s">
        <v>1213</v>
      </c>
      <c r="Q582" s="131">
        <v>34045</v>
      </c>
      <c r="R582" s="131">
        <v>1</v>
      </c>
      <c r="S582" s="131">
        <v>2410</v>
      </c>
      <c r="T582" s="109"/>
      <c r="U582" s="131">
        <v>820.48500000000001</v>
      </c>
      <c r="V582" s="132">
        <v>1.2E-4</v>
      </c>
      <c r="W582" s="132">
        <v>5.6877011103552153E-3</v>
      </c>
      <c r="X582" s="132">
        <v>1.6299999999999999E-3</v>
      </c>
    </row>
    <row r="583" spans="1:24">
      <c r="A583" t="s">
        <v>1214</v>
      </c>
      <c r="B583" t="s">
        <v>1244</v>
      </c>
      <c r="C583" t="s">
        <v>3616</v>
      </c>
      <c r="D583" t="s">
        <v>3617</v>
      </c>
      <c r="E583" t="s">
        <v>310</v>
      </c>
      <c r="F583" t="s">
        <v>3616</v>
      </c>
      <c r="G583" t="s">
        <v>3618</v>
      </c>
      <c r="H583" t="s">
        <v>322</v>
      </c>
      <c r="I583" t="s">
        <v>918</v>
      </c>
      <c r="J583" t="s">
        <v>205</v>
      </c>
      <c r="K583" t="s">
        <v>205</v>
      </c>
      <c r="L583" t="s">
        <v>326</v>
      </c>
      <c r="M583" t="s">
        <v>341</v>
      </c>
      <c r="N583" t="s">
        <v>476</v>
      </c>
      <c r="O583" t="s">
        <v>340</v>
      </c>
      <c r="P583" t="s">
        <v>1213</v>
      </c>
      <c r="Q583" s="131">
        <v>48146</v>
      </c>
      <c r="R583" s="131">
        <v>1</v>
      </c>
      <c r="S583" s="131">
        <v>1600</v>
      </c>
      <c r="T583" s="109"/>
      <c r="U583" s="131">
        <v>770.33600000000001</v>
      </c>
      <c r="V583" s="132">
        <v>3.4000000000000002E-4</v>
      </c>
      <c r="W583" s="132">
        <v>5.3400621858371517E-3</v>
      </c>
      <c r="X583" s="132">
        <v>1.5299999999999999E-3</v>
      </c>
    </row>
    <row r="584" spans="1:24">
      <c r="A584" t="s">
        <v>1214</v>
      </c>
      <c r="B584" t="s">
        <v>1244</v>
      </c>
      <c r="C584" t="s">
        <v>3947</v>
      </c>
      <c r="D584" t="s">
        <v>3948</v>
      </c>
      <c r="E584" t="s">
        <v>310</v>
      </c>
      <c r="F584" t="s">
        <v>3947</v>
      </c>
      <c r="G584" t="s">
        <v>3949</v>
      </c>
      <c r="H584" t="s">
        <v>322</v>
      </c>
      <c r="I584" t="s">
        <v>918</v>
      </c>
      <c r="J584" t="s">
        <v>205</v>
      </c>
      <c r="K584" t="s">
        <v>205</v>
      </c>
      <c r="L584" t="s">
        <v>326</v>
      </c>
      <c r="M584" t="s">
        <v>341</v>
      </c>
      <c r="N584" t="s">
        <v>447</v>
      </c>
      <c r="O584" t="s">
        <v>340</v>
      </c>
      <c r="P584" t="s">
        <v>1213</v>
      </c>
      <c r="Q584" s="131">
        <v>56000</v>
      </c>
      <c r="R584" s="131">
        <v>1</v>
      </c>
      <c r="S584" s="131">
        <v>1336</v>
      </c>
      <c r="T584" s="109"/>
      <c r="U584" s="131">
        <v>748.16</v>
      </c>
      <c r="V584" s="132">
        <v>7.6000000000000004E-4</v>
      </c>
      <c r="W584" s="132">
        <v>5.1863354756313124E-3</v>
      </c>
      <c r="X584" s="132">
        <v>1.48E-3</v>
      </c>
    </row>
    <row r="585" spans="1:24">
      <c r="A585" t="s">
        <v>1214</v>
      </c>
      <c r="B585" t="s">
        <v>1244</v>
      </c>
      <c r="C585" t="s">
        <v>2239</v>
      </c>
      <c r="D585" t="s">
        <v>2240</v>
      </c>
      <c r="E585" t="s">
        <v>310</v>
      </c>
      <c r="F585" t="s">
        <v>2239</v>
      </c>
      <c r="G585" t="s">
        <v>3712</v>
      </c>
      <c r="H585" t="s">
        <v>322</v>
      </c>
      <c r="I585" t="s">
        <v>918</v>
      </c>
      <c r="J585" t="s">
        <v>205</v>
      </c>
      <c r="K585" t="s">
        <v>205</v>
      </c>
      <c r="L585" t="s">
        <v>326</v>
      </c>
      <c r="M585" t="s">
        <v>341</v>
      </c>
      <c r="N585" t="s">
        <v>465</v>
      </c>
      <c r="O585" t="s">
        <v>340</v>
      </c>
      <c r="P585" t="s">
        <v>1213</v>
      </c>
      <c r="Q585" s="131">
        <v>19724</v>
      </c>
      <c r="R585" s="131">
        <v>1</v>
      </c>
      <c r="S585" s="131">
        <v>3489</v>
      </c>
      <c r="T585" s="109"/>
      <c r="U585" s="131">
        <v>688.17</v>
      </c>
      <c r="V585" s="132">
        <v>9.0000000000000006E-5</v>
      </c>
      <c r="W585" s="132">
        <v>4.7704775506110996E-3</v>
      </c>
      <c r="X585" s="132">
        <v>1.3699999999999999E-3</v>
      </c>
    </row>
    <row r="586" spans="1:24">
      <c r="A586" t="s">
        <v>1214</v>
      </c>
      <c r="B586" t="s">
        <v>1244</v>
      </c>
      <c r="C586" t="s">
        <v>2312</v>
      </c>
      <c r="D586" t="s">
        <v>2313</v>
      </c>
      <c r="E586" t="s">
        <v>310</v>
      </c>
      <c r="F586" t="s">
        <v>3710</v>
      </c>
      <c r="G586" t="s">
        <v>3711</v>
      </c>
      <c r="H586" t="s">
        <v>322</v>
      </c>
      <c r="I586" t="s">
        <v>918</v>
      </c>
      <c r="J586" t="s">
        <v>205</v>
      </c>
      <c r="K586" t="s">
        <v>205</v>
      </c>
      <c r="L586" t="s">
        <v>326</v>
      </c>
      <c r="M586" t="s">
        <v>341</v>
      </c>
      <c r="N586" t="s">
        <v>465</v>
      </c>
      <c r="O586" t="s">
        <v>340</v>
      </c>
      <c r="P586" t="s">
        <v>1213</v>
      </c>
      <c r="Q586" s="131">
        <v>53780</v>
      </c>
      <c r="R586" s="131">
        <v>1</v>
      </c>
      <c r="S586" s="131">
        <v>1262</v>
      </c>
      <c r="T586" s="109"/>
      <c r="U586" s="131">
        <v>678.70399999999995</v>
      </c>
      <c r="V586" s="132">
        <v>6.9999999999999994E-5</v>
      </c>
      <c r="W586" s="132">
        <v>4.7048580953978755E-3</v>
      </c>
      <c r="X586" s="132">
        <v>1.3500000000000001E-3</v>
      </c>
    </row>
    <row r="587" spans="1:24">
      <c r="A587" t="s">
        <v>1214</v>
      </c>
      <c r="B587" t="s">
        <v>1244</v>
      </c>
      <c r="C587" t="s">
        <v>2552</v>
      </c>
      <c r="D587" t="s">
        <v>2553</v>
      </c>
      <c r="E587" t="s">
        <v>310</v>
      </c>
      <c r="F587" t="s">
        <v>2552</v>
      </c>
      <c r="G587" t="s">
        <v>3765</v>
      </c>
      <c r="H587" t="s">
        <v>322</v>
      </c>
      <c r="I587" t="s">
        <v>918</v>
      </c>
      <c r="J587" t="s">
        <v>205</v>
      </c>
      <c r="K587" t="s">
        <v>205</v>
      </c>
      <c r="L587" t="s">
        <v>326</v>
      </c>
      <c r="M587" t="s">
        <v>341</v>
      </c>
      <c r="N587" t="s">
        <v>452</v>
      </c>
      <c r="O587" t="s">
        <v>340</v>
      </c>
      <c r="P587" t="s">
        <v>1213</v>
      </c>
      <c r="Q587" s="131">
        <v>616512</v>
      </c>
      <c r="R587" s="131">
        <v>1</v>
      </c>
      <c r="S587" s="131">
        <v>102.6</v>
      </c>
      <c r="T587" s="109">
        <v>7.282</v>
      </c>
      <c r="U587" s="131">
        <v>639.82299999999998</v>
      </c>
      <c r="V587" s="132">
        <v>4.8999999999999998E-4</v>
      </c>
      <c r="W587" s="132">
        <v>4.4353303077214147E-3</v>
      </c>
      <c r="X587" s="132">
        <v>1.2800000000000001E-3</v>
      </c>
    </row>
    <row r="588" spans="1:24">
      <c r="A588" t="s">
        <v>1214</v>
      </c>
      <c r="B588" t="s">
        <v>1244</v>
      </c>
      <c r="C588" t="s">
        <v>2540</v>
      </c>
      <c r="D588" t="s">
        <v>2541</v>
      </c>
      <c r="E588" t="s">
        <v>310</v>
      </c>
      <c r="F588" t="s">
        <v>2540</v>
      </c>
      <c r="G588" t="s">
        <v>3744</v>
      </c>
      <c r="H588" t="s">
        <v>322</v>
      </c>
      <c r="I588" t="s">
        <v>918</v>
      </c>
      <c r="J588" t="s">
        <v>205</v>
      </c>
      <c r="K588" t="s">
        <v>205</v>
      </c>
      <c r="L588" t="s">
        <v>326</v>
      </c>
      <c r="M588" t="s">
        <v>341</v>
      </c>
      <c r="N588" t="s">
        <v>448</v>
      </c>
      <c r="O588" t="s">
        <v>340</v>
      </c>
      <c r="P588" t="s">
        <v>1213</v>
      </c>
      <c r="Q588" s="131">
        <v>37467</v>
      </c>
      <c r="R588" s="131">
        <v>1</v>
      </c>
      <c r="S588" s="131">
        <v>1690</v>
      </c>
      <c r="T588" s="109"/>
      <c r="U588" s="131">
        <v>633.19200000000001</v>
      </c>
      <c r="V588" s="132">
        <v>6.9999999999999994E-5</v>
      </c>
      <c r="W588" s="132">
        <v>4.3893634148924592E-3</v>
      </c>
      <c r="X588" s="132">
        <v>1.2600000000000001E-3</v>
      </c>
    </row>
    <row r="589" spans="1:24">
      <c r="A589" t="s">
        <v>1214</v>
      </c>
      <c r="B589" t="s">
        <v>1244</v>
      </c>
      <c r="C589" t="s">
        <v>2890</v>
      </c>
      <c r="D589" t="s">
        <v>2891</v>
      </c>
      <c r="E589" t="s">
        <v>310</v>
      </c>
      <c r="F589" t="s">
        <v>2890</v>
      </c>
      <c r="G589" t="s">
        <v>3950</v>
      </c>
      <c r="H589" t="s">
        <v>322</v>
      </c>
      <c r="I589" t="s">
        <v>918</v>
      </c>
      <c r="J589" t="s">
        <v>205</v>
      </c>
      <c r="K589" t="s">
        <v>205</v>
      </c>
      <c r="L589" t="s">
        <v>326</v>
      </c>
      <c r="M589" t="s">
        <v>341</v>
      </c>
      <c r="N589" t="s">
        <v>448</v>
      </c>
      <c r="O589" t="s">
        <v>340</v>
      </c>
      <c r="P589" t="s">
        <v>1213</v>
      </c>
      <c r="Q589" s="131">
        <v>25642</v>
      </c>
      <c r="R589" s="131">
        <v>1</v>
      </c>
      <c r="S589" s="131">
        <v>2366</v>
      </c>
      <c r="T589" s="109"/>
      <c r="U589" s="131">
        <v>606.69000000000005</v>
      </c>
      <c r="V589" s="132">
        <v>1.2E-4</v>
      </c>
      <c r="W589" s="132">
        <v>4.2056483502335889E-3</v>
      </c>
      <c r="X589" s="132">
        <v>1.1999999999999999E-3</v>
      </c>
    </row>
    <row r="590" spans="1:24">
      <c r="A590" t="s">
        <v>1214</v>
      </c>
      <c r="B590" t="s">
        <v>1244</v>
      </c>
      <c r="C590" t="s">
        <v>2606</v>
      </c>
      <c r="D590" t="s">
        <v>2607</v>
      </c>
      <c r="E590" t="s">
        <v>310</v>
      </c>
      <c r="F590" t="s">
        <v>2606</v>
      </c>
      <c r="G590" t="s">
        <v>3543</v>
      </c>
      <c r="H590" t="s">
        <v>322</v>
      </c>
      <c r="I590" t="s">
        <v>918</v>
      </c>
      <c r="J590" t="s">
        <v>205</v>
      </c>
      <c r="K590" t="s">
        <v>205</v>
      </c>
      <c r="L590" t="s">
        <v>326</v>
      </c>
      <c r="M590" t="s">
        <v>341</v>
      </c>
      <c r="N590" t="s">
        <v>479</v>
      </c>
      <c r="O590" t="s">
        <v>340</v>
      </c>
      <c r="P590" t="s">
        <v>1213</v>
      </c>
      <c r="Q590" s="131">
        <v>34883.550000000003</v>
      </c>
      <c r="R590" s="131">
        <v>1</v>
      </c>
      <c r="S590" s="131">
        <v>1735</v>
      </c>
      <c r="T590" s="109"/>
      <c r="U590" s="131">
        <v>605.23</v>
      </c>
      <c r="V590" s="132">
        <v>1.7000000000000001E-4</v>
      </c>
      <c r="W590" s="132">
        <v>4.1955274539087093E-3</v>
      </c>
      <c r="X590" s="132">
        <v>1.1999999999999999E-3</v>
      </c>
    </row>
    <row r="591" spans="1:24">
      <c r="A591" t="s">
        <v>1214</v>
      </c>
      <c r="B591" t="s">
        <v>1244</v>
      </c>
      <c r="C591" t="s">
        <v>3561</v>
      </c>
      <c r="D591" t="s">
        <v>3562</v>
      </c>
      <c r="E591" t="s">
        <v>310</v>
      </c>
      <c r="F591" t="s">
        <v>3561</v>
      </c>
      <c r="G591" t="s">
        <v>3563</v>
      </c>
      <c r="H591" t="s">
        <v>322</v>
      </c>
      <c r="I591" t="s">
        <v>918</v>
      </c>
      <c r="J591" t="s">
        <v>205</v>
      </c>
      <c r="K591" t="s">
        <v>205</v>
      </c>
      <c r="L591" t="s">
        <v>326</v>
      </c>
      <c r="M591" t="s">
        <v>341</v>
      </c>
      <c r="N591" t="s">
        <v>459</v>
      </c>
      <c r="O591" t="s">
        <v>340</v>
      </c>
      <c r="P591" t="s">
        <v>1213</v>
      </c>
      <c r="Q591" s="131">
        <v>2016</v>
      </c>
      <c r="R591" s="131">
        <v>1</v>
      </c>
      <c r="S591" s="131">
        <v>29040</v>
      </c>
      <c r="T591" s="109"/>
      <c r="U591" s="131">
        <v>585.44600000000003</v>
      </c>
      <c r="V591" s="132">
        <v>4.0000000000000003E-5</v>
      </c>
      <c r="W591" s="132">
        <v>4.0583823765858234E-3</v>
      </c>
      <c r="X591" s="132">
        <v>1.16E-3</v>
      </c>
    </row>
    <row r="592" spans="1:24">
      <c r="A592" t="s">
        <v>1214</v>
      </c>
      <c r="B592" t="s">
        <v>1244</v>
      </c>
      <c r="C592" t="s">
        <v>3723</v>
      </c>
      <c r="D592" t="s">
        <v>3724</v>
      </c>
      <c r="E592" t="s">
        <v>310</v>
      </c>
      <c r="F592" t="s">
        <v>3725</v>
      </c>
      <c r="G592" t="s">
        <v>3726</v>
      </c>
      <c r="H592" t="s">
        <v>322</v>
      </c>
      <c r="I592" t="s">
        <v>918</v>
      </c>
      <c r="J592" t="s">
        <v>205</v>
      </c>
      <c r="K592" t="s">
        <v>205</v>
      </c>
      <c r="L592" t="s">
        <v>326</v>
      </c>
      <c r="M592" t="s">
        <v>341</v>
      </c>
      <c r="N592" t="s">
        <v>477</v>
      </c>
      <c r="O592" t="s">
        <v>340</v>
      </c>
      <c r="P592" t="s">
        <v>1213</v>
      </c>
      <c r="Q592" s="131">
        <v>6239</v>
      </c>
      <c r="R592" s="131">
        <v>1</v>
      </c>
      <c r="S592" s="131">
        <v>8680</v>
      </c>
      <c r="T592" s="109"/>
      <c r="U592" s="131">
        <v>541.54499999999996</v>
      </c>
      <c r="V592" s="132">
        <v>9.0000000000000006E-5</v>
      </c>
      <c r="W592" s="132">
        <v>3.7540553426416265E-3</v>
      </c>
      <c r="X592" s="132">
        <v>1.07E-3</v>
      </c>
    </row>
    <row r="593" spans="1:24">
      <c r="A593" t="s">
        <v>1214</v>
      </c>
      <c r="B593" t="s">
        <v>1244</v>
      </c>
      <c r="C593" t="s">
        <v>2661</v>
      </c>
      <c r="D593" t="s">
        <v>2662</v>
      </c>
      <c r="E593" t="s">
        <v>310</v>
      </c>
      <c r="F593" t="s">
        <v>2661</v>
      </c>
      <c r="G593" t="s">
        <v>3716</v>
      </c>
      <c r="H593" t="s">
        <v>322</v>
      </c>
      <c r="I593" t="s">
        <v>918</v>
      </c>
      <c r="J593" t="s">
        <v>205</v>
      </c>
      <c r="K593" t="s">
        <v>205</v>
      </c>
      <c r="L593" t="s">
        <v>326</v>
      </c>
      <c r="M593" t="s">
        <v>341</v>
      </c>
      <c r="N593" t="s">
        <v>455</v>
      </c>
      <c r="O593" t="s">
        <v>340</v>
      </c>
      <c r="P593" t="s">
        <v>1213</v>
      </c>
      <c r="Q593" s="131">
        <v>228400</v>
      </c>
      <c r="R593" s="131">
        <v>1</v>
      </c>
      <c r="S593" s="131">
        <v>229.9</v>
      </c>
      <c r="T593" s="109"/>
      <c r="U593" s="131">
        <v>525.09199999999998</v>
      </c>
      <c r="V593" s="132">
        <v>9.0000000000000006E-5</v>
      </c>
      <c r="W593" s="132">
        <v>3.640001159605161E-3</v>
      </c>
      <c r="X593" s="132">
        <v>1.0399999999999999E-3</v>
      </c>
    </row>
    <row r="594" spans="1:24">
      <c r="A594" t="s">
        <v>1214</v>
      </c>
      <c r="B594" t="s">
        <v>1244</v>
      </c>
      <c r="C594" t="s">
        <v>3729</v>
      </c>
      <c r="D594" t="s">
        <v>3730</v>
      </c>
      <c r="E594" t="s">
        <v>310</v>
      </c>
      <c r="F594" t="s">
        <v>3729</v>
      </c>
      <c r="G594" t="s">
        <v>3731</v>
      </c>
      <c r="H594" t="s">
        <v>322</v>
      </c>
      <c r="I594" t="s">
        <v>918</v>
      </c>
      <c r="J594" t="s">
        <v>205</v>
      </c>
      <c r="K594" t="s">
        <v>205</v>
      </c>
      <c r="L594" t="s">
        <v>326</v>
      </c>
      <c r="M594" t="s">
        <v>341</v>
      </c>
      <c r="N594" t="s">
        <v>477</v>
      </c>
      <c r="O594" t="s">
        <v>340</v>
      </c>
      <c r="P594" t="s">
        <v>1213</v>
      </c>
      <c r="Q594" s="131">
        <v>1768</v>
      </c>
      <c r="R594" s="131">
        <v>1</v>
      </c>
      <c r="S594" s="131">
        <v>28610</v>
      </c>
      <c r="T594" s="109"/>
      <c r="U594" s="131">
        <v>505.82499999999999</v>
      </c>
      <c r="V594" s="132">
        <v>8.0000000000000007E-5</v>
      </c>
      <c r="W594" s="132">
        <v>3.5064399887206063E-3</v>
      </c>
      <c r="X594" s="132">
        <v>1E-3</v>
      </c>
    </row>
    <row r="595" spans="1:24">
      <c r="A595" t="s">
        <v>1214</v>
      </c>
      <c r="B595" t="s">
        <v>1244</v>
      </c>
      <c r="C595" t="s">
        <v>2212</v>
      </c>
      <c r="D595" t="s">
        <v>2213</v>
      </c>
      <c r="E595" t="s">
        <v>310</v>
      </c>
      <c r="F595" t="s">
        <v>2212</v>
      </c>
      <c r="G595" t="s">
        <v>3754</v>
      </c>
      <c r="H595" t="s">
        <v>322</v>
      </c>
      <c r="I595" t="s">
        <v>918</v>
      </c>
      <c r="J595" t="s">
        <v>205</v>
      </c>
      <c r="K595" t="s">
        <v>205</v>
      </c>
      <c r="L595" t="s">
        <v>326</v>
      </c>
      <c r="M595" t="s">
        <v>341</v>
      </c>
      <c r="N595" t="s">
        <v>466</v>
      </c>
      <c r="O595" t="s">
        <v>340</v>
      </c>
      <c r="P595" t="s">
        <v>1213</v>
      </c>
      <c r="Q595" s="131">
        <v>7197</v>
      </c>
      <c r="R595" s="131">
        <v>1</v>
      </c>
      <c r="S595" s="131">
        <v>6127</v>
      </c>
      <c r="T595" s="109"/>
      <c r="U595" s="131">
        <v>440.96</v>
      </c>
      <c r="V595" s="132">
        <v>1E-4</v>
      </c>
      <c r="W595" s="132">
        <v>3.0567879749443753E-3</v>
      </c>
      <c r="X595" s="132">
        <v>8.7000000000000001E-4</v>
      </c>
    </row>
    <row r="596" spans="1:24">
      <c r="A596" t="s">
        <v>1214</v>
      </c>
      <c r="B596" t="s">
        <v>1244</v>
      </c>
      <c r="C596" t="s">
        <v>2390</v>
      </c>
      <c r="D596" t="s">
        <v>2391</v>
      </c>
      <c r="E596" t="s">
        <v>310</v>
      </c>
      <c r="F596" t="s">
        <v>2390</v>
      </c>
      <c r="G596" t="s">
        <v>3782</v>
      </c>
      <c r="H596" t="s">
        <v>322</v>
      </c>
      <c r="I596" t="s">
        <v>918</v>
      </c>
      <c r="J596" t="s">
        <v>205</v>
      </c>
      <c r="K596" t="s">
        <v>205</v>
      </c>
      <c r="L596" t="s">
        <v>326</v>
      </c>
      <c r="M596" t="s">
        <v>341</v>
      </c>
      <c r="N596" t="s">
        <v>465</v>
      </c>
      <c r="O596" t="s">
        <v>340</v>
      </c>
      <c r="P596" t="s">
        <v>1213</v>
      </c>
      <c r="Q596" s="131">
        <v>1808</v>
      </c>
      <c r="R596" s="131">
        <v>1</v>
      </c>
      <c r="S596" s="131">
        <v>21400</v>
      </c>
      <c r="T596" s="109"/>
      <c r="U596" s="131">
        <v>386.91199999999998</v>
      </c>
      <c r="V596" s="132">
        <v>1E-4</v>
      </c>
      <c r="W596" s="132">
        <v>2.682120711542267E-3</v>
      </c>
      <c r="X596" s="132">
        <v>7.6999999999999996E-4</v>
      </c>
    </row>
    <row r="597" spans="1:24">
      <c r="A597" t="s">
        <v>1214</v>
      </c>
      <c r="B597" t="s">
        <v>1244</v>
      </c>
      <c r="C597" t="s">
        <v>2066</v>
      </c>
      <c r="D597" t="s">
        <v>2067</v>
      </c>
      <c r="E597" t="s">
        <v>310</v>
      </c>
      <c r="F597" t="s">
        <v>2066</v>
      </c>
      <c r="G597" t="s">
        <v>3715</v>
      </c>
      <c r="H597" t="s">
        <v>322</v>
      </c>
      <c r="I597" t="s">
        <v>918</v>
      </c>
      <c r="J597" t="s">
        <v>205</v>
      </c>
      <c r="K597" t="s">
        <v>205</v>
      </c>
      <c r="L597" t="s">
        <v>326</v>
      </c>
      <c r="M597" t="s">
        <v>341</v>
      </c>
      <c r="N597" t="s">
        <v>465</v>
      </c>
      <c r="O597" t="s">
        <v>340</v>
      </c>
      <c r="P597" t="s">
        <v>1213</v>
      </c>
      <c r="Q597" s="131">
        <v>16173</v>
      </c>
      <c r="R597" s="131">
        <v>1</v>
      </c>
      <c r="S597" s="131">
        <v>2281</v>
      </c>
      <c r="T597" s="109"/>
      <c r="U597" s="131">
        <v>368.90600000000001</v>
      </c>
      <c r="V597" s="132">
        <v>3.0000000000000001E-5</v>
      </c>
      <c r="W597" s="132">
        <v>2.5573009449492692E-3</v>
      </c>
      <c r="X597" s="132">
        <v>7.2999999999999996E-4</v>
      </c>
    </row>
    <row r="598" spans="1:24">
      <c r="A598" t="s">
        <v>1214</v>
      </c>
      <c r="B598" t="s">
        <v>1244</v>
      </c>
      <c r="C598" t="s">
        <v>2282</v>
      </c>
      <c r="D598" t="s">
        <v>2283</v>
      </c>
      <c r="E598" t="s">
        <v>310</v>
      </c>
      <c r="F598" t="s">
        <v>2282</v>
      </c>
      <c r="G598" t="s">
        <v>3951</v>
      </c>
      <c r="H598" t="s">
        <v>322</v>
      </c>
      <c r="I598" t="s">
        <v>918</v>
      </c>
      <c r="J598" t="s">
        <v>205</v>
      </c>
      <c r="K598" t="s">
        <v>205</v>
      </c>
      <c r="L598" t="s">
        <v>326</v>
      </c>
      <c r="M598" t="s">
        <v>341</v>
      </c>
      <c r="N598" t="s">
        <v>459</v>
      </c>
      <c r="O598" t="s">
        <v>340</v>
      </c>
      <c r="P598" t="s">
        <v>1213</v>
      </c>
      <c r="Q598" s="131">
        <v>1775</v>
      </c>
      <c r="R598" s="131">
        <v>1</v>
      </c>
      <c r="S598" s="131">
        <v>19820</v>
      </c>
      <c r="T598" s="109"/>
      <c r="U598" s="131">
        <v>351.80500000000001</v>
      </c>
      <c r="V598" s="132">
        <v>1.3999999999999999E-4</v>
      </c>
      <c r="W598" s="132">
        <v>2.4387547476535424E-3</v>
      </c>
      <c r="X598" s="132">
        <v>6.9999999999999999E-4</v>
      </c>
    </row>
    <row r="599" spans="1:24">
      <c r="A599" t="s">
        <v>1214</v>
      </c>
      <c r="B599" t="s">
        <v>1244</v>
      </c>
      <c r="C599" t="s">
        <v>3058</v>
      </c>
      <c r="D599" t="s">
        <v>3059</v>
      </c>
      <c r="E599" t="s">
        <v>310</v>
      </c>
      <c r="F599" t="s">
        <v>3058</v>
      </c>
      <c r="G599" t="s">
        <v>3952</v>
      </c>
      <c r="H599" t="s">
        <v>322</v>
      </c>
      <c r="I599" t="s">
        <v>918</v>
      </c>
      <c r="J599" t="s">
        <v>205</v>
      </c>
      <c r="K599" t="s">
        <v>205</v>
      </c>
      <c r="L599" t="s">
        <v>326</v>
      </c>
      <c r="M599" t="s">
        <v>341</v>
      </c>
      <c r="N599" t="s">
        <v>478</v>
      </c>
      <c r="O599" t="s">
        <v>340</v>
      </c>
      <c r="P599" t="s">
        <v>1213</v>
      </c>
      <c r="Q599" s="131">
        <v>11843</v>
      </c>
      <c r="R599" s="131">
        <v>1</v>
      </c>
      <c r="S599" s="131">
        <v>2683</v>
      </c>
      <c r="T599" s="109"/>
      <c r="U599" s="131">
        <v>317.74799999999999</v>
      </c>
      <c r="V599" s="132">
        <v>6.6E-4</v>
      </c>
      <c r="W599" s="132">
        <v>2.2026675105738056E-3</v>
      </c>
      <c r="X599" s="132">
        <v>6.3000000000000003E-4</v>
      </c>
    </row>
    <row r="600" spans="1:24">
      <c r="A600" t="s">
        <v>1214</v>
      </c>
      <c r="B600" t="s">
        <v>1244</v>
      </c>
      <c r="C600" t="s">
        <v>1581</v>
      </c>
      <c r="D600" t="s">
        <v>1582</v>
      </c>
      <c r="E600" t="s">
        <v>310</v>
      </c>
      <c r="F600" t="s">
        <v>3584</v>
      </c>
      <c r="G600" t="s">
        <v>3585</v>
      </c>
      <c r="H600" t="s">
        <v>322</v>
      </c>
      <c r="I600" t="s">
        <v>918</v>
      </c>
      <c r="J600" t="s">
        <v>205</v>
      </c>
      <c r="K600" t="s">
        <v>205</v>
      </c>
      <c r="L600" t="s">
        <v>326</v>
      </c>
      <c r="M600" t="s">
        <v>341</v>
      </c>
      <c r="N600" t="s">
        <v>448</v>
      </c>
      <c r="O600" t="s">
        <v>340</v>
      </c>
      <c r="P600" t="s">
        <v>1213</v>
      </c>
      <c r="Q600" s="131">
        <v>14199</v>
      </c>
      <c r="R600" s="131">
        <v>1</v>
      </c>
      <c r="S600" s="131">
        <v>2063</v>
      </c>
      <c r="T600" s="109"/>
      <c r="U600" s="131">
        <v>292.92500000000001</v>
      </c>
      <c r="V600" s="132">
        <v>2.3000000000000001E-4</v>
      </c>
      <c r="W600" s="132">
        <v>2.0305914766885458E-3</v>
      </c>
      <c r="X600" s="132">
        <v>5.8E-4</v>
      </c>
    </row>
    <row r="601" spans="1:24">
      <c r="A601" t="s">
        <v>1214</v>
      </c>
      <c r="B601" t="s">
        <v>1244</v>
      </c>
      <c r="C601" t="s">
        <v>3755</v>
      </c>
      <c r="D601" t="s">
        <v>3756</v>
      </c>
      <c r="E601" t="s">
        <v>310</v>
      </c>
      <c r="F601" t="s">
        <v>3757</v>
      </c>
      <c r="G601" t="s">
        <v>3758</v>
      </c>
      <c r="H601" t="s">
        <v>322</v>
      </c>
      <c r="I601" t="s">
        <v>918</v>
      </c>
      <c r="J601" t="s">
        <v>205</v>
      </c>
      <c r="K601" t="s">
        <v>205</v>
      </c>
      <c r="L601" t="s">
        <v>326</v>
      </c>
      <c r="M601" t="s">
        <v>341</v>
      </c>
      <c r="N601" t="s">
        <v>478</v>
      </c>
      <c r="O601" t="s">
        <v>340</v>
      </c>
      <c r="P601" t="s">
        <v>1213</v>
      </c>
      <c r="Q601" s="131">
        <v>534</v>
      </c>
      <c r="R601" s="131">
        <v>1</v>
      </c>
      <c r="S601" s="131">
        <v>48100</v>
      </c>
      <c r="T601" s="109"/>
      <c r="U601" s="131">
        <v>256.85399999999998</v>
      </c>
      <c r="V601" s="132">
        <v>9.0000000000000006E-5</v>
      </c>
      <c r="W601" s="132">
        <v>1.7805429483770921E-3</v>
      </c>
      <c r="X601" s="132">
        <v>5.1000000000000004E-4</v>
      </c>
    </row>
    <row r="602" spans="1:24">
      <c r="A602" t="s">
        <v>1214</v>
      </c>
      <c r="B602" t="s">
        <v>1244</v>
      </c>
      <c r="C602" t="s">
        <v>2267</v>
      </c>
      <c r="D602" t="s">
        <v>2268</v>
      </c>
      <c r="E602" t="s">
        <v>310</v>
      </c>
      <c r="F602" t="s">
        <v>2267</v>
      </c>
      <c r="G602" t="s">
        <v>3714</v>
      </c>
      <c r="H602" t="s">
        <v>322</v>
      </c>
      <c r="I602" t="s">
        <v>918</v>
      </c>
      <c r="J602" t="s">
        <v>205</v>
      </c>
      <c r="K602" t="s">
        <v>205</v>
      </c>
      <c r="L602" t="s">
        <v>326</v>
      </c>
      <c r="M602" t="s">
        <v>341</v>
      </c>
      <c r="N602" t="s">
        <v>441</v>
      </c>
      <c r="O602" t="s">
        <v>340</v>
      </c>
      <c r="P602" t="s">
        <v>1213</v>
      </c>
      <c r="Q602" s="131">
        <v>404</v>
      </c>
      <c r="R602" s="131">
        <v>1</v>
      </c>
      <c r="S602" s="131">
        <v>61570</v>
      </c>
      <c r="T602" s="109">
        <v>4.9020000000000001</v>
      </c>
      <c r="U602" s="131">
        <v>253.64400000000001</v>
      </c>
      <c r="V602" s="132">
        <v>3.0000000000000001E-5</v>
      </c>
      <c r="W602" s="132">
        <v>1.7582908407038987E-3</v>
      </c>
      <c r="X602" s="132">
        <v>5.1000000000000004E-4</v>
      </c>
    </row>
    <row r="603" spans="1:24">
      <c r="A603" t="s">
        <v>1214</v>
      </c>
      <c r="B603" t="s">
        <v>1244</v>
      </c>
      <c r="C603" t="s">
        <v>3545</v>
      </c>
      <c r="D603" t="s">
        <v>3546</v>
      </c>
      <c r="E603" t="s">
        <v>310</v>
      </c>
      <c r="F603" t="s">
        <v>3547</v>
      </c>
      <c r="G603" t="s">
        <v>3548</v>
      </c>
      <c r="H603" t="s">
        <v>322</v>
      </c>
      <c r="I603" t="s">
        <v>918</v>
      </c>
      <c r="J603" t="s">
        <v>205</v>
      </c>
      <c r="K603" t="s">
        <v>205</v>
      </c>
      <c r="L603" t="s">
        <v>326</v>
      </c>
      <c r="M603" t="s">
        <v>341</v>
      </c>
      <c r="N603" t="s">
        <v>455</v>
      </c>
      <c r="O603" t="s">
        <v>340</v>
      </c>
      <c r="P603" t="s">
        <v>1213</v>
      </c>
      <c r="Q603" s="131">
        <v>15311</v>
      </c>
      <c r="R603" s="131">
        <v>1</v>
      </c>
      <c r="S603" s="131">
        <v>1656</v>
      </c>
      <c r="T603" s="109"/>
      <c r="U603" s="131">
        <v>253.55</v>
      </c>
      <c r="V603" s="132">
        <v>1.0000000000000001E-5</v>
      </c>
      <c r="W603" s="132">
        <v>1.757639221351475E-3</v>
      </c>
      <c r="X603" s="132">
        <v>5.0000000000000001E-4</v>
      </c>
    </row>
    <row r="604" spans="1:24">
      <c r="A604" t="s">
        <v>1214</v>
      </c>
      <c r="B604" t="s">
        <v>1244</v>
      </c>
      <c r="C604" t="s">
        <v>2935</v>
      </c>
      <c r="D604" t="s">
        <v>2936</v>
      </c>
      <c r="E604" t="s">
        <v>310</v>
      </c>
      <c r="F604" t="s">
        <v>2935</v>
      </c>
      <c r="G604" t="s">
        <v>3751</v>
      </c>
      <c r="H604" t="s">
        <v>322</v>
      </c>
      <c r="I604" t="s">
        <v>918</v>
      </c>
      <c r="J604" t="s">
        <v>205</v>
      </c>
      <c r="K604" t="s">
        <v>205</v>
      </c>
      <c r="L604" t="s">
        <v>326</v>
      </c>
      <c r="M604" t="s">
        <v>341</v>
      </c>
      <c r="N604" t="s">
        <v>448</v>
      </c>
      <c r="O604" t="s">
        <v>340</v>
      </c>
      <c r="P604" t="s">
        <v>1213</v>
      </c>
      <c r="Q604" s="131">
        <v>817</v>
      </c>
      <c r="R604" s="131">
        <v>1</v>
      </c>
      <c r="S604" s="131">
        <v>30100</v>
      </c>
      <c r="T604" s="109"/>
      <c r="U604" s="131">
        <v>245.917</v>
      </c>
      <c r="V604" s="132">
        <v>6.0000000000000002E-5</v>
      </c>
      <c r="W604" s="132">
        <v>1.7047263435105134E-3</v>
      </c>
      <c r="X604" s="132">
        <v>4.8999999999999998E-4</v>
      </c>
    </row>
    <row r="605" spans="1:24">
      <c r="A605" t="s">
        <v>1214</v>
      </c>
      <c r="B605" t="s">
        <v>1244</v>
      </c>
      <c r="C605" t="s">
        <v>3953</v>
      </c>
      <c r="D605" t="s">
        <v>3954</v>
      </c>
      <c r="E605" t="s">
        <v>310</v>
      </c>
      <c r="F605" t="s">
        <v>3955</v>
      </c>
      <c r="G605" t="s">
        <v>3956</v>
      </c>
      <c r="H605" t="s">
        <v>322</v>
      </c>
      <c r="I605" t="s">
        <v>918</v>
      </c>
      <c r="J605" t="s">
        <v>205</v>
      </c>
      <c r="K605" t="s">
        <v>205</v>
      </c>
      <c r="L605" t="s">
        <v>326</v>
      </c>
      <c r="M605" t="s">
        <v>341</v>
      </c>
      <c r="N605" t="s">
        <v>481</v>
      </c>
      <c r="O605" t="s">
        <v>340</v>
      </c>
      <c r="P605" t="s">
        <v>1213</v>
      </c>
      <c r="Q605" s="131">
        <v>3524</v>
      </c>
      <c r="R605" s="131">
        <v>1</v>
      </c>
      <c r="S605" s="131">
        <v>6440</v>
      </c>
      <c r="T605" s="109"/>
      <c r="U605" s="131">
        <v>226.946</v>
      </c>
      <c r="V605" s="132">
        <v>6.9999999999999994E-5</v>
      </c>
      <c r="W605" s="132">
        <v>1.5732170803740163E-3</v>
      </c>
      <c r="X605" s="132">
        <v>4.4999999999999999E-4</v>
      </c>
    </row>
    <row r="606" spans="1:24">
      <c r="A606" t="s">
        <v>1214</v>
      </c>
      <c r="B606" t="s">
        <v>1244</v>
      </c>
      <c r="C606" t="s">
        <v>1892</v>
      </c>
      <c r="D606" t="s">
        <v>1893</v>
      </c>
      <c r="E606" t="s">
        <v>312</v>
      </c>
      <c r="F606" t="s">
        <v>1892</v>
      </c>
      <c r="G606" t="s">
        <v>3626</v>
      </c>
      <c r="H606" t="s">
        <v>322</v>
      </c>
      <c r="I606" t="s">
        <v>918</v>
      </c>
      <c r="J606" t="s">
        <v>205</v>
      </c>
      <c r="K606" t="s">
        <v>234</v>
      </c>
      <c r="L606" t="s">
        <v>326</v>
      </c>
      <c r="M606" t="s">
        <v>341</v>
      </c>
      <c r="N606" t="s">
        <v>455</v>
      </c>
      <c r="O606" t="s">
        <v>340</v>
      </c>
      <c r="P606" t="s">
        <v>1213</v>
      </c>
      <c r="Q606" s="131">
        <v>3250</v>
      </c>
      <c r="R606" s="131">
        <v>1</v>
      </c>
      <c r="S606" s="131">
        <v>4272</v>
      </c>
      <c r="T606" s="109">
        <v>3.2879999999999998</v>
      </c>
      <c r="U606" s="131">
        <v>142.12799999999999</v>
      </c>
      <c r="V606" s="132">
        <v>2.0000000000000002E-5</v>
      </c>
      <c r="W606" s="132">
        <v>9.8524846086469101E-4</v>
      </c>
      <c r="X606" s="132">
        <v>2.9E-4</v>
      </c>
    </row>
    <row r="607" spans="1:24">
      <c r="A607" t="s">
        <v>1214</v>
      </c>
      <c r="B607" t="s">
        <v>1244</v>
      </c>
      <c r="C607" t="s">
        <v>3957</v>
      </c>
      <c r="D607" t="s">
        <v>3958</v>
      </c>
      <c r="E607" t="s">
        <v>310</v>
      </c>
      <c r="F607" t="s">
        <v>3957</v>
      </c>
      <c r="G607" t="s">
        <v>3959</v>
      </c>
      <c r="H607" t="s">
        <v>322</v>
      </c>
      <c r="I607" t="s">
        <v>918</v>
      </c>
      <c r="J607" t="s">
        <v>205</v>
      </c>
      <c r="K607" t="s">
        <v>205</v>
      </c>
      <c r="L607" t="s">
        <v>326</v>
      </c>
      <c r="M607" t="s">
        <v>341</v>
      </c>
      <c r="N607" t="s">
        <v>474</v>
      </c>
      <c r="O607" t="s">
        <v>340</v>
      </c>
      <c r="P607" t="s">
        <v>1213</v>
      </c>
      <c r="Q607" s="131">
        <v>27635</v>
      </c>
      <c r="R607" s="131">
        <v>1</v>
      </c>
      <c r="S607" s="131">
        <v>493.3</v>
      </c>
      <c r="T607" s="109"/>
      <c r="U607" s="131">
        <v>136.32300000000001</v>
      </c>
      <c r="V607" s="132">
        <v>2.5000000000000001E-4</v>
      </c>
      <c r="W607" s="132">
        <v>9.4500749979214006E-4</v>
      </c>
      <c r="X607" s="132">
        <v>2.7E-4</v>
      </c>
    </row>
    <row r="608" spans="1:24">
      <c r="A608" t="s">
        <v>1214</v>
      </c>
      <c r="B608" t="s">
        <v>1244</v>
      </c>
      <c r="C608" t="s">
        <v>2910</v>
      </c>
      <c r="D608" t="s">
        <v>2911</v>
      </c>
      <c r="E608" t="s">
        <v>310</v>
      </c>
      <c r="F608" t="s">
        <v>3768</v>
      </c>
      <c r="G608" t="s">
        <v>3769</v>
      </c>
      <c r="H608" t="s">
        <v>322</v>
      </c>
      <c r="I608" t="s">
        <v>918</v>
      </c>
      <c r="J608" t="s">
        <v>205</v>
      </c>
      <c r="K608" t="s">
        <v>205</v>
      </c>
      <c r="L608" t="s">
        <v>326</v>
      </c>
      <c r="M608" t="s">
        <v>341</v>
      </c>
      <c r="N608" t="s">
        <v>441</v>
      </c>
      <c r="O608" t="s">
        <v>340</v>
      </c>
      <c r="P608" t="s">
        <v>1213</v>
      </c>
      <c r="Q608" s="131">
        <v>1351</v>
      </c>
      <c r="R608" s="131">
        <v>1</v>
      </c>
      <c r="S608" s="131">
        <v>6455</v>
      </c>
      <c r="T608" s="109"/>
      <c r="U608" s="131">
        <v>87.206999999999994</v>
      </c>
      <c r="V608" s="132">
        <v>1.1E-4</v>
      </c>
      <c r="W608" s="132">
        <v>6.0452945602996674E-4</v>
      </c>
      <c r="X608" s="132">
        <v>1.7000000000000001E-4</v>
      </c>
    </row>
    <row r="609" spans="1:24">
      <c r="A609" t="s">
        <v>1214</v>
      </c>
      <c r="B609" t="s">
        <v>1244</v>
      </c>
      <c r="C609" t="s">
        <v>3960</v>
      </c>
      <c r="D609" t="s">
        <v>3961</v>
      </c>
      <c r="E609" t="s">
        <v>310</v>
      </c>
      <c r="F609" t="s">
        <v>3962</v>
      </c>
      <c r="G609" t="s">
        <v>3963</v>
      </c>
      <c r="H609" t="s">
        <v>322</v>
      </c>
      <c r="I609" t="s">
        <v>918</v>
      </c>
      <c r="J609" t="s">
        <v>205</v>
      </c>
      <c r="K609" t="s">
        <v>205</v>
      </c>
      <c r="L609" t="s">
        <v>326</v>
      </c>
      <c r="M609" t="s">
        <v>341</v>
      </c>
      <c r="N609" t="s">
        <v>451</v>
      </c>
      <c r="O609" t="s">
        <v>340</v>
      </c>
      <c r="P609" t="s">
        <v>1213</v>
      </c>
      <c r="Q609" s="131">
        <v>33798</v>
      </c>
      <c r="R609" s="131">
        <v>1</v>
      </c>
      <c r="S609" s="131">
        <v>167.8</v>
      </c>
      <c r="T609" s="109"/>
      <c r="U609" s="131">
        <v>56.713000000000001</v>
      </c>
      <c r="V609" s="132">
        <v>1.99E-3</v>
      </c>
      <c r="W609" s="132">
        <v>3.9314136525539815E-4</v>
      </c>
      <c r="X609" s="132">
        <v>1.1E-4</v>
      </c>
    </row>
    <row r="610" spans="1:24">
      <c r="A610" t="s">
        <v>1214</v>
      </c>
      <c r="B610" t="s">
        <v>1244</v>
      </c>
      <c r="C610" t="s">
        <v>3919</v>
      </c>
      <c r="D610" t="s">
        <v>3920</v>
      </c>
      <c r="E610" t="s">
        <v>310</v>
      </c>
      <c r="F610" t="s">
        <v>3921</v>
      </c>
      <c r="G610" t="s">
        <v>3922</v>
      </c>
      <c r="H610" t="s">
        <v>322</v>
      </c>
      <c r="I610" t="s">
        <v>918</v>
      </c>
      <c r="J610" t="s">
        <v>205</v>
      </c>
      <c r="K610" t="s">
        <v>205</v>
      </c>
      <c r="L610" t="s">
        <v>326</v>
      </c>
      <c r="M610" t="s">
        <v>341</v>
      </c>
      <c r="N610" t="s">
        <v>451</v>
      </c>
      <c r="O610" t="s">
        <v>340</v>
      </c>
      <c r="P610" t="s">
        <v>1213</v>
      </c>
      <c r="Q610" s="131">
        <v>25000</v>
      </c>
      <c r="R610" s="131">
        <v>1</v>
      </c>
      <c r="S610" s="131">
        <v>126.7</v>
      </c>
      <c r="T610" s="109"/>
      <c r="U610" s="131">
        <v>31.675000000000001</v>
      </c>
      <c r="V610" s="132">
        <v>3.6600000000000001E-3</v>
      </c>
      <c r="W610" s="132">
        <v>2.1957492540448814E-4</v>
      </c>
      <c r="X610" s="132">
        <v>6.0000000000000002E-5</v>
      </c>
    </row>
    <row r="611" spans="1:24">
      <c r="A611" t="s">
        <v>1214</v>
      </c>
      <c r="B611" t="s">
        <v>1244</v>
      </c>
      <c r="C611" t="s">
        <v>3923</v>
      </c>
      <c r="D611" t="s">
        <v>3924</v>
      </c>
      <c r="E611" t="s">
        <v>80</v>
      </c>
      <c r="F611" t="s">
        <v>3925</v>
      </c>
      <c r="G611" t="s">
        <v>3926</v>
      </c>
      <c r="H611" t="s">
        <v>322</v>
      </c>
      <c r="I611" t="s">
        <v>918</v>
      </c>
      <c r="J611" t="s">
        <v>206</v>
      </c>
      <c r="K611" t="s">
        <v>225</v>
      </c>
      <c r="L611" t="s">
        <v>326</v>
      </c>
      <c r="M611" t="s">
        <v>345</v>
      </c>
      <c r="N611" t="s">
        <v>549</v>
      </c>
      <c r="O611" t="s">
        <v>340</v>
      </c>
      <c r="P611" t="s">
        <v>1216</v>
      </c>
      <c r="Q611" s="131">
        <v>7769</v>
      </c>
      <c r="R611" s="131">
        <v>3.3719999999999999</v>
      </c>
      <c r="S611" s="131">
        <v>15799</v>
      </c>
      <c r="T611" s="109">
        <v>5.8000000000000003E-2</v>
      </c>
      <c r="U611" s="131">
        <v>4139.0709999999999</v>
      </c>
      <c r="V611" s="132">
        <v>0</v>
      </c>
      <c r="W611" s="132">
        <v>2.8692540049530545E-2</v>
      </c>
      <c r="X611" s="132">
        <v>8.2100000000000003E-3</v>
      </c>
    </row>
    <row r="612" spans="1:24">
      <c r="A612" t="s">
        <v>1214</v>
      </c>
      <c r="B612" t="s">
        <v>1244</v>
      </c>
      <c r="C612" t="s">
        <v>3352</v>
      </c>
      <c r="D612" t="s">
        <v>3353</v>
      </c>
      <c r="E612" t="s">
        <v>80</v>
      </c>
      <c r="F612" t="s">
        <v>3352</v>
      </c>
      <c r="G612" t="s">
        <v>3680</v>
      </c>
      <c r="H612" t="s">
        <v>322</v>
      </c>
      <c r="I612" t="s">
        <v>918</v>
      </c>
      <c r="J612" t="s">
        <v>206</v>
      </c>
      <c r="K612" t="s">
        <v>225</v>
      </c>
      <c r="L612" t="s">
        <v>326</v>
      </c>
      <c r="M612" t="s">
        <v>345</v>
      </c>
      <c r="N612" t="s">
        <v>546</v>
      </c>
      <c r="O612" t="s">
        <v>340</v>
      </c>
      <c r="P612" t="s">
        <v>1216</v>
      </c>
      <c r="Q612" s="131">
        <v>1328</v>
      </c>
      <c r="R612" s="131">
        <v>3.3719999999999999</v>
      </c>
      <c r="S612" s="131">
        <v>73809</v>
      </c>
      <c r="T612" s="109"/>
      <c r="U612" s="131">
        <v>3305.1790000000001</v>
      </c>
      <c r="V612" s="132">
        <v>0</v>
      </c>
      <c r="W612" s="132">
        <v>2.2911899996005704E-2</v>
      </c>
      <c r="X612" s="132">
        <v>6.5599999999999999E-3</v>
      </c>
    </row>
    <row r="613" spans="1:24">
      <c r="A613" t="s">
        <v>1214</v>
      </c>
      <c r="B613" t="s">
        <v>1244</v>
      </c>
      <c r="C613" t="s">
        <v>3263</v>
      </c>
      <c r="D613" t="s">
        <v>3264</v>
      </c>
      <c r="E613" t="s">
        <v>80</v>
      </c>
      <c r="F613" t="s">
        <v>3801</v>
      </c>
      <c r="G613" t="s">
        <v>3802</v>
      </c>
      <c r="H613" t="s">
        <v>322</v>
      </c>
      <c r="I613" t="s">
        <v>918</v>
      </c>
      <c r="J613" t="s">
        <v>206</v>
      </c>
      <c r="K613" t="s">
        <v>225</v>
      </c>
      <c r="L613" t="s">
        <v>326</v>
      </c>
      <c r="M613" t="s">
        <v>345</v>
      </c>
      <c r="N613" t="s">
        <v>545</v>
      </c>
      <c r="O613" t="s">
        <v>340</v>
      </c>
      <c r="P613" t="s">
        <v>1216</v>
      </c>
      <c r="Q613" s="131">
        <v>3942</v>
      </c>
      <c r="R613" s="131">
        <v>3.3719999999999999</v>
      </c>
      <c r="S613" s="131">
        <v>21939</v>
      </c>
      <c r="T613" s="109"/>
      <c r="U613" s="131">
        <v>2916.2249999999999</v>
      </c>
      <c r="V613" s="132">
        <v>0</v>
      </c>
      <c r="W613" s="132">
        <v>2.0215623893850145E-2</v>
      </c>
      <c r="X613" s="132">
        <v>5.79E-3</v>
      </c>
    </row>
    <row r="614" spans="1:24">
      <c r="A614" t="s">
        <v>1214</v>
      </c>
      <c r="B614" t="s">
        <v>1244</v>
      </c>
      <c r="C614" t="s">
        <v>3689</v>
      </c>
      <c r="D614" t="s">
        <v>3690</v>
      </c>
      <c r="E614" t="s">
        <v>80</v>
      </c>
      <c r="F614" t="s">
        <v>3691</v>
      </c>
      <c r="G614" t="s">
        <v>3692</v>
      </c>
      <c r="H614" t="s">
        <v>322</v>
      </c>
      <c r="I614" t="s">
        <v>918</v>
      </c>
      <c r="J614" t="s">
        <v>206</v>
      </c>
      <c r="K614" t="s">
        <v>225</v>
      </c>
      <c r="L614" t="s">
        <v>326</v>
      </c>
      <c r="M614" t="s">
        <v>345</v>
      </c>
      <c r="N614" t="s">
        <v>547</v>
      </c>
      <c r="O614" t="s">
        <v>340</v>
      </c>
      <c r="P614" t="s">
        <v>1216</v>
      </c>
      <c r="Q614" s="131">
        <v>3938</v>
      </c>
      <c r="R614" s="131">
        <v>3.3719999999999999</v>
      </c>
      <c r="S614" s="131">
        <v>20517</v>
      </c>
      <c r="T614" s="109"/>
      <c r="U614" s="131">
        <v>2724.4389999999999</v>
      </c>
      <c r="V614" s="132">
        <v>0</v>
      </c>
      <c r="W614" s="132">
        <v>1.8886140179765688E-2</v>
      </c>
      <c r="X614" s="132">
        <v>5.4099999999999999E-3</v>
      </c>
    </row>
    <row r="615" spans="1:24">
      <c r="A615" t="s">
        <v>1214</v>
      </c>
      <c r="B615" t="s">
        <v>1244</v>
      </c>
      <c r="C615" t="s">
        <v>3660</v>
      </c>
      <c r="D615" t="s">
        <v>3661</v>
      </c>
      <c r="E615" t="s">
        <v>80</v>
      </c>
      <c r="F615" t="s">
        <v>3662</v>
      </c>
      <c r="G615" t="s">
        <v>3663</v>
      </c>
      <c r="H615" t="s">
        <v>322</v>
      </c>
      <c r="I615" t="s">
        <v>918</v>
      </c>
      <c r="J615" t="s">
        <v>206</v>
      </c>
      <c r="K615" t="s">
        <v>225</v>
      </c>
      <c r="L615" t="s">
        <v>326</v>
      </c>
      <c r="M615" t="s">
        <v>345</v>
      </c>
      <c r="N615" t="s">
        <v>546</v>
      </c>
      <c r="O615" t="s">
        <v>340</v>
      </c>
      <c r="P615" t="s">
        <v>1216</v>
      </c>
      <c r="Q615" s="131">
        <v>4194</v>
      </c>
      <c r="R615" s="131">
        <v>3.3719999999999999</v>
      </c>
      <c r="S615" s="131">
        <v>17739</v>
      </c>
      <c r="T615" s="109"/>
      <c r="U615" s="131">
        <v>2508.6790000000001</v>
      </c>
      <c r="V615" s="132">
        <v>0</v>
      </c>
      <c r="W615" s="132">
        <v>1.7390465802330099E-2</v>
      </c>
      <c r="X615" s="132">
        <v>4.9800000000000001E-3</v>
      </c>
    </row>
    <row r="616" spans="1:24">
      <c r="A616" t="s">
        <v>1214</v>
      </c>
      <c r="B616" t="s">
        <v>1244</v>
      </c>
      <c r="C616" t="s">
        <v>3648</v>
      </c>
      <c r="D616" t="s">
        <v>3649</v>
      </c>
      <c r="E616" t="s">
        <v>80</v>
      </c>
      <c r="F616" t="s">
        <v>3650</v>
      </c>
      <c r="G616" t="s">
        <v>3651</v>
      </c>
      <c r="H616" t="s">
        <v>322</v>
      </c>
      <c r="I616" t="s">
        <v>918</v>
      </c>
      <c r="J616" t="s">
        <v>206</v>
      </c>
      <c r="K616" t="s">
        <v>225</v>
      </c>
      <c r="L616" t="s">
        <v>326</v>
      </c>
      <c r="M616" t="s">
        <v>345</v>
      </c>
      <c r="N616" t="s">
        <v>545</v>
      </c>
      <c r="O616" t="s">
        <v>340</v>
      </c>
      <c r="P616" t="s">
        <v>1216</v>
      </c>
      <c r="Q616" s="131">
        <v>1426</v>
      </c>
      <c r="R616" s="131">
        <v>3.3719999999999999</v>
      </c>
      <c r="S616" s="131">
        <v>49741</v>
      </c>
      <c r="T616" s="109"/>
      <c r="U616" s="131">
        <v>2391.7820000000002</v>
      </c>
      <c r="V616" s="132">
        <v>0</v>
      </c>
      <c r="W616" s="132">
        <v>1.6580121680625018E-2</v>
      </c>
      <c r="X616" s="132">
        <v>4.7499999999999999E-3</v>
      </c>
    </row>
    <row r="617" spans="1:24">
      <c r="A617" t="s">
        <v>1214</v>
      </c>
      <c r="B617" t="s">
        <v>1244</v>
      </c>
      <c r="C617" t="s">
        <v>3964</v>
      </c>
      <c r="D617" t="s">
        <v>3965</v>
      </c>
      <c r="E617" t="s">
        <v>312</v>
      </c>
      <c r="F617" t="s">
        <v>3966</v>
      </c>
      <c r="G617" t="s">
        <v>3967</v>
      </c>
      <c r="H617" t="s">
        <v>322</v>
      </c>
      <c r="I617" t="s">
        <v>918</v>
      </c>
      <c r="J617" t="s">
        <v>206</v>
      </c>
      <c r="K617" t="s">
        <v>205</v>
      </c>
      <c r="L617" t="s">
        <v>326</v>
      </c>
      <c r="M617" t="s">
        <v>347</v>
      </c>
      <c r="N617" t="s">
        <v>545</v>
      </c>
      <c r="O617" t="s">
        <v>340</v>
      </c>
      <c r="P617" t="s">
        <v>1216</v>
      </c>
      <c r="Q617" s="131">
        <v>3032</v>
      </c>
      <c r="R617" s="131">
        <v>3.3719999999999999</v>
      </c>
      <c r="S617" s="131">
        <v>15846</v>
      </c>
      <c r="T617" s="109"/>
      <c r="U617" s="131">
        <v>1620.08</v>
      </c>
      <c r="V617" s="132">
        <v>5.0000000000000002E-5</v>
      </c>
      <c r="W617" s="132">
        <v>1.123059021781541E-2</v>
      </c>
      <c r="X617" s="132">
        <v>3.2100000000000002E-3</v>
      </c>
    </row>
    <row r="618" spans="1:24">
      <c r="A618" t="s">
        <v>1214</v>
      </c>
      <c r="B618" t="s">
        <v>1244</v>
      </c>
      <c r="C618" t="s">
        <v>3935</v>
      </c>
      <c r="D618" t="s">
        <v>3936</v>
      </c>
      <c r="E618" t="s">
        <v>80</v>
      </c>
      <c r="F618" t="s">
        <v>3937</v>
      </c>
      <c r="G618" t="s">
        <v>3938</v>
      </c>
      <c r="H618" t="s">
        <v>322</v>
      </c>
      <c r="I618" t="s">
        <v>918</v>
      </c>
      <c r="J618" t="s">
        <v>206</v>
      </c>
      <c r="K618" t="s">
        <v>273</v>
      </c>
      <c r="L618" t="s">
        <v>326</v>
      </c>
      <c r="M618" t="s">
        <v>315</v>
      </c>
      <c r="N618" t="s">
        <v>569</v>
      </c>
      <c r="O618" t="s">
        <v>340</v>
      </c>
      <c r="P618" t="s">
        <v>1217</v>
      </c>
      <c r="Q618" s="131">
        <v>6425</v>
      </c>
      <c r="R618" s="131">
        <v>3.9550000000000001</v>
      </c>
      <c r="S618" s="131">
        <v>110</v>
      </c>
      <c r="T618" s="109"/>
      <c r="U618" s="131">
        <v>27.952999999999999</v>
      </c>
      <c r="V618" s="132">
        <v>9.0000000000000006E-5</v>
      </c>
      <c r="W618" s="132">
        <v>1.9377357189681631E-4</v>
      </c>
      <c r="X618" s="132">
        <v>6.0000000000000002E-5</v>
      </c>
    </row>
    <row r="619" spans="1:24">
      <c r="A619" t="s">
        <v>1214</v>
      </c>
      <c r="B619" t="s">
        <v>1244</v>
      </c>
      <c r="C619" t="s">
        <v>3927</v>
      </c>
      <c r="D619" t="s">
        <v>3928</v>
      </c>
      <c r="E619" t="s">
        <v>310</v>
      </c>
      <c r="F619" t="s">
        <v>3929</v>
      </c>
      <c r="G619" t="s">
        <v>3930</v>
      </c>
      <c r="H619" t="s">
        <v>322</v>
      </c>
      <c r="I619" t="s">
        <v>918</v>
      </c>
      <c r="J619" t="s">
        <v>206</v>
      </c>
      <c r="K619" t="s">
        <v>205</v>
      </c>
      <c r="L619" t="s">
        <v>326</v>
      </c>
      <c r="M619" t="s">
        <v>347</v>
      </c>
      <c r="N619" t="s">
        <v>545</v>
      </c>
      <c r="O619" t="s">
        <v>340</v>
      </c>
      <c r="P619" t="s">
        <v>1216</v>
      </c>
      <c r="Q619" s="131">
        <v>3350.8</v>
      </c>
      <c r="R619" s="131">
        <v>3.3719999999999999</v>
      </c>
      <c r="S619" s="131">
        <v>59.5</v>
      </c>
      <c r="T619" s="109"/>
      <c r="U619" s="131">
        <v>6.7229999999999999</v>
      </c>
      <c r="V619" s="132">
        <v>1.2E-4</v>
      </c>
      <c r="W619" s="132">
        <v>4.6604647939838159E-5</v>
      </c>
      <c r="X619" s="132">
        <v>1.0000000000000001E-5</v>
      </c>
    </row>
    <row r="620" spans="1:24">
      <c r="A620" t="s">
        <v>1214</v>
      </c>
      <c r="B620" t="s">
        <v>1245</v>
      </c>
      <c r="C620" t="s">
        <v>1992</v>
      </c>
      <c r="D620" t="s">
        <v>1993</v>
      </c>
      <c r="E620" t="s">
        <v>310</v>
      </c>
      <c r="F620" t="s">
        <v>1992</v>
      </c>
      <c r="G620" t="s">
        <v>3517</v>
      </c>
      <c r="H620" t="s">
        <v>322</v>
      </c>
      <c r="I620" t="s">
        <v>918</v>
      </c>
      <c r="J620" t="s">
        <v>205</v>
      </c>
      <c r="K620" t="s">
        <v>205</v>
      </c>
      <c r="L620" t="s">
        <v>326</v>
      </c>
      <c r="M620" t="s">
        <v>341</v>
      </c>
      <c r="N620" t="s">
        <v>449</v>
      </c>
      <c r="O620" t="s">
        <v>340</v>
      </c>
      <c r="P620" t="s">
        <v>1213</v>
      </c>
      <c r="Q620" s="131">
        <v>976719</v>
      </c>
      <c r="R620" s="131">
        <v>1</v>
      </c>
      <c r="S620" s="131">
        <v>6462</v>
      </c>
      <c r="T620" s="109"/>
      <c r="U620" s="131">
        <v>63115.582000000002</v>
      </c>
      <c r="V620" s="132">
        <v>7.2999999999999996E-4</v>
      </c>
      <c r="W620" s="132">
        <v>8.7502788549447555E-2</v>
      </c>
      <c r="X620" s="132">
        <v>1.3610000000000001E-2</v>
      </c>
    </row>
    <row r="621" spans="1:24">
      <c r="A621" t="s">
        <v>1214</v>
      </c>
      <c r="B621" t="s">
        <v>1245</v>
      </c>
      <c r="C621" t="s">
        <v>1536</v>
      </c>
      <c r="D621" t="s">
        <v>1537</v>
      </c>
      <c r="E621" t="s">
        <v>310</v>
      </c>
      <c r="F621" t="s">
        <v>1536</v>
      </c>
      <c r="G621" t="s">
        <v>3514</v>
      </c>
      <c r="H621" t="s">
        <v>322</v>
      </c>
      <c r="I621" t="s">
        <v>918</v>
      </c>
      <c r="J621" t="s">
        <v>205</v>
      </c>
      <c r="K621" t="s">
        <v>205</v>
      </c>
      <c r="L621" t="s">
        <v>326</v>
      </c>
      <c r="M621" t="s">
        <v>341</v>
      </c>
      <c r="N621" t="s">
        <v>449</v>
      </c>
      <c r="O621" t="s">
        <v>340</v>
      </c>
      <c r="P621" t="s">
        <v>1213</v>
      </c>
      <c r="Q621" s="131">
        <v>963362</v>
      </c>
      <c r="R621" s="131">
        <v>1</v>
      </c>
      <c r="S621" s="131">
        <v>6262</v>
      </c>
      <c r="T621" s="109"/>
      <c r="U621" s="131">
        <v>60325.728000000003</v>
      </c>
      <c r="V621" s="132">
        <v>5.9999999999999995E-4</v>
      </c>
      <c r="W621" s="132">
        <v>8.3634963886976249E-2</v>
      </c>
      <c r="X621" s="132">
        <v>1.3010000000000001E-2</v>
      </c>
    </row>
    <row r="622" spans="1:24">
      <c r="A622" t="s">
        <v>1214</v>
      </c>
      <c r="B622" t="s">
        <v>1245</v>
      </c>
      <c r="C622" t="s">
        <v>3253</v>
      </c>
      <c r="D622" t="s">
        <v>3254</v>
      </c>
      <c r="E622" t="s">
        <v>310</v>
      </c>
      <c r="F622" t="s">
        <v>3253</v>
      </c>
      <c r="G622" t="s">
        <v>3518</v>
      </c>
      <c r="H622" t="s">
        <v>322</v>
      </c>
      <c r="I622" t="s">
        <v>918</v>
      </c>
      <c r="J622" t="s">
        <v>205</v>
      </c>
      <c r="K622" t="s">
        <v>205</v>
      </c>
      <c r="L622" t="s">
        <v>326</v>
      </c>
      <c r="M622" t="s">
        <v>341</v>
      </c>
      <c r="N622" t="s">
        <v>449</v>
      </c>
      <c r="O622" t="s">
        <v>340</v>
      </c>
      <c r="P622" t="s">
        <v>1213</v>
      </c>
      <c r="Q622" s="131">
        <v>815897</v>
      </c>
      <c r="R622" s="131">
        <v>1</v>
      </c>
      <c r="S622" s="131">
        <v>3356</v>
      </c>
      <c r="T622" s="109"/>
      <c r="U622" s="131">
        <v>27381.503000000001</v>
      </c>
      <c r="V622" s="132">
        <v>6.6E-4</v>
      </c>
      <c r="W622" s="132">
        <v>3.796143188816771E-2</v>
      </c>
      <c r="X622" s="132">
        <v>5.9100000000000003E-3</v>
      </c>
    </row>
    <row r="623" spans="1:24">
      <c r="A623" t="s">
        <v>1214</v>
      </c>
      <c r="B623" t="s">
        <v>1245</v>
      </c>
      <c r="C623" t="s">
        <v>2172</v>
      </c>
      <c r="D623" t="s">
        <v>2173</v>
      </c>
      <c r="E623" t="s">
        <v>310</v>
      </c>
      <c r="F623" t="s">
        <v>2172</v>
      </c>
      <c r="G623" t="s">
        <v>3519</v>
      </c>
      <c r="H623" t="s">
        <v>322</v>
      </c>
      <c r="I623" t="s">
        <v>918</v>
      </c>
      <c r="J623" t="s">
        <v>205</v>
      </c>
      <c r="K623" t="s">
        <v>205</v>
      </c>
      <c r="L623" t="s">
        <v>326</v>
      </c>
      <c r="M623" t="s">
        <v>341</v>
      </c>
      <c r="N623" t="s">
        <v>468</v>
      </c>
      <c r="O623" t="s">
        <v>340</v>
      </c>
      <c r="P623" t="s">
        <v>1213</v>
      </c>
      <c r="Q623" s="131">
        <v>466997</v>
      </c>
      <c r="R623" s="131">
        <v>1</v>
      </c>
      <c r="S623" s="131">
        <v>5699</v>
      </c>
      <c r="T623" s="109"/>
      <c r="U623" s="131">
        <v>26614.159</v>
      </c>
      <c r="V623" s="132">
        <v>3.6999999999999999E-4</v>
      </c>
      <c r="W623" s="132">
        <v>3.6897594121818866E-2</v>
      </c>
      <c r="X623" s="132">
        <v>5.7400000000000003E-3</v>
      </c>
    </row>
    <row r="624" spans="1:24">
      <c r="A624" t="s">
        <v>1214</v>
      </c>
      <c r="B624" t="s">
        <v>1245</v>
      </c>
      <c r="C624" t="s">
        <v>2556</v>
      </c>
      <c r="D624" t="s">
        <v>2557</v>
      </c>
      <c r="E624" t="s">
        <v>310</v>
      </c>
      <c r="F624" t="s">
        <v>2556</v>
      </c>
      <c r="G624" t="s">
        <v>3520</v>
      </c>
      <c r="H624" t="s">
        <v>322</v>
      </c>
      <c r="I624" t="s">
        <v>918</v>
      </c>
      <c r="J624" t="s">
        <v>205</v>
      </c>
      <c r="K624" t="s">
        <v>205</v>
      </c>
      <c r="L624" t="s">
        <v>326</v>
      </c>
      <c r="M624" t="s">
        <v>341</v>
      </c>
      <c r="N624" t="s">
        <v>447</v>
      </c>
      <c r="O624" t="s">
        <v>340</v>
      </c>
      <c r="P624" t="s">
        <v>1213</v>
      </c>
      <c r="Q624" s="131">
        <v>14389</v>
      </c>
      <c r="R624" s="131">
        <v>1</v>
      </c>
      <c r="S624" s="131">
        <v>149800</v>
      </c>
      <c r="T624" s="109">
        <v>29.103000000000002</v>
      </c>
      <c r="U624" s="131">
        <v>21583.825000000001</v>
      </c>
      <c r="V624" s="132">
        <v>3.1E-4</v>
      </c>
      <c r="W624" s="132">
        <v>2.9923591214975724E-2</v>
      </c>
      <c r="X624" s="132">
        <v>4.6600000000000001E-3</v>
      </c>
    </row>
    <row r="625" spans="1:24">
      <c r="A625" t="s">
        <v>1214</v>
      </c>
      <c r="B625" t="s">
        <v>1245</v>
      </c>
      <c r="C625" t="s">
        <v>2184</v>
      </c>
      <c r="D625" t="s">
        <v>2185</v>
      </c>
      <c r="E625" t="s">
        <v>310</v>
      </c>
      <c r="F625" t="s">
        <v>3515</v>
      </c>
      <c r="G625" t="s">
        <v>3516</v>
      </c>
      <c r="H625" t="s">
        <v>322</v>
      </c>
      <c r="I625" t="s">
        <v>918</v>
      </c>
      <c r="J625" t="s">
        <v>205</v>
      </c>
      <c r="K625" t="s">
        <v>205</v>
      </c>
      <c r="L625" t="s">
        <v>326</v>
      </c>
      <c r="M625" t="s">
        <v>341</v>
      </c>
      <c r="N625" t="s">
        <v>446</v>
      </c>
      <c r="O625" t="s">
        <v>340</v>
      </c>
      <c r="P625" t="s">
        <v>1213</v>
      </c>
      <c r="Q625" s="131">
        <v>198319</v>
      </c>
      <c r="R625" s="131">
        <v>1</v>
      </c>
      <c r="S625" s="131">
        <v>9745</v>
      </c>
      <c r="T625" s="109"/>
      <c r="U625" s="131">
        <v>19326.187000000002</v>
      </c>
      <c r="V625" s="132">
        <v>7.5000000000000002E-4</v>
      </c>
      <c r="W625" s="132">
        <v>2.679362529728526E-2</v>
      </c>
      <c r="X625" s="132">
        <v>4.1700000000000001E-3</v>
      </c>
    </row>
    <row r="626" spans="1:24">
      <c r="A626" t="s">
        <v>1214</v>
      </c>
      <c r="B626" t="s">
        <v>1245</v>
      </c>
      <c r="C626" t="s">
        <v>1898</v>
      </c>
      <c r="D626" t="s">
        <v>1899</v>
      </c>
      <c r="E626" t="s">
        <v>310</v>
      </c>
      <c r="F626" t="s">
        <v>3538</v>
      </c>
      <c r="G626" t="s">
        <v>3539</v>
      </c>
      <c r="H626" t="s">
        <v>322</v>
      </c>
      <c r="I626" t="s">
        <v>918</v>
      </c>
      <c r="J626" t="s">
        <v>205</v>
      </c>
      <c r="K626" t="s">
        <v>205</v>
      </c>
      <c r="L626" t="s">
        <v>326</v>
      </c>
      <c r="M626" t="s">
        <v>341</v>
      </c>
      <c r="N626" t="s">
        <v>449</v>
      </c>
      <c r="O626" t="s">
        <v>340</v>
      </c>
      <c r="P626" t="s">
        <v>1213</v>
      </c>
      <c r="Q626" s="131">
        <v>77623</v>
      </c>
      <c r="R626" s="131">
        <v>1</v>
      </c>
      <c r="S626" s="131">
        <v>21950</v>
      </c>
      <c r="T626" s="109"/>
      <c r="U626" s="131">
        <v>17038.249</v>
      </c>
      <c r="V626" s="132">
        <v>2.9999999999999997E-4</v>
      </c>
      <c r="W626" s="132">
        <v>2.3621651773722632E-2</v>
      </c>
      <c r="X626" s="132">
        <v>3.6700000000000001E-3</v>
      </c>
    </row>
    <row r="627" spans="1:24">
      <c r="A627" t="s">
        <v>1214</v>
      </c>
      <c r="B627" t="s">
        <v>1245</v>
      </c>
      <c r="C627" t="s">
        <v>3525</v>
      </c>
      <c r="D627" t="s">
        <v>3526</v>
      </c>
      <c r="E627" t="s">
        <v>310</v>
      </c>
      <c r="F627" t="s">
        <v>3525</v>
      </c>
      <c r="G627" t="s">
        <v>3527</v>
      </c>
      <c r="H627" t="s">
        <v>322</v>
      </c>
      <c r="I627" t="s">
        <v>918</v>
      </c>
      <c r="J627" t="s">
        <v>205</v>
      </c>
      <c r="K627" t="s">
        <v>205</v>
      </c>
      <c r="L627" t="s">
        <v>326</v>
      </c>
      <c r="M627" t="s">
        <v>341</v>
      </c>
      <c r="N627" t="s">
        <v>481</v>
      </c>
      <c r="O627" t="s">
        <v>340</v>
      </c>
      <c r="P627" t="s">
        <v>1213</v>
      </c>
      <c r="Q627" s="131">
        <v>26864</v>
      </c>
      <c r="R627" s="131">
        <v>1</v>
      </c>
      <c r="S627" s="131">
        <v>57150</v>
      </c>
      <c r="T627" s="109"/>
      <c r="U627" s="131">
        <v>15352.776</v>
      </c>
      <c r="V627" s="132">
        <v>3.6000000000000002E-4</v>
      </c>
      <c r="W627" s="132">
        <v>2.1284929480251537E-2</v>
      </c>
      <c r="X627" s="132">
        <v>3.31E-3</v>
      </c>
    </row>
    <row r="628" spans="1:24">
      <c r="A628" t="s">
        <v>1214</v>
      </c>
      <c r="B628" t="s">
        <v>1245</v>
      </c>
      <c r="C628" t="s">
        <v>3078</v>
      </c>
      <c r="D628" t="s">
        <v>3079</v>
      </c>
      <c r="E628" t="s">
        <v>310</v>
      </c>
      <c r="F628" t="s">
        <v>3078</v>
      </c>
      <c r="G628" t="s">
        <v>3783</v>
      </c>
      <c r="H628" t="s">
        <v>322</v>
      </c>
      <c r="I628" t="s">
        <v>918</v>
      </c>
      <c r="J628" t="s">
        <v>205</v>
      </c>
      <c r="K628" t="s">
        <v>205</v>
      </c>
      <c r="L628" t="s">
        <v>326</v>
      </c>
      <c r="M628" t="s">
        <v>341</v>
      </c>
      <c r="N628" t="s">
        <v>452</v>
      </c>
      <c r="O628" t="s">
        <v>340</v>
      </c>
      <c r="P628" t="s">
        <v>1213</v>
      </c>
      <c r="Q628" s="131">
        <v>1924970</v>
      </c>
      <c r="R628" s="131">
        <v>1</v>
      </c>
      <c r="S628" s="131">
        <v>784.5</v>
      </c>
      <c r="T628" s="109"/>
      <c r="U628" s="131">
        <v>15101.39</v>
      </c>
      <c r="V628" s="132">
        <v>1.0279999999999999E-2</v>
      </c>
      <c r="W628" s="132">
        <v>2.0936410536034379E-2</v>
      </c>
      <c r="X628" s="132">
        <v>3.2599999999999999E-3</v>
      </c>
    </row>
    <row r="629" spans="1:24">
      <c r="A629" t="s">
        <v>1214</v>
      </c>
      <c r="B629" t="s">
        <v>1245</v>
      </c>
      <c r="C629" t="s">
        <v>2370</v>
      </c>
      <c r="D629" t="s">
        <v>2371</v>
      </c>
      <c r="E629" t="s">
        <v>310</v>
      </c>
      <c r="F629" t="s">
        <v>3569</v>
      </c>
      <c r="G629" t="s">
        <v>3570</v>
      </c>
      <c r="H629" t="s">
        <v>322</v>
      </c>
      <c r="I629" t="s">
        <v>918</v>
      </c>
      <c r="J629" t="s">
        <v>205</v>
      </c>
      <c r="K629" t="s">
        <v>205</v>
      </c>
      <c r="L629" t="s">
        <v>326</v>
      </c>
      <c r="M629" t="s">
        <v>341</v>
      </c>
      <c r="N629" t="s">
        <v>446</v>
      </c>
      <c r="O629" t="s">
        <v>340</v>
      </c>
      <c r="P629" t="s">
        <v>1213</v>
      </c>
      <c r="Q629" s="131">
        <v>151351</v>
      </c>
      <c r="R629" s="131">
        <v>1</v>
      </c>
      <c r="S629" s="131">
        <v>9432</v>
      </c>
      <c r="T629" s="109"/>
      <c r="U629" s="131">
        <v>14275.425999999999</v>
      </c>
      <c r="V629" s="132">
        <v>6.7000000000000002E-4</v>
      </c>
      <c r="W629" s="132">
        <v>1.979130260941404E-2</v>
      </c>
      <c r="X629" s="132">
        <v>3.0799999999999998E-3</v>
      </c>
    </row>
    <row r="630" spans="1:24">
      <c r="A630" t="s">
        <v>1214</v>
      </c>
      <c r="B630" t="s">
        <v>1245</v>
      </c>
      <c r="C630" t="s">
        <v>3558</v>
      </c>
      <c r="D630" t="s">
        <v>3559</v>
      </c>
      <c r="E630" t="s">
        <v>310</v>
      </c>
      <c r="F630" t="s">
        <v>3558</v>
      </c>
      <c r="G630" t="s">
        <v>3560</v>
      </c>
      <c r="H630" t="s">
        <v>322</v>
      </c>
      <c r="I630" t="s">
        <v>918</v>
      </c>
      <c r="J630" t="s">
        <v>205</v>
      </c>
      <c r="K630" t="s">
        <v>205</v>
      </c>
      <c r="L630" t="s">
        <v>326</v>
      </c>
      <c r="M630" t="s">
        <v>341</v>
      </c>
      <c r="N630" t="s">
        <v>459</v>
      </c>
      <c r="O630" t="s">
        <v>340</v>
      </c>
      <c r="P630" t="s">
        <v>1213</v>
      </c>
      <c r="Q630" s="131">
        <v>13807</v>
      </c>
      <c r="R630" s="131">
        <v>1</v>
      </c>
      <c r="S630" s="131">
        <v>95280</v>
      </c>
      <c r="T630" s="109"/>
      <c r="U630" s="131">
        <v>13155.31</v>
      </c>
      <c r="V630" s="132">
        <v>4.6999999999999999E-4</v>
      </c>
      <c r="W630" s="132">
        <v>1.8238385399542586E-2</v>
      </c>
      <c r="X630" s="132">
        <v>2.8400000000000001E-3</v>
      </c>
    </row>
    <row r="631" spans="1:24">
      <c r="A631" t="s">
        <v>1214</v>
      </c>
      <c r="B631" t="s">
        <v>1245</v>
      </c>
      <c r="C631" t="s">
        <v>2277</v>
      </c>
      <c r="D631" t="s">
        <v>2278</v>
      </c>
      <c r="E631" t="s">
        <v>310</v>
      </c>
      <c r="F631" t="s">
        <v>3705</v>
      </c>
      <c r="G631" t="s">
        <v>3706</v>
      </c>
      <c r="H631" t="s">
        <v>322</v>
      </c>
      <c r="I631" t="s">
        <v>918</v>
      </c>
      <c r="J631" t="s">
        <v>205</v>
      </c>
      <c r="K631" t="s">
        <v>205</v>
      </c>
      <c r="L631" t="s">
        <v>326</v>
      </c>
      <c r="M631" t="s">
        <v>341</v>
      </c>
      <c r="N631" t="s">
        <v>446</v>
      </c>
      <c r="O631" t="s">
        <v>340</v>
      </c>
      <c r="P631" t="s">
        <v>1213</v>
      </c>
      <c r="Q631" s="131">
        <v>83947</v>
      </c>
      <c r="R631" s="131">
        <v>1</v>
      </c>
      <c r="S631" s="131">
        <v>14880</v>
      </c>
      <c r="T631" s="109"/>
      <c r="U631" s="131">
        <v>12491.314</v>
      </c>
      <c r="V631" s="132">
        <v>1.0499999999999999E-3</v>
      </c>
      <c r="W631" s="132">
        <v>1.7317828228958641E-2</v>
      </c>
      <c r="X631" s="132">
        <v>2.6900000000000001E-3</v>
      </c>
    </row>
    <row r="632" spans="1:24">
      <c r="A632" t="s">
        <v>1214</v>
      </c>
      <c r="B632" t="s">
        <v>1245</v>
      </c>
      <c r="C632" t="s">
        <v>3540</v>
      </c>
      <c r="D632" t="s">
        <v>3541</v>
      </c>
      <c r="E632" t="s">
        <v>310</v>
      </c>
      <c r="F632" t="s">
        <v>3540</v>
      </c>
      <c r="G632" t="s">
        <v>3542</v>
      </c>
      <c r="H632" t="s">
        <v>322</v>
      </c>
      <c r="I632" t="s">
        <v>918</v>
      </c>
      <c r="J632" t="s">
        <v>205</v>
      </c>
      <c r="K632" t="s">
        <v>205</v>
      </c>
      <c r="L632" t="s">
        <v>326</v>
      </c>
      <c r="M632" t="s">
        <v>341</v>
      </c>
      <c r="N632" t="s">
        <v>459</v>
      </c>
      <c r="O632" t="s">
        <v>340</v>
      </c>
      <c r="P632" t="s">
        <v>1213</v>
      </c>
      <c r="Q632" s="131">
        <v>82589</v>
      </c>
      <c r="R632" s="131">
        <v>1</v>
      </c>
      <c r="S632" s="131">
        <v>14620</v>
      </c>
      <c r="T632" s="109"/>
      <c r="U632" s="131">
        <v>12074.512000000001</v>
      </c>
      <c r="V632" s="132">
        <v>7.3999999999999999E-4</v>
      </c>
      <c r="W632" s="132">
        <v>1.6739978257251389E-2</v>
      </c>
      <c r="X632" s="132">
        <v>2.5999999999999999E-3</v>
      </c>
    </row>
    <row r="633" spans="1:24">
      <c r="A633" t="s">
        <v>1214</v>
      </c>
      <c r="B633" t="s">
        <v>1245</v>
      </c>
      <c r="C633" t="s">
        <v>2089</v>
      </c>
      <c r="D633" t="s">
        <v>2090</v>
      </c>
      <c r="E633" t="s">
        <v>310</v>
      </c>
      <c r="F633" t="s">
        <v>2089</v>
      </c>
      <c r="G633" t="s">
        <v>3533</v>
      </c>
      <c r="H633" t="s">
        <v>322</v>
      </c>
      <c r="I633" t="s">
        <v>918</v>
      </c>
      <c r="J633" t="s">
        <v>205</v>
      </c>
      <c r="K633" t="s">
        <v>205</v>
      </c>
      <c r="L633" t="s">
        <v>326</v>
      </c>
      <c r="M633" t="s">
        <v>341</v>
      </c>
      <c r="N633" t="s">
        <v>465</v>
      </c>
      <c r="O633" t="s">
        <v>340</v>
      </c>
      <c r="P633" t="s">
        <v>1213</v>
      </c>
      <c r="Q633" s="131">
        <v>38941</v>
      </c>
      <c r="R633" s="131">
        <v>1</v>
      </c>
      <c r="S633" s="131">
        <v>30970</v>
      </c>
      <c r="T633" s="109"/>
      <c r="U633" s="131">
        <v>12060.028</v>
      </c>
      <c r="V633" s="132">
        <v>3.2000000000000003E-4</v>
      </c>
      <c r="W633" s="132">
        <v>1.6719897789810714E-2</v>
      </c>
      <c r="X633" s="132">
        <v>2.5999999999999999E-3</v>
      </c>
    </row>
    <row r="634" spans="1:24">
      <c r="A634" t="s">
        <v>1214</v>
      </c>
      <c r="B634" t="s">
        <v>1245</v>
      </c>
      <c r="C634" t="s">
        <v>2989</v>
      </c>
      <c r="D634" t="s">
        <v>2990</v>
      </c>
      <c r="E634" t="s">
        <v>310</v>
      </c>
      <c r="F634" t="s">
        <v>2989</v>
      </c>
      <c r="G634" t="s">
        <v>3908</v>
      </c>
      <c r="H634" t="s">
        <v>322</v>
      </c>
      <c r="I634" t="s">
        <v>918</v>
      </c>
      <c r="J634" t="s">
        <v>205</v>
      </c>
      <c r="K634" t="s">
        <v>205</v>
      </c>
      <c r="L634" t="s">
        <v>326</v>
      </c>
      <c r="M634" t="s">
        <v>341</v>
      </c>
      <c r="N634" t="s">
        <v>465</v>
      </c>
      <c r="O634" t="s">
        <v>340</v>
      </c>
      <c r="P634" t="s">
        <v>1213</v>
      </c>
      <c r="Q634" s="131">
        <v>1490258</v>
      </c>
      <c r="R634" s="131">
        <v>1</v>
      </c>
      <c r="S634" s="131">
        <v>771.8</v>
      </c>
      <c r="T634" s="109"/>
      <c r="U634" s="131">
        <v>11501.811</v>
      </c>
      <c r="V634" s="132">
        <v>1.0149999999999999E-2</v>
      </c>
      <c r="W634" s="132">
        <v>1.5945991528188871E-2</v>
      </c>
      <c r="X634" s="132">
        <v>2.48E-3</v>
      </c>
    </row>
    <row r="635" spans="1:24">
      <c r="A635" t="s">
        <v>1214</v>
      </c>
      <c r="B635" t="s">
        <v>1245</v>
      </c>
      <c r="C635" t="s">
        <v>2137</v>
      </c>
      <c r="D635" t="s">
        <v>2138</v>
      </c>
      <c r="E635" t="s">
        <v>310</v>
      </c>
      <c r="F635" t="s">
        <v>2137</v>
      </c>
      <c r="G635" t="s">
        <v>3544</v>
      </c>
      <c r="H635" t="s">
        <v>322</v>
      </c>
      <c r="I635" t="s">
        <v>918</v>
      </c>
      <c r="J635" t="s">
        <v>205</v>
      </c>
      <c r="K635" t="s">
        <v>205</v>
      </c>
      <c r="L635" t="s">
        <v>326</v>
      </c>
      <c r="M635" t="s">
        <v>341</v>
      </c>
      <c r="N635" t="s">
        <v>457</v>
      </c>
      <c r="O635" t="s">
        <v>340</v>
      </c>
      <c r="P635" t="s">
        <v>1213</v>
      </c>
      <c r="Q635" s="131">
        <v>497867</v>
      </c>
      <c r="R635" s="131">
        <v>1</v>
      </c>
      <c r="S635" s="131">
        <v>2309</v>
      </c>
      <c r="T635" s="109"/>
      <c r="U635" s="131">
        <v>11495.749</v>
      </c>
      <c r="V635" s="132">
        <v>3.8000000000000002E-4</v>
      </c>
      <c r="W635" s="132">
        <v>1.5937587234235173E-2</v>
      </c>
      <c r="X635" s="132">
        <v>2.48E-3</v>
      </c>
    </row>
    <row r="636" spans="1:24">
      <c r="A636" t="s">
        <v>1214</v>
      </c>
      <c r="B636" t="s">
        <v>1245</v>
      </c>
      <c r="C636" t="s">
        <v>1596</v>
      </c>
      <c r="D636" t="s">
        <v>1597</v>
      </c>
      <c r="E636" t="s">
        <v>310</v>
      </c>
      <c r="F636" t="s">
        <v>1596</v>
      </c>
      <c r="G636" t="s">
        <v>3524</v>
      </c>
      <c r="H636" t="s">
        <v>322</v>
      </c>
      <c r="I636" t="s">
        <v>918</v>
      </c>
      <c r="J636" t="s">
        <v>205</v>
      </c>
      <c r="K636" t="s">
        <v>205</v>
      </c>
      <c r="L636" t="s">
        <v>326</v>
      </c>
      <c r="M636" t="s">
        <v>341</v>
      </c>
      <c r="N636" t="s">
        <v>442</v>
      </c>
      <c r="O636" t="s">
        <v>340</v>
      </c>
      <c r="P636" t="s">
        <v>1213</v>
      </c>
      <c r="Q636" s="131">
        <v>146256.6</v>
      </c>
      <c r="R636" s="131">
        <v>1</v>
      </c>
      <c r="S636" s="131">
        <v>7640</v>
      </c>
      <c r="T636" s="109"/>
      <c r="U636" s="131">
        <v>11174.004000000001</v>
      </c>
      <c r="V636" s="132">
        <v>1.2199999999999999E-3</v>
      </c>
      <c r="W636" s="132">
        <v>1.5491523301847731E-2</v>
      </c>
      <c r="X636" s="132">
        <v>2.4099999999999998E-3</v>
      </c>
    </row>
    <row r="637" spans="1:24">
      <c r="A637" t="s">
        <v>1214</v>
      </c>
      <c r="B637" t="s">
        <v>1245</v>
      </c>
      <c r="C637" t="s">
        <v>3601</v>
      </c>
      <c r="D637" t="s">
        <v>3602</v>
      </c>
      <c r="E637" t="s">
        <v>310</v>
      </c>
      <c r="F637" t="s">
        <v>3603</v>
      </c>
      <c r="G637" t="s">
        <v>3604</v>
      </c>
      <c r="H637" t="s">
        <v>322</v>
      </c>
      <c r="I637" t="s">
        <v>918</v>
      </c>
      <c r="J637" t="s">
        <v>205</v>
      </c>
      <c r="K637" t="s">
        <v>205</v>
      </c>
      <c r="L637" t="s">
        <v>326</v>
      </c>
      <c r="M637" t="s">
        <v>341</v>
      </c>
      <c r="N637" t="s">
        <v>449</v>
      </c>
      <c r="O637" t="s">
        <v>340</v>
      </c>
      <c r="P637" t="s">
        <v>1213</v>
      </c>
      <c r="Q637" s="131">
        <v>44540</v>
      </c>
      <c r="R637" s="131">
        <v>1</v>
      </c>
      <c r="S637" s="131">
        <v>24370</v>
      </c>
      <c r="T637" s="109"/>
      <c r="U637" s="131">
        <v>10854.397999999999</v>
      </c>
      <c r="V637" s="132">
        <v>4.4000000000000002E-4</v>
      </c>
      <c r="W637" s="132">
        <v>1.5048424856884729E-2</v>
      </c>
      <c r="X637" s="132">
        <v>2.3400000000000001E-3</v>
      </c>
    </row>
    <row r="638" spans="1:24">
      <c r="A638" t="s">
        <v>1214</v>
      </c>
      <c r="B638" t="s">
        <v>1245</v>
      </c>
      <c r="C638" t="s">
        <v>3631</v>
      </c>
      <c r="D638" t="s">
        <v>3632</v>
      </c>
      <c r="E638" t="s">
        <v>310</v>
      </c>
      <c r="F638" t="s">
        <v>3633</v>
      </c>
      <c r="G638" t="s">
        <v>3634</v>
      </c>
      <c r="H638" t="s">
        <v>322</v>
      </c>
      <c r="I638" t="s">
        <v>918</v>
      </c>
      <c r="J638" t="s">
        <v>205</v>
      </c>
      <c r="K638" t="s">
        <v>205</v>
      </c>
      <c r="L638" t="s">
        <v>326</v>
      </c>
      <c r="M638" t="s">
        <v>341</v>
      </c>
      <c r="N638" t="s">
        <v>446</v>
      </c>
      <c r="O638" t="s">
        <v>340</v>
      </c>
      <c r="P638" t="s">
        <v>1213</v>
      </c>
      <c r="Q638" s="131">
        <v>39180</v>
      </c>
      <c r="R638" s="131">
        <v>1</v>
      </c>
      <c r="S638" s="131">
        <v>26530</v>
      </c>
      <c r="T638" s="109"/>
      <c r="U638" s="131">
        <v>10394.454</v>
      </c>
      <c r="V638" s="132">
        <v>6.2E-4</v>
      </c>
      <c r="W638" s="132">
        <v>1.4410763263641605E-2</v>
      </c>
      <c r="X638" s="132">
        <v>2.2399999999999998E-3</v>
      </c>
    </row>
    <row r="639" spans="1:24">
      <c r="A639" t="s">
        <v>1214</v>
      </c>
      <c r="B639" t="s">
        <v>1245</v>
      </c>
      <c r="C639" t="s">
        <v>3909</v>
      </c>
      <c r="D639" t="s">
        <v>3910</v>
      </c>
      <c r="E639" t="s">
        <v>310</v>
      </c>
      <c r="F639" t="s">
        <v>3909</v>
      </c>
      <c r="G639" t="s">
        <v>3911</v>
      </c>
      <c r="H639" t="s">
        <v>322</v>
      </c>
      <c r="I639" t="s">
        <v>918</v>
      </c>
      <c r="J639" t="s">
        <v>205</v>
      </c>
      <c r="K639" t="s">
        <v>205</v>
      </c>
      <c r="L639" t="s">
        <v>326</v>
      </c>
      <c r="M639" t="s">
        <v>341</v>
      </c>
      <c r="N639" t="s">
        <v>452</v>
      </c>
      <c r="O639" t="s">
        <v>340</v>
      </c>
      <c r="P639" t="s">
        <v>1213</v>
      </c>
      <c r="Q639" s="131">
        <v>53427</v>
      </c>
      <c r="R639" s="131">
        <v>1</v>
      </c>
      <c r="S639" s="131">
        <v>18600</v>
      </c>
      <c r="T639" s="109"/>
      <c r="U639" s="131">
        <v>9937.4220000000005</v>
      </c>
      <c r="V639" s="132">
        <v>1.5399999999999999E-3</v>
      </c>
      <c r="W639" s="132">
        <v>1.3777138837009033E-2</v>
      </c>
      <c r="X639" s="132">
        <v>2.14E-3</v>
      </c>
    </row>
    <row r="640" spans="1:24">
      <c r="A640" t="s">
        <v>1214</v>
      </c>
      <c r="B640" t="s">
        <v>1245</v>
      </c>
      <c r="C640" t="s">
        <v>3931</v>
      </c>
      <c r="D640" t="s">
        <v>3932</v>
      </c>
      <c r="E640" t="s">
        <v>310</v>
      </c>
      <c r="F640" t="s">
        <v>3933</v>
      </c>
      <c r="G640" t="s">
        <v>3934</v>
      </c>
      <c r="H640" t="s">
        <v>322</v>
      </c>
      <c r="I640" t="s">
        <v>918</v>
      </c>
      <c r="J640" t="s">
        <v>205</v>
      </c>
      <c r="K640" t="s">
        <v>205</v>
      </c>
      <c r="L640" t="s">
        <v>326</v>
      </c>
      <c r="M640" t="s">
        <v>341</v>
      </c>
      <c r="N640" t="s">
        <v>476</v>
      </c>
      <c r="O640" t="s">
        <v>340</v>
      </c>
      <c r="P640" t="s">
        <v>1213</v>
      </c>
      <c r="Q640" s="131">
        <v>8370894</v>
      </c>
      <c r="R640" s="131">
        <v>1</v>
      </c>
      <c r="S640" s="131">
        <v>117.2</v>
      </c>
      <c r="T640" s="109"/>
      <c r="U640" s="131">
        <v>9810.6880000000001</v>
      </c>
      <c r="V640" s="132">
        <v>4.7870000000000003E-2</v>
      </c>
      <c r="W640" s="132">
        <v>1.3601436133292767E-2</v>
      </c>
      <c r="X640" s="132">
        <v>2.1199999999999999E-3</v>
      </c>
    </row>
    <row r="641" spans="1:24">
      <c r="A641" t="s">
        <v>1214</v>
      </c>
      <c r="B641" t="s">
        <v>1245</v>
      </c>
      <c r="C641" t="s">
        <v>1944</v>
      </c>
      <c r="D641" t="s">
        <v>1945</v>
      </c>
      <c r="E641" t="s">
        <v>310</v>
      </c>
      <c r="F641" t="s">
        <v>1944</v>
      </c>
      <c r="G641" t="s">
        <v>3523</v>
      </c>
      <c r="H641" t="s">
        <v>322</v>
      </c>
      <c r="I641" t="s">
        <v>918</v>
      </c>
      <c r="J641" t="s">
        <v>205</v>
      </c>
      <c r="K641" t="s">
        <v>205</v>
      </c>
      <c r="L641" t="s">
        <v>326</v>
      </c>
      <c r="M641" t="s">
        <v>341</v>
      </c>
      <c r="N641" t="s">
        <v>465</v>
      </c>
      <c r="O641" t="s">
        <v>340</v>
      </c>
      <c r="P641" t="s">
        <v>1213</v>
      </c>
      <c r="Q641" s="131">
        <v>14663</v>
      </c>
      <c r="R641" s="131">
        <v>1</v>
      </c>
      <c r="S641" s="131">
        <v>64490</v>
      </c>
      <c r="T641" s="109"/>
      <c r="U641" s="131">
        <v>9456.1689999999999</v>
      </c>
      <c r="V641" s="132">
        <v>5.9000000000000003E-4</v>
      </c>
      <c r="W641" s="132">
        <v>1.3109934667081751E-2</v>
      </c>
      <c r="X641" s="132">
        <v>2.0400000000000001E-3</v>
      </c>
    </row>
    <row r="642" spans="1:24">
      <c r="A642" t="s">
        <v>1214</v>
      </c>
      <c r="B642" t="s">
        <v>1245</v>
      </c>
      <c r="C642" t="s">
        <v>2612</v>
      </c>
      <c r="D642" t="s">
        <v>2613</v>
      </c>
      <c r="E642" t="s">
        <v>310</v>
      </c>
      <c r="F642" t="s">
        <v>2612</v>
      </c>
      <c r="G642" t="s">
        <v>3592</v>
      </c>
      <c r="H642" t="s">
        <v>322</v>
      </c>
      <c r="I642" t="s">
        <v>918</v>
      </c>
      <c r="J642" t="s">
        <v>205</v>
      </c>
      <c r="K642" t="s">
        <v>205</v>
      </c>
      <c r="L642" t="s">
        <v>326</v>
      </c>
      <c r="M642" t="s">
        <v>341</v>
      </c>
      <c r="N642" t="s">
        <v>476</v>
      </c>
      <c r="O642" t="s">
        <v>340</v>
      </c>
      <c r="P642" t="s">
        <v>1213</v>
      </c>
      <c r="Q642" s="131">
        <v>242430</v>
      </c>
      <c r="R642" s="131">
        <v>1</v>
      </c>
      <c r="S642" s="131">
        <v>3869</v>
      </c>
      <c r="T642" s="109"/>
      <c r="U642" s="131">
        <v>9379.6170000000002</v>
      </c>
      <c r="V642" s="132">
        <v>8.8000000000000003E-4</v>
      </c>
      <c r="W642" s="132">
        <v>1.300380376791588E-2</v>
      </c>
      <c r="X642" s="132">
        <v>2.0200000000000001E-3</v>
      </c>
    </row>
    <row r="643" spans="1:24">
      <c r="A643" t="s">
        <v>1214</v>
      </c>
      <c r="B643" t="s">
        <v>1245</v>
      </c>
      <c r="C643" t="s">
        <v>1974</v>
      </c>
      <c r="D643" t="s">
        <v>1975</v>
      </c>
      <c r="E643" t="s">
        <v>310</v>
      </c>
      <c r="F643" t="s">
        <v>1974</v>
      </c>
      <c r="G643" t="s">
        <v>3912</v>
      </c>
      <c r="H643" t="s">
        <v>322</v>
      </c>
      <c r="I643" t="s">
        <v>918</v>
      </c>
      <c r="J643" t="s">
        <v>205</v>
      </c>
      <c r="K643" t="s">
        <v>205</v>
      </c>
      <c r="L643" t="s">
        <v>326</v>
      </c>
      <c r="M643" t="s">
        <v>341</v>
      </c>
      <c r="N643" t="s">
        <v>448</v>
      </c>
      <c r="O643" t="s">
        <v>340</v>
      </c>
      <c r="P643" t="s">
        <v>1213</v>
      </c>
      <c r="Q643" s="131">
        <v>107833</v>
      </c>
      <c r="R643" s="131">
        <v>1</v>
      </c>
      <c r="S643" s="131">
        <v>7670</v>
      </c>
      <c r="T643" s="109"/>
      <c r="U643" s="131">
        <v>8270.7909999999993</v>
      </c>
      <c r="V643" s="132">
        <v>9.7000000000000005E-4</v>
      </c>
      <c r="W643" s="132">
        <v>1.1466538896998111E-2</v>
      </c>
      <c r="X643" s="132">
        <v>1.7799999999999999E-3</v>
      </c>
    </row>
    <row r="644" spans="1:24">
      <c r="A644" t="s">
        <v>1214</v>
      </c>
      <c r="B644" t="s">
        <v>1245</v>
      </c>
      <c r="C644" t="s">
        <v>2518</v>
      </c>
      <c r="D644" t="s">
        <v>2519</v>
      </c>
      <c r="E644" t="s">
        <v>310</v>
      </c>
      <c r="F644" t="s">
        <v>3727</v>
      </c>
      <c r="G644" t="s">
        <v>3728</v>
      </c>
      <c r="H644" t="s">
        <v>322</v>
      </c>
      <c r="I644" t="s">
        <v>918</v>
      </c>
      <c r="J644" t="s">
        <v>205</v>
      </c>
      <c r="K644" t="s">
        <v>205</v>
      </c>
      <c r="L644" t="s">
        <v>326</v>
      </c>
      <c r="M644" t="s">
        <v>341</v>
      </c>
      <c r="N644" t="s">
        <v>477</v>
      </c>
      <c r="O644" t="s">
        <v>340</v>
      </c>
      <c r="P644" t="s">
        <v>1213</v>
      </c>
      <c r="Q644" s="131">
        <v>18192</v>
      </c>
      <c r="R644" s="131">
        <v>1</v>
      </c>
      <c r="S644" s="131">
        <v>42880</v>
      </c>
      <c r="T644" s="109"/>
      <c r="U644" s="131">
        <v>7800.73</v>
      </c>
      <c r="V644" s="132">
        <v>1.14E-3</v>
      </c>
      <c r="W644" s="132">
        <v>1.0814851199840507E-2</v>
      </c>
      <c r="X644" s="132">
        <v>1.6800000000000001E-3</v>
      </c>
    </row>
    <row r="645" spans="1:24">
      <c r="A645" t="s">
        <v>1214</v>
      </c>
      <c r="B645" t="s">
        <v>1245</v>
      </c>
      <c r="C645" t="s">
        <v>2571</v>
      </c>
      <c r="D645" t="s">
        <v>2572</v>
      </c>
      <c r="E645" t="s">
        <v>310</v>
      </c>
      <c r="F645" t="s">
        <v>2571</v>
      </c>
      <c r="G645" t="s">
        <v>3534</v>
      </c>
      <c r="H645" t="s">
        <v>322</v>
      </c>
      <c r="I645" t="s">
        <v>918</v>
      </c>
      <c r="J645" t="s">
        <v>205</v>
      </c>
      <c r="K645" t="s">
        <v>205</v>
      </c>
      <c r="L645" t="s">
        <v>326</v>
      </c>
      <c r="M645" t="s">
        <v>341</v>
      </c>
      <c r="N645" t="s">
        <v>441</v>
      </c>
      <c r="O645" t="s">
        <v>340</v>
      </c>
      <c r="P645" t="s">
        <v>1213</v>
      </c>
      <c r="Q645" s="131">
        <v>188666</v>
      </c>
      <c r="R645" s="131">
        <v>1</v>
      </c>
      <c r="S645" s="131">
        <v>4100</v>
      </c>
      <c r="T645" s="109"/>
      <c r="U645" s="131">
        <v>7735.3059999999996</v>
      </c>
      <c r="V645" s="132">
        <v>6.8000000000000005E-4</v>
      </c>
      <c r="W645" s="132">
        <v>1.0724148044507819E-2</v>
      </c>
      <c r="X645" s="132">
        <v>1.67E-3</v>
      </c>
    </row>
    <row r="646" spans="1:24">
      <c r="A646" t="s">
        <v>1214</v>
      </c>
      <c r="B646" t="s">
        <v>1245</v>
      </c>
      <c r="C646" t="s">
        <v>2312</v>
      </c>
      <c r="D646" t="s">
        <v>2313</v>
      </c>
      <c r="E646" t="s">
        <v>310</v>
      </c>
      <c r="F646" t="s">
        <v>3710</v>
      </c>
      <c r="G646" t="s">
        <v>3711</v>
      </c>
      <c r="H646" t="s">
        <v>322</v>
      </c>
      <c r="I646" t="s">
        <v>918</v>
      </c>
      <c r="J646" t="s">
        <v>205</v>
      </c>
      <c r="K646" t="s">
        <v>205</v>
      </c>
      <c r="L646" t="s">
        <v>326</v>
      </c>
      <c r="M646" t="s">
        <v>341</v>
      </c>
      <c r="N646" t="s">
        <v>465</v>
      </c>
      <c r="O646" t="s">
        <v>340</v>
      </c>
      <c r="P646" t="s">
        <v>1213</v>
      </c>
      <c r="Q646" s="131">
        <v>606933</v>
      </c>
      <c r="R646" s="131">
        <v>1</v>
      </c>
      <c r="S646" s="131">
        <v>1262</v>
      </c>
      <c r="T646" s="109"/>
      <c r="U646" s="131">
        <v>7659.4939999999997</v>
      </c>
      <c r="V646" s="132">
        <v>8.3000000000000001E-4</v>
      </c>
      <c r="W646" s="132">
        <v>1.0619043073670179E-2</v>
      </c>
      <c r="X646" s="132">
        <v>1.65E-3</v>
      </c>
    </row>
    <row r="647" spans="1:24">
      <c r="A647" t="s">
        <v>1214</v>
      </c>
      <c r="B647" t="s">
        <v>1245</v>
      </c>
      <c r="C647" t="s">
        <v>3535</v>
      </c>
      <c r="D647" t="s">
        <v>3536</v>
      </c>
      <c r="E647" t="s">
        <v>310</v>
      </c>
      <c r="F647" t="s">
        <v>3535</v>
      </c>
      <c r="G647" t="s">
        <v>3537</v>
      </c>
      <c r="H647" t="s">
        <v>322</v>
      </c>
      <c r="I647" t="s">
        <v>918</v>
      </c>
      <c r="J647" t="s">
        <v>205</v>
      </c>
      <c r="K647" t="s">
        <v>205</v>
      </c>
      <c r="L647" t="s">
        <v>326</v>
      </c>
      <c r="M647" t="s">
        <v>341</v>
      </c>
      <c r="N647" t="s">
        <v>447</v>
      </c>
      <c r="O647" t="s">
        <v>340</v>
      </c>
      <c r="P647" t="s">
        <v>1213</v>
      </c>
      <c r="Q647" s="131">
        <v>60658</v>
      </c>
      <c r="R647" s="131">
        <v>1</v>
      </c>
      <c r="S647" s="131">
        <v>12570</v>
      </c>
      <c r="T647" s="109"/>
      <c r="U647" s="131">
        <v>7624.7110000000002</v>
      </c>
      <c r="V647" s="132">
        <v>7.5000000000000002E-4</v>
      </c>
      <c r="W647" s="132">
        <v>1.0570820283074421E-2</v>
      </c>
      <c r="X647" s="132">
        <v>1.64E-3</v>
      </c>
    </row>
    <row r="648" spans="1:24">
      <c r="A648" t="s">
        <v>1214</v>
      </c>
      <c r="B648" t="s">
        <v>1245</v>
      </c>
      <c r="C648" t="s">
        <v>2095</v>
      </c>
      <c r="D648" t="s">
        <v>2096</v>
      </c>
      <c r="E648" t="s">
        <v>310</v>
      </c>
      <c r="F648" t="s">
        <v>2095</v>
      </c>
      <c r="G648" t="s">
        <v>3593</v>
      </c>
      <c r="H648" t="s">
        <v>322</v>
      </c>
      <c r="I648" t="s">
        <v>918</v>
      </c>
      <c r="J648" t="s">
        <v>205</v>
      </c>
      <c r="K648" t="s">
        <v>205</v>
      </c>
      <c r="L648" t="s">
        <v>326</v>
      </c>
      <c r="M648" t="s">
        <v>341</v>
      </c>
      <c r="N648" t="s">
        <v>485</v>
      </c>
      <c r="O648" t="s">
        <v>340</v>
      </c>
      <c r="P648" t="s">
        <v>1213</v>
      </c>
      <c r="Q648" s="131">
        <v>1298754</v>
      </c>
      <c r="R648" s="131">
        <v>1</v>
      </c>
      <c r="S648" s="131">
        <v>575</v>
      </c>
      <c r="T648" s="109"/>
      <c r="U648" s="131">
        <v>7467.8360000000002</v>
      </c>
      <c r="V648" s="132">
        <v>4.6999999999999999E-4</v>
      </c>
      <c r="W648" s="132">
        <v>1.0353330409437598E-2</v>
      </c>
      <c r="X648" s="132">
        <v>1.6100000000000001E-3</v>
      </c>
    </row>
    <row r="649" spans="1:24">
      <c r="A649" t="s">
        <v>1214</v>
      </c>
      <c r="B649" t="s">
        <v>1245</v>
      </c>
      <c r="C649" t="s">
        <v>2935</v>
      </c>
      <c r="D649" t="s">
        <v>2936</v>
      </c>
      <c r="E649" t="s">
        <v>310</v>
      </c>
      <c r="F649" t="s">
        <v>2935</v>
      </c>
      <c r="G649" t="s">
        <v>3751</v>
      </c>
      <c r="H649" t="s">
        <v>322</v>
      </c>
      <c r="I649" t="s">
        <v>918</v>
      </c>
      <c r="J649" t="s">
        <v>205</v>
      </c>
      <c r="K649" t="s">
        <v>205</v>
      </c>
      <c r="L649" t="s">
        <v>326</v>
      </c>
      <c r="M649" t="s">
        <v>341</v>
      </c>
      <c r="N649" t="s">
        <v>448</v>
      </c>
      <c r="O649" t="s">
        <v>340</v>
      </c>
      <c r="P649" t="s">
        <v>1213</v>
      </c>
      <c r="Q649" s="131">
        <v>24430</v>
      </c>
      <c r="R649" s="131">
        <v>1</v>
      </c>
      <c r="S649" s="131">
        <v>30100</v>
      </c>
      <c r="T649" s="109"/>
      <c r="U649" s="131">
        <v>7353.43</v>
      </c>
      <c r="V649" s="132">
        <v>1.9300000000000001E-3</v>
      </c>
      <c r="W649" s="132">
        <v>1.0194719117113808E-2</v>
      </c>
      <c r="X649" s="132">
        <v>1.5900000000000001E-3</v>
      </c>
    </row>
    <row r="650" spans="1:24">
      <c r="A650" t="s">
        <v>1214</v>
      </c>
      <c r="B650" t="s">
        <v>1245</v>
      </c>
      <c r="C650" t="s">
        <v>1930</v>
      </c>
      <c r="D650" t="s">
        <v>1931</v>
      </c>
      <c r="E650" t="s">
        <v>310</v>
      </c>
      <c r="F650" t="s">
        <v>1930</v>
      </c>
      <c r="G650" t="s">
        <v>3707</v>
      </c>
      <c r="H650" t="s">
        <v>322</v>
      </c>
      <c r="I650" t="s">
        <v>918</v>
      </c>
      <c r="J650" t="s">
        <v>205</v>
      </c>
      <c r="K650" t="s">
        <v>205</v>
      </c>
      <c r="L650" t="s">
        <v>326</v>
      </c>
      <c r="M650" t="s">
        <v>341</v>
      </c>
      <c r="N650" t="s">
        <v>465</v>
      </c>
      <c r="O650" t="s">
        <v>340</v>
      </c>
      <c r="P650" t="s">
        <v>1213</v>
      </c>
      <c r="Q650" s="131">
        <v>18474</v>
      </c>
      <c r="R650" s="131">
        <v>1</v>
      </c>
      <c r="S650" s="131">
        <v>38400</v>
      </c>
      <c r="T650" s="109"/>
      <c r="U650" s="131">
        <v>7094.0159999999996</v>
      </c>
      <c r="V650" s="132">
        <v>3.8999999999999999E-4</v>
      </c>
      <c r="W650" s="132">
        <v>9.8350702369249757E-3</v>
      </c>
      <c r="X650" s="132">
        <v>1.5299999999999999E-3</v>
      </c>
    </row>
    <row r="651" spans="1:24">
      <c r="A651" t="s">
        <v>1214</v>
      </c>
      <c r="B651" t="s">
        <v>1245</v>
      </c>
      <c r="C651" t="s">
        <v>3913</v>
      </c>
      <c r="D651" t="s">
        <v>3914</v>
      </c>
      <c r="E651" t="s">
        <v>310</v>
      </c>
      <c r="F651" t="s">
        <v>3913</v>
      </c>
      <c r="G651" t="s">
        <v>3915</v>
      </c>
      <c r="H651" t="s">
        <v>322</v>
      </c>
      <c r="I651" t="s">
        <v>918</v>
      </c>
      <c r="J651" t="s">
        <v>205</v>
      </c>
      <c r="K651" t="s">
        <v>205</v>
      </c>
      <c r="L651" t="s">
        <v>326</v>
      </c>
      <c r="M651" t="s">
        <v>341</v>
      </c>
      <c r="N651" t="s">
        <v>447</v>
      </c>
      <c r="O651" t="s">
        <v>340</v>
      </c>
      <c r="P651" t="s">
        <v>1213</v>
      </c>
      <c r="Q651" s="131">
        <v>25000</v>
      </c>
      <c r="R651" s="131">
        <v>1</v>
      </c>
      <c r="S651" s="131">
        <v>28120</v>
      </c>
      <c r="T651" s="109"/>
      <c r="U651" s="131">
        <v>7030</v>
      </c>
      <c r="V651" s="132">
        <v>1.047E-2</v>
      </c>
      <c r="W651" s="132">
        <v>9.7463191181951913E-3</v>
      </c>
      <c r="X651" s="132">
        <v>1.5200000000000001E-3</v>
      </c>
    </row>
    <row r="652" spans="1:24">
      <c r="A652" t="s">
        <v>1214</v>
      </c>
      <c r="B652" t="s">
        <v>1245</v>
      </c>
      <c r="C652" t="s">
        <v>3739</v>
      </c>
      <c r="D652" t="s">
        <v>3740</v>
      </c>
      <c r="E652" t="s">
        <v>310</v>
      </c>
      <c r="F652" t="s">
        <v>3739</v>
      </c>
      <c r="G652" t="s">
        <v>3741</v>
      </c>
      <c r="H652" t="s">
        <v>322</v>
      </c>
      <c r="I652" t="s">
        <v>918</v>
      </c>
      <c r="J652" t="s">
        <v>205</v>
      </c>
      <c r="K652" t="s">
        <v>205</v>
      </c>
      <c r="L652" t="s">
        <v>326</v>
      </c>
      <c r="M652" t="s">
        <v>341</v>
      </c>
      <c r="N652" t="s">
        <v>446</v>
      </c>
      <c r="O652" t="s">
        <v>340</v>
      </c>
      <c r="P652" t="s">
        <v>1213</v>
      </c>
      <c r="Q652" s="131">
        <v>743034</v>
      </c>
      <c r="R652" s="131">
        <v>1</v>
      </c>
      <c r="S652" s="131">
        <v>927.1</v>
      </c>
      <c r="T652" s="109"/>
      <c r="U652" s="131">
        <v>6888.6679999999997</v>
      </c>
      <c r="V652" s="132">
        <v>6.9999999999999999E-4</v>
      </c>
      <c r="W652" s="132">
        <v>9.5503778986201181E-3</v>
      </c>
      <c r="X652" s="132">
        <v>1.49E-3</v>
      </c>
    </row>
    <row r="653" spans="1:24">
      <c r="A653" t="s">
        <v>1214</v>
      </c>
      <c r="B653" t="s">
        <v>1245</v>
      </c>
      <c r="C653" t="s">
        <v>1955</v>
      </c>
      <c r="D653" t="s">
        <v>1956</v>
      </c>
      <c r="E653" t="s">
        <v>310</v>
      </c>
      <c r="F653" t="s">
        <v>3752</v>
      </c>
      <c r="G653" t="s">
        <v>3753</v>
      </c>
      <c r="H653" t="s">
        <v>322</v>
      </c>
      <c r="I653" t="s">
        <v>918</v>
      </c>
      <c r="J653" t="s">
        <v>205</v>
      </c>
      <c r="K653" t="s">
        <v>205</v>
      </c>
      <c r="L653" t="s">
        <v>326</v>
      </c>
      <c r="M653" t="s">
        <v>341</v>
      </c>
      <c r="N653" t="s">
        <v>465</v>
      </c>
      <c r="O653" t="s">
        <v>340</v>
      </c>
      <c r="P653" t="s">
        <v>1213</v>
      </c>
      <c r="Q653" s="131">
        <v>273833</v>
      </c>
      <c r="R653" s="131">
        <v>1</v>
      </c>
      <c r="S653" s="131">
        <v>2261</v>
      </c>
      <c r="T653" s="109"/>
      <c r="U653" s="131">
        <v>6191.3639999999996</v>
      </c>
      <c r="V653" s="132">
        <v>1.4E-3</v>
      </c>
      <c r="W653" s="132">
        <v>8.5836428621487125E-3</v>
      </c>
      <c r="X653" s="132">
        <v>1.34E-3</v>
      </c>
    </row>
    <row r="654" spans="1:24">
      <c r="A654" t="s">
        <v>1214</v>
      </c>
      <c r="B654" t="s">
        <v>1245</v>
      </c>
      <c r="C654" t="s">
        <v>1791</v>
      </c>
      <c r="D654" t="s">
        <v>1792</v>
      </c>
      <c r="E654" t="s">
        <v>310</v>
      </c>
      <c r="F654" t="s">
        <v>1791</v>
      </c>
      <c r="G654" t="s">
        <v>3564</v>
      </c>
      <c r="H654" t="s">
        <v>322</v>
      </c>
      <c r="I654" t="s">
        <v>918</v>
      </c>
      <c r="J654" t="s">
        <v>205</v>
      </c>
      <c r="K654" t="s">
        <v>205</v>
      </c>
      <c r="L654" t="s">
        <v>326</v>
      </c>
      <c r="M654" t="s">
        <v>341</v>
      </c>
      <c r="N654" t="s">
        <v>448</v>
      </c>
      <c r="O654" t="s">
        <v>340</v>
      </c>
      <c r="P654" t="s">
        <v>1213</v>
      </c>
      <c r="Q654" s="131">
        <v>231883</v>
      </c>
      <c r="R654" s="131">
        <v>1</v>
      </c>
      <c r="S654" s="131">
        <v>2410</v>
      </c>
      <c r="T654" s="109"/>
      <c r="U654" s="131">
        <v>5588.38</v>
      </c>
      <c r="V654" s="132">
        <v>8.1999999999999998E-4</v>
      </c>
      <c r="W654" s="132">
        <v>7.7476720958377871E-3</v>
      </c>
      <c r="X654" s="132">
        <v>1.2099999999999999E-3</v>
      </c>
    </row>
    <row r="655" spans="1:24">
      <c r="A655" t="s">
        <v>1214</v>
      </c>
      <c r="B655" t="s">
        <v>1245</v>
      </c>
      <c r="C655" t="s">
        <v>2724</v>
      </c>
      <c r="D655" t="s">
        <v>2725</v>
      </c>
      <c r="E655" t="s">
        <v>310</v>
      </c>
      <c r="F655" t="s">
        <v>2724</v>
      </c>
      <c r="G655" t="s">
        <v>3718</v>
      </c>
      <c r="H655" t="s">
        <v>322</v>
      </c>
      <c r="I655" t="s">
        <v>918</v>
      </c>
      <c r="J655" t="s">
        <v>205</v>
      </c>
      <c r="K655" t="s">
        <v>205</v>
      </c>
      <c r="L655" t="s">
        <v>326</v>
      </c>
      <c r="M655" t="s">
        <v>341</v>
      </c>
      <c r="N655" t="s">
        <v>457</v>
      </c>
      <c r="O655" t="s">
        <v>340</v>
      </c>
      <c r="P655" t="s">
        <v>1213</v>
      </c>
      <c r="Q655" s="131">
        <v>4513</v>
      </c>
      <c r="R655" s="131">
        <v>1</v>
      </c>
      <c r="S655" s="131">
        <v>112370</v>
      </c>
      <c r="T655" s="109"/>
      <c r="U655" s="131">
        <v>5071.2579999999998</v>
      </c>
      <c r="V655" s="132">
        <v>5.9000000000000003E-4</v>
      </c>
      <c r="W655" s="132">
        <v>7.0307395161735859E-3</v>
      </c>
      <c r="X655" s="132">
        <v>1.09E-3</v>
      </c>
    </row>
    <row r="656" spans="1:24">
      <c r="A656" t="s">
        <v>1214</v>
      </c>
      <c r="B656" t="s">
        <v>1245</v>
      </c>
      <c r="C656" t="s">
        <v>2224</v>
      </c>
      <c r="D656" t="s">
        <v>2225</v>
      </c>
      <c r="E656" t="s">
        <v>310</v>
      </c>
      <c r="F656" t="s">
        <v>2224</v>
      </c>
      <c r="G656" t="s">
        <v>3636</v>
      </c>
      <c r="H656" t="s">
        <v>322</v>
      </c>
      <c r="I656" t="s">
        <v>918</v>
      </c>
      <c r="J656" t="s">
        <v>205</v>
      </c>
      <c r="K656" t="s">
        <v>205</v>
      </c>
      <c r="L656" t="s">
        <v>326</v>
      </c>
      <c r="M656" t="s">
        <v>341</v>
      </c>
      <c r="N656" t="s">
        <v>448</v>
      </c>
      <c r="O656" t="s">
        <v>340</v>
      </c>
      <c r="P656" t="s">
        <v>1213</v>
      </c>
      <c r="Q656" s="131">
        <v>13262</v>
      </c>
      <c r="R656" s="131">
        <v>1</v>
      </c>
      <c r="S656" s="131">
        <v>36740</v>
      </c>
      <c r="T656" s="109"/>
      <c r="U656" s="131">
        <v>4872.4589999999998</v>
      </c>
      <c r="V656" s="132">
        <v>6.3000000000000003E-4</v>
      </c>
      <c r="W656" s="132">
        <v>6.755126643573574E-3</v>
      </c>
      <c r="X656" s="132">
        <v>1.0499999999999999E-3</v>
      </c>
    </row>
    <row r="657" spans="1:24">
      <c r="A657" t="s">
        <v>1214</v>
      </c>
      <c r="B657" t="s">
        <v>1245</v>
      </c>
      <c r="C657" t="s">
        <v>3916</v>
      </c>
      <c r="D657" t="s">
        <v>3917</v>
      </c>
      <c r="E657" t="s">
        <v>310</v>
      </c>
      <c r="F657" t="s">
        <v>3916</v>
      </c>
      <c r="G657" t="s">
        <v>3918</v>
      </c>
      <c r="H657" t="s">
        <v>322</v>
      </c>
      <c r="I657" t="s">
        <v>918</v>
      </c>
      <c r="J657" t="s">
        <v>205</v>
      </c>
      <c r="K657" t="s">
        <v>205</v>
      </c>
      <c r="L657" t="s">
        <v>326</v>
      </c>
      <c r="M657" t="s">
        <v>341</v>
      </c>
      <c r="N657" t="s">
        <v>479</v>
      </c>
      <c r="O657" t="s">
        <v>340</v>
      </c>
      <c r="P657" t="s">
        <v>1213</v>
      </c>
      <c r="Q657" s="131">
        <v>73427</v>
      </c>
      <c r="R657" s="131">
        <v>1</v>
      </c>
      <c r="S657" s="131">
        <v>6510</v>
      </c>
      <c r="T657" s="109"/>
      <c r="U657" s="131">
        <v>4780.098</v>
      </c>
      <c r="V657" s="132">
        <v>6.8999999999999997E-4</v>
      </c>
      <c r="W657" s="132">
        <v>6.6270783107036414E-3</v>
      </c>
      <c r="X657" s="132">
        <v>1.0300000000000001E-3</v>
      </c>
    </row>
    <row r="658" spans="1:24">
      <c r="A658" t="s">
        <v>1214</v>
      </c>
      <c r="B658" t="s">
        <v>1245</v>
      </c>
      <c r="C658" t="s">
        <v>1652</v>
      </c>
      <c r="D658" t="s">
        <v>1653</v>
      </c>
      <c r="E658" t="s">
        <v>310</v>
      </c>
      <c r="F658" t="s">
        <v>3521</v>
      </c>
      <c r="G658" t="s">
        <v>3522</v>
      </c>
      <c r="H658" t="s">
        <v>322</v>
      </c>
      <c r="I658" t="s">
        <v>918</v>
      </c>
      <c r="J658" t="s">
        <v>205</v>
      </c>
      <c r="K658" t="s">
        <v>205</v>
      </c>
      <c r="L658" t="s">
        <v>326</v>
      </c>
      <c r="M658" t="s">
        <v>341</v>
      </c>
      <c r="N658" t="s">
        <v>455</v>
      </c>
      <c r="O658" t="s">
        <v>340</v>
      </c>
      <c r="P658" t="s">
        <v>1213</v>
      </c>
      <c r="Q658" s="131">
        <v>47260</v>
      </c>
      <c r="R658" s="131">
        <v>1</v>
      </c>
      <c r="S658" s="131">
        <v>9900</v>
      </c>
      <c r="T658" s="109"/>
      <c r="U658" s="131">
        <v>4678.74</v>
      </c>
      <c r="V658" s="132">
        <v>4.6000000000000001E-4</v>
      </c>
      <c r="W658" s="132">
        <v>6.4865566303079041E-3</v>
      </c>
      <c r="X658" s="132">
        <v>1.01E-3</v>
      </c>
    </row>
    <row r="659" spans="1:24">
      <c r="A659" t="s">
        <v>1214</v>
      </c>
      <c r="B659" t="s">
        <v>1245</v>
      </c>
      <c r="C659" t="s">
        <v>2239</v>
      </c>
      <c r="D659" t="s">
        <v>2240</v>
      </c>
      <c r="E659" t="s">
        <v>310</v>
      </c>
      <c r="F659" t="s">
        <v>2239</v>
      </c>
      <c r="G659" t="s">
        <v>3712</v>
      </c>
      <c r="H659" t="s">
        <v>322</v>
      </c>
      <c r="I659" t="s">
        <v>918</v>
      </c>
      <c r="J659" t="s">
        <v>205</v>
      </c>
      <c r="K659" t="s">
        <v>205</v>
      </c>
      <c r="L659" t="s">
        <v>326</v>
      </c>
      <c r="M659" t="s">
        <v>341</v>
      </c>
      <c r="N659" t="s">
        <v>465</v>
      </c>
      <c r="O659" t="s">
        <v>340</v>
      </c>
      <c r="P659" t="s">
        <v>1213</v>
      </c>
      <c r="Q659" s="131">
        <v>131445</v>
      </c>
      <c r="R659" s="131">
        <v>1</v>
      </c>
      <c r="S659" s="131">
        <v>3489</v>
      </c>
      <c r="T659" s="109"/>
      <c r="U659" s="131">
        <v>4586.116</v>
      </c>
      <c r="V659" s="132">
        <v>6.0999999999999997E-4</v>
      </c>
      <c r="W659" s="132">
        <v>6.3581436769645601E-3</v>
      </c>
      <c r="X659" s="132">
        <v>9.8999999999999999E-4</v>
      </c>
    </row>
    <row r="660" spans="1:24">
      <c r="A660" t="s">
        <v>1214</v>
      </c>
      <c r="B660" t="s">
        <v>1245</v>
      </c>
      <c r="C660" t="s">
        <v>2247</v>
      </c>
      <c r="D660" t="s">
        <v>2248</v>
      </c>
      <c r="E660" t="s">
        <v>310</v>
      </c>
      <c r="F660" t="s">
        <v>3708</v>
      </c>
      <c r="G660" t="s">
        <v>3709</v>
      </c>
      <c r="H660" t="s">
        <v>322</v>
      </c>
      <c r="I660" t="s">
        <v>918</v>
      </c>
      <c r="J660" t="s">
        <v>205</v>
      </c>
      <c r="K660" t="s">
        <v>205</v>
      </c>
      <c r="L660" t="s">
        <v>326</v>
      </c>
      <c r="M660" t="s">
        <v>341</v>
      </c>
      <c r="N660" t="s">
        <v>460</v>
      </c>
      <c r="O660" t="s">
        <v>340</v>
      </c>
      <c r="P660" t="s">
        <v>1213</v>
      </c>
      <c r="Q660" s="131">
        <v>48927</v>
      </c>
      <c r="R660" s="131">
        <v>1</v>
      </c>
      <c r="S660" s="131">
        <v>9235</v>
      </c>
      <c r="T660" s="109"/>
      <c r="U660" s="131">
        <v>4518.4080000000004</v>
      </c>
      <c r="V660" s="132">
        <v>4.2000000000000002E-4</v>
      </c>
      <c r="W660" s="132">
        <v>6.264274007710683E-3</v>
      </c>
      <c r="X660" s="132">
        <v>9.7000000000000005E-4</v>
      </c>
    </row>
    <row r="661" spans="1:24">
      <c r="A661" t="s">
        <v>1214</v>
      </c>
      <c r="B661" t="s">
        <v>1245</v>
      </c>
      <c r="C661" t="s">
        <v>1581</v>
      </c>
      <c r="D661" t="s">
        <v>1582</v>
      </c>
      <c r="E661" t="s">
        <v>310</v>
      </c>
      <c r="F661" t="s">
        <v>3584</v>
      </c>
      <c r="G661" t="s">
        <v>3585</v>
      </c>
      <c r="H661" t="s">
        <v>322</v>
      </c>
      <c r="I661" t="s">
        <v>918</v>
      </c>
      <c r="J661" t="s">
        <v>205</v>
      </c>
      <c r="K661" t="s">
        <v>205</v>
      </c>
      <c r="L661" t="s">
        <v>326</v>
      </c>
      <c r="M661" t="s">
        <v>341</v>
      </c>
      <c r="N661" t="s">
        <v>448</v>
      </c>
      <c r="O661" t="s">
        <v>340</v>
      </c>
      <c r="P661" t="s">
        <v>1213</v>
      </c>
      <c r="Q661" s="131">
        <v>200050</v>
      </c>
      <c r="R661" s="131">
        <v>1</v>
      </c>
      <c r="S661" s="131">
        <v>2063</v>
      </c>
      <c r="T661" s="109"/>
      <c r="U661" s="131">
        <v>4127.0320000000002</v>
      </c>
      <c r="V661" s="132">
        <v>3.2200000000000002E-3</v>
      </c>
      <c r="W661" s="132">
        <v>5.7216743788055958E-3</v>
      </c>
      <c r="X661" s="132">
        <v>8.8999999999999995E-4</v>
      </c>
    </row>
    <row r="662" spans="1:24">
      <c r="A662" t="s">
        <v>1214</v>
      </c>
      <c r="B662" t="s">
        <v>1245</v>
      </c>
      <c r="C662" t="s">
        <v>2540</v>
      </c>
      <c r="D662" t="s">
        <v>2541</v>
      </c>
      <c r="E662" t="s">
        <v>310</v>
      </c>
      <c r="F662" t="s">
        <v>2540</v>
      </c>
      <c r="G662" t="s">
        <v>3744</v>
      </c>
      <c r="H662" t="s">
        <v>322</v>
      </c>
      <c r="I662" t="s">
        <v>918</v>
      </c>
      <c r="J662" t="s">
        <v>205</v>
      </c>
      <c r="K662" t="s">
        <v>205</v>
      </c>
      <c r="L662" t="s">
        <v>326</v>
      </c>
      <c r="M662" t="s">
        <v>341</v>
      </c>
      <c r="N662" t="s">
        <v>448</v>
      </c>
      <c r="O662" t="s">
        <v>340</v>
      </c>
      <c r="P662" t="s">
        <v>1213</v>
      </c>
      <c r="Q662" s="131">
        <v>239266</v>
      </c>
      <c r="R662" s="131">
        <v>1</v>
      </c>
      <c r="S662" s="131">
        <v>1690</v>
      </c>
      <c r="T662" s="109"/>
      <c r="U662" s="131">
        <v>4043.5949999999998</v>
      </c>
      <c r="V662" s="132">
        <v>4.2999999999999999E-4</v>
      </c>
      <c r="W662" s="132">
        <v>5.6059981870182768E-3</v>
      </c>
      <c r="X662" s="132">
        <v>8.7000000000000001E-4</v>
      </c>
    </row>
    <row r="663" spans="1:24">
      <c r="A663" t="s">
        <v>1214</v>
      </c>
      <c r="B663" t="s">
        <v>1245</v>
      </c>
      <c r="C663" t="s">
        <v>3258</v>
      </c>
      <c r="D663" t="s">
        <v>3259</v>
      </c>
      <c r="E663" t="s">
        <v>310</v>
      </c>
      <c r="F663" t="s">
        <v>3258</v>
      </c>
      <c r="G663" t="s">
        <v>3586</v>
      </c>
      <c r="H663" t="s">
        <v>322</v>
      </c>
      <c r="I663" t="s">
        <v>918</v>
      </c>
      <c r="J663" t="s">
        <v>205</v>
      </c>
      <c r="K663" t="s">
        <v>205</v>
      </c>
      <c r="L663" t="s">
        <v>326</v>
      </c>
      <c r="M663" t="s">
        <v>341</v>
      </c>
      <c r="N663" t="s">
        <v>442</v>
      </c>
      <c r="O663" t="s">
        <v>340</v>
      </c>
      <c r="P663" t="s">
        <v>1213</v>
      </c>
      <c r="Q663" s="131">
        <v>14392</v>
      </c>
      <c r="R663" s="131">
        <v>1</v>
      </c>
      <c r="S663" s="131">
        <v>27780</v>
      </c>
      <c r="T663" s="109"/>
      <c r="U663" s="131">
        <v>3998.098</v>
      </c>
      <c r="V663" s="132">
        <v>2.5000000000000001E-4</v>
      </c>
      <c r="W663" s="132">
        <v>5.5429216178972916E-3</v>
      </c>
      <c r="X663" s="132">
        <v>8.5999999999999998E-4</v>
      </c>
    </row>
    <row r="664" spans="1:24">
      <c r="A664" t="s">
        <v>1214</v>
      </c>
      <c r="B664" t="s">
        <v>1245</v>
      </c>
      <c r="C664" t="s">
        <v>3616</v>
      </c>
      <c r="D664" t="s">
        <v>3617</v>
      </c>
      <c r="E664" t="s">
        <v>310</v>
      </c>
      <c r="F664" t="s">
        <v>3616</v>
      </c>
      <c r="G664" t="s">
        <v>3618</v>
      </c>
      <c r="H664" t="s">
        <v>322</v>
      </c>
      <c r="I664" t="s">
        <v>918</v>
      </c>
      <c r="J664" t="s">
        <v>205</v>
      </c>
      <c r="K664" t="s">
        <v>205</v>
      </c>
      <c r="L664" t="s">
        <v>326</v>
      </c>
      <c r="M664" t="s">
        <v>341</v>
      </c>
      <c r="N664" t="s">
        <v>476</v>
      </c>
      <c r="O664" t="s">
        <v>340</v>
      </c>
      <c r="P664" t="s">
        <v>1213</v>
      </c>
      <c r="Q664" s="131">
        <v>246615</v>
      </c>
      <c r="R664" s="131">
        <v>1</v>
      </c>
      <c r="S664" s="131">
        <v>1600</v>
      </c>
      <c r="T664" s="109"/>
      <c r="U664" s="131">
        <v>3945.84</v>
      </c>
      <c r="V664" s="132">
        <v>1.72E-3</v>
      </c>
      <c r="W664" s="132">
        <v>5.4704716684693191E-3</v>
      </c>
      <c r="X664" s="132">
        <v>8.4999999999999995E-4</v>
      </c>
    </row>
    <row r="665" spans="1:24">
      <c r="A665" t="s">
        <v>1214</v>
      </c>
      <c r="B665" t="s">
        <v>1245</v>
      </c>
      <c r="C665" t="s">
        <v>1526</v>
      </c>
      <c r="D665" t="s">
        <v>1527</v>
      </c>
      <c r="E665" t="s">
        <v>310</v>
      </c>
      <c r="F665" t="s">
        <v>1526</v>
      </c>
      <c r="G665" t="s">
        <v>3580</v>
      </c>
      <c r="H665" t="s">
        <v>322</v>
      </c>
      <c r="I665" t="s">
        <v>918</v>
      </c>
      <c r="J665" t="s">
        <v>205</v>
      </c>
      <c r="K665" t="s">
        <v>205</v>
      </c>
      <c r="L665" t="s">
        <v>326</v>
      </c>
      <c r="M665" t="s">
        <v>341</v>
      </c>
      <c r="N665" t="s">
        <v>465</v>
      </c>
      <c r="O665" t="s">
        <v>340</v>
      </c>
      <c r="P665" t="s">
        <v>1213</v>
      </c>
      <c r="Q665" s="131">
        <v>23188</v>
      </c>
      <c r="R665" s="131">
        <v>1</v>
      </c>
      <c r="S665" s="131">
        <v>15730</v>
      </c>
      <c r="T665" s="109"/>
      <c r="U665" s="131">
        <v>3647.4720000000002</v>
      </c>
      <c r="V665" s="132">
        <v>6.3000000000000003E-4</v>
      </c>
      <c r="W665" s="132">
        <v>5.0568173665265512E-3</v>
      </c>
      <c r="X665" s="132">
        <v>7.9000000000000001E-4</v>
      </c>
    </row>
    <row r="666" spans="1:24">
      <c r="A666" t="s">
        <v>1214</v>
      </c>
      <c r="B666" t="s">
        <v>1245</v>
      </c>
      <c r="C666" t="s">
        <v>3589</v>
      </c>
      <c r="D666" t="s">
        <v>3590</v>
      </c>
      <c r="E666" t="s">
        <v>310</v>
      </c>
      <c r="F666" t="s">
        <v>3589</v>
      </c>
      <c r="G666" t="s">
        <v>3591</v>
      </c>
      <c r="H666" t="s">
        <v>322</v>
      </c>
      <c r="I666" t="s">
        <v>918</v>
      </c>
      <c r="J666" t="s">
        <v>205</v>
      </c>
      <c r="K666" t="s">
        <v>205</v>
      </c>
      <c r="L666" t="s">
        <v>326</v>
      </c>
      <c r="M666" t="s">
        <v>341</v>
      </c>
      <c r="N666" t="s">
        <v>476</v>
      </c>
      <c r="O666" t="s">
        <v>340</v>
      </c>
      <c r="P666" t="s">
        <v>1213</v>
      </c>
      <c r="Q666" s="131">
        <v>10632</v>
      </c>
      <c r="R666" s="131">
        <v>1</v>
      </c>
      <c r="S666" s="131">
        <v>33720</v>
      </c>
      <c r="T666" s="109"/>
      <c r="U666" s="131">
        <v>3585.11</v>
      </c>
      <c r="V666" s="132">
        <v>7.6999999999999996E-4</v>
      </c>
      <c r="W666" s="132">
        <v>4.9703593362493267E-3</v>
      </c>
      <c r="X666" s="132">
        <v>7.6999999999999996E-4</v>
      </c>
    </row>
    <row r="667" spans="1:24">
      <c r="A667" t="s">
        <v>1214</v>
      </c>
      <c r="B667" t="s">
        <v>1245</v>
      </c>
      <c r="C667" t="s">
        <v>3723</v>
      </c>
      <c r="D667" t="s">
        <v>3724</v>
      </c>
      <c r="E667" t="s">
        <v>310</v>
      </c>
      <c r="F667" t="s">
        <v>3725</v>
      </c>
      <c r="G667" t="s">
        <v>3726</v>
      </c>
      <c r="H667" t="s">
        <v>322</v>
      </c>
      <c r="I667" t="s">
        <v>918</v>
      </c>
      <c r="J667" t="s">
        <v>205</v>
      </c>
      <c r="K667" t="s">
        <v>205</v>
      </c>
      <c r="L667" t="s">
        <v>326</v>
      </c>
      <c r="M667" t="s">
        <v>341</v>
      </c>
      <c r="N667" t="s">
        <v>477</v>
      </c>
      <c r="O667" t="s">
        <v>340</v>
      </c>
      <c r="P667" t="s">
        <v>1213</v>
      </c>
      <c r="Q667" s="131">
        <v>41238</v>
      </c>
      <c r="R667" s="131">
        <v>1</v>
      </c>
      <c r="S667" s="131">
        <v>8680</v>
      </c>
      <c r="T667" s="109"/>
      <c r="U667" s="131">
        <v>3579.4580000000001</v>
      </c>
      <c r="V667" s="132">
        <v>5.6999999999999998E-4</v>
      </c>
      <c r="W667" s="132">
        <v>4.9625234620450532E-3</v>
      </c>
      <c r="X667" s="132">
        <v>7.6999999999999996E-4</v>
      </c>
    </row>
    <row r="668" spans="1:24">
      <c r="A668" t="s">
        <v>1214</v>
      </c>
      <c r="B668" t="s">
        <v>1245</v>
      </c>
      <c r="C668" t="s">
        <v>2661</v>
      </c>
      <c r="D668" t="s">
        <v>2662</v>
      </c>
      <c r="E668" t="s">
        <v>310</v>
      </c>
      <c r="F668" t="s">
        <v>2661</v>
      </c>
      <c r="G668" t="s">
        <v>3716</v>
      </c>
      <c r="H668" t="s">
        <v>322</v>
      </c>
      <c r="I668" t="s">
        <v>918</v>
      </c>
      <c r="J668" t="s">
        <v>205</v>
      </c>
      <c r="K668" t="s">
        <v>205</v>
      </c>
      <c r="L668" t="s">
        <v>326</v>
      </c>
      <c r="M668" t="s">
        <v>341</v>
      </c>
      <c r="N668" t="s">
        <v>455</v>
      </c>
      <c r="O668" t="s">
        <v>340</v>
      </c>
      <c r="P668" t="s">
        <v>1213</v>
      </c>
      <c r="Q668" s="131">
        <v>1415653.8</v>
      </c>
      <c r="R668" s="131">
        <v>1</v>
      </c>
      <c r="S668" s="131">
        <v>229.9</v>
      </c>
      <c r="T668" s="109"/>
      <c r="U668" s="131">
        <v>3254.5880000000002</v>
      </c>
      <c r="V668" s="132">
        <v>5.4000000000000001E-4</v>
      </c>
      <c r="W668" s="132">
        <v>4.5121270620552848E-3</v>
      </c>
      <c r="X668" s="132">
        <v>6.9999999999999999E-4</v>
      </c>
    </row>
    <row r="669" spans="1:24">
      <c r="A669" t="s">
        <v>1214</v>
      </c>
      <c r="B669" t="s">
        <v>1245</v>
      </c>
      <c r="C669" t="s">
        <v>3545</v>
      </c>
      <c r="D669" t="s">
        <v>3546</v>
      </c>
      <c r="E669" t="s">
        <v>310</v>
      </c>
      <c r="F669" t="s">
        <v>3547</v>
      </c>
      <c r="G669" t="s">
        <v>3548</v>
      </c>
      <c r="H669" t="s">
        <v>322</v>
      </c>
      <c r="I669" t="s">
        <v>918</v>
      </c>
      <c r="J669" t="s">
        <v>205</v>
      </c>
      <c r="K669" t="s">
        <v>205</v>
      </c>
      <c r="L669" t="s">
        <v>326</v>
      </c>
      <c r="M669" t="s">
        <v>341</v>
      </c>
      <c r="N669" t="s">
        <v>455</v>
      </c>
      <c r="O669" t="s">
        <v>340</v>
      </c>
      <c r="P669" t="s">
        <v>1213</v>
      </c>
      <c r="Q669" s="131">
        <v>179209</v>
      </c>
      <c r="R669" s="131">
        <v>1</v>
      </c>
      <c r="S669" s="131">
        <v>1656</v>
      </c>
      <c r="T669" s="109"/>
      <c r="U669" s="131">
        <v>2967.701</v>
      </c>
      <c r="V669" s="132">
        <v>1.4999999999999999E-4</v>
      </c>
      <c r="W669" s="132">
        <v>4.1143898994860581E-3</v>
      </c>
      <c r="X669" s="132">
        <v>6.4000000000000005E-4</v>
      </c>
    </row>
    <row r="670" spans="1:24">
      <c r="A670" t="s">
        <v>1214</v>
      </c>
      <c r="B670" t="s">
        <v>1245</v>
      </c>
      <c r="C670" t="s">
        <v>2066</v>
      </c>
      <c r="D670" t="s">
        <v>2067</v>
      </c>
      <c r="E670" t="s">
        <v>310</v>
      </c>
      <c r="F670" t="s">
        <v>2066</v>
      </c>
      <c r="G670" t="s">
        <v>3715</v>
      </c>
      <c r="H670" t="s">
        <v>322</v>
      </c>
      <c r="I670" t="s">
        <v>918</v>
      </c>
      <c r="J670" t="s">
        <v>205</v>
      </c>
      <c r="K670" t="s">
        <v>205</v>
      </c>
      <c r="L670" t="s">
        <v>326</v>
      </c>
      <c r="M670" t="s">
        <v>341</v>
      </c>
      <c r="N670" t="s">
        <v>465</v>
      </c>
      <c r="O670" t="s">
        <v>340</v>
      </c>
      <c r="P670" t="s">
        <v>1213</v>
      </c>
      <c r="Q670" s="131">
        <v>129813</v>
      </c>
      <c r="R670" s="131">
        <v>1</v>
      </c>
      <c r="S670" s="131">
        <v>2281</v>
      </c>
      <c r="T670" s="109"/>
      <c r="U670" s="131">
        <v>2961.0349999999999</v>
      </c>
      <c r="V670" s="132">
        <v>2.7999999999999998E-4</v>
      </c>
      <c r="W670" s="132">
        <v>4.1051482261941817E-3</v>
      </c>
      <c r="X670" s="132">
        <v>6.4000000000000005E-4</v>
      </c>
    </row>
    <row r="671" spans="1:24">
      <c r="A671" t="s">
        <v>1214</v>
      </c>
      <c r="B671" t="s">
        <v>1245</v>
      </c>
      <c r="C671" t="s">
        <v>2272</v>
      </c>
      <c r="D671" t="s">
        <v>2273</v>
      </c>
      <c r="E671" t="s">
        <v>310</v>
      </c>
      <c r="F671" t="s">
        <v>2272</v>
      </c>
      <c r="G671" t="s">
        <v>3717</v>
      </c>
      <c r="H671" t="s">
        <v>322</v>
      </c>
      <c r="I671" t="s">
        <v>918</v>
      </c>
      <c r="J671" t="s">
        <v>205</v>
      </c>
      <c r="K671" t="s">
        <v>205</v>
      </c>
      <c r="L671" t="s">
        <v>326</v>
      </c>
      <c r="M671" t="s">
        <v>341</v>
      </c>
      <c r="N671" t="s">
        <v>442</v>
      </c>
      <c r="O671" t="s">
        <v>340</v>
      </c>
      <c r="P671" t="s">
        <v>1213</v>
      </c>
      <c r="Q671" s="131">
        <v>222965</v>
      </c>
      <c r="R671" s="131">
        <v>1</v>
      </c>
      <c r="S671" s="131">
        <v>1244</v>
      </c>
      <c r="T671" s="109"/>
      <c r="U671" s="131">
        <v>2773.6849999999999</v>
      </c>
      <c r="V671" s="132">
        <v>4.0999999999999999E-4</v>
      </c>
      <c r="W671" s="132">
        <v>3.8454081284994635E-3</v>
      </c>
      <c r="X671" s="132">
        <v>5.9999999999999995E-4</v>
      </c>
    </row>
    <row r="672" spans="1:24">
      <c r="A672" t="s">
        <v>1214</v>
      </c>
      <c r="B672" t="s">
        <v>1245</v>
      </c>
      <c r="C672" t="s">
        <v>2207</v>
      </c>
      <c r="D672" t="s">
        <v>2208</v>
      </c>
      <c r="E672" t="s">
        <v>310</v>
      </c>
      <c r="F672" t="s">
        <v>2207</v>
      </c>
      <c r="G672" t="s">
        <v>3549</v>
      </c>
      <c r="H672" t="s">
        <v>322</v>
      </c>
      <c r="I672" t="s">
        <v>918</v>
      </c>
      <c r="J672" t="s">
        <v>205</v>
      </c>
      <c r="K672" t="s">
        <v>205</v>
      </c>
      <c r="L672" t="s">
        <v>326</v>
      </c>
      <c r="M672" t="s">
        <v>341</v>
      </c>
      <c r="N672" t="s">
        <v>455</v>
      </c>
      <c r="O672" t="s">
        <v>340</v>
      </c>
      <c r="P672" t="s">
        <v>1213</v>
      </c>
      <c r="Q672" s="131">
        <v>3891</v>
      </c>
      <c r="R672" s="131">
        <v>1</v>
      </c>
      <c r="S672" s="131">
        <v>69740</v>
      </c>
      <c r="T672" s="109"/>
      <c r="U672" s="131">
        <v>2713.5830000000001</v>
      </c>
      <c r="V672" s="132">
        <v>2.1000000000000001E-4</v>
      </c>
      <c r="W672" s="132">
        <v>3.7620833387922424E-3</v>
      </c>
      <c r="X672" s="132">
        <v>5.9000000000000003E-4</v>
      </c>
    </row>
    <row r="673" spans="1:24">
      <c r="A673" t="s">
        <v>1214</v>
      </c>
      <c r="B673" t="s">
        <v>1245</v>
      </c>
      <c r="C673" t="s">
        <v>1935</v>
      </c>
      <c r="D673" t="s">
        <v>1936</v>
      </c>
      <c r="E673" t="s">
        <v>310</v>
      </c>
      <c r="F673" t="s">
        <v>3749</v>
      </c>
      <c r="G673" t="s">
        <v>3750</v>
      </c>
      <c r="H673" t="s">
        <v>322</v>
      </c>
      <c r="I673" t="s">
        <v>918</v>
      </c>
      <c r="J673" t="s">
        <v>205</v>
      </c>
      <c r="K673" t="s">
        <v>205</v>
      </c>
      <c r="L673" t="s">
        <v>326</v>
      </c>
      <c r="M673" t="s">
        <v>341</v>
      </c>
      <c r="N673" t="s">
        <v>465</v>
      </c>
      <c r="O673" t="s">
        <v>340</v>
      </c>
      <c r="P673" t="s">
        <v>1213</v>
      </c>
      <c r="Q673" s="131">
        <v>37212</v>
      </c>
      <c r="R673" s="131">
        <v>1</v>
      </c>
      <c r="S673" s="131">
        <v>6170</v>
      </c>
      <c r="T673" s="109"/>
      <c r="U673" s="131">
        <v>2295.98</v>
      </c>
      <c r="V673" s="132">
        <v>2.7999999999999998E-4</v>
      </c>
      <c r="W673" s="132">
        <v>3.1831228689891602E-3</v>
      </c>
      <c r="X673" s="132">
        <v>5.0000000000000001E-4</v>
      </c>
    </row>
    <row r="674" spans="1:24">
      <c r="A674" t="s">
        <v>1214</v>
      </c>
      <c r="B674" t="s">
        <v>1245</v>
      </c>
      <c r="C674" t="s">
        <v>2606</v>
      </c>
      <c r="D674" t="s">
        <v>2607</v>
      </c>
      <c r="E674" t="s">
        <v>310</v>
      </c>
      <c r="F674" t="s">
        <v>2606</v>
      </c>
      <c r="G674" t="s">
        <v>3543</v>
      </c>
      <c r="H674" t="s">
        <v>322</v>
      </c>
      <c r="I674" t="s">
        <v>918</v>
      </c>
      <c r="J674" t="s">
        <v>205</v>
      </c>
      <c r="K674" t="s">
        <v>205</v>
      </c>
      <c r="L674" t="s">
        <v>326</v>
      </c>
      <c r="M674" t="s">
        <v>341</v>
      </c>
      <c r="N674" t="s">
        <v>479</v>
      </c>
      <c r="O674" t="s">
        <v>340</v>
      </c>
      <c r="P674" t="s">
        <v>1213</v>
      </c>
      <c r="Q674" s="131">
        <v>126323.72</v>
      </c>
      <c r="R674" s="131">
        <v>1</v>
      </c>
      <c r="S674" s="131">
        <v>1735</v>
      </c>
      <c r="T674" s="109"/>
      <c r="U674" s="131">
        <v>2191.7170000000001</v>
      </c>
      <c r="V674" s="132">
        <v>6.2E-4</v>
      </c>
      <c r="W674" s="132">
        <v>3.0385737267103002E-3</v>
      </c>
      <c r="X674" s="132">
        <v>4.6999999999999999E-4</v>
      </c>
    </row>
    <row r="675" spans="1:24">
      <c r="A675" t="s">
        <v>1214</v>
      </c>
      <c r="B675" t="s">
        <v>1245</v>
      </c>
      <c r="C675" t="s">
        <v>3561</v>
      </c>
      <c r="D675" t="s">
        <v>3562</v>
      </c>
      <c r="E675" t="s">
        <v>310</v>
      </c>
      <c r="F675" t="s">
        <v>3561</v>
      </c>
      <c r="G675" t="s">
        <v>3563</v>
      </c>
      <c r="H675" t="s">
        <v>322</v>
      </c>
      <c r="I675" t="s">
        <v>918</v>
      </c>
      <c r="J675" t="s">
        <v>205</v>
      </c>
      <c r="K675" t="s">
        <v>205</v>
      </c>
      <c r="L675" t="s">
        <v>326</v>
      </c>
      <c r="M675" t="s">
        <v>341</v>
      </c>
      <c r="N675" t="s">
        <v>459</v>
      </c>
      <c r="O675" t="s">
        <v>340</v>
      </c>
      <c r="P675" t="s">
        <v>1213</v>
      </c>
      <c r="Q675" s="131">
        <v>5575</v>
      </c>
      <c r="R675" s="131">
        <v>1</v>
      </c>
      <c r="S675" s="131">
        <v>29040</v>
      </c>
      <c r="T675" s="109"/>
      <c r="U675" s="131">
        <v>1618.98</v>
      </c>
      <c r="V675" s="132">
        <v>1.2E-4</v>
      </c>
      <c r="W675" s="132">
        <v>2.2445370876210029E-3</v>
      </c>
      <c r="X675" s="132">
        <v>3.5E-4</v>
      </c>
    </row>
    <row r="676" spans="1:24">
      <c r="A676" t="s">
        <v>1214</v>
      </c>
      <c r="B676" t="s">
        <v>1245</v>
      </c>
      <c r="C676" t="s">
        <v>1892</v>
      </c>
      <c r="D676" t="s">
        <v>1893</v>
      </c>
      <c r="E676" t="s">
        <v>312</v>
      </c>
      <c r="F676" t="s">
        <v>1892</v>
      </c>
      <c r="G676" t="s">
        <v>3626</v>
      </c>
      <c r="H676" t="s">
        <v>322</v>
      </c>
      <c r="I676" t="s">
        <v>918</v>
      </c>
      <c r="J676" t="s">
        <v>205</v>
      </c>
      <c r="K676" t="s">
        <v>234</v>
      </c>
      <c r="L676" t="s">
        <v>326</v>
      </c>
      <c r="M676" t="s">
        <v>341</v>
      </c>
      <c r="N676" t="s">
        <v>455</v>
      </c>
      <c r="O676" t="s">
        <v>340</v>
      </c>
      <c r="P676" t="s">
        <v>1213</v>
      </c>
      <c r="Q676" s="131">
        <v>19087</v>
      </c>
      <c r="R676" s="131">
        <v>1</v>
      </c>
      <c r="S676" s="131">
        <v>4272</v>
      </c>
      <c r="T676" s="109">
        <v>19.308</v>
      </c>
      <c r="U676" s="131">
        <v>834.70500000000004</v>
      </c>
      <c r="V676" s="132">
        <v>1E-4</v>
      </c>
      <c r="W676" s="132">
        <v>1.1572263584001591E-3</v>
      </c>
      <c r="X676" s="132">
        <v>1.8000000000000001E-4</v>
      </c>
    </row>
    <row r="677" spans="1:24">
      <c r="A677" t="s">
        <v>1214</v>
      </c>
      <c r="B677" t="s">
        <v>1245</v>
      </c>
      <c r="C677" t="s">
        <v>3919</v>
      </c>
      <c r="D677" t="s">
        <v>3920</v>
      </c>
      <c r="E677" t="s">
        <v>310</v>
      </c>
      <c r="F677" t="s">
        <v>3921</v>
      </c>
      <c r="G677" t="s">
        <v>3922</v>
      </c>
      <c r="H677" t="s">
        <v>322</v>
      </c>
      <c r="I677" t="s">
        <v>918</v>
      </c>
      <c r="J677" t="s">
        <v>205</v>
      </c>
      <c r="K677" t="s">
        <v>205</v>
      </c>
      <c r="L677" t="s">
        <v>326</v>
      </c>
      <c r="M677" t="s">
        <v>341</v>
      </c>
      <c r="N677" t="s">
        <v>451</v>
      </c>
      <c r="O677" t="s">
        <v>340</v>
      </c>
      <c r="P677" t="s">
        <v>1213</v>
      </c>
      <c r="Q677" s="131">
        <v>297600</v>
      </c>
      <c r="R677" s="131">
        <v>1</v>
      </c>
      <c r="S677" s="131">
        <v>126.7</v>
      </c>
      <c r="T677" s="109"/>
      <c r="U677" s="131">
        <v>377.05900000000003</v>
      </c>
      <c r="V677" s="132">
        <v>4.36E-2</v>
      </c>
      <c r="W677" s="132">
        <v>5.2275068853308124E-4</v>
      </c>
      <c r="X677" s="132">
        <v>8.0000000000000007E-5</v>
      </c>
    </row>
    <row r="678" spans="1:24">
      <c r="A678" t="s">
        <v>1214</v>
      </c>
      <c r="B678" t="s">
        <v>1245</v>
      </c>
      <c r="C678" t="s">
        <v>3923</v>
      </c>
      <c r="D678" t="s">
        <v>3924</v>
      </c>
      <c r="E678" t="s">
        <v>80</v>
      </c>
      <c r="F678" t="s">
        <v>3925</v>
      </c>
      <c r="G678" t="s">
        <v>3926</v>
      </c>
      <c r="H678" t="s">
        <v>322</v>
      </c>
      <c r="I678" t="s">
        <v>918</v>
      </c>
      <c r="J678" t="s">
        <v>206</v>
      </c>
      <c r="K678" t="s">
        <v>225</v>
      </c>
      <c r="L678" t="s">
        <v>326</v>
      </c>
      <c r="M678" t="s">
        <v>345</v>
      </c>
      <c r="N678" t="s">
        <v>549</v>
      </c>
      <c r="O678" t="s">
        <v>340</v>
      </c>
      <c r="P678" t="s">
        <v>1216</v>
      </c>
      <c r="Q678" s="131">
        <v>41601</v>
      </c>
      <c r="R678" s="131">
        <v>3.3719999999999999</v>
      </c>
      <c r="S678" s="131">
        <v>15799</v>
      </c>
      <c r="T678" s="109">
        <v>0.312</v>
      </c>
      <c r="U678" s="131">
        <v>22163.663</v>
      </c>
      <c r="V678" s="132">
        <v>0</v>
      </c>
      <c r="W678" s="132">
        <v>3.0727472606847141E-2</v>
      </c>
      <c r="X678" s="132">
        <v>4.7800000000000004E-3</v>
      </c>
    </row>
    <row r="679" spans="1:24">
      <c r="A679" t="s">
        <v>1214</v>
      </c>
      <c r="B679" t="s">
        <v>1245</v>
      </c>
      <c r="C679" t="s">
        <v>3660</v>
      </c>
      <c r="D679" t="s">
        <v>3661</v>
      </c>
      <c r="E679" t="s">
        <v>80</v>
      </c>
      <c r="F679" t="s">
        <v>3662</v>
      </c>
      <c r="G679" t="s">
        <v>3663</v>
      </c>
      <c r="H679" t="s">
        <v>322</v>
      </c>
      <c r="I679" t="s">
        <v>918</v>
      </c>
      <c r="J679" t="s">
        <v>206</v>
      </c>
      <c r="K679" t="s">
        <v>225</v>
      </c>
      <c r="L679" t="s">
        <v>326</v>
      </c>
      <c r="M679" t="s">
        <v>345</v>
      </c>
      <c r="N679" t="s">
        <v>546</v>
      </c>
      <c r="O679" t="s">
        <v>340</v>
      </c>
      <c r="P679" t="s">
        <v>1216</v>
      </c>
      <c r="Q679" s="131">
        <v>33672</v>
      </c>
      <c r="R679" s="131">
        <v>3.3719999999999999</v>
      </c>
      <c r="S679" s="131">
        <v>17739</v>
      </c>
      <c r="T679" s="109"/>
      <c r="U679" s="131">
        <v>20141.213</v>
      </c>
      <c r="V679" s="132">
        <v>1.0000000000000001E-5</v>
      </c>
      <c r="W679" s="132">
        <v>2.7923568894102635E-2</v>
      </c>
      <c r="X679" s="132">
        <v>4.3400000000000001E-3</v>
      </c>
    </row>
    <row r="680" spans="1:24">
      <c r="A680" t="s">
        <v>1214</v>
      </c>
      <c r="B680" t="s">
        <v>1245</v>
      </c>
      <c r="C680" t="s">
        <v>3352</v>
      </c>
      <c r="D680" t="s">
        <v>3353</v>
      </c>
      <c r="E680" t="s">
        <v>80</v>
      </c>
      <c r="F680" t="s">
        <v>3352</v>
      </c>
      <c r="G680" t="s">
        <v>3680</v>
      </c>
      <c r="H680" t="s">
        <v>322</v>
      </c>
      <c r="I680" t="s">
        <v>918</v>
      </c>
      <c r="J680" t="s">
        <v>206</v>
      </c>
      <c r="K680" t="s">
        <v>225</v>
      </c>
      <c r="L680" t="s">
        <v>326</v>
      </c>
      <c r="M680" t="s">
        <v>345</v>
      </c>
      <c r="N680" t="s">
        <v>546</v>
      </c>
      <c r="O680" t="s">
        <v>340</v>
      </c>
      <c r="P680" t="s">
        <v>1216</v>
      </c>
      <c r="Q680" s="131">
        <v>7975</v>
      </c>
      <c r="R680" s="131">
        <v>3.3719999999999999</v>
      </c>
      <c r="S680" s="131">
        <v>73809</v>
      </c>
      <c r="T680" s="109"/>
      <c r="U680" s="131">
        <v>19848.494999999999</v>
      </c>
      <c r="V680" s="132">
        <v>0</v>
      </c>
      <c r="W680" s="132">
        <v>2.7517747693584872E-2</v>
      </c>
      <c r="X680" s="132">
        <v>4.28E-3</v>
      </c>
    </row>
    <row r="681" spans="1:24">
      <c r="A681" t="s">
        <v>1214</v>
      </c>
      <c r="B681" t="s">
        <v>1245</v>
      </c>
      <c r="C681" t="s">
        <v>3648</v>
      </c>
      <c r="D681" t="s">
        <v>3649</v>
      </c>
      <c r="E681" t="s">
        <v>80</v>
      </c>
      <c r="F681" t="s">
        <v>3650</v>
      </c>
      <c r="G681" t="s">
        <v>3651</v>
      </c>
      <c r="H681" t="s">
        <v>322</v>
      </c>
      <c r="I681" t="s">
        <v>918</v>
      </c>
      <c r="J681" t="s">
        <v>206</v>
      </c>
      <c r="K681" t="s">
        <v>225</v>
      </c>
      <c r="L681" t="s">
        <v>326</v>
      </c>
      <c r="M681" t="s">
        <v>345</v>
      </c>
      <c r="N681" t="s">
        <v>545</v>
      </c>
      <c r="O681" t="s">
        <v>340</v>
      </c>
      <c r="P681" t="s">
        <v>1216</v>
      </c>
      <c r="Q681" s="131">
        <v>11309</v>
      </c>
      <c r="R681" s="131">
        <v>3.3719999999999999</v>
      </c>
      <c r="S681" s="131">
        <v>49741</v>
      </c>
      <c r="T681" s="109"/>
      <c r="U681" s="131">
        <v>18968.206999999999</v>
      </c>
      <c r="V681" s="132">
        <v>0</v>
      </c>
      <c r="W681" s="132">
        <v>2.629732553655531E-2</v>
      </c>
      <c r="X681" s="132">
        <v>4.0899999999999999E-3</v>
      </c>
    </row>
    <row r="682" spans="1:24">
      <c r="A682" t="s">
        <v>1214</v>
      </c>
      <c r="B682" t="s">
        <v>1245</v>
      </c>
      <c r="C682" t="s">
        <v>3263</v>
      </c>
      <c r="D682" t="s">
        <v>3264</v>
      </c>
      <c r="E682" t="s">
        <v>80</v>
      </c>
      <c r="F682" t="s">
        <v>3801</v>
      </c>
      <c r="G682" t="s">
        <v>3802</v>
      </c>
      <c r="H682" t="s">
        <v>322</v>
      </c>
      <c r="I682" t="s">
        <v>918</v>
      </c>
      <c r="J682" t="s">
        <v>206</v>
      </c>
      <c r="K682" t="s">
        <v>225</v>
      </c>
      <c r="L682" t="s">
        <v>326</v>
      </c>
      <c r="M682" t="s">
        <v>345</v>
      </c>
      <c r="N682" t="s">
        <v>545</v>
      </c>
      <c r="O682" t="s">
        <v>340</v>
      </c>
      <c r="P682" t="s">
        <v>1216</v>
      </c>
      <c r="Q682" s="131">
        <v>24477</v>
      </c>
      <c r="R682" s="131">
        <v>3.3719999999999999</v>
      </c>
      <c r="S682" s="131">
        <v>21939</v>
      </c>
      <c r="T682" s="109"/>
      <c r="U682" s="131">
        <v>18107.669999999998</v>
      </c>
      <c r="V682" s="132">
        <v>0</v>
      </c>
      <c r="W682" s="132">
        <v>2.5104285961162091E-2</v>
      </c>
      <c r="X682" s="132">
        <v>3.9100000000000003E-3</v>
      </c>
    </row>
    <row r="683" spans="1:24">
      <c r="A683" t="s">
        <v>1214</v>
      </c>
      <c r="B683" t="s">
        <v>1245</v>
      </c>
      <c r="C683" t="s">
        <v>3689</v>
      </c>
      <c r="D683" t="s">
        <v>3690</v>
      </c>
      <c r="E683" t="s">
        <v>80</v>
      </c>
      <c r="F683" t="s">
        <v>3691</v>
      </c>
      <c r="G683" t="s">
        <v>3692</v>
      </c>
      <c r="H683" t="s">
        <v>322</v>
      </c>
      <c r="I683" t="s">
        <v>918</v>
      </c>
      <c r="J683" t="s">
        <v>206</v>
      </c>
      <c r="K683" t="s">
        <v>225</v>
      </c>
      <c r="L683" t="s">
        <v>326</v>
      </c>
      <c r="M683" t="s">
        <v>345</v>
      </c>
      <c r="N683" t="s">
        <v>547</v>
      </c>
      <c r="O683" t="s">
        <v>340</v>
      </c>
      <c r="P683" t="s">
        <v>1216</v>
      </c>
      <c r="Q683" s="131">
        <v>24198</v>
      </c>
      <c r="R683" s="131">
        <v>3.3719999999999999</v>
      </c>
      <c r="S683" s="131">
        <v>20517</v>
      </c>
      <c r="T683" s="109"/>
      <c r="U683" s="131">
        <v>16740.981</v>
      </c>
      <c r="V683" s="132">
        <v>0</v>
      </c>
      <c r="W683" s="132">
        <v>2.3209522500375883E-2</v>
      </c>
      <c r="X683" s="132">
        <v>3.6099999999999999E-3</v>
      </c>
    </row>
    <row r="684" spans="1:24">
      <c r="A684" t="s">
        <v>1214</v>
      </c>
      <c r="B684" t="s">
        <v>1245</v>
      </c>
      <c r="C684" t="s">
        <v>3357</v>
      </c>
      <c r="D684" t="s">
        <v>3358</v>
      </c>
      <c r="E684" t="s">
        <v>80</v>
      </c>
      <c r="F684" t="s">
        <v>3664</v>
      </c>
      <c r="G684" t="s">
        <v>3665</v>
      </c>
      <c r="H684" t="s">
        <v>322</v>
      </c>
      <c r="I684" t="s">
        <v>918</v>
      </c>
      <c r="J684" t="s">
        <v>206</v>
      </c>
      <c r="K684" t="s">
        <v>302</v>
      </c>
      <c r="L684" t="s">
        <v>326</v>
      </c>
      <c r="M684" t="s">
        <v>345</v>
      </c>
      <c r="N684" t="s">
        <v>549</v>
      </c>
      <c r="O684" t="s">
        <v>340</v>
      </c>
      <c r="P684" t="s">
        <v>1216</v>
      </c>
      <c r="Q684" s="131">
        <v>21748</v>
      </c>
      <c r="R684" s="131">
        <v>3.3719999999999999</v>
      </c>
      <c r="S684" s="131">
        <v>22649</v>
      </c>
      <c r="T684" s="109">
        <v>10.204000000000001</v>
      </c>
      <c r="U684" s="131">
        <v>16643.882000000001</v>
      </c>
      <c r="V684" s="132">
        <v>0</v>
      </c>
      <c r="W684" s="132">
        <v>2.3074905453426008E-2</v>
      </c>
      <c r="X684" s="132">
        <v>3.5899999999999999E-3</v>
      </c>
    </row>
    <row r="685" spans="1:24">
      <c r="A685" t="s">
        <v>1214</v>
      </c>
      <c r="B685" t="s">
        <v>1245</v>
      </c>
      <c r="C685" t="s">
        <v>3935</v>
      </c>
      <c r="D685" t="s">
        <v>3936</v>
      </c>
      <c r="E685" t="s">
        <v>80</v>
      </c>
      <c r="F685" t="s">
        <v>3937</v>
      </c>
      <c r="G685" t="s">
        <v>3938</v>
      </c>
      <c r="H685" t="s">
        <v>322</v>
      </c>
      <c r="I685" t="s">
        <v>918</v>
      </c>
      <c r="J685" t="s">
        <v>206</v>
      </c>
      <c r="K685" t="s">
        <v>273</v>
      </c>
      <c r="L685" t="s">
        <v>326</v>
      </c>
      <c r="M685" t="s">
        <v>315</v>
      </c>
      <c r="N685" t="s">
        <v>569</v>
      </c>
      <c r="O685" t="s">
        <v>340</v>
      </c>
      <c r="P685" t="s">
        <v>1217</v>
      </c>
      <c r="Q685" s="131">
        <v>88206</v>
      </c>
      <c r="R685" s="131">
        <v>3.9550000000000001</v>
      </c>
      <c r="S685" s="131">
        <v>110</v>
      </c>
      <c r="T685" s="109"/>
      <c r="U685" s="131">
        <v>383.76</v>
      </c>
      <c r="V685" s="132">
        <v>1.24E-3</v>
      </c>
      <c r="W685" s="132">
        <v>5.3204088546210339E-4</v>
      </c>
      <c r="X685" s="132">
        <v>8.0000000000000007E-5</v>
      </c>
    </row>
    <row r="686" spans="1:24">
      <c r="A686" t="s">
        <v>1214</v>
      </c>
      <c r="B686" t="s">
        <v>1245</v>
      </c>
      <c r="C686" t="s">
        <v>3927</v>
      </c>
      <c r="D686" t="s">
        <v>3928</v>
      </c>
      <c r="E686" t="s">
        <v>310</v>
      </c>
      <c r="F686" t="s">
        <v>3929</v>
      </c>
      <c r="G686" t="s">
        <v>3930</v>
      </c>
      <c r="H686" t="s">
        <v>322</v>
      </c>
      <c r="I686" t="s">
        <v>918</v>
      </c>
      <c r="J686" t="s">
        <v>206</v>
      </c>
      <c r="K686" t="s">
        <v>205</v>
      </c>
      <c r="L686" t="s">
        <v>326</v>
      </c>
      <c r="M686" t="s">
        <v>347</v>
      </c>
      <c r="N686" t="s">
        <v>545</v>
      </c>
      <c r="O686" t="s">
        <v>340</v>
      </c>
      <c r="P686" t="s">
        <v>1216</v>
      </c>
      <c r="Q686" s="131">
        <v>135410.76</v>
      </c>
      <c r="R686" s="131">
        <v>3.3719999999999999</v>
      </c>
      <c r="S686" s="131">
        <v>59.5</v>
      </c>
      <c r="T686" s="109"/>
      <c r="U686" s="131">
        <v>271.68</v>
      </c>
      <c r="V686" s="132">
        <v>4.79E-3</v>
      </c>
      <c r="W686" s="132">
        <v>3.7665433542407819E-4</v>
      </c>
      <c r="X686" s="132">
        <v>6.0000000000000002E-5</v>
      </c>
    </row>
    <row r="687" spans="1:24">
      <c r="A687" t="s">
        <v>1214</v>
      </c>
      <c r="B687" t="s">
        <v>1245</v>
      </c>
      <c r="C687" t="s">
        <v>3968</v>
      </c>
      <c r="D687" t="s">
        <v>3969</v>
      </c>
      <c r="E687" t="s">
        <v>80</v>
      </c>
      <c r="F687" t="s">
        <v>3968</v>
      </c>
      <c r="G687" t="s">
        <v>3970</v>
      </c>
      <c r="H687" t="s">
        <v>322</v>
      </c>
      <c r="I687" t="s">
        <v>918</v>
      </c>
      <c r="J687" t="s">
        <v>206</v>
      </c>
      <c r="K687" t="s">
        <v>239</v>
      </c>
      <c r="L687" t="s">
        <v>326</v>
      </c>
      <c r="M687" t="s">
        <v>369</v>
      </c>
      <c r="N687" t="s">
        <v>569</v>
      </c>
      <c r="O687" t="s">
        <v>340</v>
      </c>
      <c r="P687" t="s">
        <v>1217</v>
      </c>
      <c r="Q687" s="131">
        <v>720</v>
      </c>
      <c r="R687" s="131">
        <v>3.9550000000000001</v>
      </c>
      <c r="S687" s="131">
        <v>23</v>
      </c>
      <c r="T687" s="109"/>
      <c r="U687" s="131">
        <v>0.65500000000000003</v>
      </c>
      <c r="V687" s="132">
        <v>1.0000000000000001E-5</v>
      </c>
      <c r="W687" s="132">
        <v>9.0808520944777397E-7</v>
      </c>
      <c r="X687" s="132">
        <v>0</v>
      </c>
    </row>
    <row r="688" spans="1:24">
      <c r="A688" t="s">
        <v>1214</v>
      </c>
      <c r="B688" t="s">
        <v>1249</v>
      </c>
      <c r="C688" t="s">
        <v>3971</v>
      </c>
      <c r="D688" t="s">
        <v>3972</v>
      </c>
      <c r="E688" t="s">
        <v>310</v>
      </c>
      <c r="F688" t="s">
        <v>3971</v>
      </c>
      <c r="G688" t="s">
        <v>3973</v>
      </c>
      <c r="H688" t="s">
        <v>322</v>
      </c>
      <c r="I688" t="s">
        <v>918</v>
      </c>
      <c r="J688" t="s">
        <v>205</v>
      </c>
      <c r="K688" t="s">
        <v>205</v>
      </c>
      <c r="L688" t="s">
        <v>5536</v>
      </c>
      <c r="M688" t="s">
        <v>341</v>
      </c>
      <c r="N688" t="s">
        <v>479</v>
      </c>
      <c r="O688" t="s">
        <v>340</v>
      </c>
      <c r="P688" t="s">
        <v>1213</v>
      </c>
      <c r="Q688" s="131">
        <v>4816.9399999999996</v>
      </c>
      <c r="R688" s="131">
        <v>1</v>
      </c>
      <c r="S688" s="131">
        <v>2690</v>
      </c>
      <c r="T688" s="109"/>
      <c r="U688" s="131">
        <v>129.57599999999999</v>
      </c>
      <c r="V688" s="132">
        <v>6.9999999999999994E-5</v>
      </c>
      <c r="W688" s="132">
        <v>1</v>
      </c>
      <c r="X688" s="132">
        <v>4.4000000000000002E-4</v>
      </c>
    </row>
    <row r="689" spans="1:24">
      <c r="A689" t="s">
        <v>1214</v>
      </c>
      <c r="B689" t="s">
        <v>1250</v>
      </c>
      <c r="C689" t="s">
        <v>1992</v>
      </c>
      <c r="D689" t="s">
        <v>1993</v>
      </c>
      <c r="E689" t="s">
        <v>310</v>
      </c>
      <c r="F689" t="s">
        <v>1992</v>
      </c>
      <c r="G689" t="s">
        <v>3517</v>
      </c>
      <c r="H689" t="s">
        <v>322</v>
      </c>
      <c r="I689" t="s">
        <v>918</v>
      </c>
      <c r="J689" t="s">
        <v>205</v>
      </c>
      <c r="K689" t="s">
        <v>205</v>
      </c>
      <c r="L689" t="s">
        <v>326</v>
      </c>
      <c r="M689" t="s">
        <v>341</v>
      </c>
      <c r="N689" t="s">
        <v>449</v>
      </c>
      <c r="O689" t="s">
        <v>340</v>
      </c>
      <c r="P689" t="s">
        <v>1213</v>
      </c>
      <c r="Q689" s="131">
        <v>270106.37</v>
      </c>
      <c r="R689" s="131">
        <v>1</v>
      </c>
      <c r="S689" s="131">
        <v>6462</v>
      </c>
      <c r="T689" s="109"/>
      <c r="U689" s="131">
        <v>17454.274000000001</v>
      </c>
      <c r="V689" s="132">
        <v>2.0000000000000001E-4</v>
      </c>
      <c r="W689" s="132">
        <v>6.7438431048871317E-2</v>
      </c>
      <c r="X689" s="132">
        <v>1.89E-2</v>
      </c>
    </row>
    <row r="690" spans="1:24">
      <c r="A690" t="s">
        <v>1214</v>
      </c>
      <c r="B690" t="s">
        <v>1250</v>
      </c>
      <c r="C690" t="s">
        <v>1536</v>
      </c>
      <c r="D690" t="s">
        <v>1537</v>
      </c>
      <c r="E690" t="s">
        <v>310</v>
      </c>
      <c r="F690" t="s">
        <v>1536</v>
      </c>
      <c r="G690" t="s">
        <v>3514</v>
      </c>
      <c r="H690" t="s">
        <v>322</v>
      </c>
      <c r="I690" t="s">
        <v>918</v>
      </c>
      <c r="J690" t="s">
        <v>205</v>
      </c>
      <c r="K690" t="s">
        <v>205</v>
      </c>
      <c r="L690" t="s">
        <v>326</v>
      </c>
      <c r="M690" t="s">
        <v>341</v>
      </c>
      <c r="N690" t="s">
        <v>449</v>
      </c>
      <c r="O690" t="s">
        <v>340</v>
      </c>
      <c r="P690" t="s">
        <v>1213</v>
      </c>
      <c r="Q690" s="131">
        <v>268108.52</v>
      </c>
      <c r="R690" s="131">
        <v>1</v>
      </c>
      <c r="S690" s="131">
        <v>6262</v>
      </c>
      <c r="T690" s="109"/>
      <c r="U690" s="131">
        <v>16788.955999999998</v>
      </c>
      <c r="V690" s="132">
        <v>1.7000000000000001E-4</v>
      </c>
      <c r="W690" s="132">
        <v>6.4867828452133514E-2</v>
      </c>
      <c r="X690" s="132">
        <v>1.8180000000000002E-2</v>
      </c>
    </row>
    <row r="691" spans="1:24">
      <c r="A691" t="s">
        <v>1214</v>
      </c>
      <c r="B691" t="s">
        <v>1250</v>
      </c>
      <c r="C691" t="s">
        <v>3253</v>
      </c>
      <c r="D691" t="s">
        <v>3254</v>
      </c>
      <c r="E691" t="s">
        <v>310</v>
      </c>
      <c r="F691" t="s">
        <v>3253</v>
      </c>
      <c r="G691" t="s">
        <v>3518</v>
      </c>
      <c r="H691" t="s">
        <v>322</v>
      </c>
      <c r="I691" t="s">
        <v>918</v>
      </c>
      <c r="J691" t="s">
        <v>205</v>
      </c>
      <c r="K691" t="s">
        <v>205</v>
      </c>
      <c r="L691" t="s">
        <v>326</v>
      </c>
      <c r="M691" t="s">
        <v>341</v>
      </c>
      <c r="N691" t="s">
        <v>449</v>
      </c>
      <c r="O691" t="s">
        <v>340</v>
      </c>
      <c r="P691" t="s">
        <v>1213</v>
      </c>
      <c r="Q691" s="131">
        <v>324455</v>
      </c>
      <c r="R691" s="131">
        <v>1</v>
      </c>
      <c r="S691" s="131">
        <v>3356</v>
      </c>
      <c r="T691" s="109"/>
      <c r="U691" s="131">
        <v>10888.71</v>
      </c>
      <c r="V691" s="132">
        <v>2.5999999999999998E-4</v>
      </c>
      <c r="W691" s="132">
        <v>4.2070928790630617E-2</v>
      </c>
      <c r="X691" s="132">
        <v>1.179E-2</v>
      </c>
    </row>
    <row r="692" spans="1:24">
      <c r="A692" t="s">
        <v>1214</v>
      </c>
      <c r="B692" t="s">
        <v>1250</v>
      </c>
      <c r="C692" t="s">
        <v>1596</v>
      </c>
      <c r="D692" t="s">
        <v>1597</v>
      </c>
      <c r="E692" t="s">
        <v>310</v>
      </c>
      <c r="F692" t="s">
        <v>1596</v>
      </c>
      <c r="G692" t="s">
        <v>3524</v>
      </c>
      <c r="H692" t="s">
        <v>322</v>
      </c>
      <c r="I692" t="s">
        <v>918</v>
      </c>
      <c r="J692" t="s">
        <v>205</v>
      </c>
      <c r="K692" t="s">
        <v>205</v>
      </c>
      <c r="L692" t="s">
        <v>326</v>
      </c>
      <c r="M692" t="s">
        <v>341</v>
      </c>
      <c r="N692" t="s">
        <v>442</v>
      </c>
      <c r="O692" t="s">
        <v>340</v>
      </c>
      <c r="P692" t="s">
        <v>1213</v>
      </c>
      <c r="Q692" s="131">
        <v>131923</v>
      </c>
      <c r="R692" s="131">
        <v>1</v>
      </c>
      <c r="S692" s="131">
        <v>7640</v>
      </c>
      <c r="T692" s="109"/>
      <c r="U692" s="131">
        <v>10078.916999999999</v>
      </c>
      <c r="V692" s="132">
        <v>1.1000000000000001E-3</v>
      </c>
      <c r="W692" s="132">
        <v>3.8942115217842736E-2</v>
      </c>
      <c r="X692" s="132">
        <v>1.091E-2</v>
      </c>
    </row>
    <row r="693" spans="1:24">
      <c r="A693" t="s">
        <v>1214</v>
      </c>
      <c r="B693" t="s">
        <v>1250</v>
      </c>
      <c r="C693" t="s">
        <v>2724</v>
      </c>
      <c r="D693" t="s">
        <v>2725</v>
      </c>
      <c r="E693" t="s">
        <v>310</v>
      </c>
      <c r="F693" t="s">
        <v>2724</v>
      </c>
      <c r="G693" t="s">
        <v>3718</v>
      </c>
      <c r="H693" t="s">
        <v>322</v>
      </c>
      <c r="I693" t="s">
        <v>918</v>
      </c>
      <c r="J693" t="s">
        <v>205</v>
      </c>
      <c r="K693" t="s">
        <v>205</v>
      </c>
      <c r="L693" t="s">
        <v>326</v>
      </c>
      <c r="M693" t="s">
        <v>341</v>
      </c>
      <c r="N693" t="s">
        <v>457</v>
      </c>
      <c r="O693" t="s">
        <v>340</v>
      </c>
      <c r="P693" t="s">
        <v>1213</v>
      </c>
      <c r="Q693" s="131">
        <v>7337.67</v>
      </c>
      <c r="R693" s="131">
        <v>1</v>
      </c>
      <c r="S693" s="131">
        <v>112370</v>
      </c>
      <c r="T693" s="109"/>
      <c r="U693" s="131">
        <v>8245.34</v>
      </c>
      <c r="V693" s="132">
        <v>9.5E-4</v>
      </c>
      <c r="W693" s="132">
        <v>3.1857686722719068E-2</v>
      </c>
      <c r="X693" s="132">
        <v>8.9300000000000004E-3</v>
      </c>
    </row>
    <row r="694" spans="1:24">
      <c r="A694" t="s">
        <v>1214</v>
      </c>
      <c r="B694" t="s">
        <v>1250</v>
      </c>
      <c r="C694" t="s">
        <v>2518</v>
      </c>
      <c r="D694" t="s">
        <v>2519</v>
      </c>
      <c r="E694" t="s">
        <v>310</v>
      </c>
      <c r="F694" t="s">
        <v>3727</v>
      </c>
      <c r="G694" t="s">
        <v>3728</v>
      </c>
      <c r="H694" t="s">
        <v>322</v>
      </c>
      <c r="I694" t="s">
        <v>918</v>
      </c>
      <c r="J694" t="s">
        <v>205</v>
      </c>
      <c r="K694" t="s">
        <v>205</v>
      </c>
      <c r="L694" t="s">
        <v>326</v>
      </c>
      <c r="M694" t="s">
        <v>341</v>
      </c>
      <c r="N694" t="s">
        <v>477</v>
      </c>
      <c r="O694" t="s">
        <v>340</v>
      </c>
      <c r="P694" t="s">
        <v>1213</v>
      </c>
      <c r="Q694" s="131">
        <v>18300.55</v>
      </c>
      <c r="R694" s="131">
        <v>1</v>
      </c>
      <c r="S694" s="131">
        <v>42880</v>
      </c>
      <c r="T694" s="109"/>
      <c r="U694" s="131">
        <v>7847.2759999999998</v>
      </c>
      <c r="V694" s="132">
        <v>1.15E-3</v>
      </c>
      <c r="W694" s="132">
        <v>3.0319678804598956E-2</v>
      </c>
      <c r="X694" s="132">
        <v>8.5000000000000006E-3</v>
      </c>
    </row>
    <row r="695" spans="1:24">
      <c r="A695" t="s">
        <v>1214</v>
      </c>
      <c r="B695" t="s">
        <v>1250</v>
      </c>
      <c r="C695" t="s">
        <v>2095</v>
      </c>
      <c r="D695" t="s">
        <v>2096</v>
      </c>
      <c r="E695" t="s">
        <v>310</v>
      </c>
      <c r="F695" t="s">
        <v>2095</v>
      </c>
      <c r="G695" t="s">
        <v>3593</v>
      </c>
      <c r="H695" t="s">
        <v>322</v>
      </c>
      <c r="I695" t="s">
        <v>918</v>
      </c>
      <c r="J695" t="s">
        <v>205</v>
      </c>
      <c r="K695" t="s">
        <v>205</v>
      </c>
      <c r="L695" t="s">
        <v>326</v>
      </c>
      <c r="M695" t="s">
        <v>341</v>
      </c>
      <c r="N695" t="s">
        <v>485</v>
      </c>
      <c r="O695" t="s">
        <v>340</v>
      </c>
      <c r="P695" t="s">
        <v>1213</v>
      </c>
      <c r="Q695" s="131">
        <v>1284695</v>
      </c>
      <c r="R695" s="131">
        <v>1</v>
      </c>
      <c r="S695" s="131">
        <v>575</v>
      </c>
      <c r="T695" s="109"/>
      <c r="U695" s="131">
        <v>7386.9960000000001</v>
      </c>
      <c r="V695" s="132">
        <v>4.6000000000000001E-4</v>
      </c>
      <c r="W695" s="132">
        <v>2.8541285670448866E-2</v>
      </c>
      <c r="X695" s="132">
        <v>8.0000000000000002E-3</v>
      </c>
    </row>
    <row r="696" spans="1:24">
      <c r="A696" t="s">
        <v>1214</v>
      </c>
      <c r="B696" t="s">
        <v>1250</v>
      </c>
      <c r="C696" t="s">
        <v>3939</v>
      </c>
      <c r="D696" t="s">
        <v>3940</v>
      </c>
      <c r="E696" t="s">
        <v>310</v>
      </c>
      <c r="F696" t="s">
        <v>3939</v>
      </c>
      <c r="G696" t="s">
        <v>3941</v>
      </c>
      <c r="H696" t="s">
        <v>322</v>
      </c>
      <c r="I696" t="s">
        <v>918</v>
      </c>
      <c r="J696" t="s">
        <v>205</v>
      </c>
      <c r="K696" t="s">
        <v>205</v>
      </c>
      <c r="L696" t="s">
        <v>326</v>
      </c>
      <c r="M696" t="s">
        <v>341</v>
      </c>
      <c r="N696" t="s">
        <v>449</v>
      </c>
      <c r="O696" t="s">
        <v>340</v>
      </c>
      <c r="P696" t="s">
        <v>1213</v>
      </c>
      <c r="Q696" s="131">
        <v>29000</v>
      </c>
      <c r="R696" s="131">
        <v>1</v>
      </c>
      <c r="S696" s="131">
        <v>25090</v>
      </c>
      <c r="T696" s="109"/>
      <c r="U696" s="131">
        <v>7276.1</v>
      </c>
      <c r="V696" s="132">
        <v>8.1999999999999998E-4</v>
      </c>
      <c r="W696" s="132">
        <v>2.8112814555030622E-2</v>
      </c>
      <c r="X696" s="132">
        <v>7.8799999999999999E-3</v>
      </c>
    </row>
    <row r="697" spans="1:24">
      <c r="A697" t="s">
        <v>1214</v>
      </c>
      <c r="B697" t="s">
        <v>1250</v>
      </c>
      <c r="C697" t="s">
        <v>2247</v>
      </c>
      <c r="D697" t="s">
        <v>2248</v>
      </c>
      <c r="E697" t="s">
        <v>310</v>
      </c>
      <c r="F697" t="s">
        <v>3708</v>
      </c>
      <c r="G697" t="s">
        <v>3709</v>
      </c>
      <c r="H697" t="s">
        <v>322</v>
      </c>
      <c r="I697" t="s">
        <v>918</v>
      </c>
      <c r="J697" t="s">
        <v>205</v>
      </c>
      <c r="K697" t="s">
        <v>205</v>
      </c>
      <c r="L697" t="s">
        <v>326</v>
      </c>
      <c r="M697" t="s">
        <v>341</v>
      </c>
      <c r="N697" t="s">
        <v>460</v>
      </c>
      <c r="O697" t="s">
        <v>340</v>
      </c>
      <c r="P697" t="s">
        <v>1213</v>
      </c>
      <c r="Q697" s="131">
        <v>74694.69</v>
      </c>
      <c r="R697" s="131">
        <v>1</v>
      </c>
      <c r="S697" s="131">
        <v>9235</v>
      </c>
      <c r="T697" s="109"/>
      <c r="U697" s="131">
        <v>6898.0550000000003</v>
      </c>
      <c r="V697" s="132">
        <v>6.4000000000000005E-4</v>
      </c>
      <c r="W697" s="132">
        <v>2.6652154451615805E-2</v>
      </c>
      <c r="X697" s="132">
        <v>7.4700000000000001E-3</v>
      </c>
    </row>
    <row r="698" spans="1:24">
      <c r="A698" t="s">
        <v>1214</v>
      </c>
      <c r="B698" t="s">
        <v>1250</v>
      </c>
      <c r="C698" t="s">
        <v>1898</v>
      </c>
      <c r="D698" t="s">
        <v>1899</v>
      </c>
      <c r="E698" t="s">
        <v>310</v>
      </c>
      <c r="F698" t="s">
        <v>3538</v>
      </c>
      <c r="G698" t="s">
        <v>3539</v>
      </c>
      <c r="H698" t="s">
        <v>322</v>
      </c>
      <c r="I698" t="s">
        <v>918</v>
      </c>
      <c r="J698" t="s">
        <v>205</v>
      </c>
      <c r="K698" t="s">
        <v>205</v>
      </c>
      <c r="L698" t="s">
        <v>326</v>
      </c>
      <c r="M698" t="s">
        <v>341</v>
      </c>
      <c r="N698" t="s">
        <v>449</v>
      </c>
      <c r="O698" t="s">
        <v>340</v>
      </c>
      <c r="P698" t="s">
        <v>1213</v>
      </c>
      <c r="Q698" s="131">
        <v>30300.79</v>
      </c>
      <c r="R698" s="131">
        <v>1</v>
      </c>
      <c r="S698" s="131">
        <v>21950</v>
      </c>
      <c r="T698" s="109"/>
      <c r="U698" s="131">
        <v>6651.0230000000001</v>
      </c>
      <c r="V698" s="132">
        <v>1.2E-4</v>
      </c>
      <c r="W698" s="132">
        <v>2.5697691922904223E-2</v>
      </c>
      <c r="X698" s="132">
        <v>7.1999999999999998E-3</v>
      </c>
    </row>
    <row r="699" spans="1:24">
      <c r="A699" t="s">
        <v>1214</v>
      </c>
      <c r="B699" t="s">
        <v>1250</v>
      </c>
      <c r="C699" t="s">
        <v>1944</v>
      </c>
      <c r="D699" t="s">
        <v>1945</v>
      </c>
      <c r="E699" t="s">
        <v>310</v>
      </c>
      <c r="F699" t="s">
        <v>1944</v>
      </c>
      <c r="G699" t="s">
        <v>3523</v>
      </c>
      <c r="H699" t="s">
        <v>322</v>
      </c>
      <c r="I699" t="s">
        <v>918</v>
      </c>
      <c r="J699" t="s">
        <v>205</v>
      </c>
      <c r="K699" t="s">
        <v>205</v>
      </c>
      <c r="L699" t="s">
        <v>326</v>
      </c>
      <c r="M699" t="s">
        <v>341</v>
      </c>
      <c r="N699" t="s">
        <v>465</v>
      </c>
      <c r="O699" t="s">
        <v>340</v>
      </c>
      <c r="P699" t="s">
        <v>1213</v>
      </c>
      <c r="Q699" s="131">
        <v>9309.1</v>
      </c>
      <c r="R699" s="131">
        <v>1</v>
      </c>
      <c r="S699" s="131">
        <v>64490</v>
      </c>
      <c r="T699" s="109"/>
      <c r="U699" s="131">
        <v>6003.4390000000003</v>
      </c>
      <c r="V699" s="132">
        <v>3.6999999999999999E-4</v>
      </c>
      <c r="W699" s="132">
        <v>2.319560854021227E-2</v>
      </c>
      <c r="X699" s="132">
        <v>6.4999999999999997E-3</v>
      </c>
    </row>
    <row r="700" spans="1:24">
      <c r="A700" t="s">
        <v>1214</v>
      </c>
      <c r="B700" t="s">
        <v>1250</v>
      </c>
      <c r="C700" t="s">
        <v>1930</v>
      </c>
      <c r="D700" t="s">
        <v>1931</v>
      </c>
      <c r="E700" t="s">
        <v>310</v>
      </c>
      <c r="F700" t="s">
        <v>1930</v>
      </c>
      <c r="G700" t="s">
        <v>3707</v>
      </c>
      <c r="H700" t="s">
        <v>322</v>
      </c>
      <c r="I700" t="s">
        <v>918</v>
      </c>
      <c r="J700" t="s">
        <v>205</v>
      </c>
      <c r="K700" t="s">
        <v>205</v>
      </c>
      <c r="L700" t="s">
        <v>326</v>
      </c>
      <c r="M700" t="s">
        <v>341</v>
      </c>
      <c r="N700" t="s">
        <v>465</v>
      </c>
      <c r="O700" t="s">
        <v>340</v>
      </c>
      <c r="P700" t="s">
        <v>1213</v>
      </c>
      <c r="Q700" s="131">
        <v>14043.78</v>
      </c>
      <c r="R700" s="131">
        <v>1</v>
      </c>
      <c r="S700" s="131">
        <v>38400</v>
      </c>
      <c r="T700" s="109"/>
      <c r="U700" s="131">
        <v>5392.8119999999999</v>
      </c>
      <c r="V700" s="132">
        <v>2.9999999999999997E-4</v>
      </c>
      <c r="W700" s="132">
        <v>2.0836316664991382E-2</v>
      </c>
      <c r="X700" s="132">
        <v>5.8399999999999997E-3</v>
      </c>
    </row>
    <row r="701" spans="1:24">
      <c r="A701" t="s">
        <v>1214</v>
      </c>
      <c r="B701" t="s">
        <v>1250</v>
      </c>
      <c r="C701" t="s">
        <v>2571</v>
      </c>
      <c r="D701" t="s">
        <v>2572</v>
      </c>
      <c r="E701" t="s">
        <v>310</v>
      </c>
      <c r="F701" t="s">
        <v>2571</v>
      </c>
      <c r="G701" t="s">
        <v>3534</v>
      </c>
      <c r="H701" t="s">
        <v>322</v>
      </c>
      <c r="I701" t="s">
        <v>918</v>
      </c>
      <c r="J701" t="s">
        <v>205</v>
      </c>
      <c r="K701" t="s">
        <v>205</v>
      </c>
      <c r="L701" t="s">
        <v>326</v>
      </c>
      <c r="M701" t="s">
        <v>341</v>
      </c>
      <c r="N701" t="s">
        <v>441</v>
      </c>
      <c r="O701" t="s">
        <v>340</v>
      </c>
      <c r="P701" t="s">
        <v>1213</v>
      </c>
      <c r="Q701" s="131">
        <v>126904.99</v>
      </c>
      <c r="R701" s="131">
        <v>1</v>
      </c>
      <c r="S701" s="131">
        <v>4100</v>
      </c>
      <c r="T701" s="109"/>
      <c r="U701" s="131">
        <v>5203.1049999999996</v>
      </c>
      <c r="V701" s="132">
        <v>4.6000000000000001E-4</v>
      </c>
      <c r="W701" s="132">
        <v>2.0103341896806338E-2</v>
      </c>
      <c r="X701" s="132">
        <v>5.6299999999999996E-3</v>
      </c>
    </row>
    <row r="702" spans="1:24">
      <c r="A702" t="s">
        <v>1214</v>
      </c>
      <c r="B702" t="s">
        <v>1250</v>
      </c>
      <c r="C702" t="s">
        <v>2172</v>
      </c>
      <c r="D702" t="s">
        <v>2173</v>
      </c>
      <c r="E702" t="s">
        <v>310</v>
      </c>
      <c r="F702" t="s">
        <v>2172</v>
      </c>
      <c r="G702" t="s">
        <v>3519</v>
      </c>
      <c r="H702" t="s">
        <v>322</v>
      </c>
      <c r="I702" t="s">
        <v>918</v>
      </c>
      <c r="J702" t="s">
        <v>205</v>
      </c>
      <c r="K702" t="s">
        <v>205</v>
      </c>
      <c r="L702" t="s">
        <v>326</v>
      </c>
      <c r="M702" t="s">
        <v>341</v>
      </c>
      <c r="N702" t="s">
        <v>468</v>
      </c>
      <c r="O702" t="s">
        <v>340</v>
      </c>
      <c r="P702" t="s">
        <v>1213</v>
      </c>
      <c r="Q702" s="131">
        <v>84451</v>
      </c>
      <c r="R702" s="131">
        <v>1</v>
      </c>
      <c r="S702" s="131">
        <v>5699</v>
      </c>
      <c r="T702" s="109"/>
      <c r="U702" s="131">
        <v>4812.8620000000001</v>
      </c>
      <c r="V702" s="132">
        <v>6.9999999999999994E-5</v>
      </c>
      <c r="W702" s="132">
        <v>1.8595552134378829E-2</v>
      </c>
      <c r="X702" s="132">
        <v>5.2100000000000002E-3</v>
      </c>
    </row>
    <row r="703" spans="1:24">
      <c r="A703" t="s">
        <v>1214</v>
      </c>
      <c r="B703" t="s">
        <v>1250</v>
      </c>
      <c r="C703" t="s">
        <v>2556</v>
      </c>
      <c r="D703" t="s">
        <v>2557</v>
      </c>
      <c r="E703" t="s">
        <v>310</v>
      </c>
      <c r="F703" t="s">
        <v>3974</v>
      </c>
      <c r="G703" t="s">
        <v>3520</v>
      </c>
      <c r="H703" t="s">
        <v>322</v>
      </c>
      <c r="I703" t="s">
        <v>918</v>
      </c>
      <c r="J703" t="s">
        <v>205</v>
      </c>
      <c r="K703" t="s">
        <v>205</v>
      </c>
      <c r="L703" t="s">
        <v>326</v>
      </c>
      <c r="M703" t="s">
        <v>345</v>
      </c>
      <c r="N703" t="s">
        <v>447</v>
      </c>
      <c r="O703" t="s">
        <v>340</v>
      </c>
      <c r="P703" t="s">
        <v>1216</v>
      </c>
      <c r="Q703" s="131">
        <v>3083</v>
      </c>
      <c r="R703" s="131">
        <v>3.3719999999999999</v>
      </c>
      <c r="S703" s="131">
        <v>149800</v>
      </c>
      <c r="T703" s="109">
        <v>1.71</v>
      </c>
      <c r="U703" s="131">
        <v>4632.4269999999997</v>
      </c>
      <c r="V703" s="132">
        <v>6.9999999999999994E-5</v>
      </c>
      <c r="W703" s="132">
        <v>1.7898401779898137E-2</v>
      </c>
      <c r="X703" s="132">
        <v>5.0200000000000002E-3</v>
      </c>
    </row>
    <row r="704" spans="1:24">
      <c r="A704" t="s">
        <v>1214</v>
      </c>
      <c r="B704" t="s">
        <v>1250</v>
      </c>
      <c r="C704" t="s">
        <v>2089</v>
      </c>
      <c r="D704" t="s">
        <v>2090</v>
      </c>
      <c r="E704" t="s">
        <v>310</v>
      </c>
      <c r="F704" t="s">
        <v>2089</v>
      </c>
      <c r="G704" t="s">
        <v>3533</v>
      </c>
      <c r="H704" t="s">
        <v>322</v>
      </c>
      <c r="I704" t="s">
        <v>918</v>
      </c>
      <c r="J704" t="s">
        <v>205</v>
      </c>
      <c r="K704" t="s">
        <v>205</v>
      </c>
      <c r="L704" t="s">
        <v>326</v>
      </c>
      <c r="M704" t="s">
        <v>341</v>
      </c>
      <c r="N704" t="s">
        <v>465</v>
      </c>
      <c r="O704" t="s">
        <v>340</v>
      </c>
      <c r="P704" t="s">
        <v>1213</v>
      </c>
      <c r="Q704" s="131">
        <v>14800</v>
      </c>
      <c r="R704" s="131">
        <v>1</v>
      </c>
      <c r="S704" s="131">
        <v>30970</v>
      </c>
      <c r="T704" s="109"/>
      <c r="U704" s="131">
        <v>4583.5600000000004</v>
      </c>
      <c r="V704" s="132">
        <v>1.2E-4</v>
      </c>
      <c r="W704" s="132">
        <v>1.7709593364832282E-2</v>
      </c>
      <c r="X704" s="132">
        <v>4.96E-3</v>
      </c>
    </row>
    <row r="705" spans="1:24">
      <c r="A705" t="s">
        <v>1214</v>
      </c>
      <c r="B705" t="s">
        <v>1250</v>
      </c>
      <c r="C705" t="s">
        <v>3258</v>
      </c>
      <c r="D705" t="s">
        <v>3259</v>
      </c>
      <c r="E705" t="s">
        <v>310</v>
      </c>
      <c r="F705" t="s">
        <v>3258</v>
      </c>
      <c r="G705" t="s">
        <v>3586</v>
      </c>
      <c r="H705" t="s">
        <v>322</v>
      </c>
      <c r="I705" t="s">
        <v>918</v>
      </c>
      <c r="J705" t="s">
        <v>205</v>
      </c>
      <c r="K705" t="s">
        <v>205</v>
      </c>
      <c r="L705" t="s">
        <v>326</v>
      </c>
      <c r="M705" t="s">
        <v>341</v>
      </c>
      <c r="N705" t="s">
        <v>442</v>
      </c>
      <c r="O705" t="s">
        <v>340</v>
      </c>
      <c r="P705" t="s">
        <v>1213</v>
      </c>
      <c r="Q705" s="131">
        <v>16095</v>
      </c>
      <c r="R705" s="131">
        <v>1</v>
      </c>
      <c r="S705" s="131">
        <v>27780</v>
      </c>
      <c r="T705" s="109"/>
      <c r="U705" s="131">
        <v>4471.1909999999998</v>
      </c>
      <c r="V705" s="132">
        <v>2.7999999999999998E-4</v>
      </c>
      <c r="W705" s="132">
        <v>1.7275430989557857E-2</v>
      </c>
      <c r="X705" s="132">
        <v>4.8399999999999997E-3</v>
      </c>
    </row>
    <row r="706" spans="1:24">
      <c r="A706" t="s">
        <v>1214</v>
      </c>
      <c r="B706" t="s">
        <v>1250</v>
      </c>
      <c r="C706" t="s">
        <v>2370</v>
      </c>
      <c r="D706" t="s">
        <v>2371</v>
      </c>
      <c r="E706" t="s">
        <v>310</v>
      </c>
      <c r="F706" t="s">
        <v>3569</v>
      </c>
      <c r="G706" t="s">
        <v>3570</v>
      </c>
      <c r="H706" t="s">
        <v>322</v>
      </c>
      <c r="I706" t="s">
        <v>918</v>
      </c>
      <c r="J706" t="s">
        <v>205</v>
      </c>
      <c r="K706" t="s">
        <v>205</v>
      </c>
      <c r="L706" t="s">
        <v>326</v>
      </c>
      <c r="M706" t="s">
        <v>341</v>
      </c>
      <c r="N706" t="s">
        <v>446</v>
      </c>
      <c r="O706" t="s">
        <v>340</v>
      </c>
      <c r="P706" t="s">
        <v>1213</v>
      </c>
      <c r="Q706" s="131">
        <v>47097</v>
      </c>
      <c r="R706" s="131">
        <v>1</v>
      </c>
      <c r="S706" s="131">
        <v>9432</v>
      </c>
      <c r="T706" s="109"/>
      <c r="U706" s="131">
        <v>4442.1890000000003</v>
      </c>
      <c r="V706" s="132">
        <v>2.1000000000000001E-4</v>
      </c>
      <c r="W706" s="132">
        <v>1.7163375376286327E-2</v>
      </c>
      <c r="X706" s="132">
        <v>4.81E-3</v>
      </c>
    </row>
    <row r="707" spans="1:24">
      <c r="A707" t="s">
        <v>1214</v>
      </c>
      <c r="B707" t="s">
        <v>1250</v>
      </c>
      <c r="C707" t="s">
        <v>3943</v>
      </c>
      <c r="D707" t="s">
        <v>3944</v>
      </c>
      <c r="E707" t="s">
        <v>310</v>
      </c>
      <c r="F707" t="s">
        <v>3945</v>
      </c>
      <c r="G707" t="s">
        <v>3946</v>
      </c>
      <c r="H707" t="s">
        <v>322</v>
      </c>
      <c r="I707" t="s">
        <v>918</v>
      </c>
      <c r="J707" t="s">
        <v>205</v>
      </c>
      <c r="K707" t="s">
        <v>205</v>
      </c>
      <c r="L707" t="s">
        <v>326</v>
      </c>
      <c r="M707" t="s">
        <v>341</v>
      </c>
      <c r="N707" t="s">
        <v>441</v>
      </c>
      <c r="O707" t="s">
        <v>340</v>
      </c>
      <c r="P707" t="s">
        <v>1213</v>
      </c>
      <c r="Q707" s="131">
        <v>30636.080000000002</v>
      </c>
      <c r="R707" s="131">
        <v>1</v>
      </c>
      <c r="S707" s="131">
        <v>13890</v>
      </c>
      <c r="T707" s="109"/>
      <c r="U707" s="131">
        <v>4255.3519999999999</v>
      </c>
      <c r="V707" s="132">
        <v>5.9000000000000003E-4</v>
      </c>
      <c r="W707" s="132">
        <v>1.644148948507836E-2</v>
      </c>
      <c r="X707" s="132">
        <v>4.6100000000000004E-3</v>
      </c>
    </row>
    <row r="708" spans="1:24">
      <c r="A708" t="s">
        <v>1214</v>
      </c>
      <c r="B708" t="s">
        <v>1250</v>
      </c>
      <c r="C708" t="s">
        <v>2277</v>
      </c>
      <c r="D708" t="s">
        <v>2278</v>
      </c>
      <c r="E708" t="s">
        <v>310</v>
      </c>
      <c r="F708" t="s">
        <v>3705</v>
      </c>
      <c r="G708" t="s">
        <v>3706</v>
      </c>
      <c r="H708" t="s">
        <v>322</v>
      </c>
      <c r="I708" t="s">
        <v>918</v>
      </c>
      <c r="J708" t="s">
        <v>205</v>
      </c>
      <c r="K708" t="s">
        <v>205</v>
      </c>
      <c r="L708" t="s">
        <v>326</v>
      </c>
      <c r="M708" t="s">
        <v>341</v>
      </c>
      <c r="N708" t="s">
        <v>446</v>
      </c>
      <c r="O708" t="s">
        <v>340</v>
      </c>
      <c r="P708" t="s">
        <v>1213</v>
      </c>
      <c r="Q708" s="131">
        <v>28251.54</v>
      </c>
      <c r="R708" s="131">
        <v>1</v>
      </c>
      <c r="S708" s="131">
        <v>14880</v>
      </c>
      <c r="T708" s="109"/>
      <c r="U708" s="131">
        <v>4203.8289999999997</v>
      </c>
      <c r="V708" s="132">
        <v>3.5E-4</v>
      </c>
      <c r="W708" s="132">
        <v>1.6242419029158451E-2</v>
      </c>
      <c r="X708" s="132">
        <v>4.5500000000000002E-3</v>
      </c>
    </row>
    <row r="709" spans="1:24">
      <c r="A709" t="s">
        <v>1214</v>
      </c>
      <c r="B709" t="s">
        <v>1250</v>
      </c>
      <c r="C709" t="s">
        <v>1526</v>
      </c>
      <c r="D709" t="s">
        <v>1527</v>
      </c>
      <c r="E709" t="s">
        <v>310</v>
      </c>
      <c r="F709" t="s">
        <v>1526</v>
      </c>
      <c r="G709" t="s">
        <v>3580</v>
      </c>
      <c r="H709" t="s">
        <v>322</v>
      </c>
      <c r="I709" t="s">
        <v>918</v>
      </c>
      <c r="J709" t="s">
        <v>205</v>
      </c>
      <c r="K709" t="s">
        <v>205</v>
      </c>
      <c r="L709" t="s">
        <v>326</v>
      </c>
      <c r="M709" t="s">
        <v>341</v>
      </c>
      <c r="N709" t="s">
        <v>465</v>
      </c>
      <c r="O709" t="s">
        <v>340</v>
      </c>
      <c r="P709" t="s">
        <v>1213</v>
      </c>
      <c r="Q709" s="131">
        <v>26266</v>
      </c>
      <c r="R709" s="131">
        <v>1</v>
      </c>
      <c r="S709" s="131">
        <v>15730</v>
      </c>
      <c r="T709" s="109"/>
      <c r="U709" s="131">
        <v>4131.6419999999998</v>
      </c>
      <c r="V709" s="132">
        <v>7.2000000000000005E-4</v>
      </c>
      <c r="W709" s="132">
        <v>1.5963508659003561E-2</v>
      </c>
      <c r="X709" s="132">
        <v>4.47E-3</v>
      </c>
    </row>
    <row r="710" spans="1:24">
      <c r="A710" t="s">
        <v>1214</v>
      </c>
      <c r="B710" t="s">
        <v>1250</v>
      </c>
      <c r="C710" t="s">
        <v>3759</v>
      </c>
      <c r="D710" t="s">
        <v>3760</v>
      </c>
      <c r="E710" t="s">
        <v>310</v>
      </c>
      <c r="F710" t="s">
        <v>3759</v>
      </c>
      <c r="G710" t="s">
        <v>3761</v>
      </c>
      <c r="H710" t="s">
        <v>322</v>
      </c>
      <c r="I710" t="s">
        <v>918</v>
      </c>
      <c r="J710" t="s">
        <v>205</v>
      </c>
      <c r="K710" t="s">
        <v>205</v>
      </c>
      <c r="L710" t="s">
        <v>326</v>
      </c>
      <c r="M710" t="s">
        <v>341</v>
      </c>
      <c r="N710" t="s">
        <v>460</v>
      </c>
      <c r="O710" t="s">
        <v>340</v>
      </c>
      <c r="P710" t="s">
        <v>1213</v>
      </c>
      <c r="Q710" s="131">
        <v>94314</v>
      </c>
      <c r="R710" s="131">
        <v>1</v>
      </c>
      <c r="S710" s="131">
        <v>4070</v>
      </c>
      <c r="T710" s="109"/>
      <c r="U710" s="131">
        <v>3838.58</v>
      </c>
      <c r="V710" s="132">
        <v>9.3000000000000005E-4</v>
      </c>
      <c r="W710" s="132">
        <v>1.4831199089436573E-2</v>
      </c>
      <c r="X710" s="132">
        <v>4.1599999999999996E-3</v>
      </c>
    </row>
    <row r="711" spans="1:24">
      <c r="A711" t="s">
        <v>1214</v>
      </c>
      <c r="B711" t="s">
        <v>1250</v>
      </c>
      <c r="C711" t="s">
        <v>2066</v>
      </c>
      <c r="D711" t="s">
        <v>2067</v>
      </c>
      <c r="E711" t="s">
        <v>310</v>
      </c>
      <c r="F711" t="s">
        <v>2066</v>
      </c>
      <c r="G711" t="s">
        <v>3715</v>
      </c>
      <c r="H711" t="s">
        <v>322</v>
      </c>
      <c r="I711" t="s">
        <v>918</v>
      </c>
      <c r="J711" t="s">
        <v>205</v>
      </c>
      <c r="K711" t="s">
        <v>205</v>
      </c>
      <c r="L711" t="s">
        <v>326</v>
      </c>
      <c r="M711" t="s">
        <v>341</v>
      </c>
      <c r="N711" t="s">
        <v>465</v>
      </c>
      <c r="O711" t="s">
        <v>340</v>
      </c>
      <c r="P711" t="s">
        <v>1213</v>
      </c>
      <c r="Q711" s="131">
        <v>166748.04</v>
      </c>
      <c r="R711" s="131">
        <v>1</v>
      </c>
      <c r="S711" s="131">
        <v>2281</v>
      </c>
      <c r="T711" s="109"/>
      <c r="U711" s="131">
        <v>3803.5230000000001</v>
      </c>
      <c r="V711" s="132">
        <v>3.5E-4</v>
      </c>
      <c r="W711" s="132">
        <v>1.469574865034754E-2</v>
      </c>
      <c r="X711" s="132">
        <v>4.1200000000000004E-3</v>
      </c>
    </row>
    <row r="712" spans="1:24">
      <c r="A712" t="s">
        <v>1214</v>
      </c>
      <c r="B712" t="s">
        <v>1250</v>
      </c>
      <c r="C712" t="s">
        <v>2661</v>
      </c>
      <c r="D712" t="s">
        <v>2662</v>
      </c>
      <c r="E712" t="s">
        <v>310</v>
      </c>
      <c r="F712" t="s">
        <v>2661</v>
      </c>
      <c r="G712" t="s">
        <v>3716</v>
      </c>
      <c r="H712" t="s">
        <v>322</v>
      </c>
      <c r="I712" t="s">
        <v>918</v>
      </c>
      <c r="J712" t="s">
        <v>205</v>
      </c>
      <c r="K712" t="s">
        <v>205</v>
      </c>
      <c r="L712" t="s">
        <v>326</v>
      </c>
      <c r="M712" t="s">
        <v>341</v>
      </c>
      <c r="N712" t="s">
        <v>455</v>
      </c>
      <c r="O712" t="s">
        <v>340</v>
      </c>
      <c r="P712" t="s">
        <v>1213</v>
      </c>
      <c r="Q712" s="131">
        <v>1560692.16</v>
      </c>
      <c r="R712" s="131">
        <v>1</v>
      </c>
      <c r="S712" s="131">
        <v>229.9</v>
      </c>
      <c r="T712" s="109"/>
      <c r="U712" s="131">
        <v>3588.0309999999999</v>
      </c>
      <c r="V712" s="132">
        <v>5.9999999999999995E-4</v>
      </c>
      <c r="W712" s="132">
        <v>1.3863147856777816E-2</v>
      </c>
      <c r="X712" s="132">
        <v>3.8899999999999998E-3</v>
      </c>
    </row>
    <row r="713" spans="1:24">
      <c r="A713" t="s">
        <v>1214</v>
      </c>
      <c r="B713" t="s">
        <v>1250</v>
      </c>
      <c r="C713" t="s">
        <v>3909</v>
      </c>
      <c r="D713" t="s">
        <v>3910</v>
      </c>
      <c r="E713" t="s">
        <v>310</v>
      </c>
      <c r="F713" t="s">
        <v>3909</v>
      </c>
      <c r="G713" t="s">
        <v>3911</v>
      </c>
      <c r="H713" t="s">
        <v>322</v>
      </c>
      <c r="I713" t="s">
        <v>918</v>
      </c>
      <c r="J713" t="s">
        <v>205</v>
      </c>
      <c r="K713" t="s">
        <v>205</v>
      </c>
      <c r="L713" t="s">
        <v>326</v>
      </c>
      <c r="M713" t="s">
        <v>341</v>
      </c>
      <c r="N713" t="s">
        <v>452</v>
      </c>
      <c r="O713" t="s">
        <v>340</v>
      </c>
      <c r="P713" t="s">
        <v>1213</v>
      </c>
      <c r="Q713" s="131">
        <v>19019.32</v>
      </c>
      <c r="R713" s="131">
        <v>1</v>
      </c>
      <c r="S713" s="131">
        <v>18600</v>
      </c>
      <c r="T713" s="109"/>
      <c r="U713" s="131">
        <v>3537.5940000000001</v>
      </c>
      <c r="V713" s="132">
        <v>5.5000000000000003E-4</v>
      </c>
      <c r="W713" s="132">
        <v>1.3668273400996276E-2</v>
      </c>
      <c r="X713" s="132">
        <v>3.8300000000000001E-3</v>
      </c>
    </row>
    <row r="714" spans="1:24">
      <c r="A714" t="s">
        <v>1214</v>
      </c>
      <c r="B714" t="s">
        <v>1250</v>
      </c>
      <c r="C714" t="s">
        <v>3525</v>
      </c>
      <c r="D714" t="s">
        <v>3526</v>
      </c>
      <c r="E714" t="s">
        <v>310</v>
      </c>
      <c r="F714" t="s">
        <v>3525</v>
      </c>
      <c r="G714" t="s">
        <v>3527</v>
      </c>
      <c r="H714" t="s">
        <v>322</v>
      </c>
      <c r="I714" t="s">
        <v>918</v>
      </c>
      <c r="J714" t="s">
        <v>205</v>
      </c>
      <c r="K714" t="s">
        <v>205</v>
      </c>
      <c r="L714" t="s">
        <v>326</v>
      </c>
      <c r="M714" t="s">
        <v>341</v>
      </c>
      <c r="N714" t="s">
        <v>481</v>
      </c>
      <c r="O714" t="s">
        <v>340</v>
      </c>
      <c r="P714" t="s">
        <v>1213</v>
      </c>
      <c r="Q714" s="131">
        <v>6091</v>
      </c>
      <c r="R714" s="131">
        <v>1</v>
      </c>
      <c r="S714" s="131">
        <v>57150</v>
      </c>
      <c r="T714" s="109"/>
      <c r="U714" s="131">
        <v>3481.0070000000001</v>
      </c>
      <c r="V714" s="132">
        <v>8.0000000000000007E-5</v>
      </c>
      <c r="W714" s="132">
        <v>1.3449637065978131E-2</v>
      </c>
      <c r="X714" s="132">
        <v>3.7699999999999999E-3</v>
      </c>
    </row>
    <row r="715" spans="1:24">
      <c r="A715" t="s">
        <v>1214</v>
      </c>
      <c r="B715" t="s">
        <v>1250</v>
      </c>
      <c r="C715" t="s">
        <v>3739</v>
      </c>
      <c r="D715" t="s">
        <v>3740</v>
      </c>
      <c r="E715" t="s">
        <v>310</v>
      </c>
      <c r="F715" t="s">
        <v>3739</v>
      </c>
      <c r="G715" t="s">
        <v>3741</v>
      </c>
      <c r="H715" t="s">
        <v>322</v>
      </c>
      <c r="I715" t="s">
        <v>918</v>
      </c>
      <c r="J715" t="s">
        <v>205</v>
      </c>
      <c r="K715" t="s">
        <v>205</v>
      </c>
      <c r="L715" t="s">
        <v>326</v>
      </c>
      <c r="M715" t="s">
        <v>341</v>
      </c>
      <c r="N715" t="s">
        <v>446</v>
      </c>
      <c r="O715" t="s">
        <v>340</v>
      </c>
      <c r="P715" t="s">
        <v>1213</v>
      </c>
      <c r="Q715" s="131">
        <v>374512.4</v>
      </c>
      <c r="R715" s="131">
        <v>1</v>
      </c>
      <c r="S715" s="131">
        <v>927.1</v>
      </c>
      <c r="T715" s="109"/>
      <c r="U715" s="131">
        <v>3472.1039999999998</v>
      </c>
      <c r="V715" s="132">
        <v>3.6000000000000002E-4</v>
      </c>
      <c r="W715" s="132">
        <v>1.3415238365027973E-2</v>
      </c>
      <c r="X715" s="132">
        <v>3.7599999999999999E-3</v>
      </c>
    </row>
    <row r="716" spans="1:24">
      <c r="A716" t="s">
        <v>1214</v>
      </c>
      <c r="B716" t="s">
        <v>1250</v>
      </c>
      <c r="C716" t="s">
        <v>3558</v>
      </c>
      <c r="D716" t="s">
        <v>3559</v>
      </c>
      <c r="E716" t="s">
        <v>310</v>
      </c>
      <c r="F716" t="s">
        <v>3558</v>
      </c>
      <c r="G716" t="s">
        <v>3560</v>
      </c>
      <c r="H716" t="s">
        <v>322</v>
      </c>
      <c r="I716" t="s">
        <v>918</v>
      </c>
      <c r="J716" t="s">
        <v>205</v>
      </c>
      <c r="K716" t="s">
        <v>205</v>
      </c>
      <c r="L716" t="s">
        <v>326</v>
      </c>
      <c r="M716" t="s">
        <v>341</v>
      </c>
      <c r="N716" t="s">
        <v>459</v>
      </c>
      <c r="O716" t="s">
        <v>340</v>
      </c>
      <c r="P716" t="s">
        <v>1213</v>
      </c>
      <c r="Q716" s="131">
        <v>3460.42</v>
      </c>
      <c r="R716" s="131">
        <v>1</v>
      </c>
      <c r="S716" s="131">
        <v>95280</v>
      </c>
      <c r="T716" s="109"/>
      <c r="U716" s="131">
        <v>3297.0880000000002</v>
      </c>
      <c r="V716" s="132">
        <v>1.2E-4</v>
      </c>
      <c r="W716" s="132">
        <v>1.2739025510316901E-2</v>
      </c>
      <c r="X716" s="132">
        <v>3.5699999999999998E-3</v>
      </c>
    </row>
    <row r="717" spans="1:24">
      <c r="A717" t="s">
        <v>1214</v>
      </c>
      <c r="B717" t="s">
        <v>1250</v>
      </c>
      <c r="C717" t="s">
        <v>2212</v>
      </c>
      <c r="D717" t="s">
        <v>2213</v>
      </c>
      <c r="E717" t="s">
        <v>310</v>
      </c>
      <c r="F717" t="s">
        <v>2212</v>
      </c>
      <c r="G717" t="s">
        <v>3754</v>
      </c>
      <c r="H717" t="s">
        <v>322</v>
      </c>
      <c r="I717" t="s">
        <v>918</v>
      </c>
      <c r="J717" t="s">
        <v>205</v>
      </c>
      <c r="K717" t="s">
        <v>205</v>
      </c>
      <c r="L717" t="s">
        <v>326</v>
      </c>
      <c r="M717" t="s">
        <v>341</v>
      </c>
      <c r="N717" t="s">
        <v>466</v>
      </c>
      <c r="O717" t="s">
        <v>340</v>
      </c>
      <c r="P717" t="s">
        <v>1213</v>
      </c>
      <c r="Q717" s="131">
        <v>45755.8</v>
      </c>
      <c r="R717" s="131">
        <v>1</v>
      </c>
      <c r="S717" s="131">
        <v>6127</v>
      </c>
      <c r="T717" s="109"/>
      <c r="U717" s="131">
        <v>2803.4580000000001</v>
      </c>
      <c r="V717" s="132">
        <v>6.2E-4</v>
      </c>
      <c r="W717" s="132">
        <v>1.0831777307461007E-2</v>
      </c>
      <c r="X717" s="132">
        <v>3.0400000000000002E-3</v>
      </c>
    </row>
    <row r="718" spans="1:24">
      <c r="A718" t="s">
        <v>1214</v>
      </c>
      <c r="B718" t="s">
        <v>1250</v>
      </c>
      <c r="C718" t="s">
        <v>3723</v>
      </c>
      <c r="D718" t="s">
        <v>3724</v>
      </c>
      <c r="E718" t="s">
        <v>310</v>
      </c>
      <c r="F718" t="s">
        <v>3725</v>
      </c>
      <c r="G718" t="s">
        <v>3726</v>
      </c>
      <c r="H718" t="s">
        <v>322</v>
      </c>
      <c r="I718" t="s">
        <v>918</v>
      </c>
      <c r="J718" t="s">
        <v>205</v>
      </c>
      <c r="K718" t="s">
        <v>205</v>
      </c>
      <c r="L718" t="s">
        <v>326</v>
      </c>
      <c r="M718" t="s">
        <v>341</v>
      </c>
      <c r="N718" t="s">
        <v>477</v>
      </c>
      <c r="O718" t="s">
        <v>340</v>
      </c>
      <c r="P718" t="s">
        <v>1213</v>
      </c>
      <c r="Q718" s="131">
        <v>31930</v>
      </c>
      <c r="R718" s="131">
        <v>1</v>
      </c>
      <c r="S718" s="131">
        <v>8680</v>
      </c>
      <c r="T718" s="109"/>
      <c r="U718" s="131">
        <v>2771.5239999999999</v>
      </c>
      <c r="V718" s="132">
        <v>4.4000000000000002E-4</v>
      </c>
      <c r="W718" s="132">
        <v>1.0708393266559927E-2</v>
      </c>
      <c r="X718" s="132">
        <v>3.0000000000000001E-3</v>
      </c>
    </row>
    <row r="719" spans="1:24">
      <c r="A719" t="s">
        <v>1214</v>
      </c>
      <c r="B719" t="s">
        <v>1250</v>
      </c>
      <c r="C719" t="s">
        <v>2282</v>
      </c>
      <c r="D719" t="s">
        <v>2283</v>
      </c>
      <c r="E719" t="s">
        <v>310</v>
      </c>
      <c r="F719" t="s">
        <v>2282</v>
      </c>
      <c r="G719" t="s">
        <v>3951</v>
      </c>
      <c r="H719" t="s">
        <v>322</v>
      </c>
      <c r="I719" t="s">
        <v>918</v>
      </c>
      <c r="J719" t="s">
        <v>205</v>
      </c>
      <c r="K719" t="s">
        <v>205</v>
      </c>
      <c r="L719" t="s">
        <v>326</v>
      </c>
      <c r="M719" t="s">
        <v>341</v>
      </c>
      <c r="N719" t="s">
        <v>459</v>
      </c>
      <c r="O719" t="s">
        <v>340</v>
      </c>
      <c r="P719" t="s">
        <v>1213</v>
      </c>
      <c r="Q719" s="131">
        <v>13650</v>
      </c>
      <c r="R719" s="131">
        <v>1</v>
      </c>
      <c r="S719" s="131">
        <v>19820</v>
      </c>
      <c r="T719" s="109"/>
      <c r="U719" s="131">
        <v>2705.43</v>
      </c>
      <c r="V719" s="132">
        <v>1.0499999999999999E-3</v>
      </c>
      <c r="W719" s="132">
        <v>1.0453024543590178E-2</v>
      </c>
      <c r="X719" s="132">
        <v>2.9299999999999999E-3</v>
      </c>
    </row>
    <row r="720" spans="1:24">
      <c r="A720" t="s">
        <v>1214</v>
      </c>
      <c r="B720" t="s">
        <v>1250</v>
      </c>
      <c r="C720" t="s">
        <v>2224</v>
      </c>
      <c r="D720" t="s">
        <v>2225</v>
      </c>
      <c r="E720" t="s">
        <v>310</v>
      </c>
      <c r="F720" t="s">
        <v>2224</v>
      </c>
      <c r="G720" t="s">
        <v>3636</v>
      </c>
      <c r="H720" t="s">
        <v>322</v>
      </c>
      <c r="I720" t="s">
        <v>918</v>
      </c>
      <c r="J720" t="s">
        <v>205</v>
      </c>
      <c r="K720" t="s">
        <v>205</v>
      </c>
      <c r="L720" t="s">
        <v>326</v>
      </c>
      <c r="M720" t="s">
        <v>341</v>
      </c>
      <c r="N720" t="s">
        <v>448</v>
      </c>
      <c r="O720" t="s">
        <v>340</v>
      </c>
      <c r="P720" t="s">
        <v>1213</v>
      </c>
      <c r="Q720" s="131">
        <v>6947</v>
      </c>
      <c r="R720" s="131">
        <v>1</v>
      </c>
      <c r="S720" s="131">
        <v>36740</v>
      </c>
      <c r="T720" s="109"/>
      <c r="U720" s="131">
        <v>2552.328</v>
      </c>
      <c r="V720" s="132">
        <v>3.3E-4</v>
      </c>
      <c r="W720" s="132">
        <v>9.8614812533654294E-3</v>
      </c>
      <c r="X720" s="132">
        <v>2.7599999999999999E-3</v>
      </c>
    </row>
    <row r="721" spans="1:24">
      <c r="A721" t="s">
        <v>1214</v>
      </c>
      <c r="B721" t="s">
        <v>1250</v>
      </c>
      <c r="C721" t="s">
        <v>2062</v>
      </c>
      <c r="D721" t="s">
        <v>2063</v>
      </c>
      <c r="E721" t="s">
        <v>310</v>
      </c>
      <c r="F721" t="s">
        <v>2062</v>
      </c>
      <c r="G721" t="s">
        <v>3635</v>
      </c>
      <c r="H721" t="s">
        <v>322</v>
      </c>
      <c r="I721" t="s">
        <v>918</v>
      </c>
      <c r="J721" t="s">
        <v>205</v>
      </c>
      <c r="K721" t="s">
        <v>205</v>
      </c>
      <c r="L721" t="s">
        <v>326</v>
      </c>
      <c r="M721" t="s">
        <v>341</v>
      </c>
      <c r="N721" t="s">
        <v>462</v>
      </c>
      <c r="O721" t="s">
        <v>340</v>
      </c>
      <c r="P721" t="s">
        <v>1213</v>
      </c>
      <c r="Q721" s="131">
        <v>3779</v>
      </c>
      <c r="R721" s="131">
        <v>1</v>
      </c>
      <c r="S721" s="131">
        <v>58480</v>
      </c>
      <c r="T721" s="109"/>
      <c r="U721" s="131">
        <v>2209.9589999999998</v>
      </c>
      <c r="V721" s="132">
        <v>2.3000000000000001E-4</v>
      </c>
      <c r="W721" s="132">
        <v>8.5386632318441083E-3</v>
      </c>
      <c r="X721" s="132">
        <v>2.3900000000000002E-3</v>
      </c>
    </row>
    <row r="722" spans="1:24">
      <c r="A722" t="s">
        <v>1214</v>
      </c>
      <c r="B722" t="s">
        <v>1250</v>
      </c>
      <c r="C722" t="s">
        <v>1852</v>
      </c>
      <c r="D722" t="s">
        <v>1853</v>
      </c>
      <c r="E722" t="s">
        <v>310</v>
      </c>
      <c r="F722" t="s">
        <v>3975</v>
      </c>
      <c r="G722" t="s">
        <v>3976</v>
      </c>
      <c r="H722" t="s">
        <v>322</v>
      </c>
      <c r="I722" t="s">
        <v>918</v>
      </c>
      <c r="J722" t="s">
        <v>205</v>
      </c>
      <c r="K722" t="s">
        <v>205</v>
      </c>
      <c r="L722" t="s">
        <v>326</v>
      </c>
      <c r="M722" t="s">
        <v>341</v>
      </c>
      <c r="N722" t="s">
        <v>442</v>
      </c>
      <c r="O722" t="s">
        <v>340</v>
      </c>
      <c r="P722" t="s">
        <v>1213</v>
      </c>
      <c r="Q722" s="131">
        <v>34664</v>
      </c>
      <c r="R722" s="131">
        <v>1</v>
      </c>
      <c r="S722" s="131">
        <v>6078</v>
      </c>
      <c r="T722" s="109"/>
      <c r="U722" s="131">
        <v>2106.8780000000002</v>
      </c>
      <c r="V722" s="132">
        <v>2.64E-3</v>
      </c>
      <c r="W722" s="132">
        <v>8.1403870897972554E-3</v>
      </c>
      <c r="X722" s="132">
        <v>2.2799999999999999E-3</v>
      </c>
    </row>
    <row r="723" spans="1:24">
      <c r="A723" t="s">
        <v>1214</v>
      </c>
      <c r="B723" t="s">
        <v>1250</v>
      </c>
      <c r="C723" t="s">
        <v>2612</v>
      </c>
      <c r="D723" t="s">
        <v>2613</v>
      </c>
      <c r="E723" t="s">
        <v>310</v>
      </c>
      <c r="F723" t="s">
        <v>2612</v>
      </c>
      <c r="G723" t="s">
        <v>3592</v>
      </c>
      <c r="H723" t="s">
        <v>322</v>
      </c>
      <c r="I723" t="s">
        <v>918</v>
      </c>
      <c r="J723" t="s">
        <v>205</v>
      </c>
      <c r="K723" t="s">
        <v>205</v>
      </c>
      <c r="L723" t="s">
        <v>326</v>
      </c>
      <c r="M723" t="s">
        <v>341</v>
      </c>
      <c r="N723" t="s">
        <v>476</v>
      </c>
      <c r="O723" t="s">
        <v>340</v>
      </c>
      <c r="P723" t="s">
        <v>1213</v>
      </c>
      <c r="Q723" s="131">
        <v>52425</v>
      </c>
      <c r="R723" s="131">
        <v>1</v>
      </c>
      <c r="S723" s="131">
        <v>3869</v>
      </c>
      <c r="T723" s="109"/>
      <c r="U723" s="131">
        <v>2028.3230000000001</v>
      </c>
      <c r="V723" s="132">
        <v>1.9000000000000001E-4</v>
      </c>
      <c r="W723" s="132">
        <v>7.8368725494019301E-3</v>
      </c>
      <c r="X723" s="132">
        <v>2.2000000000000001E-3</v>
      </c>
    </row>
    <row r="724" spans="1:24">
      <c r="A724" t="s">
        <v>1214</v>
      </c>
      <c r="B724" t="s">
        <v>1250</v>
      </c>
      <c r="C724" t="s">
        <v>2606</v>
      </c>
      <c r="D724" t="s">
        <v>2607</v>
      </c>
      <c r="E724" t="s">
        <v>310</v>
      </c>
      <c r="F724" t="s">
        <v>2606</v>
      </c>
      <c r="G724" t="s">
        <v>3543</v>
      </c>
      <c r="H724" t="s">
        <v>322</v>
      </c>
      <c r="I724" t="s">
        <v>918</v>
      </c>
      <c r="J724" t="s">
        <v>205</v>
      </c>
      <c r="K724" t="s">
        <v>205</v>
      </c>
      <c r="L724" t="s">
        <v>326</v>
      </c>
      <c r="M724" t="s">
        <v>341</v>
      </c>
      <c r="N724" t="s">
        <v>479</v>
      </c>
      <c r="O724" t="s">
        <v>340</v>
      </c>
      <c r="P724" t="s">
        <v>1213</v>
      </c>
      <c r="Q724" s="131">
        <v>115296</v>
      </c>
      <c r="R724" s="131">
        <v>1</v>
      </c>
      <c r="S724" s="131">
        <v>1735</v>
      </c>
      <c r="T724" s="109"/>
      <c r="U724" s="131">
        <v>2000.386</v>
      </c>
      <c r="V724" s="132">
        <v>5.6999999999999998E-4</v>
      </c>
      <c r="W724" s="132">
        <v>7.7289317981445397E-3</v>
      </c>
      <c r="X724" s="132">
        <v>2.1700000000000001E-3</v>
      </c>
    </row>
    <row r="725" spans="1:24">
      <c r="A725" t="s">
        <v>1214</v>
      </c>
      <c r="B725" t="s">
        <v>1250</v>
      </c>
      <c r="C725" t="s">
        <v>2184</v>
      </c>
      <c r="D725" t="s">
        <v>2185</v>
      </c>
      <c r="E725" t="s">
        <v>310</v>
      </c>
      <c r="F725" t="s">
        <v>3515</v>
      </c>
      <c r="G725" t="s">
        <v>3516</v>
      </c>
      <c r="H725" t="s">
        <v>322</v>
      </c>
      <c r="I725" t="s">
        <v>918</v>
      </c>
      <c r="J725" t="s">
        <v>205</v>
      </c>
      <c r="K725" t="s">
        <v>205</v>
      </c>
      <c r="L725" t="s">
        <v>326</v>
      </c>
      <c r="M725" t="s">
        <v>341</v>
      </c>
      <c r="N725" t="s">
        <v>446</v>
      </c>
      <c r="O725" t="s">
        <v>340</v>
      </c>
      <c r="P725" t="s">
        <v>1213</v>
      </c>
      <c r="Q725" s="131">
        <v>20000.189999999999</v>
      </c>
      <c r="R725" s="131">
        <v>1</v>
      </c>
      <c r="S725" s="131">
        <v>9745</v>
      </c>
      <c r="T725" s="109"/>
      <c r="U725" s="131">
        <v>1949.019</v>
      </c>
      <c r="V725" s="132">
        <v>8.0000000000000007E-5</v>
      </c>
      <c r="W725" s="132">
        <v>7.5304640825759987E-3</v>
      </c>
      <c r="X725" s="132">
        <v>2.1099999999999999E-3</v>
      </c>
    </row>
    <row r="726" spans="1:24">
      <c r="A726" t="s">
        <v>1214</v>
      </c>
      <c r="B726" t="s">
        <v>1250</v>
      </c>
      <c r="C726" t="s">
        <v>3540</v>
      </c>
      <c r="D726" t="s">
        <v>3541</v>
      </c>
      <c r="E726" t="s">
        <v>310</v>
      </c>
      <c r="F726" t="s">
        <v>3540</v>
      </c>
      <c r="G726" t="s">
        <v>3542</v>
      </c>
      <c r="H726" t="s">
        <v>322</v>
      </c>
      <c r="I726" t="s">
        <v>918</v>
      </c>
      <c r="J726" t="s">
        <v>205</v>
      </c>
      <c r="K726" t="s">
        <v>205</v>
      </c>
      <c r="L726" t="s">
        <v>326</v>
      </c>
      <c r="M726" t="s">
        <v>341</v>
      </c>
      <c r="N726" t="s">
        <v>459</v>
      </c>
      <c r="O726" t="s">
        <v>340</v>
      </c>
      <c r="P726" t="s">
        <v>1213</v>
      </c>
      <c r="Q726" s="131">
        <v>13246</v>
      </c>
      <c r="R726" s="131">
        <v>1</v>
      </c>
      <c r="S726" s="131">
        <v>14620</v>
      </c>
      <c r="T726" s="109"/>
      <c r="U726" s="131">
        <v>1936.5650000000001</v>
      </c>
      <c r="V726" s="132">
        <v>1.2E-4</v>
      </c>
      <c r="W726" s="132">
        <v>7.4823453111918306E-3</v>
      </c>
      <c r="X726" s="132">
        <v>2.0999999999999999E-3</v>
      </c>
    </row>
    <row r="727" spans="1:24">
      <c r="A727" t="s">
        <v>1214</v>
      </c>
      <c r="B727" t="s">
        <v>1250</v>
      </c>
      <c r="C727" t="s">
        <v>3953</v>
      </c>
      <c r="D727" t="s">
        <v>3954</v>
      </c>
      <c r="E727" t="s">
        <v>310</v>
      </c>
      <c r="F727" t="s">
        <v>3955</v>
      </c>
      <c r="G727" t="s">
        <v>3956</v>
      </c>
      <c r="H727" t="s">
        <v>322</v>
      </c>
      <c r="I727" t="s">
        <v>918</v>
      </c>
      <c r="J727" t="s">
        <v>205</v>
      </c>
      <c r="K727" t="s">
        <v>205</v>
      </c>
      <c r="L727" t="s">
        <v>326</v>
      </c>
      <c r="M727" t="s">
        <v>341</v>
      </c>
      <c r="N727" t="s">
        <v>481</v>
      </c>
      <c r="O727" t="s">
        <v>340</v>
      </c>
      <c r="P727" t="s">
        <v>1213</v>
      </c>
      <c r="Q727" s="131">
        <v>28051.11</v>
      </c>
      <c r="R727" s="131">
        <v>1</v>
      </c>
      <c r="S727" s="131">
        <v>6440</v>
      </c>
      <c r="T727" s="109"/>
      <c r="U727" s="131">
        <v>1806.491</v>
      </c>
      <c r="V727" s="132">
        <v>5.6999999999999998E-4</v>
      </c>
      <c r="W727" s="132">
        <v>6.9797757697574007E-3</v>
      </c>
      <c r="X727" s="132">
        <v>1.9599999999999999E-3</v>
      </c>
    </row>
    <row r="728" spans="1:24">
      <c r="A728" t="s">
        <v>1214</v>
      </c>
      <c r="B728" t="s">
        <v>1250</v>
      </c>
      <c r="C728" t="s">
        <v>1787</v>
      </c>
      <c r="D728" t="s">
        <v>1788</v>
      </c>
      <c r="E728" t="s">
        <v>310</v>
      </c>
      <c r="F728" t="s">
        <v>1787</v>
      </c>
      <c r="G728" t="s">
        <v>3977</v>
      </c>
      <c r="H728" t="s">
        <v>322</v>
      </c>
      <c r="I728" t="s">
        <v>918</v>
      </c>
      <c r="J728" t="s">
        <v>205</v>
      </c>
      <c r="K728" t="s">
        <v>205</v>
      </c>
      <c r="L728" t="s">
        <v>326</v>
      </c>
      <c r="M728" t="s">
        <v>341</v>
      </c>
      <c r="N728" t="s">
        <v>465</v>
      </c>
      <c r="O728" t="s">
        <v>340</v>
      </c>
      <c r="P728" t="s">
        <v>1213</v>
      </c>
      <c r="Q728" s="131">
        <v>593380</v>
      </c>
      <c r="R728" s="131">
        <v>1</v>
      </c>
      <c r="S728" s="131">
        <v>296.5</v>
      </c>
      <c r="T728" s="109"/>
      <c r="U728" s="131">
        <v>1759.3720000000001</v>
      </c>
      <c r="V728" s="132">
        <v>1.8400000000000001E-3</v>
      </c>
      <c r="W728" s="132">
        <v>6.7977211376030206E-3</v>
      </c>
      <c r="X728" s="132">
        <v>1.91E-3</v>
      </c>
    </row>
    <row r="729" spans="1:24">
      <c r="A729" t="s">
        <v>1214</v>
      </c>
      <c r="B729" t="s">
        <v>1250</v>
      </c>
      <c r="C729" t="s">
        <v>2408</v>
      </c>
      <c r="D729" t="s">
        <v>2409</v>
      </c>
      <c r="E729" t="s">
        <v>310</v>
      </c>
      <c r="F729" t="s">
        <v>2408</v>
      </c>
      <c r="G729" t="s">
        <v>3978</v>
      </c>
      <c r="H729" t="s">
        <v>322</v>
      </c>
      <c r="I729" t="s">
        <v>918</v>
      </c>
      <c r="J729" t="s">
        <v>205</v>
      </c>
      <c r="K729" t="s">
        <v>205</v>
      </c>
      <c r="L729" t="s">
        <v>326</v>
      </c>
      <c r="M729" t="s">
        <v>341</v>
      </c>
      <c r="N729" t="s">
        <v>442</v>
      </c>
      <c r="O729" t="s">
        <v>340</v>
      </c>
      <c r="P729" t="s">
        <v>1213</v>
      </c>
      <c r="Q729" s="131">
        <v>18329</v>
      </c>
      <c r="R729" s="131">
        <v>1</v>
      </c>
      <c r="S729" s="131">
        <v>9339</v>
      </c>
      <c r="T729" s="109"/>
      <c r="U729" s="131">
        <v>1711.7449999999999</v>
      </c>
      <c r="V729" s="132">
        <v>5.1999999999999995E-4</v>
      </c>
      <c r="W729" s="132">
        <v>6.6137037355864939E-3</v>
      </c>
      <c r="X729" s="132">
        <v>1.8500000000000001E-3</v>
      </c>
    </row>
    <row r="730" spans="1:24">
      <c r="A730" t="s">
        <v>1214</v>
      </c>
      <c r="B730" t="s">
        <v>1250</v>
      </c>
      <c r="C730" t="s">
        <v>2239</v>
      </c>
      <c r="D730" t="s">
        <v>2240</v>
      </c>
      <c r="E730" t="s">
        <v>310</v>
      </c>
      <c r="F730" t="s">
        <v>2239</v>
      </c>
      <c r="G730" t="s">
        <v>3712</v>
      </c>
      <c r="H730" t="s">
        <v>322</v>
      </c>
      <c r="I730" t="s">
        <v>918</v>
      </c>
      <c r="J730" t="s">
        <v>205</v>
      </c>
      <c r="K730" t="s">
        <v>205</v>
      </c>
      <c r="L730" t="s">
        <v>326</v>
      </c>
      <c r="M730" t="s">
        <v>341</v>
      </c>
      <c r="N730" t="s">
        <v>465</v>
      </c>
      <c r="O730" t="s">
        <v>340</v>
      </c>
      <c r="P730" t="s">
        <v>1213</v>
      </c>
      <c r="Q730" s="131">
        <v>48519</v>
      </c>
      <c r="R730" s="131">
        <v>1</v>
      </c>
      <c r="S730" s="131">
        <v>3489</v>
      </c>
      <c r="T730" s="109"/>
      <c r="U730" s="131">
        <v>1692.828</v>
      </c>
      <c r="V730" s="132">
        <v>2.3000000000000001E-4</v>
      </c>
      <c r="W730" s="132">
        <v>6.5406137405427875E-3</v>
      </c>
      <c r="X730" s="132">
        <v>1.83E-3</v>
      </c>
    </row>
    <row r="731" spans="1:24">
      <c r="A731" t="s">
        <v>1214</v>
      </c>
      <c r="B731" t="s">
        <v>1250</v>
      </c>
      <c r="C731" t="s">
        <v>3234</v>
      </c>
      <c r="D731" t="s">
        <v>3235</v>
      </c>
      <c r="E731" t="s">
        <v>310</v>
      </c>
      <c r="F731" t="s">
        <v>3234</v>
      </c>
      <c r="G731" t="s">
        <v>3979</v>
      </c>
      <c r="H731" t="s">
        <v>322</v>
      </c>
      <c r="I731" t="s">
        <v>918</v>
      </c>
      <c r="J731" t="s">
        <v>205</v>
      </c>
      <c r="K731" t="s">
        <v>205</v>
      </c>
      <c r="L731" t="s">
        <v>326</v>
      </c>
      <c r="M731" t="s">
        <v>341</v>
      </c>
      <c r="N731" t="s">
        <v>452</v>
      </c>
      <c r="O731" t="s">
        <v>340</v>
      </c>
      <c r="P731" t="s">
        <v>1213</v>
      </c>
      <c r="Q731" s="131">
        <v>324600</v>
      </c>
      <c r="R731" s="131">
        <v>1</v>
      </c>
      <c r="S731" s="131">
        <v>519.29999999999995</v>
      </c>
      <c r="T731" s="109"/>
      <c r="U731" s="131">
        <v>1685.6479999999999</v>
      </c>
      <c r="V731" s="132">
        <v>1.2099999999999999E-3</v>
      </c>
      <c r="W731" s="132">
        <v>6.5128722294990797E-3</v>
      </c>
      <c r="X731" s="132">
        <v>1.83E-3</v>
      </c>
    </row>
    <row r="732" spans="1:24">
      <c r="A732" t="s">
        <v>1214</v>
      </c>
      <c r="B732" t="s">
        <v>1250</v>
      </c>
      <c r="C732" t="s">
        <v>3561</v>
      </c>
      <c r="D732" t="s">
        <v>3562</v>
      </c>
      <c r="E732" t="s">
        <v>310</v>
      </c>
      <c r="F732" t="s">
        <v>3561</v>
      </c>
      <c r="G732" t="s">
        <v>3563</v>
      </c>
      <c r="H732" t="s">
        <v>322</v>
      </c>
      <c r="I732" t="s">
        <v>918</v>
      </c>
      <c r="J732" t="s">
        <v>205</v>
      </c>
      <c r="K732" t="s">
        <v>205</v>
      </c>
      <c r="L732" t="s">
        <v>326</v>
      </c>
      <c r="M732" t="s">
        <v>341</v>
      </c>
      <c r="N732" t="s">
        <v>459</v>
      </c>
      <c r="O732" t="s">
        <v>340</v>
      </c>
      <c r="P732" t="s">
        <v>1213</v>
      </c>
      <c r="Q732" s="131">
        <v>5579</v>
      </c>
      <c r="R732" s="131">
        <v>1</v>
      </c>
      <c r="S732" s="131">
        <v>29040</v>
      </c>
      <c r="T732" s="109"/>
      <c r="U732" s="131">
        <v>1620.1420000000001</v>
      </c>
      <c r="V732" s="132">
        <v>1.2E-4</v>
      </c>
      <c r="W732" s="132">
        <v>6.2597753740075623E-3</v>
      </c>
      <c r="X732" s="132">
        <v>1.75E-3</v>
      </c>
    </row>
    <row r="733" spans="1:24">
      <c r="A733" t="s">
        <v>1214</v>
      </c>
      <c r="B733" t="s">
        <v>1250</v>
      </c>
      <c r="C733" t="s">
        <v>2312</v>
      </c>
      <c r="D733" t="s">
        <v>2313</v>
      </c>
      <c r="E733" t="s">
        <v>310</v>
      </c>
      <c r="F733" t="s">
        <v>3710</v>
      </c>
      <c r="G733" t="s">
        <v>3711</v>
      </c>
      <c r="H733" t="s">
        <v>322</v>
      </c>
      <c r="I733" t="s">
        <v>918</v>
      </c>
      <c r="J733" t="s">
        <v>205</v>
      </c>
      <c r="K733" t="s">
        <v>205</v>
      </c>
      <c r="L733" t="s">
        <v>326</v>
      </c>
      <c r="M733" t="s">
        <v>341</v>
      </c>
      <c r="N733" t="s">
        <v>465</v>
      </c>
      <c r="O733" t="s">
        <v>340</v>
      </c>
      <c r="P733" t="s">
        <v>1213</v>
      </c>
      <c r="Q733" s="131">
        <v>127395.75</v>
      </c>
      <c r="R733" s="131">
        <v>1</v>
      </c>
      <c r="S733" s="131">
        <v>1262</v>
      </c>
      <c r="T733" s="109"/>
      <c r="U733" s="131">
        <v>1607.7339999999999</v>
      </c>
      <c r="V733" s="132">
        <v>1.7000000000000001E-4</v>
      </c>
      <c r="W733" s="132">
        <v>6.2118343337526421E-3</v>
      </c>
      <c r="X733" s="132">
        <v>1.74E-3</v>
      </c>
    </row>
    <row r="734" spans="1:24">
      <c r="A734" t="s">
        <v>1214</v>
      </c>
      <c r="B734" t="s">
        <v>1250</v>
      </c>
      <c r="C734" t="s">
        <v>3980</v>
      </c>
      <c r="D734" t="s">
        <v>3981</v>
      </c>
      <c r="E734" t="s">
        <v>310</v>
      </c>
      <c r="F734" t="s">
        <v>3980</v>
      </c>
      <c r="G734" t="s">
        <v>3982</v>
      </c>
      <c r="H734" t="s">
        <v>322</v>
      </c>
      <c r="I734" t="s">
        <v>918</v>
      </c>
      <c r="J734" t="s">
        <v>205</v>
      </c>
      <c r="K734" t="s">
        <v>205</v>
      </c>
      <c r="L734" t="s">
        <v>326</v>
      </c>
      <c r="M734" t="s">
        <v>341</v>
      </c>
      <c r="N734" t="s">
        <v>440</v>
      </c>
      <c r="O734" t="s">
        <v>340</v>
      </c>
      <c r="P734" t="s">
        <v>1213</v>
      </c>
      <c r="Q734" s="131">
        <v>28720</v>
      </c>
      <c r="R734" s="131">
        <v>1</v>
      </c>
      <c r="S734" s="131">
        <v>5310</v>
      </c>
      <c r="T734" s="109"/>
      <c r="U734" s="131">
        <v>1525.0319999999999</v>
      </c>
      <c r="V734" s="132">
        <v>1.16E-3</v>
      </c>
      <c r="W734" s="132">
        <v>5.8922969456834647E-3</v>
      </c>
      <c r="X734" s="132">
        <v>1.65E-3</v>
      </c>
    </row>
    <row r="735" spans="1:24">
      <c r="A735" t="s">
        <v>1214</v>
      </c>
      <c r="B735" t="s">
        <v>1250</v>
      </c>
      <c r="C735" t="s">
        <v>1935</v>
      </c>
      <c r="D735" t="s">
        <v>1936</v>
      </c>
      <c r="E735" t="s">
        <v>310</v>
      </c>
      <c r="F735" t="s">
        <v>3749</v>
      </c>
      <c r="G735" t="s">
        <v>3750</v>
      </c>
      <c r="H735" t="s">
        <v>322</v>
      </c>
      <c r="I735" t="s">
        <v>918</v>
      </c>
      <c r="J735" t="s">
        <v>205</v>
      </c>
      <c r="K735" t="s">
        <v>205</v>
      </c>
      <c r="L735" t="s">
        <v>326</v>
      </c>
      <c r="M735" t="s">
        <v>341</v>
      </c>
      <c r="N735" t="s">
        <v>465</v>
      </c>
      <c r="O735" t="s">
        <v>340</v>
      </c>
      <c r="P735" t="s">
        <v>1213</v>
      </c>
      <c r="Q735" s="131">
        <v>22473</v>
      </c>
      <c r="R735" s="131">
        <v>1</v>
      </c>
      <c r="S735" s="131">
        <v>6170</v>
      </c>
      <c r="T735" s="109"/>
      <c r="U735" s="131">
        <v>1386.5840000000001</v>
      </c>
      <c r="V735" s="132">
        <v>1.7000000000000001E-4</v>
      </c>
      <c r="W735" s="132">
        <v>5.3573726112852464E-3</v>
      </c>
      <c r="X735" s="132">
        <v>1.5E-3</v>
      </c>
    </row>
    <row r="736" spans="1:24">
      <c r="A736" t="s">
        <v>1214</v>
      </c>
      <c r="B736" t="s">
        <v>1250</v>
      </c>
      <c r="C736" t="s">
        <v>3983</v>
      </c>
      <c r="D736" t="s">
        <v>3984</v>
      </c>
      <c r="E736" t="s">
        <v>310</v>
      </c>
      <c r="F736" t="s">
        <v>3985</v>
      </c>
      <c r="G736" t="s">
        <v>3986</v>
      </c>
      <c r="H736" t="s">
        <v>322</v>
      </c>
      <c r="I736" t="s">
        <v>918</v>
      </c>
      <c r="J736" t="s">
        <v>205</v>
      </c>
      <c r="K736" t="s">
        <v>205</v>
      </c>
      <c r="L736" t="s">
        <v>326</v>
      </c>
      <c r="M736" t="s">
        <v>341</v>
      </c>
      <c r="N736" t="s">
        <v>463</v>
      </c>
      <c r="O736" t="s">
        <v>340</v>
      </c>
      <c r="P736" t="s">
        <v>1213</v>
      </c>
      <c r="Q736" s="131">
        <v>27850</v>
      </c>
      <c r="R736" s="131">
        <v>1</v>
      </c>
      <c r="S736" s="131">
        <v>4845</v>
      </c>
      <c r="T736" s="109"/>
      <c r="U736" s="131">
        <v>1349.3330000000001</v>
      </c>
      <c r="V736" s="132">
        <v>1.01E-3</v>
      </c>
      <c r="W736" s="132">
        <v>5.2134451700750588E-3</v>
      </c>
      <c r="X736" s="132">
        <v>1.4599999999999999E-3</v>
      </c>
    </row>
    <row r="737" spans="1:24">
      <c r="A737" t="s">
        <v>1214</v>
      </c>
      <c r="B737" t="s">
        <v>1250</v>
      </c>
      <c r="C737" t="s">
        <v>1892</v>
      </c>
      <c r="D737" t="s">
        <v>1893</v>
      </c>
      <c r="E737" t="s">
        <v>312</v>
      </c>
      <c r="F737" t="s">
        <v>1892</v>
      </c>
      <c r="G737" t="s">
        <v>3626</v>
      </c>
      <c r="H737" t="s">
        <v>322</v>
      </c>
      <c r="I737" t="s">
        <v>918</v>
      </c>
      <c r="J737" t="s">
        <v>205</v>
      </c>
      <c r="K737" t="s">
        <v>234</v>
      </c>
      <c r="L737" t="s">
        <v>326</v>
      </c>
      <c r="M737" t="s">
        <v>341</v>
      </c>
      <c r="N737" t="s">
        <v>455</v>
      </c>
      <c r="O737" t="s">
        <v>340</v>
      </c>
      <c r="P737" t="s">
        <v>1213</v>
      </c>
      <c r="Q737" s="131">
        <v>30838</v>
      </c>
      <c r="R737" s="131">
        <v>1</v>
      </c>
      <c r="S737" s="131">
        <v>4272</v>
      </c>
      <c r="T737" s="109">
        <v>28.795000000000002</v>
      </c>
      <c r="U737" s="131">
        <v>1346.1949999999999</v>
      </c>
      <c r="V737" s="132">
        <v>1.7000000000000001E-4</v>
      </c>
      <c r="W737" s="132">
        <v>5.2013208160840898E-3</v>
      </c>
      <c r="X737" s="132">
        <v>1.49E-3</v>
      </c>
    </row>
    <row r="738" spans="1:24">
      <c r="A738" t="s">
        <v>1214</v>
      </c>
      <c r="B738" t="s">
        <v>1250</v>
      </c>
      <c r="C738" t="s">
        <v>3987</v>
      </c>
      <c r="D738" t="s">
        <v>3988</v>
      </c>
      <c r="E738" t="s">
        <v>310</v>
      </c>
      <c r="F738" t="s">
        <v>3987</v>
      </c>
      <c r="G738" t="s">
        <v>3989</v>
      </c>
      <c r="H738" t="s">
        <v>322</v>
      </c>
      <c r="I738" t="s">
        <v>918</v>
      </c>
      <c r="J738" t="s">
        <v>205</v>
      </c>
      <c r="K738" t="s">
        <v>205</v>
      </c>
      <c r="L738" t="s">
        <v>326</v>
      </c>
      <c r="M738" t="s">
        <v>341</v>
      </c>
      <c r="N738" t="s">
        <v>452</v>
      </c>
      <c r="O738" t="s">
        <v>340</v>
      </c>
      <c r="P738" t="s">
        <v>1213</v>
      </c>
      <c r="Q738" s="131">
        <v>4600</v>
      </c>
      <c r="R738" s="131">
        <v>1</v>
      </c>
      <c r="S738" s="131">
        <v>28350</v>
      </c>
      <c r="T738" s="109"/>
      <c r="U738" s="131">
        <v>1304.0999999999999</v>
      </c>
      <c r="V738" s="132">
        <v>4.2999999999999999E-4</v>
      </c>
      <c r="W738" s="132">
        <v>5.038677514219902E-3</v>
      </c>
      <c r="X738" s="132">
        <v>1.41E-3</v>
      </c>
    </row>
    <row r="739" spans="1:24">
      <c r="A739" t="s">
        <v>1214</v>
      </c>
      <c r="B739" t="s">
        <v>1250</v>
      </c>
      <c r="C739" t="s">
        <v>3762</v>
      </c>
      <c r="D739" t="s">
        <v>3763</v>
      </c>
      <c r="E739" t="s">
        <v>310</v>
      </c>
      <c r="F739" t="s">
        <v>3762</v>
      </c>
      <c r="G739" t="s">
        <v>3764</v>
      </c>
      <c r="H739" t="s">
        <v>322</v>
      </c>
      <c r="I739" t="s">
        <v>918</v>
      </c>
      <c r="J739" t="s">
        <v>205</v>
      </c>
      <c r="K739" t="s">
        <v>205</v>
      </c>
      <c r="L739" t="s">
        <v>326</v>
      </c>
      <c r="M739" t="s">
        <v>341</v>
      </c>
      <c r="N739" t="s">
        <v>476</v>
      </c>
      <c r="O739" t="s">
        <v>340</v>
      </c>
      <c r="P739" t="s">
        <v>1213</v>
      </c>
      <c r="Q739" s="131">
        <v>3910</v>
      </c>
      <c r="R739" s="131">
        <v>1</v>
      </c>
      <c r="S739" s="131">
        <v>32510</v>
      </c>
      <c r="T739" s="109"/>
      <c r="U739" s="131">
        <v>1271.1410000000001</v>
      </c>
      <c r="V739" s="132">
        <v>2.7999999999999998E-4</v>
      </c>
      <c r="W739" s="132">
        <v>4.9113331601127229E-3</v>
      </c>
      <c r="X739" s="132">
        <v>1.3799999999999999E-3</v>
      </c>
    </row>
    <row r="740" spans="1:24">
      <c r="A740" t="s">
        <v>1214</v>
      </c>
      <c r="B740" t="s">
        <v>1250</v>
      </c>
      <c r="C740" t="s">
        <v>2890</v>
      </c>
      <c r="D740" t="s">
        <v>2891</v>
      </c>
      <c r="E740" t="s">
        <v>310</v>
      </c>
      <c r="F740" t="s">
        <v>2890</v>
      </c>
      <c r="G740" t="s">
        <v>3950</v>
      </c>
      <c r="H740" t="s">
        <v>322</v>
      </c>
      <c r="I740" t="s">
        <v>918</v>
      </c>
      <c r="J740" t="s">
        <v>205</v>
      </c>
      <c r="K740" t="s">
        <v>205</v>
      </c>
      <c r="L740" t="s">
        <v>326</v>
      </c>
      <c r="M740" t="s">
        <v>341</v>
      </c>
      <c r="N740" t="s">
        <v>448</v>
      </c>
      <c r="O740" t="s">
        <v>340</v>
      </c>
      <c r="P740" t="s">
        <v>1213</v>
      </c>
      <c r="Q740" s="131">
        <v>50936</v>
      </c>
      <c r="R740" s="131">
        <v>1</v>
      </c>
      <c r="S740" s="131">
        <v>2366</v>
      </c>
      <c r="T740" s="109"/>
      <c r="U740" s="131">
        <v>1205.146</v>
      </c>
      <c r="V740" s="132">
        <v>2.4000000000000001E-4</v>
      </c>
      <c r="W740" s="132">
        <v>4.6563469454428789E-3</v>
      </c>
      <c r="X740" s="132">
        <v>1.31E-3</v>
      </c>
    </row>
    <row r="741" spans="1:24">
      <c r="A741" t="s">
        <v>1214</v>
      </c>
      <c r="B741" t="s">
        <v>1250</v>
      </c>
      <c r="C741" t="s">
        <v>3201</v>
      </c>
      <c r="D741" t="s">
        <v>3202</v>
      </c>
      <c r="E741" t="s">
        <v>310</v>
      </c>
      <c r="F741" t="s">
        <v>3780</v>
      </c>
      <c r="G741" t="s">
        <v>3781</v>
      </c>
      <c r="H741" t="s">
        <v>322</v>
      </c>
      <c r="I741" t="s">
        <v>918</v>
      </c>
      <c r="J741" t="s">
        <v>205</v>
      </c>
      <c r="K741" t="s">
        <v>205</v>
      </c>
      <c r="L741" t="s">
        <v>326</v>
      </c>
      <c r="M741" t="s">
        <v>341</v>
      </c>
      <c r="N741" t="s">
        <v>452</v>
      </c>
      <c r="O741" t="s">
        <v>340</v>
      </c>
      <c r="P741" t="s">
        <v>1213</v>
      </c>
      <c r="Q741" s="131">
        <v>14190</v>
      </c>
      <c r="R741" s="131">
        <v>1</v>
      </c>
      <c r="S741" s="131">
        <v>8096</v>
      </c>
      <c r="T741" s="109"/>
      <c r="U741" s="131">
        <v>1148.8219999999999</v>
      </c>
      <c r="V741" s="132">
        <v>2.2000000000000001E-4</v>
      </c>
      <c r="W741" s="132">
        <v>4.4387267688376173E-3</v>
      </c>
      <c r="X741" s="132">
        <v>1.24E-3</v>
      </c>
    </row>
    <row r="742" spans="1:24">
      <c r="A742" t="s">
        <v>1214</v>
      </c>
      <c r="B742" t="s">
        <v>1250</v>
      </c>
      <c r="C742" t="s">
        <v>2390</v>
      </c>
      <c r="D742" t="s">
        <v>2391</v>
      </c>
      <c r="E742" t="s">
        <v>310</v>
      </c>
      <c r="F742" t="s">
        <v>2390</v>
      </c>
      <c r="G742" t="s">
        <v>3782</v>
      </c>
      <c r="H742" t="s">
        <v>322</v>
      </c>
      <c r="I742" t="s">
        <v>918</v>
      </c>
      <c r="J742" t="s">
        <v>205</v>
      </c>
      <c r="K742" t="s">
        <v>205</v>
      </c>
      <c r="L742" t="s">
        <v>326</v>
      </c>
      <c r="M742" t="s">
        <v>341</v>
      </c>
      <c r="N742" t="s">
        <v>465</v>
      </c>
      <c r="O742" t="s">
        <v>340</v>
      </c>
      <c r="P742" t="s">
        <v>1213</v>
      </c>
      <c r="Q742" s="131">
        <v>5366.3</v>
      </c>
      <c r="R742" s="131">
        <v>1</v>
      </c>
      <c r="S742" s="131">
        <v>21400</v>
      </c>
      <c r="T742" s="109"/>
      <c r="U742" s="131">
        <v>1148.3879999999999</v>
      </c>
      <c r="V742" s="132">
        <v>2.9999999999999997E-4</v>
      </c>
      <c r="W742" s="132">
        <v>4.4370499142703515E-3</v>
      </c>
      <c r="X742" s="132">
        <v>1.24E-3</v>
      </c>
    </row>
    <row r="743" spans="1:24">
      <c r="A743" t="s">
        <v>1214</v>
      </c>
      <c r="B743" t="s">
        <v>1250</v>
      </c>
      <c r="C743" t="s">
        <v>3477</v>
      </c>
      <c r="D743" t="s">
        <v>3478</v>
      </c>
      <c r="E743" t="s">
        <v>310</v>
      </c>
      <c r="F743" t="s">
        <v>3477</v>
      </c>
      <c r="G743" t="s">
        <v>3990</v>
      </c>
      <c r="H743" t="s">
        <v>322</v>
      </c>
      <c r="I743" t="s">
        <v>918</v>
      </c>
      <c r="J743" t="s">
        <v>205</v>
      </c>
      <c r="K743" t="s">
        <v>205</v>
      </c>
      <c r="L743" t="s">
        <v>326</v>
      </c>
      <c r="M743" t="s">
        <v>341</v>
      </c>
      <c r="N743" t="s">
        <v>476</v>
      </c>
      <c r="O743" t="s">
        <v>340</v>
      </c>
      <c r="P743" t="s">
        <v>1213</v>
      </c>
      <c r="Q743" s="131">
        <v>3607</v>
      </c>
      <c r="R743" s="131">
        <v>1</v>
      </c>
      <c r="S743" s="131">
        <v>30850</v>
      </c>
      <c r="T743" s="109"/>
      <c r="U743" s="131">
        <v>1112.76</v>
      </c>
      <c r="V743" s="132">
        <v>2.5000000000000001E-4</v>
      </c>
      <c r="W743" s="132">
        <v>4.2993932909465059E-3</v>
      </c>
      <c r="X743" s="132">
        <v>1.1999999999999999E-3</v>
      </c>
    </row>
    <row r="744" spans="1:24">
      <c r="A744" t="s">
        <v>1214</v>
      </c>
      <c r="B744" t="s">
        <v>1250</v>
      </c>
      <c r="C744" t="s">
        <v>3991</v>
      </c>
      <c r="D744" t="s">
        <v>3992</v>
      </c>
      <c r="E744" t="s">
        <v>310</v>
      </c>
      <c r="F744" t="s">
        <v>3993</v>
      </c>
      <c r="G744" t="s">
        <v>3994</v>
      </c>
      <c r="H744" t="s">
        <v>322</v>
      </c>
      <c r="I744" t="s">
        <v>918</v>
      </c>
      <c r="J744" t="s">
        <v>205</v>
      </c>
      <c r="K744" t="s">
        <v>205</v>
      </c>
      <c r="L744" t="s">
        <v>326</v>
      </c>
      <c r="M744" t="s">
        <v>341</v>
      </c>
      <c r="N744" t="s">
        <v>440</v>
      </c>
      <c r="O744" t="s">
        <v>340</v>
      </c>
      <c r="P744" t="s">
        <v>1213</v>
      </c>
      <c r="Q744" s="131">
        <v>87141</v>
      </c>
      <c r="R744" s="131">
        <v>1</v>
      </c>
      <c r="S744" s="131">
        <v>1256</v>
      </c>
      <c r="T744" s="109"/>
      <c r="U744" s="131">
        <v>1094.491</v>
      </c>
      <c r="V744" s="132">
        <v>1.2099999999999999E-3</v>
      </c>
      <c r="W744" s="132">
        <v>4.2288069865930953E-3</v>
      </c>
      <c r="X744" s="132">
        <v>1.1900000000000001E-3</v>
      </c>
    </row>
    <row r="745" spans="1:24">
      <c r="A745" t="s">
        <v>1214</v>
      </c>
      <c r="B745" t="s">
        <v>1250</v>
      </c>
      <c r="C745" t="s">
        <v>3052</v>
      </c>
      <c r="D745" t="s">
        <v>3053</v>
      </c>
      <c r="E745" t="s">
        <v>312</v>
      </c>
      <c r="F745" t="s">
        <v>3732</v>
      </c>
      <c r="G745" t="s">
        <v>3733</v>
      </c>
      <c r="H745" t="s">
        <v>322</v>
      </c>
      <c r="I745" t="s">
        <v>918</v>
      </c>
      <c r="J745" t="s">
        <v>205</v>
      </c>
      <c r="K745" t="s">
        <v>205</v>
      </c>
      <c r="L745" t="s">
        <v>326</v>
      </c>
      <c r="M745" t="s">
        <v>341</v>
      </c>
      <c r="N745" t="s">
        <v>481</v>
      </c>
      <c r="O745" t="s">
        <v>340</v>
      </c>
      <c r="P745" t="s">
        <v>1213</v>
      </c>
      <c r="Q745" s="131">
        <v>10928</v>
      </c>
      <c r="R745" s="131">
        <v>1</v>
      </c>
      <c r="S745" s="131">
        <v>9883</v>
      </c>
      <c r="T745" s="109"/>
      <c r="U745" s="131">
        <v>1080.0139999999999</v>
      </c>
      <c r="V745" s="132">
        <v>1.9000000000000001E-4</v>
      </c>
      <c r="W745" s="132">
        <v>4.1728719092421545E-3</v>
      </c>
      <c r="X745" s="132">
        <v>1.17E-3</v>
      </c>
    </row>
    <row r="746" spans="1:24">
      <c r="A746" t="s">
        <v>1214</v>
      </c>
      <c r="B746" t="s">
        <v>1250</v>
      </c>
      <c r="C746" t="s">
        <v>3573</v>
      </c>
      <c r="D746" t="s">
        <v>3574</v>
      </c>
      <c r="E746" t="s">
        <v>310</v>
      </c>
      <c r="F746" t="s">
        <v>3575</v>
      </c>
      <c r="G746" t="s">
        <v>3576</v>
      </c>
      <c r="H746" t="s">
        <v>322</v>
      </c>
      <c r="I746" t="s">
        <v>918</v>
      </c>
      <c r="J746" t="s">
        <v>205</v>
      </c>
      <c r="K746" t="s">
        <v>205</v>
      </c>
      <c r="L746" t="s">
        <v>326</v>
      </c>
      <c r="M746" t="s">
        <v>341</v>
      </c>
      <c r="N746" t="s">
        <v>447</v>
      </c>
      <c r="O746" t="s">
        <v>340</v>
      </c>
      <c r="P746" t="s">
        <v>1213</v>
      </c>
      <c r="Q746" s="131">
        <v>27241</v>
      </c>
      <c r="R746" s="131">
        <v>1</v>
      </c>
      <c r="S746" s="131">
        <v>3925</v>
      </c>
      <c r="T746" s="109"/>
      <c r="U746" s="131">
        <v>1069.2090000000001</v>
      </c>
      <c r="V746" s="132">
        <v>1.07E-3</v>
      </c>
      <c r="W746" s="132">
        <v>4.1311244124695558E-3</v>
      </c>
      <c r="X746" s="132">
        <v>1.16E-3</v>
      </c>
    </row>
    <row r="747" spans="1:24">
      <c r="A747" t="s">
        <v>1214</v>
      </c>
      <c r="B747" t="s">
        <v>1250</v>
      </c>
      <c r="C747" t="s">
        <v>1698</v>
      </c>
      <c r="D747" t="s">
        <v>1699</v>
      </c>
      <c r="E747" t="s">
        <v>310</v>
      </c>
      <c r="F747" t="s">
        <v>3995</v>
      </c>
      <c r="G747" t="s">
        <v>3996</v>
      </c>
      <c r="H747" t="s">
        <v>322</v>
      </c>
      <c r="I747" t="s">
        <v>918</v>
      </c>
      <c r="J747" t="s">
        <v>205</v>
      </c>
      <c r="K747" t="s">
        <v>205</v>
      </c>
      <c r="L747" t="s">
        <v>326</v>
      </c>
      <c r="M747" t="s">
        <v>341</v>
      </c>
      <c r="N747" t="s">
        <v>466</v>
      </c>
      <c r="O747" t="s">
        <v>340</v>
      </c>
      <c r="P747" t="s">
        <v>1213</v>
      </c>
      <c r="Q747" s="131">
        <v>5317</v>
      </c>
      <c r="R747" s="131">
        <v>1</v>
      </c>
      <c r="S747" s="131">
        <v>19300</v>
      </c>
      <c r="T747" s="109"/>
      <c r="U747" s="131">
        <v>1026.181</v>
      </c>
      <c r="V747" s="132">
        <v>1.3999999999999999E-4</v>
      </c>
      <c r="W747" s="132">
        <v>3.9648762596577675E-3</v>
      </c>
      <c r="X747" s="132">
        <v>1.1100000000000001E-3</v>
      </c>
    </row>
    <row r="748" spans="1:24">
      <c r="A748" t="s">
        <v>1214</v>
      </c>
      <c r="B748" t="s">
        <v>1250</v>
      </c>
      <c r="C748" t="s">
        <v>3589</v>
      </c>
      <c r="D748" t="s">
        <v>3590</v>
      </c>
      <c r="E748" t="s">
        <v>310</v>
      </c>
      <c r="F748" t="s">
        <v>3589</v>
      </c>
      <c r="G748" t="s">
        <v>3591</v>
      </c>
      <c r="H748" t="s">
        <v>322</v>
      </c>
      <c r="I748" t="s">
        <v>918</v>
      </c>
      <c r="J748" t="s">
        <v>205</v>
      </c>
      <c r="K748" t="s">
        <v>205</v>
      </c>
      <c r="L748" t="s">
        <v>326</v>
      </c>
      <c r="M748" t="s">
        <v>341</v>
      </c>
      <c r="N748" t="s">
        <v>476</v>
      </c>
      <c r="O748" t="s">
        <v>340</v>
      </c>
      <c r="P748" t="s">
        <v>1213</v>
      </c>
      <c r="Q748" s="131">
        <v>2758</v>
      </c>
      <c r="R748" s="131">
        <v>1</v>
      </c>
      <c r="S748" s="131">
        <v>33720</v>
      </c>
      <c r="T748" s="109"/>
      <c r="U748" s="131">
        <v>929.99800000000005</v>
      </c>
      <c r="V748" s="132">
        <v>2.0000000000000001E-4</v>
      </c>
      <c r="W748" s="132">
        <v>3.5932520595579184E-3</v>
      </c>
      <c r="X748" s="132">
        <v>1.01E-3</v>
      </c>
    </row>
    <row r="749" spans="1:24">
      <c r="A749" t="s">
        <v>1214</v>
      </c>
      <c r="B749" t="s">
        <v>1250</v>
      </c>
      <c r="C749" t="s">
        <v>3997</v>
      </c>
      <c r="D749" t="s">
        <v>3998</v>
      </c>
      <c r="E749" t="s">
        <v>310</v>
      </c>
      <c r="F749" t="s">
        <v>3997</v>
      </c>
      <c r="G749" t="s">
        <v>3999</v>
      </c>
      <c r="H749" t="s">
        <v>322</v>
      </c>
      <c r="I749" t="s">
        <v>918</v>
      </c>
      <c r="J749" t="s">
        <v>205</v>
      </c>
      <c r="K749" t="s">
        <v>205</v>
      </c>
      <c r="L749" t="s">
        <v>326</v>
      </c>
      <c r="M749" t="s">
        <v>341</v>
      </c>
      <c r="N749" t="s">
        <v>470</v>
      </c>
      <c r="O749" t="s">
        <v>340</v>
      </c>
      <c r="P749" t="s">
        <v>1213</v>
      </c>
      <c r="Q749" s="131">
        <v>37305</v>
      </c>
      <c r="R749" s="131">
        <v>1</v>
      </c>
      <c r="S749" s="131">
        <v>2457</v>
      </c>
      <c r="T749" s="109"/>
      <c r="U749" s="131">
        <v>916.58399999999995</v>
      </c>
      <c r="V749" s="132">
        <v>6.4999999999999997E-4</v>
      </c>
      <c r="W749" s="132">
        <v>3.5414241167807184E-3</v>
      </c>
      <c r="X749" s="132">
        <v>9.8999999999999999E-4</v>
      </c>
    </row>
    <row r="750" spans="1:24">
      <c r="A750" t="s">
        <v>1214</v>
      </c>
      <c r="B750" t="s">
        <v>1250</v>
      </c>
      <c r="C750" t="s">
        <v>3058</v>
      </c>
      <c r="D750" t="s">
        <v>3059</v>
      </c>
      <c r="E750" t="s">
        <v>310</v>
      </c>
      <c r="F750" t="s">
        <v>3058</v>
      </c>
      <c r="G750" t="s">
        <v>3952</v>
      </c>
      <c r="H750" t="s">
        <v>322</v>
      </c>
      <c r="I750" t="s">
        <v>918</v>
      </c>
      <c r="J750" t="s">
        <v>205</v>
      </c>
      <c r="K750" t="s">
        <v>205</v>
      </c>
      <c r="L750" t="s">
        <v>328</v>
      </c>
      <c r="M750" t="s">
        <v>341</v>
      </c>
      <c r="N750" t="s">
        <v>478</v>
      </c>
      <c r="O750" t="s">
        <v>340</v>
      </c>
      <c r="P750" t="s">
        <v>1213</v>
      </c>
      <c r="Q750" s="131">
        <v>20000</v>
      </c>
      <c r="R750" s="131">
        <v>1</v>
      </c>
      <c r="S750" s="131">
        <v>2584.6393442622953</v>
      </c>
      <c r="T750" s="109"/>
      <c r="U750" s="131">
        <v>516.92786885245903</v>
      </c>
      <c r="V750" s="132">
        <v>1.8699999999999999E-3</v>
      </c>
      <c r="W750" s="132">
        <v>1.9972646493830997E-3</v>
      </c>
      <c r="X750" s="132">
        <v>9.7999999999999997E-4</v>
      </c>
    </row>
    <row r="751" spans="1:24">
      <c r="A751" t="s">
        <v>1214</v>
      </c>
      <c r="B751" t="s">
        <v>1250</v>
      </c>
      <c r="C751" t="s">
        <v>4000</v>
      </c>
      <c r="D751" t="s">
        <v>4001</v>
      </c>
      <c r="E751" t="s">
        <v>310</v>
      </c>
      <c r="F751" t="s">
        <v>4000</v>
      </c>
      <c r="G751" t="s">
        <v>4002</v>
      </c>
      <c r="H751" t="s">
        <v>322</v>
      </c>
      <c r="I751" t="s">
        <v>918</v>
      </c>
      <c r="J751" t="s">
        <v>205</v>
      </c>
      <c r="K751" t="s">
        <v>205</v>
      </c>
      <c r="L751" t="s">
        <v>326</v>
      </c>
      <c r="M751" t="s">
        <v>341</v>
      </c>
      <c r="N751" t="s">
        <v>446</v>
      </c>
      <c r="O751" t="s">
        <v>340</v>
      </c>
      <c r="P751" t="s">
        <v>1213</v>
      </c>
      <c r="Q751" s="131">
        <v>3696</v>
      </c>
      <c r="R751" s="131">
        <v>1</v>
      </c>
      <c r="S751" s="131">
        <v>21960</v>
      </c>
      <c r="T751" s="109"/>
      <c r="U751" s="131">
        <v>811.64200000000005</v>
      </c>
      <c r="V751" s="132">
        <v>2.5000000000000001E-4</v>
      </c>
      <c r="W751" s="132">
        <v>3.1359575914396676E-3</v>
      </c>
      <c r="X751" s="132">
        <v>8.8000000000000003E-4</v>
      </c>
    </row>
    <row r="752" spans="1:24">
      <c r="A752" t="s">
        <v>1214</v>
      </c>
      <c r="B752" t="s">
        <v>1250</v>
      </c>
      <c r="C752" t="s">
        <v>1647</v>
      </c>
      <c r="D752" t="s">
        <v>1648</v>
      </c>
      <c r="E752" t="s">
        <v>310</v>
      </c>
      <c r="F752" t="s">
        <v>1647</v>
      </c>
      <c r="G752" t="s">
        <v>3779</v>
      </c>
      <c r="H752" t="s">
        <v>322</v>
      </c>
      <c r="I752" t="s">
        <v>918</v>
      </c>
      <c r="J752" t="s">
        <v>205</v>
      </c>
      <c r="K752" t="s">
        <v>205</v>
      </c>
      <c r="L752" t="s">
        <v>326</v>
      </c>
      <c r="M752" t="s">
        <v>341</v>
      </c>
      <c r="N752" t="s">
        <v>448</v>
      </c>
      <c r="O752" t="s">
        <v>340</v>
      </c>
      <c r="P752" t="s">
        <v>1213</v>
      </c>
      <c r="Q752" s="131">
        <v>6647</v>
      </c>
      <c r="R752" s="131">
        <v>1</v>
      </c>
      <c r="S752" s="131">
        <v>11810</v>
      </c>
      <c r="T752" s="109"/>
      <c r="U752" s="131">
        <v>785.01099999999997</v>
      </c>
      <c r="V752" s="132">
        <v>2.9E-4</v>
      </c>
      <c r="W752" s="132">
        <v>3.03306285876488E-3</v>
      </c>
      <c r="X752" s="132">
        <v>8.4999999999999995E-4</v>
      </c>
    </row>
    <row r="753" spans="1:24">
      <c r="A753" t="s">
        <v>1214</v>
      </c>
      <c r="B753" t="s">
        <v>1250</v>
      </c>
      <c r="C753" t="s">
        <v>4003</v>
      </c>
      <c r="D753" t="s">
        <v>4004</v>
      </c>
      <c r="E753" t="s">
        <v>310</v>
      </c>
      <c r="F753" t="s">
        <v>4003</v>
      </c>
      <c r="G753" t="s">
        <v>4005</v>
      </c>
      <c r="H753" t="s">
        <v>322</v>
      </c>
      <c r="I753" t="s">
        <v>918</v>
      </c>
      <c r="J753" t="s">
        <v>205</v>
      </c>
      <c r="K753" t="s">
        <v>205</v>
      </c>
      <c r="L753" t="s">
        <v>326</v>
      </c>
      <c r="M753" t="s">
        <v>341</v>
      </c>
      <c r="N753" t="s">
        <v>477</v>
      </c>
      <c r="O753" t="s">
        <v>340</v>
      </c>
      <c r="P753" t="s">
        <v>1213</v>
      </c>
      <c r="Q753" s="131">
        <v>7815</v>
      </c>
      <c r="R753" s="131">
        <v>1</v>
      </c>
      <c r="S753" s="131">
        <v>9951</v>
      </c>
      <c r="T753" s="109"/>
      <c r="U753" s="131">
        <v>777.67100000000005</v>
      </c>
      <c r="V753" s="132">
        <v>2.9999999999999997E-4</v>
      </c>
      <c r="W753" s="132">
        <v>3.0047031524890011E-3</v>
      </c>
      <c r="X753" s="132">
        <v>8.4000000000000003E-4</v>
      </c>
    </row>
    <row r="754" spans="1:24">
      <c r="A754" t="s">
        <v>1214</v>
      </c>
      <c r="B754" t="s">
        <v>1250</v>
      </c>
      <c r="C754" t="s">
        <v>4006</v>
      </c>
      <c r="D754" t="s">
        <v>4007</v>
      </c>
      <c r="E754" t="s">
        <v>310</v>
      </c>
      <c r="F754" t="s">
        <v>4008</v>
      </c>
      <c r="G754" t="s">
        <v>4009</v>
      </c>
      <c r="H754" t="s">
        <v>322</v>
      </c>
      <c r="I754" t="s">
        <v>918</v>
      </c>
      <c r="J754" t="s">
        <v>205</v>
      </c>
      <c r="K754" t="s">
        <v>205</v>
      </c>
      <c r="L754" t="s">
        <v>326</v>
      </c>
      <c r="M754" t="s">
        <v>341</v>
      </c>
      <c r="N754" t="s">
        <v>463</v>
      </c>
      <c r="O754" t="s">
        <v>340</v>
      </c>
      <c r="P754" t="s">
        <v>1213</v>
      </c>
      <c r="Q754" s="131">
        <v>5572</v>
      </c>
      <c r="R754" s="131">
        <v>1</v>
      </c>
      <c r="S754" s="131">
        <v>13850</v>
      </c>
      <c r="T754" s="109"/>
      <c r="U754" s="131">
        <v>771.72199999999998</v>
      </c>
      <c r="V754" s="132">
        <v>2.7E-4</v>
      </c>
      <c r="W754" s="132">
        <v>2.9817178810128148E-3</v>
      </c>
      <c r="X754" s="132">
        <v>8.4000000000000003E-4</v>
      </c>
    </row>
    <row r="755" spans="1:24">
      <c r="A755" t="s">
        <v>1214</v>
      </c>
      <c r="B755" t="s">
        <v>1250</v>
      </c>
      <c r="C755" t="s">
        <v>4010</v>
      </c>
      <c r="D755" t="s">
        <v>4011</v>
      </c>
      <c r="E755" t="s">
        <v>310</v>
      </c>
      <c r="F755" t="s">
        <v>4010</v>
      </c>
      <c r="G755" t="s">
        <v>4012</v>
      </c>
      <c r="H755" t="s">
        <v>322</v>
      </c>
      <c r="I755" t="s">
        <v>918</v>
      </c>
      <c r="J755" t="s">
        <v>205</v>
      </c>
      <c r="K755" t="s">
        <v>205</v>
      </c>
      <c r="L755" t="s">
        <v>326</v>
      </c>
      <c r="M755" t="s">
        <v>341</v>
      </c>
      <c r="N755" t="s">
        <v>477</v>
      </c>
      <c r="O755" t="s">
        <v>340</v>
      </c>
      <c r="P755" t="s">
        <v>1213</v>
      </c>
      <c r="Q755" s="131">
        <v>4550</v>
      </c>
      <c r="R755" s="131">
        <v>1</v>
      </c>
      <c r="S755" s="131">
        <v>16220</v>
      </c>
      <c r="T755" s="109"/>
      <c r="U755" s="131">
        <v>738.01</v>
      </c>
      <c r="V755" s="132">
        <v>5.9000000000000003E-4</v>
      </c>
      <c r="W755" s="132">
        <v>2.8514641455942261E-3</v>
      </c>
      <c r="X755" s="132">
        <v>8.0000000000000004E-4</v>
      </c>
    </row>
    <row r="756" spans="1:24">
      <c r="A756" t="s">
        <v>1214</v>
      </c>
      <c r="B756" t="s">
        <v>1250</v>
      </c>
      <c r="C756" t="s">
        <v>2706</v>
      </c>
      <c r="D756" t="s">
        <v>2707</v>
      </c>
      <c r="E756" t="s">
        <v>310</v>
      </c>
      <c r="F756" t="s">
        <v>2706</v>
      </c>
      <c r="G756" t="s">
        <v>3737</v>
      </c>
      <c r="H756" t="s">
        <v>322</v>
      </c>
      <c r="I756" t="s">
        <v>918</v>
      </c>
      <c r="J756" t="s">
        <v>205</v>
      </c>
      <c r="K756" t="s">
        <v>205</v>
      </c>
      <c r="L756" t="s">
        <v>326</v>
      </c>
      <c r="M756" t="s">
        <v>341</v>
      </c>
      <c r="N756" t="s">
        <v>477</v>
      </c>
      <c r="O756" t="s">
        <v>340</v>
      </c>
      <c r="P756" t="s">
        <v>1213</v>
      </c>
      <c r="Q756" s="131">
        <v>6251</v>
      </c>
      <c r="R756" s="131">
        <v>1</v>
      </c>
      <c r="S756" s="131">
        <v>11720</v>
      </c>
      <c r="T756" s="109"/>
      <c r="U756" s="131">
        <v>732.61699999999996</v>
      </c>
      <c r="V756" s="132">
        <v>1E-4</v>
      </c>
      <c r="W756" s="132">
        <v>2.8306271025498367E-3</v>
      </c>
      <c r="X756" s="132">
        <v>7.9000000000000001E-4</v>
      </c>
    </row>
    <row r="757" spans="1:24">
      <c r="A757" t="s">
        <v>1214</v>
      </c>
      <c r="B757" t="s">
        <v>1250</v>
      </c>
      <c r="C757" t="s">
        <v>2897</v>
      </c>
      <c r="D757" t="s">
        <v>2898</v>
      </c>
      <c r="E757" t="s">
        <v>310</v>
      </c>
      <c r="F757" t="s">
        <v>4013</v>
      </c>
      <c r="G757" t="s">
        <v>4014</v>
      </c>
      <c r="H757" t="s">
        <v>322</v>
      </c>
      <c r="I757" t="s">
        <v>918</v>
      </c>
      <c r="J757" t="s">
        <v>205</v>
      </c>
      <c r="K757" t="s">
        <v>205</v>
      </c>
      <c r="L757" t="s">
        <v>326</v>
      </c>
      <c r="M757" t="s">
        <v>341</v>
      </c>
      <c r="N757" t="s">
        <v>441</v>
      </c>
      <c r="O757" t="s">
        <v>340</v>
      </c>
      <c r="P757" t="s">
        <v>1213</v>
      </c>
      <c r="Q757" s="131">
        <v>798613</v>
      </c>
      <c r="R757" s="131">
        <v>1</v>
      </c>
      <c r="S757" s="131">
        <v>90.8</v>
      </c>
      <c r="T757" s="109"/>
      <c r="U757" s="131">
        <v>725.14099999999996</v>
      </c>
      <c r="V757" s="132">
        <v>2.5000000000000001E-4</v>
      </c>
      <c r="W757" s="132">
        <v>2.8017419303266117E-3</v>
      </c>
      <c r="X757" s="132">
        <v>7.9000000000000001E-4</v>
      </c>
    </row>
    <row r="758" spans="1:24">
      <c r="A758" t="s">
        <v>1214</v>
      </c>
      <c r="B758" t="s">
        <v>1250</v>
      </c>
      <c r="C758" t="s">
        <v>2995</v>
      </c>
      <c r="D758" t="s">
        <v>2996</v>
      </c>
      <c r="E758" t="s">
        <v>310</v>
      </c>
      <c r="F758" t="s">
        <v>2995</v>
      </c>
      <c r="G758" t="s">
        <v>4015</v>
      </c>
      <c r="H758" t="s">
        <v>322</v>
      </c>
      <c r="I758" t="s">
        <v>918</v>
      </c>
      <c r="J758" t="s">
        <v>205</v>
      </c>
      <c r="K758" t="s">
        <v>205</v>
      </c>
      <c r="L758" t="s">
        <v>326</v>
      </c>
      <c r="M758" t="s">
        <v>341</v>
      </c>
      <c r="N758" t="s">
        <v>442</v>
      </c>
      <c r="O758" t="s">
        <v>340</v>
      </c>
      <c r="P758" t="s">
        <v>1213</v>
      </c>
      <c r="Q758" s="131">
        <v>22000</v>
      </c>
      <c r="R758" s="131">
        <v>1</v>
      </c>
      <c r="S758" s="131">
        <v>3258</v>
      </c>
      <c r="T758" s="109"/>
      <c r="U758" s="131">
        <v>716.76</v>
      </c>
      <c r="V758" s="132">
        <v>3.8999999999999999E-4</v>
      </c>
      <c r="W758" s="132">
        <v>2.7693600913214151E-3</v>
      </c>
      <c r="X758" s="132">
        <v>7.7999999999999999E-4</v>
      </c>
    </row>
    <row r="759" spans="1:24">
      <c r="A759" t="s">
        <v>1214</v>
      </c>
      <c r="B759" t="s">
        <v>1250</v>
      </c>
      <c r="C759" t="s">
        <v>3616</v>
      </c>
      <c r="D759" t="s">
        <v>3617</v>
      </c>
      <c r="E759" t="s">
        <v>310</v>
      </c>
      <c r="F759" t="s">
        <v>3616</v>
      </c>
      <c r="G759" t="s">
        <v>3618</v>
      </c>
      <c r="H759" t="s">
        <v>322</v>
      </c>
      <c r="I759" t="s">
        <v>918</v>
      </c>
      <c r="J759" t="s">
        <v>205</v>
      </c>
      <c r="K759" t="s">
        <v>205</v>
      </c>
      <c r="L759" t="s">
        <v>326</v>
      </c>
      <c r="M759" t="s">
        <v>341</v>
      </c>
      <c r="N759" t="s">
        <v>476</v>
      </c>
      <c r="O759" t="s">
        <v>340</v>
      </c>
      <c r="P759" t="s">
        <v>1213</v>
      </c>
      <c r="Q759" s="131">
        <v>43180</v>
      </c>
      <c r="R759" s="131">
        <v>1</v>
      </c>
      <c r="S759" s="131">
        <v>1600</v>
      </c>
      <c r="T759" s="109"/>
      <c r="U759" s="131">
        <v>690.88</v>
      </c>
      <c r="V759" s="132">
        <v>2.9999999999999997E-4</v>
      </c>
      <c r="W759" s="132">
        <v>2.6693670125176338E-3</v>
      </c>
      <c r="X759" s="132">
        <v>7.5000000000000002E-4</v>
      </c>
    </row>
    <row r="760" spans="1:24">
      <c r="A760" t="s">
        <v>1214</v>
      </c>
      <c r="B760" t="s">
        <v>1250</v>
      </c>
      <c r="C760" t="s">
        <v>3745</v>
      </c>
      <c r="D760" t="s">
        <v>3746</v>
      </c>
      <c r="E760" t="s">
        <v>310</v>
      </c>
      <c r="F760" t="s">
        <v>3747</v>
      </c>
      <c r="G760" t="s">
        <v>3748</v>
      </c>
      <c r="H760" t="s">
        <v>322</v>
      </c>
      <c r="I760" t="s">
        <v>918</v>
      </c>
      <c r="J760" t="s">
        <v>205</v>
      </c>
      <c r="K760" t="s">
        <v>205</v>
      </c>
      <c r="L760" t="s">
        <v>326</v>
      </c>
      <c r="M760" t="s">
        <v>341</v>
      </c>
      <c r="N760" t="s">
        <v>479</v>
      </c>
      <c r="O760" t="s">
        <v>340</v>
      </c>
      <c r="P760" t="s">
        <v>1213</v>
      </c>
      <c r="Q760" s="131">
        <v>114000</v>
      </c>
      <c r="R760" s="131">
        <v>1</v>
      </c>
      <c r="S760" s="131">
        <v>598</v>
      </c>
      <c r="T760" s="109"/>
      <c r="U760" s="131">
        <v>681.72</v>
      </c>
      <c r="V760" s="132">
        <v>5.8E-4</v>
      </c>
      <c r="W760" s="132">
        <v>2.633975335475801E-3</v>
      </c>
      <c r="X760" s="132">
        <v>7.3999999999999999E-4</v>
      </c>
    </row>
    <row r="761" spans="1:24">
      <c r="A761" t="s">
        <v>1214</v>
      </c>
      <c r="B761" t="s">
        <v>1250</v>
      </c>
      <c r="C761" t="s">
        <v>2339</v>
      </c>
      <c r="D761" t="s">
        <v>2340</v>
      </c>
      <c r="E761" t="s">
        <v>310</v>
      </c>
      <c r="F761" t="s">
        <v>2339</v>
      </c>
      <c r="G761" t="s">
        <v>4016</v>
      </c>
      <c r="H761" t="s">
        <v>322</v>
      </c>
      <c r="I761" t="s">
        <v>918</v>
      </c>
      <c r="J761" t="s">
        <v>205</v>
      </c>
      <c r="K761" t="s">
        <v>205</v>
      </c>
      <c r="L761" t="s">
        <v>326</v>
      </c>
      <c r="M761" t="s">
        <v>341</v>
      </c>
      <c r="N761" t="s">
        <v>465</v>
      </c>
      <c r="O761" t="s">
        <v>340</v>
      </c>
      <c r="P761" t="s">
        <v>1213</v>
      </c>
      <c r="Q761" s="131">
        <v>298000</v>
      </c>
      <c r="R761" s="131">
        <v>1</v>
      </c>
      <c r="S761" s="131">
        <v>217</v>
      </c>
      <c r="T761" s="109">
        <v>9.5359999999999996</v>
      </c>
      <c r="U761" s="131">
        <v>656.19600000000003</v>
      </c>
      <c r="V761" s="132">
        <v>3.8999999999999999E-4</v>
      </c>
      <c r="W761" s="132">
        <v>2.5353577410636018E-3</v>
      </c>
      <c r="X761" s="132">
        <v>7.2000000000000005E-4</v>
      </c>
    </row>
    <row r="762" spans="1:24">
      <c r="A762" t="s">
        <v>1214</v>
      </c>
      <c r="B762" t="s">
        <v>1250</v>
      </c>
      <c r="C762" t="s">
        <v>4017</v>
      </c>
      <c r="D762" t="s">
        <v>4018</v>
      </c>
      <c r="E762" t="s">
        <v>310</v>
      </c>
      <c r="F762" t="s">
        <v>4019</v>
      </c>
      <c r="G762" t="s">
        <v>4020</v>
      </c>
      <c r="H762" t="s">
        <v>322</v>
      </c>
      <c r="I762" t="s">
        <v>918</v>
      </c>
      <c r="J762" t="s">
        <v>205</v>
      </c>
      <c r="K762" t="s">
        <v>205</v>
      </c>
      <c r="L762" t="s">
        <v>326</v>
      </c>
      <c r="M762" t="s">
        <v>341</v>
      </c>
      <c r="N762" t="s">
        <v>477</v>
      </c>
      <c r="O762" t="s">
        <v>340</v>
      </c>
      <c r="P762" t="s">
        <v>1213</v>
      </c>
      <c r="Q762" s="131">
        <v>1305</v>
      </c>
      <c r="R762" s="131">
        <v>1</v>
      </c>
      <c r="S762" s="131">
        <v>48250</v>
      </c>
      <c r="T762" s="109"/>
      <c r="U762" s="131">
        <v>629.66300000000001</v>
      </c>
      <c r="V762" s="132">
        <v>2.7999999999999998E-4</v>
      </c>
      <c r="W762" s="132">
        <v>2.4328416529685198E-3</v>
      </c>
      <c r="X762" s="132">
        <v>6.8000000000000005E-4</v>
      </c>
    </row>
    <row r="763" spans="1:24">
      <c r="A763" t="s">
        <v>1214</v>
      </c>
      <c r="B763" t="s">
        <v>1250</v>
      </c>
      <c r="C763" t="s">
        <v>3755</v>
      </c>
      <c r="D763" t="s">
        <v>3756</v>
      </c>
      <c r="E763" t="s">
        <v>310</v>
      </c>
      <c r="F763" t="s">
        <v>3757</v>
      </c>
      <c r="G763" t="s">
        <v>3758</v>
      </c>
      <c r="H763" t="s">
        <v>322</v>
      </c>
      <c r="I763" t="s">
        <v>918</v>
      </c>
      <c r="J763" t="s">
        <v>205</v>
      </c>
      <c r="K763" t="s">
        <v>205</v>
      </c>
      <c r="L763" t="s">
        <v>326</v>
      </c>
      <c r="M763" t="s">
        <v>341</v>
      </c>
      <c r="N763" t="s">
        <v>478</v>
      </c>
      <c r="O763" t="s">
        <v>340</v>
      </c>
      <c r="P763" t="s">
        <v>1213</v>
      </c>
      <c r="Q763" s="131">
        <v>1300</v>
      </c>
      <c r="R763" s="131">
        <v>1</v>
      </c>
      <c r="S763" s="131">
        <v>48100</v>
      </c>
      <c r="T763" s="109"/>
      <c r="U763" s="131">
        <v>625.29999999999995</v>
      </c>
      <c r="V763" s="132">
        <v>2.1000000000000001E-4</v>
      </c>
      <c r="W763" s="132">
        <v>2.4159842417312361E-3</v>
      </c>
      <c r="X763" s="132">
        <v>6.8000000000000005E-4</v>
      </c>
    </row>
    <row r="764" spans="1:24">
      <c r="A764" t="s">
        <v>1214</v>
      </c>
      <c r="B764" t="s">
        <v>1250</v>
      </c>
      <c r="C764" t="s">
        <v>2924</v>
      </c>
      <c r="D764" t="s">
        <v>2925</v>
      </c>
      <c r="E764" t="s">
        <v>310</v>
      </c>
      <c r="F764" t="s">
        <v>3554</v>
      </c>
      <c r="G764" t="s">
        <v>3555</v>
      </c>
      <c r="H764" t="s">
        <v>322</v>
      </c>
      <c r="I764" t="s">
        <v>918</v>
      </c>
      <c r="J764" t="s">
        <v>205</v>
      </c>
      <c r="K764" t="s">
        <v>205</v>
      </c>
      <c r="L764" t="s">
        <v>326</v>
      </c>
      <c r="M764" t="s">
        <v>341</v>
      </c>
      <c r="N764" t="s">
        <v>448</v>
      </c>
      <c r="O764" t="s">
        <v>340</v>
      </c>
      <c r="P764" t="s">
        <v>1213</v>
      </c>
      <c r="Q764" s="131">
        <v>11173</v>
      </c>
      <c r="R764" s="131">
        <v>1</v>
      </c>
      <c r="S764" s="131">
        <v>5490</v>
      </c>
      <c r="T764" s="109"/>
      <c r="U764" s="131">
        <v>613.39800000000002</v>
      </c>
      <c r="V764" s="132">
        <v>1.8000000000000001E-4</v>
      </c>
      <c r="W764" s="132">
        <v>2.3699982438980601E-3</v>
      </c>
      <c r="X764" s="132">
        <v>6.6E-4</v>
      </c>
    </row>
    <row r="765" spans="1:24">
      <c r="A765" t="s">
        <v>1214</v>
      </c>
      <c r="B765" t="s">
        <v>1250</v>
      </c>
      <c r="C765" t="s">
        <v>4021</v>
      </c>
      <c r="D765" t="s">
        <v>4022</v>
      </c>
      <c r="E765" t="s">
        <v>310</v>
      </c>
      <c r="F765" t="s">
        <v>4021</v>
      </c>
      <c r="G765" t="s">
        <v>4023</v>
      </c>
      <c r="H765" t="s">
        <v>322</v>
      </c>
      <c r="I765" t="s">
        <v>918</v>
      </c>
      <c r="J765" t="s">
        <v>205</v>
      </c>
      <c r="K765" t="s">
        <v>205</v>
      </c>
      <c r="L765" t="s">
        <v>326</v>
      </c>
      <c r="M765" t="s">
        <v>341</v>
      </c>
      <c r="N765" t="s">
        <v>478</v>
      </c>
      <c r="O765" t="s">
        <v>340</v>
      </c>
      <c r="P765" t="s">
        <v>1213</v>
      </c>
      <c r="Q765" s="131">
        <v>434302</v>
      </c>
      <c r="R765" s="131">
        <v>1</v>
      </c>
      <c r="S765" s="131">
        <v>141.1</v>
      </c>
      <c r="T765" s="109"/>
      <c r="U765" s="131">
        <v>612.79999999999995</v>
      </c>
      <c r="V765" s="132">
        <v>8.4999999999999995E-4</v>
      </c>
      <c r="W765" s="132">
        <v>2.3676877392178179E-3</v>
      </c>
      <c r="X765" s="132">
        <v>6.6E-4</v>
      </c>
    </row>
    <row r="766" spans="1:24">
      <c r="A766" t="s">
        <v>1214</v>
      </c>
      <c r="B766" t="s">
        <v>1250</v>
      </c>
      <c r="C766" t="s">
        <v>2500</v>
      </c>
      <c r="D766" t="s">
        <v>2501</v>
      </c>
      <c r="E766" t="s">
        <v>310</v>
      </c>
      <c r="F766" t="s">
        <v>2500</v>
      </c>
      <c r="G766" t="s">
        <v>3713</v>
      </c>
      <c r="H766" t="s">
        <v>322</v>
      </c>
      <c r="I766" t="s">
        <v>918</v>
      </c>
      <c r="J766" t="s">
        <v>205</v>
      </c>
      <c r="K766" t="s">
        <v>205</v>
      </c>
      <c r="L766" t="s">
        <v>326</v>
      </c>
      <c r="M766" t="s">
        <v>341</v>
      </c>
      <c r="N766" t="s">
        <v>448</v>
      </c>
      <c r="O766" t="s">
        <v>340</v>
      </c>
      <c r="P766" t="s">
        <v>1213</v>
      </c>
      <c r="Q766" s="131">
        <v>15800</v>
      </c>
      <c r="R766" s="131">
        <v>1</v>
      </c>
      <c r="S766" s="131">
        <v>3825</v>
      </c>
      <c r="T766" s="109"/>
      <c r="U766" s="131">
        <v>604.35</v>
      </c>
      <c r="V766" s="132">
        <v>2.0000000000000001E-4</v>
      </c>
      <c r="W766" s="132">
        <v>2.3350393035187472E-3</v>
      </c>
      <c r="X766" s="132">
        <v>6.4999999999999997E-4</v>
      </c>
    </row>
    <row r="767" spans="1:24">
      <c r="A767" t="s">
        <v>1214</v>
      </c>
      <c r="B767" t="s">
        <v>1250</v>
      </c>
      <c r="C767" t="s">
        <v>4024</v>
      </c>
      <c r="D767" t="s">
        <v>4025</v>
      </c>
      <c r="E767" t="s">
        <v>310</v>
      </c>
      <c r="F767" t="s">
        <v>4026</v>
      </c>
      <c r="G767" t="s">
        <v>4027</v>
      </c>
      <c r="H767" t="s">
        <v>322</v>
      </c>
      <c r="I767" t="s">
        <v>918</v>
      </c>
      <c r="J767" t="s">
        <v>205</v>
      </c>
      <c r="K767" t="s">
        <v>205</v>
      </c>
      <c r="L767" t="s">
        <v>326</v>
      </c>
      <c r="M767" t="s">
        <v>341</v>
      </c>
      <c r="N767" t="s">
        <v>463</v>
      </c>
      <c r="O767" t="s">
        <v>340</v>
      </c>
      <c r="P767" t="s">
        <v>1213</v>
      </c>
      <c r="Q767" s="131">
        <v>996.47</v>
      </c>
      <c r="R767" s="131">
        <v>1</v>
      </c>
      <c r="S767" s="131">
        <v>60590</v>
      </c>
      <c r="T767" s="109"/>
      <c r="U767" s="131">
        <v>603.76099999999997</v>
      </c>
      <c r="V767" s="132">
        <v>8.0999999999999996E-4</v>
      </c>
      <c r="W767" s="132">
        <v>2.3327635723203147E-3</v>
      </c>
      <c r="X767" s="132">
        <v>6.4999999999999997E-4</v>
      </c>
    </row>
    <row r="768" spans="1:24">
      <c r="A768" t="s">
        <v>1214</v>
      </c>
      <c r="B768" t="s">
        <v>1250</v>
      </c>
      <c r="C768" t="s">
        <v>2910</v>
      </c>
      <c r="D768" t="s">
        <v>2911</v>
      </c>
      <c r="E768" t="s">
        <v>310</v>
      </c>
      <c r="F768" t="s">
        <v>3768</v>
      </c>
      <c r="G768" t="s">
        <v>3769</v>
      </c>
      <c r="H768" t="s">
        <v>322</v>
      </c>
      <c r="I768" t="s">
        <v>918</v>
      </c>
      <c r="J768" t="s">
        <v>205</v>
      </c>
      <c r="K768" t="s">
        <v>205</v>
      </c>
      <c r="L768" t="s">
        <v>326</v>
      </c>
      <c r="M768" t="s">
        <v>341</v>
      </c>
      <c r="N768" t="s">
        <v>441</v>
      </c>
      <c r="O768" t="s">
        <v>340</v>
      </c>
      <c r="P768" t="s">
        <v>1213</v>
      </c>
      <c r="Q768" s="131">
        <v>9255</v>
      </c>
      <c r="R768" s="131">
        <v>1</v>
      </c>
      <c r="S768" s="131">
        <v>6455</v>
      </c>
      <c r="T768" s="109"/>
      <c r="U768" s="131">
        <v>597.41</v>
      </c>
      <c r="V768" s="132">
        <v>7.3999999999999999E-4</v>
      </c>
      <c r="W768" s="132">
        <v>2.3082250853232972E-3</v>
      </c>
      <c r="X768" s="132">
        <v>6.4999999999999997E-4</v>
      </c>
    </row>
    <row r="769" spans="1:24">
      <c r="A769" t="s">
        <v>1214</v>
      </c>
      <c r="B769" t="s">
        <v>1250</v>
      </c>
      <c r="C769" t="s">
        <v>4028</v>
      </c>
      <c r="D769" t="s">
        <v>4029</v>
      </c>
      <c r="E769" t="s">
        <v>310</v>
      </c>
      <c r="F769" t="s">
        <v>4030</v>
      </c>
      <c r="G769" t="s">
        <v>4031</v>
      </c>
      <c r="H769" t="s">
        <v>322</v>
      </c>
      <c r="I769" t="s">
        <v>918</v>
      </c>
      <c r="J769" t="s">
        <v>205</v>
      </c>
      <c r="K769" t="s">
        <v>205</v>
      </c>
      <c r="L769" t="s">
        <v>326</v>
      </c>
      <c r="M769" t="s">
        <v>341</v>
      </c>
      <c r="N769" t="s">
        <v>461</v>
      </c>
      <c r="O769" t="s">
        <v>340</v>
      </c>
      <c r="P769" t="s">
        <v>1213</v>
      </c>
      <c r="Q769" s="131">
        <v>29500</v>
      </c>
      <c r="R769" s="131">
        <v>1</v>
      </c>
      <c r="S769" s="131">
        <v>2006</v>
      </c>
      <c r="T769" s="109"/>
      <c r="U769" s="131">
        <v>591.77</v>
      </c>
      <c r="V769" s="132">
        <v>8.1999999999999998E-4</v>
      </c>
      <c r="W769" s="132">
        <v>2.2864337033892427E-3</v>
      </c>
      <c r="X769" s="132">
        <v>6.4000000000000005E-4</v>
      </c>
    </row>
    <row r="770" spans="1:24">
      <c r="A770" t="s">
        <v>1214</v>
      </c>
      <c r="B770" t="s">
        <v>1250</v>
      </c>
      <c r="C770" t="s">
        <v>4032</v>
      </c>
      <c r="D770" t="s">
        <v>4033</v>
      </c>
      <c r="E770" t="s">
        <v>310</v>
      </c>
      <c r="F770" t="s">
        <v>4032</v>
      </c>
      <c r="G770" t="s">
        <v>4034</v>
      </c>
      <c r="H770" t="s">
        <v>322</v>
      </c>
      <c r="I770" t="s">
        <v>918</v>
      </c>
      <c r="J770" t="s">
        <v>205</v>
      </c>
      <c r="K770" t="s">
        <v>205</v>
      </c>
      <c r="L770" t="s">
        <v>326</v>
      </c>
      <c r="M770" t="s">
        <v>341</v>
      </c>
      <c r="N770" t="s">
        <v>448</v>
      </c>
      <c r="O770" t="s">
        <v>340</v>
      </c>
      <c r="P770" t="s">
        <v>1213</v>
      </c>
      <c r="Q770" s="131">
        <v>2410</v>
      </c>
      <c r="R770" s="131">
        <v>1</v>
      </c>
      <c r="S770" s="131">
        <v>23700</v>
      </c>
      <c r="T770" s="109"/>
      <c r="U770" s="131">
        <v>571.16999999999996</v>
      </c>
      <c r="V770" s="132">
        <v>2.7E-4</v>
      </c>
      <c r="W770" s="132">
        <v>2.2068410672471295E-3</v>
      </c>
      <c r="X770" s="132">
        <v>6.2E-4</v>
      </c>
    </row>
    <row r="771" spans="1:24">
      <c r="A771" t="s">
        <v>1214</v>
      </c>
      <c r="B771" t="s">
        <v>1250</v>
      </c>
      <c r="C771" t="s">
        <v>2735</v>
      </c>
      <c r="D771" t="s">
        <v>2736</v>
      </c>
      <c r="E771" t="s">
        <v>310</v>
      </c>
      <c r="F771" t="s">
        <v>2735</v>
      </c>
      <c r="G771" t="s">
        <v>3738</v>
      </c>
      <c r="H771" t="s">
        <v>322</v>
      </c>
      <c r="I771" t="s">
        <v>918</v>
      </c>
      <c r="J771" t="s">
        <v>205</v>
      </c>
      <c r="K771" t="s">
        <v>205</v>
      </c>
      <c r="L771" t="s">
        <v>326</v>
      </c>
      <c r="M771" t="s">
        <v>341</v>
      </c>
      <c r="N771" t="s">
        <v>485</v>
      </c>
      <c r="O771" t="s">
        <v>340</v>
      </c>
      <c r="P771" t="s">
        <v>1213</v>
      </c>
      <c r="Q771" s="131">
        <v>21900</v>
      </c>
      <c r="R771" s="131">
        <v>1</v>
      </c>
      <c r="S771" s="131">
        <v>2555</v>
      </c>
      <c r="T771" s="109"/>
      <c r="U771" s="131">
        <v>559.54499999999996</v>
      </c>
      <c r="V771" s="132">
        <v>1.1E-4</v>
      </c>
      <c r="W771" s="132">
        <v>2.1619253199096503E-3</v>
      </c>
      <c r="X771" s="132">
        <v>6.0999999999999997E-4</v>
      </c>
    </row>
    <row r="772" spans="1:24">
      <c r="A772" t="s">
        <v>1214</v>
      </c>
      <c r="B772" t="s">
        <v>1250</v>
      </c>
      <c r="C772" t="s">
        <v>2267</v>
      </c>
      <c r="D772" t="s">
        <v>2268</v>
      </c>
      <c r="E772" t="s">
        <v>310</v>
      </c>
      <c r="F772" t="s">
        <v>2267</v>
      </c>
      <c r="G772" t="s">
        <v>3714</v>
      </c>
      <c r="H772" t="s">
        <v>322</v>
      </c>
      <c r="I772" t="s">
        <v>918</v>
      </c>
      <c r="J772" t="s">
        <v>205</v>
      </c>
      <c r="K772" t="s">
        <v>205</v>
      </c>
      <c r="L772" t="s">
        <v>326</v>
      </c>
      <c r="M772" t="s">
        <v>341</v>
      </c>
      <c r="N772" t="s">
        <v>441</v>
      </c>
      <c r="O772" t="s">
        <v>340</v>
      </c>
      <c r="P772" t="s">
        <v>1213</v>
      </c>
      <c r="Q772" s="131">
        <v>866</v>
      </c>
      <c r="R772" s="131">
        <v>1</v>
      </c>
      <c r="S772" s="131">
        <v>61570</v>
      </c>
      <c r="T772" s="109">
        <v>10.507</v>
      </c>
      <c r="U772" s="131">
        <v>543.70299999999997</v>
      </c>
      <c r="V772" s="132">
        <v>6.0000000000000002E-5</v>
      </c>
      <c r="W772" s="132">
        <v>2.1007162644842447E-3</v>
      </c>
      <c r="X772" s="132">
        <v>5.9999999999999995E-4</v>
      </c>
    </row>
    <row r="773" spans="1:24">
      <c r="A773" t="s">
        <v>1214</v>
      </c>
      <c r="B773" t="s">
        <v>1250</v>
      </c>
      <c r="C773" t="s">
        <v>4035</v>
      </c>
      <c r="D773" t="s">
        <v>4036</v>
      </c>
      <c r="E773" t="s">
        <v>310</v>
      </c>
      <c r="F773" t="s">
        <v>4037</v>
      </c>
      <c r="G773" t="s">
        <v>4038</v>
      </c>
      <c r="H773" t="s">
        <v>322</v>
      </c>
      <c r="I773" t="s">
        <v>918</v>
      </c>
      <c r="J773" t="s">
        <v>205</v>
      </c>
      <c r="K773" t="s">
        <v>205</v>
      </c>
      <c r="L773" t="s">
        <v>326</v>
      </c>
      <c r="M773" t="s">
        <v>341</v>
      </c>
      <c r="N773" t="s">
        <v>460</v>
      </c>
      <c r="O773" t="s">
        <v>340</v>
      </c>
      <c r="P773" t="s">
        <v>1213</v>
      </c>
      <c r="Q773" s="131">
        <v>6624.14</v>
      </c>
      <c r="R773" s="131">
        <v>1</v>
      </c>
      <c r="S773" s="131">
        <v>8117</v>
      </c>
      <c r="T773" s="109"/>
      <c r="U773" s="131">
        <v>537.68100000000004</v>
      </c>
      <c r="V773" s="132">
        <v>5.2999999999999998E-4</v>
      </c>
      <c r="W773" s="132">
        <v>2.0774489414333804E-3</v>
      </c>
      <c r="X773" s="132">
        <v>5.8E-4</v>
      </c>
    </row>
    <row r="774" spans="1:24">
      <c r="A774" t="s">
        <v>1214</v>
      </c>
      <c r="B774" t="s">
        <v>1250</v>
      </c>
      <c r="C774" t="s">
        <v>4039</v>
      </c>
      <c r="D774" t="s">
        <v>4040</v>
      </c>
      <c r="E774" t="s">
        <v>310</v>
      </c>
      <c r="F774" t="s">
        <v>4039</v>
      </c>
      <c r="G774" t="s">
        <v>4041</v>
      </c>
      <c r="H774" t="s">
        <v>322</v>
      </c>
      <c r="I774" t="s">
        <v>918</v>
      </c>
      <c r="J774" t="s">
        <v>205</v>
      </c>
      <c r="K774" t="s">
        <v>205</v>
      </c>
      <c r="L774" t="s">
        <v>326</v>
      </c>
      <c r="M774" t="s">
        <v>341</v>
      </c>
      <c r="N774" t="s">
        <v>457</v>
      </c>
      <c r="O774" t="s">
        <v>340</v>
      </c>
      <c r="P774" t="s">
        <v>1213</v>
      </c>
      <c r="Q774" s="131">
        <v>52206</v>
      </c>
      <c r="R774" s="131">
        <v>1</v>
      </c>
      <c r="S774" s="131">
        <v>1010</v>
      </c>
      <c r="T774" s="109"/>
      <c r="U774" s="131">
        <v>527.28099999999995</v>
      </c>
      <c r="V774" s="132">
        <v>4.8999999999999998E-4</v>
      </c>
      <c r="W774" s="132">
        <v>2.0372662513422164E-3</v>
      </c>
      <c r="X774" s="132">
        <v>5.6999999999999998E-4</v>
      </c>
    </row>
    <row r="775" spans="1:24">
      <c r="A775" t="s">
        <v>1214</v>
      </c>
      <c r="B775" t="s">
        <v>1250</v>
      </c>
      <c r="C775" t="s">
        <v>3637</v>
      </c>
      <c r="D775" t="s">
        <v>3638</v>
      </c>
      <c r="E775" t="s">
        <v>310</v>
      </c>
      <c r="F775" t="s">
        <v>3637</v>
      </c>
      <c r="G775" t="s">
        <v>3639</v>
      </c>
      <c r="H775" t="s">
        <v>322</v>
      </c>
      <c r="I775" t="s">
        <v>918</v>
      </c>
      <c r="J775" t="s">
        <v>205</v>
      </c>
      <c r="K775" t="s">
        <v>205</v>
      </c>
      <c r="L775" t="s">
        <v>326</v>
      </c>
      <c r="M775" t="s">
        <v>341</v>
      </c>
      <c r="N775" t="s">
        <v>463</v>
      </c>
      <c r="O775" t="s">
        <v>340</v>
      </c>
      <c r="P775" t="s">
        <v>1213</v>
      </c>
      <c r="Q775" s="131">
        <v>17200</v>
      </c>
      <c r="R775" s="131">
        <v>1</v>
      </c>
      <c r="S775" s="131">
        <v>2836</v>
      </c>
      <c r="T775" s="109">
        <v>34.4</v>
      </c>
      <c r="U775" s="131">
        <v>522.19200000000001</v>
      </c>
      <c r="V775" s="132">
        <v>1.8000000000000001E-4</v>
      </c>
      <c r="W775" s="132">
        <v>2.0176037792389535E-3</v>
      </c>
      <c r="X775" s="132">
        <v>5.9999999999999995E-4</v>
      </c>
    </row>
    <row r="776" spans="1:24">
      <c r="A776" t="s">
        <v>1214</v>
      </c>
      <c r="B776" t="s">
        <v>1250</v>
      </c>
      <c r="C776" t="s">
        <v>4042</v>
      </c>
      <c r="D776" t="s">
        <v>4043</v>
      </c>
      <c r="E776" t="s">
        <v>310</v>
      </c>
      <c r="F776" t="s">
        <v>4042</v>
      </c>
      <c r="G776" t="s">
        <v>4044</v>
      </c>
      <c r="H776" t="s">
        <v>322</v>
      </c>
      <c r="I776" t="s">
        <v>918</v>
      </c>
      <c r="J776" t="s">
        <v>205</v>
      </c>
      <c r="K776" t="s">
        <v>205</v>
      </c>
      <c r="L776" t="s">
        <v>326</v>
      </c>
      <c r="M776" t="s">
        <v>341</v>
      </c>
      <c r="N776" t="s">
        <v>459</v>
      </c>
      <c r="O776" t="s">
        <v>340</v>
      </c>
      <c r="P776" t="s">
        <v>1213</v>
      </c>
      <c r="Q776" s="131">
        <v>1344</v>
      </c>
      <c r="R776" s="131">
        <v>1</v>
      </c>
      <c r="S776" s="131">
        <v>38800</v>
      </c>
      <c r="T776" s="109"/>
      <c r="U776" s="131">
        <v>521.47199999999998</v>
      </c>
      <c r="V776" s="132">
        <v>2.9E-4</v>
      </c>
      <c r="W776" s="132">
        <v>2.0148219006941807E-3</v>
      </c>
      <c r="X776" s="132">
        <v>5.5999999999999995E-4</v>
      </c>
    </row>
    <row r="777" spans="1:24">
      <c r="A777" t="s">
        <v>1214</v>
      </c>
      <c r="B777" t="s">
        <v>1250</v>
      </c>
      <c r="C777" t="s">
        <v>3640</v>
      </c>
      <c r="D777" t="s">
        <v>3641</v>
      </c>
      <c r="E777" t="s">
        <v>310</v>
      </c>
      <c r="F777" t="s">
        <v>3642</v>
      </c>
      <c r="G777" t="s">
        <v>3643</v>
      </c>
      <c r="H777" t="s">
        <v>322</v>
      </c>
      <c r="I777" t="s">
        <v>918</v>
      </c>
      <c r="J777" t="s">
        <v>205</v>
      </c>
      <c r="K777" t="s">
        <v>205</v>
      </c>
      <c r="L777" t="s">
        <v>326</v>
      </c>
      <c r="M777" t="s">
        <v>341</v>
      </c>
      <c r="N777" t="s">
        <v>456</v>
      </c>
      <c r="O777" t="s">
        <v>340</v>
      </c>
      <c r="P777" t="s">
        <v>1213</v>
      </c>
      <c r="Q777" s="131">
        <v>4970</v>
      </c>
      <c r="R777" s="131">
        <v>1</v>
      </c>
      <c r="S777" s="131">
        <v>10400</v>
      </c>
      <c r="T777" s="109"/>
      <c r="U777" s="131">
        <v>516.88</v>
      </c>
      <c r="V777" s="132">
        <v>3.8000000000000002E-4</v>
      </c>
      <c r="W777" s="132">
        <v>1.9970796975308513E-3</v>
      </c>
      <c r="X777" s="132">
        <v>5.5999999999999995E-4</v>
      </c>
    </row>
    <row r="778" spans="1:24">
      <c r="A778" t="s">
        <v>1214</v>
      </c>
      <c r="B778" t="s">
        <v>1250</v>
      </c>
      <c r="C778" t="s">
        <v>2886</v>
      </c>
      <c r="D778" t="s">
        <v>2887</v>
      </c>
      <c r="E778" t="s">
        <v>310</v>
      </c>
      <c r="F778" t="s">
        <v>4045</v>
      </c>
      <c r="G778" t="s">
        <v>4046</v>
      </c>
      <c r="H778" t="s">
        <v>322</v>
      </c>
      <c r="I778" t="s">
        <v>918</v>
      </c>
      <c r="J778" t="s">
        <v>205</v>
      </c>
      <c r="K778" t="s">
        <v>205</v>
      </c>
      <c r="L778" t="s">
        <v>326</v>
      </c>
      <c r="M778" t="s">
        <v>341</v>
      </c>
      <c r="N778" t="s">
        <v>441</v>
      </c>
      <c r="O778" t="s">
        <v>340</v>
      </c>
      <c r="P778" t="s">
        <v>1213</v>
      </c>
      <c r="Q778" s="131">
        <v>15350</v>
      </c>
      <c r="R778" s="131">
        <v>1</v>
      </c>
      <c r="S778" s="131">
        <v>3094</v>
      </c>
      <c r="T778" s="109"/>
      <c r="U778" s="131">
        <v>474.92899999999997</v>
      </c>
      <c r="V778" s="132">
        <v>8.5999999999999998E-4</v>
      </c>
      <c r="W778" s="132">
        <v>1.8349927713756185E-3</v>
      </c>
      <c r="X778" s="132">
        <v>5.1000000000000004E-4</v>
      </c>
    </row>
    <row r="779" spans="1:24">
      <c r="A779" t="s">
        <v>1214</v>
      </c>
      <c r="B779" t="s">
        <v>1250</v>
      </c>
      <c r="C779" t="s">
        <v>4047</v>
      </c>
      <c r="D779" t="s">
        <v>4048</v>
      </c>
      <c r="E779" t="s">
        <v>310</v>
      </c>
      <c r="F779" t="s">
        <v>4047</v>
      </c>
      <c r="G779" t="s">
        <v>4049</v>
      </c>
      <c r="H779" t="s">
        <v>322</v>
      </c>
      <c r="I779" t="s">
        <v>918</v>
      </c>
      <c r="J779" t="s">
        <v>205</v>
      </c>
      <c r="K779" t="s">
        <v>205</v>
      </c>
      <c r="L779" t="s">
        <v>328</v>
      </c>
      <c r="M779" t="s">
        <v>341</v>
      </c>
      <c r="N779" t="s">
        <v>442</v>
      </c>
      <c r="O779" t="s">
        <v>340</v>
      </c>
      <c r="P779" t="s">
        <v>1213</v>
      </c>
      <c r="Q779" s="131">
        <v>50000</v>
      </c>
      <c r="R779" s="131">
        <v>1</v>
      </c>
      <c r="S779" s="131">
        <v>900.19945355191203</v>
      </c>
      <c r="T779" s="109"/>
      <c r="U779" s="131">
        <v>450.09972677595601</v>
      </c>
      <c r="V779" s="132">
        <v>6.4000000000000005E-4</v>
      </c>
      <c r="W779" s="132">
        <v>1.7390594068419074E-3</v>
      </c>
      <c r="X779" s="132">
        <v>5.1000000000000004E-4</v>
      </c>
    </row>
    <row r="780" spans="1:24">
      <c r="A780" t="s">
        <v>1214</v>
      </c>
      <c r="B780" t="s">
        <v>1250</v>
      </c>
      <c r="C780" t="s">
        <v>3225</v>
      </c>
      <c r="D780" t="s">
        <v>3226</v>
      </c>
      <c r="E780" t="s">
        <v>310</v>
      </c>
      <c r="F780" t="s">
        <v>3225</v>
      </c>
      <c r="G780" t="s">
        <v>3532</v>
      </c>
      <c r="H780" t="s">
        <v>322</v>
      </c>
      <c r="I780" t="s">
        <v>918</v>
      </c>
      <c r="J780" t="s">
        <v>205</v>
      </c>
      <c r="K780" t="s">
        <v>205</v>
      </c>
      <c r="L780" t="s">
        <v>326</v>
      </c>
      <c r="M780" t="s">
        <v>341</v>
      </c>
      <c r="N780" t="s">
        <v>442</v>
      </c>
      <c r="O780" t="s">
        <v>340</v>
      </c>
      <c r="P780" t="s">
        <v>1213</v>
      </c>
      <c r="Q780" s="131">
        <v>29250</v>
      </c>
      <c r="R780" s="131">
        <v>1</v>
      </c>
      <c r="S780" s="131">
        <v>1532</v>
      </c>
      <c r="T780" s="109"/>
      <c r="U780" s="131">
        <v>448.11</v>
      </c>
      <c r="V780" s="132">
        <v>1.6000000000000001E-4</v>
      </c>
      <c r="W780" s="132">
        <v>1.7313716593030295E-3</v>
      </c>
      <c r="X780" s="132">
        <v>4.8999999999999998E-4</v>
      </c>
    </row>
    <row r="781" spans="1:24">
      <c r="A781" t="s">
        <v>1214</v>
      </c>
      <c r="B781" t="s">
        <v>1250</v>
      </c>
      <c r="C781" t="s">
        <v>4050</v>
      </c>
      <c r="D781" t="s">
        <v>4051</v>
      </c>
      <c r="E781" t="s">
        <v>310</v>
      </c>
      <c r="F781" t="s">
        <v>4052</v>
      </c>
      <c r="G781" t="s">
        <v>4053</v>
      </c>
      <c r="H781" t="s">
        <v>322</v>
      </c>
      <c r="I781" t="s">
        <v>918</v>
      </c>
      <c r="J781" t="s">
        <v>205</v>
      </c>
      <c r="K781" t="s">
        <v>205</v>
      </c>
      <c r="L781" t="s">
        <v>326</v>
      </c>
      <c r="M781" t="s">
        <v>341</v>
      </c>
      <c r="N781" t="s">
        <v>478</v>
      </c>
      <c r="O781" t="s">
        <v>340</v>
      </c>
      <c r="P781" t="s">
        <v>1213</v>
      </c>
      <c r="Q781" s="131">
        <v>95000.78</v>
      </c>
      <c r="R781" s="131">
        <v>1</v>
      </c>
      <c r="S781" s="131">
        <v>452</v>
      </c>
      <c r="T781" s="109"/>
      <c r="U781" s="131">
        <v>429.404</v>
      </c>
      <c r="V781" s="132">
        <v>1.72E-3</v>
      </c>
      <c r="W781" s="132">
        <v>1.6590969092217492E-3</v>
      </c>
      <c r="X781" s="132">
        <v>4.6000000000000001E-4</v>
      </c>
    </row>
    <row r="782" spans="1:24">
      <c r="A782" t="s">
        <v>1214</v>
      </c>
      <c r="B782" t="s">
        <v>1250</v>
      </c>
      <c r="C782" t="s">
        <v>4054</v>
      </c>
      <c r="D782" t="s">
        <v>4055</v>
      </c>
      <c r="E782" t="s">
        <v>310</v>
      </c>
      <c r="F782" t="s">
        <v>4054</v>
      </c>
      <c r="G782" t="s">
        <v>4056</v>
      </c>
      <c r="H782" t="s">
        <v>322</v>
      </c>
      <c r="I782" t="s">
        <v>918</v>
      </c>
      <c r="J782" t="s">
        <v>205</v>
      </c>
      <c r="K782" t="s">
        <v>205</v>
      </c>
      <c r="L782" t="s">
        <v>326</v>
      </c>
      <c r="M782" t="s">
        <v>341</v>
      </c>
      <c r="N782" t="s">
        <v>476</v>
      </c>
      <c r="O782" t="s">
        <v>340</v>
      </c>
      <c r="P782" t="s">
        <v>1213</v>
      </c>
      <c r="Q782" s="131">
        <v>6500</v>
      </c>
      <c r="R782" s="131">
        <v>1</v>
      </c>
      <c r="S782" s="131">
        <v>6518</v>
      </c>
      <c r="T782" s="109"/>
      <c r="U782" s="131">
        <v>423.67</v>
      </c>
      <c r="V782" s="132">
        <v>1.2999999999999999E-4</v>
      </c>
      <c r="W782" s="132">
        <v>1.6369423375887939E-3</v>
      </c>
      <c r="X782" s="132">
        <v>4.6000000000000001E-4</v>
      </c>
    </row>
    <row r="783" spans="1:24">
      <c r="A783" t="s">
        <v>1214</v>
      </c>
      <c r="B783" t="s">
        <v>1250</v>
      </c>
      <c r="C783" t="s">
        <v>1955</v>
      </c>
      <c r="D783" t="s">
        <v>1956</v>
      </c>
      <c r="E783" t="s">
        <v>310</v>
      </c>
      <c r="F783" t="s">
        <v>3752</v>
      </c>
      <c r="G783" t="s">
        <v>3753</v>
      </c>
      <c r="H783" t="s">
        <v>322</v>
      </c>
      <c r="I783" t="s">
        <v>918</v>
      </c>
      <c r="J783" t="s">
        <v>205</v>
      </c>
      <c r="K783" t="s">
        <v>205</v>
      </c>
      <c r="L783" t="s">
        <v>326</v>
      </c>
      <c r="M783" t="s">
        <v>341</v>
      </c>
      <c r="N783" t="s">
        <v>465</v>
      </c>
      <c r="O783" t="s">
        <v>340</v>
      </c>
      <c r="P783" t="s">
        <v>1213</v>
      </c>
      <c r="Q783" s="131">
        <v>18500</v>
      </c>
      <c r="R783" s="131">
        <v>1</v>
      </c>
      <c r="S783" s="131">
        <v>2261</v>
      </c>
      <c r="T783" s="109"/>
      <c r="U783" s="131">
        <v>418.28500000000003</v>
      </c>
      <c r="V783" s="132">
        <v>9.0000000000000006E-5</v>
      </c>
      <c r="W783" s="132">
        <v>1.6161362043060135E-3</v>
      </c>
      <c r="X783" s="132">
        <v>4.4999999999999999E-4</v>
      </c>
    </row>
    <row r="784" spans="1:24">
      <c r="A784" t="s">
        <v>1214</v>
      </c>
      <c r="B784" t="s">
        <v>1250</v>
      </c>
      <c r="C784" t="s">
        <v>4057</v>
      </c>
      <c r="D784" t="s">
        <v>4058</v>
      </c>
      <c r="E784" t="s">
        <v>310</v>
      </c>
      <c r="F784" t="s">
        <v>4057</v>
      </c>
      <c r="G784" t="s">
        <v>4059</v>
      </c>
      <c r="H784" t="s">
        <v>322</v>
      </c>
      <c r="I784" t="s">
        <v>918</v>
      </c>
      <c r="J784" t="s">
        <v>205</v>
      </c>
      <c r="K784" t="s">
        <v>205</v>
      </c>
      <c r="L784" t="s">
        <v>326</v>
      </c>
      <c r="M784" t="s">
        <v>341</v>
      </c>
      <c r="N784" t="s">
        <v>467</v>
      </c>
      <c r="O784" t="s">
        <v>340</v>
      </c>
      <c r="P784" t="s">
        <v>1213</v>
      </c>
      <c r="Q784" s="131">
        <v>105000</v>
      </c>
      <c r="R784" s="131">
        <v>1</v>
      </c>
      <c r="S784" s="131">
        <v>350.6</v>
      </c>
      <c r="T784" s="109"/>
      <c r="U784" s="131">
        <v>368.13</v>
      </c>
      <c r="V784" s="132">
        <v>1.58E-3</v>
      </c>
      <c r="W784" s="132">
        <v>1.4223513176211738E-3</v>
      </c>
      <c r="X784" s="132">
        <v>4.0000000000000002E-4</v>
      </c>
    </row>
    <row r="785" spans="1:24">
      <c r="A785" t="s">
        <v>1214</v>
      </c>
      <c r="B785" t="s">
        <v>1250</v>
      </c>
      <c r="C785" t="s">
        <v>2073</v>
      </c>
      <c r="D785" t="s">
        <v>2074</v>
      </c>
      <c r="E785" t="s">
        <v>310</v>
      </c>
      <c r="F785" t="s">
        <v>2073</v>
      </c>
      <c r="G785" t="s">
        <v>3594</v>
      </c>
      <c r="H785" t="s">
        <v>322</v>
      </c>
      <c r="I785" t="s">
        <v>918</v>
      </c>
      <c r="J785" t="s">
        <v>205</v>
      </c>
      <c r="K785" t="s">
        <v>205</v>
      </c>
      <c r="L785" t="s">
        <v>326</v>
      </c>
      <c r="M785" t="s">
        <v>341</v>
      </c>
      <c r="N785" t="s">
        <v>478</v>
      </c>
      <c r="O785" t="s">
        <v>340</v>
      </c>
      <c r="P785" t="s">
        <v>1213</v>
      </c>
      <c r="Q785" s="131">
        <v>42590</v>
      </c>
      <c r="R785" s="131">
        <v>1</v>
      </c>
      <c r="S785" s="131">
        <v>840.4</v>
      </c>
      <c r="T785" s="109"/>
      <c r="U785" s="131">
        <v>357.92599999999999</v>
      </c>
      <c r="V785" s="132">
        <v>4.2000000000000002E-4</v>
      </c>
      <c r="W785" s="132">
        <v>1.38292591668942E-3</v>
      </c>
      <c r="X785" s="132">
        <v>3.8999999999999999E-4</v>
      </c>
    </row>
    <row r="786" spans="1:24">
      <c r="A786" t="s">
        <v>1214</v>
      </c>
      <c r="B786" t="s">
        <v>1250</v>
      </c>
      <c r="C786" t="s">
        <v>4060</v>
      </c>
      <c r="D786" t="s">
        <v>4061</v>
      </c>
      <c r="E786" t="s">
        <v>310</v>
      </c>
      <c r="F786" t="s">
        <v>4060</v>
      </c>
      <c r="G786" t="s">
        <v>4062</v>
      </c>
      <c r="H786" t="s">
        <v>322</v>
      </c>
      <c r="I786" t="s">
        <v>918</v>
      </c>
      <c r="J786" t="s">
        <v>205</v>
      </c>
      <c r="K786" t="s">
        <v>205</v>
      </c>
      <c r="L786" t="s">
        <v>326</v>
      </c>
      <c r="M786" t="s">
        <v>341</v>
      </c>
      <c r="N786" t="s">
        <v>465</v>
      </c>
      <c r="O786" t="s">
        <v>340</v>
      </c>
      <c r="P786" t="s">
        <v>1213</v>
      </c>
      <c r="Q786" s="131">
        <v>690</v>
      </c>
      <c r="R786" s="131">
        <v>1</v>
      </c>
      <c r="S786" s="131">
        <v>45650</v>
      </c>
      <c r="T786" s="109"/>
      <c r="U786" s="131">
        <v>314.98500000000001</v>
      </c>
      <c r="V786" s="132">
        <v>1.1E-4</v>
      </c>
      <c r="W786" s="132">
        <v>1.2170139075351246E-3</v>
      </c>
      <c r="X786" s="132">
        <v>3.4000000000000002E-4</v>
      </c>
    </row>
    <row r="787" spans="1:24">
      <c r="A787" t="s">
        <v>1214</v>
      </c>
      <c r="B787" t="s">
        <v>1250</v>
      </c>
      <c r="C787" t="s">
        <v>4063</v>
      </c>
      <c r="D787" t="s">
        <v>4064</v>
      </c>
      <c r="E787" t="s">
        <v>310</v>
      </c>
      <c r="F787" t="s">
        <v>4063</v>
      </c>
      <c r="G787" t="s">
        <v>4065</v>
      </c>
      <c r="H787" t="s">
        <v>322</v>
      </c>
      <c r="I787" t="s">
        <v>918</v>
      </c>
      <c r="J787" t="s">
        <v>205</v>
      </c>
      <c r="K787" t="s">
        <v>205</v>
      </c>
      <c r="L787" t="s">
        <v>326</v>
      </c>
      <c r="M787" t="s">
        <v>341</v>
      </c>
      <c r="N787" t="s">
        <v>457</v>
      </c>
      <c r="O787" t="s">
        <v>340</v>
      </c>
      <c r="P787" t="s">
        <v>1213</v>
      </c>
      <c r="Q787" s="131">
        <v>10280</v>
      </c>
      <c r="R787" s="131">
        <v>1</v>
      </c>
      <c r="S787" s="131">
        <v>2980</v>
      </c>
      <c r="T787" s="109"/>
      <c r="U787" s="131">
        <v>306.34399999999999</v>
      </c>
      <c r="V787" s="132">
        <v>4.2999999999999999E-4</v>
      </c>
      <c r="W787" s="132">
        <v>1.1836275012776488E-3</v>
      </c>
      <c r="X787" s="132">
        <v>3.3E-4</v>
      </c>
    </row>
    <row r="788" spans="1:24">
      <c r="A788" t="s">
        <v>1214</v>
      </c>
      <c r="B788" t="s">
        <v>1250</v>
      </c>
      <c r="C788" t="s">
        <v>1652</v>
      </c>
      <c r="D788" t="s">
        <v>1653</v>
      </c>
      <c r="E788" t="s">
        <v>310</v>
      </c>
      <c r="F788" t="s">
        <v>3521</v>
      </c>
      <c r="G788" t="s">
        <v>3522</v>
      </c>
      <c r="H788" t="s">
        <v>322</v>
      </c>
      <c r="I788" t="s">
        <v>918</v>
      </c>
      <c r="J788" t="s">
        <v>205</v>
      </c>
      <c r="K788" t="s">
        <v>205</v>
      </c>
      <c r="L788" t="s">
        <v>326</v>
      </c>
      <c r="M788" t="s">
        <v>341</v>
      </c>
      <c r="N788" t="s">
        <v>455</v>
      </c>
      <c r="O788" t="s">
        <v>340</v>
      </c>
      <c r="P788" t="s">
        <v>1213</v>
      </c>
      <c r="Q788" s="131">
        <v>2806</v>
      </c>
      <c r="R788" s="131">
        <v>1</v>
      </c>
      <c r="S788" s="131">
        <v>9900</v>
      </c>
      <c r="T788" s="109"/>
      <c r="U788" s="131">
        <v>277.79399999999998</v>
      </c>
      <c r="V788" s="132">
        <v>3.0000000000000001E-5</v>
      </c>
      <c r="W788" s="132">
        <v>1.0733182895370013E-3</v>
      </c>
      <c r="X788" s="132">
        <v>2.9999999999999997E-4</v>
      </c>
    </row>
    <row r="789" spans="1:24">
      <c r="A789" t="s">
        <v>1214</v>
      </c>
      <c r="B789" t="s">
        <v>1250</v>
      </c>
      <c r="C789" t="s">
        <v>4066</v>
      </c>
      <c r="D789" t="s">
        <v>4067</v>
      </c>
      <c r="E789" t="s">
        <v>310</v>
      </c>
      <c r="F789" t="s">
        <v>4066</v>
      </c>
      <c r="G789" t="s">
        <v>4068</v>
      </c>
      <c r="H789" t="s">
        <v>322</v>
      </c>
      <c r="I789" t="s">
        <v>918</v>
      </c>
      <c r="J789" t="s">
        <v>205</v>
      </c>
      <c r="K789" t="s">
        <v>205</v>
      </c>
      <c r="L789" t="s">
        <v>326</v>
      </c>
      <c r="M789" t="s">
        <v>341</v>
      </c>
      <c r="N789" t="s">
        <v>457</v>
      </c>
      <c r="O789" t="s">
        <v>340</v>
      </c>
      <c r="P789" t="s">
        <v>1213</v>
      </c>
      <c r="Q789" s="131">
        <v>18844</v>
      </c>
      <c r="R789" s="131">
        <v>1</v>
      </c>
      <c r="S789" s="131">
        <v>1420</v>
      </c>
      <c r="T789" s="109"/>
      <c r="U789" s="131">
        <v>267.58499999999998</v>
      </c>
      <c r="V789" s="132">
        <v>1.09E-3</v>
      </c>
      <c r="W789" s="132">
        <v>1.0338735700042424E-3</v>
      </c>
      <c r="X789" s="132">
        <v>2.9E-4</v>
      </c>
    </row>
    <row r="790" spans="1:24">
      <c r="A790" t="s">
        <v>1214</v>
      </c>
      <c r="B790" t="s">
        <v>1250</v>
      </c>
      <c r="C790" t="s">
        <v>4069</v>
      </c>
      <c r="D790" t="s">
        <v>4070</v>
      </c>
      <c r="E790" t="s">
        <v>310</v>
      </c>
      <c r="F790" t="s">
        <v>4069</v>
      </c>
      <c r="G790" t="s">
        <v>4071</v>
      </c>
      <c r="H790" t="s">
        <v>322</v>
      </c>
      <c r="I790" t="s">
        <v>918</v>
      </c>
      <c r="J790" t="s">
        <v>205</v>
      </c>
      <c r="K790" t="s">
        <v>205</v>
      </c>
      <c r="L790" t="s">
        <v>326</v>
      </c>
      <c r="M790" t="s">
        <v>341</v>
      </c>
      <c r="N790" t="s">
        <v>457</v>
      </c>
      <c r="O790" t="s">
        <v>340</v>
      </c>
      <c r="P790" t="s">
        <v>1213</v>
      </c>
      <c r="Q790" s="131">
        <v>105500</v>
      </c>
      <c r="R790" s="131">
        <v>1</v>
      </c>
      <c r="S790" s="131">
        <v>212.9</v>
      </c>
      <c r="T790" s="109"/>
      <c r="U790" s="131">
        <v>224.61</v>
      </c>
      <c r="V790" s="132">
        <v>1.24E-3</v>
      </c>
      <c r="W790" s="132">
        <v>8.6783019436311045E-4</v>
      </c>
      <c r="X790" s="132">
        <v>2.4000000000000001E-4</v>
      </c>
    </row>
    <row r="791" spans="1:24">
      <c r="A791" t="s">
        <v>1214</v>
      </c>
      <c r="B791" t="s">
        <v>1250</v>
      </c>
      <c r="C791" t="s">
        <v>4072</v>
      </c>
      <c r="D791" t="s">
        <v>4073</v>
      </c>
      <c r="E791" t="s">
        <v>310</v>
      </c>
      <c r="F791" t="s">
        <v>4072</v>
      </c>
      <c r="G791" t="s">
        <v>4074</v>
      </c>
      <c r="H791" t="s">
        <v>322</v>
      </c>
      <c r="I791" t="s">
        <v>918</v>
      </c>
      <c r="J791" t="s">
        <v>205</v>
      </c>
      <c r="K791" t="s">
        <v>205</v>
      </c>
      <c r="L791" t="s">
        <v>326</v>
      </c>
      <c r="M791" t="s">
        <v>341</v>
      </c>
      <c r="N791" t="s">
        <v>457</v>
      </c>
      <c r="O791" t="s">
        <v>340</v>
      </c>
      <c r="P791" t="s">
        <v>1213</v>
      </c>
      <c r="Q791" s="131">
        <v>22367</v>
      </c>
      <c r="R791" s="131">
        <v>1</v>
      </c>
      <c r="S791" s="131">
        <v>867.5</v>
      </c>
      <c r="T791" s="109"/>
      <c r="U791" s="131">
        <v>194.03399999999999</v>
      </c>
      <c r="V791" s="132">
        <v>1.47E-3</v>
      </c>
      <c r="W791" s="132">
        <v>7.4969308549508817E-4</v>
      </c>
      <c r="X791" s="132">
        <v>2.1000000000000001E-4</v>
      </c>
    </row>
    <row r="792" spans="1:24">
      <c r="A792" t="s">
        <v>1214</v>
      </c>
      <c r="B792" t="s">
        <v>1250</v>
      </c>
      <c r="C792" t="s">
        <v>4075</v>
      </c>
      <c r="D792" t="s">
        <v>4076</v>
      </c>
      <c r="E792" t="s">
        <v>310</v>
      </c>
      <c r="F792" t="s">
        <v>4077</v>
      </c>
      <c r="G792" t="s">
        <v>4078</v>
      </c>
      <c r="H792" t="s">
        <v>322</v>
      </c>
      <c r="I792" t="s">
        <v>918</v>
      </c>
      <c r="J792" t="s">
        <v>205</v>
      </c>
      <c r="K792" t="s">
        <v>205</v>
      </c>
      <c r="L792" t="s">
        <v>326</v>
      </c>
      <c r="M792" t="s">
        <v>341</v>
      </c>
      <c r="N792" t="s">
        <v>464</v>
      </c>
      <c r="O792" t="s">
        <v>340</v>
      </c>
      <c r="P792" t="s">
        <v>1213</v>
      </c>
      <c r="Q792" s="131">
        <v>451</v>
      </c>
      <c r="R792" s="131">
        <v>1</v>
      </c>
      <c r="S792" s="131">
        <v>25390</v>
      </c>
      <c r="T792" s="109"/>
      <c r="U792" s="131">
        <v>114.509</v>
      </c>
      <c r="V792" s="132">
        <v>1.6000000000000001E-4</v>
      </c>
      <c r="W792" s="132">
        <v>4.4243073650472115E-4</v>
      </c>
      <c r="X792" s="132">
        <v>1.2E-4</v>
      </c>
    </row>
    <row r="793" spans="1:24">
      <c r="A793" t="s">
        <v>1214</v>
      </c>
      <c r="B793" t="s">
        <v>1250</v>
      </c>
      <c r="C793" t="s">
        <v>4079</v>
      </c>
      <c r="D793" t="s">
        <v>4080</v>
      </c>
      <c r="E793" t="s">
        <v>310</v>
      </c>
      <c r="F793" t="s">
        <v>4079</v>
      </c>
      <c r="G793" t="s">
        <v>4081</v>
      </c>
      <c r="H793" t="s">
        <v>322</v>
      </c>
      <c r="I793" t="s">
        <v>918</v>
      </c>
      <c r="J793" t="s">
        <v>205</v>
      </c>
      <c r="K793" t="s">
        <v>205</v>
      </c>
      <c r="L793" t="s">
        <v>326</v>
      </c>
      <c r="M793" t="s">
        <v>341</v>
      </c>
      <c r="N793" t="s">
        <v>467</v>
      </c>
      <c r="O793" t="s">
        <v>340</v>
      </c>
      <c r="P793" t="s">
        <v>1213</v>
      </c>
      <c r="Q793" s="131">
        <v>7951</v>
      </c>
      <c r="R793" s="131">
        <v>1</v>
      </c>
      <c r="S793" s="131">
        <v>1150</v>
      </c>
      <c r="T793" s="109"/>
      <c r="U793" s="131">
        <v>91.436999999999998</v>
      </c>
      <c r="V793" s="132">
        <v>8.4999999999999995E-4</v>
      </c>
      <c r="W793" s="132">
        <v>3.532869840255542E-4</v>
      </c>
      <c r="X793" s="132">
        <v>1E-4</v>
      </c>
    </row>
    <row r="794" spans="1:24">
      <c r="A794" t="s">
        <v>1214</v>
      </c>
      <c r="B794" t="s">
        <v>1250</v>
      </c>
      <c r="C794" t="s">
        <v>4082</v>
      </c>
      <c r="D794" t="s">
        <v>4083</v>
      </c>
      <c r="E794" t="s">
        <v>310</v>
      </c>
      <c r="F794" t="s">
        <v>4082</v>
      </c>
      <c r="G794" t="s">
        <v>4084</v>
      </c>
      <c r="H794" t="s">
        <v>322</v>
      </c>
      <c r="I794" t="s">
        <v>918</v>
      </c>
      <c r="J794" t="s">
        <v>205</v>
      </c>
      <c r="K794" t="s">
        <v>205</v>
      </c>
      <c r="L794" t="s">
        <v>326</v>
      </c>
      <c r="M794" t="s">
        <v>341</v>
      </c>
      <c r="N794" t="s">
        <v>472</v>
      </c>
      <c r="O794" t="s">
        <v>340</v>
      </c>
      <c r="P794" t="s">
        <v>1213</v>
      </c>
      <c r="Q794" s="131">
        <v>84800</v>
      </c>
      <c r="R794" s="131">
        <v>1</v>
      </c>
      <c r="S794" s="131">
        <v>89.1</v>
      </c>
      <c r="T794" s="109"/>
      <c r="U794" s="131">
        <v>75.557000000000002</v>
      </c>
      <c r="V794" s="132">
        <v>9.7000000000000005E-4</v>
      </c>
      <c r="W794" s="132">
        <v>2.9193110723250764E-4</v>
      </c>
      <c r="X794" s="132">
        <v>8.0000000000000007E-5</v>
      </c>
    </row>
    <row r="795" spans="1:24">
      <c r="A795" t="s">
        <v>1214</v>
      </c>
      <c r="B795" t="s">
        <v>1250</v>
      </c>
      <c r="C795" t="s">
        <v>4085</v>
      </c>
      <c r="D795" t="s">
        <v>4086</v>
      </c>
      <c r="E795" t="s">
        <v>310</v>
      </c>
      <c r="F795" t="s">
        <v>4085</v>
      </c>
      <c r="G795" t="s">
        <v>4087</v>
      </c>
      <c r="H795" t="s">
        <v>322</v>
      </c>
      <c r="I795" t="s">
        <v>918</v>
      </c>
      <c r="J795" t="s">
        <v>205</v>
      </c>
      <c r="K795" t="s">
        <v>205</v>
      </c>
      <c r="L795" t="s">
        <v>326</v>
      </c>
      <c r="M795" t="s">
        <v>341</v>
      </c>
      <c r="N795" t="s">
        <v>451</v>
      </c>
      <c r="O795" t="s">
        <v>340</v>
      </c>
      <c r="P795" t="s">
        <v>1213</v>
      </c>
      <c r="Q795" s="131">
        <v>70397.91</v>
      </c>
      <c r="R795" s="131">
        <v>1</v>
      </c>
      <c r="S795" s="131">
        <v>56.5</v>
      </c>
      <c r="T795" s="109"/>
      <c r="U795" s="131">
        <v>39.774999999999999</v>
      </c>
      <c r="V795" s="132">
        <v>4.6999999999999999E-4</v>
      </c>
      <c r="W795" s="132">
        <v>1.5367947099769697E-4</v>
      </c>
      <c r="X795" s="132">
        <v>4.0000000000000003E-5</v>
      </c>
    </row>
    <row r="796" spans="1:24">
      <c r="A796" t="s">
        <v>1214</v>
      </c>
      <c r="B796" t="s">
        <v>1250</v>
      </c>
      <c r="C796" t="s">
        <v>4088</v>
      </c>
      <c r="D796" t="s">
        <v>4089</v>
      </c>
      <c r="E796" t="s">
        <v>310</v>
      </c>
      <c r="F796" t="s">
        <v>4088</v>
      </c>
      <c r="G796" t="s">
        <v>4090</v>
      </c>
      <c r="H796" t="s">
        <v>322</v>
      </c>
      <c r="I796" t="s">
        <v>918</v>
      </c>
      <c r="J796" t="s">
        <v>205</v>
      </c>
      <c r="K796" t="s">
        <v>205</v>
      </c>
      <c r="L796" t="s">
        <v>326</v>
      </c>
      <c r="M796" t="s">
        <v>341</v>
      </c>
      <c r="N796" t="s">
        <v>472</v>
      </c>
      <c r="O796" t="s">
        <v>340</v>
      </c>
      <c r="P796" t="s">
        <v>1213</v>
      </c>
      <c r="Q796" s="131">
        <v>103150</v>
      </c>
      <c r="R796" s="131">
        <v>1</v>
      </c>
      <c r="S796" s="131">
        <v>24.9</v>
      </c>
      <c r="T796" s="109"/>
      <c r="U796" s="131">
        <v>25.684000000000001</v>
      </c>
      <c r="V796" s="132">
        <v>9.3000000000000005E-4</v>
      </c>
      <c r="W796" s="132">
        <v>9.9235789644370814E-5</v>
      </c>
      <c r="X796" s="132">
        <v>3.0000000000000001E-5</v>
      </c>
    </row>
    <row r="797" spans="1:24">
      <c r="A797" t="s">
        <v>1214</v>
      </c>
      <c r="B797" t="s">
        <v>1250</v>
      </c>
      <c r="C797" t="s">
        <v>4091</v>
      </c>
      <c r="D797" t="s">
        <v>4092</v>
      </c>
      <c r="E797" t="s">
        <v>310</v>
      </c>
      <c r="F797" t="s">
        <v>4091</v>
      </c>
      <c r="G797" t="s">
        <v>4093</v>
      </c>
      <c r="H797" t="s">
        <v>322</v>
      </c>
      <c r="I797" t="s">
        <v>918</v>
      </c>
      <c r="J797" t="s">
        <v>205</v>
      </c>
      <c r="K797" t="s">
        <v>205</v>
      </c>
      <c r="L797" t="s">
        <v>326</v>
      </c>
      <c r="M797" t="s">
        <v>341</v>
      </c>
      <c r="N797" t="s">
        <v>461</v>
      </c>
      <c r="O797" t="s">
        <v>340</v>
      </c>
      <c r="P797" t="s">
        <v>1213</v>
      </c>
      <c r="Q797" s="131">
        <v>8891</v>
      </c>
      <c r="R797" s="131">
        <v>1</v>
      </c>
      <c r="S797" s="131">
        <v>222.2</v>
      </c>
      <c r="T797" s="109"/>
      <c r="U797" s="131">
        <v>19.756</v>
      </c>
      <c r="V797" s="132">
        <v>1.8000000000000001E-4</v>
      </c>
      <c r="W797" s="132">
        <v>7.6331656292407326E-5</v>
      </c>
      <c r="X797" s="132">
        <v>2.0000000000000002E-5</v>
      </c>
    </row>
    <row r="798" spans="1:24">
      <c r="A798" t="s">
        <v>1214</v>
      </c>
      <c r="B798" t="s">
        <v>1250</v>
      </c>
      <c r="C798" t="s">
        <v>3971</v>
      </c>
      <c r="D798" t="s">
        <v>3972</v>
      </c>
      <c r="E798" t="s">
        <v>310</v>
      </c>
      <c r="F798" t="s">
        <v>3971</v>
      </c>
      <c r="G798" t="s">
        <v>3973</v>
      </c>
      <c r="H798" t="s">
        <v>322</v>
      </c>
      <c r="I798" t="s">
        <v>918</v>
      </c>
      <c r="J798" t="s">
        <v>205</v>
      </c>
      <c r="K798" t="s">
        <v>205</v>
      </c>
      <c r="L798" t="s">
        <v>326</v>
      </c>
      <c r="M798" t="s">
        <v>341</v>
      </c>
      <c r="N798" t="s">
        <v>479</v>
      </c>
      <c r="O798" t="s">
        <v>340</v>
      </c>
      <c r="P798" t="s">
        <v>1213</v>
      </c>
      <c r="Q798" s="131">
        <v>590.80999999999995</v>
      </c>
      <c r="R798" s="131">
        <v>1</v>
      </c>
      <c r="S798" s="131">
        <v>2690</v>
      </c>
      <c r="T798" s="109"/>
      <c r="U798" s="131">
        <v>15.893000000000001</v>
      </c>
      <c r="V798" s="132">
        <v>1.0000000000000001E-5</v>
      </c>
      <c r="W798" s="132">
        <v>6.1406105155660548E-5</v>
      </c>
      <c r="X798" s="132">
        <v>2.0000000000000002E-5</v>
      </c>
    </row>
    <row r="799" spans="1:24">
      <c r="A799" t="s">
        <v>1214</v>
      </c>
      <c r="B799" t="s">
        <v>1250</v>
      </c>
      <c r="C799" t="s">
        <v>3058</v>
      </c>
      <c r="D799" t="s">
        <v>3059</v>
      </c>
      <c r="E799" t="s">
        <v>310</v>
      </c>
      <c r="F799" t="s">
        <v>3058</v>
      </c>
      <c r="G799" t="s">
        <v>3952</v>
      </c>
      <c r="H799" t="s">
        <v>322</v>
      </c>
      <c r="I799" t="s">
        <v>918</v>
      </c>
      <c r="J799" t="s">
        <v>205</v>
      </c>
      <c r="K799" t="s">
        <v>205</v>
      </c>
      <c r="L799" t="s">
        <v>326</v>
      </c>
      <c r="M799" t="s">
        <v>341</v>
      </c>
      <c r="N799" t="s">
        <v>478</v>
      </c>
      <c r="O799" t="s">
        <v>340</v>
      </c>
      <c r="P799" t="s">
        <v>1213</v>
      </c>
      <c r="Q799" s="131">
        <v>13590</v>
      </c>
      <c r="R799" s="131">
        <v>1</v>
      </c>
      <c r="S799" s="131">
        <v>2683</v>
      </c>
      <c r="T799" s="109"/>
      <c r="U799" s="131">
        <v>364.61970000000002</v>
      </c>
      <c r="V799" s="132"/>
      <c r="W799" s="132">
        <v>1.4087885005993456E-3</v>
      </c>
      <c r="X799" s="132">
        <v>-2.0000000000000002E-5</v>
      </c>
    </row>
    <row r="800" spans="1:24">
      <c r="A800" t="s">
        <v>1214</v>
      </c>
      <c r="B800" t="s">
        <v>1250</v>
      </c>
      <c r="C800" t="s">
        <v>3456</v>
      </c>
      <c r="D800" t="s">
        <v>3457</v>
      </c>
      <c r="E800" t="s">
        <v>80</v>
      </c>
      <c r="F800" t="s">
        <v>4094</v>
      </c>
      <c r="G800" t="s">
        <v>4095</v>
      </c>
      <c r="H800" t="s">
        <v>322</v>
      </c>
      <c r="I800" t="s">
        <v>918</v>
      </c>
      <c r="J800" t="s">
        <v>206</v>
      </c>
      <c r="K800" t="s">
        <v>225</v>
      </c>
      <c r="L800" t="s">
        <v>326</v>
      </c>
      <c r="M800" t="s">
        <v>369</v>
      </c>
      <c r="N800" t="s">
        <v>569</v>
      </c>
      <c r="O800" t="s">
        <v>340</v>
      </c>
      <c r="P800" t="s">
        <v>1217</v>
      </c>
      <c r="Q800" s="131">
        <v>111555.09</v>
      </c>
      <c r="R800" s="131">
        <v>3.9550000000000001</v>
      </c>
      <c r="S800" s="131">
        <v>311.2</v>
      </c>
      <c r="T800" s="109"/>
      <c r="U800" s="131">
        <v>1373.085</v>
      </c>
      <c r="V800" s="132">
        <v>6.9999999999999994E-5</v>
      </c>
      <c r="W800" s="132">
        <v>5.3052162522909552E-3</v>
      </c>
      <c r="X800" s="132">
        <v>1.49E-3</v>
      </c>
    </row>
    <row r="801" spans="1:24">
      <c r="A801" t="s">
        <v>1214</v>
      </c>
      <c r="B801" t="s">
        <v>1250</v>
      </c>
      <c r="C801" t="s">
        <v>1910</v>
      </c>
      <c r="D801" t="s">
        <v>1911</v>
      </c>
      <c r="E801" t="s">
        <v>80</v>
      </c>
      <c r="F801" t="s">
        <v>4096</v>
      </c>
      <c r="G801" t="s">
        <v>4097</v>
      </c>
      <c r="H801" t="s">
        <v>322</v>
      </c>
      <c r="I801" t="s">
        <v>918</v>
      </c>
      <c r="J801" t="s">
        <v>206</v>
      </c>
      <c r="K801" t="s">
        <v>234</v>
      </c>
      <c r="L801" t="s">
        <v>326</v>
      </c>
      <c r="M801" t="s">
        <v>315</v>
      </c>
      <c r="N801" t="s">
        <v>488</v>
      </c>
      <c r="O801" t="s">
        <v>340</v>
      </c>
      <c r="P801" t="s">
        <v>1219</v>
      </c>
      <c r="Q801" s="131">
        <v>140000</v>
      </c>
      <c r="R801" s="131">
        <v>4.6239999999999997</v>
      </c>
      <c r="S801" s="131">
        <v>157.6</v>
      </c>
      <c r="T801" s="109"/>
      <c r="U801" s="131">
        <v>1020.151</v>
      </c>
      <c r="V801" s="132">
        <v>8.0000000000000007E-5</v>
      </c>
      <c r="W801" s="132">
        <v>3.9415780268452936E-3</v>
      </c>
      <c r="X801" s="132">
        <v>1.1000000000000001E-3</v>
      </c>
    </row>
    <row r="802" spans="1:24">
      <c r="A802" t="s">
        <v>1214</v>
      </c>
      <c r="B802" t="s">
        <v>1250</v>
      </c>
      <c r="C802" t="s">
        <v>4098</v>
      </c>
      <c r="D802" t="s">
        <v>4099</v>
      </c>
      <c r="E802" t="s">
        <v>312</v>
      </c>
      <c r="F802" t="s">
        <v>4100</v>
      </c>
      <c r="G802" t="s">
        <v>4101</v>
      </c>
      <c r="H802" t="s">
        <v>322</v>
      </c>
      <c r="I802" t="s">
        <v>918</v>
      </c>
      <c r="J802" t="s">
        <v>206</v>
      </c>
      <c r="K802" t="s">
        <v>205</v>
      </c>
      <c r="L802" t="s">
        <v>326</v>
      </c>
      <c r="M802" t="s">
        <v>345</v>
      </c>
      <c r="N802" t="s">
        <v>541</v>
      </c>
      <c r="O802" t="s">
        <v>340</v>
      </c>
      <c r="P802" t="s">
        <v>1216</v>
      </c>
      <c r="Q802" s="131">
        <v>7809</v>
      </c>
      <c r="R802" s="131">
        <v>3.3719999999999999</v>
      </c>
      <c r="S802" s="131">
        <v>1991</v>
      </c>
      <c r="T802" s="109"/>
      <c r="U802" s="131">
        <v>524.26900000000001</v>
      </c>
      <c r="V802" s="132">
        <v>1.7000000000000001E-4</v>
      </c>
      <c r="W802" s="132">
        <v>2.0256287260965833E-3</v>
      </c>
      <c r="X802" s="132">
        <v>5.6999999999999998E-4</v>
      </c>
    </row>
    <row r="803" spans="1:24">
      <c r="A803" t="s">
        <v>1214</v>
      </c>
      <c r="B803" t="s">
        <v>1250</v>
      </c>
      <c r="C803" t="s">
        <v>4102</v>
      </c>
      <c r="D803" t="s">
        <v>4103</v>
      </c>
      <c r="E803" t="s">
        <v>80</v>
      </c>
      <c r="F803" t="s">
        <v>4104</v>
      </c>
      <c r="G803" t="s">
        <v>4105</v>
      </c>
      <c r="H803" t="s">
        <v>322</v>
      </c>
      <c r="I803" t="s">
        <v>918</v>
      </c>
      <c r="J803" t="s">
        <v>206</v>
      </c>
      <c r="K803" t="s">
        <v>225</v>
      </c>
      <c r="L803" t="s">
        <v>326</v>
      </c>
      <c r="M803" t="s">
        <v>347</v>
      </c>
      <c r="N803" t="s">
        <v>531</v>
      </c>
      <c r="O803" t="s">
        <v>340</v>
      </c>
      <c r="P803" t="s">
        <v>1216</v>
      </c>
      <c r="Q803" s="131">
        <v>7378</v>
      </c>
      <c r="R803" s="131">
        <v>3.3719999999999999</v>
      </c>
      <c r="S803" s="131">
        <v>1444</v>
      </c>
      <c r="T803" s="109"/>
      <c r="U803" s="131">
        <v>359.24700000000001</v>
      </c>
      <c r="V803" s="132">
        <v>1.2E-4</v>
      </c>
      <c r="W803" s="132">
        <v>1.3880298910750382E-3</v>
      </c>
      <c r="X803" s="132">
        <v>3.8999999999999999E-4</v>
      </c>
    </row>
    <row r="804" spans="1:24">
      <c r="A804" t="s">
        <v>1214</v>
      </c>
      <c r="B804" t="s">
        <v>1250</v>
      </c>
      <c r="C804" t="s">
        <v>4106</v>
      </c>
      <c r="D804" t="s">
        <v>4107</v>
      </c>
      <c r="E804" t="s">
        <v>80</v>
      </c>
      <c r="F804" t="s">
        <v>4108</v>
      </c>
      <c r="G804" t="s">
        <v>4109</v>
      </c>
      <c r="H804" t="s">
        <v>322</v>
      </c>
      <c r="I804" t="s">
        <v>918</v>
      </c>
      <c r="J804" t="s">
        <v>206</v>
      </c>
      <c r="K804" t="s">
        <v>225</v>
      </c>
      <c r="L804" t="s">
        <v>326</v>
      </c>
      <c r="M804" t="s">
        <v>345</v>
      </c>
      <c r="N804" t="s">
        <v>489</v>
      </c>
      <c r="O804" t="s">
        <v>340</v>
      </c>
      <c r="P804" t="s">
        <v>1216</v>
      </c>
      <c r="Q804" s="131">
        <v>1254.1400000000001</v>
      </c>
      <c r="R804" s="131">
        <v>3.3719999999999999</v>
      </c>
      <c r="S804" s="131">
        <v>7355</v>
      </c>
      <c r="T804" s="109">
        <v>0.376</v>
      </c>
      <c r="U804" s="131">
        <v>312.30799999999999</v>
      </c>
      <c r="V804" s="132">
        <v>0</v>
      </c>
      <c r="W804" s="132">
        <v>1.2066707285568509E-3</v>
      </c>
      <c r="X804" s="132">
        <v>3.4000000000000002E-4</v>
      </c>
    </row>
    <row r="805" spans="1:24">
      <c r="A805" t="s">
        <v>1214</v>
      </c>
      <c r="B805" t="s">
        <v>1250</v>
      </c>
      <c r="C805" t="s">
        <v>4110</v>
      </c>
      <c r="D805" t="s">
        <v>4111</v>
      </c>
      <c r="E805" t="s">
        <v>80</v>
      </c>
      <c r="F805" t="s">
        <v>4112</v>
      </c>
      <c r="G805" t="s">
        <v>4113</v>
      </c>
      <c r="H805" t="s">
        <v>322</v>
      </c>
      <c r="I805" t="s">
        <v>918</v>
      </c>
      <c r="J805" t="s">
        <v>206</v>
      </c>
      <c r="K805" t="s">
        <v>205</v>
      </c>
      <c r="L805" t="s">
        <v>326</v>
      </c>
      <c r="M805" t="s">
        <v>345</v>
      </c>
      <c r="N805" t="s">
        <v>498</v>
      </c>
      <c r="O805" t="s">
        <v>340</v>
      </c>
      <c r="P805" t="s">
        <v>1216</v>
      </c>
      <c r="Q805" s="131">
        <v>5330</v>
      </c>
      <c r="R805" s="131">
        <v>3.3719999999999999</v>
      </c>
      <c r="S805" s="131">
        <v>1609</v>
      </c>
      <c r="T805" s="109"/>
      <c r="U805" s="131">
        <v>289.18200000000002</v>
      </c>
      <c r="V805" s="132">
        <v>4.0000000000000003E-5</v>
      </c>
      <c r="W805" s="132">
        <v>1.1173183351868262E-3</v>
      </c>
      <c r="X805" s="132">
        <v>3.1E-4</v>
      </c>
    </row>
    <row r="806" spans="1:24">
      <c r="A806" t="s">
        <v>1214</v>
      </c>
      <c r="B806" t="s">
        <v>1250</v>
      </c>
      <c r="C806" t="s">
        <v>4114</v>
      </c>
      <c r="D806" t="s">
        <v>4115</v>
      </c>
      <c r="E806" t="s">
        <v>312</v>
      </c>
      <c r="F806" t="s">
        <v>4116</v>
      </c>
      <c r="G806" t="s">
        <v>4117</v>
      </c>
      <c r="H806" t="s">
        <v>322</v>
      </c>
      <c r="I806" t="s">
        <v>918</v>
      </c>
      <c r="J806" t="s">
        <v>206</v>
      </c>
      <c r="K806" t="s">
        <v>205</v>
      </c>
      <c r="L806" t="s">
        <v>326</v>
      </c>
      <c r="M806" t="s">
        <v>347</v>
      </c>
      <c r="N806" t="s">
        <v>547</v>
      </c>
      <c r="O806" t="s">
        <v>340</v>
      </c>
      <c r="P806" t="s">
        <v>1216</v>
      </c>
      <c r="Q806" s="131">
        <v>2900</v>
      </c>
      <c r="R806" s="131">
        <v>3.3719999999999999</v>
      </c>
      <c r="S806" s="131">
        <v>2944</v>
      </c>
      <c r="T806" s="109"/>
      <c r="U806" s="131">
        <v>287.88799999999998</v>
      </c>
      <c r="V806" s="132">
        <v>6.9999999999999994E-5</v>
      </c>
      <c r="W806" s="132">
        <v>1.112318681246637E-3</v>
      </c>
      <c r="X806" s="132">
        <v>3.1E-4</v>
      </c>
    </row>
    <row r="807" spans="1:24">
      <c r="A807" t="s">
        <v>1214</v>
      </c>
      <c r="B807" t="s">
        <v>1250</v>
      </c>
      <c r="C807" t="s">
        <v>4118</v>
      </c>
      <c r="D807" t="s">
        <v>4119</v>
      </c>
      <c r="E807" t="s">
        <v>312</v>
      </c>
      <c r="F807" t="s">
        <v>4120</v>
      </c>
      <c r="G807" t="s">
        <v>4121</v>
      </c>
      <c r="H807" t="s">
        <v>322</v>
      </c>
      <c r="I807" t="s">
        <v>918</v>
      </c>
      <c r="J807" t="s">
        <v>206</v>
      </c>
      <c r="K807" t="s">
        <v>205</v>
      </c>
      <c r="L807" t="s">
        <v>326</v>
      </c>
      <c r="M807" t="s">
        <v>345</v>
      </c>
      <c r="N807" t="s">
        <v>545</v>
      </c>
      <c r="O807" t="s">
        <v>340</v>
      </c>
      <c r="P807" t="s">
        <v>1216</v>
      </c>
      <c r="Q807" s="131">
        <v>4851</v>
      </c>
      <c r="R807" s="131">
        <v>3.3719999999999999</v>
      </c>
      <c r="S807" s="131">
        <v>1359</v>
      </c>
      <c r="T807" s="109"/>
      <c r="U807" s="131">
        <v>222.29900000000001</v>
      </c>
      <c r="V807" s="132">
        <v>2.9999999999999997E-4</v>
      </c>
      <c r="W807" s="132">
        <v>8.5890113697842971E-4</v>
      </c>
      <c r="X807" s="132">
        <v>2.4000000000000001E-4</v>
      </c>
    </row>
    <row r="808" spans="1:24">
      <c r="A808" t="s">
        <v>1214</v>
      </c>
      <c r="B808" t="s">
        <v>1250</v>
      </c>
      <c r="C808" t="s">
        <v>4122</v>
      </c>
      <c r="D808" t="s">
        <v>4123</v>
      </c>
      <c r="E808" t="s">
        <v>312</v>
      </c>
      <c r="F808" t="s">
        <v>4124</v>
      </c>
      <c r="G808" t="s">
        <v>4125</v>
      </c>
      <c r="H808" t="s">
        <v>322</v>
      </c>
      <c r="I808" t="s">
        <v>918</v>
      </c>
      <c r="J808" t="s">
        <v>206</v>
      </c>
      <c r="K808" t="s">
        <v>225</v>
      </c>
      <c r="L808" t="s">
        <v>326</v>
      </c>
      <c r="M808" t="s">
        <v>345</v>
      </c>
      <c r="N808" t="s">
        <v>535</v>
      </c>
      <c r="O808" t="s">
        <v>340</v>
      </c>
      <c r="P808" t="s">
        <v>1216</v>
      </c>
      <c r="Q808" s="131">
        <v>2000</v>
      </c>
      <c r="R808" s="131">
        <v>3.3719999999999999</v>
      </c>
      <c r="S808" s="131">
        <v>2672</v>
      </c>
      <c r="T808" s="109"/>
      <c r="U808" s="131">
        <v>180.2</v>
      </c>
      <c r="V808" s="132">
        <v>1.0000000000000001E-5</v>
      </c>
      <c r="W808" s="132">
        <v>6.9624238023343796E-4</v>
      </c>
      <c r="X808" s="132">
        <v>2.0000000000000001E-4</v>
      </c>
    </row>
    <row r="809" spans="1:24">
      <c r="A809" t="s">
        <v>1214</v>
      </c>
      <c r="B809" t="s">
        <v>1250</v>
      </c>
      <c r="C809" t="s">
        <v>4126</v>
      </c>
      <c r="D809" t="s">
        <v>4127</v>
      </c>
      <c r="E809" t="s">
        <v>80</v>
      </c>
      <c r="F809" t="s">
        <v>4128</v>
      </c>
      <c r="G809" t="s">
        <v>4129</v>
      </c>
      <c r="H809" t="s">
        <v>322</v>
      </c>
      <c r="I809" t="s">
        <v>918</v>
      </c>
      <c r="J809" t="s">
        <v>206</v>
      </c>
      <c r="K809" t="s">
        <v>225</v>
      </c>
      <c r="L809" t="s">
        <v>326</v>
      </c>
      <c r="M809" t="s">
        <v>345</v>
      </c>
      <c r="N809" t="s">
        <v>549</v>
      </c>
      <c r="O809" t="s">
        <v>340</v>
      </c>
      <c r="P809" t="s">
        <v>1216</v>
      </c>
      <c r="Q809" s="131">
        <v>2000</v>
      </c>
      <c r="R809" s="131">
        <v>3.3719999999999999</v>
      </c>
      <c r="S809" s="131">
        <v>2040</v>
      </c>
      <c r="T809" s="109"/>
      <c r="U809" s="131">
        <v>137.578</v>
      </c>
      <c r="V809" s="132">
        <v>3.0000000000000001E-5</v>
      </c>
      <c r="W809" s="132">
        <v>5.3156289782328487E-4</v>
      </c>
      <c r="X809" s="132">
        <v>1.4999999999999999E-4</v>
      </c>
    </row>
    <row r="810" spans="1:24">
      <c r="A810" t="s">
        <v>1214</v>
      </c>
      <c r="B810" t="s">
        <v>1250</v>
      </c>
      <c r="C810" t="s">
        <v>4130</v>
      </c>
      <c r="D810" t="s">
        <v>4131</v>
      </c>
      <c r="E810" t="s">
        <v>310</v>
      </c>
      <c r="F810" t="s">
        <v>4132</v>
      </c>
      <c r="G810" t="s">
        <v>4133</v>
      </c>
      <c r="H810" t="s">
        <v>322</v>
      </c>
      <c r="I810" t="s">
        <v>918</v>
      </c>
      <c r="J810" t="s">
        <v>206</v>
      </c>
      <c r="K810" t="s">
        <v>205</v>
      </c>
      <c r="L810" t="s">
        <v>326</v>
      </c>
      <c r="M810" t="s">
        <v>345</v>
      </c>
      <c r="N810" t="s">
        <v>547</v>
      </c>
      <c r="O810" t="s">
        <v>340</v>
      </c>
      <c r="P810" t="s">
        <v>1216</v>
      </c>
      <c r="Q810" s="131">
        <v>1664</v>
      </c>
      <c r="R810" s="131">
        <v>3.3719999999999999</v>
      </c>
      <c r="S810" s="131">
        <v>1546.6</v>
      </c>
      <c r="T810" s="109"/>
      <c r="U810" s="131">
        <v>86.78</v>
      </c>
      <c r="V810" s="132">
        <v>2.9E-4</v>
      </c>
      <c r="W810" s="132">
        <v>3.3529363904915508E-4</v>
      </c>
      <c r="X810" s="132">
        <v>9.0000000000000006E-5</v>
      </c>
    </row>
    <row r="811" spans="1:24">
      <c r="A811" t="s">
        <v>1214</v>
      </c>
      <c r="B811" t="s">
        <v>1250</v>
      </c>
      <c r="C811" t="s">
        <v>4134</v>
      </c>
      <c r="D811" t="s">
        <v>4135</v>
      </c>
      <c r="E811" t="s">
        <v>312</v>
      </c>
      <c r="F811" t="s">
        <v>4136</v>
      </c>
      <c r="G811" t="s">
        <v>4137</v>
      </c>
      <c r="H811" t="s">
        <v>322</v>
      </c>
      <c r="I811" t="s">
        <v>918</v>
      </c>
      <c r="J811" t="s">
        <v>206</v>
      </c>
      <c r="K811" t="s">
        <v>205</v>
      </c>
      <c r="L811" t="s">
        <v>326</v>
      </c>
      <c r="M811" t="s">
        <v>347</v>
      </c>
      <c r="N811" t="s">
        <v>541</v>
      </c>
      <c r="O811" t="s">
        <v>340</v>
      </c>
      <c r="P811" t="s">
        <v>1216</v>
      </c>
      <c r="Q811" s="131">
        <v>1705</v>
      </c>
      <c r="R811" s="131">
        <v>3.3719999999999999</v>
      </c>
      <c r="S811" s="131">
        <v>197</v>
      </c>
      <c r="T811" s="109"/>
      <c r="U811" s="131">
        <v>11.326000000000001</v>
      </c>
      <c r="V811" s="132">
        <v>5.0000000000000002E-5</v>
      </c>
      <c r="W811" s="132">
        <v>4.3760494997358038E-5</v>
      </c>
      <c r="X811" s="132">
        <v>1.0000000000000001E-5</v>
      </c>
    </row>
    <row r="812" spans="1:24">
      <c r="A812" t="s">
        <v>1214</v>
      </c>
      <c r="B812" t="s">
        <v>1252</v>
      </c>
      <c r="C812" t="s">
        <v>1992</v>
      </c>
      <c r="D812" t="s">
        <v>1993</v>
      </c>
      <c r="E812" t="s">
        <v>310</v>
      </c>
      <c r="F812" t="s">
        <v>1992</v>
      </c>
      <c r="G812" t="s">
        <v>3517</v>
      </c>
      <c r="H812" t="s">
        <v>322</v>
      </c>
      <c r="I812" t="s">
        <v>918</v>
      </c>
      <c r="J812" t="s">
        <v>205</v>
      </c>
      <c r="K812" t="s">
        <v>205</v>
      </c>
      <c r="L812" t="s">
        <v>326</v>
      </c>
      <c r="M812" t="s">
        <v>341</v>
      </c>
      <c r="N812" t="s">
        <v>449</v>
      </c>
      <c r="O812" t="s">
        <v>340</v>
      </c>
      <c r="P812" t="s">
        <v>1213</v>
      </c>
      <c r="Q812" s="131">
        <v>556959.63</v>
      </c>
      <c r="R812" s="131">
        <v>1</v>
      </c>
      <c r="S812" s="131">
        <v>6462</v>
      </c>
      <c r="T812" s="109"/>
      <c r="U812" s="131">
        <v>35990.731</v>
      </c>
      <c r="V812" s="132">
        <v>4.2000000000000002E-4</v>
      </c>
      <c r="W812" s="132">
        <v>6.9411511667212586E-2</v>
      </c>
      <c r="X812" s="132">
        <v>9.5399999999999999E-3</v>
      </c>
    </row>
    <row r="813" spans="1:24">
      <c r="A813" t="s">
        <v>1214</v>
      </c>
      <c r="B813" t="s">
        <v>1252</v>
      </c>
      <c r="C813" t="s">
        <v>1536</v>
      </c>
      <c r="D813" t="s">
        <v>1537</v>
      </c>
      <c r="E813" t="s">
        <v>310</v>
      </c>
      <c r="F813" t="s">
        <v>1536</v>
      </c>
      <c r="G813" t="s">
        <v>3514</v>
      </c>
      <c r="H813" t="s">
        <v>322</v>
      </c>
      <c r="I813" t="s">
        <v>918</v>
      </c>
      <c r="J813" t="s">
        <v>205</v>
      </c>
      <c r="K813" t="s">
        <v>205</v>
      </c>
      <c r="L813" t="s">
        <v>326</v>
      </c>
      <c r="M813" t="s">
        <v>341</v>
      </c>
      <c r="N813" t="s">
        <v>449</v>
      </c>
      <c r="O813" t="s">
        <v>340</v>
      </c>
      <c r="P813" t="s">
        <v>1213</v>
      </c>
      <c r="Q813" s="131">
        <v>547886.48</v>
      </c>
      <c r="R813" s="131">
        <v>1</v>
      </c>
      <c r="S813" s="131">
        <v>6262</v>
      </c>
      <c r="T813" s="109"/>
      <c r="U813" s="131">
        <v>34308.650999999998</v>
      </c>
      <c r="V813" s="132">
        <v>3.4000000000000002E-4</v>
      </c>
      <c r="W813" s="132">
        <v>6.6167462093860346E-2</v>
      </c>
      <c r="X813" s="132">
        <v>9.0900000000000009E-3</v>
      </c>
    </row>
    <row r="814" spans="1:24">
      <c r="A814" t="s">
        <v>1214</v>
      </c>
      <c r="B814" t="s">
        <v>1252</v>
      </c>
      <c r="C814" t="s">
        <v>3253</v>
      </c>
      <c r="D814" t="s">
        <v>3254</v>
      </c>
      <c r="E814" t="s">
        <v>310</v>
      </c>
      <c r="F814" t="s">
        <v>3253</v>
      </c>
      <c r="G814" t="s">
        <v>3518</v>
      </c>
      <c r="H814" t="s">
        <v>322</v>
      </c>
      <c r="I814" t="s">
        <v>918</v>
      </c>
      <c r="J814" t="s">
        <v>205</v>
      </c>
      <c r="K814" t="s">
        <v>205</v>
      </c>
      <c r="L814" t="s">
        <v>326</v>
      </c>
      <c r="M814" t="s">
        <v>341</v>
      </c>
      <c r="N814" t="s">
        <v>449</v>
      </c>
      <c r="O814" t="s">
        <v>340</v>
      </c>
      <c r="P814" t="s">
        <v>1213</v>
      </c>
      <c r="Q814" s="131">
        <v>637207</v>
      </c>
      <c r="R814" s="131">
        <v>1</v>
      </c>
      <c r="S814" s="131">
        <v>3356</v>
      </c>
      <c r="T814" s="109"/>
      <c r="U814" s="131">
        <v>21384.667000000001</v>
      </c>
      <c r="V814" s="132">
        <v>5.1000000000000004E-4</v>
      </c>
      <c r="W814" s="132">
        <v>4.1242342729019756E-2</v>
      </c>
      <c r="X814" s="132">
        <v>5.6699999999999997E-3</v>
      </c>
    </row>
    <row r="815" spans="1:24">
      <c r="A815" t="s">
        <v>1214</v>
      </c>
      <c r="B815" t="s">
        <v>1252</v>
      </c>
      <c r="C815" t="s">
        <v>1596</v>
      </c>
      <c r="D815" t="s">
        <v>1597</v>
      </c>
      <c r="E815" t="s">
        <v>310</v>
      </c>
      <c r="F815" t="s">
        <v>1596</v>
      </c>
      <c r="G815" t="s">
        <v>3524</v>
      </c>
      <c r="H815" t="s">
        <v>322</v>
      </c>
      <c r="I815" t="s">
        <v>918</v>
      </c>
      <c r="J815" t="s">
        <v>205</v>
      </c>
      <c r="K815" t="s">
        <v>205</v>
      </c>
      <c r="L815" t="s">
        <v>326</v>
      </c>
      <c r="M815" t="s">
        <v>341</v>
      </c>
      <c r="N815" t="s">
        <v>442</v>
      </c>
      <c r="O815" t="s">
        <v>340</v>
      </c>
      <c r="P815" t="s">
        <v>1213</v>
      </c>
      <c r="Q815" s="131">
        <v>267351.8</v>
      </c>
      <c r="R815" s="131">
        <v>1</v>
      </c>
      <c r="S815" s="131">
        <v>7640</v>
      </c>
      <c r="T815" s="109"/>
      <c r="U815" s="131">
        <v>20425.678</v>
      </c>
      <c r="V815" s="132">
        <v>2.2399999999999998E-3</v>
      </c>
      <c r="W815" s="132">
        <v>3.9392842196167878E-2</v>
      </c>
      <c r="X815" s="132">
        <v>5.4099999999999999E-3</v>
      </c>
    </row>
    <row r="816" spans="1:24">
      <c r="A816" t="s">
        <v>1214</v>
      </c>
      <c r="B816" t="s">
        <v>1252</v>
      </c>
      <c r="C816" t="s">
        <v>2724</v>
      </c>
      <c r="D816" t="s">
        <v>2725</v>
      </c>
      <c r="E816" t="s">
        <v>310</v>
      </c>
      <c r="F816" t="s">
        <v>2724</v>
      </c>
      <c r="G816" t="s">
        <v>3718</v>
      </c>
      <c r="H816" t="s">
        <v>322</v>
      </c>
      <c r="I816" t="s">
        <v>918</v>
      </c>
      <c r="J816" t="s">
        <v>205</v>
      </c>
      <c r="K816" t="s">
        <v>205</v>
      </c>
      <c r="L816" t="s">
        <v>326</v>
      </c>
      <c r="M816" t="s">
        <v>341</v>
      </c>
      <c r="N816" t="s">
        <v>457</v>
      </c>
      <c r="O816" t="s">
        <v>340</v>
      </c>
      <c r="P816" t="s">
        <v>1213</v>
      </c>
      <c r="Q816" s="131">
        <v>14856.33</v>
      </c>
      <c r="R816" s="131">
        <v>1</v>
      </c>
      <c r="S816" s="131">
        <v>112370</v>
      </c>
      <c r="T816" s="109"/>
      <c r="U816" s="131">
        <v>16694.058000000001</v>
      </c>
      <c r="V816" s="132">
        <v>1.9300000000000001E-3</v>
      </c>
      <c r="W816" s="132">
        <v>3.2196061859374951E-2</v>
      </c>
      <c r="X816" s="132">
        <v>4.4200000000000003E-3</v>
      </c>
    </row>
    <row r="817" spans="1:24">
      <c r="A817" t="s">
        <v>1214</v>
      </c>
      <c r="B817" t="s">
        <v>1252</v>
      </c>
      <c r="C817" t="s">
        <v>2518</v>
      </c>
      <c r="D817" t="s">
        <v>2519</v>
      </c>
      <c r="E817" t="s">
        <v>310</v>
      </c>
      <c r="F817" t="s">
        <v>3727</v>
      </c>
      <c r="G817" t="s">
        <v>3728</v>
      </c>
      <c r="H817" t="s">
        <v>322</v>
      </c>
      <c r="I817" t="s">
        <v>918</v>
      </c>
      <c r="J817" t="s">
        <v>205</v>
      </c>
      <c r="K817" t="s">
        <v>205</v>
      </c>
      <c r="L817" t="s">
        <v>326</v>
      </c>
      <c r="M817" t="s">
        <v>341</v>
      </c>
      <c r="N817" t="s">
        <v>477</v>
      </c>
      <c r="O817" t="s">
        <v>340</v>
      </c>
      <c r="P817" t="s">
        <v>1213</v>
      </c>
      <c r="Q817" s="131">
        <v>37203.760000000002</v>
      </c>
      <c r="R817" s="131">
        <v>1</v>
      </c>
      <c r="S817" s="131">
        <v>42880</v>
      </c>
      <c r="T817" s="109"/>
      <c r="U817" s="131">
        <v>15952.972</v>
      </c>
      <c r="V817" s="132">
        <v>2.3400000000000001E-3</v>
      </c>
      <c r="W817" s="132">
        <v>3.076680776794213E-2</v>
      </c>
      <c r="X817" s="132">
        <v>4.2300000000000003E-3</v>
      </c>
    </row>
    <row r="818" spans="1:24">
      <c r="A818" t="s">
        <v>1214</v>
      </c>
      <c r="B818" t="s">
        <v>1252</v>
      </c>
      <c r="C818" t="s">
        <v>2095</v>
      </c>
      <c r="D818" t="s">
        <v>2096</v>
      </c>
      <c r="E818" t="s">
        <v>310</v>
      </c>
      <c r="F818" t="s">
        <v>2095</v>
      </c>
      <c r="G818" t="s">
        <v>3593</v>
      </c>
      <c r="H818" t="s">
        <v>322</v>
      </c>
      <c r="I818" t="s">
        <v>918</v>
      </c>
      <c r="J818" t="s">
        <v>205</v>
      </c>
      <c r="K818" t="s">
        <v>205</v>
      </c>
      <c r="L818" t="s">
        <v>326</v>
      </c>
      <c r="M818" t="s">
        <v>341</v>
      </c>
      <c r="N818" t="s">
        <v>485</v>
      </c>
      <c r="O818" t="s">
        <v>340</v>
      </c>
      <c r="P818" t="s">
        <v>1213</v>
      </c>
      <c r="Q818" s="131">
        <v>2525939</v>
      </c>
      <c r="R818" s="131">
        <v>1</v>
      </c>
      <c r="S818" s="131">
        <v>575</v>
      </c>
      <c r="T818" s="109"/>
      <c r="U818" s="131">
        <v>14524.148999999999</v>
      </c>
      <c r="V818" s="132">
        <v>9.1E-4</v>
      </c>
      <c r="W818" s="132">
        <v>2.801118815202264E-2</v>
      </c>
      <c r="X818" s="132">
        <v>3.8500000000000001E-3</v>
      </c>
    </row>
    <row r="819" spans="1:24">
      <c r="A819" t="s">
        <v>1214</v>
      </c>
      <c r="B819" t="s">
        <v>1252</v>
      </c>
      <c r="C819" t="s">
        <v>3939</v>
      </c>
      <c r="D819" t="s">
        <v>3940</v>
      </c>
      <c r="E819" t="s">
        <v>310</v>
      </c>
      <c r="F819" t="s">
        <v>3939</v>
      </c>
      <c r="G819" t="s">
        <v>3941</v>
      </c>
      <c r="H819" t="s">
        <v>322</v>
      </c>
      <c r="I819" t="s">
        <v>918</v>
      </c>
      <c r="J819" t="s">
        <v>205</v>
      </c>
      <c r="K819" t="s">
        <v>205</v>
      </c>
      <c r="L819" t="s">
        <v>326</v>
      </c>
      <c r="M819" t="s">
        <v>341</v>
      </c>
      <c r="N819" t="s">
        <v>449</v>
      </c>
      <c r="O819" t="s">
        <v>340</v>
      </c>
      <c r="P819" t="s">
        <v>1213</v>
      </c>
      <c r="Q819" s="131">
        <v>57698</v>
      </c>
      <c r="R819" s="131">
        <v>1</v>
      </c>
      <c r="S819" s="131">
        <v>25090</v>
      </c>
      <c r="T819" s="109"/>
      <c r="U819" s="131">
        <v>14476.428</v>
      </c>
      <c r="V819" s="132">
        <v>1.6299999999999999E-3</v>
      </c>
      <c r="W819" s="132">
        <v>2.7919153712703499E-2</v>
      </c>
      <c r="X819" s="132">
        <v>3.8400000000000001E-3</v>
      </c>
    </row>
    <row r="820" spans="1:24">
      <c r="A820" t="s">
        <v>1214</v>
      </c>
      <c r="B820" t="s">
        <v>1252</v>
      </c>
      <c r="C820" t="s">
        <v>2247</v>
      </c>
      <c r="D820" t="s">
        <v>2248</v>
      </c>
      <c r="E820" t="s">
        <v>310</v>
      </c>
      <c r="F820" t="s">
        <v>3708</v>
      </c>
      <c r="G820" t="s">
        <v>3709</v>
      </c>
      <c r="H820" t="s">
        <v>322</v>
      </c>
      <c r="I820" t="s">
        <v>918</v>
      </c>
      <c r="J820" t="s">
        <v>205</v>
      </c>
      <c r="K820" t="s">
        <v>205</v>
      </c>
      <c r="L820" t="s">
        <v>326</v>
      </c>
      <c r="M820" t="s">
        <v>341</v>
      </c>
      <c r="N820" t="s">
        <v>460</v>
      </c>
      <c r="O820" t="s">
        <v>340</v>
      </c>
      <c r="P820" t="s">
        <v>1213</v>
      </c>
      <c r="Q820" s="131">
        <v>147343.31</v>
      </c>
      <c r="R820" s="131">
        <v>1</v>
      </c>
      <c r="S820" s="131">
        <v>9235</v>
      </c>
      <c r="T820" s="109"/>
      <c r="U820" s="131">
        <v>13607.155000000001</v>
      </c>
      <c r="V820" s="132">
        <v>1.25E-3</v>
      </c>
      <c r="W820" s="132">
        <v>2.6242678928640545E-2</v>
      </c>
      <c r="X820" s="132">
        <v>3.6099999999999999E-3</v>
      </c>
    </row>
    <row r="821" spans="1:24">
      <c r="A821" t="s">
        <v>1214</v>
      </c>
      <c r="B821" t="s">
        <v>1252</v>
      </c>
      <c r="C821" t="s">
        <v>1898</v>
      </c>
      <c r="D821" t="s">
        <v>1899</v>
      </c>
      <c r="E821" t="s">
        <v>310</v>
      </c>
      <c r="F821" t="s">
        <v>3538</v>
      </c>
      <c r="G821" t="s">
        <v>3539</v>
      </c>
      <c r="H821" t="s">
        <v>322</v>
      </c>
      <c r="I821" t="s">
        <v>918</v>
      </c>
      <c r="J821" t="s">
        <v>205</v>
      </c>
      <c r="K821" t="s">
        <v>205</v>
      </c>
      <c r="L821" t="s">
        <v>326</v>
      </c>
      <c r="M821" t="s">
        <v>341</v>
      </c>
      <c r="N821" t="s">
        <v>449</v>
      </c>
      <c r="O821" t="s">
        <v>340</v>
      </c>
      <c r="P821" t="s">
        <v>1213</v>
      </c>
      <c r="Q821" s="131">
        <v>59862.43</v>
      </c>
      <c r="R821" s="131">
        <v>1</v>
      </c>
      <c r="S821" s="131">
        <v>21950</v>
      </c>
      <c r="T821" s="109"/>
      <c r="U821" s="131">
        <v>13139.803</v>
      </c>
      <c r="V821" s="132">
        <v>2.3000000000000001E-4</v>
      </c>
      <c r="W821" s="132">
        <v>2.5341346616143332E-2</v>
      </c>
      <c r="X821" s="132">
        <v>3.48E-3</v>
      </c>
    </row>
    <row r="822" spans="1:24">
      <c r="A822" t="s">
        <v>1214</v>
      </c>
      <c r="B822" t="s">
        <v>1252</v>
      </c>
      <c r="C822" t="s">
        <v>1944</v>
      </c>
      <c r="D822" t="s">
        <v>1945</v>
      </c>
      <c r="E822" t="s">
        <v>310</v>
      </c>
      <c r="F822" t="s">
        <v>1944</v>
      </c>
      <c r="G822" t="s">
        <v>3523</v>
      </c>
      <c r="H822" t="s">
        <v>322</v>
      </c>
      <c r="I822" t="s">
        <v>918</v>
      </c>
      <c r="J822" t="s">
        <v>205</v>
      </c>
      <c r="K822" t="s">
        <v>205</v>
      </c>
      <c r="L822" t="s">
        <v>326</v>
      </c>
      <c r="M822" t="s">
        <v>341</v>
      </c>
      <c r="N822" t="s">
        <v>465</v>
      </c>
      <c r="O822" t="s">
        <v>340</v>
      </c>
      <c r="P822" t="s">
        <v>1213</v>
      </c>
      <c r="Q822" s="131">
        <v>18319.03</v>
      </c>
      <c r="R822" s="131">
        <v>1</v>
      </c>
      <c r="S822" s="131">
        <v>64490</v>
      </c>
      <c r="T822" s="109"/>
      <c r="U822" s="131">
        <v>11813.941999999999</v>
      </c>
      <c r="V822" s="132">
        <v>7.3999999999999999E-4</v>
      </c>
      <c r="W822" s="132">
        <v>2.2784298906537149E-2</v>
      </c>
      <c r="X822" s="132">
        <v>3.13E-3</v>
      </c>
    </row>
    <row r="823" spans="1:24">
      <c r="A823" t="s">
        <v>1214</v>
      </c>
      <c r="B823" t="s">
        <v>1252</v>
      </c>
      <c r="C823" t="s">
        <v>2571</v>
      </c>
      <c r="D823" t="s">
        <v>2572</v>
      </c>
      <c r="E823" t="s">
        <v>310</v>
      </c>
      <c r="F823" t="s">
        <v>2571</v>
      </c>
      <c r="G823" t="s">
        <v>3534</v>
      </c>
      <c r="H823" t="s">
        <v>322</v>
      </c>
      <c r="I823" t="s">
        <v>918</v>
      </c>
      <c r="J823" t="s">
        <v>205</v>
      </c>
      <c r="K823" t="s">
        <v>205</v>
      </c>
      <c r="L823" t="s">
        <v>326</v>
      </c>
      <c r="M823" t="s">
        <v>341</v>
      </c>
      <c r="N823" t="s">
        <v>441</v>
      </c>
      <c r="O823" t="s">
        <v>340</v>
      </c>
      <c r="P823" t="s">
        <v>1213</v>
      </c>
      <c r="Q823" s="131">
        <v>256603.2</v>
      </c>
      <c r="R823" s="131">
        <v>1</v>
      </c>
      <c r="S823" s="131">
        <v>4100</v>
      </c>
      <c r="T823" s="109"/>
      <c r="U823" s="131">
        <v>10520.731</v>
      </c>
      <c r="V823" s="132">
        <v>9.3000000000000005E-4</v>
      </c>
      <c r="W823" s="132">
        <v>2.0290219794482783E-2</v>
      </c>
      <c r="X823" s="132">
        <v>2.7899999999999999E-3</v>
      </c>
    </row>
    <row r="824" spans="1:24">
      <c r="A824" t="s">
        <v>1214</v>
      </c>
      <c r="B824" t="s">
        <v>1252</v>
      </c>
      <c r="C824" t="s">
        <v>1930</v>
      </c>
      <c r="D824" t="s">
        <v>1931</v>
      </c>
      <c r="E824" t="s">
        <v>310</v>
      </c>
      <c r="F824" t="s">
        <v>1930</v>
      </c>
      <c r="G824" t="s">
        <v>3707</v>
      </c>
      <c r="H824" t="s">
        <v>322</v>
      </c>
      <c r="I824" t="s">
        <v>918</v>
      </c>
      <c r="J824" t="s">
        <v>205</v>
      </c>
      <c r="K824" t="s">
        <v>205</v>
      </c>
      <c r="L824" t="s">
        <v>326</v>
      </c>
      <c r="M824" t="s">
        <v>341</v>
      </c>
      <c r="N824" t="s">
        <v>465</v>
      </c>
      <c r="O824" t="s">
        <v>340</v>
      </c>
      <c r="P824" t="s">
        <v>1213</v>
      </c>
      <c r="Q824" s="131">
        <v>26489.22</v>
      </c>
      <c r="R824" s="131">
        <v>1</v>
      </c>
      <c r="S824" s="131">
        <v>38400</v>
      </c>
      <c r="T824" s="109"/>
      <c r="U824" s="131">
        <v>10171.86</v>
      </c>
      <c r="V824" s="132">
        <v>5.5999999999999995E-4</v>
      </c>
      <c r="W824" s="132">
        <v>1.9617389240225575E-2</v>
      </c>
      <c r="X824" s="132">
        <v>2.7000000000000001E-3</v>
      </c>
    </row>
    <row r="825" spans="1:24">
      <c r="A825" t="s">
        <v>1214</v>
      </c>
      <c r="B825" t="s">
        <v>1252</v>
      </c>
      <c r="C825" t="s">
        <v>2089</v>
      </c>
      <c r="D825" t="s">
        <v>2090</v>
      </c>
      <c r="E825" t="s">
        <v>310</v>
      </c>
      <c r="F825" t="s">
        <v>2089</v>
      </c>
      <c r="G825" t="s">
        <v>3533</v>
      </c>
      <c r="H825" t="s">
        <v>322</v>
      </c>
      <c r="I825" t="s">
        <v>918</v>
      </c>
      <c r="J825" t="s">
        <v>205</v>
      </c>
      <c r="K825" t="s">
        <v>205</v>
      </c>
      <c r="L825" t="s">
        <v>326</v>
      </c>
      <c r="M825" t="s">
        <v>341</v>
      </c>
      <c r="N825" t="s">
        <v>465</v>
      </c>
      <c r="O825" t="s">
        <v>340</v>
      </c>
      <c r="P825" t="s">
        <v>1213</v>
      </c>
      <c r="Q825" s="131">
        <v>30651</v>
      </c>
      <c r="R825" s="131">
        <v>1</v>
      </c>
      <c r="S825" s="131">
        <v>30970</v>
      </c>
      <c r="T825" s="109"/>
      <c r="U825" s="131">
        <v>9492.6149999999998</v>
      </c>
      <c r="V825" s="132">
        <v>2.5000000000000001E-4</v>
      </c>
      <c r="W825" s="132">
        <v>1.8307401336884688E-2</v>
      </c>
      <c r="X825" s="132">
        <v>2.5200000000000001E-3</v>
      </c>
    </row>
    <row r="826" spans="1:24">
      <c r="A826" t="s">
        <v>1214</v>
      </c>
      <c r="B826" t="s">
        <v>1252</v>
      </c>
      <c r="C826" t="s">
        <v>2172</v>
      </c>
      <c r="D826" t="s">
        <v>2173</v>
      </c>
      <c r="E826" t="s">
        <v>310</v>
      </c>
      <c r="F826" t="s">
        <v>2172</v>
      </c>
      <c r="G826" t="s">
        <v>3519</v>
      </c>
      <c r="H826" t="s">
        <v>322</v>
      </c>
      <c r="I826" t="s">
        <v>918</v>
      </c>
      <c r="J826" t="s">
        <v>205</v>
      </c>
      <c r="K826" t="s">
        <v>205</v>
      </c>
      <c r="L826" t="s">
        <v>326</v>
      </c>
      <c r="M826" t="s">
        <v>341</v>
      </c>
      <c r="N826" t="s">
        <v>468</v>
      </c>
      <c r="O826" t="s">
        <v>340</v>
      </c>
      <c r="P826" t="s">
        <v>1213</v>
      </c>
      <c r="Q826" s="131">
        <v>165048</v>
      </c>
      <c r="R826" s="131">
        <v>1</v>
      </c>
      <c r="S826" s="131">
        <v>5699</v>
      </c>
      <c r="T826" s="109"/>
      <c r="U826" s="131">
        <v>9406.0859999999993</v>
      </c>
      <c r="V826" s="132">
        <v>1.2999999999999999E-4</v>
      </c>
      <c r="W826" s="132">
        <v>1.81405220175107E-2</v>
      </c>
      <c r="X826" s="132">
        <v>2.49E-3</v>
      </c>
    </row>
    <row r="827" spans="1:24">
      <c r="A827" t="s">
        <v>1214</v>
      </c>
      <c r="B827" t="s">
        <v>1252</v>
      </c>
      <c r="C827" t="s">
        <v>2370</v>
      </c>
      <c r="D827" t="s">
        <v>2371</v>
      </c>
      <c r="E827" t="s">
        <v>310</v>
      </c>
      <c r="F827" t="s">
        <v>3569</v>
      </c>
      <c r="G827" t="s">
        <v>3570</v>
      </c>
      <c r="H827" t="s">
        <v>322</v>
      </c>
      <c r="I827" t="s">
        <v>918</v>
      </c>
      <c r="J827" t="s">
        <v>205</v>
      </c>
      <c r="K827" t="s">
        <v>205</v>
      </c>
      <c r="L827" t="s">
        <v>326</v>
      </c>
      <c r="M827" t="s">
        <v>341</v>
      </c>
      <c r="N827" t="s">
        <v>446</v>
      </c>
      <c r="O827" t="s">
        <v>340</v>
      </c>
      <c r="P827" t="s">
        <v>1213</v>
      </c>
      <c r="Q827" s="131">
        <v>96204</v>
      </c>
      <c r="R827" s="131">
        <v>1</v>
      </c>
      <c r="S827" s="131">
        <v>9432</v>
      </c>
      <c r="T827" s="109"/>
      <c r="U827" s="131">
        <v>9073.9609999999993</v>
      </c>
      <c r="V827" s="132">
        <v>4.2999999999999999E-4</v>
      </c>
      <c r="W827" s="132">
        <v>1.7499987700147906E-2</v>
      </c>
      <c r="X827" s="132">
        <v>2.3999999999999998E-3</v>
      </c>
    </row>
    <row r="828" spans="1:24">
      <c r="A828" t="s">
        <v>1214</v>
      </c>
      <c r="B828" t="s">
        <v>1252</v>
      </c>
      <c r="C828" t="s">
        <v>2556</v>
      </c>
      <c r="D828" t="s">
        <v>2557</v>
      </c>
      <c r="E828" t="s">
        <v>310</v>
      </c>
      <c r="F828" t="s">
        <v>3974</v>
      </c>
      <c r="G828" t="s">
        <v>3520</v>
      </c>
      <c r="H828" t="s">
        <v>322</v>
      </c>
      <c r="I828" t="s">
        <v>918</v>
      </c>
      <c r="J828" t="s">
        <v>205</v>
      </c>
      <c r="K828" t="s">
        <v>205</v>
      </c>
      <c r="L828" t="s">
        <v>326</v>
      </c>
      <c r="M828" t="s">
        <v>345</v>
      </c>
      <c r="N828" t="s">
        <v>447</v>
      </c>
      <c r="O828" t="s">
        <v>340</v>
      </c>
      <c r="P828" t="s">
        <v>1216</v>
      </c>
      <c r="Q828" s="131">
        <v>6004</v>
      </c>
      <c r="R828" s="131">
        <v>3.3719999999999999</v>
      </c>
      <c r="S828" s="131">
        <v>149800</v>
      </c>
      <c r="T828" s="109">
        <v>3.6019999999999999</v>
      </c>
      <c r="U828" s="131">
        <v>9022.6110000000008</v>
      </c>
      <c r="V828" s="132">
        <v>1.2999999999999999E-4</v>
      </c>
      <c r="W828" s="132">
        <v>1.7400954392819103E-2</v>
      </c>
      <c r="X828" s="132">
        <v>2.3900000000000002E-3</v>
      </c>
    </row>
    <row r="829" spans="1:24">
      <c r="A829" t="s">
        <v>1214</v>
      </c>
      <c r="B829" t="s">
        <v>1252</v>
      </c>
      <c r="C829" t="s">
        <v>3258</v>
      </c>
      <c r="D829" t="s">
        <v>3259</v>
      </c>
      <c r="E829" t="s">
        <v>310</v>
      </c>
      <c r="F829" t="s">
        <v>3258</v>
      </c>
      <c r="G829" t="s">
        <v>3586</v>
      </c>
      <c r="H829" t="s">
        <v>322</v>
      </c>
      <c r="I829" t="s">
        <v>918</v>
      </c>
      <c r="J829" t="s">
        <v>205</v>
      </c>
      <c r="K829" t="s">
        <v>205</v>
      </c>
      <c r="L829" t="s">
        <v>326</v>
      </c>
      <c r="M829" t="s">
        <v>341</v>
      </c>
      <c r="N829" t="s">
        <v>442</v>
      </c>
      <c r="O829" t="s">
        <v>340</v>
      </c>
      <c r="P829" t="s">
        <v>1213</v>
      </c>
      <c r="Q829" s="131">
        <v>31126</v>
      </c>
      <c r="R829" s="131">
        <v>1</v>
      </c>
      <c r="S829" s="131">
        <v>27780</v>
      </c>
      <c r="T829" s="109"/>
      <c r="U829" s="131">
        <v>8646.8029999999999</v>
      </c>
      <c r="V829" s="132">
        <v>5.5000000000000003E-4</v>
      </c>
      <c r="W829" s="132">
        <v>1.6676173299136069E-2</v>
      </c>
      <c r="X829" s="132">
        <v>2.2899999999999999E-3</v>
      </c>
    </row>
    <row r="830" spans="1:24">
      <c r="A830" t="s">
        <v>1214</v>
      </c>
      <c r="B830" t="s">
        <v>1252</v>
      </c>
      <c r="C830" t="s">
        <v>3943</v>
      </c>
      <c r="D830" t="s">
        <v>3944</v>
      </c>
      <c r="E830" t="s">
        <v>310</v>
      </c>
      <c r="F830" t="s">
        <v>3945</v>
      </c>
      <c r="G830" t="s">
        <v>3946</v>
      </c>
      <c r="H830" t="s">
        <v>322</v>
      </c>
      <c r="I830" t="s">
        <v>918</v>
      </c>
      <c r="J830" t="s">
        <v>205</v>
      </c>
      <c r="K830" t="s">
        <v>205</v>
      </c>
      <c r="L830" t="s">
        <v>326</v>
      </c>
      <c r="M830" t="s">
        <v>341</v>
      </c>
      <c r="N830" t="s">
        <v>441</v>
      </c>
      <c r="O830" t="s">
        <v>340</v>
      </c>
      <c r="P830" t="s">
        <v>1213</v>
      </c>
      <c r="Q830" s="131">
        <v>61486.92</v>
      </c>
      <c r="R830" s="131">
        <v>1</v>
      </c>
      <c r="S830" s="131">
        <v>13890</v>
      </c>
      <c r="T830" s="109"/>
      <c r="U830" s="131">
        <v>8540.5329999999994</v>
      </c>
      <c r="V830" s="132">
        <v>1.1800000000000001E-3</v>
      </c>
      <c r="W830" s="132">
        <v>1.6471221603521029E-2</v>
      </c>
      <c r="X830" s="132">
        <v>2.2599999999999999E-3</v>
      </c>
    </row>
    <row r="831" spans="1:24">
      <c r="A831" t="s">
        <v>1214</v>
      </c>
      <c r="B831" t="s">
        <v>1252</v>
      </c>
      <c r="C831" t="s">
        <v>2277</v>
      </c>
      <c r="D831" t="s">
        <v>2278</v>
      </c>
      <c r="E831" t="s">
        <v>310</v>
      </c>
      <c r="F831" t="s">
        <v>3705</v>
      </c>
      <c r="G831" t="s">
        <v>3706</v>
      </c>
      <c r="H831" t="s">
        <v>322</v>
      </c>
      <c r="I831" t="s">
        <v>918</v>
      </c>
      <c r="J831" t="s">
        <v>205</v>
      </c>
      <c r="K831" t="s">
        <v>205</v>
      </c>
      <c r="L831" t="s">
        <v>326</v>
      </c>
      <c r="M831" t="s">
        <v>341</v>
      </c>
      <c r="N831" t="s">
        <v>446</v>
      </c>
      <c r="O831" t="s">
        <v>340</v>
      </c>
      <c r="P831" t="s">
        <v>1213</v>
      </c>
      <c r="Q831" s="131">
        <v>57209.46</v>
      </c>
      <c r="R831" s="131">
        <v>1</v>
      </c>
      <c r="S831" s="131">
        <v>14880</v>
      </c>
      <c r="T831" s="109"/>
      <c r="U831" s="131">
        <v>8512.768</v>
      </c>
      <c r="V831" s="132">
        <v>7.2000000000000005E-4</v>
      </c>
      <c r="W831" s="132">
        <v>1.641767418817567E-2</v>
      </c>
      <c r="X831" s="132">
        <v>2.2599999999999999E-3</v>
      </c>
    </row>
    <row r="832" spans="1:24">
      <c r="A832" t="s">
        <v>1214</v>
      </c>
      <c r="B832" t="s">
        <v>1252</v>
      </c>
      <c r="C832" t="s">
        <v>1526</v>
      </c>
      <c r="D832" t="s">
        <v>1527</v>
      </c>
      <c r="E832" t="s">
        <v>310</v>
      </c>
      <c r="F832" t="s">
        <v>1526</v>
      </c>
      <c r="G832" t="s">
        <v>3580</v>
      </c>
      <c r="H832" t="s">
        <v>322</v>
      </c>
      <c r="I832" t="s">
        <v>918</v>
      </c>
      <c r="J832" t="s">
        <v>205</v>
      </c>
      <c r="K832" t="s">
        <v>205</v>
      </c>
      <c r="L832" t="s">
        <v>326</v>
      </c>
      <c r="M832" t="s">
        <v>341</v>
      </c>
      <c r="N832" t="s">
        <v>465</v>
      </c>
      <c r="O832" t="s">
        <v>340</v>
      </c>
      <c r="P832" t="s">
        <v>1213</v>
      </c>
      <c r="Q832" s="131">
        <v>53748</v>
      </c>
      <c r="R832" s="131">
        <v>1</v>
      </c>
      <c r="S832" s="131">
        <v>15730</v>
      </c>
      <c r="T832" s="109"/>
      <c r="U832" s="131">
        <v>8454.56</v>
      </c>
      <c r="V832" s="132">
        <v>1.47E-3</v>
      </c>
      <c r="W832" s="132">
        <v>1.6305414582469827E-2</v>
      </c>
      <c r="X832" s="132">
        <v>2.2399999999999998E-3</v>
      </c>
    </row>
    <row r="833" spans="1:24">
      <c r="A833" t="s">
        <v>1214</v>
      </c>
      <c r="B833" t="s">
        <v>1252</v>
      </c>
      <c r="C833" t="s">
        <v>3759</v>
      </c>
      <c r="D833" t="s">
        <v>3760</v>
      </c>
      <c r="E833" t="s">
        <v>310</v>
      </c>
      <c r="F833" t="s">
        <v>3759</v>
      </c>
      <c r="G833" t="s">
        <v>3761</v>
      </c>
      <c r="H833" t="s">
        <v>322</v>
      </c>
      <c r="I833" t="s">
        <v>918</v>
      </c>
      <c r="J833" t="s">
        <v>205</v>
      </c>
      <c r="K833" t="s">
        <v>205</v>
      </c>
      <c r="L833" t="s">
        <v>326</v>
      </c>
      <c r="M833" t="s">
        <v>341</v>
      </c>
      <c r="N833" t="s">
        <v>460</v>
      </c>
      <c r="O833" t="s">
        <v>340</v>
      </c>
      <c r="P833" t="s">
        <v>1213</v>
      </c>
      <c r="Q833" s="131">
        <v>184410</v>
      </c>
      <c r="R833" s="131">
        <v>1</v>
      </c>
      <c r="S833" s="131">
        <v>4070</v>
      </c>
      <c r="T833" s="109"/>
      <c r="U833" s="131">
        <v>7505.4870000000001</v>
      </c>
      <c r="V833" s="132">
        <v>1.83E-3</v>
      </c>
      <c r="W833" s="132">
        <v>1.4475037988770286E-2</v>
      </c>
      <c r="X833" s="132">
        <v>1.99E-3</v>
      </c>
    </row>
    <row r="834" spans="1:24">
      <c r="A834" t="s">
        <v>1214</v>
      </c>
      <c r="B834" t="s">
        <v>1252</v>
      </c>
      <c r="C834" t="s">
        <v>2066</v>
      </c>
      <c r="D834" t="s">
        <v>2067</v>
      </c>
      <c r="E834" t="s">
        <v>310</v>
      </c>
      <c r="F834" t="s">
        <v>2066</v>
      </c>
      <c r="G834" t="s">
        <v>3715</v>
      </c>
      <c r="H834" t="s">
        <v>322</v>
      </c>
      <c r="I834" t="s">
        <v>918</v>
      </c>
      <c r="J834" t="s">
        <v>205</v>
      </c>
      <c r="K834" t="s">
        <v>205</v>
      </c>
      <c r="L834" t="s">
        <v>326</v>
      </c>
      <c r="M834" t="s">
        <v>341</v>
      </c>
      <c r="N834" t="s">
        <v>465</v>
      </c>
      <c r="O834" t="s">
        <v>340</v>
      </c>
      <c r="P834" t="s">
        <v>1213</v>
      </c>
      <c r="Q834" s="131">
        <v>313622.96000000002</v>
      </c>
      <c r="R834" s="131">
        <v>1</v>
      </c>
      <c r="S834" s="131">
        <v>2281</v>
      </c>
      <c r="T834" s="109"/>
      <c r="U834" s="131">
        <v>7153.74</v>
      </c>
      <c r="V834" s="132">
        <v>6.6E-4</v>
      </c>
      <c r="W834" s="132">
        <v>1.3796660797865021E-2</v>
      </c>
      <c r="X834" s="132">
        <v>1.9E-3</v>
      </c>
    </row>
    <row r="835" spans="1:24">
      <c r="A835" t="s">
        <v>1214</v>
      </c>
      <c r="B835" t="s">
        <v>1252</v>
      </c>
      <c r="C835" t="s">
        <v>3909</v>
      </c>
      <c r="D835" t="s">
        <v>3910</v>
      </c>
      <c r="E835" t="s">
        <v>310</v>
      </c>
      <c r="F835" t="s">
        <v>3909</v>
      </c>
      <c r="G835" t="s">
        <v>3911</v>
      </c>
      <c r="H835" t="s">
        <v>322</v>
      </c>
      <c r="I835" t="s">
        <v>918</v>
      </c>
      <c r="J835" t="s">
        <v>205</v>
      </c>
      <c r="K835" t="s">
        <v>205</v>
      </c>
      <c r="L835" t="s">
        <v>326</v>
      </c>
      <c r="M835" t="s">
        <v>341</v>
      </c>
      <c r="N835" t="s">
        <v>452</v>
      </c>
      <c r="O835" t="s">
        <v>340</v>
      </c>
      <c r="P835" t="s">
        <v>1213</v>
      </c>
      <c r="Q835" s="131">
        <v>37906.68</v>
      </c>
      <c r="R835" s="131">
        <v>1</v>
      </c>
      <c r="S835" s="131">
        <v>18600</v>
      </c>
      <c r="T835" s="109"/>
      <c r="U835" s="131">
        <v>7050.6419999999998</v>
      </c>
      <c r="V835" s="132">
        <v>1.09E-3</v>
      </c>
      <c r="W835" s="132">
        <v>1.3597826602753332E-2</v>
      </c>
      <c r="X835" s="132">
        <v>1.8699999999999999E-3</v>
      </c>
    </row>
    <row r="836" spans="1:24">
      <c r="A836" t="s">
        <v>1214</v>
      </c>
      <c r="B836" t="s">
        <v>1252</v>
      </c>
      <c r="C836" t="s">
        <v>3525</v>
      </c>
      <c r="D836" t="s">
        <v>3526</v>
      </c>
      <c r="E836" t="s">
        <v>310</v>
      </c>
      <c r="F836" t="s">
        <v>3525</v>
      </c>
      <c r="G836" t="s">
        <v>3527</v>
      </c>
      <c r="H836" t="s">
        <v>322</v>
      </c>
      <c r="I836" t="s">
        <v>918</v>
      </c>
      <c r="J836" t="s">
        <v>205</v>
      </c>
      <c r="K836" t="s">
        <v>205</v>
      </c>
      <c r="L836" t="s">
        <v>326</v>
      </c>
      <c r="M836" t="s">
        <v>341</v>
      </c>
      <c r="N836" t="s">
        <v>481</v>
      </c>
      <c r="O836" t="s">
        <v>340</v>
      </c>
      <c r="P836" t="s">
        <v>1213</v>
      </c>
      <c r="Q836" s="131">
        <v>12119</v>
      </c>
      <c r="R836" s="131">
        <v>1</v>
      </c>
      <c r="S836" s="131">
        <v>57150</v>
      </c>
      <c r="T836" s="109"/>
      <c r="U836" s="131">
        <v>6926.009</v>
      </c>
      <c r="V836" s="132">
        <v>1.6000000000000001E-4</v>
      </c>
      <c r="W836" s="132">
        <v>1.3357460133574929E-2</v>
      </c>
      <c r="X836" s="132">
        <v>1.8400000000000001E-3</v>
      </c>
    </row>
    <row r="837" spans="1:24">
      <c r="A837" t="s">
        <v>1214</v>
      </c>
      <c r="B837" t="s">
        <v>1252</v>
      </c>
      <c r="C837" t="s">
        <v>2661</v>
      </c>
      <c r="D837" t="s">
        <v>2662</v>
      </c>
      <c r="E837" t="s">
        <v>310</v>
      </c>
      <c r="F837" t="s">
        <v>2661</v>
      </c>
      <c r="G837" t="s">
        <v>3716</v>
      </c>
      <c r="H837" t="s">
        <v>322</v>
      </c>
      <c r="I837" t="s">
        <v>918</v>
      </c>
      <c r="J837" t="s">
        <v>205</v>
      </c>
      <c r="K837" t="s">
        <v>205</v>
      </c>
      <c r="L837" t="s">
        <v>326</v>
      </c>
      <c r="M837" t="s">
        <v>341</v>
      </c>
      <c r="N837" t="s">
        <v>455</v>
      </c>
      <c r="O837" t="s">
        <v>340</v>
      </c>
      <c r="P837" t="s">
        <v>1213</v>
      </c>
      <c r="Q837" s="131">
        <v>2940441.54</v>
      </c>
      <c r="R837" s="131">
        <v>1</v>
      </c>
      <c r="S837" s="131">
        <v>229.9</v>
      </c>
      <c r="T837" s="109"/>
      <c r="U837" s="131">
        <v>6760.0749999999998</v>
      </c>
      <c r="V837" s="132">
        <v>1.1299999999999999E-3</v>
      </c>
      <c r="W837" s="132">
        <v>1.3037440799236117E-2</v>
      </c>
      <c r="X837" s="132">
        <v>1.7899999999999999E-3</v>
      </c>
    </row>
    <row r="838" spans="1:24">
      <c r="A838" t="s">
        <v>1214</v>
      </c>
      <c r="B838" t="s">
        <v>1252</v>
      </c>
      <c r="C838" t="s">
        <v>3739</v>
      </c>
      <c r="D838" t="s">
        <v>3740</v>
      </c>
      <c r="E838" t="s">
        <v>310</v>
      </c>
      <c r="F838" t="s">
        <v>3739</v>
      </c>
      <c r="G838" t="s">
        <v>3741</v>
      </c>
      <c r="H838" t="s">
        <v>322</v>
      </c>
      <c r="I838" t="s">
        <v>918</v>
      </c>
      <c r="J838" t="s">
        <v>205</v>
      </c>
      <c r="K838" t="s">
        <v>205</v>
      </c>
      <c r="L838" t="s">
        <v>326</v>
      </c>
      <c r="M838" t="s">
        <v>341</v>
      </c>
      <c r="N838" t="s">
        <v>446</v>
      </c>
      <c r="O838" t="s">
        <v>340</v>
      </c>
      <c r="P838" t="s">
        <v>1213</v>
      </c>
      <c r="Q838" s="131">
        <v>728974.6</v>
      </c>
      <c r="R838" s="131">
        <v>1</v>
      </c>
      <c r="S838" s="131">
        <v>927.1</v>
      </c>
      <c r="T838" s="109"/>
      <c r="U838" s="131">
        <v>6758.3239999999996</v>
      </c>
      <c r="V838" s="132">
        <v>6.8999999999999997E-4</v>
      </c>
      <c r="W838" s="132">
        <v>1.3034063830956998E-2</v>
      </c>
      <c r="X838" s="132">
        <v>1.7899999999999999E-3</v>
      </c>
    </row>
    <row r="839" spans="1:24">
      <c r="A839" t="s">
        <v>1214</v>
      </c>
      <c r="B839" t="s">
        <v>1252</v>
      </c>
      <c r="C839" t="s">
        <v>3558</v>
      </c>
      <c r="D839" t="s">
        <v>3559</v>
      </c>
      <c r="E839" t="s">
        <v>310</v>
      </c>
      <c r="F839" t="s">
        <v>3558</v>
      </c>
      <c r="G839" t="s">
        <v>3560</v>
      </c>
      <c r="H839" t="s">
        <v>322</v>
      </c>
      <c r="I839" t="s">
        <v>918</v>
      </c>
      <c r="J839" t="s">
        <v>205</v>
      </c>
      <c r="K839" t="s">
        <v>205</v>
      </c>
      <c r="L839" t="s">
        <v>326</v>
      </c>
      <c r="M839" t="s">
        <v>341</v>
      </c>
      <c r="N839" t="s">
        <v>459</v>
      </c>
      <c r="O839" t="s">
        <v>340</v>
      </c>
      <c r="P839" t="s">
        <v>1213</v>
      </c>
      <c r="Q839" s="131">
        <v>6759.58</v>
      </c>
      <c r="R839" s="131">
        <v>1</v>
      </c>
      <c r="S839" s="131">
        <v>95280</v>
      </c>
      <c r="T839" s="109"/>
      <c r="U839" s="131">
        <v>6440.5280000000002</v>
      </c>
      <c r="V839" s="132">
        <v>2.3000000000000001E-4</v>
      </c>
      <c r="W839" s="132">
        <v>1.2421164338535089E-2</v>
      </c>
      <c r="X839" s="132">
        <v>1.7099999999999999E-3</v>
      </c>
    </row>
    <row r="840" spans="1:24">
      <c r="A840" t="s">
        <v>1214</v>
      </c>
      <c r="B840" t="s">
        <v>1252</v>
      </c>
      <c r="C840" t="s">
        <v>2282</v>
      </c>
      <c r="D840" t="s">
        <v>2283</v>
      </c>
      <c r="E840" t="s">
        <v>310</v>
      </c>
      <c r="F840" t="s">
        <v>2282</v>
      </c>
      <c r="G840" t="s">
        <v>3951</v>
      </c>
      <c r="H840" t="s">
        <v>322</v>
      </c>
      <c r="I840" t="s">
        <v>918</v>
      </c>
      <c r="J840" t="s">
        <v>205</v>
      </c>
      <c r="K840" t="s">
        <v>205</v>
      </c>
      <c r="L840" t="s">
        <v>326</v>
      </c>
      <c r="M840" t="s">
        <v>341</v>
      </c>
      <c r="N840" t="s">
        <v>459</v>
      </c>
      <c r="O840" t="s">
        <v>340</v>
      </c>
      <c r="P840" t="s">
        <v>1213</v>
      </c>
      <c r="Q840" s="131">
        <v>27439</v>
      </c>
      <c r="R840" s="131">
        <v>1</v>
      </c>
      <c r="S840" s="131">
        <v>19820</v>
      </c>
      <c r="T840" s="109"/>
      <c r="U840" s="131">
        <v>5438.41</v>
      </c>
      <c r="V840" s="132">
        <v>2.1199999999999999E-3</v>
      </c>
      <c r="W840" s="132">
        <v>1.0488485470497544E-2</v>
      </c>
      <c r="X840" s="132">
        <v>1.4400000000000001E-3</v>
      </c>
    </row>
    <row r="841" spans="1:24">
      <c r="A841" t="s">
        <v>1214</v>
      </c>
      <c r="B841" t="s">
        <v>1252</v>
      </c>
      <c r="C841" t="s">
        <v>2212</v>
      </c>
      <c r="D841" t="s">
        <v>2213</v>
      </c>
      <c r="E841" t="s">
        <v>310</v>
      </c>
      <c r="F841" t="s">
        <v>2212</v>
      </c>
      <c r="G841" t="s">
        <v>3754</v>
      </c>
      <c r="H841" t="s">
        <v>322</v>
      </c>
      <c r="I841" t="s">
        <v>918</v>
      </c>
      <c r="J841" t="s">
        <v>205</v>
      </c>
      <c r="K841" t="s">
        <v>205</v>
      </c>
      <c r="L841" t="s">
        <v>326</v>
      </c>
      <c r="M841" t="s">
        <v>341</v>
      </c>
      <c r="N841" t="s">
        <v>466</v>
      </c>
      <c r="O841" t="s">
        <v>340</v>
      </c>
      <c r="P841" t="s">
        <v>1213</v>
      </c>
      <c r="Q841" s="131">
        <v>83547.199999999997</v>
      </c>
      <c r="R841" s="131">
        <v>1</v>
      </c>
      <c r="S841" s="131">
        <v>6127</v>
      </c>
      <c r="T841" s="109"/>
      <c r="U841" s="131">
        <v>5118.9369999999999</v>
      </c>
      <c r="V841" s="132">
        <v>1.1299999999999999E-3</v>
      </c>
      <c r="W841" s="132">
        <v>9.8723517257603404E-3</v>
      </c>
      <c r="X841" s="132">
        <v>1.3600000000000001E-3</v>
      </c>
    </row>
    <row r="842" spans="1:24">
      <c r="A842" t="s">
        <v>1214</v>
      </c>
      <c r="B842" t="s">
        <v>1252</v>
      </c>
      <c r="C842" t="s">
        <v>3723</v>
      </c>
      <c r="D842" t="s">
        <v>3724</v>
      </c>
      <c r="E842" t="s">
        <v>310</v>
      </c>
      <c r="F842" t="s">
        <v>3725</v>
      </c>
      <c r="G842" t="s">
        <v>3726</v>
      </c>
      <c r="H842" t="s">
        <v>322</v>
      </c>
      <c r="I842" t="s">
        <v>918</v>
      </c>
      <c r="J842" t="s">
        <v>205</v>
      </c>
      <c r="K842" t="s">
        <v>205</v>
      </c>
      <c r="L842" t="s">
        <v>326</v>
      </c>
      <c r="M842" t="s">
        <v>341</v>
      </c>
      <c r="N842" t="s">
        <v>477</v>
      </c>
      <c r="O842" t="s">
        <v>340</v>
      </c>
      <c r="P842" t="s">
        <v>1213</v>
      </c>
      <c r="Q842" s="131">
        <v>58790</v>
      </c>
      <c r="R842" s="131">
        <v>1</v>
      </c>
      <c r="S842" s="131">
        <v>8680</v>
      </c>
      <c r="T842" s="109"/>
      <c r="U842" s="131">
        <v>5102.9719999999998</v>
      </c>
      <c r="V842" s="132">
        <v>8.1999999999999998E-4</v>
      </c>
      <c r="W842" s="132">
        <v>9.8415617208624934E-3</v>
      </c>
      <c r="X842" s="132">
        <v>1.3500000000000001E-3</v>
      </c>
    </row>
    <row r="843" spans="1:24">
      <c r="A843" t="s">
        <v>1214</v>
      </c>
      <c r="B843" t="s">
        <v>1252</v>
      </c>
      <c r="C843" t="s">
        <v>2224</v>
      </c>
      <c r="D843" t="s">
        <v>2225</v>
      </c>
      <c r="E843" t="s">
        <v>310</v>
      </c>
      <c r="F843" t="s">
        <v>2224</v>
      </c>
      <c r="G843" t="s">
        <v>3636</v>
      </c>
      <c r="H843" t="s">
        <v>322</v>
      </c>
      <c r="I843" t="s">
        <v>918</v>
      </c>
      <c r="J843" t="s">
        <v>205</v>
      </c>
      <c r="K843" t="s">
        <v>205</v>
      </c>
      <c r="L843" t="s">
        <v>326</v>
      </c>
      <c r="M843" t="s">
        <v>341</v>
      </c>
      <c r="N843" t="s">
        <v>448</v>
      </c>
      <c r="O843" t="s">
        <v>340</v>
      </c>
      <c r="P843" t="s">
        <v>1213</v>
      </c>
      <c r="Q843" s="131">
        <v>12654</v>
      </c>
      <c r="R843" s="131">
        <v>1</v>
      </c>
      <c r="S843" s="131">
        <v>36740</v>
      </c>
      <c r="T843" s="109"/>
      <c r="U843" s="131">
        <v>4649.08</v>
      </c>
      <c r="V843" s="132">
        <v>6.0999999999999997E-4</v>
      </c>
      <c r="W843" s="132">
        <v>8.9661882850282943E-3</v>
      </c>
      <c r="X843" s="132">
        <v>1.23E-3</v>
      </c>
    </row>
    <row r="844" spans="1:24">
      <c r="A844" t="s">
        <v>1214</v>
      </c>
      <c r="B844" t="s">
        <v>1252</v>
      </c>
      <c r="C844" t="s">
        <v>1852</v>
      </c>
      <c r="D844" t="s">
        <v>1853</v>
      </c>
      <c r="E844" t="s">
        <v>310</v>
      </c>
      <c r="F844" t="s">
        <v>3975</v>
      </c>
      <c r="G844" t="s">
        <v>3976</v>
      </c>
      <c r="H844" t="s">
        <v>322</v>
      </c>
      <c r="I844" t="s">
        <v>918</v>
      </c>
      <c r="J844" t="s">
        <v>205</v>
      </c>
      <c r="K844" t="s">
        <v>205</v>
      </c>
      <c r="L844" t="s">
        <v>326</v>
      </c>
      <c r="M844" t="s">
        <v>341</v>
      </c>
      <c r="N844" t="s">
        <v>442</v>
      </c>
      <c r="O844" t="s">
        <v>340</v>
      </c>
      <c r="P844" t="s">
        <v>1213</v>
      </c>
      <c r="Q844" s="131">
        <v>69458</v>
      </c>
      <c r="R844" s="131">
        <v>1</v>
      </c>
      <c r="S844" s="131">
        <v>6078</v>
      </c>
      <c r="T844" s="109"/>
      <c r="U844" s="131">
        <v>4221.6570000000002</v>
      </c>
      <c r="V844" s="132">
        <v>5.3E-3</v>
      </c>
      <c r="W844" s="132">
        <v>8.1418628065784409E-3</v>
      </c>
      <c r="X844" s="132">
        <v>1.1199999999999999E-3</v>
      </c>
    </row>
    <row r="845" spans="1:24">
      <c r="A845" t="s">
        <v>1214</v>
      </c>
      <c r="B845" t="s">
        <v>1252</v>
      </c>
      <c r="C845" t="s">
        <v>2062</v>
      </c>
      <c r="D845" t="s">
        <v>2063</v>
      </c>
      <c r="E845" t="s">
        <v>310</v>
      </c>
      <c r="F845" t="s">
        <v>2062</v>
      </c>
      <c r="G845" t="s">
        <v>3635</v>
      </c>
      <c r="H845" t="s">
        <v>322</v>
      </c>
      <c r="I845" t="s">
        <v>918</v>
      </c>
      <c r="J845" t="s">
        <v>205</v>
      </c>
      <c r="K845" t="s">
        <v>205</v>
      </c>
      <c r="L845" t="s">
        <v>326</v>
      </c>
      <c r="M845" t="s">
        <v>341</v>
      </c>
      <c r="N845" t="s">
        <v>462</v>
      </c>
      <c r="O845" t="s">
        <v>340</v>
      </c>
      <c r="P845" t="s">
        <v>1213</v>
      </c>
      <c r="Q845" s="131">
        <v>7166</v>
      </c>
      <c r="R845" s="131">
        <v>1</v>
      </c>
      <c r="S845" s="131">
        <v>58480</v>
      </c>
      <c r="T845" s="109"/>
      <c r="U845" s="131">
        <v>4190.6769999999997</v>
      </c>
      <c r="V845" s="132">
        <v>4.4000000000000002E-4</v>
      </c>
      <c r="W845" s="132">
        <v>8.082114961183183E-3</v>
      </c>
      <c r="X845" s="132">
        <v>1.1100000000000001E-3</v>
      </c>
    </row>
    <row r="846" spans="1:24">
      <c r="A846" t="s">
        <v>1214</v>
      </c>
      <c r="B846" t="s">
        <v>1252</v>
      </c>
      <c r="C846" t="s">
        <v>2184</v>
      </c>
      <c r="D846" t="s">
        <v>2185</v>
      </c>
      <c r="E846" t="s">
        <v>310</v>
      </c>
      <c r="F846" t="s">
        <v>3515</v>
      </c>
      <c r="G846" t="s">
        <v>3516</v>
      </c>
      <c r="H846" t="s">
        <v>322</v>
      </c>
      <c r="I846" t="s">
        <v>918</v>
      </c>
      <c r="J846" t="s">
        <v>205</v>
      </c>
      <c r="K846" t="s">
        <v>205</v>
      </c>
      <c r="L846" t="s">
        <v>326</v>
      </c>
      <c r="M846" t="s">
        <v>341</v>
      </c>
      <c r="N846" t="s">
        <v>446</v>
      </c>
      <c r="O846" t="s">
        <v>340</v>
      </c>
      <c r="P846" t="s">
        <v>1213</v>
      </c>
      <c r="Q846" s="131">
        <v>41644.81</v>
      </c>
      <c r="R846" s="131">
        <v>1</v>
      </c>
      <c r="S846" s="131">
        <v>9745</v>
      </c>
      <c r="T846" s="109"/>
      <c r="U846" s="131">
        <v>4058.2869999999998</v>
      </c>
      <c r="V846" s="132">
        <v>1.6000000000000001E-4</v>
      </c>
      <c r="W846" s="132">
        <v>7.8267883875266977E-3</v>
      </c>
      <c r="X846" s="132">
        <v>1.08E-3</v>
      </c>
    </row>
    <row r="847" spans="1:24">
      <c r="A847" t="s">
        <v>1214</v>
      </c>
      <c r="B847" t="s">
        <v>1252</v>
      </c>
      <c r="C847" t="s">
        <v>2606</v>
      </c>
      <c r="D847" t="s">
        <v>2607</v>
      </c>
      <c r="E847" t="s">
        <v>310</v>
      </c>
      <c r="F847" t="s">
        <v>2606</v>
      </c>
      <c r="G847" t="s">
        <v>3543</v>
      </c>
      <c r="H847" t="s">
        <v>322</v>
      </c>
      <c r="I847" t="s">
        <v>918</v>
      </c>
      <c r="J847" t="s">
        <v>205</v>
      </c>
      <c r="K847" t="s">
        <v>205</v>
      </c>
      <c r="L847" t="s">
        <v>326</v>
      </c>
      <c r="M847" t="s">
        <v>341</v>
      </c>
      <c r="N847" t="s">
        <v>479</v>
      </c>
      <c r="O847" t="s">
        <v>340</v>
      </c>
      <c r="P847" t="s">
        <v>1213</v>
      </c>
      <c r="Q847" s="131">
        <v>224561</v>
      </c>
      <c r="R847" s="131">
        <v>1</v>
      </c>
      <c r="S847" s="131">
        <v>1735</v>
      </c>
      <c r="T847" s="109"/>
      <c r="U847" s="131">
        <v>3896.1329999999998</v>
      </c>
      <c r="V847" s="132">
        <v>1.1100000000000001E-3</v>
      </c>
      <c r="W847" s="132">
        <v>7.5140591389075131E-3</v>
      </c>
      <c r="X847" s="132">
        <v>1.0300000000000001E-3</v>
      </c>
    </row>
    <row r="848" spans="1:24">
      <c r="A848" t="s">
        <v>1214</v>
      </c>
      <c r="B848" t="s">
        <v>1252</v>
      </c>
      <c r="C848" t="s">
        <v>3540</v>
      </c>
      <c r="D848" t="s">
        <v>3541</v>
      </c>
      <c r="E848" t="s">
        <v>310</v>
      </c>
      <c r="F848" t="s">
        <v>3540</v>
      </c>
      <c r="G848" t="s">
        <v>3542</v>
      </c>
      <c r="H848" t="s">
        <v>322</v>
      </c>
      <c r="I848" t="s">
        <v>918</v>
      </c>
      <c r="J848" t="s">
        <v>205</v>
      </c>
      <c r="K848" t="s">
        <v>205</v>
      </c>
      <c r="L848" t="s">
        <v>326</v>
      </c>
      <c r="M848" t="s">
        <v>341</v>
      </c>
      <c r="N848" t="s">
        <v>459</v>
      </c>
      <c r="O848" t="s">
        <v>340</v>
      </c>
      <c r="P848" t="s">
        <v>1213</v>
      </c>
      <c r="Q848" s="131">
        <v>24880</v>
      </c>
      <c r="R848" s="131">
        <v>1</v>
      </c>
      <c r="S848" s="131">
        <v>14620</v>
      </c>
      <c r="T848" s="109"/>
      <c r="U848" s="131">
        <v>3637.4560000000001</v>
      </c>
      <c r="V848" s="132">
        <v>2.2000000000000001E-4</v>
      </c>
      <c r="W848" s="132">
        <v>7.0151762014217609E-3</v>
      </c>
      <c r="X848" s="132">
        <v>9.6000000000000002E-4</v>
      </c>
    </row>
    <row r="849" spans="1:24">
      <c r="A849" t="s">
        <v>1214</v>
      </c>
      <c r="B849" t="s">
        <v>1252</v>
      </c>
      <c r="C849" t="s">
        <v>2612</v>
      </c>
      <c r="D849" t="s">
        <v>2613</v>
      </c>
      <c r="E849" t="s">
        <v>310</v>
      </c>
      <c r="F849" t="s">
        <v>2612</v>
      </c>
      <c r="G849" t="s">
        <v>3592</v>
      </c>
      <c r="H849" t="s">
        <v>322</v>
      </c>
      <c r="I849" t="s">
        <v>918</v>
      </c>
      <c r="J849" t="s">
        <v>205</v>
      </c>
      <c r="K849" t="s">
        <v>205</v>
      </c>
      <c r="L849" t="s">
        <v>326</v>
      </c>
      <c r="M849" t="s">
        <v>341</v>
      </c>
      <c r="N849" t="s">
        <v>476</v>
      </c>
      <c r="O849" t="s">
        <v>340</v>
      </c>
      <c r="P849" t="s">
        <v>1213</v>
      </c>
      <c r="Q849" s="131">
        <v>92110</v>
      </c>
      <c r="R849" s="131">
        <v>1</v>
      </c>
      <c r="S849" s="131">
        <v>3869</v>
      </c>
      <c r="T849" s="109"/>
      <c r="U849" s="131">
        <v>3563.7359999999999</v>
      </c>
      <c r="V849" s="132">
        <v>3.3E-4</v>
      </c>
      <c r="W849" s="132">
        <v>6.8730002439479623E-3</v>
      </c>
      <c r="X849" s="132">
        <v>9.3999999999999997E-4</v>
      </c>
    </row>
    <row r="850" spans="1:24">
      <c r="A850" t="s">
        <v>1214</v>
      </c>
      <c r="B850" t="s">
        <v>1252</v>
      </c>
      <c r="C850" t="s">
        <v>3234</v>
      </c>
      <c r="D850" t="s">
        <v>3235</v>
      </c>
      <c r="E850" t="s">
        <v>310</v>
      </c>
      <c r="F850" t="s">
        <v>3234</v>
      </c>
      <c r="G850" t="s">
        <v>3979</v>
      </c>
      <c r="H850" t="s">
        <v>322</v>
      </c>
      <c r="I850" t="s">
        <v>918</v>
      </c>
      <c r="J850" t="s">
        <v>205</v>
      </c>
      <c r="K850" t="s">
        <v>205</v>
      </c>
      <c r="L850" t="s">
        <v>326</v>
      </c>
      <c r="M850" t="s">
        <v>341</v>
      </c>
      <c r="N850" t="s">
        <v>452</v>
      </c>
      <c r="O850" t="s">
        <v>340</v>
      </c>
      <c r="P850" t="s">
        <v>1213</v>
      </c>
      <c r="Q850" s="131">
        <v>683122</v>
      </c>
      <c r="R850" s="131">
        <v>1</v>
      </c>
      <c r="S850" s="131">
        <v>519.29999999999995</v>
      </c>
      <c r="T850" s="109"/>
      <c r="U850" s="131">
        <v>3547.453</v>
      </c>
      <c r="V850" s="132">
        <v>2.5500000000000002E-3</v>
      </c>
      <c r="W850" s="132">
        <v>6.8415969461244975E-3</v>
      </c>
      <c r="X850" s="132">
        <v>9.3999999999999997E-4</v>
      </c>
    </row>
    <row r="851" spans="1:24">
      <c r="A851" t="s">
        <v>1214</v>
      </c>
      <c r="B851" t="s">
        <v>1252</v>
      </c>
      <c r="C851" t="s">
        <v>2408</v>
      </c>
      <c r="D851" t="s">
        <v>2409</v>
      </c>
      <c r="E851" t="s">
        <v>310</v>
      </c>
      <c r="F851" t="s">
        <v>2408</v>
      </c>
      <c r="G851" t="s">
        <v>3978</v>
      </c>
      <c r="H851" t="s">
        <v>322</v>
      </c>
      <c r="I851" t="s">
        <v>918</v>
      </c>
      <c r="J851" t="s">
        <v>205</v>
      </c>
      <c r="K851" t="s">
        <v>205</v>
      </c>
      <c r="L851" t="s">
        <v>326</v>
      </c>
      <c r="M851" t="s">
        <v>341</v>
      </c>
      <c r="N851" t="s">
        <v>442</v>
      </c>
      <c r="O851" t="s">
        <v>340</v>
      </c>
      <c r="P851" t="s">
        <v>1213</v>
      </c>
      <c r="Q851" s="131">
        <v>36836</v>
      </c>
      <c r="R851" s="131">
        <v>1</v>
      </c>
      <c r="S851" s="131">
        <v>9339</v>
      </c>
      <c r="T851" s="109"/>
      <c r="U851" s="131">
        <v>3440.114</v>
      </c>
      <c r="V851" s="132">
        <v>1.0399999999999999E-3</v>
      </c>
      <c r="W851" s="132">
        <v>6.6345835834104435E-3</v>
      </c>
      <c r="X851" s="132">
        <v>9.1E-4</v>
      </c>
    </row>
    <row r="852" spans="1:24">
      <c r="A852" t="s">
        <v>1214</v>
      </c>
      <c r="B852" t="s">
        <v>1252</v>
      </c>
      <c r="C852" t="s">
        <v>3980</v>
      </c>
      <c r="D852" t="s">
        <v>3981</v>
      </c>
      <c r="E852" t="s">
        <v>310</v>
      </c>
      <c r="F852" t="s">
        <v>3980</v>
      </c>
      <c r="G852" t="s">
        <v>3982</v>
      </c>
      <c r="H852" t="s">
        <v>322</v>
      </c>
      <c r="I852" t="s">
        <v>918</v>
      </c>
      <c r="J852" t="s">
        <v>205</v>
      </c>
      <c r="K852" t="s">
        <v>205</v>
      </c>
      <c r="L852" t="s">
        <v>326</v>
      </c>
      <c r="M852" t="s">
        <v>341</v>
      </c>
      <c r="N852" t="s">
        <v>440</v>
      </c>
      <c r="O852" t="s">
        <v>340</v>
      </c>
      <c r="P852" t="s">
        <v>1213</v>
      </c>
      <c r="Q852" s="131">
        <v>61871</v>
      </c>
      <c r="R852" s="131">
        <v>1</v>
      </c>
      <c r="S852" s="131">
        <v>5310</v>
      </c>
      <c r="T852" s="109"/>
      <c r="U852" s="131">
        <v>3285.35</v>
      </c>
      <c r="V852" s="132">
        <v>2.5000000000000001E-3</v>
      </c>
      <c r="W852" s="132">
        <v>6.3361066452325421E-3</v>
      </c>
      <c r="X852" s="132">
        <v>8.7000000000000001E-4</v>
      </c>
    </row>
    <row r="853" spans="1:24">
      <c r="A853" t="s">
        <v>1214</v>
      </c>
      <c r="B853" t="s">
        <v>1252</v>
      </c>
      <c r="C853" t="s">
        <v>2239</v>
      </c>
      <c r="D853" t="s">
        <v>2240</v>
      </c>
      <c r="E853" t="s">
        <v>310</v>
      </c>
      <c r="F853" t="s">
        <v>2239</v>
      </c>
      <c r="G853" t="s">
        <v>3712</v>
      </c>
      <c r="H853" t="s">
        <v>322</v>
      </c>
      <c r="I853" t="s">
        <v>918</v>
      </c>
      <c r="J853" t="s">
        <v>205</v>
      </c>
      <c r="K853" t="s">
        <v>205</v>
      </c>
      <c r="L853" t="s">
        <v>326</v>
      </c>
      <c r="M853" t="s">
        <v>341</v>
      </c>
      <c r="N853" t="s">
        <v>465</v>
      </c>
      <c r="O853" t="s">
        <v>340</v>
      </c>
      <c r="P853" t="s">
        <v>1213</v>
      </c>
      <c r="Q853" s="131">
        <v>92867</v>
      </c>
      <c r="R853" s="131">
        <v>1</v>
      </c>
      <c r="S853" s="131">
        <v>3489</v>
      </c>
      <c r="T853" s="109"/>
      <c r="U853" s="131">
        <v>3240.13</v>
      </c>
      <c r="V853" s="132">
        <v>4.2999999999999999E-4</v>
      </c>
      <c r="W853" s="132">
        <v>6.2488956197718102E-3</v>
      </c>
      <c r="X853" s="132">
        <v>8.5999999999999998E-4</v>
      </c>
    </row>
    <row r="854" spans="1:24">
      <c r="A854" t="s">
        <v>1214</v>
      </c>
      <c r="B854" t="s">
        <v>1252</v>
      </c>
      <c r="C854" t="s">
        <v>3953</v>
      </c>
      <c r="D854" t="s">
        <v>3954</v>
      </c>
      <c r="E854" t="s">
        <v>310</v>
      </c>
      <c r="F854" t="s">
        <v>3955</v>
      </c>
      <c r="G854" t="s">
        <v>3956</v>
      </c>
      <c r="H854" t="s">
        <v>322</v>
      </c>
      <c r="I854" t="s">
        <v>918</v>
      </c>
      <c r="J854" t="s">
        <v>205</v>
      </c>
      <c r="K854" t="s">
        <v>205</v>
      </c>
      <c r="L854" t="s">
        <v>326</v>
      </c>
      <c r="M854" t="s">
        <v>341</v>
      </c>
      <c r="N854" t="s">
        <v>481</v>
      </c>
      <c r="O854" t="s">
        <v>340</v>
      </c>
      <c r="P854" t="s">
        <v>1213</v>
      </c>
      <c r="Q854" s="131">
        <v>49717.89</v>
      </c>
      <c r="R854" s="131">
        <v>1</v>
      </c>
      <c r="S854" s="131">
        <v>6440</v>
      </c>
      <c r="T854" s="109"/>
      <c r="U854" s="131">
        <v>3201.8319999999999</v>
      </c>
      <c r="V854" s="132">
        <v>1.01E-3</v>
      </c>
      <c r="W854" s="132">
        <v>6.1750343227108834E-3</v>
      </c>
      <c r="X854" s="132">
        <v>8.4999999999999995E-4</v>
      </c>
    </row>
    <row r="855" spans="1:24">
      <c r="A855" t="s">
        <v>1214</v>
      </c>
      <c r="B855" t="s">
        <v>1252</v>
      </c>
      <c r="C855" t="s">
        <v>2312</v>
      </c>
      <c r="D855" t="s">
        <v>2313</v>
      </c>
      <c r="E855" t="s">
        <v>310</v>
      </c>
      <c r="F855" t="s">
        <v>3710</v>
      </c>
      <c r="G855" t="s">
        <v>3711</v>
      </c>
      <c r="H855" t="s">
        <v>322</v>
      </c>
      <c r="I855" t="s">
        <v>918</v>
      </c>
      <c r="J855" t="s">
        <v>205</v>
      </c>
      <c r="K855" t="s">
        <v>205</v>
      </c>
      <c r="L855" t="s">
        <v>326</v>
      </c>
      <c r="M855" t="s">
        <v>341</v>
      </c>
      <c r="N855" t="s">
        <v>465</v>
      </c>
      <c r="O855" t="s">
        <v>340</v>
      </c>
      <c r="P855" t="s">
        <v>1213</v>
      </c>
      <c r="Q855" s="131">
        <v>250965.72</v>
      </c>
      <c r="R855" s="131">
        <v>1</v>
      </c>
      <c r="S855" s="131">
        <v>1262</v>
      </c>
      <c r="T855" s="109"/>
      <c r="U855" s="131">
        <v>3167.1869999999999</v>
      </c>
      <c r="V855" s="132">
        <v>3.4000000000000002E-4</v>
      </c>
      <c r="W855" s="132">
        <v>6.108218179918158E-3</v>
      </c>
      <c r="X855" s="132">
        <v>8.4000000000000003E-4</v>
      </c>
    </row>
    <row r="856" spans="1:24">
      <c r="A856" t="s">
        <v>1214</v>
      </c>
      <c r="B856" t="s">
        <v>1252</v>
      </c>
      <c r="C856" t="s">
        <v>1787</v>
      </c>
      <c r="D856" t="s">
        <v>1788</v>
      </c>
      <c r="E856" t="s">
        <v>310</v>
      </c>
      <c r="F856" t="s">
        <v>1787</v>
      </c>
      <c r="G856" t="s">
        <v>3977</v>
      </c>
      <c r="H856" t="s">
        <v>322</v>
      </c>
      <c r="I856" t="s">
        <v>918</v>
      </c>
      <c r="J856" t="s">
        <v>205</v>
      </c>
      <c r="K856" t="s">
        <v>205</v>
      </c>
      <c r="L856" t="s">
        <v>326</v>
      </c>
      <c r="M856" t="s">
        <v>341</v>
      </c>
      <c r="N856" t="s">
        <v>465</v>
      </c>
      <c r="O856" t="s">
        <v>340</v>
      </c>
      <c r="P856" t="s">
        <v>1213</v>
      </c>
      <c r="Q856" s="131">
        <v>1067476</v>
      </c>
      <c r="R856" s="131">
        <v>1</v>
      </c>
      <c r="S856" s="131">
        <v>296.5</v>
      </c>
      <c r="T856" s="109"/>
      <c r="U856" s="131">
        <v>3165.0659999999998</v>
      </c>
      <c r="V856" s="132">
        <v>3.31E-3</v>
      </c>
      <c r="W856" s="132">
        <v>6.1041276318199219E-3</v>
      </c>
      <c r="X856" s="132">
        <v>8.4000000000000003E-4</v>
      </c>
    </row>
    <row r="857" spans="1:24">
      <c r="A857" t="s">
        <v>1214</v>
      </c>
      <c r="B857" t="s">
        <v>1252</v>
      </c>
      <c r="C857" t="s">
        <v>3561</v>
      </c>
      <c r="D857" t="s">
        <v>3562</v>
      </c>
      <c r="E857" t="s">
        <v>310</v>
      </c>
      <c r="F857" t="s">
        <v>3561</v>
      </c>
      <c r="G857" t="s">
        <v>3563</v>
      </c>
      <c r="H857" t="s">
        <v>322</v>
      </c>
      <c r="I857" t="s">
        <v>918</v>
      </c>
      <c r="J857" t="s">
        <v>205</v>
      </c>
      <c r="K857" t="s">
        <v>205</v>
      </c>
      <c r="L857" t="s">
        <v>326</v>
      </c>
      <c r="M857" t="s">
        <v>341</v>
      </c>
      <c r="N857" t="s">
        <v>459</v>
      </c>
      <c r="O857" t="s">
        <v>340</v>
      </c>
      <c r="P857" t="s">
        <v>1213</v>
      </c>
      <c r="Q857" s="131">
        <v>9803</v>
      </c>
      <c r="R857" s="131">
        <v>1</v>
      </c>
      <c r="S857" s="131">
        <v>29040</v>
      </c>
      <c r="T857" s="109"/>
      <c r="U857" s="131">
        <v>2846.7910000000002</v>
      </c>
      <c r="V857" s="132">
        <v>2.1000000000000001E-4</v>
      </c>
      <c r="W857" s="132">
        <v>5.4903043428213725E-3</v>
      </c>
      <c r="X857" s="132">
        <v>7.5000000000000002E-4</v>
      </c>
    </row>
    <row r="858" spans="1:24">
      <c r="A858" t="s">
        <v>1214</v>
      </c>
      <c r="B858" t="s">
        <v>1252</v>
      </c>
      <c r="C858" t="s">
        <v>1935</v>
      </c>
      <c r="D858" t="s">
        <v>1936</v>
      </c>
      <c r="E858" t="s">
        <v>310</v>
      </c>
      <c r="F858" t="s">
        <v>3749</v>
      </c>
      <c r="G858" t="s">
        <v>3750</v>
      </c>
      <c r="H858" t="s">
        <v>322</v>
      </c>
      <c r="I858" t="s">
        <v>918</v>
      </c>
      <c r="J858" t="s">
        <v>205</v>
      </c>
      <c r="K858" t="s">
        <v>205</v>
      </c>
      <c r="L858" t="s">
        <v>326</v>
      </c>
      <c r="M858" t="s">
        <v>341</v>
      </c>
      <c r="N858" t="s">
        <v>465</v>
      </c>
      <c r="O858" t="s">
        <v>340</v>
      </c>
      <c r="P858" t="s">
        <v>1213</v>
      </c>
      <c r="Q858" s="131">
        <v>44346</v>
      </c>
      <c r="R858" s="131">
        <v>1</v>
      </c>
      <c r="S858" s="131">
        <v>6170</v>
      </c>
      <c r="T858" s="109"/>
      <c r="U858" s="131">
        <v>2736.1480000000001</v>
      </c>
      <c r="V858" s="132">
        <v>3.4000000000000002E-4</v>
      </c>
      <c r="W858" s="132">
        <v>5.2769189051820146E-3</v>
      </c>
      <c r="X858" s="132">
        <v>7.2999999999999996E-4</v>
      </c>
    </row>
    <row r="859" spans="1:24">
      <c r="A859" t="s">
        <v>1214</v>
      </c>
      <c r="B859" t="s">
        <v>1252</v>
      </c>
      <c r="C859" t="s">
        <v>3983</v>
      </c>
      <c r="D859" t="s">
        <v>3984</v>
      </c>
      <c r="E859" t="s">
        <v>310</v>
      </c>
      <c r="F859" t="s">
        <v>3985</v>
      </c>
      <c r="G859" t="s">
        <v>3986</v>
      </c>
      <c r="H859" t="s">
        <v>322</v>
      </c>
      <c r="I859" t="s">
        <v>918</v>
      </c>
      <c r="J859" t="s">
        <v>205</v>
      </c>
      <c r="K859" t="s">
        <v>205</v>
      </c>
      <c r="L859" t="s">
        <v>326</v>
      </c>
      <c r="M859" t="s">
        <v>341</v>
      </c>
      <c r="N859" t="s">
        <v>463</v>
      </c>
      <c r="O859" t="s">
        <v>340</v>
      </c>
      <c r="P859" t="s">
        <v>1213</v>
      </c>
      <c r="Q859" s="131">
        <v>54483</v>
      </c>
      <c r="R859" s="131">
        <v>1</v>
      </c>
      <c r="S859" s="131">
        <v>4845</v>
      </c>
      <c r="T859" s="109"/>
      <c r="U859" s="131">
        <v>2639.701</v>
      </c>
      <c r="V859" s="132">
        <v>1.98E-3</v>
      </c>
      <c r="W859" s="132">
        <v>5.0909117894674802E-3</v>
      </c>
      <c r="X859" s="132">
        <v>6.9999999999999999E-4</v>
      </c>
    </row>
    <row r="860" spans="1:24">
      <c r="A860" t="s">
        <v>1214</v>
      </c>
      <c r="B860" t="s">
        <v>1252</v>
      </c>
      <c r="C860" t="s">
        <v>1892</v>
      </c>
      <c r="D860" t="s">
        <v>1893</v>
      </c>
      <c r="E860" t="s">
        <v>312</v>
      </c>
      <c r="F860" t="s">
        <v>1892</v>
      </c>
      <c r="G860" t="s">
        <v>3626</v>
      </c>
      <c r="H860" t="s">
        <v>322</v>
      </c>
      <c r="I860" t="s">
        <v>918</v>
      </c>
      <c r="J860" t="s">
        <v>205</v>
      </c>
      <c r="K860" t="s">
        <v>234</v>
      </c>
      <c r="L860" t="s">
        <v>326</v>
      </c>
      <c r="M860" t="s">
        <v>341</v>
      </c>
      <c r="N860" t="s">
        <v>455</v>
      </c>
      <c r="O860" t="s">
        <v>340</v>
      </c>
      <c r="P860" t="s">
        <v>1213</v>
      </c>
      <c r="Q860" s="131">
        <v>58574</v>
      </c>
      <c r="R860" s="131">
        <v>1</v>
      </c>
      <c r="S860" s="131">
        <v>4272</v>
      </c>
      <c r="T860" s="109">
        <v>59.253</v>
      </c>
      <c r="U860" s="131">
        <v>2561.5349999999999</v>
      </c>
      <c r="V860" s="132">
        <v>3.2000000000000003E-4</v>
      </c>
      <c r="W860" s="132">
        <v>4.9401613025996435E-3</v>
      </c>
      <c r="X860" s="132">
        <v>6.8999999999999997E-4</v>
      </c>
    </row>
    <row r="861" spans="1:24">
      <c r="A861" t="s">
        <v>1214</v>
      </c>
      <c r="B861" t="s">
        <v>1252</v>
      </c>
      <c r="C861" t="s">
        <v>3987</v>
      </c>
      <c r="D861" t="s">
        <v>3988</v>
      </c>
      <c r="E861" t="s">
        <v>310</v>
      </c>
      <c r="F861" t="s">
        <v>3987</v>
      </c>
      <c r="G861" t="s">
        <v>3989</v>
      </c>
      <c r="H861" t="s">
        <v>322</v>
      </c>
      <c r="I861" t="s">
        <v>918</v>
      </c>
      <c r="J861" t="s">
        <v>205</v>
      </c>
      <c r="K861" t="s">
        <v>205</v>
      </c>
      <c r="L861" t="s">
        <v>326</v>
      </c>
      <c r="M861" t="s">
        <v>341</v>
      </c>
      <c r="N861" t="s">
        <v>452</v>
      </c>
      <c r="O861" t="s">
        <v>340</v>
      </c>
      <c r="P861" t="s">
        <v>1213</v>
      </c>
      <c r="Q861" s="131">
        <v>8887</v>
      </c>
      <c r="R861" s="131">
        <v>1</v>
      </c>
      <c r="S861" s="131">
        <v>28350</v>
      </c>
      <c r="T861" s="109"/>
      <c r="U861" s="131">
        <v>2519.4650000000001</v>
      </c>
      <c r="V861" s="132">
        <v>8.4000000000000003E-4</v>
      </c>
      <c r="W861" s="132">
        <v>4.8590253485719355E-3</v>
      </c>
      <c r="X861" s="132">
        <v>6.7000000000000002E-4</v>
      </c>
    </row>
    <row r="862" spans="1:24">
      <c r="A862" t="s">
        <v>1214</v>
      </c>
      <c r="B862" t="s">
        <v>1252</v>
      </c>
      <c r="C862" t="s">
        <v>3762</v>
      </c>
      <c r="D862" t="s">
        <v>3763</v>
      </c>
      <c r="E862" t="s">
        <v>310</v>
      </c>
      <c r="F862" t="s">
        <v>3762</v>
      </c>
      <c r="G862" t="s">
        <v>3764</v>
      </c>
      <c r="H862" t="s">
        <v>322</v>
      </c>
      <c r="I862" t="s">
        <v>918</v>
      </c>
      <c r="J862" t="s">
        <v>205</v>
      </c>
      <c r="K862" t="s">
        <v>205</v>
      </c>
      <c r="L862" t="s">
        <v>326</v>
      </c>
      <c r="M862" t="s">
        <v>341</v>
      </c>
      <c r="N862" t="s">
        <v>476</v>
      </c>
      <c r="O862" t="s">
        <v>340</v>
      </c>
      <c r="P862" t="s">
        <v>1213</v>
      </c>
      <c r="Q862" s="131">
        <v>7632</v>
      </c>
      <c r="R862" s="131">
        <v>1</v>
      </c>
      <c r="S862" s="131">
        <v>32510</v>
      </c>
      <c r="T862" s="109"/>
      <c r="U862" s="131">
        <v>2481.163</v>
      </c>
      <c r="V862" s="132">
        <v>5.5000000000000003E-4</v>
      </c>
      <c r="W862" s="132">
        <v>4.7851563371345855E-3</v>
      </c>
      <c r="X862" s="132">
        <v>6.6E-4</v>
      </c>
    </row>
    <row r="863" spans="1:24">
      <c r="A863" t="s">
        <v>1214</v>
      </c>
      <c r="B863" t="s">
        <v>1252</v>
      </c>
      <c r="C863" t="s">
        <v>3991</v>
      </c>
      <c r="D863" t="s">
        <v>3992</v>
      </c>
      <c r="E863" t="s">
        <v>310</v>
      </c>
      <c r="F863" t="s">
        <v>3993</v>
      </c>
      <c r="G863" t="s">
        <v>3994</v>
      </c>
      <c r="H863" t="s">
        <v>322</v>
      </c>
      <c r="I863" t="s">
        <v>918</v>
      </c>
      <c r="J863" t="s">
        <v>205</v>
      </c>
      <c r="K863" t="s">
        <v>205</v>
      </c>
      <c r="L863" t="s">
        <v>326</v>
      </c>
      <c r="M863" t="s">
        <v>341</v>
      </c>
      <c r="N863" t="s">
        <v>440</v>
      </c>
      <c r="O863" t="s">
        <v>340</v>
      </c>
      <c r="P863" t="s">
        <v>1213</v>
      </c>
      <c r="Q863" s="131">
        <v>180039</v>
      </c>
      <c r="R863" s="131">
        <v>1</v>
      </c>
      <c r="S863" s="131">
        <v>1256</v>
      </c>
      <c r="T863" s="109"/>
      <c r="U863" s="131">
        <v>2261.29</v>
      </c>
      <c r="V863" s="132">
        <v>2.5000000000000001E-3</v>
      </c>
      <c r="W863" s="132">
        <v>4.3611105653272543E-3</v>
      </c>
      <c r="X863" s="132">
        <v>5.9999999999999995E-4</v>
      </c>
    </row>
    <row r="864" spans="1:24">
      <c r="A864" t="s">
        <v>1214</v>
      </c>
      <c r="B864" t="s">
        <v>1252</v>
      </c>
      <c r="C864" t="s">
        <v>2890</v>
      </c>
      <c r="D864" t="s">
        <v>2891</v>
      </c>
      <c r="E864" t="s">
        <v>310</v>
      </c>
      <c r="F864" t="s">
        <v>2890</v>
      </c>
      <c r="G864" t="s">
        <v>3950</v>
      </c>
      <c r="H864" t="s">
        <v>322</v>
      </c>
      <c r="I864" t="s">
        <v>918</v>
      </c>
      <c r="J864" t="s">
        <v>205</v>
      </c>
      <c r="K864" t="s">
        <v>205</v>
      </c>
      <c r="L864" t="s">
        <v>326</v>
      </c>
      <c r="M864" t="s">
        <v>341</v>
      </c>
      <c r="N864" t="s">
        <v>448</v>
      </c>
      <c r="O864" t="s">
        <v>340</v>
      </c>
      <c r="P864" t="s">
        <v>1213</v>
      </c>
      <c r="Q864" s="131">
        <v>90465</v>
      </c>
      <c r="R864" s="131">
        <v>1</v>
      </c>
      <c r="S864" s="131">
        <v>2366</v>
      </c>
      <c r="T864" s="109"/>
      <c r="U864" s="131">
        <v>2140.402</v>
      </c>
      <c r="V864" s="132">
        <v>4.2999999999999999E-4</v>
      </c>
      <c r="W864" s="132">
        <v>4.1279666810747784E-3</v>
      </c>
      <c r="X864" s="132">
        <v>5.6999999999999998E-4</v>
      </c>
    </row>
    <row r="865" spans="1:24">
      <c r="A865" t="s">
        <v>1214</v>
      </c>
      <c r="B865" t="s">
        <v>1252</v>
      </c>
      <c r="C865" t="s">
        <v>3201</v>
      </c>
      <c r="D865" t="s">
        <v>3202</v>
      </c>
      <c r="E865" t="s">
        <v>310</v>
      </c>
      <c r="F865" t="s">
        <v>3780</v>
      </c>
      <c r="G865" t="s">
        <v>3781</v>
      </c>
      <c r="H865" t="s">
        <v>322</v>
      </c>
      <c r="I865" t="s">
        <v>918</v>
      </c>
      <c r="J865" t="s">
        <v>205</v>
      </c>
      <c r="K865" t="s">
        <v>205</v>
      </c>
      <c r="L865" t="s">
        <v>326</v>
      </c>
      <c r="M865" t="s">
        <v>341</v>
      </c>
      <c r="N865" t="s">
        <v>452</v>
      </c>
      <c r="O865" t="s">
        <v>340</v>
      </c>
      <c r="P865" t="s">
        <v>1213</v>
      </c>
      <c r="Q865" s="131">
        <v>26312</v>
      </c>
      <c r="R865" s="131">
        <v>1</v>
      </c>
      <c r="S865" s="131">
        <v>8096</v>
      </c>
      <c r="T865" s="109"/>
      <c r="U865" s="131">
        <v>2130.2199999999998</v>
      </c>
      <c r="V865" s="132">
        <v>4.0999999999999999E-4</v>
      </c>
      <c r="W865" s="132">
        <v>4.1083297358903209E-3</v>
      </c>
      <c r="X865" s="132">
        <v>5.5999999999999995E-4</v>
      </c>
    </row>
    <row r="866" spans="1:24">
      <c r="A866" t="s">
        <v>1214</v>
      </c>
      <c r="B866" t="s">
        <v>1252</v>
      </c>
      <c r="C866" t="s">
        <v>1698</v>
      </c>
      <c r="D866" t="s">
        <v>1699</v>
      </c>
      <c r="E866" t="s">
        <v>310</v>
      </c>
      <c r="F866" t="s">
        <v>3995</v>
      </c>
      <c r="G866" t="s">
        <v>3996</v>
      </c>
      <c r="H866" t="s">
        <v>322</v>
      </c>
      <c r="I866" t="s">
        <v>918</v>
      </c>
      <c r="J866" t="s">
        <v>205</v>
      </c>
      <c r="K866" t="s">
        <v>205</v>
      </c>
      <c r="L866" t="s">
        <v>326</v>
      </c>
      <c r="M866" t="s">
        <v>341</v>
      </c>
      <c r="N866" t="s">
        <v>466</v>
      </c>
      <c r="O866" t="s">
        <v>340</v>
      </c>
      <c r="P866" t="s">
        <v>1213</v>
      </c>
      <c r="Q866" s="131">
        <v>10808</v>
      </c>
      <c r="R866" s="131">
        <v>1</v>
      </c>
      <c r="S866" s="131">
        <v>19300</v>
      </c>
      <c r="T866" s="109"/>
      <c r="U866" s="131">
        <v>2085.944</v>
      </c>
      <c r="V866" s="132">
        <v>2.7999999999999998E-4</v>
      </c>
      <c r="W866" s="132">
        <v>4.0229393032653899E-3</v>
      </c>
      <c r="X866" s="132">
        <v>5.5000000000000003E-4</v>
      </c>
    </row>
    <row r="867" spans="1:24">
      <c r="A867" t="s">
        <v>1214</v>
      </c>
      <c r="B867" t="s">
        <v>1252</v>
      </c>
      <c r="C867" t="s">
        <v>3052</v>
      </c>
      <c r="D867" t="s">
        <v>3053</v>
      </c>
      <c r="E867" t="s">
        <v>312</v>
      </c>
      <c r="F867" t="s">
        <v>3732</v>
      </c>
      <c r="G867" t="s">
        <v>3733</v>
      </c>
      <c r="H867" t="s">
        <v>322</v>
      </c>
      <c r="I867" t="s">
        <v>918</v>
      </c>
      <c r="J867" t="s">
        <v>205</v>
      </c>
      <c r="K867" t="s">
        <v>205</v>
      </c>
      <c r="L867" t="s">
        <v>326</v>
      </c>
      <c r="M867" t="s">
        <v>341</v>
      </c>
      <c r="N867" t="s">
        <v>481</v>
      </c>
      <c r="O867" t="s">
        <v>340</v>
      </c>
      <c r="P867" t="s">
        <v>1213</v>
      </c>
      <c r="Q867" s="131">
        <v>20775</v>
      </c>
      <c r="R867" s="131">
        <v>1</v>
      </c>
      <c r="S867" s="131">
        <v>9883</v>
      </c>
      <c r="T867" s="109"/>
      <c r="U867" s="131">
        <v>2053.1930000000002</v>
      </c>
      <c r="V867" s="132">
        <v>3.6000000000000002E-4</v>
      </c>
      <c r="W867" s="132">
        <v>3.9597759177089015E-3</v>
      </c>
      <c r="X867" s="132">
        <v>5.4000000000000001E-4</v>
      </c>
    </row>
    <row r="868" spans="1:24">
      <c r="A868" t="s">
        <v>1214</v>
      </c>
      <c r="B868" t="s">
        <v>1252</v>
      </c>
      <c r="C868" t="s">
        <v>3477</v>
      </c>
      <c r="D868" t="s">
        <v>3478</v>
      </c>
      <c r="E868" t="s">
        <v>310</v>
      </c>
      <c r="F868" t="s">
        <v>3477</v>
      </c>
      <c r="G868" t="s">
        <v>3990</v>
      </c>
      <c r="H868" t="s">
        <v>322</v>
      </c>
      <c r="I868" t="s">
        <v>918</v>
      </c>
      <c r="J868" t="s">
        <v>205</v>
      </c>
      <c r="K868" t="s">
        <v>205</v>
      </c>
      <c r="L868" t="s">
        <v>326</v>
      </c>
      <c r="M868" t="s">
        <v>341</v>
      </c>
      <c r="N868" t="s">
        <v>476</v>
      </c>
      <c r="O868" t="s">
        <v>340</v>
      </c>
      <c r="P868" t="s">
        <v>1213</v>
      </c>
      <c r="Q868" s="131">
        <v>6631</v>
      </c>
      <c r="R868" s="131">
        <v>1</v>
      </c>
      <c r="S868" s="131">
        <v>30850</v>
      </c>
      <c r="T868" s="109"/>
      <c r="U868" s="131">
        <v>2045.664</v>
      </c>
      <c r="V868" s="132">
        <v>4.6000000000000001E-4</v>
      </c>
      <c r="W868" s="132">
        <v>3.9452555326869232E-3</v>
      </c>
      <c r="X868" s="132">
        <v>5.4000000000000001E-4</v>
      </c>
    </row>
    <row r="869" spans="1:24">
      <c r="A869" t="s">
        <v>1214</v>
      </c>
      <c r="B869" t="s">
        <v>1252</v>
      </c>
      <c r="C869" t="s">
        <v>2390</v>
      </c>
      <c r="D869" t="s">
        <v>2391</v>
      </c>
      <c r="E869" t="s">
        <v>310</v>
      </c>
      <c r="F869" t="s">
        <v>2390</v>
      </c>
      <c r="G869" t="s">
        <v>3782</v>
      </c>
      <c r="H869" t="s">
        <v>322</v>
      </c>
      <c r="I869" t="s">
        <v>918</v>
      </c>
      <c r="J869" t="s">
        <v>205</v>
      </c>
      <c r="K869" t="s">
        <v>205</v>
      </c>
      <c r="L869" t="s">
        <v>326</v>
      </c>
      <c r="M869" t="s">
        <v>341</v>
      </c>
      <c r="N869" t="s">
        <v>465</v>
      </c>
      <c r="O869" t="s">
        <v>340</v>
      </c>
      <c r="P869" t="s">
        <v>1213</v>
      </c>
      <c r="Q869" s="131">
        <v>9236.7000000000007</v>
      </c>
      <c r="R869" s="131">
        <v>1</v>
      </c>
      <c r="S869" s="131">
        <v>21400</v>
      </c>
      <c r="T869" s="109"/>
      <c r="U869" s="131">
        <v>1976.654</v>
      </c>
      <c r="V869" s="132">
        <v>5.1999999999999995E-4</v>
      </c>
      <c r="W869" s="132">
        <v>3.8121632534510739E-3</v>
      </c>
      <c r="X869" s="132">
        <v>5.1999999999999995E-4</v>
      </c>
    </row>
    <row r="870" spans="1:24">
      <c r="A870" t="s">
        <v>1214</v>
      </c>
      <c r="B870" t="s">
        <v>1252</v>
      </c>
      <c r="C870" t="s">
        <v>3058</v>
      </c>
      <c r="D870" t="s">
        <v>3059</v>
      </c>
      <c r="E870" t="s">
        <v>310</v>
      </c>
      <c r="F870" t="s">
        <v>3058</v>
      </c>
      <c r="G870" t="s">
        <v>3952</v>
      </c>
      <c r="H870" t="s">
        <v>322</v>
      </c>
      <c r="I870" t="s">
        <v>918</v>
      </c>
      <c r="J870" t="s">
        <v>205</v>
      </c>
      <c r="K870" t="s">
        <v>205</v>
      </c>
      <c r="L870" t="s">
        <v>328</v>
      </c>
      <c r="M870" t="s">
        <v>341</v>
      </c>
      <c r="N870" t="s">
        <v>478</v>
      </c>
      <c r="O870" t="s">
        <v>340</v>
      </c>
      <c r="P870" t="s">
        <v>1213</v>
      </c>
      <c r="Q870" s="131">
        <v>37777</v>
      </c>
      <c r="R870" s="131">
        <v>1</v>
      </c>
      <c r="S870" s="131">
        <v>2584.6393442622948</v>
      </c>
      <c r="T870" s="109"/>
      <c r="U870" s="131">
        <v>976.39920508196701</v>
      </c>
      <c r="V870" s="132">
        <v>4.0699999999999998E-3</v>
      </c>
      <c r="W870" s="132">
        <v>1.8830777517523621E-3</v>
      </c>
      <c r="X870" s="132">
        <v>5.1999999999999995E-4</v>
      </c>
    </row>
    <row r="871" spans="1:24">
      <c r="A871" t="s">
        <v>1214</v>
      </c>
      <c r="B871" t="s">
        <v>1252</v>
      </c>
      <c r="C871" t="s">
        <v>3573</v>
      </c>
      <c r="D871" t="s">
        <v>3574</v>
      </c>
      <c r="E871" t="s">
        <v>310</v>
      </c>
      <c r="F871" t="s">
        <v>3575</v>
      </c>
      <c r="G871" t="s">
        <v>3576</v>
      </c>
      <c r="H871" t="s">
        <v>322</v>
      </c>
      <c r="I871" t="s">
        <v>918</v>
      </c>
      <c r="J871" t="s">
        <v>205</v>
      </c>
      <c r="K871" t="s">
        <v>205</v>
      </c>
      <c r="L871" t="s">
        <v>326</v>
      </c>
      <c r="M871" t="s">
        <v>341</v>
      </c>
      <c r="N871" t="s">
        <v>447</v>
      </c>
      <c r="O871" t="s">
        <v>340</v>
      </c>
      <c r="P871" t="s">
        <v>1213</v>
      </c>
      <c r="Q871" s="131">
        <v>49450</v>
      </c>
      <c r="R871" s="131">
        <v>1</v>
      </c>
      <c r="S871" s="131">
        <v>3925</v>
      </c>
      <c r="T871" s="109"/>
      <c r="U871" s="131">
        <v>1940.913</v>
      </c>
      <c r="V871" s="132">
        <v>1.9400000000000001E-3</v>
      </c>
      <c r="W871" s="132">
        <v>3.7432333715184773E-3</v>
      </c>
      <c r="X871" s="132">
        <v>5.1000000000000004E-4</v>
      </c>
    </row>
    <row r="872" spans="1:24">
      <c r="A872" t="s">
        <v>1214</v>
      </c>
      <c r="B872" t="s">
        <v>1252</v>
      </c>
      <c r="C872" t="s">
        <v>3589</v>
      </c>
      <c r="D872" t="s">
        <v>3590</v>
      </c>
      <c r="E872" t="s">
        <v>310</v>
      </c>
      <c r="F872" t="s">
        <v>3589</v>
      </c>
      <c r="G872" t="s">
        <v>3591</v>
      </c>
      <c r="H872" t="s">
        <v>322</v>
      </c>
      <c r="I872" t="s">
        <v>918</v>
      </c>
      <c r="J872" t="s">
        <v>205</v>
      </c>
      <c r="K872" t="s">
        <v>205</v>
      </c>
      <c r="L872" t="s">
        <v>326</v>
      </c>
      <c r="M872" t="s">
        <v>341</v>
      </c>
      <c r="N872" t="s">
        <v>476</v>
      </c>
      <c r="O872" t="s">
        <v>340</v>
      </c>
      <c r="P872" t="s">
        <v>1213</v>
      </c>
      <c r="Q872" s="131">
        <v>5288</v>
      </c>
      <c r="R872" s="131">
        <v>1</v>
      </c>
      <c r="S872" s="131">
        <v>33720</v>
      </c>
      <c r="T872" s="109"/>
      <c r="U872" s="131">
        <v>1783.114</v>
      </c>
      <c r="V872" s="132">
        <v>3.8000000000000002E-4</v>
      </c>
      <c r="W872" s="132">
        <v>3.4389031502297107E-3</v>
      </c>
      <c r="X872" s="132">
        <v>4.6999999999999999E-4</v>
      </c>
    </row>
    <row r="873" spans="1:24">
      <c r="A873" t="s">
        <v>1214</v>
      </c>
      <c r="B873" t="s">
        <v>1252</v>
      </c>
      <c r="C873" t="s">
        <v>3997</v>
      </c>
      <c r="D873" t="s">
        <v>3998</v>
      </c>
      <c r="E873" t="s">
        <v>310</v>
      </c>
      <c r="F873" t="s">
        <v>3997</v>
      </c>
      <c r="G873" t="s">
        <v>3999</v>
      </c>
      <c r="H873" t="s">
        <v>322</v>
      </c>
      <c r="I873" t="s">
        <v>918</v>
      </c>
      <c r="J873" t="s">
        <v>205</v>
      </c>
      <c r="K873" t="s">
        <v>205</v>
      </c>
      <c r="L873" t="s">
        <v>326</v>
      </c>
      <c r="M873" t="s">
        <v>341</v>
      </c>
      <c r="N873" t="s">
        <v>470</v>
      </c>
      <c r="O873" t="s">
        <v>340</v>
      </c>
      <c r="P873" t="s">
        <v>1213</v>
      </c>
      <c r="Q873" s="131">
        <v>67001</v>
      </c>
      <c r="R873" s="131">
        <v>1</v>
      </c>
      <c r="S873" s="131">
        <v>2457</v>
      </c>
      <c r="T873" s="109"/>
      <c r="U873" s="131">
        <v>1646.2149999999999</v>
      </c>
      <c r="V873" s="132">
        <v>1.1800000000000001E-3</v>
      </c>
      <c r="W873" s="132">
        <v>3.1748805457505257E-3</v>
      </c>
      <c r="X873" s="132">
        <v>4.4000000000000002E-4</v>
      </c>
    </row>
    <row r="874" spans="1:24">
      <c r="A874" t="s">
        <v>1214</v>
      </c>
      <c r="B874" t="s">
        <v>1252</v>
      </c>
      <c r="C874" t="s">
        <v>4000</v>
      </c>
      <c r="D874" t="s">
        <v>4001</v>
      </c>
      <c r="E874" t="s">
        <v>310</v>
      </c>
      <c r="F874" t="s">
        <v>4000</v>
      </c>
      <c r="G874" t="s">
        <v>4002</v>
      </c>
      <c r="H874" t="s">
        <v>322</v>
      </c>
      <c r="I874" t="s">
        <v>918</v>
      </c>
      <c r="J874" t="s">
        <v>205</v>
      </c>
      <c r="K874" t="s">
        <v>205</v>
      </c>
      <c r="L874" t="s">
        <v>326</v>
      </c>
      <c r="M874" t="s">
        <v>341</v>
      </c>
      <c r="N874" t="s">
        <v>446</v>
      </c>
      <c r="O874" t="s">
        <v>340</v>
      </c>
      <c r="P874" t="s">
        <v>1213</v>
      </c>
      <c r="Q874" s="131">
        <v>7093</v>
      </c>
      <c r="R874" s="131">
        <v>1</v>
      </c>
      <c r="S874" s="131">
        <v>21960</v>
      </c>
      <c r="T874" s="109"/>
      <c r="U874" s="131">
        <v>1557.623</v>
      </c>
      <c r="V874" s="132">
        <v>4.8000000000000001E-4</v>
      </c>
      <c r="W874" s="132">
        <v>3.0040225367364355E-3</v>
      </c>
      <c r="X874" s="132">
        <v>4.0999999999999999E-4</v>
      </c>
    </row>
    <row r="875" spans="1:24">
      <c r="A875" t="s">
        <v>1214</v>
      </c>
      <c r="B875" t="s">
        <v>1252</v>
      </c>
      <c r="C875" t="s">
        <v>4006</v>
      </c>
      <c r="D875" t="s">
        <v>4007</v>
      </c>
      <c r="E875" t="s">
        <v>310</v>
      </c>
      <c r="F875" t="s">
        <v>4008</v>
      </c>
      <c r="G875" t="s">
        <v>4009</v>
      </c>
      <c r="H875" t="s">
        <v>322</v>
      </c>
      <c r="I875" t="s">
        <v>918</v>
      </c>
      <c r="J875" t="s">
        <v>205</v>
      </c>
      <c r="K875" t="s">
        <v>205</v>
      </c>
      <c r="L875" t="s">
        <v>326</v>
      </c>
      <c r="M875" t="s">
        <v>341</v>
      </c>
      <c r="N875" t="s">
        <v>463</v>
      </c>
      <c r="O875" t="s">
        <v>340</v>
      </c>
      <c r="P875" t="s">
        <v>1213</v>
      </c>
      <c r="Q875" s="131">
        <v>11146</v>
      </c>
      <c r="R875" s="131">
        <v>1</v>
      </c>
      <c r="S875" s="131">
        <v>13850</v>
      </c>
      <c r="T875" s="109"/>
      <c r="U875" s="131">
        <v>1543.721</v>
      </c>
      <c r="V875" s="132">
        <v>5.2999999999999998E-4</v>
      </c>
      <c r="W875" s="132">
        <v>2.9772112214786935E-3</v>
      </c>
      <c r="X875" s="132">
        <v>4.0999999999999999E-4</v>
      </c>
    </row>
    <row r="876" spans="1:24">
      <c r="A876" t="s">
        <v>1214</v>
      </c>
      <c r="B876" t="s">
        <v>1252</v>
      </c>
      <c r="C876" t="s">
        <v>4024</v>
      </c>
      <c r="D876" t="s">
        <v>4025</v>
      </c>
      <c r="E876" t="s">
        <v>310</v>
      </c>
      <c r="F876" t="s">
        <v>4026</v>
      </c>
      <c r="G876" t="s">
        <v>4027</v>
      </c>
      <c r="H876" t="s">
        <v>322</v>
      </c>
      <c r="I876" t="s">
        <v>918</v>
      </c>
      <c r="J876" t="s">
        <v>205</v>
      </c>
      <c r="K876" t="s">
        <v>205</v>
      </c>
      <c r="L876" t="s">
        <v>326</v>
      </c>
      <c r="M876" t="s">
        <v>341</v>
      </c>
      <c r="N876" t="s">
        <v>463</v>
      </c>
      <c r="O876" t="s">
        <v>340</v>
      </c>
      <c r="P876" t="s">
        <v>1213</v>
      </c>
      <c r="Q876" s="131">
        <v>2532.67</v>
      </c>
      <c r="R876" s="131">
        <v>1</v>
      </c>
      <c r="S876" s="131">
        <v>60590</v>
      </c>
      <c r="T876" s="109"/>
      <c r="U876" s="131">
        <v>1534.5450000000001</v>
      </c>
      <c r="V876" s="132">
        <v>2.0600000000000002E-3</v>
      </c>
      <c r="W876" s="132">
        <v>2.959514441964592E-3</v>
      </c>
      <c r="X876" s="132">
        <v>4.0999999999999999E-4</v>
      </c>
    </row>
    <row r="877" spans="1:24">
      <c r="A877" t="s">
        <v>1214</v>
      </c>
      <c r="B877" t="s">
        <v>1252</v>
      </c>
      <c r="C877" t="s">
        <v>2995</v>
      </c>
      <c r="D877" t="s">
        <v>2996</v>
      </c>
      <c r="E877" t="s">
        <v>310</v>
      </c>
      <c r="F877" t="s">
        <v>2995</v>
      </c>
      <c r="G877" t="s">
        <v>4015</v>
      </c>
      <c r="H877" t="s">
        <v>322</v>
      </c>
      <c r="I877" t="s">
        <v>918</v>
      </c>
      <c r="J877" t="s">
        <v>205</v>
      </c>
      <c r="K877" t="s">
        <v>205</v>
      </c>
      <c r="L877" t="s">
        <v>326</v>
      </c>
      <c r="M877" t="s">
        <v>341</v>
      </c>
      <c r="N877" t="s">
        <v>442</v>
      </c>
      <c r="O877" t="s">
        <v>340</v>
      </c>
      <c r="P877" t="s">
        <v>1213</v>
      </c>
      <c r="Q877" s="131">
        <v>45301</v>
      </c>
      <c r="R877" s="131">
        <v>1</v>
      </c>
      <c r="S877" s="131">
        <v>3258</v>
      </c>
      <c r="T877" s="109"/>
      <c r="U877" s="131">
        <v>1475.9069999999999</v>
      </c>
      <c r="V877" s="132">
        <v>8.0999999999999996E-4</v>
      </c>
      <c r="W877" s="132">
        <v>2.846425540793287E-3</v>
      </c>
      <c r="X877" s="132">
        <v>3.8999999999999999E-4</v>
      </c>
    </row>
    <row r="878" spans="1:24">
      <c r="A878" t="s">
        <v>1214</v>
      </c>
      <c r="B878" t="s">
        <v>1252</v>
      </c>
      <c r="C878" t="s">
        <v>2339</v>
      </c>
      <c r="D878" t="s">
        <v>2340</v>
      </c>
      <c r="E878" t="s">
        <v>310</v>
      </c>
      <c r="F878" t="s">
        <v>2339</v>
      </c>
      <c r="G878" t="s">
        <v>4016</v>
      </c>
      <c r="H878" t="s">
        <v>322</v>
      </c>
      <c r="I878" t="s">
        <v>918</v>
      </c>
      <c r="J878" t="s">
        <v>205</v>
      </c>
      <c r="K878" t="s">
        <v>205</v>
      </c>
      <c r="L878" t="s">
        <v>326</v>
      </c>
      <c r="M878" t="s">
        <v>341</v>
      </c>
      <c r="N878" t="s">
        <v>465</v>
      </c>
      <c r="O878" t="s">
        <v>340</v>
      </c>
      <c r="P878" t="s">
        <v>1213</v>
      </c>
      <c r="Q878" s="131">
        <v>654089</v>
      </c>
      <c r="R878" s="131">
        <v>1</v>
      </c>
      <c r="S878" s="131">
        <v>217</v>
      </c>
      <c r="T878" s="109">
        <v>20.931000000000001</v>
      </c>
      <c r="U878" s="131">
        <v>1440.3040000000001</v>
      </c>
      <c r="V878" s="132">
        <v>8.5999999999999998E-4</v>
      </c>
      <c r="W878" s="132">
        <v>2.7777618048472801E-3</v>
      </c>
      <c r="X878" s="132">
        <v>3.8999999999999999E-4</v>
      </c>
    </row>
    <row r="879" spans="1:24">
      <c r="A879" t="s">
        <v>1214</v>
      </c>
      <c r="B879" t="s">
        <v>1252</v>
      </c>
      <c r="C879" t="s">
        <v>1647</v>
      </c>
      <c r="D879" t="s">
        <v>1648</v>
      </c>
      <c r="E879" t="s">
        <v>310</v>
      </c>
      <c r="F879" t="s">
        <v>1647</v>
      </c>
      <c r="G879" t="s">
        <v>3779</v>
      </c>
      <c r="H879" t="s">
        <v>322</v>
      </c>
      <c r="I879" t="s">
        <v>918</v>
      </c>
      <c r="J879" t="s">
        <v>205</v>
      </c>
      <c r="K879" t="s">
        <v>205</v>
      </c>
      <c r="L879" t="s">
        <v>326</v>
      </c>
      <c r="M879" t="s">
        <v>341</v>
      </c>
      <c r="N879" t="s">
        <v>448</v>
      </c>
      <c r="O879" t="s">
        <v>340</v>
      </c>
      <c r="P879" t="s">
        <v>1213</v>
      </c>
      <c r="Q879" s="131">
        <v>12126</v>
      </c>
      <c r="R879" s="131">
        <v>1</v>
      </c>
      <c r="S879" s="131">
        <v>11810</v>
      </c>
      <c r="T879" s="109"/>
      <c r="U879" s="131">
        <v>1432.0809999999999</v>
      </c>
      <c r="V879" s="132">
        <v>5.4000000000000001E-4</v>
      </c>
      <c r="W879" s="132">
        <v>2.7619029755159312E-3</v>
      </c>
      <c r="X879" s="132">
        <v>3.8000000000000002E-4</v>
      </c>
    </row>
    <row r="880" spans="1:24">
      <c r="A880" t="s">
        <v>1214</v>
      </c>
      <c r="B880" t="s">
        <v>1252</v>
      </c>
      <c r="C880" t="s">
        <v>4010</v>
      </c>
      <c r="D880" t="s">
        <v>4011</v>
      </c>
      <c r="E880" t="s">
        <v>310</v>
      </c>
      <c r="F880" t="s">
        <v>4010</v>
      </c>
      <c r="G880" t="s">
        <v>4012</v>
      </c>
      <c r="H880" t="s">
        <v>322</v>
      </c>
      <c r="I880" t="s">
        <v>918</v>
      </c>
      <c r="J880" t="s">
        <v>205</v>
      </c>
      <c r="K880" t="s">
        <v>205</v>
      </c>
      <c r="L880" t="s">
        <v>326</v>
      </c>
      <c r="M880" t="s">
        <v>341</v>
      </c>
      <c r="N880" t="s">
        <v>477</v>
      </c>
      <c r="O880" t="s">
        <v>340</v>
      </c>
      <c r="P880" t="s">
        <v>1213</v>
      </c>
      <c r="Q880" s="131">
        <v>8774</v>
      </c>
      <c r="R880" s="131">
        <v>1</v>
      </c>
      <c r="S880" s="131">
        <v>16220</v>
      </c>
      <c r="T880" s="109"/>
      <c r="U880" s="131">
        <v>1423.143</v>
      </c>
      <c r="V880" s="132">
        <v>1.14E-3</v>
      </c>
      <c r="W880" s="132">
        <v>2.7446652013989911E-3</v>
      </c>
      <c r="X880" s="132">
        <v>3.8000000000000002E-4</v>
      </c>
    </row>
    <row r="881" spans="1:24">
      <c r="A881" t="s">
        <v>1214</v>
      </c>
      <c r="B881" t="s">
        <v>1252</v>
      </c>
      <c r="C881" t="s">
        <v>4050</v>
      </c>
      <c r="D881" t="s">
        <v>4051</v>
      </c>
      <c r="E881" t="s">
        <v>310</v>
      </c>
      <c r="F881" t="s">
        <v>4052</v>
      </c>
      <c r="G881" t="s">
        <v>4053</v>
      </c>
      <c r="H881" t="s">
        <v>322</v>
      </c>
      <c r="I881" t="s">
        <v>918</v>
      </c>
      <c r="J881" t="s">
        <v>205</v>
      </c>
      <c r="K881" t="s">
        <v>205</v>
      </c>
      <c r="L881" t="s">
        <v>326</v>
      </c>
      <c r="M881" t="s">
        <v>341</v>
      </c>
      <c r="N881" t="s">
        <v>478</v>
      </c>
      <c r="O881" t="s">
        <v>340</v>
      </c>
      <c r="P881" t="s">
        <v>1213</v>
      </c>
      <c r="Q881" s="131">
        <v>314802.48</v>
      </c>
      <c r="R881" s="131">
        <v>1</v>
      </c>
      <c r="S881" s="131">
        <v>452</v>
      </c>
      <c r="T881" s="109"/>
      <c r="U881" s="131">
        <v>1422.9069999999999</v>
      </c>
      <c r="V881" s="132">
        <v>5.7099999999999998E-3</v>
      </c>
      <c r="W881" s="132">
        <v>2.7442100531900409E-3</v>
      </c>
      <c r="X881" s="132">
        <v>3.8000000000000002E-4</v>
      </c>
    </row>
    <row r="882" spans="1:24">
      <c r="A882" t="s">
        <v>1214</v>
      </c>
      <c r="B882" t="s">
        <v>1252</v>
      </c>
      <c r="C882" t="s">
        <v>2706</v>
      </c>
      <c r="D882" t="s">
        <v>2707</v>
      </c>
      <c r="E882" t="s">
        <v>310</v>
      </c>
      <c r="F882" t="s">
        <v>2706</v>
      </c>
      <c r="G882" t="s">
        <v>3737</v>
      </c>
      <c r="H882" t="s">
        <v>322</v>
      </c>
      <c r="I882" t="s">
        <v>918</v>
      </c>
      <c r="J882" t="s">
        <v>205</v>
      </c>
      <c r="K882" t="s">
        <v>205</v>
      </c>
      <c r="L882" t="s">
        <v>326</v>
      </c>
      <c r="M882" t="s">
        <v>341</v>
      </c>
      <c r="N882" t="s">
        <v>477</v>
      </c>
      <c r="O882" t="s">
        <v>340</v>
      </c>
      <c r="P882" t="s">
        <v>1213</v>
      </c>
      <c r="Q882" s="131">
        <v>12061</v>
      </c>
      <c r="R882" s="131">
        <v>1</v>
      </c>
      <c r="S882" s="131">
        <v>11720</v>
      </c>
      <c r="T882" s="109"/>
      <c r="U882" s="131">
        <v>1413.549</v>
      </c>
      <c r="V882" s="132">
        <v>1.9000000000000001E-4</v>
      </c>
      <c r="W882" s="132">
        <v>2.7261622695486979E-3</v>
      </c>
      <c r="X882" s="132">
        <v>3.6999999999999999E-4</v>
      </c>
    </row>
    <row r="883" spans="1:24">
      <c r="A883" t="s">
        <v>1214</v>
      </c>
      <c r="B883" t="s">
        <v>1252</v>
      </c>
      <c r="C883" t="s">
        <v>3755</v>
      </c>
      <c r="D883" t="s">
        <v>3756</v>
      </c>
      <c r="E883" t="s">
        <v>310</v>
      </c>
      <c r="F883" t="s">
        <v>3757</v>
      </c>
      <c r="G883" t="s">
        <v>3758</v>
      </c>
      <c r="H883" t="s">
        <v>322</v>
      </c>
      <c r="I883" t="s">
        <v>918</v>
      </c>
      <c r="J883" t="s">
        <v>205</v>
      </c>
      <c r="K883" t="s">
        <v>205</v>
      </c>
      <c r="L883" t="s">
        <v>326</v>
      </c>
      <c r="M883" t="s">
        <v>341</v>
      </c>
      <c r="N883" t="s">
        <v>478</v>
      </c>
      <c r="O883" t="s">
        <v>340</v>
      </c>
      <c r="P883" t="s">
        <v>1213</v>
      </c>
      <c r="Q883" s="131">
        <v>2803</v>
      </c>
      <c r="R883" s="131">
        <v>1</v>
      </c>
      <c r="S883" s="131">
        <v>48100</v>
      </c>
      <c r="T883" s="109"/>
      <c r="U883" s="131">
        <v>1348.2429999999999</v>
      </c>
      <c r="V883" s="132">
        <v>4.4999999999999999E-4</v>
      </c>
      <c r="W883" s="132">
        <v>2.6002135028804414E-3</v>
      </c>
      <c r="X883" s="132">
        <v>3.6000000000000002E-4</v>
      </c>
    </row>
    <row r="884" spans="1:24">
      <c r="A884" t="s">
        <v>1214</v>
      </c>
      <c r="B884" t="s">
        <v>1252</v>
      </c>
      <c r="C884" t="s">
        <v>3745</v>
      </c>
      <c r="D884" t="s">
        <v>3746</v>
      </c>
      <c r="E884" t="s">
        <v>310</v>
      </c>
      <c r="F884" t="s">
        <v>3747</v>
      </c>
      <c r="G884" t="s">
        <v>3748</v>
      </c>
      <c r="H884" t="s">
        <v>322</v>
      </c>
      <c r="I884" t="s">
        <v>918</v>
      </c>
      <c r="J884" t="s">
        <v>205</v>
      </c>
      <c r="K884" t="s">
        <v>205</v>
      </c>
      <c r="L884" t="s">
        <v>326</v>
      </c>
      <c r="M884" t="s">
        <v>341</v>
      </c>
      <c r="N884" t="s">
        <v>479</v>
      </c>
      <c r="O884" t="s">
        <v>340</v>
      </c>
      <c r="P884" t="s">
        <v>1213</v>
      </c>
      <c r="Q884" s="131">
        <v>223540</v>
      </c>
      <c r="R884" s="131">
        <v>1</v>
      </c>
      <c r="S884" s="131">
        <v>598</v>
      </c>
      <c r="T884" s="109"/>
      <c r="U884" s="131">
        <v>1336.769</v>
      </c>
      <c r="V884" s="132">
        <v>1.1299999999999999E-3</v>
      </c>
      <c r="W884" s="132">
        <v>2.5780848141113916E-3</v>
      </c>
      <c r="X884" s="132">
        <v>3.5E-4</v>
      </c>
    </row>
    <row r="885" spans="1:24">
      <c r="A885" t="s">
        <v>1214</v>
      </c>
      <c r="B885" t="s">
        <v>1252</v>
      </c>
      <c r="C885" t="s">
        <v>2897</v>
      </c>
      <c r="D885" t="s">
        <v>2898</v>
      </c>
      <c r="E885" t="s">
        <v>310</v>
      </c>
      <c r="F885" t="s">
        <v>4013</v>
      </c>
      <c r="G885" t="s">
        <v>4014</v>
      </c>
      <c r="H885" t="s">
        <v>322</v>
      </c>
      <c r="I885" t="s">
        <v>918</v>
      </c>
      <c r="J885" t="s">
        <v>205</v>
      </c>
      <c r="K885" t="s">
        <v>205</v>
      </c>
      <c r="L885" t="s">
        <v>326</v>
      </c>
      <c r="M885" t="s">
        <v>341</v>
      </c>
      <c r="N885" t="s">
        <v>441</v>
      </c>
      <c r="O885" t="s">
        <v>340</v>
      </c>
      <c r="P885" t="s">
        <v>1213</v>
      </c>
      <c r="Q885" s="131">
        <v>1461573</v>
      </c>
      <c r="R885" s="131">
        <v>1</v>
      </c>
      <c r="S885" s="131">
        <v>90.8</v>
      </c>
      <c r="T885" s="109"/>
      <c r="U885" s="131">
        <v>1327.1079999999999</v>
      </c>
      <c r="V885" s="132">
        <v>4.4999999999999999E-4</v>
      </c>
      <c r="W885" s="132">
        <v>2.5594526664560148E-3</v>
      </c>
      <c r="X885" s="132">
        <v>3.5E-4</v>
      </c>
    </row>
    <row r="886" spans="1:24">
      <c r="A886" t="s">
        <v>1214</v>
      </c>
      <c r="B886" t="s">
        <v>1252</v>
      </c>
      <c r="C886" t="s">
        <v>4017</v>
      </c>
      <c r="D886" t="s">
        <v>4018</v>
      </c>
      <c r="E886" t="s">
        <v>310</v>
      </c>
      <c r="F886" t="s">
        <v>4019</v>
      </c>
      <c r="G886" t="s">
        <v>4020</v>
      </c>
      <c r="H886" t="s">
        <v>322</v>
      </c>
      <c r="I886" t="s">
        <v>918</v>
      </c>
      <c r="J886" t="s">
        <v>205</v>
      </c>
      <c r="K886" t="s">
        <v>205</v>
      </c>
      <c r="L886" t="s">
        <v>326</v>
      </c>
      <c r="M886" t="s">
        <v>341</v>
      </c>
      <c r="N886" t="s">
        <v>477</v>
      </c>
      <c r="O886" t="s">
        <v>340</v>
      </c>
      <c r="P886" t="s">
        <v>1213</v>
      </c>
      <c r="Q886" s="131">
        <v>2733</v>
      </c>
      <c r="R886" s="131">
        <v>1</v>
      </c>
      <c r="S886" s="131">
        <v>48250</v>
      </c>
      <c r="T886" s="109"/>
      <c r="U886" s="131">
        <v>1318.673</v>
      </c>
      <c r="V886" s="132">
        <v>5.9000000000000003E-4</v>
      </c>
      <c r="W886" s="132">
        <v>2.543184975174253E-3</v>
      </c>
      <c r="X886" s="132">
        <v>3.5E-4</v>
      </c>
    </row>
    <row r="887" spans="1:24">
      <c r="A887" t="s">
        <v>1214</v>
      </c>
      <c r="B887" t="s">
        <v>1252</v>
      </c>
      <c r="C887" t="s">
        <v>3616</v>
      </c>
      <c r="D887" t="s">
        <v>3617</v>
      </c>
      <c r="E887" t="s">
        <v>310</v>
      </c>
      <c r="F887" t="s">
        <v>3616</v>
      </c>
      <c r="G887" t="s">
        <v>3618</v>
      </c>
      <c r="H887" t="s">
        <v>322</v>
      </c>
      <c r="I887" t="s">
        <v>918</v>
      </c>
      <c r="J887" t="s">
        <v>205</v>
      </c>
      <c r="K887" t="s">
        <v>205</v>
      </c>
      <c r="L887" t="s">
        <v>326</v>
      </c>
      <c r="M887" t="s">
        <v>341</v>
      </c>
      <c r="N887" t="s">
        <v>476</v>
      </c>
      <c r="O887" t="s">
        <v>340</v>
      </c>
      <c r="P887" t="s">
        <v>1213</v>
      </c>
      <c r="Q887" s="131">
        <v>80195</v>
      </c>
      <c r="R887" s="131">
        <v>1</v>
      </c>
      <c r="S887" s="131">
        <v>1600</v>
      </c>
      <c r="T887" s="109"/>
      <c r="U887" s="131">
        <v>1283.1199999999999</v>
      </c>
      <c r="V887" s="132">
        <v>5.5999999999999995E-4</v>
      </c>
      <c r="W887" s="132">
        <v>2.474617668933532E-3</v>
      </c>
      <c r="X887" s="132">
        <v>3.4000000000000002E-4</v>
      </c>
    </row>
    <row r="888" spans="1:24">
      <c r="A888" t="s">
        <v>1214</v>
      </c>
      <c r="B888" t="s">
        <v>1252</v>
      </c>
      <c r="C888" t="s">
        <v>4028</v>
      </c>
      <c r="D888" t="s">
        <v>4029</v>
      </c>
      <c r="E888" t="s">
        <v>310</v>
      </c>
      <c r="F888" t="s">
        <v>4030</v>
      </c>
      <c r="G888" t="s">
        <v>4031</v>
      </c>
      <c r="H888" t="s">
        <v>322</v>
      </c>
      <c r="I888" t="s">
        <v>918</v>
      </c>
      <c r="J888" t="s">
        <v>205</v>
      </c>
      <c r="K888" t="s">
        <v>205</v>
      </c>
      <c r="L888" t="s">
        <v>326</v>
      </c>
      <c r="M888" t="s">
        <v>341</v>
      </c>
      <c r="N888" t="s">
        <v>461</v>
      </c>
      <c r="O888" t="s">
        <v>340</v>
      </c>
      <c r="P888" t="s">
        <v>1213</v>
      </c>
      <c r="Q888" s="131">
        <v>62012</v>
      </c>
      <c r="R888" s="131">
        <v>1</v>
      </c>
      <c r="S888" s="131">
        <v>2006</v>
      </c>
      <c r="T888" s="109"/>
      <c r="U888" s="131">
        <v>1243.961</v>
      </c>
      <c r="V888" s="132">
        <v>1.73E-3</v>
      </c>
      <c r="W888" s="132">
        <v>2.3990958523475788E-3</v>
      </c>
      <c r="X888" s="132">
        <v>3.3E-4</v>
      </c>
    </row>
    <row r="889" spans="1:24">
      <c r="A889" t="s">
        <v>1214</v>
      </c>
      <c r="B889" t="s">
        <v>1252</v>
      </c>
      <c r="C889" t="s">
        <v>2267</v>
      </c>
      <c r="D889" t="s">
        <v>2268</v>
      </c>
      <c r="E889" t="s">
        <v>310</v>
      </c>
      <c r="F889" t="s">
        <v>2267</v>
      </c>
      <c r="G889" t="s">
        <v>3714</v>
      </c>
      <c r="H889" t="s">
        <v>322</v>
      </c>
      <c r="I889" t="s">
        <v>918</v>
      </c>
      <c r="J889" t="s">
        <v>205</v>
      </c>
      <c r="K889" t="s">
        <v>205</v>
      </c>
      <c r="L889" t="s">
        <v>326</v>
      </c>
      <c r="M889" t="s">
        <v>341</v>
      </c>
      <c r="N889" t="s">
        <v>441</v>
      </c>
      <c r="O889" t="s">
        <v>340</v>
      </c>
      <c r="P889" t="s">
        <v>1213</v>
      </c>
      <c r="Q889" s="131">
        <v>1969</v>
      </c>
      <c r="R889" s="131">
        <v>1</v>
      </c>
      <c r="S889" s="131">
        <v>61570</v>
      </c>
      <c r="T889" s="109">
        <v>23.888999999999999</v>
      </c>
      <c r="U889" s="131">
        <v>1236.202</v>
      </c>
      <c r="V889" s="132">
        <v>1.3999999999999999E-4</v>
      </c>
      <c r="W889" s="132">
        <v>2.3841318906812846E-3</v>
      </c>
      <c r="X889" s="132">
        <v>3.3E-4</v>
      </c>
    </row>
    <row r="890" spans="1:24">
      <c r="A890" t="s">
        <v>1214</v>
      </c>
      <c r="B890" t="s">
        <v>1252</v>
      </c>
      <c r="C890" t="s">
        <v>2924</v>
      </c>
      <c r="D890" t="s">
        <v>2925</v>
      </c>
      <c r="E890" t="s">
        <v>310</v>
      </c>
      <c r="F890" t="s">
        <v>3554</v>
      </c>
      <c r="G890" t="s">
        <v>3555</v>
      </c>
      <c r="H890" t="s">
        <v>322</v>
      </c>
      <c r="I890" t="s">
        <v>918</v>
      </c>
      <c r="J890" t="s">
        <v>205</v>
      </c>
      <c r="K890" t="s">
        <v>205</v>
      </c>
      <c r="L890" t="s">
        <v>326</v>
      </c>
      <c r="M890" t="s">
        <v>341</v>
      </c>
      <c r="N890" t="s">
        <v>448</v>
      </c>
      <c r="O890" t="s">
        <v>340</v>
      </c>
      <c r="P890" t="s">
        <v>1213</v>
      </c>
      <c r="Q890" s="131">
        <v>21937</v>
      </c>
      <c r="R890" s="131">
        <v>1</v>
      </c>
      <c r="S890" s="131">
        <v>5490</v>
      </c>
      <c r="T890" s="109"/>
      <c r="U890" s="131">
        <v>1204.3409999999999</v>
      </c>
      <c r="V890" s="132">
        <v>3.5E-4</v>
      </c>
      <c r="W890" s="132">
        <v>2.322684953878888E-3</v>
      </c>
      <c r="X890" s="132">
        <v>3.2000000000000003E-4</v>
      </c>
    </row>
    <row r="891" spans="1:24">
      <c r="A891" t="s">
        <v>1214</v>
      </c>
      <c r="B891" t="s">
        <v>1252</v>
      </c>
      <c r="C891" t="s">
        <v>2500</v>
      </c>
      <c r="D891" t="s">
        <v>2501</v>
      </c>
      <c r="E891" t="s">
        <v>310</v>
      </c>
      <c r="F891" t="s">
        <v>2500</v>
      </c>
      <c r="G891" t="s">
        <v>3713</v>
      </c>
      <c r="H891" t="s">
        <v>322</v>
      </c>
      <c r="I891" t="s">
        <v>918</v>
      </c>
      <c r="J891" t="s">
        <v>205</v>
      </c>
      <c r="K891" t="s">
        <v>205</v>
      </c>
      <c r="L891" t="s">
        <v>326</v>
      </c>
      <c r="M891" t="s">
        <v>341</v>
      </c>
      <c r="N891" t="s">
        <v>448</v>
      </c>
      <c r="O891" t="s">
        <v>340</v>
      </c>
      <c r="P891" t="s">
        <v>1213</v>
      </c>
      <c r="Q891" s="131">
        <v>30600</v>
      </c>
      <c r="R891" s="131">
        <v>1</v>
      </c>
      <c r="S891" s="131">
        <v>3825</v>
      </c>
      <c r="T891" s="109"/>
      <c r="U891" s="131">
        <v>1170.45</v>
      </c>
      <c r="V891" s="132">
        <v>3.8999999999999999E-4</v>
      </c>
      <c r="W891" s="132">
        <v>2.2573229710418767E-3</v>
      </c>
      <c r="X891" s="132">
        <v>3.1E-4</v>
      </c>
    </row>
    <row r="892" spans="1:24">
      <c r="A892" t="s">
        <v>1214</v>
      </c>
      <c r="B892" t="s">
        <v>1252</v>
      </c>
      <c r="C892" t="s">
        <v>4003</v>
      </c>
      <c r="D892" t="s">
        <v>4004</v>
      </c>
      <c r="E892" t="s">
        <v>310</v>
      </c>
      <c r="F892" t="s">
        <v>4003</v>
      </c>
      <c r="G892" t="s">
        <v>4005</v>
      </c>
      <c r="H892" t="s">
        <v>322</v>
      </c>
      <c r="I892" t="s">
        <v>918</v>
      </c>
      <c r="J892" t="s">
        <v>205</v>
      </c>
      <c r="K892" t="s">
        <v>205</v>
      </c>
      <c r="L892" t="s">
        <v>326</v>
      </c>
      <c r="M892" t="s">
        <v>341</v>
      </c>
      <c r="N892" t="s">
        <v>477</v>
      </c>
      <c r="O892" t="s">
        <v>340</v>
      </c>
      <c r="P892" t="s">
        <v>1213</v>
      </c>
      <c r="Q892" s="131">
        <v>11605</v>
      </c>
      <c r="R892" s="131">
        <v>1</v>
      </c>
      <c r="S892" s="131">
        <v>9951</v>
      </c>
      <c r="T892" s="109"/>
      <c r="U892" s="131">
        <v>1154.8140000000001</v>
      </c>
      <c r="V892" s="132">
        <v>4.4000000000000002E-4</v>
      </c>
      <c r="W892" s="132">
        <v>2.2271674736048133E-3</v>
      </c>
      <c r="X892" s="132">
        <v>3.1E-4</v>
      </c>
    </row>
    <row r="893" spans="1:24">
      <c r="A893" t="s">
        <v>1214</v>
      </c>
      <c r="B893" t="s">
        <v>1252</v>
      </c>
      <c r="C893" t="s">
        <v>2735</v>
      </c>
      <c r="D893" t="s">
        <v>2736</v>
      </c>
      <c r="E893" t="s">
        <v>310</v>
      </c>
      <c r="F893" t="s">
        <v>2735</v>
      </c>
      <c r="G893" t="s">
        <v>3738</v>
      </c>
      <c r="H893" t="s">
        <v>322</v>
      </c>
      <c r="I893" t="s">
        <v>918</v>
      </c>
      <c r="J893" t="s">
        <v>205</v>
      </c>
      <c r="K893" t="s">
        <v>205</v>
      </c>
      <c r="L893" t="s">
        <v>326</v>
      </c>
      <c r="M893" t="s">
        <v>341</v>
      </c>
      <c r="N893" t="s">
        <v>485</v>
      </c>
      <c r="O893" t="s">
        <v>340</v>
      </c>
      <c r="P893" t="s">
        <v>1213</v>
      </c>
      <c r="Q893" s="131">
        <v>44893</v>
      </c>
      <c r="R893" s="131">
        <v>1</v>
      </c>
      <c r="S893" s="131">
        <v>2555</v>
      </c>
      <c r="T893" s="109"/>
      <c r="U893" s="131">
        <v>1147.0160000000001</v>
      </c>
      <c r="V893" s="132">
        <v>2.3000000000000001E-4</v>
      </c>
      <c r="W893" s="132">
        <v>2.2121282967683962E-3</v>
      </c>
      <c r="X893" s="132">
        <v>2.9999999999999997E-4</v>
      </c>
    </row>
    <row r="894" spans="1:24">
      <c r="A894" t="s">
        <v>1214</v>
      </c>
      <c r="B894" t="s">
        <v>1252</v>
      </c>
      <c r="C894" t="s">
        <v>4032</v>
      </c>
      <c r="D894" t="s">
        <v>4033</v>
      </c>
      <c r="E894" t="s">
        <v>310</v>
      </c>
      <c r="F894" t="s">
        <v>4032</v>
      </c>
      <c r="G894" t="s">
        <v>4034</v>
      </c>
      <c r="H894" t="s">
        <v>322</v>
      </c>
      <c r="I894" t="s">
        <v>918</v>
      </c>
      <c r="J894" t="s">
        <v>205</v>
      </c>
      <c r="K894" t="s">
        <v>205</v>
      </c>
      <c r="L894" t="s">
        <v>326</v>
      </c>
      <c r="M894" t="s">
        <v>341</v>
      </c>
      <c r="N894" t="s">
        <v>448</v>
      </c>
      <c r="O894" t="s">
        <v>340</v>
      </c>
      <c r="P894" t="s">
        <v>1213</v>
      </c>
      <c r="Q894" s="131">
        <v>4760</v>
      </c>
      <c r="R894" s="131">
        <v>1</v>
      </c>
      <c r="S894" s="131">
        <v>23700</v>
      </c>
      <c r="T894" s="109"/>
      <c r="U894" s="131">
        <v>1128.1199999999999</v>
      </c>
      <c r="V894" s="132">
        <v>5.2999999999999998E-4</v>
      </c>
      <c r="W894" s="132">
        <v>2.1756855825466799E-3</v>
      </c>
      <c r="X894" s="132">
        <v>2.9999999999999997E-4</v>
      </c>
    </row>
    <row r="895" spans="1:24">
      <c r="A895" t="s">
        <v>1214</v>
      </c>
      <c r="B895" t="s">
        <v>1252</v>
      </c>
      <c r="C895" t="s">
        <v>4060</v>
      </c>
      <c r="D895" t="s">
        <v>4061</v>
      </c>
      <c r="E895" t="s">
        <v>310</v>
      </c>
      <c r="F895" t="s">
        <v>4060</v>
      </c>
      <c r="G895" t="s">
        <v>4062</v>
      </c>
      <c r="H895" t="s">
        <v>322</v>
      </c>
      <c r="I895" t="s">
        <v>918</v>
      </c>
      <c r="J895" t="s">
        <v>205</v>
      </c>
      <c r="K895" t="s">
        <v>205</v>
      </c>
      <c r="L895" t="s">
        <v>326</v>
      </c>
      <c r="M895" t="s">
        <v>341</v>
      </c>
      <c r="N895" t="s">
        <v>465</v>
      </c>
      <c r="O895" t="s">
        <v>340</v>
      </c>
      <c r="P895" t="s">
        <v>1213</v>
      </c>
      <c r="Q895" s="131">
        <v>2402</v>
      </c>
      <c r="R895" s="131">
        <v>1</v>
      </c>
      <c r="S895" s="131">
        <v>45650</v>
      </c>
      <c r="T895" s="109"/>
      <c r="U895" s="131">
        <v>1096.5129999999999</v>
      </c>
      <c r="V895" s="132">
        <v>3.8000000000000002E-4</v>
      </c>
      <c r="W895" s="132">
        <v>2.1147285086471367E-3</v>
      </c>
      <c r="X895" s="132">
        <v>2.9E-4</v>
      </c>
    </row>
    <row r="896" spans="1:24">
      <c r="A896" t="s">
        <v>1214</v>
      </c>
      <c r="B896" t="s">
        <v>1252</v>
      </c>
      <c r="C896" t="s">
        <v>3971</v>
      </c>
      <c r="D896" t="s">
        <v>3972</v>
      </c>
      <c r="E896" t="s">
        <v>310</v>
      </c>
      <c r="F896" t="s">
        <v>3971</v>
      </c>
      <c r="G896" t="s">
        <v>3973</v>
      </c>
      <c r="H896" t="s">
        <v>322</v>
      </c>
      <c r="I896" t="s">
        <v>918</v>
      </c>
      <c r="J896" t="s">
        <v>205</v>
      </c>
      <c r="K896" t="s">
        <v>205</v>
      </c>
      <c r="L896" t="s">
        <v>326</v>
      </c>
      <c r="M896" t="s">
        <v>341</v>
      </c>
      <c r="N896" t="s">
        <v>479</v>
      </c>
      <c r="O896" t="s">
        <v>340</v>
      </c>
      <c r="P896" t="s">
        <v>1213</v>
      </c>
      <c r="Q896" s="131">
        <v>38951.32</v>
      </c>
      <c r="R896" s="131">
        <v>1</v>
      </c>
      <c r="S896" s="131">
        <v>2690</v>
      </c>
      <c r="T896" s="109"/>
      <c r="U896" s="131">
        <v>1047.7909999999999</v>
      </c>
      <c r="V896" s="132">
        <v>5.2999999999999998E-4</v>
      </c>
      <c r="W896" s="132">
        <v>2.0207635466281677E-3</v>
      </c>
      <c r="X896" s="132">
        <v>2.7999999999999998E-4</v>
      </c>
    </row>
    <row r="897" spans="1:24">
      <c r="A897" t="s">
        <v>1214</v>
      </c>
      <c r="B897" t="s">
        <v>1252</v>
      </c>
      <c r="C897" t="s">
        <v>4042</v>
      </c>
      <c r="D897" t="s">
        <v>4043</v>
      </c>
      <c r="E897" t="s">
        <v>310</v>
      </c>
      <c r="F897" t="s">
        <v>4042</v>
      </c>
      <c r="G897" t="s">
        <v>4044</v>
      </c>
      <c r="H897" t="s">
        <v>322</v>
      </c>
      <c r="I897" t="s">
        <v>918</v>
      </c>
      <c r="J897" t="s">
        <v>205</v>
      </c>
      <c r="K897" t="s">
        <v>205</v>
      </c>
      <c r="L897" t="s">
        <v>326</v>
      </c>
      <c r="M897" t="s">
        <v>341</v>
      </c>
      <c r="N897" t="s">
        <v>459</v>
      </c>
      <c r="O897" t="s">
        <v>340</v>
      </c>
      <c r="P897" t="s">
        <v>1213</v>
      </c>
      <c r="Q897" s="131">
        <v>2695</v>
      </c>
      <c r="R897" s="131">
        <v>1</v>
      </c>
      <c r="S897" s="131">
        <v>38800</v>
      </c>
      <c r="T897" s="109"/>
      <c r="U897" s="131">
        <v>1045.6600000000001</v>
      </c>
      <c r="V897" s="132">
        <v>5.9000000000000003E-4</v>
      </c>
      <c r="W897" s="132">
        <v>2.0166537125888753E-3</v>
      </c>
      <c r="X897" s="132">
        <v>2.7999999999999998E-4</v>
      </c>
    </row>
    <row r="898" spans="1:24">
      <c r="A898" t="s">
        <v>1214</v>
      </c>
      <c r="B898" t="s">
        <v>1252</v>
      </c>
      <c r="C898" t="s">
        <v>2910</v>
      </c>
      <c r="D898" t="s">
        <v>2911</v>
      </c>
      <c r="E898" t="s">
        <v>310</v>
      </c>
      <c r="F898" t="s">
        <v>3768</v>
      </c>
      <c r="G898" t="s">
        <v>3769</v>
      </c>
      <c r="H898" t="s">
        <v>322</v>
      </c>
      <c r="I898" t="s">
        <v>918</v>
      </c>
      <c r="J898" t="s">
        <v>205</v>
      </c>
      <c r="K898" t="s">
        <v>205</v>
      </c>
      <c r="L898" t="s">
        <v>326</v>
      </c>
      <c r="M898" t="s">
        <v>341</v>
      </c>
      <c r="N898" t="s">
        <v>441</v>
      </c>
      <c r="O898" t="s">
        <v>340</v>
      </c>
      <c r="P898" t="s">
        <v>1213</v>
      </c>
      <c r="Q898" s="131">
        <v>16009</v>
      </c>
      <c r="R898" s="131">
        <v>1</v>
      </c>
      <c r="S898" s="131">
        <v>6455</v>
      </c>
      <c r="T898" s="109"/>
      <c r="U898" s="131">
        <v>1033.3810000000001</v>
      </c>
      <c r="V898" s="132">
        <v>1.2800000000000001E-3</v>
      </c>
      <c r="W898" s="132">
        <v>1.9929725055647194E-3</v>
      </c>
      <c r="X898" s="132">
        <v>2.7E-4</v>
      </c>
    </row>
    <row r="899" spans="1:24">
      <c r="A899" t="s">
        <v>1214</v>
      </c>
      <c r="B899" t="s">
        <v>1252</v>
      </c>
      <c r="C899" t="s">
        <v>4039</v>
      </c>
      <c r="D899" t="s">
        <v>4040</v>
      </c>
      <c r="E899" t="s">
        <v>310</v>
      </c>
      <c r="F899" t="s">
        <v>4039</v>
      </c>
      <c r="G899" t="s">
        <v>4041</v>
      </c>
      <c r="H899" t="s">
        <v>322</v>
      </c>
      <c r="I899" t="s">
        <v>918</v>
      </c>
      <c r="J899" t="s">
        <v>205</v>
      </c>
      <c r="K899" t="s">
        <v>205</v>
      </c>
      <c r="L899" t="s">
        <v>326</v>
      </c>
      <c r="M899" t="s">
        <v>341</v>
      </c>
      <c r="N899" t="s">
        <v>457</v>
      </c>
      <c r="O899" t="s">
        <v>340</v>
      </c>
      <c r="P899" t="s">
        <v>1213</v>
      </c>
      <c r="Q899" s="131">
        <v>101777</v>
      </c>
      <c r="R899" s="131">
        <v>1</v>
      </c>
      <c r="S899" s="131">
        <v>1010</v>
      </c>
      <c r="T899" s="109"/>
      <c r="U899" s="131">
        <v>1027.9480000000001</v>
      </c>
      <c r="V899" s="132">
        <v>9.5E-4</v>
      </c>
      <c r="W899" s="132">
        <v>1.9824944537883337E-3</v>
      </c>
      <c r="X899" s="132">
        <v>2.7E-4</v>
      </c>
    </row>
    <row r="900" spans="1:24">
      <c r="A900" t="s">
        <v>1214</v>
      </c>
      <c r="B900" t="s">
        <v>1252</v>
      </c>
      <c r="C900" t="s">
        <v>4054</v>
      </c>
      <c r="D900" t="s">
        <v>4055</v>
      </c>
      <c r="E900" t="s">
        <v>310</v>
      </c>
      <c r="F900" t="s">
        <v>4054</v>
      </c>
      <c r="G900" t="s">
        <v>4056</v>
      </c>
      <c r="H900" t="s">
        <v>322</v>
      </c>
      <c r="I900" t="s">
        <v>918</v>
      </c>
      <c r="J900" t="s">
        <v>205</v>
      </c>
      <c r="K900" t="s">
        <v>205</v>
      </c>
      <c r="L900" t="s">
        <v>326</v>
      </c>
      <c r="M900" t="s">
        <v>341</v>
      </c>
      <c r="N900" t="s">
        <v>476</v>
      </c>
      <c r="O900" t="s">
        <v>340</v>
      </c>
      <c r="P900" t="s">
        <v>1213</v>
      </c>
      <c r="Q900" s="131">
        <v>15692</v>
      </c>
      <c r="R900" s="131">
        <v>1</v>
      </c>
      <c r="S900" s="131">
        <v>6518</v>
      </c>
      <c r="T900" s="109"/>
      <c r="U900" s="131">
        <v>1022.8049999999999</v>
      </c>
      <c r="V900" s="132">
        <v>3.2000000000000003E-4</v>
      </c>
      <c r="W900" s="132">
        <v>1.972575694302607E-3</v>
      </c>
      <c r="X900" s="132">
        <v>2.7E-4</v>
      </c>
    </row>
    <row r="901" spans="1:24">
      <c r="A901" t="s">
        <v>1214</v>
      </c>
      <c r="B901" t="s">
        <v>1252</v>
      </c>
      <c r="C901" t="s">
        <v>4035</v>
      </c>
      <c r="D901" t="s">
        <v>4036</v>
      </c>
      <c r="E901" t="s">
        <v>310</v>
      </c>
      <c r="F901" t="s">
        <v>4037</v>
      </c>
      <c r="G901" t="s">
        <v>4038</v>
      </c>
      <c r="H901" t="s">
        <v>322</v>
      </c>
      <c r="I901" t="s">
        <v>918</v>
      </c>
      <c r="J901" t="s">
        <v>205</v>
      </c>
      <c r="K901" t="s">
        <v>205</v>
      </c>
      <c r="L901" t="s">
        <v>326</v>
      </c>
      <c r="M901" t="s">
        <v>341</v>
      </c>
      <c r="N901" t="s">
        <v>460</v>
      </c>
      <c r="O901" t="s">
        <v>340</v>
      </c>
      <c r="P901" t="s">
        <v>1213</v>
      </c>
      <c r="Q901" s="131">
        <v>12328.86</v>
      </c>
      <c r="R901" s="131">
        <v>1</v>
      </c>
      <c r="S901" s="131">
        <v>8117</v>
      </c>
      <c r="T901" s="109"/>
      <c r="U901" s="131">
        <v>1000.734</v>
      </c>
      <c r="V901" s="132">
        <v>9.7999999999999997E-4</v>
      </c>
      <c r="W901" s="132">
        <v>1.9300096937952252E-3</v>
      </c>
      <c r="X901" s="132">
        <v>2.7E-4</v>
      </c>
    </row>
    <row r="902" spans="1:24">
      <c r="A902" t="s">
        <v>1214</v>
      </c>
      <c r="B902" t="s">
        <v>1252</v>
      </c>
      <c r="C902" t="s">
        <v>3640</v>
      </c>
      <c r="D902" t="s">
        <v>3641</v>
      </c>
      <c r="E902" t="s">
        <v>310</v>
      </c>
      <c r="F902" t="s">
        <v>3642</v>
      </c>
      <c r="G902" t="s">
        <v>3643</v>
      </c>
      <c r="H902" t="s">
        <v>322</v>
      </c>
      <c r="I902" t="s">
        <v>918</v>
      </c>
      <c r="J902" t="s">
        <v>205</v>
      </c>
      <c r="K902" t="s">
        <v>205</v>
      </c>
      <c r="L902" t="s">
        <v>326</v>
      </c>
      <c r="M902" t="s">
        <v>341</v>
      </c>
      <c r="N902" t="s">
        <v>456</v>
      </c>
      <c r="O902" t="s">
        <v>340</v>
      </c>
      <c r="P902" t="s">
        <v>1213</v>
      </c>
      <c r="Q902" s="131">
        <v>9418</v>
      </c>
      <c r="R902" s="131">
        <v>1</v>
      </c>
      <c r="S902" s="131">
        <v>10400</v>
      </c>
      <c r="T902" s="109"/>
      <c r="U902" s="131">
        <v>979.47199999999998</v>
      </c>
      <c r="V902" s="132">
        <v>7.2000000000000005E-4</v>
      </c>
      <c r="W902" s="132">
        <v>1.889003925919372E-3</v>
      </c>
      <c r="X902" s="132">
        <v>2.5999999999999998E-4</v>
      </c>
    </row>
    <row r="903" spans="1:24">
      <c r="A903" t="s">
        <v>1214</v>
      </c>
      <c r="B903" t="s">
        <v>1252</v>
      </c>
      <c r="C903" t="s">
        <v>2886</v>
      </c>
      <c r="D903" t="s">
        <v>2887</v>
      </c>
      <c r="E903" t="s">
        <v>310</v>
      </c>
      <c r="F903" t="s">
        <v>4045</v>
      </c>
      <c r="G903" t="s">
        <v>4046</v>
      </c>
      <c r="H903" t="s">
        <v>322</v>
      </c>
      <c r="I903" t="s">
        <v>918</v>
      </c>
      <c r="J903" t="s">
        <v>205</v>
      </c>
      <c r="K903" t="s">
        <v>205</v>
      </c>
      <c r="L903" t="s">
        <v>326</v>
      </c>
      <c r="M903" t="s">
        <v>341</v>
      </c>
      <c r="N903" t="s">
        <v>441</v>
      </c>
      <c r="O903" t="s">
        <v>340</v>
      </c>
      <c r="P903" t="s">
        <v>1213</v>
      </c>
      <c r="Q903" s="131">
        <v>31554</v>
      </c>
      <c r="R903" s="131">
        <v>1</v>
      </c>
      <c r="S903" s="131">
        <v>3094</v>
      </c>
      <c r="T903" s="109"/>
      <c r="U903" s="131">
        <v>976.28099999999995</v>
      </c>
      <c r="V903" s="132">
        <v>1.7600000000000001E-3</v>
      </c>
      <c r="W903" s="132">
        <v>1.8828497821280141E-3</v>
      </c>
      <c r="X903" s="132">
        <v>2.5999999999999998E-4</v>
      </c>
    </row>
    <row r="904" spans="1:24">
      <c r="A904" t="s">
        <v>1214</v>
      </c>
      <c r="B904" t="s">
        <v>1252</v>
      </c>
      <c r="C904" t="s">
        <v>4021</v>
      </c>
      <c r="D904" t="s">
        <v>4022</v>
      </c>
      <c r="E904" t="s">
        <v>310</v>
      </c>
      <c r="F904" t="s">
        <v>4021</v>
      </c>
      <c r="G904" t="s">
        <v>4023</v>
      </c>
      <c r="H904" t="s">
        <v>322</v>
      </c>
      <c r="I904" t="s">
        <v>918</v>
      </c>
      <c r="J904" t="s">
        <v>205</v>
      </c>
      <c r="K904" t="s">
        <v>205</v>
      </c>
      <c r="L904" t="s">
        <v>326</v>
      </c>
      <c r="M904" t="s">
        <v>341</v>
      </c>
      <c r="N904" t="s">
        <v>478</v>
      </c>
      <c r="O904" t="s">
        <v>340</v>
      </c>
      <c r="P904" t="s">
        <v>1213</v>
      </c>
      <c r="Q904" s="131">
        <v>673693</v>
      </c>
      <c r="R904" s="131">
        <v>1</v>
      </c>
      <c r="S904" s="131">
        <v>141.1</v>
      </c>
      <c r="T904" s="109"/>
      <c r="U904" s="131">
        <v>950.58100000000002</v>
      </c>
      <c r="V904" s="132">
        <v>1.32E-3</v>
      </c>
      <c r="W904" s="132">
        <v>1.8332849136109685E-3</v>
      </c>
      <c r="X904" s="132">
        <v>2.5000000000000001E-4</v>
      </c>
    </row>
    <row r="905" spans="1:24">
      <c r="A905" t="s">
        <v>1214</v>
      </c>
      <c r="B905" t="s">
        <v>1252</v>
      </c>
      <c r="C905" t="s">
        <v>4047</v>
      </c>
      <c r="D905" t="s">
        <v>4048</v>
      </c>
      <c r="E905" t="s">
        <v>310</v>
      </c>
      <c r="F905" t="s">
        <v>4047</v>
      </c>
      <c r="G905" t="s">
        <v>4049</v>
      </c>
      <c r="H905" t="s">
        <v>322</v>
      </c>
      <c r="I905" t="s">
        <v>918</v>
      </c>
      <c r="J905" t="s">
        <v>205</v>
      </c>
      <c r="K905" t="s">
        <v>205</v>
      </c>
      <c r="L905" t="s">
        <v>328</v>
      </c>
      <c r="M905" t="s">
        <v>341</v>
      </c>
      <c r="N905" t="s">
        <v>442</v>
      </c>
      <c r="O905" t="s">
        <v>340</v>
      </c>
      <c r="P905" t="s">
        <v>1213</v>
      </c>
      <c r="Q905" s="131">
        <v>100000</v>
      </c>
      <c r="R905" s="131">
        <v>1</v>
      </c>
      <c r="S905" s="131">
        <v>900.19945355191203</v>
      </c>
      <c r="T905" s="109"/>
      <c r="U905" s="131">
        <v>900.19945355191203</v>
      </c>
      <c r="V905" s="132">
        <v>1.2800000000000001E-3</v>
      </c>
      <c r="W905" s="132">
        <v>1.7361193600940457E-3</v>
      </c>
      <c r="X905" s="132">
        <v>2.5000000000000001E-4</v>
      </c>
    </row>
    <row r="906" spans="1:24">
      <c r="A906" t="s">
        <v>1214</v>
      </c>
      <c r="B906" t="s">
        <v>1252</v>
      </c>
      <c r="C906" t="s">
        <v>3637</v>
      </c>
      <c r="D906" t="s">
        <v>3638</v>
      </c>
      <c r="E906" t="s">
        <v>310</v>
      </c>
      <c r="F906" t="s">
        <v>3637</v>
      </c>
      <c r="G906" t="s">
        <v>3639</v>
      </c>
      <c r="H906" t="s">
        <v>322</v>
      </c>
      <c r="I906" t="s">
        <v>918</v>
      </c>
      <c r="J906" t="s">
        <v>205</v>
      </c>
      <c r="K906" t="s">
        <v>205</v>
      </c>
      <c r="L906" t="s">
        <v>326</v>
      </c>
      <c r="M906" t="s">
        <v>341</v>
      </c>
      <c r="N906" t="s">
        <v>463</v>
      </c>
      <c r="O906" t="s">
        <v>340</v>
      </c>
      <c r="P906" t="s">
        <v>1213</v>
      </c>
      <c r="Q906" s="131">
        <v>28809</v>
      </c>
      <c r="R906" s="131">
        <v>1</v>
      </c>
      <c r="S906" s="131">
        <v>2836</v>
      </c>
      <c r="T906" s="109">
        <v>57.618000000000002</v>
      </c>
      <c r="U906" s="131">
        <v>874.64099999999996</v>
      </c>
      <c r="V906" s="132">
        <v>2.9999999999999997E-4</v>
      </c>
      <c r="W906" s="132">
        <v>1.6868274772224683E-3</v>
      </c>
      <c r="X906" s="132">
        <v>2.5000000000000001E-4</v>
      </c>
    </row>
    <row r="907" spans="1:24">
      <c r="A907" t="s">
        <v>1214</v>
      </c>
      <c r="B907" t="s">
        <v>1252</v>
      </c>
      <c r="C907" t="s">
        <v>3225</v>
      </c>
      <c r="D907" t="s">
        <v>3226</v>
      </c>
      <c r="E907" t="s">
        <v>310</v>
      </c>
      <c r="F907" t="s">
        <v>3225</v>
      </c>
      <c r="G907" t="s">
        <v>3532</v>
      </c>
      <c r="H907" t="s">
        <v>322</v>
      </c>
      <c r="I907" t="s">
        <v>918</v>
      </c>
      <c r="J907" t="s">
        <v>205</v>
      </c>
      <c r="K907" t="s">
        <v>205</v>
      </c>
      <c r="L907" t="s">
        <v>326</v>
      </c>
      <c r="M907" t="s">
        <v>341</v>
      </c>
      <c r="N907" t="s">
        <v>442</v>
      </c>
      <c r="O907" t="s">
        <v>340</v>
      </c>
      <c r="P907" t="s">
        <v>1213</v>
      </c>
      <c r="Q907" s="131">
        <v>56327</v>
      </c>
      <c r="R907" s="131">
        <v>1</v>
      </c>
      <c r="S907" s="131">
        <v>1532</v>
      </c>
      <c r="T907" s="109"/>
      <c r="U907" s="131">
        <v>862.93</v>
      </c>
      <c r="V907" s="132">
        <v>3.2000000000000003E-4</v>
      </c>
      <c r="W907" s="132">
        <v>1.6642417116503622E-3</v>
      </c>
      <c r="X907" s="132">
        <v>2.3000000000000001E-4</v>
      </c>
    </row>
    <row r="908" spans="1:24">
      <c r="A908" t="s">
        <v>1214</v>
      </c>
      <c r="B908" t="s">
        <v>1252</v>
      </c>
      <c r="C908" t="s">
        <v>1955</v>
      </c>
      <c r="D908" t="s">
        <v>1956</v>
      </c>
      <c r="E908" t="s">
        <v>310</v>
      </c>
      <c r="F908" t="s">
        <v>3752</v>
      </c>
      <c r="G908" t="s">
        <v>3753</v>
      </c>
      <c r="H908" t="s">
        <v>322</v>
      </c>
      <c r="I908" t="s">
        <v>918</v>
      </c>
      <c r="J908" t="s">
        <v>205</v>
      </c>
      <c r="K908" t="s">
        <v>205</v>
      </c>
      <c r="L908" t="s">
        <v>326</v>
      </c>
      <c r="M908" t="s">
        <v>341</v>
      </c>
      <c r="N908" t="s">
        <v>465</v>
      </c>
      <c r="O908" t="s">
        <v>340</v>
      </c>
      <c r="P908" t="s">
        <v>1213</v>
      </c>
      <c r="Q908" s="131">
        <v>36436</v>
      </c>
      <c r="R908" s="131">
        <v>1</v>
      </c>
      <c r="S908" s="131">
        <v>2261</v>
      </c>
      <c r="T908" s="109"/>
      <c r="U908" s="131">
        <v>823.81799999999998</v>
      </c>
      <c r="V908" s="132">
        <v>1.9000000000000001E-4</v>
      </c>
      <c r="W908" s="132">
        <v>1.5888105389873781E-3</v>
      </c>
      <c r="X908" s="132">
        <v>2.2000000000000001E-4</v>
      </c>
    </row>
    <row r="909" spans="1:24">
      <c r="A909" t="s">
        <v>1214</v>
      </c>
      <c r="B909" t="s">
        <v>1252</v>
      </c>
      <c r="C909" t="s">
        <v>4057</v>
      </c>
      <c r="D909" t="s">
        <v>4058</v>
      </c>
      <c r="E909" t="s">
        <v>310</v>
      </c>
      <c r="F909" t="s">
        <v>4057</v>
      </c>
      <c r="G909" t="s">
        <v>4059</v>
      </c>
      <c r="H909" t="s">
        <v>322</v>
      </c>
      <c r="I909" t="s">
        <v>918</v>
      </c>
      <c r="J909" t="s">
        <v>205</v>
      </c>
      <c r="K909" t="s">
        <v>205</v>
      </c>
      <c r="L909" t="s">
        <v>326</v>
      </c>
      <c r="M909" t="s">
        <v>341</v>
      </c>
      <c r="N909" t="s">
        <v>467</v>
      </c>
      <c r="O909" t="s">
        <v>340</v>
      </c>
      <c r="P909" t="s">
        <v>1213</v>
      </c>
      <c r="Q909" s="131">
        <v>222756</v>
      </c>
      <c r="R909" s="131">
        <v>1</v>
      </c>
      <c r="S909" s="131">
        <v>350.6</v>
      </c>
      <c r="T909" s="109"/>
      <c r="U909" s="131">
        <v>780.98299999999995</v>
      </c>
      <c r="V909" s="132">
        <v>3.3500000000000001E-3</v>
      </c>
      <c r="W909" s="132">
        <v>1.5061992104687921E-3</v>
      </c>
      <c r="X909" s="132">
        <v>2.1000000000000001E-4</v>
      </c>
    </row>
    <row r="910" spans="1:24">
      <c r="A910" t="s">
        <v>1214</v>
      </c>
      <c r="B910" t="s">
        <v>1252</v>
      </c>
      <c r="C910" t="s">
        <v>2073</v>
      </c>
      <c r="D910" t="s">
        <v>2074</v>
      </c>
      <c r="E910" t="s">
        <v>310</v>
      </c>
      <c r="F910" t="s">
        <v>2073</v>
      </c>
      <c r="G910" t="s">
        <v>3594</v>
      </c>
      <c r="H910" t="s">
        <v>322</v>
      </c>
      <c r="I910" t="s">
        <v>918</v>
      </c>
      <c r="J910" t="s">
        <v>205</v>
      </c>
      <c r="K910" t="s">
        <v>205</v>
      </c>
      <c r="L910" t="s">
        <v>326</v>
      </c>
      <c r="M910" t="s">
        <v>341</v>
      </c>
      <c r="N910" t="s">
        <v>478</v>
      </c>
      <c r="O910" t="s">
        <v>340</v>
      </c>
      <c r="P910" t="s">
        <v>1213</v>
      </c>
      <c r="Q910" s="131">
        <v>90510</v>
      </c>
      <c r="R910" s="131">
        <v>1</v>
      </c>
      <c r="S910" s="131">
        <v>840.4</v>
      </c>
      <c r="T910" s="109"/>
      <c r="U910" s="131">
        <v>760.64599999999996</v>
      </c>
      <c r="V910" s="132">
        <v>8.8999999999999995E-4</v>
      </c>
      <c r="W910" s="132">
        <v>1.4669773921407315E-3</v>
      </c>
      <c r="X910" s="132">
        <v>2.0000000000000001E-4</v>
      </c>
    </row>
    <row r="911" spans="1:24">
      <c r="A911" t="s">
        <v>1214</v>
      </c>
      <c r="B911" t="s">
        <v>1252</v>
      </c>
      <c r="C911" t="s">
        <v>4072</v>
      </c>
      <c r="D911" t="s">
        <v>4073</v>
      </c>
      <c r="E911" t="s">
        <v>310</v>
      </c>
      <c r="F911" t="s">
        <v>4072</v>
      </c>
      <c r="G911" t="s">
        <v>4074</v>
      </c>
      <c r="H911" t="s">
        <v>322</v>
      </c>
      <c r="I911" t="s">
        <v>918</v>
      </c>
      <c r="J911" t="s">
        <v>205</v>
      </c>
      <c r="K911" t="s">
        <v>205</v>
      </c>
      <c r="L911" t="s">
        <v>326</v>
      </c>
      <c r="M911" t="s">
        <v>341</v>
      </c>
      <c r="N911" t="s">
        <v>457</v>
      </c>
      <c r="O911" t="s">
        <v>340</v>
      </c>
      <c r="P911" t="s">
        <v>1213</v>
      </c>
      <c r="Q911" s="131">
        <v>80660</v>
      </c>
      <c r="R911" s="131">
        <v>1</v>
      </c>
      <c r="S911" s="131">
        <v>867.5</v>
      </c>
      <c r="T911" s="109"/>
      <c r="U911" s="131">
        <v>699.726</v>
      </c>
      <c r="V911" s="132">
        <v>5.3099999999999996E-3</v>
      </c>
      <c r="W911" s="132">
        <v>1.3494874392201701E-3</v>
      </c>
      <c r="X911" s="132">
        <v>1.9000000000000001E-4</v>
      </c>
    </row>
    <row r="912" spans="1:24">
      <c r="A912" t="s">
        <v>1214</v>
      </c>
      <c r="B912" t="s">
        <v>1252</v>
      </c>
      <c r="C912" t="s">
        <v>4063</v>
      </c>
      <c r="D912" t="s">
        <v>4064</v>
      </c>
      <c r="E912" t="s">
        <v>310</v>
      </c>
      <c r="F912" t="s">
        <v>4063</v>
      </c>
      <c r="G912" t="s">
        <v>4065</v>
      </c>
      <c r="H912" t="s">
        <v>322</v>
      </c>
      <c r="I912" t="s">
        <v>918</v>
      </c>
      <c r="J912" t="s">
        <v>205</v>
      </c>
      <c r="K912" t="s">
        <v>205</v>
      </c>
      <c r="L912" t="s">
        <v>326</v>
      </c>
      <c r="M912" t="s">
        <v>341</v>
      </c>
      <c r="N912" t="s">
        <v>457</v>
      </c>
      <c r="O912" t="s">
        <v>340</v>
      </c>
      <c r="P912" t="s">
        <v>1213</v>
      </c>
      <c r="Q912" s="131">
        <v>23373</v>
      </c>
      <c r="R912" s="131">
        <v>1</v>
      </c>
      <c r="S912" s="131">
        <v>2980</v>
      </c>
      <c r="T912" s="109"/>
      <c r="U912" s="131">
        <v>696.51499999999999</v>
      </c>
      <c r="V912" s="132">
        <v>9.7000000000000005E-4</v>
      </c>
      <c r="W912" s="132">
        <v>1.3432947235466979E-3</v>
      </c>
      <c r="X912" s="132">
        <v>1.8000000000000001E-4</v>
      </c>
    </row>
    <row r="913" spans="1:24">
      <c r="A913" t="s">
        <v>1214</v>
      </c>
      <c r="B913" t="s">
        <v>1252</v>
      </c>
      <c r="C913" t="s">
        <v>4066</v>
      </c>
      <c r="D913" t="s">
        <v>4067</v>
      </c>
      <c r="E913" t="s">
        <v>310</v>
      </c>
      <c r="F913" t="s">
        <v>4066</v>
      </c>
      <c r="G913" t="s">
        <v>4068</v>
      </c>
      <c r="H913" t="s">
        <v>322</v>
      </c>
      <c r="I913" t="s">
        <v>918</v>
      </c>
      <c r="J913" t="s">
        <v>205</v>
      </c>
      <c r="K913" t="s">
        <v>205</v>
      </c>
      <c r="L913" t="s">
        <v>326</v>
      </c>
      <c r="M913" t="s">
        <v>341</v>
      </c>
      <c r="N913" t="s">
        <v>457</v>
      </c>
      <c r="O913" t="s">
        <v>340</v>
      </c>
      <c r="P913" t="s">
        <v>1213</v>
      </c>
      <c r="Q913" s="131">
        <v>39851</v>
      </c>
      <c r="R913" s="131">
        <v>1</v>
      </c>
      <c r="S913" s="131">
        <v>1420</v>
      </c>
      <c r="T913" s="109"/>
      <c r="U913" s="131">
        <v>565.88400000000001</v>
      </c>
      <c r="V913" s="132">
        <v>2.31E-3</v>
      </c>
      <c r="W913" s="132">
        <v>1.0913605469221764E-3</v>
      </c>
      <c r="X913" s="132">
        <v>1.4999999999999999E-4</v>
      </c>
    </row>
    <row r="914" spans="1:24">
      <c r="A914" t="s">
        <v>1214</v>
      </c>
      <c r="B914" t="s">
        <v>1252</v>
      </c>
      <c r="C914" t="s">
        <v>1652</v>
      </c>
      <c r="D914" t="s">
        <v>1653</v>
      </c>
      <c r="E914" t="s">
        <v>310</v>
      </c>
      <c r="F914" t="s">
        <v>3521</v>
      </c>
      <c r="G914" t="s">
        <v>3522</v>
      </c>
      <c r="H914" t="s">
        <v>322</v>
      </c>
      <c r="I914" t="s">
        <v>918</v>
      </c>
      <c r="J914" t="s">
        <v>205</v>
      </c>
      <c r="K914" t="s">
        <v>205</v>
      </c>
      <c r="L914" t="s">
        <v>326</v>
      </c>
      <c r="M914" t="s">
        <v>341</v>
      </c>
      <c r="N914" t="s">
        <v>455</v>
      </c>
      <c r="O914" t="s">
        <v>340</v>
      </c>
      <c r="P914" t="s">
        <v>1213</v>
      </c>
      <c r="Q914" s="131">
        <v>4992</v>
      </c>
      <c r="R914" s="131">
        <v>1</v>
      </c>
      <c r="S914" s="131">
        <v>9900</v>
      </c>
      <c r="T914" s="109"/>
      <c r="U914" s="131">
        <v>494.20800000000003</v>
      </c>
      <c r="V914" s="132">
        <v>5.0000000000000002E-5</v>
      </c>
      <c r="W914" s="132">
        <v>9.5312663580047314E-4</v>
      </c>
      <c r="X914" s="132">
        <v>1.2999999999999999E-4</v>
      </c>
    </row>
    <row r="915" spans="1:24">
      <c r="A915" t="s">
        <v>1214</v>
      </c>
      <c r="B915" t="s">
        <v>1252</v>
      </c>
      <c r="C915" t="s">
        <v>4069</v>
      </c>
      <c r="D915" t="s">
        <v>4070</v>
      </c>
      <c r="E915" t="s">
        <v>310</v>
      </c>
      <c r="F915" t="s">
        <v>4069</v>
      </c>
      <c r="G915" t="s">
        <v>4071</v>
      </c>
      <c r="H915" t="s">
        <v>322</v>
      </c>
      <c r="I915" t="s">
        <v>918</v>
      </c>
      <c r="J915" t="s">
        <v>205</v>
      </c>
      <c r="K915" t="s">
        <v>205</v>
      </c>
      <c r="L915" t="s">
        <v>326</v>
      </c>
      <c r="M915" t="s">
        <v>341</v>
      </c>
      <c r="N915" t="s">
        <v>457</v>
      </c>
      <c r="O915" t="s">
        <v>340</v>
      </c>
      <c r="P915" t="s">
        <v>1213</v>
      </c>
      <c r="Q915" s="131">
        <v>216779</v>
      </c>
      <c r="R915" s="131">
        <v>1</v>
      </c>
      <c r="S915" s="131">
        <v>212.9</v>
      </c>
      <c r="T915" s="109"/>
      <c r="U915" s="131">
        <v>461.52199999999999</v>
      </c>
      <c r="V915" s="132">
        <v>2.5400000000000002E-3</v>
      </c>
      <c r="W915" s="132">
        <v>8.9008860886085597E-4</v>
      </c>
      <c r="X915" s="132">
        <v>1.2E-4</v>
      </c>
    </row>
    <row r="916" spans="1:24">
      <c r="A916" t="s">
        <v>1214</v>
      </c>
      <c r="B916" t="s">
        <v>1252</v>
      </c>
      <c r="C916" t="s">
        <v>4075</v>
      </c>
      <c r="D916" t="s">
        <v>4076</v>
      </c>
      <c r="E916" t="s">
        <v>310</v>
      </c>
      <c r="F916" t="s">
        <v>4077</v>
      </c>
      <c r="G916" t="s">
        <v>4078</v>
      </c>
      <c r="H916" t="s">
        <v>322</v>
      </c>
      <c r="I916" t="s">
        <v>918</v>
      </c>
      <c r="J916" t="s">
        <v>205</v>
      </c>
      <c r="K916" t="s">
        <v>205</v>
      </c>
      <c r="L916" t="s">
        <v>326</v>
      </c>
      <c r="M916" t="s">
        <v>341</v>
      </c>
      <c r="N916" t="s">
        <v>464</v>
      </c>
      <c r="O916" t="s">
        <v>340</v>
      </c>
      <c r="P916" t="s">
        <v>1213</v>
      </c>
      <c r="Q916" s="131">
        <v>1121</v>
      </c>
      <c r="R916" s="131">
        <v>1</v>
      </c>
      <c r="S916" s="131">
        <v>25390</v>
      </c>
      <c r="T916" s="109"/>
      <c r="U916" s="131">
        <v>284.62200000000001</v>
      </c>
      <c r="V916" s="132">
        <v>4.0000000000000002E-4</v>
      </c>
      <c r="W916" s="132">
        <v>5.4892031155870055E-4</v>
      </c>
      <c r="X916" s="132">
        <v>8.0000000000000007E-5</v>
      </c>
    </row>
    <row r="917" spans="1:24">
      <c r="A917" t="s">
        <v>1214</v>
      </c>
      <c r="B917" t="s">
        <v>1252</v>
      </c>
      <c r="C917" t="s">
        <v>4079</v>
      </c>
      <c r="D917" t="s">
        <v>4080</v>
      </c>
      <c r="E917" t="s">
        <v>310</v>
      </c>
      <c r="F917" t="s">
        <v>4079</v>
      </c>
      <c r="G917" t="s">
        <v>4081</v>
      </c>
      <c r="H917" t="s">
        <v>322</v>
      </c>
      <c r="I917" t="s">
        <v>918</v>
      </c>
      <c r="J917" t="s">
        <v>205</v>
      </c>
      <c r="K917" t="s">
        <v>205</v>
      </c>
      <c r="L917" t="s">
        <v>326</v>
      </c>
      <c r="M917" t="s">
        <v>341</v>
      </c>
      <c r="N917" t="s">
        <v>467</v>
      </c>
      <c r="O917" t="s">
        <v>340</v>
      </c>
      <c r="P917" t="s">
        <v>1213</v>
      </c>
      <c r="Q917" s="131">
        <v>14354</v>
      </c>
      <c r="R917" s="131">
        <v>1</v>
      </c>
      <c r="S917" s="131">
        <v>1150</v>
      </c>
      <c r="T917" s="109"/>
      <c r="U917" s="131">
        <v>165.071</v>
      </c>
      <c r="V917" s="132">
        <v>1.5399999999999999E-3</v>
      </c>
      <c r="W917" s="132">
        <v>3.1835495762557445E-4</v>
      </c>
      <c r="X917" s="132">
        <v>4.0000000000000003E-5</v>
      </c>
    </row>
    <row r="918" spans="1:24">
      <c r="A918" t="s">
        <v>1214</v>
      </c>
      <c r="B918" t="s">
        <v>1252</v>
      </c>
      <c r="C918" t="s">
        <v>4082</v>
      </c>
      <c r="D918" t="s">
        <v>4083</v>
      </c>
      <c r="E918" t="s">
        <v>310</v>
      </c>
      <c r="F918" t="s">
        <v>4082</v>
      </c>
      <c r="G918" t="s">
        <v>4084</v>
      </c>
      <c r="H918" t="s">
        <v>322</v>
      </c>
      <c r="I918" t="s">
        <v>918</v>
      </c>
      <c r="J918" t="s">
        <v>205</v>
      </c>
      <c r="K918" t="s">
        <v>205</v>
      </c>
      <c r="L918" t="s">
        <v>326</v>
      </c>
      <c r="M918" t="s">
        <v>341</v>
      </c>
      <c r="N918" t="s">
        <v>472</v>
      </c>
      <c r="O918" t="s">
        <v>340</v>
      </c>
      <c r="P918" t="s">
        <v>1213</v>
      </c>
      <c r="Q918" s="131">
        <v>171975</v>
      </c>
      <c r="R918" s="131">
        <v>1</v>
      </c>
      <c r="S918" s="131">
        <v>89.1</v>
      </c>
      <c r="T918" s="109"/>
      <c r="U918" s="131">
        <v>153.22999999999999</v>
      </c>
      <c r="V918" s="132">
        <v>1.97E-3</v>
      </c>
      <c r="W918" s="132">
        <v>2.9551847481972465E-4</v>
      </c>
      <c r="X918" s="132">
        <v>4.0000000000000003E-5</v>
      </c>
    </row>
    <row r="919" spans="1:24">
      <c r="A919" t="s">
        <v>1214</v>
      </c>
      <c r="B919" t="s">
        <v>1252</v>
      </c>
      <c r="C919" t="s">
        <v>4085</v>
      </c>
      <c r="D919" t="s">
        <v>4086</v>
      </c>
      <c r="E919" t="s">
        <v>310</v>
      </c>
      <c r="F919" t="s">
        <v>4085</v>
      </c>
      <c r="G919" t="s">
        <v>4087</v>
      </c>
      <c r="H919" t="s">
        <v>322</v>
      </c>
      <c r="I919" t="s">
        <v>918</v>
      </c>
      <c r="J919" t="s">
        <v>205</v>
      </c>
      <c r="K919" t="s">
        <v>205</v>
      </c>
      <c r="L919" t="s">
        <v>326</v>
      </c>
      <c r="M919" t="s">
        <v>341</v>
      </c>
      <c r="N919" t="s">
        <v>451</v>
      </c>
      <c r="O919" t="s">
        <v>340</v>
      </c>
      <c r="P919" t="s">
        <v>1213</v>
      </c>
      <c r="Q919" s="131">
        <v>231192.54</v>
      </c>
      <c r="R919" s="131">
        <v>1</v>
      </c>
      <c r="S919" s="131">
        <v>56.5</v>
      </c>
      <c r="T919" s="109"/>
      <c r="U919" s="131">
        <v>130.624</v>
      </c>
      <c r="V919" s="132">
        <v>1.56E-3</v>
      </c>
      <c r="W919" s="132">
        <v>2.519206764657816E-4</v>
      </c>
      <c r="X919" s="132">
        <v>3.0000000000000001E-5</v>
      </c>
    </row>
    <row r="920" spans="1:24">
      <c r="A920" t="s">
        <v>1214</v>
      </c>
      <c r="B920" t="s">
        <v>1252</v>
      </c>
      <c r="C920" t="s">
        <v>4091</v>
      </c>
      <c r="D920" t="s">
        <v>4092</v>
      </c>
      <c r="E920" t="s">
        <v>310</v>
      </c>
      <c r="F920" t="s">
        <v>4091</v>
      </c>
      <c r="G920" t="s">
        <v>4093</v>
      </c>
      <c r="H920" t="s">
        <v>322</v>
      </c>
      <c r="I920" t="s">
        <v>918</v>
      </c>
      <c r="J920" t="s">
        <v>205</v>
      </c>
      <c r="K920" t="s">
        <v>205</v>
      </c>
      <c r="L920" t="s">
        <v>326</v>
      </c>
      <c r="M920" t="s">
        <v>341</v>
      </c>
      <c r="N920" t="s">
        <v>461</v>
      </c>
      <c r="O920" t="s">
        <v>340</v>
      </c>
      <c r="P920" t="s">
        <v>1213</v>
      </c>
      <c r="Q920" s="131">
        <v>21452</v>
      </c>
      <c r="R920" s="131">
        <v>1</v>
      </c>
      <c r="S920" s="131">
        <v>222.2</v>
      </c>
      <c r="T920" s="109"/>
      <c r="U920" s="131">
        <v>47.665999999999997</v>
      </c>
      <c r="V920" s="132">
        <v>4.2000000000000002E-4</v>
      </c>
      <c r="W920" s="132">
        <v>9.1928366643326991E-5</v>
      </c>
      <c r="X920" s="132">
        <v>1.0000000000000001E-5</v>
      </c>
    </row>
    <row r="921" spans="1:24">
      <c r="A921" t="s">
        <v>1214</v>
      </c>
      <c r="B921" t="s">
        <v>1252</v>
      </c>
      <c r="C921" t="s">
        <v>4088</v>
      </c>
      <c r="D921" t="s">
        <v>4089</v>
      </c>
      <c r="E921" t="s">
        <v>310</v>
      </c>
      <c r="F921" t="s">
        <v>4088</v>
      </c>
      <c r="G921" t="s">
        <v>4090</v>
      </c>
      <c r="H921" t="s">
        <v>322</v>
      </c>
      <c r="I921" t="s">
        <v>918</v>
      </c>
      <c r="J921" t="s">
        <v>205</v>
      </c>
      <c r="K921" t="s">
        <v>205</v>
      </c>
      <c r="L921" t="s">
        <v>326</v>
      </c>
      <c r="M921" t="s">
        <v>341</v>
      </c>
      <c r="N921" t="s">
        <v>472</v>
      </c>
      <c r="O921" t="s">
        <v>340</v>
      </c>
      <c r="P921" t="s">
        <v>1213</v>
      </c>
      <c r="Q921" s="131">
        <v>185125</v>
      </c>
      <c r="R921" s="131">
        <v>1</v>
      </c>
      <c r="S921" s="131">
        <v>24.9</v>
      </c>
      <c r="T921" s="109"/>
      <c r="U921" s="131">
        <v>46.095999999999997</v>
      </c>
      <c r="V921" s="132">
        <v>1.66E-3</v>
      </c>
      <c r="W921" s="132">
        <v>8.8900473897344048E-5</v>
      </c>
      <c r="X921" s="132">
        <v>1.0000000000000001E-5</v>
      </c>
    </row>
    <row r="922" spans="1:24">
      <c r="A922" t="s">
        <v>1214</v>
      </c>
      <c r="B922" t="s">
        <v>1252</v>
      </c>
      <c r="C922" t="s">
        <v>3058</v>
      </c>
      <c r="D922" t="s">
        <v>3059</v>
      </c>
      <c r="E922" t="s">
        <v>310</v>
      </c>
      <c r="F922" t="s">
        <v>3058</v>
      </c>
      <c r="G922" t="s">
        <v>3952</v>
      </c>
      <c r="H922" t="s">
        <v>322</v>
      </c>
      <c r="I922" t="s">
        <v>918</v>
      </c>
      <c r="J922" t="s">
        <v>205</v>
      </c>
      <c r="K922" t="s">
        <v>205</v>
      </c>
      <c r="L922" t="s">
        <v>326</v>
      </c>
      <c r="M922" t="s">
        <v>341</v>
      </c>
      <c r="N922" t="s">
        <v>478</v>
      </c>
      <c r="O922" t="s">
        <v>340</v>
      </c>
      <c r="P922" t="s">
        <v>1213</v>
      </c>
      <c r="Q922" s="131">
        <v>35524</v>
      </c>
      <c r="R922" s="131">
        <v>1</v>
      </c>
      <c r="S922" s="131">
        <v>2683</v>
      </c>
      <c r="T922" s="109"/>
      <c r="U922" s="131">
        <v>953.10892000000001</v>
      </c>
      <c r="V922" s="132"/>
      <c r="W922" s="132">
        <v>1.8381602452227043E-3</v>
      </c>
      <c r="X922" s="132">
        <v>-1.0000000000000001E-5</v>
      </c>
    </row>
    <row r="923" spans="1:24">
      <c r="A923" t="s">
        <v>1214</v>
      </c>
      <c r="B923" t="s">
        <v>1252</v>
      </c>
      <c r="C923" t="s">
        <v>3456</v>
      </c>
      <c r="D923" t="s">
        <v>3457</v>
      </c>
      <c r="E923" t="s">
        <v>80</v>
      </c>
      <c r="F923" t="s">
        <v>4094</v>
      </c>
      <c r="G923" t="s">
        <v>4095</v>
      </c>
      <c r="H923" t="s">
        <v>322</v>
      </c>
      <c r="I923" t="s">
        <v>918</v>
      </c>
      <c r="J923" t="s">
        <v>206</v>
      </c>
      <c r="K923" t="s">
        <v>225</v>
      </c>
      <c r="L923" t="s">
        <v>326</v>
      </c>
      <c r="M923" t="s">
        <v>369</v>
      </c>
      <c r="N923" t="s">
        <v>569</v>
      </c>
      <c r="O923" t="s">
        <v>340</v>
      </c>
      <c r="P923" t="s">
        <v>1217</v>
      </c>
      <c r="Q923" s="131">
        <v>264734.3</v>
      </c>
      <c r="R923" s="131">
        <v>3.9550000000000001</v>
      </c>
      <c r="S923" s="131">
        <v>311.2</v>
      </c>
      <c r="T923" s="109"/>
      <c r="U923" s="131">
        <v>3258.5039999999999</v>
      </c>
      <c r="V923" s="132">
        <v>1.7000000000000001E-4</v>
      </c>
      <c r="W923" s="132">
        <v>6.2843316078703389E-3</v>
      </c>
      <c r="X923" s="132">
        <v>8.5999999999999998E-4</v>
      </c>
    </row>
    <row r="924" spans="1:24">
      <c r="A924" t="s">
        <v>1214</v>
      </c>
      <c r="B924" t="s">
        <v>1252</v>
      </c>
      <c r="C924" t="s">
        <v>1910</v>
      </c>
      <c r="D924" t="s">
        <v>1911</v>
      </c>
      <c r="E924" t="s">
        <v>80</v>
      </c>
      <c r="F924" t="s">
        <v>4096</v>
      </c>
      <c r="G924" t="s">
        <v>4097</v>
      </c>
      <c r="H924" t="s">
        <v>322</v>
      </c>
      <c r="I924" t="s">
        <v>918</v>
      </c>
      <c r="J924" t="s">
        <v>206</v>
      </c>
      <c r="K924" t="s">
        <v>234</v>
      </c>
      <c r="L924" t="s">
        <v>326</v>
      </c>
      <c r="M924" t="s">
        <v>315</v>
      </c>
      <c r="N924" t="s">
        <v>488</v>
      </c>
      <c r="O924" t="s">
        <v>340</v>
      </c>
      <c r="P924" t="s">
        <v>1219</v>
      </c>
      <c r="Q924" s="131">
        <v>310000</v>
      </c>
      <c r="R924" s="131">
        <v>4.6239999999999997</v>
      </c>
      <c r="S924" s="131">
        <v>157.6</v>
      </c>
      <c r="T924" s="109"/>
      <c r="U924" s="131">
        <v>2258.9059999999999</v>
      </c>
      <c r="V924" s="132">
        <v>1.9000000000000001E-4</v>
      </c>
      <c r="W924" s="132">
        <v>4.3565127969792143E-3</v>
      </c>
      <c r="X924" s="132">
        <v>5.9999999999999995E-4</v>
      </c>
    </row>
    <row r="925" spans="1:24">
      <c r="A925" t="s">
        <v>1214</v>
      </c>
      <c r="B925" t="s">
        <v>1252</v>
      </c>
      <c r="C925" t="s">
        <v>4114</v>
      </c>
      <c r="D925" t="s">
        <v>4115</v>
      </c>
      <c r="E925" t="s">
        <v>312</v>
      </c>
      <c r="F925" t="s">
        <v>4116</v>
      </c>
      <c r="G925" t="s">
        <v>4117</v>
      </c>
      <c r="H925" t="s">
        <v>322</v>
      </c>
      <c r="I925" t="s">
        <v>918</v>
      </c>
      <c r="J925" t="s">
        <v>206</v>
      </c>
      <c r="K925" t="s">
        <v>205</v>
      </c>
      <c r="L925" t="s">
        <v>326</v>
      </c>
      <c r="M925" t="s">
        <v>347</v>
      </c>
      <c r="N925" t="s">
        <v>547</v>
      </c>
      <c r="O925" t="s">
        <v>340</v>
      </c>
      <c r="P925" t="s">
        <v>1216</v>
      </c>
      <c r="Q925" s="131">
        <v>18419</v>
      </c>
      <c r="R925" s="131">
        <v>3.3719999999999999</v>
      </c>
      <c r="S925" s="131">
        <v>2944</v>
      </c>
      <c r="T925" s="109"/>
      <c r="U925" s="131">
        <v>1828.4849999999999</v>
      </c>
      <c r="V925" s="132">
        <v>4.2999999999999999E-4</v>
      </c>
      <c r="W925" s="132">
        <v>3.5264053934004063E-3</v>
      </c>
      <c r="X925" s="132">
        <v>4.8000000000000001E-4</v>
      </c>
    </row>
    <row r="926" spans="1:24">
      <c r="A926" t="s">
        <v>1214</v>
      </c>
      <c r="B926" t="s">
        <v>1252</v>
      </c>
      <c r="C926" t="s">
        <v>4098</v>
      </c>
      <c r="D926" t="s">
        <v>4099</v>
      </c>
      <c r="E926" t="s">
        <v>312</v>
      </c>
      <c r="F926" t="s">
        <v>4100</v>
      </c>
      <c r="G926" t="s">
        <v>4101</v>
      </c>
      <c r="H926" t="s">
        <v>322</v>
      </c>
      <c r="I926" t="s">
        <v>918</v>
      </c>
      <c r="J926" t="s">
        <v>206</v>
      </c>
      <c r="K926" t="s">
        <v>205</v>
      </c>
      <c r="L926" t="s">
        <v>326</v>
      </c>
      <c r="M926" t="s">
        <v>345</v>
      </c>
      <c r="N926" t="s">
        <v>541</v>
      </c>
      <c r="O926" t="s">
        <v>340</v>
      </c>
      <c r="P926" t="s">
        <v>1216</v>
      </c>
      <c r="Q926" s="131">
        <v>21580</v>
      </c>
      <c r="R926" s="131">
        <v>3.3719999999999999</v>
      </c>
      <c r="S926" s="131">
        <v>1991</v>
      </c>
      <c r="T926" s="109"/>
      <c r="U926" s="131">
        <v>1448.806</v>
      </c>
      <c r="V926" s="132">
        <v>4.8000000000000001E-4</v>
      </c>
      <c r="W926" s="132">
        <v>2.7941587119341255E-3</v>
      </c>
      <c r="X926" s="132">
        <v>3.8000000000000002E-4</v>
      </c>
    </row>
    <row r="927" spans="1:24">
      <c r="A927" t="s">
        <v>1214</v>
      </c>
      <c r="B927" t="s">
        <v>1252</v>
      </c>
      <c r="C927" t="s">
        <v>4106</v>
      </c>
      <c r="D927" t="s">
        <v>4107</v>
      </c>
      <c r="E927" t="s">
        <v>80</v>
      </c>
      <c r="F927" t="s">
        <v>4108</v>
      </c>
      <c r="G927" t="s">
        <v>4109</v>
      </c>
      <c r="H927" t="s">
        <v>322</v>
      </c>
      <c r="I927" t="s">
        <v>918</v>
      </c>
      <c r="J927" t="s">
        <v>206</v>
      </c>
      <c r="K927" t="s">
        <v>225</v>
      </c>
      <c r="L927" t="s">
        <v>326</v>
      </c>
      <c r="M927" t="s">
        <v>345</v>
      </c>
      <c r="N927" t="s">
        <v>489</v>
      </c>
      <c r="O927" t="s">
        <v>340</v>
      </c>
      <c r="P927" t="s">
        <v>1216</v>
      </c>
      <c r="Q927" s="131">
        <v>5236.3500000000004</v>
      </c>
      <c r="R927" s="131">
        <v>3.3719999999999999</v>
      </c>
      <c r="S927" s="131">
        <v>7355</v>
      </c>
      <c r="T927" s="109">
        <v>1.57</v>
      </c>
      <c r="U927" s="131">
        <v>1303.9659999999999</v>
      </c>
      <c r="V927" s="132">
        <v>2.0000000000000002E-5</v>
      </c>
      <c r="W927" s="132">
        <v>2.5148211416614048E-3</v>
      </c>
      <c r="X927" s="132">
        <v>3.5E-4</v>
      </c>
    </row>
    <row r="928" spans="1:24">
      <c r="A928" t="s">
        <v>1214</v>
      </c>
      <c r="B928" t="s">
        <v>1252</v>
      </c>
      <c r="C928" t="s">
        <v>4118</v>
      </c>
      <c r="D928" t="s">
        <v>4119</v>
      </c>
      <c r="E928" t="s">
        <v>312</v>
      </c>
      <c r="F928" t="s">
        <v>4120</v>
      </c>
      <c r="G928" t="s">
        <v>4121</v>
      </c>
      <c r="H928" t="s">
        <v>322</v>
      </c>
      <c r="I928" t="s">
        <v>918</v>
      </c>
      <c r="J928" t="s">
        <v>206</v>
      </c>
      <c r="K928" t="s">
        <v>205</v>
      </c>
      <c r="L928" t="s">
        <v>326</v>
      </c>
      <c r="M928" t="s">
        <v>345</v>
      </c>
      <c r="N928" t="s">
        <v>545</v>
      </c>
      <c r="O928" t="s">
        <v>340</v>
      </c>
      <c r="P928" t="s">
        <v>1216</v>
      </c>
      <c r="Q928" s="131">
        <v>20423</v>
      </c>
      <c r="R928" s="131">
        <v>3.3719999999999999</v>
      </c>
      <c r="S928" s="131">
        <v>1359</v>
      </c>
      <c r="T928" s="109"/>
      <c r="U928" s="131">
        <v>935.89400000000001</v>
      </c>
      <c r="V928" s="132">
        <v>1.2700000000000001E-3</v>
      </c>
      <c r="W928" s="132">
        <v>1.8049596519802351E-3</v>
      </c>
      <c r="X928" s="132">
        <v>2.5000000000000001E-4</v>
      </c>
    </row>
    <row r="929" spans="1:24">
      <c r="A929" t="s">
        <v>1214</v>
      </c>
      <c r="B929" t="s">
        <v>1252</v>
      </c>
      <c r="C929" t="s">
        <v>4102</v>
      </c>
      <c r="D929" t="s">
        <v>4103</v>
      </c>
      <c r="E929" t="s">
        <v>80</v>
      </c>
      <c r="F929" t="s">
        <v>4104</v>
      </c>
      <c r="G929" t="s">
        <v>4105</v>
      </c>
      <c r="H929" t="s">
        <v>322</v>
      </c>
      <c r="I929" t="s">
        <v>918</v>
      </c>
      <c r="J929" t="s">
        <v>206</v>
      </c>
      <c r="K929" t="s">
        <v>225</v>
      </c>
      <c r="L929" t="s">
        <v>326</v>
      </c>
      <c r="M929" t="s">
        <v>347</v>
      </c>
      <c r="N929" t="s">
        <v>531</v>
      </c>
      <c r="O929" t="s">
        <v>340</v>
      </c>
      <c r="P929" t="s">
        <v>1216</v>
      </c>
      <c r="Q929" s="131">
        <v>17220</v>
      </c>
      <c r="R929" s="131">
        <v>3.3719999999999999</v>
      </c>
      <c r="S929" s="131">
        <v>1444</v>
      </c>
      <c r="T929" s="109"/>
      <c r="U929" s="131">
        <v>838.471</v>
      </c>
      <c r="V929" s="132">
        <v>2.7E-4</v>
      </c>
      <c r="W929" s="132">
        <v>1.6170702284185171E-3</v>
      </c>
      <c r="X929" s="132">
        <v>2.2000000000000001E-4</v>
      </c>
    </row>
    <row r="930" spans="1:24">
      <c r="A930" t="s">
        <v>1214</v>
      </c>
      <c r="B930" t="s">
        <v>1252</v>
      </c>
      <c r="C930" t="s">
        <v>4130</v>
      </c>
      <c r="D930" t="s">
        <v>4131</v>
      </c>
      <c r="E930" t="s">
        <v>310</v>
      </c>
      <c r="F930" t="s">
        <v>4132</v>
      </c>
      <c r="G930" t="s">
        <v>4133</v>
      </c>
      <c r="H930" t="s">
        <v>322</v>
      </c>
      <c r="I930" t="s">
        <v>918</v>
      </c>
      <c r="J930" t="s">
        <v>206</v>
      </c>
      <c r="K930" t="s">
        <v>205</v>
      </c>
      <c r="L930" t="s">
        <v>326</v>
      </c>
      <c r="M930" t="s">
        <v>345</v>
      </c>
      <c r="N930" t="s">
        <v>547</v>
      </c>
      <c r="O930" t="s">
        <v>340</v>
      </c>
      <c r="P930" t="s">
        <v>1216</v>
      </c>
      <c r="Q930" s="131">
        <v>12387</v>
      </c>
      <c r="R930" s="131">
        <v>3.3719999999999999</v>
      </c>
      <c r="S930" s="131">
        <v>1546.6</v>
      </c>
      <c r="T930" s="109"/>
      <c r="U930" s="131">
        <v>645.99900000000002</v>
      </c>
      <c r="V930" s="132">
        <v>2.1700000000000001E-3</v>
      </c>
      <c r="W930" s="132">
        <v>1.2458698637020644E-3</v>
      </c>
      <c r="X930" s="132">
        <v>1.7000000000000001E-4</v>
      </c>
    </row>
    <row r="931" spans="1:24">
      <c r="A931" t="s">
        <v>1214</v>
      </c>
      <c r="B931" t="s">
        <v>1252</v>
      </c>
      <c r="C931" t="s">
        <v>4110</v>
      </c>
      <c r="D931" t="s">
        <v>4111</v>
      </c>
      <c r="E931" t="s">
        <v>80</v>
      </c>
      <c r="F931" t="s">
        <v>4112</v>
      </c>
      <c r="G931" t="s">
        <v>4113</v>
      </c>
      <c r="H931" t="s">
        <v>322</v>
      </c>
      <c r="I931" t="s">
        <v>918</v>
      </c>
      <c r="J931" t="s">
        <v>206</v>
      </c>
      <c r="K931" t="s">
        <v>205</v>
      </c>
      <c r="L931" t="s">
        <v>326</v>
      </c>
      <c r="M931" t="s">
        <v>345</v>
      </c>
      <c r="N931" t="s">
        <v>498</v>
      </c>
      <c r="O931" t="s">
        <v>340</v>
      </c>
      <c r="P931" t="s">
        <v>1216</v>
      </c>
      <c r="Q931" s="131">
        <v>11605</v>
      </c>
      <c r="R931" s="131">
        <v>3.3719999999999999</v>
      </c>
      <c r="S931" s="131">
        <v>1609</v>
      </c>
      <c r="T931" s="109"/>
      <c r="U931" s="131">
        <v>629.63499999999999</v>
      </c>
      <c r="V931" s="132">
        <v>1E-4</v>
      </c>
      <c r="W931" s="132">
        <v>1.2143103497560357E-3</v>
      </c>
      <c r="X931" s="132">
        <v>1.7000000000000001E-4</v>
      </c>
    </row>
    <row r="932" spans="1:24">
      <c r="A932" t="s">
        <v>1214</v>
      </c>
      <c r="B932" t="s">
        <v>1252</v>
      </c>
      <c r="C932" t="s">
        <v>4122</v>
      </c>
      <c r="D932" t="s">
        <v>4123</v>
      </c>
      <c r="E932" t="s">
        <v>312</v>
      </c>
      <c r="F932" t="s">
        <v>4124</v>
      </c>
      <c r="G932" t="s">
        <v>4125</v>
      </c>
      <c r="H932" t="s">
        <v>322</v>
      </c>
      <c r="I932" t="s">
        <v>918</v>
      </c>
      <c r="J932" t="s">
        <v>206</v>
      </c>
      <c r="K932" t="s">
        <v>225</v>
      </c>
      <c r="L932" t="s">
        <v>326</v>
      </c>
      <c r="M932" t="s">
        <v>345</v>
      </c>
      <c r="N932" t="s">
        <v>535</v>
      </c>
      <c r="O932" t="s">
        <v>340</v>
      </c>
      <c r="P932" t="s">
        <v>1216</v>
      </c>
      <c r="Q932" s="131">
        <v>4394</v>
      </c>
      <c r="R932" s="131">
        <v>3.3719999999999999</v>
      </c>
      <c r="S932" s="131">
        <v>2672</v>
      </c>
      <c r="T932" s="109"/>
      <c r="U932" s="131">
        <v>395.899</v>
      </c>
      <c r="V932" s="132">
        <v>3.0000000000000001E-5</v>
      </c>
      <c r="W932" s="132">
        <v>7.6352847786108585E-4</v>
      </c>
      <c r="X932" s="132">
        <v>1E-4</v>
      </c>
    </row>
    <row r="933" spans="1:24">
      <c r="A933" t="s">
        <v>1214</v>
      </c>
      <c r="B933" t="s">
        <v>1252</v>
      </c>
      <c r="C933" t="s">
        <v>4126</v>
      </c>
      <c r="D933" t="s">
        <v>4127</v>
      </c>
      <c r="E933" t="s">
        <v>80</v>
      </c>
      <c r="F933" t="s">
        <v>4128</v>
      </c>
      <c r="G933" t="s">
        <v>4129</v>
      </c>
      <c r="H933" t="s">
        <v>322</v>
      </c>
      <c r="I933" t="s">
        <v>918</v>
      </c>
      <c r="J933" t="s">
        <v>206</v>
      </c>
      <c r="K933" t="s">
        <v>225</v>
      </c>
      <c r="L933" t="s">
        <v>326</v>
      </c>
      <c r="M933" t="s">
        <v>345</v>
      </c>
      <c r="N933" t="s">
        <v>549</v>
      </c>
      <c r="O933" t="s">
        <v>340</v>
      </c>
      <c r="P933" t="s">
        <v>1216</v>
      </c>
      <c r="Q933" s="131">
        <v>5608</v>
      </c>
      <c r="R933" s="131">
        <v>3.3719999999999999</v>
      </c>
      <c r="S933" s="131">
        <v>2040</v>
      </c>
      <c r="T933" s="109"/>
      <c r="U933" s="131">
        <v>385.76799999999997</v>
      </c>
      <c r="V933" s="132">
        <v>9.0000000000000006E-5</v>
      </c>
      <c r="W933" s="132">
        <v>7.4398989097601998E-4</v>
      </c>
      <c r="X933" s="132">
        <v>1E-4</v>
      </c>
    </row>
    <row r="934" spans="1:24">
      <c r="A934" t="s">
        <v>1214</v>
      </c>
      <c r="B934" t="s">
        <v>1252</v>
      </c>
      <c r="C934" t="s">
        <v>4134</v>
      </c>
      <c r="D934" t="s">
        <v>4135</v>
      </c>
      <c r="E934" t="s">
        <v>312</v>
      </c>
      <c r="F934" t="s">
        <v>4136</v>
      </c>
      <c r="G934" t="s">
        <v>4137</v>
      </c>
      <c r="H934" t="s">
        <v>322</v>
      </c>
      <c r="I934" t="s">
        <v>918</v>
      </c>
      <c r="J934" t="s">
        <v>206</v>
      </c>
      <c r="K934" t="s">
        <v>205</v>
      </c>
      <c r="L934" t="s">
        <v>326</v>
      </c>
      <c r="M934" t="s">
        <v>347</v>
      </c>
      <c r="N934" t="s">
        <v>541</v>
      </c>
      <c r="O934" t="s">
        <v>340</v>
      </c>
      <c r="P934" t="s">
        <v>1216</v>
      </c>
      <c r="Q934" s="131">
        <v>7825</v>
      </c>
      <c r="R934" s="131">
        <v>3.3719999999999999</v>
      </c>
      <c r="S934" s="131">
        <v>197</v>
      </c>
      <c r="T934" s="109"/>
      <c r="U934" s="131">
        <v>51.98</v>
      </c>
      <c r="V934" s="132">
        <v>2.3000000000000001E-4</v>
      </c>
      <c r="W934" s="132">
        <v>1.0024832161541009E-4</v>
      </c>
      <c r="X934" s="132">
        <v>1.0000000000000001E-5</v>
      </c>
    </row>
    <row r="935" spans="1:24">
      <c r="A935" t="s">
        <v>1214</v>
      </c>
      <c r="B935" t="s">
        <v>1253</v>
      </c>
      <c r="C935" t="s">
        <v>1992</v>
      </c>
      <c r="D935" t="s">
        <v>1993</v>
      </c>
      <c r="E935" t="s">
        <v>310</v>
      </c>
      <c r="F935" t="s">
        <v>1992</v>
      </c>
      <c r="G935" t="s">
        <v>3517</v>
      </c>
      <c r="H935" t="s">
        <v>322</v>
      </c>
      <c r="I935" t="s">
        <v>918</v>
      </c>
      <c r="J935" t="s">
        <v>205</v>
      </c>
      <c r="K935" t="s">
        <v>205</v>
      </c>
      <c r="L935" t="s">
        <v>326</v>
      </c>
      <c r="M935" t="s">
        <v>341</v>
      </c>
      <c r="N935" t="s">
        <v>449</v>
      </c>
      <c r="O935" t="s">
        <v>340</v>
      </c>
      <c r="P935" t="s">
        <v>1213</v>
      </c>
      <c r="Q935" s="131">
        <v>72889</v>
      </c>
      <c r="R935" s="131">
        <v>1</v>
      </c>
      <c r="S935" s="131">
        <v>6462</v>
      </c>
      <c r="T935" s="109"/>
      <c r="U935" s="131">
        <v>4710.0870000000004</v>
      </c>
      <c r="V935" s="132">
        <v>5.0000000000000002E-5</v>
      </c>
      <c r="W935" s="132">
        <v>8.7714090123724858E-2</v>
      </c>
      <c r="X935" s="132">
        <v>1.6199999999999999E-2</v>
      </c>
    </row>
    <row r="936" spans="1:24">
      <c r="A936" t="s">
        <v>1214</v>
      </c>
      <c r="B936" t="s">
        <v>1253</v>
      </c>
      <c r="C936" t="s">
        <v>1536</v>
      </c>
      <c r="D936" t="s">
        <v>1537</v>
      </c>
      <c r="E936" t="s">
        <v>310</v>
      </c>
      <c r="F936" t="s">
        <v>1536</v>
      </c>
      <c r="G936" t="s">
        <v>3514</v>
      </c>
      <c r="H936" t="s">
        <v>322</v>
      </c>
      <c r="I936" t="s">
        <v>918</v>
      </c>
      <c r="J936" t="s">
        <v>205</v>
      </c>
      <c r="K936" t="s">
        <v>205</v>
      </c>
      <c r="L936" t="s">
        <v>326</v>
      </c>
      <c r="M936" t="s">
        <v>341</v>
      </c>
      <c r="N936" t="s">
        <v>449</v>
      </c>
      <c r="O936" t="s">
        <v>340</v>
      </c>
      <c r="P936" t="s">
        <v>1213</v>
      </c>
      <c r="Q936" s="131">
        <v>71142</v>
      </c>
      <c r="R936" s="131">
        <v>1</v>
      </c>
      <c r="S936" s="131">
        <v>6262</v>
      </c>
      <c r="T936" s="109"/>
      <c r="U936" s="131">
        <v>4454.9120000000003</v>
      </c>
      <c r="V936" s="132">
        <v>4.0000000000000003E-5</v>
      </c>
      <c r="W936" s="132">
        <v>8.2962066870795242E-2</v>
      </c>
      <c r="X936" s="132">
        <v>1.532E-2</v>
      </c>
    </row>
    <row r="937" spans="1:24">
      <c r="A937" t="s">
        <v>1214</v>
      </c>
      <c r="B937" t="s">
        <v>1253</v>
      </c>
      <c r="C937" t="s">
        <v>3253</v>
      </c>
      <c r="D937" t="s">
        <v>3254</v>
      </c>
      <c r="E937" t="s">
        <v>310</v>
      </c>
      <c r="F937" t="s">
        <v>3253</v>
      </c>
      <c r="G937" t="s">
        <v>3518</v>
      </c>
      <c r="H937" t="s">
        <v>322</v>
      </c>
      <c r="I937" t="s">
        <v>918</v>
      </c>
      <c r="J937" t="s">
        <v>205</v>
      </c>
      <c r="K937" t="s">
        <v>205</v>
      </c>
      <c r="L937" t="s">
        <v>326</v>
      </c>
      <c r="M937" t="s">
        <v>341</v>
      </c>
      <c r="N937" t="s">
        <v>449</v>
      </c>
      <c r="O937" t="s">
        <v>340</v>
      </c>
      <c r="P937" t="s">
        <v>1213</v>
      </c>
      <c r="Q937" s="131">
        <v>57416</v>
      </c>
      <c r="R937" s="131">
        <v>1</v>
      </c>
      <c r="S937" s="131">
        <v>3356</v>
      </c>
      <c r="T937" s="109"/>
      <c r="U937" s="131">
        <v>1926.8810000000001</v>
      </c>
      <c r="V937" s="132">
        <v>5.0000000000000002E-5</v>
      </c>
      <c r="W937" s="132">
        <v>3.5883543911544115E-2</v>
      </c>
      <c r="X937" s="132">
        <v>6.6299999999999996E-3</v>
      </c>
    </row>
    <row r="938" spans="1:24">
      <c r="A938" t="s">
        <v>1214</v>
      </c>
      <c r="B938" t="s">
        <v>1253</v>
      </c>
      <c r="C938" t="s">
        <v>2172</v>
      </c>
      <c r="D938" t="s">
        <v>2173</v>
      </c>
      <c r="E938" t="s">
        <v>310</v>
      </c>
      <c r="F938" t="s">
        <v>2172</v>
      </c>
      <c r="G938" t="s">
        <v>3519</v>
      </c>
      <c r="H938" t="s">
        <v>322</v>
      </c>
      <c r="I938" t="s">
        <v>918</v>
      </c>
      <c r="J938" t="s">
        <v>205</v>
      </c>
      <c r="K938" t="s">
        <v>205</v>
      </c>
      <c r="L938" t="s">
        <v>326</v>
      </c>
      <c r="M938" t="s">
        <v>341</v>
      </c>
      <c r="N938" t="s">
        <v>468</v>
      </c>
      <c r="O938" t="s">
        <v>340</v>
      </c>
      <c r="P938" t="s">
        <v>1213</v>
      </c>
      <c r="Q938" s="131">
        <v>32724</v>
      </c>
      <c r="R938" s="131">
        <v>1</v>
      </c>
      <c r="S938" s="131">
        <v>5699</v>
      </c>
      <c r="T938" s="109"/>
      <c r="U938" s="131">
        <v>1864.941</v>
      </c>
      <c r="V938" s="132">
        <v>3.0000000000000001E-5</v>
      </c>
      <c r="W938" s="132">
        <v>3.4730059752490675E-2</v>
      </c>
      <c r="X938" s="132">
        <v>6.4200000000000004E-3</v>
      </c>
    </row>
    <row r="939" spans="1:24">
      <c r="A939" t="s">
        <v>1214</v>
      </c>
      <c r="B939" t="s">
        <v>1253</v>
      </c>
      <c r="C939" t="s">
        <v>2989</v>
      </c>
      <c r="D939" t="s">
        <v>2990</v>
      </c>
      <c r="E939" t="s">
        <v>310</v>
      </c>
      <c r="F939" t="s">
        <v>2989</v>
      </c>
      <c r="G939" t="s">
        <v>3908</v>
      </c>
      <c r="H939" t="s">
        <v>322</v>
      </c>
      <c r="I939" t="s">
        <v>918</v>
      </c>
      <c r="J939" t="s">
        <v>205</v>
      </c>
      <c r="K939" t="s">
        <v>205</v>
      </c>
      <c r="L939" t="s">
        <v>326</v>
      </c>
      <c r="M939" t="s">
        <v>341</v>
      </c>
      <c r="N939" t="s">
        <v>465</v>
      </c>
      <c r="O939" t="s">
        <v>340</v>
      </c>
      <c r="P939" t="s">
        <v>1213</v>
      </c>
      <c r="Q939" s="131">
        <v>218554.8</v>
      </c>
      <c r="R939" s="131">
        <v>1</v>
      </c>
      <c r="S939" s="131">
        <v>771.8</v>
      </c>
      <c r="T939" s="109"/>
      <c r="U939" s="131">
        <v>1686.806</v>
      </c>
      <c r="V939" s="132">
        <v>1.49E-3</v>
      </c>
      <c r="W939" s="132">
        <v>3.1412721995419578E-2</v>
      </c>
      <c r="X939" s="132">
        <v>5.7999999999999996E-3</v>
      </c>
    </row>
    <row r="940" spans="1:24">
      <c r="A940" t="s">
        <v>1214</v>
      </c>
      <c r="B940" t="s">
        <v>1253</v>
      </c>
      <c r="C940" t="s">
        <v>2556</v>
      </c>
      <c r="D940" t="s">
        <v>2557</v>
      </c>
      <c r="E940" t="s">
        <v>310</v>
      </c>
      <c r="F940" t="s">
        <v>2556</v>
      </c>
      <c r="G940" t="s">
        <v>3520</v>
      </c>
      <c r="H940" t="s">
        <v>322</v>
      </c>
      <c r="I940" t="s">
        <v>918</v>
      </c>
      <c r="J940" t="s">
        <v>205</v>
      </c>
      <c r="K940" t="s">
        <v>205</v>
      </c>
      <c r="L940" t="s">
        <v>326</v>
      </c>
      <c r="M940" t="s">
        <v>341</v>
      </c>
      <c r="N940" t="s">
        <v>447</v>
      </c>
      <c r="O940" t="s">
        <v>340</v>
      </c>
      <c r="P940" t="s">
        <v>1213</v>
      </c>
      <c r="Q940" s="131">
        <v>1107</v>
      </c>
      <c r="R940" s="131">
        <v>1</v>
      </c>
      <c r="S940" s="131">
        <v>149800</v>
      </c>
      <c r="T940" s="109">
        <v>2.2389999999999999</v>
      </c>
      <c r="U940" s="131">
        <v>1660.5250000000001</v>
      </c>
      <c r="V940" s="132">
        <v>2.0000000000000002E-5</v>
      </c>
      <c r="W940" s="132">
        <v>3.0923301311143132E-2</v>
      </c>
      <c r="X940" s="132">
        <v>5.7200000000000003E-3</v>
      </c>
    </row>
    <row r="941" spans="1:24">
      <c r="A941" t="s">
        <v>1214</v>
      </c>
      <c r="B941" t="s">
        <v>1253</v>
      </c>
      <c r="C941" t="s">
        <v>3078</v>
      </c>
      <c r="D941" t="s">
        <v>3079</v>
      </c>
      <c r="E941" t="s">
        <v>310</v>
      </c>
      <c r="F941" t="s">
        <v>3078</v>
      </c>
      <c r="G941" t="s">
        <v>3783</v>
      </c>
      <c r="H941" t="s">
        <v>322</v>
      </c>
      <c r="I941" t="s">
        <v>918</v>
      </c>
      <c r="J941" t="s">
        <v>205</v>
      </c>
      <c r="K941" t="s">
        <v>205</v>
      </c>
      <c r="L941" t="s">
        <v>326</v>
      </c>
      <c r="M941" t="s">
        <v>341</v>
      </c>
      <c r="N941" t="s">
        <v>452</v>
      </c>
      <c r="O941" t="s">
        <v>340</v>
      </c>
      <c r="P941" t="s">
        <v>1213</v>
      </c>
      <c r="Q941" s="131">
        <v>168925</v>
      </c>
      <c r="R941" s="131">
        <v>1</v>
      </c>
      <c r="S941" s="131">
        <v>784.5</v>
      </c>
      <c r="T941" s="109"/>
      <c r="U941" s="131">
        <v>1325.2170000000001</v>
      </c>
      <c r="V941" s="132">
        <v>8.9999999999999998E-4</v>
      </c>
      <c r="W941" s="132">
        <v>2.467899284482267E-2</v>
      </c>
      <c r="X941" s="132">
        <v>4.5599999999999998E-3</v>
      </c>
    </row>
    <row r="942" spans="1:24">
      <c r="A942" t="s">
        <v>1214</v>
      </c>
      <c r="B942" t="s">
        <v>1253</v>
      </c>
      <c r="C942" t="s">
        <v>1898</v>
      </c>
      <c r="D942" t="s">
        <v>1899</v>
      </c>
      <c r="E942" t="s">
        <v>310</v>
      </c>
      <c r="F942" t="s">
        <v>3538</v>
      </c>
      <c r="G942" t="s">
        <v>3539</v>
      </c>
      <c r="H942" t="s">
        <v>322</v>
      </c>
      <c r="I942" t="s">
        <v>918</v>
      </c>
      <c r="J942" t="s">
        <v>205</v>
      </c>
      <c r="K942" t="s">
        <v>205</v>
      </c>
      <c r="L942" t="s">
        <v>326</v>
      </c>
      <c r="M942" t="s">
        <v>341</v>
      </c>
      <c r="N942" t="s">
        <v>449</v>
      </c>
      <c r="O942" t="s">
        <v>340</v>
      </c>
      <c r="P942" t="s">
        <v>1213</v>
      </c>
      <c r="Q942" s="131">
        <v>5425</v>
      </c>
      <c r="R942" s="131">
        <v>1</v>
      </c>
      <c r="S942" s="131">
        <v>21950</v>
      </c>
      <c r="T942" s="109"/>
      <c r="U942" s="131">
        <v>1190.788</v>
      </c>
      <c r="V942" s="132">
        <v>2.0000000000000002E-5</v>
      </c>
      <c r="W942" s="132">
        <v>2.2175574665659056E-2</v>
      </c>
      <c r="X942" s="132">
        <v>4.1000000000000003E-3</v>
      </c>
    </row>
    <row r="943" spans="1:24">
      <c r="A943" t="s">
        <v>1214</v>
      </c>
      <c r="B943" t="s">
        <v>1253</v>
      </c>
      <c r="C943" t="s">
        <v>3525</v>
      </c>
      <c r="D943" t="s">
        <v>3526</v>
      </c>
      <c r="E943" t="s">
        <v>310</v>
      </c>
      <c r="F943" t="s">
        <v>3525</v>
      </c>
      <c r="G943" t="s">
        <v>3527</v>
      </c>
      <c r="H943" t="s">
        <v>322</v>
      </c>
      <c r="I943" t="s">
        <v>918</v>
      </c>
      <c r="J943" t="s">
        <v>205</v>
      </c>
      <c r="K943" t="s">
        <v>205</v>
      </c>
      <c r="L943" t="s">
        <v>326</v>
      </c>
      <c r="M943" t="s">
        <v>341</v>
      </c>
      <c r="N943" t="s">
        <v>481</v>
      </c>
      <c r="O943" t="s">
        <v>340</v>
      </c>
      <c r="P943" t="s">
        <v>1213</v>
      </c>
      <c r="Q943" s="131">
        <v>1983</v>
      </c>
      <c r="R943" s="131">
        <v>1</v>
      </c>
      <c r="S943" s="131">
        <v>57150</v>
      </c>
      <c r="T943" s="109"/>
      <c r="U943" s="131">
        <v>1133.2850000000001</v>
      </c>
      <c r="V943" s="132">
        <v>3.0000000000000001E-5</v>
      </c>
      <c r="W943" s="132">
        <v>2.1104719005374108E-2</v>
      </c>
      <c r="X943" s="132">
        <v>3.8999999999999998E-3</v>
      </c>
    </row>
    <row r="944" spans="1:24">
      <c r="A944" t="s">
        <v>1214</v>
      </c>
      <c r="B944" t="s">
        <v>1253</v>
      </c>
      <c r="C944" t="s">
        <v>2370</v>
      </c>
      <c r="D944" t="s">
        <v>2371</v>
      </c>
      <c r="E944" t="s">
        <v>310</v>
      </c>
      <c r="F944" t="s">
        <v>3569</v>
      </c>
      <c r="G944" t="s">
        <v>3570</v>
      </c>
      <c r="H944" t="s">
        <v>322</v>
      </c>
      <c r="I944" t="s">
        <v>918</v>
      </c>
      <c r="J944" t="s">
        <v>205</v>
      </c>
      <c r="K944" t="s">
        <v>205</v>
      </c>
      <c r="L944" t="s">
        <v>326</v>
      </c>
      <c r="M944" t="s">
        <v>341</v>
      </c>
      <c r="N944" t="s">
        <v>446</v>
      </c>
      <c r="O944" t="s">
        <v>340</v>
      </c>
      <c r="P944" t="s">
        <v>1213</v>
      </c>
      <c r="Q944" s="131">
        <v>10616</v>
      </c>
      <c r="R944" s="131">
        <v>1</v>
      </c>
      <c r="S944" s="131">
        <v>9432</v>
      </c>
      <c r="T944" s="109"/>
      <c r="U944" s="131">
        <v>1001.301</v>
      </c>
      <c r="V944" s="132">
        <v>5.0000000000000002E-5</v>
      </c>
      <c r="W944" s="132">
        <v>1.8646833095646815E-2</v>
      </c>
      <c r="X944" s="132">
        <v>3.4399999999999999E-3</v>
      </c>
    </row>
    <row r="945" spans="1:24">
      <c r="A945" t="s">
        <v>1214</v>
      </c>
      <c r="B945" t="s">
        <v>1253</v>
      </c>
      <c r="C945" t="s">
        <v>2184</v>
      </c>
      <c r="D945" t="s">
        <v>2185</v>
      </c>
      <c r="E945" t="s">
        <v>310</v>
      </c>
      <c r="F945" t="s">
        <v>3515</v>
      </c>
      <c r="G945" t="s">
        <v>3516</v>
      </c>
      <c r="H945" t="s">
        <v>322</v>
      </c>
      <c r="I945" t="s">
        <v>918</v>
      </c>
      <c r="J945" t="s">
        <v>205</v>
      </c>
      <c r="K945" t="s">
        <v>205</v>
      </c>
      <c r="L945" t="s">
        <v>326</v>
      </c>
      <c r="M945" t="s">
        <v>341</v>
      </c>
      <c r="N945" t="s">
        <v>446</v>
      </c>
      <c r="O945" t="s">
        <v>340</v>
      </c>
      <c r="P945" t="s">
        <v>1213</v>
      </c>
      <c r="Q945" s="131">
        <v>9993</v>
      </c>
      <c r="R945" s="131">
        <v>1</v>
      </c>
      <c r="S945" s="131">
        <v>9745</v>
      </c>
      <c r="T945" s="109"/>
      <c r="U945" s="131">
        <v>973.81799999999998</v>
      </c>
      <c r="V945" s="132">
        <v>4.0000000000000003E-5</v>
      </c>
      <c r="W945" s="132">
        <v>1.8135028040056476E-2</v>
      </c>
      <c r="X945" s="132">
        <v>3.3500000000000001E-3</v>
      </c>
    </row>
    <row r="946" spans="1:24">
      <c r="A946" t="s">
        <v>1214</v>
      </c>
      <c r="B946" t="s">
        <v>1253</v>
      </c>
      <c r="C946" t="s">
        <v>3558</v>
      </c>
      <c r="D946" t="s">
        <v>3559</v>
      </c>
      <c r="E946" t="s">
        <v>310</v>
      </c>
      <c r="F946" t="s">
        <v>3558</v>
      </c>
      <c r="G946" t="s">
        <v>3560</v>
      </c>
      <c r="H946" t="s">
        <v>322</v>
      </c>
      <c r="I946" t="s">
        <v>918</v>
      </c>
      <c r="J946" t="s">
        <v>205</v>
      </c>
      <c r="K946" t="s">
        <v>205</v>
      </c>
      <c r="L946" t="s">
        <v>326</v>
      </c>
      <c r="M946" t="s">
        <v>341</v>
      </c>
      <c r="N946" t="s">
        <v>459</v>
      </c>
      <c r="O946" t="s">
        <v>340</v>
      </c>
      <c r="P946" t="s">
        <v>1213</v>
      </c>
      <c r="Q946" s="131">
        <v>953</v>
      </c>
      <c r="R946" s="131">
        <v>1</v>
      </c>
      <c r="S946" s="131">
        <v>95280</v>
      </c>
      <c r="T946" s="109"/>
      <c r="U946" s="131">
        <v>908.01800000000003</v>
      </c>
      <c r="V946" s="132">
        <v>3.0000000000000001E-5</v>
      </c>
      <c r="W946" s="132">
        <v>1.6909660625369423E-2</v>
      </c>
      <c r="X946" s="132">
        <v>3.1199999999999999E-3</v>
      </c>
    </row>
    <row r="947" spans="1:24">
      <c r="A947" t="s">
        <v>1214</v>
      </c>
      <c r="B947" t="s">
        <v>1253</v>
      </c>
      <c r="C947" t="s">
        <v>2277</v>
      </c>
      <c r="D947" t="s">
        <v>2278</v>
      </c>
      <c r="E947" t="s">
        <v>310</v>
      </c>
      <c r="F947" t="s">
        <v>3705</v>
      </c>
      <c r="G947" t="s">
        <v>3706</v>
      </c>
      <c r="H947" t="s">
        <v>322</v>
      </c>
      <c r="I947" t="s">
        <v>918</v>
      </c>
      <c r="J947" t="s">
        <v>205</v>
      </c>
      <c r="K947" t="s">
        <v>205</v>
      </c>
      <c r="L947" t="s">
        <v>326</v>
      </c>
      <c r="M947" t="s">
        <v>341</v>
      </c>
      <c r="N947" t="s">
        <v>446</v>
      </c>
      <c r="O947" t="s">
        <v>340</v>
      </c>
      <c r="P947" t="s">
        <v>1213</v>
      </c>
      <c r="Q947" s="131">
        <v>5869</v>
      </c>
      <c r="R947" s="131">
        <v>1</v>
      </c>
      <c r="S947" s="131">
        <v>14880</v>
      </c>
      <c r="T947" s="109"/>
      <c r="U947" s="131">
        <v>873.30700000000002</v>
      </c>
      <c r="V947" s="132">
        <v>6.9999999999999994E-5</v>
      </c>
      <c r="W947" s="132">
        <v>1.6263251380214373E-2</v>
      </c>
      <c r="X947" s="132">
        <v>3.0000000000000001E-3</v>
      </c>
    </row>
    <row r="948" spans="1:24">
      <c r="A948" t="s">
        <v>1214</v>
      </c>
      <c r="B948" t="s">
        <v>1253</v>
      </c>
      <c r="C948" t="s">
        <v>3540</v>
      </c>
      <c r="D948" t="s">
        <v>3541</v>
      </c>
      <c r="E948" t="s">
        <v>310</v>
      </c>
      <c r="F948" t="s">
        <v>3540</v>
      </c>
      <c r="G948" t="s">
        <v>3542</v>
      </c>
      <c r="H948" t="s">
        <v>322</v>
      </c>
      <c r="I948" t="s">
        <v>918</v>
      </c>
      <c r="J948" t="s">
        <v>205</v>
      </c>
      <c r="K948" t="s">
        <v>205</v>
      </c>
      <c r="L948" t="s">
        <v>326</v>
      </c>
      <c r="M948" t="s">
        <v>341</v>
      </c>
      <c r="N948" t="s">
        <v>459</v>
      </c>
      <c r="O948" t="s">
        <v>340</v>
      </c>
      <c r="P948" t="s">
        <v>1213</v>
      </c>
      <c r="Q948" s="131">
        <v>5772</v>
      </c>
      <c r="R948" s="131">
        <v>1</v>
      </c>
      <c r="S948" s="131">
        <v>14620</v>
      </c>
      <c r="T948" s="109"/>
      <c r="U948" s="131">
        <v>843.86599999999999</v>
      </c>
      <c r="V948" s="132">
        <v>5.0000000000000002E-5</v>
      </c>
      <c r="W948" s="132">
        <v>1.5714983263864807E-2</v>
      </c>
      <c r="X948" s="132">
        <v>2.8999999999999998E-3</v>
      </c>
    </row>
    <row r="949" spans="1:24">
      <c r="A949" t="s">
        <v>1214</v>
      </c>
      <c r="B949" t="s">
        <v>1253</v>
      </c>
      <c r="C949" t="s">
        <v>3601</v>
      </c>
      <c r="D949" t="s">
        <v>3602</v>
      </c>
      <c r="E949" t="s">
        <v>310</v>
      </c>
      <c r="F949" t="s">
        <v>3603</v>
      </c>
      <c r="G949" t="s">
        <v>3604</v>
      </c>
      <c r="H949" t="s">
        <v>322</v>
      </c>
      <c r="I949" t="s">
        <v>918</v>
      </c>
      <c r="J949" t="s">
        <v>205</v>
      </c>
      <c r="K949" t="s">
        <v>205</v>
      </c>
      <c r="L949" t="s">
        <v>326</v>
      </c>
      <c r="M949" t="s">
        <v>341</v>
      </c>
      <c r="N949" t="s">
        <v>449</v>
      </c>
      <c r="O949" t="s">
        <v>340</v>
      </c>
      <c r="P949" t="s">
        <v>1213</v>
      </c>
      <c r="Q949" s="131">
        <v>3361</v>
      </c>
      <c r="R949" s="131">
        <v>1</v>
      </c>
      <c r="S949" s="131">
        <v>24370</v>
      </c>
      <c r="T949" s="109"/>
      <c r="U949" s="131">
        <v>819.07600000000002</v>
      </c>
      <c r="V949" s="132">
        <v>3.0000000000000001E-5</v>
      </c>
      <c r="W949" s="132">
        <v>1.5253328883772222E-2</v>
      </c>
      <c r="X949" s="132">
        <v>2.82E-3</v>
      </c>
    </row>
    <row r="950" spans="1:24">
      <c r="A950" t="s">
        <v>1214</v>
      </c>
      <c r="B950" t="s">
        <v>1253</v>
      </c>
      <c r="C950" t="s">
        <v>2089</v>
      </c>
      <c r="D950" t="s">
        <v>2090</v>
      </c>
      <c r="E950" t="s">
        <v>310</v>
      </c>
      <c r="F950" t="s">
        <v>2089</v>
      </c>
      <c r="G950" t="s">
        <v>3533</v>
      </c>
      <c r="H950" t="s">
        <v>322</v>
      </c>
      <c r="I950" t="s">
        <v>918</v>
      </c>
      <c r="J950" t="s">
        <v>205</v>
      </c>
      <c r="K950" t="s">
        <v>205</v>
      </c>
      <c r="L950" t="s">
        <v>326</v>
      </c>
      <c r="M950" t="s">
        <v>341</v>
      </c>
      <c r="N950" t="s">
        <v>465</v>
      </c>
      <c r="O950" t="s">
        <v>340</v>
      </c>
      <c r="P950" t="s">
        <v>1213</v>
      </c>
      <c r="Q950" s="131">
        <v>2598</v>
      </c>
      <c r="R950" s="131">
        <v>1</v>
      </c>
      <c r="S950" s="131">
        <v>30970</v>
      </c>
      <c r="T950" s="109"/>
      <c r="U950" s="131">
        <v>804.601</v>
      </c>
      <c r="V950" s="132">
        <v>2.0000000000000002E-5</v>
      </c>
      <c r="W950" s="132">
        <v>1.4983766675146157E-2</v>
      </c>
      <c r="X950" s="132">
        <v>2.7699999999999999E-3</v>
      </c>
    </row>
    <row r="951" spans="1:24">
      <c r="A951" t="s">
        <v>1214</v>
      </c>
      <c r="B951" t="s">
        <v>1253</v>
      </c>
      <c r="C951" t="s">
        <v>2137</v>
      </c>
      <c r="D951" t="s">
        <v>2138</v>
      </c>
      <c r="E951" t="s">
        <v>310</v>
      </c>
      <c r="F951" t="s">
        <v>2137</v>
      </c>
      <c r="G951" t="s">
        <v>3544</v>
      </c>
      <c r="H951" t="s">
        <v>322</v>
      </c>
      <c r="I951" t="s">
        <v>918</v>
      </c>
      <c r="J951" t="s">
        <v>205</v>
      </c>
      <c r="K951" t="s">
        <v>205</v>
      </c>
      <c r="L951" t="s">
        <v>326</v>
      </c>
      <c r="M951" t="s">
        <v>341</v>
      </c>
      <c r="N951" t="s">
        <v>457</v>
      </c>
      <c r="O951" t="s">
        <v>340</v>
      </c>
      <c r="P951" t="s">
        <v>1213</v>
      </c>
      <c r="Q951" s="131">
        <v>32191</v>
      </c>
      <c r="R951" s="131">
        <v>1</v>
      </c>
      <c r="S951" s="131">
        <v>2309</v>
      </c>
      <c r="T951" s="109"/>
      <c r="U951" s="131">
        <v>743.29</v>
      </c>
      <c r="V951" s="132">
        <v>2.0000000000000002E-5</v>
      </c>
      <c r="W951" s="132">
        <v>1.3841996134692086E-2</v>
      </c>
      <c r="X951" s="132">
        <v>2.5600000000000002E-3</v>
      </c>
    </row>
    <row r="952" spans="1:24">
      <c r="A952" t="s">
        <v>1214</v>
      </c>
      <c r="B952" t="s">
        <v>1253</v>
      </c>
      <c r="C952" t="s">
        <v>1596</v>
      </c>
      <c r="D952" t="s">
        <v>1597</v>
      </c>
      <c r="E952" t="s">
        <v>310</v>
      </c>
      <c r="F952" t="s">
        <v>1596</v>
      </c>
      <c r="G952" t="s">
        <v>3524</v>
      </c>
      <c r="H952" t="s">
        <v>322</v>
      </c>
      <c r="I952" t="s">
        <v>918</v>
      </c>
      <c r="J952" t="s">
        <v>205</v>
      </c>
      <c r="K952" t="s">
        <v>205</v>
      </c>
      <c r="L952" t="s">
        <v>326</v>
      </c>
      <c r="M952" t="s">
        <v>341</v>
      </c>
      <c r="N952" t="s">
        <v>442</v>
      </c>
      <c r="O952" t="s">
        <v>340</v>
      </c>
      <c r="P952" t="s">
        <v>1213</v>
      </c>
      <c r="Q952" s="131">
        <v>9714</v>
      </c>
      <c r="R952" s="131">
        <v>1</v>
      </c>
      <c r="S952" s="131">
        <v>7640</v>
      </c>
      <c r="T952" s="109"/>
      <c r="U952" s="131">
        <v>742.15</v>
      </c>
      <c r="V952" s="132">
        <v>8.0000000000000007E-5</v>
      </c>
      <c r="W952" s="132">
        <v>1.3820766364893556E-2</v>
      </c>
      <c r="X952" s="132">
        <v>2.5500000000000002E-3</v>
      </c>
    </row>
    <row r="953" spans="1:24">
      <c r="A953" t="s">
        <v>1214</v>
      </c>
      <c r="B953" t="s">
        <v>1253</v>
      </c>
      <c r="C953" t="s">
        <v>3631</v>
      </c>
      <c r="D953" t="s">
        <v>3632</v>
      </c>
      <c r="E953" t="s">
        <v>310</v>
      </c>
      <c r="F953" t="s">
        <v>3633</v>
      </c>
      <c r="G953" t="s">
        <v>3634</v>
      </c>
      <c r="H953" t="s">
        <v>322</v>
      </c>
      <c r="I953" t="s">
        <v>918</v>
      </c>
      <c r="J953" t="s">
        <v>205</v>
      </c>
      <c r="K953" t="s">
        <v>205</v>
      </c>
      <c r="L953" t="s">
        <v>326</v>
      </c>
      <c r="M953" t="s">
        <v>341</v>
      </c>
      <c r="N953" t="s">
        <v>446</v>
      </c>
      <c r="O953" t="s">
        <v>340</v>
      </c>
      <c r="P953" t="s">
        <v>1213</v>
      </c>
      <c r="Q953" s="131">
        <v>2749</v>
      </c>
      <c r="R953" s="131">
        <v>1</v>
      </c>
      <c r="S953" s="131">
        <v>26530</v>
      </c>
      <c r="T953" s="109"/>
      <c r="U953" s="131">
        <v>729.31</v>
      </c>
      <c r="V953" s="132">
        <v>4.0000000000000003E-5</v>
      </c>
      <c r="W953" s="132">
        <v>1.3581652115583803E-2</v>
      </c>
      <c r="X953" s="132">
        <v>2.5100000000000001E-3</v>
      </c>
    </row>
    <row r="954" spans="1:24">
      <c r="A954" t="s">
        <v>1214</v>
      </c>
      <c r="B954" t="s">
        <v>1253</v>
      </c>
      <c r="C954" t="s">
        <v>3909</v>
      </c>
      <c r="D954" t="s">
        <v>3910</v>
      </c>
      <c r="E954" t="s">
        <v>310</v>
      </c>
      <c r="F954" t="s">
        <v>3909</v>
      </c>
      <c r="G954" t="s">
        <v>3911</v>
      </c>
      <c r="H954" t="s">
        <v>322</v>
      </c>
      <c r="I954" t="s">
        <v>918</v>
      </c>
      <c r="J954" t="s">
        <v>205</v>
      </c>
      <c r="K954" t="s">
        <v>205</v>
      </c>
      <c r="L954" t="s">
        <v>326</v>
      </c>
      <c r="M954" t="s">
        <v>341</v>
      </c>
      <c r="N954" t="s">
        <v>452</v>
      </c>
      <c r="O954" t="s">
        <v>340</v>
      </c>
      <c r="P954" t="s">
        <v>1213</v>
      </c>
      <c r="Q954" s="131">
        <v>3803</v>
      </c>
      <c r="R954" s="131">
        <v>1</v>
      </c>
      <c r="S954" s="131">
        <v>18600</v>
      </c>
      <c r="T954" s="109"/>
      <c r="U954" s="131">
        <v>707.35799999999995</v>
      </c>
      <c r="V954" s="132">
        <v>1.1E-4</v>
      </c>
      <c r="W954" s="132">
        <v>1.3172848688726506E-2</v>
      </c>
      <c r="X954" s="132">
        <v>2.4299999999999999E-3</v>
      </c>
    </row>
    <row r="955" spans="1:24">
      <c r="A955" t="s">
        <v>1214</v>
      </c>
      <c r="B955" t="s">
        <v>1253</v>
      </c>
      <c r="C955" t="s">
        <v>2571</v>
      </c>
      <c r="D955" t="s">
        <v>2572</v>
      </c>
      <c r="E955" t="s">
        <v>310</v>
      </c>
      <c r="F955" t="s">
        <v>2571</v>
      </c>
      <c r="G955" t="s">
        <v>3534</v>
      </c>
      <c r="H955" t="s">
        <v>322</v>
      </c>
      <c r="I955" t="s">
        <v>918</v>
      </c>
      <c r="J955" t="s">
        <v>205</v>
      </c>
      <c r="K955" t="s">
        <v>205</v>
      </c>
      <c r="L955" t="s">
        <v>326</v>
      </c>
      <c r="M955" t="s">
        <v>341</v>
      </c>
      <c r="N955" t="s">
        <v>441</v>
      </c>
      <c r="O955" t="s">
        <v>340</v>
      </c>
      <c r="P955" t="s">
        <v>1213</v>
      </c>
      <c r="Q955" s="131">
        <v>17233</v>
      </c>
      <c r="R955" s="131">
        <v>1</v>
      </c>
      <c r="S955" s="131">
        <v>4100</v>
      </c>
      <c r="T955" s="109"/>
      <c r="U955" s="131">
        <v>706.553</v>
      </c>
      <c r="V955" s="132">
        <v>6.0000000000000002E-5</v>
      </c>
      <c r="W955" s="132">
        <v>1.315785749163193E-2</v>
      </c>
      <c r="X955" s="132">
        <v>2.4299999999999999E-3</v>
      </c>
    </row>
    <row r="956" spans="1:24">
      <c r="A956" t="s">
        <v>1214</v>
      </c>
      <c r="B956" t="s">
        <v>1253</v>
      </c>
      <c r="C956" t="s">
        <v>1944</v>
      </c>
      <c r="D956" t="s">
        <v>1945</v>
      </c>
      <c r="E956" t="s">
        <v>310</v>
      </c>
      <c r="F956" t="s">
        <v>1944</v>
      </c>
      <c r="G956" t="s">
        <v>3523</v>
      </c>
      <c r="H956" t="s">
        <v>322</v>
      </c>
      <c r="I956" t="s">
        <v>918</v>
      </c>
      <c r="J956" t="s">
        <v>205</v>
      </c>
      <c r="K956" t="s">
        <v>205</v>
      </c>
      <c r="L956" t="s">
        <v>326</v>
      </c>
      <c r="M956" t="s">
        <v>341</v>
      </c>
      <c r="N956" t="s">
        <v>465</v>
      </c>
      <c r="O956" t="s">
        <v>340</v>
      </c>
      <c r="P956" t="s">
        <v>1213</v>
      </c>
      <c r="Q956" s="131">
        <v>979</v>
      </c>
      <c r="R956" s="131">
        <v>1</v>
      </c>
      <c r="S956" s="131">
        <v>64490</v>
      </c>
      <c r="T956" s="109"/>
      <c r="U956" s="131">
        <v>631.35699999999997</v>
      </c>
      <c r="V956" s="132">
        <v>4.0000000000000003E-5</v>
      </c>
      <c r="W956" s="132">
        <v>1.1757512079552787E-2</v>
      </c>
      <c r="X956" s="132">
        <v>2.1700000000000001E-3</v>
      </c>
    </row>
    <row r="957" spans="1:24">
      <c r="A957" t="s">
        <v>1214</v>
      </c>
      <c r="B957" t="s">
        <v>1253</v>
      </c>
      <c r="C957" t="s">
        <v>2612</v>
      </c>
      <c r="D957" t="s">
        <v>2613</v>
      </c>
      <c r="E957" t="s">
        <v>310</v>
      </c>
      <c r="F957" t="s">
        <v>2612</v>
      </c>
      <c r="G957" t="s">
        <v>3592</v>
      </c>
      <c r="H957" t="s">
        <v>322</v>
      </c>
      <c r="I957" t="s">
        <v>918</v>
      </c>
      <c r="J957" t="s">
        <v>205</v>
      </c>
      <c r="K957" t="s">
        <v>205</v>
      </c>
      <c r="L957" t="s">
        <v>326</v>
      </c>
      <c r="M957" t="s">
        <v>341</v>
      </c>
      <c r="N957" t="s">
        <v>476</v>
      </c>
      <c r="O957" t="s">
        <v>340</v>
      </c>
      <c r="P957" t="s">
        <v>1213</v>
      </c>
      <c r="Q957" s="131">
        <v>16171</v>
      </c>
      <c r="R957" s="131">
        <v>1</v>
      </c>
      <c r="S957" s="131">
        <v>3869</v>
      </c>
      <c r="T957" s="109"/>
      <c r="U957" s="131">
        <v>625.65599999999995</v>
      </c>
      <c r="V957" s="132">
        <v>6.0000000000000002E-5</v>
      </c>
      <c r="W957" s="132">
        <v>1.1651344607955054E-2</v>
      </c>
      <c r="X957" s="132">
        <v>2.15E-3</v>
      </c>
    </row>
    <row r="958" spans="1:24">
      <c r="A958" t="s">
        <v>1214</v>
      </c>
      <c r="B958" t="s">
        <v>1253</v>
      </c>
      <c r="C958" t="s">
        <v>2207</v>
      </c>
      <c r="D958" t="s">
        <v>2208</v>
      </c>
      <c r="E958" t="s">
        <v>310</v>
      </c>
      <c r="F958" t="s">
        <v>2207</v>
      </c>
      <c r="G958" t="s">
        <v>3549</v>
      </c>
      <c r="H958" t="s">
        <v>322</v>
      </c>
      <c r="I958" t="s">
        <v>918</v>
      </c>
      <c r="J958" t="s">
        <v>205</v>
      </c>
      <c r="K958" t="s">
        <v>205</v>
      </c>
      <c r="L958" t="s">
        <v>326</v>
      </c>
      <c r="M958" t="s">
        <v>341</v>
      </c>
      <c r="N958" t="s">
        <v>455</v>
      </c>
      <c r="O958" t="s">
        <v>340</v>
      </c>
      <c r="P958" t="s">
        <v>1213</v>
      </c>
      <c r="Q958" s="131">
        <v>871</v>
      </c>
      <c r="R958" s="131">
        <v>1</v>
      </c>
      <c r="S958" s="131">
        <v>69740</v>
      </c>
      <c r="T958" s="109"/>
      <c r="U958" s="131">
        <v>607.43499999999995</v>
      </c>
      <c r="V958" s="132">
        <v>5.0000000000000002E-5</v>
      </c>
      <c r="W958" s="132">
        <v>1.1312022120675223E-2</v>
      </c>
      <c r="X958" s="132">
        <v>2.0899999999999998E-3</v>
      </c>
    </row>
    <row r="959" spans="1:24">
      <c r="A959" t="s">
        <v>1214</v>
      </c>
      <c r="B959" t="s">
        <v>1253</v>
      </c>
      <c r="C959" t="s">
        <v>1974</v>
      </c>
      <c r="D959" t="s">
        <v>1975</v>
      </c>
      <c r="E959" t="s">
        <v>310</v>
      </c>
      <c r="F959" t="s">
        <v>1974</v>
      </c>
      <c r="G959" t="s">
        <v>3912</v>
      </c>
      <c r="H959" t="s">
        <v>322</v>
      </c>
      <c r="I959" t="s">
        <v>918</v>
      </c>
      <c r="J959" t="s">
        <v>205</v>
      </c>
      <c r="K959" t="s">
        <v>205</v>
      </c>
      <c r="L959" t="s">
        <v>326</v>
      </c>
      <c r="M959" t="s">
        <v>341</v>
      </c>
      <c r="N959" t="s">
        <v>448</v>
      </c>
      <c r="O959" t="s">
        <v>340</v>
      </c>
      <c r="P959" t="s">
        <v>1213</v>
      </c>
      <c r="Q959" s="131">
        <v>7664</v>
      </c>
      <c r="R959" s="131">
        <v>1</v>
      </c>
      <c r="S959" s="131">
        <v>7670</v>
      </c>
      <c r="T959" s="109"/>
      <c r="U959" s="131">
        <v>587.82899999999995</v>
      </c>
      <c r="V959" s="132">
        <v>6.9999999999999994E-5</v>
      </c>
      <c r="W959" s="132">
        <v>1.094690732535069E-2</v>
      </c>
      <c r="X959" s="132">
        <v>2.0200000000000001E-3</v>
      </c>
    </row>
    <row r="960" spans="1:24">
      <c r="A960" t="s">
        <v>1214</v>
      </c>
      <c r="B960" t="s">
        <v>1253</v>
      </c>
      <c r="C960" t="s">
        <v>2095</v>
      </c>
      <c r="D960" t="s">
        <v>2096</v>
      </c>
      <c r="E960" t="s">
        <v>310</v>
      </c>
      <c r="F960" t="s">
        <v>2095</v>
      </c>
      <c r="G960" t="s">
        <v>3593</v>
      </c>
      <c r="H960" t="s">
        <v>322</v>
      </c>
      <c r="I960" t="s">
        <v>918</v>
      </c>
      <c r="J960" t="s">
        <v>205</v>
      </c>
      <c r="K960" t="s">
        <v>205</v>
      </c>
      <c r="L960" t="s">
        <v>326</v>
      </c>
      <c r="M960" t="s">
        <v>341</v>
      </c>
      <c r="N960" t="s">
        <v>485</v>
      </c>
      <c r="O960" t="s">
        <v>340</v>
      </c>
      <c r="P960" t="s">
        <v>1213</v>
      </c>
      <c r="Q960" s="131">
        <v>95062</v>
      </c>
      <c r="R960" s="131">
        <v>1</v>
      </c>
      <c r="S960" s="131">
        <v>575</v>
      </c>
      <c r="T960" s="109"/>
      <c r="U960" s="131">
        <v>546.60699999999997</v>
      </c>
      <c r="V960" s="132">
        <v>3.0000000000000001E-5</v>
      </c>
      <c r="W960" s="132">
        <v>1.0179246298477898E-2</v>
      </c>
      <c r="X960" s="132">
        <v>1.8799999999999999E-3</v>
      </c>
    </row>
    <row r="961" spans="1:24">
      <c r="A961" t="s">
        <v>1214</v>
      </c>
      <c r="B961" t="s">
        <v>1253</v>
      </c>
      <c r="C961" t="s">
        <v>3535</v>
      </c>
      <c r="D961" t="s">
        <v>3536</v>
      </c>
      <c r="E961" t="s">
        <v>310</v>
      </c>
      <c r="F961" t="s">
        <v>3535</v>
      </c>
      <c r="G961" t="s">
        <v>3537</v>
      </c>
      <c r="H961" t="s">
        <v>322</v>
      </c>
      <c r="I961" t="s">
        <v>918</v>
      </c>
      <c r="J961" t="s">
        <v>205</v>
      </c>
      <c r="K961" t="s">
        <v>205</v>
      </c>
      <c r="L961" t="s">
        <v>326</v>
      </c>
      <c r="M961" t="s">
        <v>341</v>
      </c>
      <c r="N961" t="s">
        <v>447</v>
      </c>
      <c r="O961" t="s">
        <v>340</v>
      </c>
      <c r="P961" t="s">
        <v>1213</v>
      </c>
      <c r="Q961" s="131">
        <v>4345</v>
      </c>
      <c r="R961" s="131">
        <v>1</v>
      </c>
      <c r="S961" s="131">
        <v>12570</v>
      </c>
      <c r="T961" s="109"/>
      <c r="U961" s="131">
        <v>546.16700000000003</v>
      </c>
      <c r="V961" s="132">
        <v>5.0000000000000002E-5</v>
      </c>
      <c r="W961" s="132">
        <v>1.0171052352239871E-2</v>
      </c>
      <c r="X961" s="132">
        <v>1.8799999999999999E-3</v>
      </c>
    </row>
    <row r="962" spans="1:24">
      <c r="A962" t="s">
        <v>1214</v>
      </c>
      <c r="B962" t="s">
        <v>1253</v>
      </c>
      <c r="C962" t="s">
        <v>2518</v>
      </c>
      <c r="D962" t="s">
        <v>2519</v>
      </c>
      <c r="E962" t="s">
        <v>310</v>
      </c>
      <c r="F962" t="s">
        <v>3727</v>
      </c>
      <c r="G962" t="s">
        <v>3728</v>
      </c>
      <c r="H962" t="s">
        <v>322</v>
      </c>
      <c r="I962" t="s">
        <v>918</v>
      </c>
      <c r="J962" t="s">
        <v>205</v>
      </c>
      <c r="K962" t="s">
        <v>205</v>
      </c>
      <c r="L962" t="s">
        <v>326</v>
      </c>
      <c r="M962" t="s">
        <v>341</v>
      </c>
      <c r="N962" t="s">
        <v>477</v>
      </c>
      <c r="O962" t="s">
        <v>340</v>
      </c>
      <c r="P962" t="s">
        <v>1213</v>
      </c>
      <c r="Q962" s="131">
        <v>1252</v>
      </c>
      <c r="R962" s="131">
        <v>1</v>
      </c>
      <c r="S962" s="131">
        <v>42880</v>
      </c>
      <c r="T962" s="109"/>
      <c r="U962" s="131">
        <v>536.85799999999995</v>
      </c>
      <c r="V962" s="132">
        <v>8.0000000000000007E-5</v>
      </c>
      <c r="W962" s="132">
        <v>9.9976945214902968E-3</v>
      </c>
      <c r="X962" s="132">
        <v>1.8500000000000001E-3</v>
      </c>
    </row>
    <row r="963" spans="1:24">
      <c r="A963" t="s">
        <v>1214</v>
      </c>
      <c r="B963" t="s">
        <v>1253</v>
      </c>
      <c r="C963" t="s">
        <v>2312</v>
      </c>
      <c r="D963" t="s">
        <v>2313</v>
      </c>
      <c r="E963" t="s">
        <v>310</v>
      </c>
      <c r="F963" t="s">
        <v>3710</v>
      </c>
      <c r="G963" t="s">
        <v>3711</v>
      </c>
      <c r="H963" t="s">
        <v>322</v>
      </c>
      <c r="I963" t="s">
        <v>918</v>
      </c>
      <c r="J963" t="s">
        <v>205</v>
      </c>
      <c r="K963" t="s">
        <v>205</v>
      </c>
      <c r="L963" t="s">
        <v>326</v>
      </c>
      <c r="M963" t="s">
        <v>341</v>
      </c>
      <c r="N963" t="s">
        <v>465</v>
      </c>
      <c r="O963" t="s">
        <v>340</v>
      </c>
      <c r="P963" t="s">
        <v>1213</v>
      </c>
      <c r="Q963" s="131">
        <v>40941</v>
      </c>
      <c r="R963" s="131">
        <v>1</v>
      </c>
      <c r="S963" s="131">
        <v>1262</v>
      </c>
      <c r="T963" s="109"/>
      <c r="U963" s="131">
        <v>516.67499999999995</v>
      </c>
      <c r="V963" s="132">
        <v>6.0000000000000002E-5</v>
      </c>
      <c r="W963" s="132">
        <v>9.621834483030894E-3</v>
      </c>
      <c r="X963" s="132">
        <v>1.7799999999999999E-3</v>
      </c>
    </row>
    <row r="964" spans="1:24">
      <c r="A964" t="s">
        <v>1214</v>
      </c>
      <c r="B964" t="s">
        <v>1253</v>
      </c>
      <c r="C964" t="s">
        <v>3739</v>
      </c>
      <c r="D964" t="s">
        <v>3740</v>
      </c>
      <c r="E964" t="s">
        <v>310</v>
      </c>
      <c r="F964" t="s">
        <v>3739</v>
      </c>
      <c r="G964" t="s">
        <v>3741</v>
      </c>
      <c r="H964" t="s">
        <v>322</v>
      </c>
      <c r="I964" t="s">
        <v>918</v>
      </c>
      <c r="J964" t="s">
        <v>205</v>
      </c>
      <c r="K964" t="s">
        <v>205</v>
      </c>
      <c r="L964" t="s">
        <v>326</v>
      </c>
      <c r="M964" t="s">
        <v>341</v>
      </c>
      <c r="N964" t="s">
        <v>446</v>
      </c>
      <c r="O964" t="s">
        <v>340</v>
      </c>
      <c r="P964" t="s">
        <v>1213</v>
      </c>
      <c r="Q964" s="131">
        <v>51996</v>
      </c>
      <c r="R964" s="131">
        <v>1</v>
      </c>
      <c r="S964" s="131">
        <v>927.1</v>
      </c>
      <c r="T964" s="109"/>
      <c r="U964" s="131">
        <v>482.05500000000001</v>
      </c>
      <c r="V964" s="132">
        <v>5.0000000000000002E-5</v>
      </c>
      <c r="W964" s="132">
        <v>8.9771198949387104E-3</v>
      </c>
      <c r="X964" s="132">
        <v>1.66E-3</v>
      </c>
    </row>
    <row r="965" spans="1:24">
      <c r="A965" t="s">
        <v>1214</v>
      </c>
      <c r="B965" t="s">
        <v>1253</v>
      </c>
      <c r="C965" t="s">
        <v>3913</v>
      </c>
      <c r="D965" t="s">
        <v>3914</v>
      </c>
      <c r="E965" t="s">
        <v>310</v>
      </c>
      <c r="F965" t="s">
        <v>3913</v>
      </c>
      <c r="G965" t="s">
        <v>3915</v>
      </c>
      <c r="H965" t="s">
        <v>322</v>
      </c>
      <c r="I965" t="s">
        <v>918</v>
      </c>
      <c r="J965" t="s">
        <v>205</v>
      </c>
      <c r="K965" t="s">
        <v>205</v>
      </c>
      <c r="L965" t="s">
        <v>326</v>
      </c>
      <c r="M965" t="s">
        <v>341</v>
      </c>
      <c r="N965" t="s">
        <v>447</v>
      </c>
      <c r="O965" t="s">
        <v>340</v>
      </c>
      <c r="P965" t="s">
        <v>1213</v>
      </c>
      <c r="Q965" s="131">
        <v>1700</v>
      </c>
      <c r="R965" s="131">
        <v>1</v>
      </c>
      <c r="S965" s="131">
        <v>28120</v>
      </c>
      <c r="T965" s="109"/>
      <c r="U965" s="131">
        <v>478.04</v>
      </c>
      <c r="V965" s="132">
        <v>7.1000000000000002E-4</v>
      </c>
      <c r="W965" s="132">
        <v>8.9023501355166967E-3</v>
      </c>
      <c r="X965" s="132">
        <v>1.64E-3</v>
      </c>
    </row>
    <row r="966" spans="1:24">
      <c r="A966" t="s">
        <v>1214</v>
      </c>
      <c r="B966" t="s">
        <v>1253</v>
      </c>
      <c r="C966" t="s">
        <v>3723</v>
      </c>
      <c r="D966" t="s">
        <v>3724</v>
      </c>
      <c r="E966" t="s">
        <v>310</v>
      </c>
      <c r="F966" t="s">
        <v>3725</v>
      </c>
      <c r="G966" t="s">
        <v>3726</v>
      </c>
      <c r="H966" t="s">
        <v>322</v>
      </c>
      <c r="I966" t="s">
        <v>918</v>
      </c>
      <c r="J966" t="s">
        <v>205</v>
      </c>
      <c r="K966" t="s">
        <v>205</v>
      </c>
      <c r="L966" t="s">
        <v>326</v>
      </c>
      <c r="M966" t="s">
        <v>341</v>
      </c>
      <c r="N966" t="s">
        <v>477</v>
      </c>
      <c r="O966" t="s">
        <v>340</v>
      </c>
      <c r="P966" t="s">
        <v>1213</v>
      </c>
      <c r="Q966" s="131">
        <v>5454</v>
      </c>
      <c r="R966" s="131">
        <v>1</v>
      </c>
      <c r="S966" s="131">
        <v>8680</v>
      </c>
      <c r="T966" s="109"/>
      <c r="U966" s="131">
        <v>473.40699999999998</v>
      </c>
      <c r="V966" s="132">
        <v>8.0000000000000007E-5</v>
      </c>
      <c r="W966" s="132">
        <v>8.816071606151268E-3</v>
      </c>
      <c r="X966" s="132">
        <v>1.6299999999999999E-3</v>
      </c>
    </row>
    <row r="967" spans="1:24">
      <c r="A967" t="s">
        <v>1214</v>
      </c>
      <c r="B967" t="s">
        <v>1253</v>
      </c>
      <c r="C967" t="s">
        <v>1930</v>
      </c>
      <c r="D967" t="s">
        <v>1931</v>
      </c>
      <c r="E967" t="s">
        <v>310</v>
      </c>
      <c r="F967" t="s">
        <v>1930</v>
      </c>
      <c r="G967" t="s">
        <v>3707</v>
      </c>
      <c r="H967" t="s">
        <v>322</v>
      </c>
      <c r="I967" t="s">
        <v>918</v>
      </c>
      <c r="J967" t="s">
        <v>205</v>
      </c>
      <c r="K967" t="s">
        <v>205</v>
      </c>
      <c r="L967" t="s">
        <v>326</v>
      </c>
      <c r="M967" t="s">
        <v>341</v>
      </c>
      <c r="N967" t="s">
        <v>465</v>
      </c>
      <c r="O967" t="s">
        <v>340</v>
      </c>
      <c r="P967" t="s">
        <v>1213</v>
      </c>
      <c r="Q967" s="131">
        <v>1206</v>
      </c>
      <c r="R967" s="131">
        <v>1</v>
      </c>
      <c r="S967" s="131">
        <v>38400</v>
      </c>
      <c r="T967" s="109"/>
      <c r="U967" s="131">
        <v>463.10399999999998</v>
      </c>
      <c r="V967" s="132">
        <v>3.0000000000000001E-5</v>
      </c>
      <c r="W967" s="132">
        <v>8.6242029059457864E-3</v>
      </c>
      <c r="X967" s="132">
        <v>1.5900000000000001E-3</v>
      </c>
    </row>
    <row r="968" spans="1:24">
      <c r="A968" t="s">
        <v>1214</v>
      </c>
      <c r="B968" t="s">
        <v>1253</v>
      </c>
      <c r="C968" t="s">
        <v>1955</v>
      </c>
      <c r="D968" t="s">
        <v>1956</v>
      </c>
      <c r="E968" t="s">
        <v>310</v>
      </c>
      <c r="F968" t="s">
        <v>3752</v>
      </c>
      <c r="G968" t="s">
        <v>3753</v>
      </c>
      <c r="H968" t="s">
        <v>322</v>
      </c>
      <c r="I968" t="s">
        <v>918</v>
      </c>
      <c r="J968" t="s">
        <v>205</v>
      </c>
      <c r="K968" t="s">
        <v>205</v>
      </c>
      <c r="L968" t="s">
        <v>326</v>
      </c>
      <c r="M968" t="s">
        <v>341</v>
      </c>
      <c r="N968" t="s">
        <v>465</v>
      </c>
      <c r="O968" t="s">
        <v>340</v>
      </c>
      <c r="P968" t="s">
        <v>1213</v>
      </c>
      <c r="Q968" s="131">
        <v>17941</v>
      </c>
      <c r="R968" s="131">
        <v>1</v>
      </c>
      <c r="S968" s="131">
        <v>2261</v>
      </c>
      <c r="T968" s="109"/>
      <c r="U968" s="131">
        <v>405.64600000000002</v>
      </c>
      <c r="V968" s="132">
        <v>9.0000000000000006E-5</v>
      </c>
      <c r="W968" s="132">
        <v>7.5541852628897288E-3</v>
      </c>
      <c r="X968" s="132">
        <v>1.4E-3</v>
      </c>
    </row>
    <row r="969" spans="1:24">
      <c r="A969" t="s">
        <v>1214</v>
      </c>
      <c r="B969" t="s">
        <v>1253</v>
      </c>
      <c r="C969" t="s">
        <v>2935</v>
      </c>
      <c r="D969" t="s">
        <v>2936</v>
      </c>
      <c r="E969" t="s">
        <v>310</v>
      </c>
      <c r="F969" t="s">
        <v>2935</v>
      </c>
      <c r="G969" t="s">
        <v>3751</v>
      </c>
      <c r="H969" t="s">
        <v>322</v>
      </c>
      <c r="I969" t="s">
        <v>918</v>
      </c>
      <c r="J969" t="s">
        <v>205</v>
      </c>
      <c r="K969" t="s">
        <v>205</v>
      </c>
      <c r="L969" t="s">
        <v>326</v>
      </c>
      <c r="M969" t="s">
        <v>341</v>
      </c>
      <c r="N969" t="s">
        <v>448</v>
      </c>
      <c r="O969" t="s">
        <v>340</v>
      </c>
      <c r="P969" t="s">
        <v>1213</v>
      </c>
      <c r="Q969" s="131">
        <v>1347</v>
      </c>
      <c r="R969" s="131">
        <v>1</v>
      </c>
      <c r="S969" s="131">
        <v>30100</v>
      </c>
      <c r="T969" s="109"/>
      <c r="U969" s="131">
        <v>405.447</v>
      </c>
      <c r="V969" s="132">
        <v>1.1E-4</v>
      </c>
      <c r="W969" s="132">
        <v>7.5504793644775286E-3</v>
      </c>
      <c r="X969" s="132">
        <v>1.39E-3</v>
      </c>
    </row>
    <row r="970" spans="1:24">
      <c r="A970" t="s">
        <v>1214</v>
      </c>
      <c r="B970" t="s">
        <v>1253</v>
      </c>
      <c r="C970" t="s">
        <v>1526</v>
      </c>
      <c r="D970" t="s">
        <v>1527</v>
      </c>
      <c r="E970" t="s">
        <v>310</v>
      </c>
      <c r="F970" t="s">
        <v>1526</v>
      </c>
      <c r="G970" t="s">
        <v>3580</v>
      </c>
      <c r="H970" t="s">
        <v>322</v>
      </c>
      <c r="I970" t="s">
        <v>918</v>
      </c>
      <c r="J970" t="s">
        <v>205</v>
      </c>
      <c r="K970" t="s">
        <v>205</v>
      </c>
      <c r="L970" t="s">
        <v>326</v>
      </c>
      <c r="M970" t="s">
        <v>341</v>
      </c>
      <c r="N970" t="s">
        <v>465</v>
      </c>
      <c r="O970" t="s">
        <v>340</v>
      </c>
      <c r="P970" t="s">
        <v>1213</v>
      </c>
      <c r="Q970" s="131">
        <v>2530</v>
      </c>
      <c r="R970" s="131">
        <v>1</v>
      </c>
      <c r="S970" s="131">
        <v>15730</v>
      </c>
      <c r="T970" s="109"/>
      <c r="U970" s="131">
        <v>397.96899999999999</v>
      </c>
      <c r="V970" s="132">
        <v>6.9999999999999994E-5</v>
      </c>
      <c r="W970" s="132">
        <v>7.4112195236412095E-3</v>
      </c>
      <c r="X970" s="132">
        <v>1.3699999999999999E-3</v>
      </c>
    </row>
    <row r="971" spans="1:24">
      <c r="A971" t="s">
        <v>1214</v>
      </c>
      <c r="B971" t="s">
        <v>1253</v>
      </c>
      <c r="C971" t="s">
        <v>3589</v>
      </c>
      <c r="D971" t="s">
        <v>3590</v>
      </c>
      <c r="E971" t="s">
        <v>310</v>
      </c>
      <c r="F971" t="s">
        <v>3589</v>
      </c>
      <c r="G971" t="s">
        <v>3591</v>
      </c>
      <c r="H971" t="s">
        <v>322</v>
      </c>
      <c r="I971" t="s">
        <v>918</v>
      </c>
      <c r="J971" t="s">
        <v>205</v>
      </c>
      <c r="K971" t="s">
        <v>205</v>
      </c>
      <c r="L971" t="s">
        <v>326</v>
      </c>
      <c r="M971" t="s">
        <v>341</v>
      </c>
      <c r="N971" t="s">
        <v>476</v>
      </c>
      <c r="O971" t="s">
        <v>340</v>
      </c>
      <c r="P971" t="s">
        <v>1213</v>
      </c>
      <c r="Q971" s="131">
        <v>1180</v>
      </c>
      <c r="R971" s="131">
        <v>1</v>
      </c>
      <c r="S971" s="131">
        <v>33720</v>
      </c>
      <c r="T971" s="109"/>
      <c r="U971" s="131">
        <v>397.89600000000002</v>
      </c>
      <c r="V971" s="132">
        <v>9.0000000000000006E-5</v>
      </c>
      <c r="W971" s="132">
        <v>7.4098600734699011E-3</v>
      </c>
      <c r="X971" s="132">
        <v>1.3699999999999999E-3</v>
      </c>
    </row>
    <row r="972" spans="1:24">
      <c r="A972" t="s">
        <v>1214</v>
      </c>
      <c r="B972" t="s">
        <v>1253</v>
      </c>
      <c r="C972" t="s">
        <v>2247</v>
      </c>
      <c r="D972" t="s">
        <v>2248</v>
      </c>
      <c r="E972" t="s">
        <v>310</v>
      </c>
      <c r="F972" t="s">
        <v>3708</v>
      </c>
      <c r="G972" t="s">
        <v>3709</v>
      </c>
      <c r="H972" t="s">
        <v>322</v>
      </c>
      <c r="I972" t="s">
        <v>918</v>
      </c>
      <c r="J972" t="s">
        <v>205</v>
      </c>
      <c r="K972" t="s">
        <v>205</v>
      </c>
      <c r="L972" t="s">
        <v>326</v>
      </c>
      <c r="M972" t="s">
        <v>341</v>
      </c>
      <c r="N972" t="s">
        <v>460</v>
      </c>
      <c r="O972" t="s">
        <v>340</v>
      </c>
      <c r="P972" t="s">
        <v>1213</v>
      </c>
      <c r="Q972" s="131">
        <v>4042</v>
      </c>
      <c r="R972" s="131">
        <v>1</v>
      </c>
      <c r="S972" s="131">
        <v>9235</v>
      </c>
      <c r="T972" s="109"/>
      <c r="U972" s="131">
        <v>373.279</v>
      </c>
      <c r="V972" s="132">
        <v>3.0000000000000001E-5</v>
      </c>
      <c r="W972" s="132">
        <v>6.951427404057269E-3</v>
      </c>
      <c r="X972" s="132">
        <v>1.2800000000000001E-3</v>
      </c>
    </row>
    <row r="973" spans="1:24">
      <c r="A973" t="s">
        <v>1214</v>
      </c>
      <c r="B973" t="s">
        <v>1253</v>
      </c>
      <c r="C973" t="s">
        <v>1791</v>
      </c>
      <c r="D973" t="s">
        <v>1792</v>
      </c>
      <c r="E973" t="s">
        <v>310</v>
      </c>
      <c r="F973" t="s">
        <v>1791</v>
      </c>
      <c r="G973" t="s">
        <v>3564</v>
      </c>
      <c r="H973" t="s">
        <v>322</v>
      </c>
      <c r="I973" t="s">
        <v>918</v>
      </c>
      <c r="J973" t="s">
        <v>205</v>
      </c>
      <c r="K973" t="s">
        <v>205</v>
      </c>
      <c r="L973" t="s">
        <v>326</v>
      </c>
      <c r="M973" t="s">
        <v>341</v>
      </c>
      <c r="N973" t="s">
        <v>448</v>
      </c>
      <c r="O973" t="s">
        <v>340</v>
      </c>
      <c r="P973" t="s">
        <v>1213</v>
      </c>
      <c r="Q973" s="131">
        <v>15448</v>
      </c>
      <c r="R973" s="131">
        <v>1</v>
      </c>
      <c r="S973" s="131">
        <v>2410</v>
      </c>
      <c r="T973" s="109"/>
      <c r="U973" s="131">
        <v>372.29700000000003</v>
      </c>
      <c r="V973" s="132">
        <v>5.0000000000000002E-5</v>
      </c>
      <c r="W973" s="132">
        <v>6.9331400058623956E-3</v>
      </c>
      <c r="X973" s="132">
        <v>1.2800000000000001E-3</v>
      </c>
    </row>
    <row r="974" spans="1:24">
      <c r="A974" t="s">
        <v>1214</v>
      </c>
      <c r="B974" t="s">
        <v>1253</v>
      </c>
      <c r="C974" t="s">
        <v>2724</v>
      </c>
      <c r="D974" t="s">
        <v>2725</v>
      </c>
      <c r="E974" t="s">
        <v>310</v>
      </c>
      <c r="F974" t="s">
        <v>2724</v>
      </c>
      <c r="G974" t="s">
        <v>3718</v>
      </c>
      <c r="H974" t="s">
        <v>322</v>
      </c>
      <c r="I974" t="s">
        <v>918</v>
      </c>
      <c r="J974" t="s">
        <v>205</v>
      </c>
      <c r="K974" t="s">
        <v>205</v>
      </c>
      <c r="L974" t="s">
        <v>326</v>
      </c>
      <c r="M974" t="s">
        <v>341</v>
      </c>
      <c r="N974" t="s">
        <v>457</v>
      </c>
      <c r="O974" t="s">
        <v>340</v>
      </c>
      <c r="P974" t="s">
        <v>1213</v>
      </c>
      <c r="Q974" s="131">
        <v>309</v>
      </c>
      <c r="R974" s="131">
        <v>1</v>
      </c>
      <c r="S974" s="131">
        <v>112370</v>
      </c>
      <c r="T974" s="109"/>
      <c r="U974" s="131">
        <v>347.22300000000001</v>
      </c>
      <c r="V974" s="132">
        <v>4.0000000000000003E-5</v>
      </c>
      <c r="W974" s="132">
        <v>6.4661968059252653E-3</v>
      </c>
      <c r="X974" s="132">
        <v>1.1900000000000001E-3</v>
      </c>
    </row>
    <row r="975" spans="1:24">
      <c r="A975" t="s">
        <v>1214</v>
      </c>
      <c r="B975" t="s">
        <v>1253</v>
      </c>
      <c r="C975" t="s">
        <v>2224</v>
      </c>
      <c r="D975" t="s">
        <v>2225</v>
      </c>
      <c r="E975" t="s">
        <v>310</v>
      </c>
      <c r="F975" t="s">
        <v>2224</v>
      </c>
      <c r="G975" t="s">
        <v>3636</v>
      </c>
      <c r="H975" t="s">
        <v>322</v>
      </c>
      <c r="I975" t="s">
        <v>918</v>
      </c>
      <c r="J975" t="s">
        <v>205</v>
      </c>
      <c r="K975" t="s">
        <v>205</v>
      </c>
      <c r="L975" t="s">
        <v>326</v>
      </c>
      <c r="M975" t="s">
        <v>341</v>
      </c>
      <c r="N975" t="s">
        <v>448</v>
      </c>
      <c r="O975" t="s">
        <v>340</v>
      </c>
      <c r="P975" t="s">
        <v>1213</v>
      </c>
      <c r="Q975" s="131">
        <v>917</v>
      </c>
      <c r="R975" s="131">
        <v>1</v>
      </c>
      <c r="S975" s="131">
        <v>36740</v>
      </c>
      <c r="T975" s="109"/>
      <c r="U975" s="131">
        <v>336.90600000000001</v>
      </c>
      <c r="V975" s="132">
        <v>4.0000000000000003E-5</v>
      </c>
      <c r="W975" s="132">
        <v>6.274067389248573E-3</v>
      </c>
      <c r="X975" s="132">
        <v>1.16E-3</v>
      </c>
    </row>
    <row r="976" spans="1:24">
      <c r="A976" t="s">
        <v>1214</v>
      </c>
      <c r="B976" t="s">
        <v>1253</v>
      </c>
      <c r="C976" t="s">
        <v>3916</v>
      </c>
      <c r="D976" t="s">
        <v>3917</v>
      </c>
      <c r="E976" t="s">
        <v>310</v>
      </c>
      <c r="F976" t="s">
        <v>3916</v>
      </c>
      <c r="G976" t="s">
        <v>3918</v>
      </c>
      <c r="H976" t="s">
        <v>322</v>
      </c>
      <c r="I976" t="s">
        <v>918</v>
      </c>
      <c r="J976" t="s">
        <v>205</v>
      </c>
      <c r="K976" t="s">
        <v>205</v>
      </c>
      <c r="L976" t="s">
        <v>326</v>
      </c>
      <c r="M976" t="s">
        <v>341</v>
      </c>
      <c r="N976" t="s">
        <v>479</v>
      </c>
      <c r="O976" t="s">
        <v>340</v>
      </c>
      <c r="P976" t="s">
        <v>1213</v>
      </c>
      <c r="Q976" s="131">
        <v>5137</v>
      </c>
      <c r="R976" s="131">
        <v>1</v>
      </c>
      <c r="S976" s="131">
        <v>6510</v>
      </c>
      <c r="T976" s="109"/>
      <c r="U976" s="131">
        <v>334.41899999999998</v>
      </c>
      <c r="V976" s="132">
        <v>5.0000000000000002E-5</v>
      </c>
      <c r="W976" s="132">
        <v>6.227752970398623E-3</v>
      </c>
      <c r="X976" s="132">
        <v>1.15E-3</v>
      </c>
    </row>
    <row r="977" spans="1:24">
      <c r="A977" t="s">
        <v>1214</v>
      </c>
      <c r="B977" t="s">
        <v>1253</v>
      </c>
      <c r="C977" t="s">
        <v>1652</v>
      </c>
      <c r="D977" t="s">
        <v>1653</v>
      </c>
      <c r="E977" t="s">
        <v>310</v>
      </c>
      <c r="F977" t="s">
        <v>3521</v>
      </c>
      <c r="G977" t="s">
        <v>3522</v>
      </c>
      <c r="H977" t="s">
        <v>322</v>
      </c>
      <c r="I977" t="s">
        <v>918</v>
      </c>
      <c r="J977" t="s">
        <v>205</v>
      </c>
      <c r="K977" t="s">
        <v>205</v>
      </c>
      <c r="L977" t="s">
        <v>326</v>
      </c>
      <c r="M977" t="s">
        <v>341</v>
      </c>
      <c r="N977" t="s">
        <v>455</v>
      </c>
      <c r="O977" t="s">
        <v>340</v>
      </c>
      <c r="P977" t="s">
        <v>1213</v>
      </c>
      <c r="Q977" s="131">
        <v>3256</v>
      </c>
      <c r="R977" s="131">
        <v>1</v>
      </c>
      <c r="S977" s="131">
        <v>9900</v>
      </c>
      <c r="T977" s="109"/>
      <c r="U977" s="131">
        <v>322.34399999999999</v>
      </c>
      <c r="V977" s="132">
        <v>3.0000000000000001E-5</v>
      </c>
      <c r="W977" s="132">
        <v>6.0028850139799885E-3</v>
      </c>
      <c r="X977" s="132">
        <v>1.1100000000000001E-3</v>
      </c>
    </row>
    <row r="978" spans="1:24">
      <c r="A978" t="s">
        <v>1214</v>
      </c>
      <c r="B978" t="s">
        <v>1253</v>
      </c>
      <c r="C978" t="s">
        <v>2239</v>
      </c>
      <c r="D978" t="s">
        <v>2240</v>
      </c>
      <c r="E978" t="s">
        <v>310</v>
      </c>
      <c r="F978" t="s">
        <v>2239</v>
      </c>
      <c r="G978" t="s">
        <v>3712</v>
      </c>
      <c r="H978" t="s">
        <v>322</v>
      </c>
      <c r="I978" t="s">
        <v>918</v>
      </c>
      <c r="J978" t="s">
        <v>205</v>
      </c>
      <c r="K978" t="s">
        <v>205</v>
      </c>
      <c r="L978" t="s">
        <v>326</v>
      </c>
      <c r="M978" t="s">
        <v>341</v>
      </c>
      <c r="N978" t="s">
        <v>465</v>
      </c>
      <c r="O978" t="s">
        <v>340</v>
      </c>
      <c r="P978" t="s">
        <v>1213</v>
      </c>
      <c r="Q978" s="131">
        <v>8614</v>
      </c>
      <c r="R978" s="131">
        <v>1</v>
      </c>
      <c r="S978" s="131">
        <v>3489</v>
      </c>
      <c r="T978" s="109"/>
      <c r="U978" s="131">
        <v>300.54199999999997</v>
      </c>
      <c r="V978" s="132">
        <v>4.0000000000000003E-5</v>
      </c>
      <c r="W978" s="132">
        <v>5.5968749778856552E-3</v>
      </c>
      <c r="X978" s="132">
        <v>1.0300000000000001E-3</v>
      </c>
    </row>
    <row r="979" spans="1:24">
      <c r="A979" t="s">
        <v>1214</v>
      </c>
      <c r="B979" t="s">
        <v>1253</v>
      </c>
      <c r="C979" t="s">
        <v>2606</v>
      </c>
      <c r="D979" t="s">
        <v>2607</v>
      </c>
      <c r="E979" t="s">
        <v>310</v>
      </c>
      <c r="F979" t="s">
        <v>2606</v>
      </c>
      <c r="G979" t="s">
        <v>3543</v>
      </c>
      <c r="H979" t="s">
        <v>322</v>
      </c>
      <c r="I979" t="s">
        <v>918</v>
      </c>
      <c r="J979" t="s">
        <v>205</v>
      </c>
      <c r="K979" t="s">
        <v>205</v>
      </c>
      <c r="L979" t="s">
        <v>326</v>
      </c>
      <c r="M979" t="s">
        <v>341</v>
      </c>
      <c r="N979" t="s">
        <v>479</v>
      </c>
      <c r="O979" t="s">
        <v>340</v>
      </c>
      <c r="P979" t="s">
        <v>1213</v>
      </c>
      <c r="Q979" s="131">
        <v>16558.2</v>
      </c>
      <c r="R979" s="131">
        <v>1</v>
      </c>
      <c r="S979" s="131">
        <v>1735</v>
      </c>
      <c r="T979" s="109"/>
      <c r="U979" s="131">
        <v>287.28500000000003</v>
      </c>
      <c r="V979" s="132">
        <v>8.0000000000000007E-5</v>
      </c>
      <c r="W979" s="132">
        <v>5.3499951022548623E-3</v>
      </c>
      <c r="X979" s="132">
        <v>9.8999999999999999E-4</v>
      </c>
    </row>
    <row r="980" spans="1:24">
      <c r="A980" t="s">
        <v>1214</v>
      </c>
      <c r="B980" t="s">
        <v>1253</v>
      </c>
      <c r="C980" t="s">
        <v>2552</v>
      </c>
      <c r="D980" t="s">
        <v>2553</v>
      </c>
      <c r="E980" t="s">
        <v>310</v>
      </c>
      <c r="F980" t="s">
        <v>2552</v>
      </c>
      <c r="G980" t="s">
        <v>3765</v>
      </c>
      <c r="H980" t="s">
        <v>322</v>
      </c>
      <c r="I980" t="s">
        <v>918</v>
      </c>
      <c r="J980" t="s">
        <v>205</v>
      </c>
      <c r="K980" t="s">
        <v>205</v>
      </c>
      <c r="L980" t="s">
        <v>326</v>
      </c>
      <c r="M980" t="s">
        <v>341</v>
      </c>
      <c r="N980" t="s">
        <v>452</v>
      </c>
      <c r="O980" t="s">
        <v>340</v>
      </c>
      <c r="P980" t="s">
        <v>1213</v>
      </c>
      <c r="Q980" s="131">
        <v>272790</v>
      </c>
      <c r="R980" s="131">
        <v>1</v>
      </c>
      <c r="S980" s="131">
        <v>102.6</v>
      </c>
      <c r="T980" s="109">
        <v>3.222</v>
      </c>
      <c r="U980" s="131">
        <v>283.10500000000002</v>
      </c>
      <c r="V980" s="132">
        <v>2.1000000000000001E-4</v>
      </c>
      <c r="W980" s="132">
        <v>5.2721526129935869E-3</v>
      </c>
      <c r="X980" s="132">
        <v>9.7999999999999997E-4</v>
      </c>
    </row>
    <row r="981" spans="1:24">
      <c r="A981" t="s">
        <v>1214</v>
      </c>
      <c r="B981" t="s">
        <v>1253</v>
      </c>
      <c r="C981" t="s">
        <v>2540</v>
      </c>
      <c r="D981" t="s">
        <v>2541</v>
      </c>
      <c r="E981" t="s">
        <v>310</v>
      </c>
      <c r="F981" t="s">
        <v>2540</v>
      </c>
      <c r="G981" t="s">
        <v>3744</v>
      </c>
      <c r="H981" t="s">
        <v>322</v>
      </c>
      <c r="I981" t="s">
        <v>918</v>
      </c>
      <c r="J981" t="s">
        <v>205</v>
      </c>
      <c r="K981" t="s">
        <v>205</v>
      </c>
      <c r="L981" t="s">
        <v>326</v>
      </c>
      <c r="M981" t="s">
        <v>341</v>
      </c>
      <c r="N981" t="s">
        <v>448</v>
      </c>
      <c r="O981" t="s">
        <v>340</v>
      </c>
      <c r="P981" t="s">
        <v>1213</v>
      </c>
      <c r="Q981" s="131">
        <v>16455</v>
      </c>
      <c r="R981" s="131">
        <v>1</v>
      </c>
      <c r="S981" s="131">
        <v>1690</v>
      </c>
      <c r="T981" s="109"/>
      <c r="U981" s="131">
        <v>278.08999999999997</v>
      </c>
      <c r="V981" s="132">
        <v>3.0000000000000001E-5</v>
      </c>
      <c r="W981" s="132">
        <v>5.1787602484851432E-3</v>
      </c>
      <c r="X981" s="132">
        <v>9.6000000000000002E-4</v>
      </c>
    </row>
    <row r="982" spans="1:24">
      <c r="A982" t="s">
        <v>1214</v>
      </c>
      <c r="B982" t="s">
        <v>1253</v>
      </c>
      <c r="C982" t="s">
        <v>3616</v>
      </c>
      <c r="D982" t="s">
        <v>3617</v>
      </c>
      <c r="E982" t="s">
        <v>310</v>
      </c>
      <c r="F982" t="s">
        <v>3616</v>
      </c>
      <c r="G982" t="s">
        <v>3618</v>
      </c>
      <c r="H982" t="s">
        <v>322</v>
      </c>
      <c r="I982" t="s">
        <v>918</v>
      </c>
      <c r="J982" t="s">
        <v>205</v>
      </c>
      <c r="K982" t="s">
        <v>205</v>
      </c>
      <c r="L982" t="s">
        <v>326</v>
      </c>
      <c r="M982" t="s">
        <v>341</v>
      </c>
      <c r="N982" t="s">
        <v>476</v>
      </c>
      <c r="O982" t="s">
        <v>340</v>
      </c>
      <c r="P982" t="s">
        <v>1213</v>
      </c>
      <c r="Q982" s="131">
        <v>17154</v>
      </c>
      <c r="R982" s="131">
        <v>1</v>
      </c>
      <c r="S982" s="131">
        <v>1600</v>
      </c>
      <c r="T982" s="109"/>
      <c r="U982" s="131">
        <v>274.464</v>
      </c>
      <c r="V982" s="132">
        <v>1.2E-4</v>
      </c>
      <c r="W982" s="132">
        <v>5.1112346824417508E-3</v>
      </c>
      <c r="X982" s="132">
        <v>9.3999999999999997E-4</v>
      </c>
    </row>
    <row r="983" spans="1:24">
      <c r="A983" t="s">
        <v>1214</v>
      </c>
      <c r="B983" t="s">
        <v>1253</v>
      </c>
      <c r="C983" t="s">
        <v>3258</v>
      </c>
      <c r="D983" t="s">
        <v>3259</v>
      </c>
      <c r="E983" t="s">
        <v>310</v>
      </c>
      <c r="F983" t="s">
        <v>3258</v>
      </c>
      <c r="G983" t="s">
        <v>3586</v>
      </c>
      <c r="H983" t="s">
        <v>322</v>
      </c>
      <c r="I983" t="s">
        <v>918</v>
      </c>
      <c r="J983" t="s">
        <v>205</v>
      </c>
      <c r="K983" t="s">
        <v>205</v>
      </c>
      <c r="L983" t="s">
        <v>326</v>
      </c>
      <c r="M983" t="s">
        <v>341</v>
      </c>
      <c r="N983" t="s">
        <v>442</v>
      </c>
      <c r="O983" t="s">
        <v>340</v>
      </c>
      <c r="P983" t="s">
        <v>1213</v>
      </c>
      <c r="Q983" s="131">
        <v>968</v>
      </c>
      <c r="R983" s="131">
        <v>1</v>
      </c>
      <c r="S983" s="131">
        <v>27780</v>
      </c>
      <c r="T983" s="109"/>
      <c r="U983" s="131">
        <v>268.91000000000003</v>
      </c>
      <c r="V983" s="132">
        <v>2.0000000000000002E-5</v>
      </c>
      <c r="W983" s="132">
        <v>5.0078047337917221E-3</v>
      </c>
      <c r="X983" s="132">
        <v>9.3000000000000005E-4</v>
      </c>
    </row>
    <row r="984" spans="1:24">
      <c r="A984" t="s">
        <v>1214</v>
      </c>
      <c r="B984" t="s">
        <v>1253</v>
      </c>
      <c r="C984" t="s">
        <v>3947</v>
      </c>
      <c r="D984" t="s">
        <v>3948</v>
      </c>
      <c r="E984" t="s">
        <v>310</v>
      </c>
      <c r="F984" t="s">
        <v>3947</v>
      </c>
      <c r="G984" t="s">
        <v>3949</v>
      </c>
      <c r="H984" t="s">
        <v>322</v>
      </c>
      <c r="I984" t="s">
        <v>918</v>
      </c>
      <c r="J984" t="s">
        <v>205</v>
      </c>
      <c r="K984" t="s">
        <v>205</v>
      </c>
      <c r="L984" t="s">
        <v>326</v>
      </c>
      <c r="M984" t="s">
        <v>341</v>
      </c>
      <c r="N984" t="s">
        <v>447</v>
      </c>
      <c r="O984" t="s">
        <v>340</v>
      </c>
      <c r="P984" t="s">
        <v>1213</v>
      </c>
      <c r="Q984" s="131">
        <v>19000</v>
      </c>
      <c r="R984" s="131">
        <v>1</v>
      </c>
      <c r="S984" s="131">
        <v>1336</v>
      </c>
      <c r="T984" s="109"/>
      <c r="U984" s="131">
        <v>253.84</v>
      </c>
      <c r="V984" s="132">
        <v>2.5999999999999998E-4</v>
      </c>
      <c r="W984" s="132">
        <v>4.7271620751392317E-3</v>
      </c>
      <c r="X984" s="132">
        <v>8.7000000000000001E-4</v>
      </c>
    </row>
    <row r="985" spans="1:24">
      <c r="A985" t="s">
        <v>1214</v>
      </c>
      <c r="B985" t="s">
        <v>1253</v>
      </c>
      <c r="C985" t="s">
        <v>2661</v>
      </c>
      <c r="D985" t="s">
        <v>2662</v>
      </c>
      <c r="E985" t="s">
        <v>310</v>
      </c>
      <c r="F985" t="s">
        <v>2661</v>
      </c>
      <c r="G985" t="s">
        <v>3716</v>
      </c>
      <c r="H985" t="s">
        <v>322</v>
      </c>
      <c r="I985" t="s">
        <v>918</v>
      </c>
      <c r="J985" t="s">
        <v>205</v>
      </c>
      <c r="K985" t="s">
        <v>205</v>
      </c>
      <c r="L985" t="s">
        <v>326</v>
      </c>
      <c r="M985" t="s">
        <v>341</v>
      </c>
      <c r="N985" t="s">
        <v>455</v>
      </c>
      <c r="O985" t="s">
        <v>340</v>
      </c>
      <c r="P985" t="s">
        <v>1213</v>
      </c>
      <c r="Q985" s="131">
        <v>101104.4</v>
      </c>
      <c r="R985" s="131">
        <v>1</v>
      </c>
      <c r="S985" s="131">
        <v>229.9</v>
      </c>
      <c r="T985" s="109"/>
      <c r="U985" s="131">
        <v>232.43899999999999</v>
      </c>
      <c r="V985" s="132">
        <v>4.0000000000000003E-5</v>
      </c>
      <c r="W985" s="132">
        <v>4.3286197036845565E-3</v>
      </c>
      <c r="X985" s="132">
        <v>8.0000000000000004E-4</v>
      </c>
    </row>
    <row r="986" spans="1:24">
      <c r="A986" t="s">
        <v>1214</v>
      </c>
      <c r="B986" t="s">
        <v>1253</v>
      </c>
      <c r="C986" t="s">
        <v>2272</v>
      </c>
      <c r="D986" t="s">
        <v>2273</v>
      </c>
      <c r="E986" t="s">
        <v>310</v>
      </c>
      <c r="F986" t="s">
        <v>2272</v>
      </c>
      <c r="G986" t="s">
        <v>3717</v>
      </c>
      <c r="H986" t="s">
        <v>322</v>
      </c>
      <c r="I986" t="s">
        <v>918</v>
      </c>
      <c r="J986" t="s">
        <v>205</v>
      </c>
      <c r="K986" t="s">
        <v>205</v>
      </c>
      <c r="L986" t="s">
        <v>326</v>
      </c>
      <c r="M986" t="s">
        <v>341</v>
      </c>
      <c r="N986" t="s">
        <v>442</v>
      </c>
      <c r="O986" t="s">
        <v>340</v>
      </c>
      <c r="P986" t="s">
        <v>1213</v>
      </c>
      <c r="Q986" s="131">
        <v>16889</v>
      </c>
      <c r="R986" s="131">
        <v>1</v>
      </c>
      <c r="S986" s="131">
        <v>1244</v>
      </c>
      <c r="T986" s="109"/>
      <c r="U986" s="131">
        <v>210.09899999999999</v>
      </c>
      <c r="V986" s="132">
        <v>3.0000000000000001E-5</v>
      </c>
      <c r="W986" s="132">
        <v>3.9125907060537238E-3</v>
      </c>
      <c r="X986" s="132">
        <v>7.2000000000000005E-4</v>
      </c>
    </row>
    <row r="987" spans="1:24">
      <c r="A987" t="s">
        <v>1214</v>
      </c>
      <c r="B987" t="s">
        <v>1253</v>
      </c>
      <c r="C987" t="s">
        <v>3545</v>
      </c>
      <c r="D987" t="s">
        <v>3546</v>
      </c>
      <c r="E987" t="s">
        <v>310</v>
      </c>
      <c r="F987" t="s">
        <v>3547</v>
      </c>
      <c r="G987" t="s">
        <v>3548</v>
      </c>
      <c r="H987" t="s">
        <v>322</v>
      </c>
      <c r="I987" t="s">
        <v>918</v>
      </c>
      <c r="J987" t="s">
        <v>205</v>
      </c>
      <c r="K987" t="s">
        <v>205</v>
      </c>
      <c r="L987" t="s">
        <v>326</v>
      </c>
      <c r="M987" t="s">
        <v>341</v>
      </c>
      <c r="N987" t="s">
        <v>455</v>
      </c>
      <c r="O987" t="s">
        <v>340</v>
      </c>
      <c r="P987" t="s">
        <v>1213</v>
      </c>
      <c r="Q987" s="131">
        <v>12415</v>
      </c>
      <c r="R987" s="131">
        <v>1</v>
      </c>
      <c r="S987" s="131">
        <v>1656</v>
      </c>
      <c r="T987" s="109"/>
      <c r="U987" s="131">
        <v>205.59200000000001</v>
      </c>
      <c r="V987" s="132">
        <v>1.0000000000000001E-5</v>
      </c>
      <c r="W987" s="132">
        <v>3.8286586249291874E-3</v>
      </c>
      <c r="X987" s="132">
        <v>7.1000000000000002E-4</v>
      </c>
    </row>
    <row r="988" spans="1:24">
      <c r="A988" t="s">
        <v>1214</v>
      </c>
      <c r="B988" t="s">
        <v>1253</v>
      </c>
      <c r="C988" t="s">
        <v>1581</v>
      </c>
      <c r="D988" t="s">
        <v>1582</v>
      </c>
      <c r="E988" t="s">
        <v>310</v>
      </c>
      <c r="F988" t="s">
        <v>3584</v>
      </c>
      <c r="G988" t="s">
        <v>3585</v>
      </c>
      <c r="H988" t="s">
        <v>322</v>
      </c>
      <c r="I988" t="s">
        <v>918</v>
      </c>
      <c r="J988" t="s">
        <v>205</v>
      </c>
      <c r="K988" t="s">
        <v>205</v>
      </c>
      <c r="L988" t="s">
        <v>326</v>
      </c>
      <c r="M988" t="s">
        <v>341</v>
      </c>
      <c r="N988" t="s">
        <v>448</v>
      </c>
      <c r="O988" t="s">
        <v>340</v>
      </c>
      <c r="P988" t="s">
        <v>1213</v>
      </c>
      <c r="Q988" s="131">
        <v>9513</v>
      </c>
      <c r="R988" s="131">
        <v>1</v>
      </c>
      <c r="S988" s="131">
        <v>2063</v>
      </c>
      <c r="T988" s="109"/>
      <c r="U988" s="131">
        <v>196.25299999999999</v>
      </c>
      <c r="V988" s="132">
        <v>1.4999999999999999E-4</v>
      </c>
      <c r="W988" s="132">
        <v>3.6547421160270229E-3</v>
      </c>
      <c r="X988" s="132">
        <v>6.8000000000000005E-4</v>
      </c>
    </row>
    <row r="989" spans="1:24">
      <c r="A989" t="s">
        <v>1214</v>
      </c>
      <c r="B989" t="s">
        <v>1253</v>
      </c>
      <c r="C989" t="s">
        <v>2066</v>
      </c>
      <c r="D989" t="s">
        <v>2067</v>
      </c>
      <c r="E989" t="s">
        <v>310</v>
      </c>
      <c r="F989" t="s">
        <v>2066</v>
      </c>
      <c r="G989" t="s">
        <v>3715</v>
      </c>
      <c r="H989" t="s">
        <v>322</v>
      </c>
      <c r="I989" t="s">
        <v>918</v>
      </c>
      <c r="J989" t="s">
        <v>205</v>
      </c>
      <c r="K989" t="s">
        <v>205</v>
      </c>
      <c r="L989" t="s">
        <v>326</v>
      </c>
      <c r="M989" t="s">
        <v>341</v>
      </c>
      <c r="N989" t="s">
        <v>465</v>
      </c>
      <c r="O989" t="s">
        <v>340</v>
      </c>
      <c r="P989" t="s">
        <v>1213</v>
      </c>
      <c r="Q989" s="131">
        <v>8291</v>
      </c>
      <c r="R989" s="131">
        <v>1</v>
      </c>
      <c r="S989" s="131">
        <v>2281</v>
      </c>
      <c r="T989" s="109"/>
      <c r="U989" s="131">
        <v>189.11799999999999</v>
      </c>
      <c r="V989" s="132">
        <v>2.0000000000000002E-5</v>
      </c>
      <c r="W989" s="132">
        <v>3.5218698287353494E-3</v>
      </c>
      <c r="X989" s="132">
        <v>6.4999999999999997E-4</v>
      </c>
    </row>
    <row r="990" spans="1:24">
      <c r="A990" t="s">
        <v>1214</v>
      </c>
      <c r="B990" t="s">
        <v>1253</v>
      </c>
      <c r="C990" t="s">
        <v>1935</v>
      </c>
      <c r="D990" t="s">
        <v>1936</v>
      </c>
      <c r="E990" t="s">
        <v>310</v>
      </c>
      <c r="F990" t="s">
        <v>3749</v>
      </c>
      <c r="G990" t="s">
        <v>3750</v>
      </c>
      <c r="H990" t="s">
        <v>322</v>
      </c>
      <c r="I990" t="s">
        <v>918</v>
      </c>
      <c r="J990" t="s">
        <v>205</v>
      </c>
      <c r="K990" t="s">
        <v>205</v>
      </c>
      <c r="L990" t="s">
        <v>326</v>
      </c>
      <c r="M990" t="s">
        <v>341</v>
      </c>
      <c r="N990" t="s">
        <v>465</v>
      </c>
      <c r="O990" t="s">
        <v>340</v>
      </c>
      <c r="P990" t="s">
        <v>1213</v>
      </c>
      <c r="Q990" s="131">
        <v>2579</v>
      </c>
      <c r="R990" s="131">
        <v>1</v>
      </c>
      <c r="S990" s="131">
        <v>6170</v>
      </c>
      <c r="T990" s="109"/>
      <c r="U990" s="131">
        <v>159.124</v>
      </c>
      <c r="V990" s="132">
        <v>2.0000000000000002E-5</v>
      </c>
      <c r="W990" s="132">
        <v>2.9633034117729868E-3</v>
      </c>
      <c r="X990" s="132">
        <v>5.5000000000000003E-4</v>
      </c>
    </row>
    <row r="991" spans="1:24">
      <c r="A991" t="s">
        <v>1214</v>
      </c>
      <c r="B991" t="s">
        <v>1253</v>
      </c>
      <c r="C991" t="s">
        <v>3561</v>
      </c>
      <c r="D991" t="s">
        <v>3562</v>
      </c>
      <c r="E991" t="s">
        <v>310</v>
      </c>
      <c r="F991" t="s">
        <v>3561</v>
      </c>
      <c r="G991" t="s">
        <v>3563</v>
      </c>
      <c r="H991" t="s">
        <v>322</v>
      </c>
      <c r="I991" t="s">
        <v>918</v>
      </c>
      <c r="J991" t="s">
        <v>205</v>
      </c>
      <c r="K991" t="s">
        <v>205</v>
      </c>
      <c r="L991" t="s">
        <v>326</v>
      </c>
      <c r="M991" t="s">
        <v>341</v>
      </c>
      <c r="N991" t="s">
        <v>459</v>
      </c>
      <c r="O991" t="s">
        <v>340</v>
      </c>
      <c r="P991" t="s">
        <v>1213</v>
      </c>
      <c r="Q991" s="131">
        <v>389</v>
      </c>
      <c r="R991" s="131">
        <v>1</v>
      </c>
      <c r="S991" s="131">
        <v>29040</v>
      </c>
      <c r="T991" s="109"/>
      <c r="U991" s="131">
        <v>112.96599999999999</v>
      </c>
      <c r="V991" s="132">
        <v>1.0000000000000001E-5</v>
      </c>
      <c r="W991" s="132">
        <v>2.1037212061935802E-3</v>
      </c>
      <c r="X991" s="132">
        <v>3.8999999999999999E-4</v>
      </c>
    </row>
    <row r="992" spans="1:24">
      <c r="A992" t="s">
        <v>1214</v>
      </c>
      <c r="B992" t="s">
        <v>1253</v>
      </c>
      <c r="C992" t="s">
        <v>3960</v>
      </c>
      <c r="D992" t="s">
        <v>3961</v>
      </c>
      <c r="E992" t="s">
        <v>310</v>
      </c>
      <c r="F992" t="s">
        <v>3962</v>
      </c>
      <c r="G992" t="s">
        <v>3963</v>
      </c>
      <c r="H992" t="s">
        <v>322</v>
      </c>
      <c r="I992" t="s">
        <v>918</v>
      </c>
      <c r="J992" t="s">
        <v>205</v>
      </c>
      <c r="K992" t="s">
        <v>205</v>
      </c>
      <c r="L992" t="s">
        <v>326</v>
      </c>
      <c r="M992" t="s">
        <v>341</v>
      </c>
      <c r="N992" t="s">
        <v>451</v>
      </c>
      <c r="O992" t="s">
        <v>340</v>
      </c>
      <c r="P992" t="s">
        <v>1213</v>
      </c>
      <c r="Q992" s="131">
        <v>60823</v>
      </c>
      <c r="R992" s="131">
        <v>1</v>
      </c>
      <c r="S992" s="131">
        <v>167.8</v>
      </c>
      <c r="T992" s="109"/>
      <c r="U992" s="131">
        <v>102.06100000000001</v>
      </c>
      <c r="V992" s="132">
        <v>3.5899999999999999E-3</v>
      </c>
      <c r="W992" s="132">
        <v>1.9006416977260681E-3</v>
      </c>
      <c r="X992" s="132">
        <v>3.5E-4</v>
      </c>
    </row>
    <row r="993" spans="1:24">
      <c r="A993" t="s">
        <v>1214</v>
      </c>
      <c r="B993" t="s">
        <v>1253</v>
      </c>
      <c r="C993" t="s">
        <v>1892</v>
      </c>
      <c r="D993" t="s">
        <v>1893</v>
      </c>
      <c r="E993" t="s">
        <v>312</v>
      </c>
      <c r="F993" t="s">
        <v>1892</v>
      </c>
      <c r="G993" t="s">
        <v>3626</v>
      </c>
      <c r="H993" t="s">
        <v>322</v>
      </c>
      <c r="I993" t="s">
        <v>918</v>
      </c>
      <c r="J993" t="s">
        <v>205</v>
      </c>
      <c r="K993" t="s">
        <v>234</v>
      </c>
      <c r="L993" t="s">
        <v>326</v>
      </c>
      <c r="M993" t="s">
        <v>341</v>
      </c>
      <c r="N993" t="s">
        <v>455</v>
      </c>
      <c r="O993" t="s">
        <v>340</v>
      </c>
      <c r="P993" t="s">
        <v>1213</v>
      </c>
      <c r="Q993" s="131">
        <v>1329</v>
      </c>
      <c r="R993" s="131">
        <v>1</v>
      </c>
      <c r="S993" s="131">
        <v>4272</v>
      </c>
      <c r="T993" s="109">
        <v>1.3440000000000001</v>
      </c>
      <c r="U993" s="131">
        <v>58.119</v>
      </c>
      <c r="V993" s="132">
        <v>1.0000000000000001E-5</v>
      </c>
      <c r="W993" s="132">
        <v>1.0823271850181886E-3</v>
      </c>
      <c r="X993" s="132">
        <v>2.0000000000000001E-4</v>
      </c>
    </row>
    <row r="994" spans="1:24">
      <c r="A994" t="s">
        <v>1214</v>
      </c>
      <c r="B994" t="s">
        <v>1253</v>
      </c>
      <c r="C994" t="s">
        <v>3919</v>
      </c>
      <c r="D994" t="s">
        <v>3920</v>
      </c>
      <c r="E994" t="s">
        <v>310</v>
      </c>
      <c r="F994" t="s">
        <v>3921</v>
      </c>
      <c r="G994" t="s">
        <v>3922</v>
      </c>
      <c r="H994" t="s">
        <v>322</v>
      </c>
      <c r="I994" t="s">
        <v>918</v>
      </c>
      <c r="J994" t="s">
        <v>205</v>
      </c>
      <c r="K994" t="s">
        <v>205</v>
      </c>
      <c r="L994" t="s">
        <v>326</v>
      </c>
      <c r="M994" t="s">
        <v>341</v>
      </c>
      <c r="N994" t="s">
        <v>451</v>
      </c>
      <c r="O994" t="s">
        <v>340</v>
      </c>
      <c r="P994" t="s">
        <v>1213</v>
      </c>
      <c r="Q994" s="131">
        <v>34500</v>
      </c>
      <c r="R994" s="131">
        <v>1</v>
      </c>
      <c r="S994" s="131">
        <v>126.7</v>
      </c>
      <c r="T994" s="109"/>
      <c r="U994" s="131">
        <v>43.712000000000003</v>
      </c>
      <c r="V994" s="132">
        <v>5.0499999999999998E-3</v>
      </c>
      <c r="W994" s="132">
        <v>8.1403131353800068E-4</v>
      </c>
      <c r="X994" s="132">
        <v>1.4999999999999999E-4</v>
      </c>
    </row>
    <row r="995" spans="1:24">
      <c r="A995" t="s">
        <v>1214</v>
      </c>
      <c r="B995" t="s">
        <v>1253</v>
      </c>
      <c r="C995" t="s">
        <v>3357</v>
      </c>
      <c r="D995" t="s">
        <v>3358</v>
      </c>
      <c r="E995" t="s">
        <v>80</v>
      </c>
      <c r="F995" t="s">
        <v>3664</v>
      </c>
      <c r="G995" t="s">
        <v>3665</v>
      </c>
      <c r="H995" t="s">
        <v>322</v>
      </c>
      <c r="I995" t="s">
        <v>918</v>
      </c>
      <c r="J995" t="s">
        <v>206</v>
      </c>
      <c r="K995" t="s">
        <v>302</v>
      </c>
      <c r="L995" t="s">
        <v>326</v>
      </c>
      <c r="M995" t="s">
        <v>345</v>
      </c>
      <c r="N995" t="s">
        <v>549</v>
      </c>
      <c r="O995" t="s">
        <v>340</v>
      </c>
      <c r="P995" t="s">
        <v>1216</v>
      </c>
      <c r="Q995" s="131">
        <v>2331</v>
      </c>
      <c r="R995" s="131">
        <v>3.3719999999999999</v>
      </c>
      <c r="S995" s="131">
        <v>22649</v>
      </c>
      <c r="T995" s="109">
        <v>1.0940000000000001</v>
      </c>
      <c r="U995" s="131">
        <v>1783.9290000000001</v>
      </c>
      <c r="V995" s="132">
        <v>0</v>
      </c>
      <c r="W995" s="132">
        <v>3.3221405269228864E-2</v>
      </c>
      <c r="X995" s="132">
        <v>6.1399999999999996E-3</v>
      </c>
    </row>
    <row r="996" spans="1:24">
      <c r="A996" t="s">
        <v>1214</v>
      </c>
      <c r="B996" t="s">
        <v>1253</v>
      </c>
      <c r="C996" t="s">
        <v>3923</v>
      </c>
      <c r="D996" t="s">
        <v>3924</v>
      </c>
      <c r="E996" t="s">
        <v>80</v>
      </c>
      <c r="F996" t="s">
        <v>3925</v>
      </c>
      <c r="G996" t="s">
        <v>3926</v>
      </c>
      <c r="H996" t="s">
        <v>322</v>
      </c>
      <c r="I996" t="s">
        <v>918</v>
      </c>
      <c r="J996" t="s">
        <v>206</v>
      </c>
      <c r="K996" t="s">
        <v>225</v>
      </c>
      <c r="L996" t="s">
        <v>326</v>
      </c>
      <c r="M996" t="s">
        <v>345</v>
      </c>
      <c r="N996" t="s">
        <v>549</v>
      </c>
      <c r="O996" t="s">
        <v>340</v>
      </c>
      <c r="P996" t="s">
        <v>1216</v>
      </c>
      <c r="Q996" s="131">
        <v>2965</v>
      </c>
      <c r="R996" s="131">
        <v>3.3719999999999999</v>
      </c>
      <c r="S996" s="131">
        <v>15799</v>
      </c>
      <c r="T996" s="109">
        <v>2.1999999999999999E-2</v>
      </c>
      <c r="U996" s="131">
        <v>1579.6559999999999</v>
      </c>
      <c r="V996" s="132">
        <v>0</v>
      </c>
      <c r="W996" s="132">
        <v>2.9417309860408671E-2</v>
      </c>
      <c r="X996" s="132">
        <v>5.4299999999999999E-3</v>
      </c>
    </row>
    <row r="997" spans="1:24">
      <c r="A997" t="s">
        <v>1214</v>
      </c>
      <c r="B997" t="s">
        <v>1253</v>
      </c>
      <c r="C997" t="s">
        <v>3648</v>
      </c>
      <c r="D997" t="s">
        <v>3649</v>
      </c>
      <c r="E997" t="s">
        <v>80</v>
      </c>
      <c r="F997" t="s">
        <v>3650</v>
      </c>
      <c r="G997" t="s">
        <v>3651</v>
      </c>
      <c r="H997" t="s">
        <v>322</v>
      </c>
      <c r="I997" t="s">
        <v>918</v>
      </c>
      <c r="J997" t="s">
        <v>206</v>
      </c>
      <c r="K997" t="s">
        <v>225</v>
      </c>
      <c r="L997" t="s">
        <v>326</v>
      </c>
      <c r="M997" t="s">
        <v>345</v>
      </c>
      <c r="N997" t="s">
        <v>545</v>
      </c>
      <c r="O997" t="s">
        <v>340</v>
      </c>
      <c r="P997" t="s">
        <v>1216</v>
      </c>
      <c r="Q997" s="131">
        <v>923</v>
      </c>
      <c r="R997" s="131">
        <v>3.3719999999999999</v>
      </c>
      <c r="S997" s="131">
        <v>49741</v>
      </c>
      <c r="T997" s="109"/>
      <c r="U997" s="131">
        <v>1548.117</v>
      </c>
      <c r="V997" s="132">
        <v>0</v>
      </c>
      <c r="W997" s="132">
        <v>2.8829971518587776E-2</v>
      </c>
      <c r="X997" s="132">
        <v>5.3299999999999997E-3</v>
      </c>
    </row>
    <row r="998" spans="1:24">
      <c r="A998" t="s">
        <v>1214</v>
      </c>
      <c r="B998" t="s">
        <v>1253</v>
      </c>
      <c r="C998" t="s">
        <v>3660</v>
      </c>
      <c r="D998" t="s">
        <v>3661</v>
      </c>
      <c r="E998" t="s">
        <v>80</v>
      </c>
      <c r="F998" t="s">
        <v>3662</v>
      </c>
      <c r="G998" t="s">
        <v>3663</v>
      </c>
      <c r="H998" t="s">
        <v>322</v>
      </c>
      <c r="I998" t="s">
        <v>918</v>
      </c>
      <c r="J998" t="s">
        <v>206</v>
      </c>
      <c r="K998" t="s">
        <v>225</v>
      </c>
      <c r="L998" t="s">
        <v>326</v>
      </c>
      <c r="M998" t="s">
        <v>345</v>
      </c>
      <c r="N998" t="s">
        <v>546</v>
      </c>
      <c r="O998" t="s">
        <v>340</v>
      </c>
      <c r="P998" t="s">
        <v>1216</v>
      </c>
      <c r="Q998" s="131">
        <v>2357</v>
      </c>
      <c r="R998" s="131">
        <v>3.3719999999999999</v>
      </c>
      <c r="S998" s="131">
        <v>17739</v>
      </c>
      <c r="T998" s="109"/>
      <c r="U998" s="131">
        <v>1409.8610000000001</v>
      </c>
      <c r="V998" s="132">
        <v>0</v>
      </c>
      <c r="W998" s="132">
        <v>2.6255284629758398E-2</v>
      </c>
      <c r="X998" s="132">
        <v>4.8500000000000001E-3</v>
      </c>
    </row>
    <row r="999" spans="1:24">
      <c r="A999" t="s">
        <v>1214</v>
      </c>
      <c r="B999" t="s">
        <v>1253</v>
      </c>
      <c r="C999" t="s">
        <v>3352</v>
      </c>
      <c r="D999" t="s">
        <v>3353</v>
      </c>
      <c r="E999" t="s">
        <v>80</v>
      </c>
      <c r="F999" t="s">
        <v>3352</v>
      </c>
      <c r="G999" t="s">
        <v>3680</v>
      </c>
      <c r="H999" t="s">
        <v>322</v>
      </c>
      <c r="I999" t="s">
        <v>918</v>
      </c>
      <c r="J999" t="s">
        <v>206</v>
      </c>
      <c r="K999" t="s">
        <v>225</v>
      </c>
      <c r="L999" t="s">
        <v>326</v>
      </c>
      <c r="M999" t="s">
        <v>345</v>
      </c>
      <c r="N999" t="s">
        <v>546</v>
      </c>
      <c r="O999" t="s">
        <v>340</v>
      </c>
      <c r="P999" t="s">
        <v>1216</v>
      </c>
      <c r="Q999" s="131">
        <v>561</v>
      </c>
      <c r="R999" s="131">
        <v>3.3719999999999999</v>
      </c>
      <c r="S999" s="131">
        <v>73809</v>
      </c>
      <c r="T999" s="109"/>
      <c r="U999" s="131">
        <v>1396.239</v>
      </c>
      <c r="V999" s="132">
        <v>0</v>
      </c>
      <c r="W999" s="132">
        <v>2.6001607503271056E-2</v>
      </c>
      <c r="X999" s="132">
        <v>4.7999999999999996E-3</v>
      </c>
    </row>
    <row r="1000" spans="1:24">
      <c r="A1000" t="s">
        <v>1214</v>
      </c>
      <c r="B1000" t="s">
        <v>1253</v>
      </c>
      <c r="C1000" t="s">
        <v>3263</v>
      </c>
      <c r="D1000" t="s">
        <v>3264</v>
      </c>
      <c r="E1000" t="s">
        <v>80</v>
      </c>
      <c r="F1000" t="s">
        <v>3801</v>
      </c>
      <c r="G1000" t="s">
        <v>3802</v>
      </c>
      <c r="H1000" t="s">
        <v>322</v>
      </c>
      <c r="I1000" t="s">
        <v>918</v>
      </c>
      <c r="J1000" t="s">
        <v>206</v>
      </c>
      <c r="K1000" t="s">
        <v>225</v>
      </c>
      <c r="L1000" t="s">
        <v>326</v>
      </c>
      <c r="M1000" t="s">
        <v>345</v>
      </c>
      <c r="N1000" t="s">
        <v>545</v>
      </c>
      <c r="O1000" t="s">
        <v>340</v>
      </c>
      <c r="P1000" t="s">
        <v>1216</v>
      </c>
      <c r="Q1000" s="131">
        <v>1702</v>
      </c>
      <c r="R1000" s="131">
        <v>3.3719999999999999</v>
      </c>
      <c r="S1000" s="131">
        <v>21939</v>
      </c>
      <c r="T1000" s="109"/>
      <c r="U1000" s="131">
        <v>1259.1110000000001</v>
      </c>
      <c r="V1000" s="132">
        <v>0</v>
      </c>
      <c r="W1000" s="132">
        <v>2.3447926912979172E-2</v>
      </c>
      <c r="X1000" s="132">
        <v>4.3299999999999996E-3</v>
      </c>
    </row>
    <row r="1001" spans="1:24">
      <c r="A1001" t="s">
        <v>1214</v>
      </c>
      <c r="B1001" t="s">
        <v>1253</v>
      </c>
      <c r="C1001" t="s">
        <v>3689</v>
      </c>
      <c r="D1001" t="s">
        <v>3690</v>
      </c>
      <c r="E1001" t="s">
        <v>80</v>
      </c>
      <c r="F1001" t="s">
        <v>3691</v>
      </c>
      <c r="G1001" t="s">
        <v>3692</v>
      </c>
      <c r="H1001" t="s">
        <v>322</v>
      </c>
      <c r="I1001" t="s">
        <v>918</v>
      </c>
      <c r="J1001" t="s">
        <v>206</v>
      </c>
      <c r="K1001" t="s">
        <v>225</v>
      </c>
      <c r="L1001" t="s">
        <v>326</v>
      </c>
      <c r="M1001" t="s">
        <v>345</v>
      </c>
      <c r="N1001" t="s">
        <v>547</v>
      </c>
      <c r="O1001" t="s">
        <v>340</v>
      </c>
      <c r="P1001" t="s">
        <v>1216</v>
      </c>
      <c r="Q1001" s="131">
        <v>1772</v>
      </c>
      <c r="R1001" s="131">
        <v>3.3719999999999999</v>
      </c>
      <c r="S1001" s="131">
        <v>20517</v>
      </c>
      <c r="T1001" s="109"/>
      <c r="U1001" s="131">
        <v>1225.9290000000001</v>
      </c>
      <c r="V1001" s="132">
        <v>0</v>
      </c>
      <c r="W1001" s="132">
        <v>2.2829991631001273E-2</v>
      </c>
      <c r="X1001" s="132">
        <v>4.2199999999999998E-3</v>
      </c>
    </row>
    <row r="1002" spans="1:24">
      <c r="A1002" t="s">
        <v>1214</v>
      </c>
      <c r="B1002" t="s">
        <v>1253</v>
      </c>
      <c r="C1002" t="s">
        <v>3927</v>
      </c>
      <c r="D1002" t="s">
        <v>3928</v>
      </c>
      <c r="E1002" t="s">
        <v>310</v>
      </c>
      <c r="F1002" t="s">
        <v>3929</v>
      </c>
      <c r="G1002" t="s">
        <v>3930</v>
      </c>
      <c r="H1002" t="s">
        <v>322</v>
      </c>
      <c r="I1002" t="s">
        <v>918</v>
      </c>
      <c r="J1002" t="s">
        <v>206</v>
      </c>
      <c r="K1002" t="s">
        <v>205</v>
      </c>
      <c r="L1002" t="s">
        <v>326</v>
      </c>
      <c r="M1002" t="s">
        <v>347</v>
      </c>
      <c r="N1002" t="s">
        <v>545</v>
      </c>
      <c r="O1002" t="s">
        <v>340</v>
      </c>
      <c r="P1002" t="s">
        <v>1216</v>
      </c>
      <c r="Q1002" s="131">
        <v>16825.48</v>
      </c>
      <c r="R1002" s="131">
        <v>3.3719999999999999</v>
      </c>
      <c r="S1002" s="131">
        <v>59.5</v>
      </c>
      <c r="T1002" s="109"/>
      <c r="U1002" s="131">
        <v>33.758000000000003</v>
      </c>
      <c r="V1002" s="132">
        <v>5.9999999999999995E-4</v>
      </c>
      <c r="W1002" s="132">
        <v>6.2866190250768271E-4</v>
      </c>
      <c r="X1002" s="132">
        <v>1.2E-4</v>
      </c>
    </row>
    <row r="1003" spans="1:24">
      <c r="A1003" t="s">
        <v>1214</v>
      </c>
      <c r="B1003" t="s">
        <v>1253</v>
      </c>
      <c r="C1003" t="s">
        <v>3935</v>
      </c>
      <c r="D1003" t="s">
        <v>3936</v>
      </c>
      <c r="E1003" t="s">
        <v>80</v>
      </c>
      <c r="F1003" t="s">
        <v>3937</v>
      </c>
      <c r="G1003" t="s">
        <v>3938</v>
      </c>
      <c r="H1003" t="s">
        <v>322</v>
      </c>
      <c r="I1003" t="s">
        <v>918</v>
      </c>
      <c r="J1003" t="s">
        <v>206</v>
      </c>
      <c r="K1003" t="s">
        <v>273</v>
      </c>
      <c r="L1003" t="s">
        <v>326</v>
      </c>
      <c r="M1003" t="s">
        <v>315</v>
      </c>
      <c r="N1003" t="s">
        <v>569</v>
      </c>
      <c r="O1003" t="s">
        <v>340</v>
      </c>
      <c r="P1003" t="s">
        <v>1217</v>
      </c>
      <c r="Q1003" s="131">
        <v>2564</v>
      </c>
      <c r="R1003" s="131">
        <v>3.9550000000000001</v>
      </c>
      <c r="S1003" s="131">
        <v>110</v>
      </c>
      <c r="T1003" s="109"/>
      <c r="U1003" s="131">
        <v>11.154999999999999</v>
      </c>
      <c r="V1003" s="132">
        <v>4.0000000000000003E-5</v>
      </c>
      <c r="W1003" s="132">
        <v>2.077351597391196E-4</v>
      </c>
      <c r="X1003" s="132">
        <v>4.0000000000000003E-5</v>
      </c>
    </row>
    <row r="1004" spans="1:24">
      <c r="A1004" t="s">
        <v>1214</v>
      </c>
      <c r="B1004" t="s">
        <v>1254</v>
      </c>
      <c r="C1004" t="s">
        <v>1992</v>
      </c>
      <c r="D1004" t="s">
        <v>1993</v>
      </c>
      <c r="E1004" t="s">
        <v>310</v>
      </c>
      <c r="F1004" t="s">
        <v>1992</v>
      </c>
      <c r="G1004" t="s">
        <v>3517</v>
      </c>
      <c r="H1004" t="s">
        <v>322</v>
      </c>
      <c r="I1004" t="s">
        <v>918</v>
      </c>
      <c r="J1004" t="s">
        <v>205</v>
      </c>
      <c r="K1004" t="s">
        <v>205</v>
      </c>
      <c r="L1004" t="s">
        <v>326</v>
      </c>
      <c r="M1004" t="s">
        <v>341</v>
      </c>
      <c r="N1004" t="s">
        <v>449</v>
      </c>
      <c r="O1004" t="s">
        <v>340</v>
      </c>
      <c r="P1004" t="s">
        <v>1213</v>
      </c>
      <c r="Q1004" s="131">
        <v>49379</v>
      </c>
      <c r="R1004" s="131">
        <v>1</v>
      </c>
      <c r="S1004" s="131">
        <v>6462</v>
      </c>
      <c r="T1004" s="109"/>
      <c r="U1004" s="131">
        <v>3190.8710000000001</v>
      </c>
      <c r="V1004" s="132">
        <v>4.0000000000000003E-5</v>
      </c>
      <c r="W1004" s="132">
        <v>0.11034560388476487</v>
      </c>
      <c r="X1004" s="132">
        <v>1.418E-2</v>
      </c>
    </row>
    <row r="1005" spans="1:24">
      <c r="A1005" t="s">
        <v>1214</v>
      </c>
      <c r="B1005" t="s">
        <v>1254</v>
      </c>
      <c r="C1005" t="s">
        <v>1536</v>
      </c>
      <c r="D1005" t="s">
        <v>1537</v>
      </c>
      <c r="E1005" t="s">
        <v>310</v>
      </c>
      <c r="F1005" t="s">
        <v>1536</v>
      </c>
      <c r="G1005" t="s">
        <v>3514</v>
      </c>
      <c r="H1005" t="s">
        <v>322</v>
      </c>
      <c r="I1005" t="s">
        <v>918</v>
      </c>
      <c r="J1005" t="s">
        <v>205</v>
      </c>
      <c r="K1005" t="s">
        <v>205</v>
      </c>
      <c r="L1005" t="s">
        <v>326</v>
      </c>
      <c r="M1005" t="s">
        <v>341</v>
      </c>
      <c r="N1005" t="s">
        <v>449</v>
      </c>
      <c r="O1005" t="s">
        <v>340</v>
      </c>
      <c r="P1005" t="s">
        <v>1213</v>
      </c>
      <c r="Q1005" s="131">
        <v>48330</v>
      </c>
      <c r="R1005" s="131">
        <v>1</v>
      </c>
      <c r="S1005" s="131">
        <v>6262</v>
      </c>
      <c r="T1005" s="109"/>
      <c r="U1005" s="131">
        <v>3026.4250000000002</v>
      </c>
      <c r="V1005" s="132">
        <v>3.0000000000000001E-5</v>
      </c>
      <c r="W1005" s="132">
        <v>0.10465878885011319</v>
      </c>
      <c r="X1005" s="132">
        <v>1.345E-2</v>
      </c>
    </row>
    <row r="1006" spans="1:24">
      <c r="A1006" t="s">
        <v>1214</v>
      </c>
      <c r="B1006" t="s">
        <v>1254</v>
      </c>
      <c r="C1006" t="s">
        <v>2172</v>
      </c>
      <c r="D1006" t="s">
        <v>2173</v>
      </c>
      <c r="E1006" t="s">
        <v>310</v>
      </c>
      <c r="F1006" t="s">
        <v>2172</v>
      </c>
      <c r="G1006" t="s">
        <v>3519</v>
      </c>
      <c r="H1006" t="s">
        <v>322</v>
      </c>
      <c r="I1006" t="s">
        <v>918</v>
      </c>
      <c r="J1006" t="s">
        <v>205</v>
      </c>
      <c r="K1006" t="s">
        <v>205</v>
      </c>
      <c r="L1006" t="s">
        <v>326</v>
      </c>
      <c r="M1006" t="s">
        <v>341</v>
      </c>
      <c r="N1006" t="s">
        <v>468</v>
      </c>
      <c r="O1006" t="s">
        <v>340</v>
      </c>
      <c r="P1006" t="s">
        <v>1213</v>
      </c>
      <c r="Q1006" s="131">
        <v>19521</v>
      </c>
      <c r="R1006" s="131">
        <v>1</v>
      </c>
      <c r="S1006" s="131">
        <v>5699</v>
      </c>
      <c r="T1006" s="109"/>
      <c r="U1006" s="131">
        <v>1112.502</v>
      </c>
      <c r="V1006" s="132">
        <v>2.0000000000000002E-5</v>
      </c>
      <c r="W1006" s="132">
        <v>3.8472161680308821E-2</v>
      </c>
      <c r="X1006" s="132">
        <v>4.9399999999999999E-3</v>
      </c>
    </row>
    <row r="1007" spans="1:24">
      <c r="A1007" t="s">
        <v>1214</v>
      </c>
      <c r="B1007" t="s">
        <v>1254</v>
      </c>
      <c r="C1007" t="s">
        <v>3253</v>
      </c>
      <c r="D1007" t="s">
        <v>3254</v>
      </c>
      <c r="E1007" t="s">
        <v>310</v>
      </c>
      <c r="F1007" t="s">
        <v>3253</v>
      </c>
      <c r="G1007" t="s">
        <v>3518</v>
      </c>
      <c r="H1007" t="s">
        <v>322</v>
      </c>
      <c r="I1007" t="s">
        <v>918</v>
      </c>
      <c r="J1007" t="s">
        <v>205</v>
      </c>
      <c r="K1007" t="s">
        <v>205</v>
      </c>
      <c r="L1007" t="s">
        <v>326</v>
      </c>
      <c r="M1007" t="s">
        <v>341</v>
      </c>
      <c r="N1007" t="s">
        <v>449</v>
      </c>
      <c r="O1007" t="s">
        <v>340</v>
      </c>
      <c r="P1007" t="s">
        <v>1213</v>
      </c>
      <c r="Q1007" s="131">
        <v>22607</v>
      </c>
      <c r="R1007" s="131">
        <v>1</v>
      </c>
      <c r="S1007" s="131">
        <v>3356</v>
      </c>
      <c r="T1007" s="109"/>
      <c r="U1007" s="131">
        <v>758.69100000000003</v>
      </c>
      <c r="V1007" s="132">
        <v>2.0000000000000002E-5</v>
      </c>
      <c r="W1007" s="132">
        <v>2.6236791320280933E-2</v>
      </c>
      <c r="X1007" s="132">
        <v>3.3700000000000002E-3</v>
      </c>
    </row>
    <row r="1008" spans="1:24">
      <c r="A1008" t="s">
        <v>1214</v>
      </c>
      <c r="B1008" t="s">
        <v>1254</v>
      </c>
      <c r="C1008" t="s">
        <v>2556</v>
      </c>
      <c r="D1008" t="s">
        <v>2557</v>
      </c>
      <c r="E1008" t="s">
        <v>310</v>
      </c>
      <c r="F1008" t="s">
        <v>2556</v>
      </c>
      <c r="G1008" t="s">
        <v>3520</v>
      </c>
      <c r="H1008" t="s">
        <v>322</v>
      </c>
      <c r="I1008" t="s">
        <v>918</v>
      </c>
      <c r="J1008" t="s">
        <v>205</v>
      </c>
      <c r="K1008" t="s">
        <v>205</v>
      </c>
      <c r="L1008" t="s">
        <v>326</v>
      </c>
      <c r="M1008" t="s">
        <v>341</v>
      </c>
      <c r="N1008" t="s">
        <v>447</v>
      </c>
      <c r="O1008" t="s">
        <v>340</v>
      </c>
      <c r="P1008" t="s">
        <v>1213</v>
      </c>
      <c r="Q1008" s="131">
        <v>497</v>
      </c>
      <c r="R1008" s="131">
        <v>1</v>
      </c>
      <c r="S1008" s="131">
        <v>149800</v>
      </c>
      <c r="T1008" s="109">
        <v>1.0049999999999999</v>
      </c>
      <c r="U1008" s="131">
        <v>745.51099999999997</v>
      </c>
      <c r="V1008" s="132">
        <v>1.0000000000000001E-5</v>
      </c>
      <c r="W1008" s="132">
        <v>2.5781005091630133E-2</v>
      </c>
      <c r="X1008" s="132">
        <v>3.32E-3</v>
      </c>
    </row>
    <row r="1009" spans="1:24">
      <c r="A1009" t="s">
        <v>1214</v>
      </c>
      <c r="B1009" t="s">
        <v>1254</v>
      </c>
      <c r="C1009" t="s">
        <v>3078</v>
      </c>
      <c r="D1009" t="s">
        <v>3079</v>
      </c>
      <c r="E1009" t="s">
        <v>310</v>
      </c>
      <c r="F1009" t="s">
        <v>3078</v>
      </c>
      <c r="G1009" t="s">
        <v>3783</v>
      </c>
      <c r="H1009" t="s">
        <v>322</v>
      </c>
      <c r="I1009" t="s">
        <v>918</v>
      </c>
      <c r="J1009" t="s">
        <v>205</v>
      </c>
      <c r="K1009" t="s">
        <v>205</v>
      </c>
      <c r="L1009" t="s">
        <v>326</v>
      </c>
      <c r="M1009" t="s">
        <v>341</v>
      </c>
      <c r="N1009" t="s">
        <v>452</v>
      </c>
      <c r="O1009" t="s">
        <v>340</v>
      </c>
      <c r="P1009" t="s">
        <v>1213</v>
      </c>
      <c r="Q1009" s="131">
        <v>89277</v>
      </c>
      <c r="R1009" s="131">
        <v>1</v>
      </c>
      <c r="S1009" s="131">
        <v>784.5</v>
      </c>
      <c r="T1009" s="109"/>
      <c r="U1009" s="131">
        <v>700.37800000000004</v>
      </c>
      <c r="V1009" s="132">
        <v>4.8000000000000001E-4</v>
      </c>
      <c r="W1009" s="132">
        <v>2.422023120257881E-2</v>
      </c>
      <c r="X1009" s="132">
        <v>3.1099999999999999E-3</v>
      </c>
    </row>
    <row r="1010" spans="1:24">
      <c r="A1010" t="s">
        <v>1214</v>
      </c>
      <c r="B1010" t="s">
        <v>1254</v>
      </c>
      <c r="C1010" t="s">
        <v>3525</v>
      </c>
      <c r="D1010" t="s">
        <v>3526</v>
      </c>
      <c r="E1010" t="s">
        <v>310</v>
      </c>
      <c r="F1010" t="s">
        <v>3525</v>
      </c>
      <c r="G1010" t="s">
        <v>3527</v>
      </c>
      <c r="H1010" t="s">
        <v>322</v>
      </c>
      <c r="I1010" t="s">
        <v>918</v>
      </c>
      <c r="J1010" t="s">
        <v>205</v>
      </c>
      <c r="K1010" t="s">
        <v>205</v>
      </c>
      <c r="L1010" t="s">
        <v>326</v>
      </c>
      <c r="M1010" t="s">
        <v>341</v>
      </c>
      <c r="N1010" t="s">
        <v>481</v>
      </c>
      <c r="O1010" t="s">
        <v>340</v>
      </c>
      <c r="P1010" t="s">
        <v>1213</v>
      </c>
      <c r="Q1010" s="131">
        <v>1123</v>
      </c>
      <c r="R1010" s="131">
        <v>1</v>
      </c>
      <c r="S1010" s="131">
        <v>57150</v>
      </c>
      <c r="T1010" s="109"/>
      <c r="U1010" s="131">
        <v>641.79499999999996</v>
      </c>
      <c r="V1010" s="132">
        <v>2.0000000000000002E-5</v>
      </c>
      <c r="W1010" s="132">
        <v>2.219433403770402E-2</v>
      </c>
      <c r="X1010" s="132">
        <v>2.8500000000000001E-3</v>
      </c>
    </row>
    <row r="1011" spans="1:24">
      <c r="A1011" t="s">
        <v>1214</v>
      </c>
      <c r="B1011" t="s">
        <v>1254</v>
      </c>
      <c r="C1011" t="s">
        <v>2370</v>
      </c>
      <c r="D1011" t="s">
        <v>2371</v>
      </c>
      <c r="E1011" t="s">
        <v>310</v>
      </c>
      <c r="F1011" t="s">
        <v>3569</v>
      </c>
      <c r="G1011" t="s">
        <v>3570</v>
      </c>
      <c r="H1011" t="s">
        <v>322</v>
      </c>
      <c r="I1011" t="s">
        <v>918</v>
      </c>
      <c r="J1011" t="s">
        <v>205</v>
      </c>
      <c r="K1011" t="s">
        <v>205</v>
      </c>
      <c r="L1011" t="s">
        <v>326</v>
      </c>
      <c r="M1011" t="s">
        <v>341</v>
      </c>
      <c r="N1011" t="s">
        <v>446</v>
      </c>
      <c r="O1011" t="s">
        <v>340</v>
      </c>
      <c r="P1011" t="s">
        <v>1213</v>
      </c>
      <c r="Q1011" s="131">
        <v>6475</v>
      </c>
      <c r="R1011" s="131">
        <v>1</v>
      </c>
      <c r="S1011" s="131">
        <v>9432</v>
      </c>
      <c r="T1011" s="109"/>
      <c r="U1011" s="131">
        <v>610.72199999999998</v>
      </c>
      <c r="V1011" s="132">
        <v>3.0000000000000001E-5</v>
      </c>
      <c r="W1011" s="132">
        <v>2.1119778234755138E-2</v>
      </c>
      <c r="X1011" s="132">
        <v>2.7100000000000002E-3</v>
      </c>
    </row>
    <row r="1012" spans="1:24">
      <c r="A1012" t="s">
        <v>1214</v>
      </c>
      <c r="B1012" t="s">
        <v>1254</v>
      </c>
      <c r="C1012" t="s">
        <v>1898</v>
      </c>
      <c r="D1012" t="s">
        <v>1899</v>
      </c>
      <c r="E1012" t="s">
        <v>310</v>
      </c>
      <c r="F1012" t="s">
        <v>3538</v>
      </c>
      <c r="G1012" t="s">
        <v>3539</v>
      </c>
      <c r="H1012" t="s">
        <v>322</v>
      </c>
      <c r="I1012" t="s">
        <v>918</v>
      </c>
      <c r="J1012" t="s">
        <v>205</v>
      </c>
      <c r="K1012" t="s">
        <v>205</v>
      </c>
      <c r="L1012" t="s">
        <v>326</v>
      </c>
      <c r="M1012" t="s">
        <v>341</v>
      </c>
      <c r="N1012" t="s">
        <v>449</v>
      </c>
      <c r="O1012" t="s">
        <v>340</v>
      </c>
      <c r="P1012" t="s">
        <v>1213</v>
      </c>
      <c r="Q1012" s="131">
        <v>2686</v>
      </c>
      <c r="R1012" s="131">
        <v>1</v>
      </c>
      <c r="S1012" s="131">
        <v>21950</v>
      </c>
      <c r="T1012" s="109"/>
      <c r="U1012" s="131">
        <v>589.577</v>
      </c>
      <c r="V1012" s="132">
        <v>1.0000000000000001E-5</v>
      </c>
      <c r="W1012" s="132">
        <v>2.0388549114510744E-2</v>
      </c>
      <c r="X1012" s="132">
        <v>2.6199999999999999E-3</v>
      </c>
    </row>
    <row r="1013" spans="1:24">
      <c r="A1013" t="s">
        <v>1214</v>
      </c>
      <c r="B1013" t="s">
        <v>1254</v>
      </c>
      <c r="C1013" t="s">
        <v>3601</v>
      </c>
      <c r="D1013" t="s">
        <v>3602</v>
      </c>
      <c r="E1013" t="s">
        <v>310</v>
      </c>
      <c r="F1013" t="s">
        <v>3603</v>
      </c>
      <c r="G1013" t="s">
        <v>3604</v>
      </c>
      <c r="H1013" t="s">
        <v>322</v>
      </c>
      <c r="I1013" t="s">
        <v>918</v>
      </c>
      <c r="J1013" t="s">
        <v>205</v>
      </c>
      <c r="K1013" t="s">
        <v>205</v>
      </c>
      <c r="L1013" t="s">
        <v>326</v>
      </c>
      <c r="M1013" t="s">
        <v>341</v>
      </c>
      <c r="N1013" t="s">
        <v>449</v>
      </c>
      <c r="O1013" t="s">
        <v>340</v>
      </c>
      <c r="P1013" t="s">
        <v>1213</v>
      </c>
      <c r="Q1013" s="131">
        <v>2232</v>
      </c>
      <c r="R1013" s="131">
        <v>1</v>
      </c>
      <c r="S1013" s="131">
        <v>24370</v>
      </c>
      <c r="T1013" s="109"/>
      <c r="U1013" s="131">
        <v>543.93799999999999</v>
      </c>
      <c r="V1013" s="132">
        <v>2.0000000000000002E-5</v>
      </c>
      <c r="W1013" s="132">
        <v>1.8810276907424723E-2</v>
      </c>
      <c r="X1013" s="132">
        <v>2.4199999999999998E-3</v>
      </c>
    </row>
    <row r="1014" spans="1:24">
      <c r="A1014" t="s">
        <v>1214</v>
      </c>
      <c r="B1014" t="s">
        <v>1254</v>
      </c>
      <c r="C1014" t="s">
        <v>2989</v>
      </c>
      <c r="D1014" t="s">
        <v>2990</v>
      </c>
      <c r="E1014" t="s">
        <v>310</v>
      </c>
      <c r="F1014" t="s">
        <v>2989</v>
      </c>
      <c r="G1014" t="s">
        <v>3908</v>
      </c>
      <c r="H1014" t="s">
        <v>322</v>
      </c>
      <c r="I1014" t="s">
        <v>918</v>
      </c>
      <c r="J1014" t="s">
        <v>205</v>
      </c>
      <c r="K1014" t="s">
        <v>205</v>
      </c>
      <c r="L1014" t="s">
        <v>326</v>
      </c>
      <c r="M1014" t="s">
        <v>341</v>
      </c>
      <c r="N1014" t="s">
        <v>465</v>
      </c>
      <c r="O1014" t="s">
        <v>340</v>
      </c>
      <c r="P1014" t="s">
        <v>1213</v>
      </c>
      <c r="Q1014" s="131">
        <v>70125.600000000006</v>
      </c>
      <c r="R1014" s="131">
        <v>1</v>
      </c>
      <c r="S1014" s="131">
        <v>771.8</v>
      </c>
      <c r="T1014" s="109"/>
      <c r="U1014" s="131">
        <v>541.22900000000004</v>
      </c>
      <c r="V1014" s="132">
        <v>4.8000000000000001E-4</v>
      </c>
      <c r="W1014" s="132">
        <v>1.8716595200792326E-2</v>
      </c>
      <c r="X1014" s="132">
        <v>2.3999999999999998E-3</v>
      </c>
    </row>
    <row r="1015" spans="1:24">
      <c r="A1015" t="s">
        <v>1214</v>
      </c>
      <c r="B1015" t="s">
        <v>1254</v>
      </c>
      <c r="C1015" t="s">
        <v>3540</v>
      </c>
      <c r="D1015" t="s">
        <v>3541</v>
      </c>
      <c r="E1015" t="s">
        <v>310</v>
      </c>
      <c r="F1015" t="s">
        <v>3540</v>
      </c>
      <c r="G1015" t="s">
        <v>3542</v>
      </c>
      <c r="H1015" t="s">
        <v>322</v>
      </c>
      <c r="I1015" t="s">
        <v>918</v>
      </c>
      <c r="J1015" t="s">
        <v>205</v>
      </c>
      <c r="K1015" t="s">
        <v>205</v>
      </c>
      <c r="L1015" t="s">
        <v>326</v>
      </c>
      <c r="M1015" t="s">
        <v>341</v>
      </c>
      <c r="N1015" t="s">
        <v>459</v>
      </c>
      <c r="O1015" t="s">
        <v>340</v>
      </c>
      <c r="P1015" t="s">
        <v>1213</v>
      </c>
      <c r="Q1015" s="131">
        <v>3644</v>
      </c>
      <c r="R1015" s="131">
        <v>1</v>
      </c>
      <c r="S1015" s="131">
        <v>14620</v>
      </c>
      <c r="T1015" s="109"/>
      <c r="U1015" s="131">
        <v>532.75300000000004</v>
      </c>
      <c r="V1015" s="132">
        <v>3.0000000000000001E-5</v>
      </c>
      <c r="W1015" s="132">
        <v>1.8423481082883057E-2</v>
      </c>
      <c r="X1015" s="132">
        <v>2.3700000000000001E-3</v>
      </c>
    </row>
    <row r="1016" spans="1:24">
      <c r="A1016" t="s">
        <v>1214</v>
      </c>
      <c r="B1016" t="s">
        <v>1254</v>
      </c>
      <c r="C1016" t="s">
        <v>2089</v>
      </c>
      <c r="D1016" t="s">
        <v>2090</v>
      </c>
      <c r="E1016" t="s">
        <v>310</v>
      </c>
      <c r="F1016" t="s">
        <v>2089</v>
      </c>
      <c r="G1016" t="s">
        <v>3533</v>
      </c>
      <c r="H1016" t="s">
        <v>322</v>
      </c>
      <c r="I1016" t="s">
        <v>918</v>
      </c>
      <c r="J1016" t="s">
        <v>205</v>
      </c>
      <c r="K1016" t="s">
        <v>205</v>
      </c>
      <c r="L1016" t="s">
        <v>326</v>
      </c>
      <c r="M1016" t="s">
        <v>341</v>
      </c>
      <c r="N1016" t="s">
        <v>465</v>
      </c>
      <c r="O1016" t="s">
        <v>340</v>
      </c>
      <c r="P1016" t="s">
        <v>1213</v>
      </c>
      <c r="Q1016" s="131">
        <v>1615</v>
      </c>
      <c r="R1016" s="131">
        <v>1</v>
      </c>
      <c r="S1016" s="131">
        <v>30970</v>
      </c>
      <c r="T1016" s="109"/>
      <c r="U1016" s="131">
        <v>500.166</v>
      </c>
      <c r="V1016" s="132">
        <v>1.0000000000000001E-5</v>
      </c>
      <c r="W1016" s="132">
        <v>1.7296568652454863E-2</v>
      </c>
      <c r="X1016" s="132">
        <v>2.2200000000000002E-3</v>
      </c>
    </row>
    <row r="1017" spans="1:24">
      <c r="A1017" t="s">
        <v>1214</v>
      </c>
      <c r="B1017" t="s">
        <v>1254</v>
      </c>
      <c r="C1017" t="s">
        <v>2184</v>
      </c>
      <c r="D1017" t="s">
        <v>2185</v>
      </c>
      <c r="E1017" t="s">
        <v>310</v>
      </c>
      <c r="F1017" t="s">
        <v>3515</v>
      </c>
      <c r="G1017" t="s">
        <v>3516</v>
      </c>
      <c r="H1017" t="s">
        <v>322</v>
      </c>
      <c r="I1017" t="s">
        <v>918</v>
      </c>
      <c r="J1017" t="s">
        <v>205</v>
      </c>
      <c r="K1017" t="s">
        <v>205</v>
      </c>
      <c r="L1017" t="s">
        <v>326</v>
      </c>
      <c r="M1017" t="s">
        <v>341</v>
      </c>
      <c r="N1017" t="s">
        <v>446</v>
      </c>
      <c r="O1017" t="s">
        <v>340</v>
      </c>
      <c r="P1017" t="s">
        <v>1213</v>
      </c>
      <c r="Q1017" s="131">
        <v>5069</v>
      </c>
      <c r="R1017" s="131">
        <v>1</v>
      </c>
      <c r="S1017" s="131">
        <v>9745</v>
      </c>
      <c r="T1017" s="109"/>
      <c r="U1017" s="131">
        <v>493.97399999999999</v>
      </c>
      <c r="V1017" s="132">
        <v>2.0000000000000002E-5</v>
      </c>
      <c r="W1017" s="132">
        <v>1.7082439037295095E-2</v>
      </c>
      <c r="X1017" s="132">
        <v>2.1900000000000001E-3</v>
      </c>
    </row>
    <row r="1018" spans="1:24">
      <c r="A1018" t="s">
        <v>1214</v>
      </c>
      <c r="B1018" t="s">
        <v>1254</v>
      </c>
      <c r="C1018" t="s">
        <v>1526</v>
      </c>
      <c r="D1018" t="s">
        <v>1527</v>
      </c>
      <c r="E1018" t="s">
        <v>310</v>
      </c>
      <c r="F1018" t="s">
        <v>1526</v>
      </c>
      <c r="G1018" t="s">
        <v>3580</v>
      </c>
      <c r="H1018" t="s">
        <v>322</v>
      </c>
      <c r="I1018" t="s">
        <v>918</v>
      </c>
      <c r="J1018" t="s">
        <v>205</v>
      </c>
      <c r="K1018" t="s">
        <v>205</v>
      </c>
      <c r="L1018" t="s">
        <v>326</v>
      </c>
      <c r="M1018" t="s">
        <v>341</v>
      </c>
      <c r="N1018" t="s">
        <v>465</v>
      </c>
      <c r="O1018" t="s">
        <v>340</v>
      </c>
      <c r="P1018" t="s">
        <v>1213</v>
      </c>
      <c r="Q1018" s="131">
        <v>3135</v>
      </c>
      <c r="R1018" s="131">
        <v>1</v>
      </c>
      <c r="S1018" s="131">
        <v>15730</v>
      </c>
      <c r="T1018" s="109"/>
      <c r="U1018" s="131">
        <v>493.13600000000002</v>
      </c>
      <c r="V1018" s="132">
        <v>9.0000000000000006E-5</v>
      </c>
      <c r="W1018" s="132">
        <v>1.7053459609403642E-2</v>
      </c>
      <c r="X1018" s="132">
        <v>2.1900000000000001E-3</v>
      </c>
    </row>
    <row r="1019" spans="1:24">
      <c r="A1019" t="s">
        <v>1214</v>
      </c>
      <c r="B1019" t="s">
        <v>1254</v>
      </c>
      <c r="C1019" t="s">
        <v>3558</v>
      </c>
      <c r="D1019" t="s">
        <v>3559</v>
      </c>
      <c r="E1019" t="s">
        <v>310</v>
      </c>
      <c r="F1019" t="s">
        <v>3558</v>
      </c>
      <c r="G1019" t="s">
        <v>3560</v>
      </c>
      <c r="H1019" t="s">
        <v>322</v>
      </c>
      <c r="I1019" t="s">
        <v>918</v>
      </c>
      <c r="J1019" t="s">
        <v>205</v>
      </c>
      <c r="K1019" t="s">
        <v>205</v>
      </c>
      <c r="L1019" t="s">
        <v>326</v>
      </c>
      <c r="M1019" t="s">
        <v>341</v>
      </c>
      <c r="N1019" t="s">
        <v>459</v>
      </c>
      <c r="O1019" t="s">
        <v>340</v>
      </c>
      <c r="P1019" t="s">
        <v>1213</v>
      </c>
      <c r="Q1019" s="131">
        <v>515</v>
      </c>
      <c r="R1019" s="131">
        <v>1</v>
      </c>
      <c r="S1019" s="131">
        <v>95280</v>
      </c>
      <c r="T1019" s="109"/>
      <c r="U1019" s="131">
        <v>490.69200000000001</v>
      </c>
      <c r="V1019" s="132">
        <v>2.0000000000000002E-5</v>
      </c>
      <c r="W1019" s="132">
        <v>1.6968942041662931E-2</v>
      </c>
      <c r="X1019" s="132">
        <v>2.1800000000000001E-3</v>
      </c>
    </row>
    <row r="1020" spans="1:24">
      <c r="A1020" t="s">
        <v>1214</v>
      </c>
      <c r="B1020" t="s">
        <v>1254</v>
      </c>
      <c r="C1020" t="s">
        <v>3631</v>
      </c>
      <c r="D1020" t="s">
        <v>3632</v>
      </c>
      <c r="E1020" t="s">
        <v>310</v>
      </c>
      <c r="F1020" t="s">
        <v>3633</v>
      </c>
      <c r="G1020" t="s">
        <v>3634</v>
      </c>
      <c r="H1020" t="s">
        <v>322</v>
      </c>
      <c r="I1020" t="s">
        <v>918</v>
      </c>
      <c r="J1020" t="s">
        <v>205</v>
      </c>
      <c r="K1020" t="s">
        <v>205</v>
      </c>
      <c r="L1020" t="s">
        <v>326</v>
      </c>
      <c r="M1020" t="s">
        <v>341</v>
      </c>
      <c r="N1020" t="s">
        <v>446</v>
      </c>
      <c r="O1020" t="s">
        <v>340</v>
      </c>
      <c r="P1020" t="s">
        <v>1213</v>
      </c>
      <c r="Q1020" s="131">
        <v>1816</v>
      </c>
      <c r="R1020" s="131">
        <v>1</v>
      </c>
      <c r="S1020" s="131">
        <v>26530</v>
      </c>
      <c r="T1020" s="109"/>
      <c r="U1020" s="131">
        <v>481.78500000000003</v>
      </c>
      <c r="V1020" s="132">
        <v>3.0000000000000001E-5</v>
      </c>
      <c r="W1020" s="132">
        <v>1.6660923229933598E-2</v>
      </c>
      <c r="X1020" s="132">
        <v>2.14E-3</v>
      </c>
    </row>
    <row r="1021" spans="1:24">
      <c r="A1021" t="s">
        <v>1214</v>
      </c>
      <c r="B1021" t="s">
        <v>1254</v>
      </c>
      <c r="C1021" t="s">
        <v>2612</v>
      </c>
      <c r="D1021" t="s">
        <v>2613</v>
      </c>
      <c r="E1021" t="s">
        <v>310</v>
      </c>
      <c r="F1021" t="s">
        <v>2612</v>
      </c>
      <c r="G1021" t="s">
        <v>3592</v>
      </c>
      <c r="H1021" t="s">
        <v>322</v>
      </c>
      <c r="I1021" t="s">
        <v>918</v>
      </c>
      <c r="J1021" t="s">
        <v>205</v>
      </c>
      <c r="K1021" t="s">
        <v>205</v>
      </c>
      <c r="L1021" t="s">
        <v>326</v>
      </c>
      <c r="M1021" t="s">
        <v>341</v>
      </c>
      <c r="N1021" t="s">
        <v>476</v>
      </c>
      <c r="O1021" t="s">
        <v>340</v>
      </c>
      <c r="P1021" t="s">
        <v>1213</v>
      </c>
      <c r="Q1021" s="131">
        <v>10749</v>
      </c>
      <c r="R1021" s="131">
        <v>1</v>
      </c>
      <c r="S1021" s="131">
        <v>3869</v>
      </c>
      <c r="T1021" s="109"/>
      <c r="U1021" s="131">
        <v>415.87900000000002</v>
      </c>
      <c r="V1021" s="132">
        <v>4.0000000000000003E-5</v>
      </c>
      <c r="W1021" s="132">
        <v>1.4381784596742435E-2</v>
      </c>
      <c r="X1021" s="132">
        <v>1.8500000000000001E-3</v>
      </c>
    </row>
    <row r="1022" spans="1:24">
      <c r="A1022" t="s">
        <v>1214</v>
      </c>
      <c r="B1022" t="s">
        <v>1254</v>
      </c>
      <c r="C1022" t="s">
        <v>3909</v>
      </c>
      <c r="D1022" t="s">
        <v>3910</v>
      </c>
      <c r="E1022" t="s">
        <v>310</v>
      </c>
      <c r="F1022" t="s">
        <v>3909</v>
      </c>
      <c r="G1022" t="s">
        <v>3911</v>
      </c>
      <c r="H1022" t="s">
        <v>322</v>
      </c>
      <c r="I1022" t="s">
        <v>918</v>
      </c>
      <c r="J1022" t="s">
        <v>205</v>
      </c>
      <c r="K1022" t="s">
        <v>205</v>
      </c>
      <c r="L1022" t="s">
        <v>326</v>
      </c>
      <c r="M1022" t="s">
        <v>341</v>
      </c>
      <c r="N1022" t="s">
        <v>452</v>
      </c>
      <c r="O1022" t="s">
        <v>340</v>
      </c>
      <c r="P1022" t="s">
        <v>1213</v>
      </c>
      <c r="Q1022" s="131">
        <v>2163</v>
      </c>
      <c r="R1022" s="131">
        <v>1</v>
      </c>
      <c r="S1022" s="131">
        <v>18600</v>
      </c>
      <c r="T1022" s="109"/>
      <c r="U1022" s="131">
        <v>402.31799999999998</v>
      </c>
      <c r="V1022" s="132">
        <v>6.0000000000000002E-5</v>
      </c>
      <c r="W1022" s="132">
        <v>1.391282275708132E-2</v>
      </c>
      <c r="X1022" s="132">
        <v>1.7899999999999999E-3</v>
      </c>
    </row>
    <row r="1023" spans="1:24">
      <c r="A1023" t="s">
        <v>1214</v>
      </c>
      <c r="B1023" t="s">
        <v>1254</v>
      </c>
      <c r="C1023" t="s">
        <v>1974</v>
      </c>
      <c r="D1023" t="s">
        <v>1975</v>
      </c>
      <c r="E1023" t="s">
        <v>310</v>
      </c>
      <c r="F1023" t="s">
        <v>1974</v>
      </c>
      <c r="G1023" t="s">
        <v>3912</v>
      </c>
      <c r="H1023" t="s">
        <v>322</v>
      </c>
      <c r="I1023" t="s">
        <v>918</v>
      </c>
      <c r="J1023" t="s">
        <v>205</v>
      </c>
      <c r="K1023" t="s">
        <v>205</v>
      </c>
      <c r="L1023" t="s">
        <v>326</v>
      </c>
      <c r="M1023" t="s">
        <v>341</v>
      </c>
      <c r="N1023" t="s">
        <v>448</v>
      </c>
      <c r="O1023" t="s">
        <v>340</v>
      </c>
      <c r="P1023" t="s">
        <v>1213</v>
      </c>
      <c r="Q1023" s="131">
        <v>5110</v>
      </c>
      <c r="R1023" s="131">
        <v>1</v>
      </c>
      <c r="S1023" s="131">
        <v>7670</v>
      </c>
      <c r="T1023" s="109"/>
      <c r="U1023" s="131">
        <v>391.93700000000001</v>
      </c>
      <c r="V1023" s="132">
        <v>5.0000000000000002E-5</v>
      </c>
      <c r="W1023" s="132">
        <v>1.3553830584120477E-2</v>
      </c>
      <c r="X1023" s="132">
        <v>1.74E-3</v>
      </c>
    </row>
    <row r="1024" spans="1:24">
      <c r="A1024" t="s">
        <v>1214</v>
      </c>
      <c r="B1024" t="s">
        <v>1254</v>
      </c>
      <c r="C1024" t="s">
        <v>3535</v>
      </c>
      <c r="D1024" t="s">
        <v>3536</v>
      </c>
      <c r="E1024" t="s">
        <v>310</v>
      </c>
      <c r="F1024" t="s">
        <v>3535</v>
      </c>
      <c r="G1024" t="s">
        <v>3537</v>
      </c>
      <c r="H1024" t="s">
        <v>322</v>
      </c>
      <c r="I1024" t="s">
        <v>918</v>
      </c>
      <c r="J1024" t="s">
        <v>205</v>
      </c>
      <c r="K1024" t="s">
        <v>205</v>
      </c>
      <c r="L1024" t="s">
        <v>326</v>
      </c>
      <c r="M1024" t="s">
        <v>341</v>
      </c>
      <c r="N1024" t="s">
        <v>447</v>
      </c>
      <c r="O1024" t="s">
        <v>340</v>
      </c>
      <c r="P1024" t="s">
        <v>1213</v>
      </c>
      <c r="Q1024" s="131">
        <v>3034</v>
      </c>
      <c r="R1024" s="131">
        <v>1</v>
      </c>
      <c r="S1024" s="131">
        <v>12570</v>
      </c>
      <c r="T1024" s="109"/>
      <c r="U1024" s="131">
        <v>381.37400000000002</v>
      </c>
      <c r="V1024" s="132">
        <v>4.0000000000000003E-5</v>
      </c>
      <c r="W1024" s="132">
        <v>1.3188544549732133E-2</v>
      </c>
      <c r="X1024" s="132">
        <v>1.6900000000000001E-3</v>
      </c>
    </row>
    <row r="1025" spans="1:24">
      <c r="A1025" t="s">
        <v>1214</v>
      </c>
      <c r="B1025" t="s">
        <v>1254</v>
      </c>
      <c r="C1025" t="s">
        <v>1596</v>
      </c>
      <c r="D1025" t="s">
        <v>1597</v>
      </c>
      <c r="E1025" t="s">
        <v>310</v>
      </c>
      <c r="F1025" t="s">
        <v>1596</v>
      </c>
      <c r="G1025" t="s">
        <v>3524</v>
      </c>
      <c r="H1025" t="s">
        <v>322</v>
      </c>
      <c r="I1025" t="s">
        <v>918</v>
      </c>
      <c r="J1025" t="s">
        <v>205</v>
      </c>
      <c r="K1025" t="s">
        <v>205</v>
      </c>
      <c r="L1025" t="s">
        <v>326</v>
      </c>
      <c r="M1025" t="s">
        <v>341</v>
      </c>
      <c r="N1025" t="s">
        <v>442</v>
      </c>
      <c r="O1025" t="s">
        <v>340</v>
      </c>
      <c r="P1025" t="s">
        <v>1213</v>
      </c>
      <c r="Q1025" s="131">
        <v>4845</v>
      </c>
      <c r="R1025" s="131">
        <v>1</v>
      </c>
      <c r="S1025" s="131">
        <v>7640</v>
      </c>
      <c r="T1025" s="109"/>
      <c r="U1025" s="131">
        <v>370.15800000000002</v>
      </c>
      <c r="V1025" s="132">
        <v>4.0000000000000003E-5</v>
      </c>
      <c r="W1025" s="132">
        <v>1.2800676693848418E-2</v>
      </c>
      <c r="X1025" s="132">
        <v>1.64E-3</v>
      </c>
    </row>
    <row r="1026" spans="1:24">
      <c r="A1026" t="s">
        <v>1214</v>
      </c>
      <c r="B1026" t="s">
        <v>1254</v>
      </c>
      <c r="C1026" t="s">
        <v>2277</v>
      </c>
      <c r="D1026" t="s">
        <v>2278</v>
      </c>
      <c r="E1026" t="s">
        <v>310</v>
      </c>
      <c r="F1026" t="s">
        <v>3705</v>
      </c>
      <c r="G1026" t="s">
        <v>3706</v>
      </c>
      <c r="H1026" t="s">
        <v>322</v>
      </c>
      <c r="I1026" t="s">
        <v>918</v>
      </c>
      <c r="J1026" t="s">
        <v>205</v>
      </c>
      <c r="K1026" t="s">
        <v>205</v>
      </c>
      <c r="L1026" t="s">
        <v>326</v>
      </c>
      <c r="M1026" t="s">
        <v>341</v>
      </c>
      <c r="N1026" t="s">
        <v>446</v>
      </c>
      <c r="O1026" t="s">
        <v>340</v>
      </c>
      <c r="P1026" t="s">
        <v>1213</v>
      </c>
      <c r="Q1026" s="131">
        <v>2484</v>
      </c>
      <c r="R1026" s="131">
        <v>1</v>
      </c>
      <c r="S1026" s="131">
        <v>14880</v>
      </c>
      <c r="T1026" s="109"/>
      <c r="U1026" s="131">
        <v>369.61900000000003</v>
      </c>
      <c r="V1026" s="132">
        <v>3.0000000000000001E-5</v>
      </c>
      <c r="W1026" s="132">
        <v>1.2782037181159285E-2</v>
      </c>
      <c r="X1026" s="132">
        <v>1.64E-3</v>
      </c>
    </row>
    <row r="1027" spans="1:24">
      <c r="A1027" t="s">
        <v>1214</v>
      </c>
      <c r="B1027" t="s">
        <v>1254</v>
      </c>
      <c r="C1027" t="s">
        <v>2137</v>
      </c>
      <c r="D1027" t="s">
        <v>2138</v>
      </c>
      <c r="E1027" t="s">
        <v>310</v>
      </c>
      <c r="F1027" t="s">
        <v>2137</v>
      </c>
      <c r="G1027" t="s">
        <v>3544</v>
      </c>
      <c r="H1027" t="s">
        <v>322</v>
      </c>
      <c r="I1027" t="s">
        <v>918</v>
      </c>
      <c r="J1027" t="s">
        <v>205</v>
      </c>
      <c r="K1027" t="s">
        <v>205</v>
      </c>
      <c r="L1027" t="s">
        <v>326</v>
      </c>
      <c r="M1027" t="s">
        <v>341</v>
      </c>
      <c r="N1027" t="s">
        <v>457</v>
      </c>
      <c r="O1027" t="s">
        <v>340</v>
      </c>
      <c r="P1027" t="s">
        <v>1213</v>
      </c>
      <c r="Q1027" s="131">
        <v>14562</v>
      </c>
      <c r="R1027" s="131">
        <v>1</v>
      </c>
      <c r="S1027" s="131">
        <v>2309</v>
      </c>
      <c r="T1027" s="109"/>
      <c r="U1027" s="131">
        <v>336.23700000000002</v>
      </c>
      <c r="V1027" s="132">
        <v>1.0000000000000001E-5</v>
      </c>
      <c r="W1027" s="132">
        <v>1.1627632334056026E-2</v>
      </c>
      <c r="X1027" s="132">
        <v>1.49E-3</v>
      </c>
    </row>
    <row r="1028" spans="1:24">
      <c r="A1028" t="s">
        <v>1214</v>
      </c>
      <c r="B1028" t="s">
        <v>1254</v>
      </c>
      <c r="C1028" t="s">
        <v>2518</v>
      </c>
      <c r="D1028" t="s">
        <v>2519</v>
      </c>
      <c r="E1028" t="s">
        <v>310</v>
      </c>
      <c r="F1028" t="s">
        <v>3727</v>
      </c>
      <c r="G1028" t="s">
        <v>3728</v>
      </c>
      <c r="H1028" t="s">
        <v>322</v>
      </c>
      <c r="I1028" t="s">
        <v>918</v>
      </c>
      <c r="J1028" t="s">
        <v>205</v>
      </c>
      <c r="K1028" t="s">
        <v>205</v>
      </c>
      <c r="L1028" t="s">
        <v>326</v>
      </c>
      <c r="M1028" t="s">
        <v>341</v>
      </c>
      <c r="N1028" t="s">
        <v>477</v>
      </c>
      <c r="O1028" t="s">
        <v>340</v>
      </c>
      <c r="P1028" t="s">
        <v>1213</v>
      </c>
      <c r="Q1028" s="131">
        <v>751</v>
      </c>
      <c r="R1028" s="131">
        <v>1</v>
      </c>
      <c r="S1028" s="131">
        <v>42880</v>
      </c>
      <c r="T1028" s="109"/>
      <c r="U1028" s="131">
        <v>322.029</v>
      </c>
      <c r="V1028" s="132">
        <v>5.0000000000000002E-5</v>
      </c>
      <c r="W1028" s="132">
        <v>1.1136296162836713E-2</v>
      </c>
      <c r="X1028" s="132">
        <v>1.4300000000000001E-3</v>
      </c>
    </row>
    <row r="1029" spans="1:24">
      <c r="A1029" t="s">
        <v>1214</v>
      </c>
      <c r="B1029" t="s">
        <v>1254</v>
      </c>
      <c r="C1029" t="s">
        <v>3913</v>
      </c>
      <c r="D1029" t="s">
        <v>3914</v>
      </c>
      <c r="E1029" t="s">
        <v>310</v>
      </c>
      <c r="F1029" t="s">
        <v>3913</v>
      </c>
      <c r="G1029" t="s">
        <v>3915</v>
      </c>
      <c r="H1029" t="s">
        <v>322</v>
      </c>
      <c r="I1029" t="s">
        <v>918</v>
      </c>
      <c r="J1029" t="s">
        <v>205</v>
      </c>
      <c r="K1029" t="s">
        <v>205</v>
      </c>
      <c r="L1029" t="s">
        <v>326</v>
      </c>
      <c r="M1029" t="s">
        <v>341</v>
      </c>
      <c r="N1029" t="s">
        <v>447</v>
      </c>
      <c r="O1029" t="s">
        <v>340</v>
      </c>
      <c r="P1029" t="s">
        <v>1213</v>
      </c>
      <c r="Q1029" s="131">
        <v>1000</v>
      </c>
      <c r="R1029" s="131">
        <v>1</v>
      </c>
      <c r="S1029" s="131">
        <v>28120</v>
      </c>
      <c r="T1029" s="109"/>
      <c r="U1029" s="131">
        <v>281.2</v>
      </c>
      <c r="V1029" s="132">
        <v>4.2000000000000002E-4</v>
      </c>
      <c r="W1029" s="132">
        <v>9.7243617220488954E-3</v>
      </c>
      <c r="X1029" s="132">
        <v>1.25E-3</v>
      </c>
    </row>
    <row r="1030" spans="1:24">
      <c r="A1030" t="s">
        <v>1214</v>
      </c>
      <c r="B1030" t="s">
        <v>1254</v>
      </c>
      <c r="C1030" t="s">
        <v>2312</v>
      </c>
      <c r="D1030" t="s">
        <v>2313</v>
      </c>
      <c r="E1030" t="s">
        <v>310</v>
      </c>
      <c r="F1030" t="s">
        <v>3710</v>
      </c>
      <c r="G1030" t="s">
        <v>3711</v>
      </c>
      <c r="H1030" t="s">
        <v>322</v>
      </c>
      <c r="I1030" t="s">
        <v>918</v>
      </c>
      <c r="J1030" t="s">
        <v>205</v>
      </c>
      <c r="K1030" t="s">
        <v>205</v>
      </c>
      <c r="L1030" t="s">
        <v>326</v>
      </c>
      <c r="M1030" t="s">
        <v>341</v>
      </c>
      <c r="N1030" t="s">
        <v>465</v>
      </c>
      <c r="O1030" t="s">
        <v>340</v>
      </c>
      <c r="P1030" t="s">
        <v>1213</v>
      </c>
      <c r="Q1030" s="131">
        <v>21439</v>
      </c>
      <c r="R1030" s="131">
        <v>1</v>
      </c>
      <c r="S1030" s="131">
        <v>1262</v>
      </c>
      <c r="T1030" s="109"/>
      <c r="U1030" s="131">
        <v>270.56</v>
      </c>
      <c r="V1030" s="132">
        <v>3.0000000000000001E-5</v>
      </c>
      <c r="W1030" s="132">
        <v>9.3564129001335317E-3</v>
      </c>
      <c r="X1030" s="132">
        <v>1.1999999999999999E-3</v>
      </c>
    </row>
    <row r="1031" spans="1:24">
      <c r="A1031" t="s">
        <v>1214</v>
      </c>
      <c r="B1031" t="s">
        <v>1254</v>
      </c>
      <c r="C1031" t="s">
        <v>2095</v>
      </c>
      <c r="D1031" t="s">
        <v>2096</v>
      </c>
      <c r="E1031" t="s">
        <v>310</v>
      </c>
      <c r="F1031" t="s">
        <v>2095</v>
      </c>
      <c r="G1031" t="s">
        <v>3593</v>
      </c>
      <c r="H1031" t="s">
        <v>322</v>
      </c>
      <c r="I1031" t="s">
        <v>918</v>
      </c>
      <c r="J1031" t="s">
        <v>205</v>
      </c>
      <c r="K1031" t="s">
        <v>205</v>
      </c>
      <c r="L1031" t="s">
        <v>326</v>
      </c>
      <c r="M1031" t="s">
        <v>341</v>
      </c>
      <c r="N1031" t="s">
        <v>485</v>
      </c>
      <c r="O1031" t="s">
        <v>340</v>
      </c>
      <c r="P1031" t="s">
        <v>1213</v>
      </c>
      <c r="Q1031" s="131">
        <v>42920</v>
      </c>
      <c r="R1031" s="131">
        <v>1</v>
      </c>
      <c r="S1031" s="131">
        <v>575</v>
      </c>
      <c r="T1031" s="109"/>
      <c r="U1031" s="131">
        <v>246.79</v>
      </c>
      <c r="V1031" s="132">
        <v>2.0000000000000002E-5</v>
      </c>
      <c r="W1031" s="132">
        <v>8.534406932377123E-3</v>
      </c>
      <c r="X1031" s="132">
        <v>1.1000000000000001E-3</v>
      </c>
    </row>
    <row r="1032" spans="1:24">
      <c r="A1032" t="s">
        <v>1214</v>
      </c>
      <c r="B1032" t="s">
        <v>1254</v>
      </c>
      <c r="C1032" t="s">
        <v>1930</v>
      </c>
      <c r="D1032" t="s">
        <v>1931</v>
      </c>
      <c r="E1032" t="s">
        <v>310</v>
      </c>
      <c r="F1032" t="s">
        <v>1930</v>
      </c>
      <c r="G1032" t="s">
        <v>3707</v>
      </c>
      <c r="H1032" t="s">
        <v>322</v>
      </c>
      <c r="I1032" t="s">
        <v>918</v>
      </c>
      <c r="J1032" t="s">
        <v>205</v>
      </c>
      <c r="K1032" t="s">
        <v>205</v>
      </c>
      <c r="L1032" t="s">
        <v>326</v>
      </c>
      <c r="M1032" t="s">
        <v>341</v>
      </c>
      <c r="N1032" t="s">
        <v>465</v>
      </c>
      <c r="O1032" t="s">
        <v>340</v>
      </c>
      <c r="P1032" t="s">
        <v>1213</v>
      </c>
      <c r="Q1032" s="131">
        <v>613</v>
      </c>
      <c r="R1032" s="131">
        <v>1</v>
      </c>
      <c r="S1032" s="131">
        <v>38400</v>
      </c>
      <c r="T1032" s="109"/>
      <c r="U1032" s="131">
        <v>235.392</v>
      </c>
      <c r="V1032" s="132">
        <v>1.0000000000000001E-5</v>
      </c>
      <c r="W1032" s="132">
        <v>8.1402452150659086E-3</v>
      </c>
      <c r="X1032" s="132">
        <v>1.0499999999999999E-3</v>
      </c>
    </row>
    <row r="1033" spans="1:24">
      <c r="A1033" t="s">
        <v>1214</v>
      </c>
      <c r="B1033" t="s">
        <v>1254</v>
      </c>
      <c r="C1033" t="s">
        <v>3916</v>
      </c>
      <c r="D1033" t="s">
        <v>3917</v>
      </c>
      <c r="E1033" t="s">
        <v>310</v>
      </c>
      <c r="F1033" t="s">
        <v>3916</v>
      </c>
      <c r="G1033" t="s">
        <v>3918</v>
      </c>
      <c r="H1033" t="s">
        <v>322</v>
      </c>
      <c r="I1033" t="s">
        <v>918</v>
      </c>
      <c r="J1033" t="s">
        <v>205</v>
      </c>
      <c r="K1033" t="s">
        <v>205</v>
      </c>
      <c r="L1033" t="s">
        <v>326</v>
      </c>
      <c r="M1033" t="s">
        <v>341</v>
      </c>
      <c r="N1033" t="s">
        <v>479</v>
      </c>
      <c r="O1033" t="s">
        <v>340</v>
      </c>
      <c r="P1033" t="s">
        <v>1213</v>
      </c>
      <c r="Q1033" s="131">
        <v>3588</v>
      </c>
      <c r="R1033" s="131">
        <v>1</v>
      </c>
      <c r="S1033" s="131">
        <v>6510</v>
      </c>
      <c r="T1033" s="109"/>
      <c r="U1033" s="131">
        <v>233.57900000000001</v>
      </c>
      <c r="V1033" s="132">
        <v>3.0000000000000001E-5</v>
      </c>
      <c r="W1033" s="132">
        <v>8.0775486723842788E-3</v>
      </c>
      <c r="X1033" s="132">
        <v>1.0399999999999999E-3</v>
      </c>
    </row>
    <row r="1034" spans="1:24">
      <c r="A1034" t="s">
        <v>1214</v>
      </c>
      <c r="B1034" t="s">
        <v>1254</v>
      </c>
      <c r="C1034" t="s">
        <v>2571</v>
      </c>
      <c r="D1034" t="s">
        <v>2572</v>
      </c>
      <c r="E1034" t="s">
        <v>310</v>
      </c>
      <c r="F1034" t="s">
        <v>2571</v>
      </c>
      <c r="G1034" t="s">
        <v>3534</v>
      </c>
      <c r="H1034" t="s">
        <v>322</v>
      </c>
      <c r="I1034" t="s">
        <v>918</v>
      </c>
      <c r="J1034" t="s">
        <v>205</v>
      </c>
      <c r="K1034" t="s">
        <v>205</v>
      </c>
      <c r="L1034" t="s">
        <v>326</v>
      </c>
      <c r="M1034" t="s">
        <v>341</v>
      </c>
      <c r="N1034" t="s">
        <v>441</v>
      </c>
      <c r="O1034" t="s">
        <v>340</v>
      </c>
      <c r="P1034" t="s">
        <v>1213</v>
      </c>
      <c r="Q1034" s="131">
        <v>5686</v>
      </c>
      <c r="R1034" s="131">
        <v>1</v>
      </c>
      <c r="S1034" s="131">
        <v>4100</v>
      </c>
      <c r="T1034" s="109"/>
      <c r="U1034" s="131">
        <v>233.126</v>
      </c>
      <c r="V1034" s="132">
        <v>2.0000000000000002E-5</v>
      </c>
      <c r="W1034" s="132">
        <v>8.0618831821279192E-3</v>
      </c>
      <c r="X1034" s="132">
        <v>1.0399999999999999E-3</v>
      </c>
    </row>
    <row r="1035" spans="1:24">
      <c r="A1035" t="s">
        <v>1214</v>
      </c>
      <c r="B1035" t="s">
        <v>1254</v>
      </c>
      <c r="C1035" t="s">
        <v>1791</v>
      </c>
      <c r="D1035" t="s">
        <v>1792</v>
      </c>
      <c r="E1035" t="s">
        <v>310</v>
      </c>
      <c r="F1035" t="s">
        <v>1791</v>
      </c>
      <c r="G1035" t="s">
        <v>3564</v>
      </c>
      <c r="H1035" t="s">
        <v>322</v>
      </c>
      <c r="I1035" t="s">
        <v>918</v>
      </c>
      <c r="J1035" t="s">
        <v>205</v>
      </c>
      <c r="K1035" t="s">
        <v>205</v>
      </c>
      <c r="L1035" t="s">
        <v>326</v>
      </c>
      <c r="M1035" t="s">
        <v>341</v>
      </c>
      <c r="N1035" t="s">
        <v>448</v>
      </c>
      <c r="O1035" t="s">
        <v>340</v>
      </c>
      <c r="P1035" t="s">
        <v>1213</v>
      </c>
      <c r="Q1035" s="131">
        <v>8255</v>
      </c>
      <c r="R1035" s="131">
        <v>1</v>
      </c>
      <c r="S1035" s="131">
        <v>2410</v>
      </c>
      <c r="T1035" s="109"/>
      <c r="U1035" s="131">
        <v>198.946</v>
      </c>
      <c r="V1035" s="132">
        <v>3.0000000000000001E-5</v>
      </c>
      <c r="W1035" s="132">
        <v>6.8798821733810078E-3</v>
      </c>
      <c r="X1035" s="132">
        <v>8.8000000000000003E-4</v>
      </c>
    </row>
    <row r="1036" spans="1:24">
      <c r="A1036" t="s">
        <v>1214</v>
      </c>
      <c r="B1036" t="s">
        <v>1254</v>
      </c>
      <c r="C1036" t="s">
        <v>1955</v>
      </c>
      <c r="D1036" t="s">
        <v>1956</v>
      </c>
      <c r="E1036" t="s">
        <v>310</v>
      </c>
      <c r="F1036" t="s">
        <v>3752</v>
      </c>
      <c r="G1036" t="s">
        <v>3753</v>
      </c>
      <c r="H1036" t="s">
        <v>322</v>
      </c>
      <c r="I1036" t="s">
        <v>918</v>
      </c>
      <c r="J1036" t="s">
        <v>205</v>
      </c>
      <c r="K1036" t="s">
        <v>205</v>
      </c>
      <c r="L1036" t="s">
        <v>326</v>
      </c>
      <c r="M1036" t="s">
        <v>341</v>
      </c>
      <c r="N1036" t="s">
        <v>465</v>
      </c>
      <c r="O1036" t="s">
        <v>340</v>
      </c>
      <c r="P1036" t="s">
        <v>1213</v>
      </c>
      <c r="Q1036" s="131">
        <v>8795</v>
      </c>
      <c r="R1036" s="131">
        <v>1</v>
      </c>
      <c r="S1036" s="131">
        <v>2261</v>
      </c>
      <c r="T1036" s="109"/>
      <c r="U1036" s="131">
        <v>198.85499999999999</v>
      </c>
      <c r="V1036" s="132">
        <v>5.0000000000000002E-5</v>
      </c>
      <c r="W1036" s="132">
        <v>6.876735242667258E-3</v>
      </c>
      <c r="X1036" s="132">
        <v>8.8000000000000003E-4</v>
      </c>
    </row>
    <row r="1037" spans="1:24">
      <c r="A1037" t="s">
        <v>1214</v>
      </c>
      <c r="B1037" t="s">
        <v>1254</v>
      </c>
      <c r="C1037" t="s">
        <v>2661</v>
      </c>
      <c r="D1037" t="s">
        <v>2662</v>
      </c>
      <c r="E1037" t="s">
        <v>310</v>
      </c>
      <c r="F1037" t="s">
        <v>2661</v>
      </c>
      <c r="G1037" t="s">
        <v>3716</v>
      </c>
      <c r="H1037" t="s">
        <v>322</v>
      </c>
      <c r="I1037" t="s">
        <v>918</v>
      </c>
      <c r="J1037" t="s">
        <v>205</v>
      </c>
      <c r="K1037" t="s">
        <v>205</v>
      </c>
      <c r="L1037" t="s">
        <v>326</v>
      </c>
      <c r="M1037" t="s">
        <v>341</v>
      </c>
      <c r="N1037" t="s">
        <v>455</v>
      </c>
      <c r="O1037" t="s">
        <v>340</v>
      </c>
      <c r="P1037" t="s">
        <v>1213</v>
      </c>
      <c r="Q1037" s="131">
        <v>85947.8</v>
      </c>
      <c r="R1037" s="131">
        <v>1</v>
      </c>
      <c r="S1037" s="131">
        <v>229.9</v>
      </c>
      <c r="T1037" s="109"/>
      <c r="U1037" s="131">
        <v>197.59399999999999</v>
      </c>
      <c r="V1037" s="132">
        <v>3.0000000000000001E-5</v>
      </c>
      <c r="W1037" s="132">
        <v>6.8331277742052967E-3</v>
      </c>
      <c r="X1037" s="132">
        <v>8.8000000000000003E-4</v>
      </c>
    </row>
    <row r="1038" spans="1:24">
      <c r="A1038" t="s">
        <v>1214</v>
      </c>
      <c r="B1038" t="s">
        <v>1254</v>
      </c>
      <c r="C1038" t="s">
        <v>3616</v>
      </c>
      <c r="D1038" t="s">
        <v>3617</v>
      </c>
      <c r="E1038" t="s">
        <v>310</v>
      </c>
      <c r="F1038" t="s">
        <v>3616</v>
      </c>
      <c r="G1038" t="s">
        <v>3618</v>
      </c>
      <c r="H1038" t="s">
        <v>322</v>
      </c>
      <c r="I1038" t="s">
        <v>918</v>
      </c>
      <c r="J1038" t="s">
        <v>205</v>
      </c>
      <c r="K1038" t="s">
        <v>205</v>
      </c>
      <c r="L1038" t="s">
        <v>326</v>
      </c>
      <c r="M1038" t="s">
        <v>341</v>
      </c>
      <c r="N1038" t="s">
        <v>476</v>
      </c>
      <c r="O1038" t="s">
        <v>340</v>
      </c>
      <c r="P1038" t="s">
        <v>1213</v>
      </c>
      <c r="Q1038" s="131">
        <v>12005</v>
      </c>
      <c r="R1038" s="131">
        <v>1</v>
      </c>
      <c r="S1038" s="131">
        <v>1600</v>
      </c>
      <c r="T1038" s="109"/>
      <c r="U1038" s="131">
        <v>192.08</v>
      </c>
      <c r="V1038" s="132">
        <v>8.0000000000000007E-5</v>
      </c>
      <c r="W1038" s="132">
        <v>6.6424445219457747E-3</v>
      </c>
      <c r="X1038" s="132">
        <v>8.4999999999999995E-4</v>
      </c>
    </row>
    <row r="1039" spans="1:24">
      <c r="A1039" t="s">
        <v>1214</v>
      </c>
      <c r="B1039" t="s">
        <v>1254</v>
      </c>
      <c r="C1039" t="s">
        <v>3947</v>
      </c>
      <c r="D1039" t="s">
        <v>3948</v>
      </c>
      <c r="E1039" t="s">
        <v>310</v>
      </c>
      <c r="F1039" t="s">
        <v>3947</v>
      </c>
      <c r="G1039" t="s">
        <v>3949</v>
      </c>
      <c r="H1039" t="s">
        <v>322</v>
      </c>
      <c r="I1039" t="s">
        <v>918</v>
      </c>
      <c r="J1039" t="s">
        <v>205</v>
      </c>
      <c r="K1039" t="s">
        <v>205</v>
      </c>
      <c r="L1039" t="s">
        <v>326</v>
      </c>
      <c r="M1039" t="s">
        <v>341</v>
      </c>
      <c r="N1039" t="s">
        <v>447</v>
      </c>
      <c r="O1039" t="s">
        <v>340</v>
      </c>
      <c r="P1039" t="s">
        <v>1213</v>
      </c>
      <c r="Q1039" s="131">
        <v>14000</v>
      </c>
      <c r="R1039" s="131">
        <v>1</v>
      </c>
      <c r="S1039" s="131">
        <v>1336</v>
      </c>
      <c r="T1039" s="109"/>
      <c r="U1039" s="131">
        <v>187.04</v>
      </c>
      <c r="V1039" s="132">
        <v>1.9000000000000001E-4</v>
      </c>
      <c r="W1039" s="132">
        <v>6.4681529747227075E-3</v>
      </c>
      <c r="X1039" s="132">
        <v>8.3000000000000001E-4</v>
      </c>
    </row>
    <row r="1040" spans="1:24">
      <c r="A1040" t="s">
        <v>1214</v>
      </c>
      <c r="B1040" t="s">
        <v>1254</v>
      </c>
      <c r="C1040" t="s">
        <v>1652</v>
      </c>
      <c r="D1040" t="s">
        <v>1653</v>
      </c>
      <c r="E1040" t="s">
        <v>310</v>
      </c>
      <c r="F1040" t="s">
        <v>3521</v>
      </c>
      <c r="G1040" t="s">
        <v>3522</v>
      </c>
      <c r="H1040" t="s">
        <v>322</v>
      </c>
      <c r="I1040" t="s">
        <v>918</v>
      </c>
      <c r="J1040" t="s">
        <v>205</v>
      </c>
      <c r="K1040" t="s">
        <v>205</v>
      </c>
      <c r="L1040" t="s">
        <v>326</v>
      </c>
      <c r="M1040" t="s">
        <v>341</v>
      </c>
      <c r="N1040" t="s">
        <v>455</v>
      </c>
      <c r="O1040" t="s">
        <v>340</v>
      </c>
      <c r="P1040" t="s">
        <v>1213</v>
      </c>
      <c r="Q1040" s="131">
        <v>1790</v>
      </c>
      <c r="R1040" s="131">
        <v>1</v>
      </c>
      <c r="S1040" s="131">
        <v>9900</v>
      </c>
      <c r="T1040" s="109"/>
      <c r="U1040" s="131">
        <v>177.21</v>
      </c>
      <c r="V1040" s="132">
        <v>2.0000000000000002E-5</v>
      </c>
      <c r="W1040" s="132">
        <v>6.1282152943253369E-3</v>
      </c>
      <c r="X1040" s="132">
        <v>7.9000000000000001E-4</v>
      </c>
    </row>
    <row r="1041" spans="1:24">
      <c r="A1041" t="s">
        <v>1214</v>
      </c>
      <c r="B1041" t="s">
        <v>1254</v>
      </c>
      <c r="C1041" t="s">
        <v>2224</v>
      </c>
      <c r="D1041" t="s">
        <v>2225</v>
      </c>
      <c r="E1041" t="s">
        <v>310</v>
      </c>
      <c r="F1041" t="s">
        <v>2224</v>
      </c>
      <c r="G1041" t="s">
        <v>3636</v>
      </c>
      <c r="H1041" t="s">
        <v>322</v>
      </c>
      <c r="I1041" t="s">
        <v>918</v>
      </c>
      <c r="J1041" t="s">
        <v>205</v>
      </c>
      <c r="K1041" t="s">
        <v>205</v>
      </c>
      <c r="L1041" t="s">
        <v>326</v>
      </c>
      <c r="M1041" t="s">
        <v>341</v>
      </c>
      <c r="N1041" t="s">
        <v>448</v>
      </c>
      <c r="O1041" t="s">
        <v>340</v>
      </c>
      <c r="P1041" t="s">
        <v>1213</v>
      </c>
      <c r="Q1041" s="131">
        <v>455</v>
      </c>
      <c r="R1041" s="131">
        <v>1</v>
      </c>
      <c r="S1041" s="131">
        <v>36740</v>
      </c>
      <c r="T1041" s="109"/>
      <c r="U1041" s="131">
        <v>167.167</v>
      </c>
      <c r="V1041" s="132">
        <v>2.0000000000000002E-5</v>
      </c>
      <c r="W1041" s="132">
        <v>5.78091172115842E-3</v>
      </c>
      <c r="X1041" s="132">
        <v>7.3999999999999999E-4</v>
      </c>
    </row>
    <row r="1042" spans="1:24">
      <c r="A1042" t="s">
        <v>1214</v>
      </c>
      <c r="B1042" t="s">
        <v>1254</v>
      </c>
      <c r="C1042" t="s">
        <v>2239</v>
      </c>
      <c r="D1042" t="s">
        <v>2240</v>
      </c>
      <c r="E1042" t="s">
        <v>310</v>
      </c>
      <c r="F1042" t="s">
        <v>2239</v>
      </c>
      <c r="G1042" t="s">
        <v>3712</v>
      </c>
      <c r="H1042" t="s">
        <v>322</v>
      </c>
      <c r="I1042" t="s">
        <v>918</v>
      </c>
      <c r="J1042" t="s">
        <v>205</v>
      </c>
      <c r="K1042" t="s">
        <v>205</v>
      </c>
      <c r="L1042" t="s">
        <v>326</v>
      </c>
      <c r="M1042" t="s">
        <v>341</v>
      </c>
      <c r="N1042" t="s">
        <v>465</v>
      </c>
      <c r="O1042" t="s">
        <v>340</v>
      </c>
      <c r="P1042" t="s">
        <v>1213</v>
      </c>
      <c r="Q1042" s="131">
        <v>4557</v>
      </c>
      <c r="R1042" s="131">
        <v>1</v>
      </c>
      <c r="S1042" s="131">
        <v>3489</v>
      </c>
      <c r="T1042" s="109"/>
      <c r="U1042" s="131">
        <v>158.994</v>
      </c>
      <c r="V1042" s="132">
        <v>2.0000000000000002E-5</v>
      </c>
      <c r="W1042" s="132">
        <v>5.4982758450762515E-3</v>
      </c>
      <c r="X1042" s="132">
        <v>7.1000000000000002E-4</v>
      </c>
    </row>
    <row r="1043" spans="1:24">
      <c r="A1043" t="s">
        <v>1214</v>
      </c>
      <c r="B1043" t="s">
        <v>1254</v>
      </c>
      <c r="C1043" t="s">
        <v>2552</v>
      </c>
      <c r="D1043" t="s">
        <v>2553</v>
      </c>
      <c r="E1043" t="s">
        <v>310</v>
      </c>
      <c r="F1043" t="s">
        <v>2552</v>
      </c>
      <c r="G1043" t="s">
        <v>3765</v>
      </c>
      <c r="H1043" t="s">
        <v>322</v>
      </c>
      <c r="I1043" t="s">
        <v>918</v>
      </c>
      <c r="J1043" t="s">
        <v>205</v>
      </c>
      <c r="K1043" t="s">
        <v>205</v>
      </c>
      <c r="L1043" t="s">
        <v>326</v>
      </c>
      <c r="M1043" t="s">
        <v>341</v>
      </c>
      <c r="N1043" t="s">
        <v>452</v>
      </c>
      <c r="O1043" t="s">
        <v>340</v>
      </c>
      <c r="P1043" t="s">
        <v>1213</v>
      </c>
      <c r="Q1043" s="131">
        <v>152376</v>
      </c>
      <c r="R1043" s="131">
        <v>1</v>
      </c>
      <c r="S1043" s="131">
        <v>102.6</v>
      </c>
      <c r="T1043" s="109">
        <v>1.8</v>
      </c>
      <c r="U1043" s="131">
        <v>158.13800000000001</v>
      </c>
      <c r="V1043" s="132">
        <v>1.2E-4</v>
      </c>
      <c r="W1043" s="132">
        <v>5.4686739473732869E-3</v>
      </c>
      <c r="X1043" s="132">
        <v>7.1000000000000002E-4</v>
      </c>
    </row>
    <row r="1044" spans="1:24">
      <c r="A1044" t="s">
        <v>1214</v>
      </c>
      <c r="B1044" t="s">
        <v>1254</v>
      </c>
      <c r="C1044" t="s">
        <v>2540</v>
      </c>
      <c r="D1044" t="s">
        <v>2541</v>
      </c>
      <c r="E1044" t="s">
        <v>310</v>
      </c>
      <c r="F1044" t="s">
        <v>2540</v>
      </c>
      <c r="G1044" t="s">
        <v>3744</v>
      </c>
      <c r="H1044" t="s">
        <v>322</v>
      </c>
      <c r="I1044" t="s">
        <v>918</v>
      </c>
      <c r="J1044" t="s">
        <v>205</v>
      </c>
      <c r="K1044" t="s">
        <v>205</v>
      </c>
      <c r="L1044" t="s">
        <v>326</v>
      </c>
      <c r="M1044" t="s">
        <v>341</v>
      </c>
      <c r="N1044" t="s">
        <v>448</v>
      </c>
      <c r="O1044" t="s">
        <v>340</v>
      </c>
      <c r="P1044" t="s">
        <v>1213</v>
      </c>
      <c r="Q1044" s="131">
        <v>9218</v>
      </c>
      <c r="R1044" s="131">
        <v>1</v>
      </c>
      <c r="S1044" s="131">
        <v>1690</v>
      </c>
      <c r="T1044" s="109"/>
      <c r="U1044" s="131">
        <v>155.78399999999999</v>
      </c>
      <c r="V1044" s="132">
        <v>2.0000000000000002E-5</v>
      </c>
      <c r="W1044" s="132">
        <v>5.3872687286901314E-3</v>
      </c>
      <c r="X1044" s="132">
        <v>6.8999999999999997E-4</v>
      </c>
    </row>
    <row r="1045" spans="1:24">
      <c r="A1045" t="s">
        <v>1214</v>
      </c>
      <c r="B1045" t="s">
        <v>1254</v>
      </c>
      <c r="C1045" t="s">
        <v>2724</v>
      </c>
      <c r="D1045" t="s">
        <v>2725</v>
      </c>
      <c r="E1045" t="s">
        <v>310</v>
      </c>
      <c r="F1045" t="s">
        <v>2724</v>
      </c>
      <c r="G1045" t="s">
        <v>3718</v>
      </c>
      <c r="H1045" t="s">
        <v>322</v>
      </c>
      <c r="I1045" t="s">
        <v>918</v>
      </c>
      <c r="J1045" t="s">
        <v>205</v>
      </c>
      <c r="K1045" t="s">
        <v>205</v>
      </c>
      <c r="L1045" t="s">
        <v>326</v>
      </c>
      <c r="M1045" t="s">
        <v>341</v>
      </c>
      <c r="N1045" t="s">
        <v>457</v>
      </c>
      <c r="O1045" t="s">
        <v>340</v>
      </c>
      <c r="P1045" t="s">
        <v>1213</v>
      </c>
      <c r="Q1045" s="131">
        <v>136</v>
      </c>
      <c r="R1045" s="131">
        <v>1</v>
      </c>
      <c r="S1045" s="131">
        <v>112370</v>
      </c>
      <c r="T1045" s="109"/>
      <c r="U1045" s="131">
        <v>152.82300000000001</v>
      </c>
      <c r="V1045" s="132">
        <v>2.0000000000000002E-5</v>
      </c>
      <c r="W1045" s="132">
        <v>5.2848724446965803E-3</v>
      </c>
      <c r="X1045" s="132">
        <v>6.8000000000000005E-4</v>
      </c>
    </row>
    <row r="1046" spans="1:24">
      <c r="A1046" t="s">
        <v>1214</v>
      </c>
      <c r="B1046" t="s">
        <v>1254</v>
      </c>
      <c r="C1046" t="s">
        <v>2247</v>
      </c>
      <c r="D1046" t="s">
        <v>2248</v>
      </c>
      <c r="E1046" t="s">
        <v>310</v>
      </c>
      <c r="F1046" t="s">
        <v>3708</v>
      </c>
      <c r="G1046" t="s">
        <v>3709</v>
      </c>
      <c r="H1046" t="s">
        <v>322</v>
      </c>
      <c r="I1046" t="s">
        <v>918</v>
      </c>
      <c r="J1046" t="s">
        <v>205</v>
      </c>
      <c r="K1046" t="s">
        <v>205</v>
      </c>
      <c r="L1046" t="s">
        <v>326</v>
      </c>
      <c r="M1046" t="s">
        <v>341</v>
      </c>
      <c r="N1046" t="s">
        <v>460</v>
      </c>
      <c r="O1046" t="s">
        <v>340</v>
      </c>
      <c r="P1046" t="s">
        <v>1213</v>
      </c>
      <c r="Q1046" s="131">
        <v>1654</v>
      </c>
      <c r="R1046" s="131">
        <v>1</v>
      </c>
      <c r="S1046" s="131">
        <v>9235</v>
      </c>
      <c r="T1046" s="109"/>
      <c r="U1046" s="131">
        <v>152.74700000000001</v>
      </c>
      <c r="V1046" s="132">
        <v>1.0000000000000001E-5</v>
      </c>
      <c r="W1046" s="132">
        <v>5.2822442388257562E-3</v>
      </c>
      <c r="X1046" s="132">
        <v>6.8000000000000005E-4</v>
      </c>
    </row>
    <row r="1047" spans="1:24">
      <c r="A1047" t="s">
        <v>1214</v>
      </c>
      <c r="B1047" t="s">
        <v>1254</v>
      </c>
      <c r="C1047" t="s">
        <v>3723</v>
      </c>
      <c r="D1047" t="s">
        <v>3724</v>
      </c>
      <c r="E1047" t="s">
        <v>310</v>
      </c>
      <c r="F1047" t="s">
        <v>3725</v>
      </c>
      <c r="G1047" t="s">
        <v>3726</v>
      </c>
      <c r="H1047" t="s">
        <v>322</v>
      </c>
      <c r="I1047" t="s">
        <v>918</v>
      </c>
      <c r="J1047" t="s">
        <v>205</v>
      </c>
      <c r="K1047" t="s">
        <v>205</v>
      </c>
      <c r="L1047" t="s">
        <v>326</v>
      </c>
      <c r="M1047" t="s">
        <v>341</v>
      </c>
      <c r="N1047" t="s">
        <v>477</v>
      </c>
      <c r="O1047" t="s">
        <v>340</v>
      </c>
      <c r="P1047" t="s">
        <v>1213</v>
      </c>
      <c r="Q1047" s="131">
        <v>1704</v>
      </c>
      <c r="R1047" s="131">
        <v>1</v>
      </c>
      <c r="S1047" s="131">
        <v>8680</v>
      </c>
      <c r="T1047" s="109"/>
      <c r="U1047" s="131">
        <v>147.90700000000001</v>
      </c>
      <c r="V1047" s="132">
        <v>2.0000000000000002E-5</v>
      </c>
      <c r="W1047" s="132">
        <v>5.1148690228417001E-3</v>
      </c>
      <c r="X1047" s="132">
        <v>6.6E-4</v>
      </c>
    </row>
    <row r="1048" spans="1:24">
      <c r="A1048" t="s">
        <v>1214</v>
      </c>
      <c r="B1048" t="s">
        <v>1254</v>
      </c>
      <c r="C1048" t="s">
        <v>2207</v>
      </c>
      <c r="D1048" t="s">
        <v>2208</v>
      </c>
      <c r="E1048" t="s">
        <v>310</v>
      </c>
      <c r="F1048" t="s">
        <v>2207</v>
      </c>
      <c r="G1048" t="s">
        <v>3549</v>
      </c>
      <c r="H1048" t="s">
        <v>322</v>
      </c>
      <c r="I1048" t="s">
        <v>918</v>
      </c>
      <c r="J1048" t="s">
        <v>205</v>
      </c>
      <c r="K1048" t="s">
        <v>205</v>
      </c>
      <c r="L1048" t="s">
        <v>326</v>
      </c>
      <c r="M1048" t="s">
        <v>341</v>
      </c>
      <c r="N1048" t="s">
        <v>455</v>
      </c>
      <c r="O1048" t="s">
        <v>340</v>
      </c>
      <c r="P1048" t="s">
        <v>1213</v>
      </c>
      <c r="Q1048" s="131">
        <v>201</v>
      </c>
      <c r="R1048" s="131">
        <v>1</v>
      </c>
      <c r="S1048" s="131">
        <v>69740</v>
      </c>
      <c r="T1048" s="109"/>
      <c r="U1048" s="131">
        <v>140.17699999999999</v>
      </c>
      <c r="V1048" s="132">
        <v>1.0000000000000001E-5</v>
      </c>
      <c r="W1048" s="132">
        <v>4.8475528204539398E-3</v>
      </c>
      <c r="X1048" s="132">
        <v>6.2E-4</v>
      </c>
    </row>
    <row r="1049" spans="1:24">
      <c r="A1049" t="s">
        <v>1214</v>
      </c>
      <c r="B1049" t="s">
        <v>1254</v>
      </c>
      <c r="C1049" t="s">
        <v>3589</v>
      </c>
      <c r="D1049" t="s">
        <v>3590</v>
      </c>
      <c r="E1049" t="s">
        <v>310</v>
      </c>
      <c r="F1049" t="s">
        <v>3589</v>
      </c>
      <c r="G1049" t="s">
        <v>3591</v>
      </c>
      <c r="H1049" t="s">
        <v>322</v>
      </c>
      <c r="I1049" t="s">
        <v>918</v>
      </c>
      <c r="J1049" t="s">
        <v>205</v>
      </c>
      <c r="K1049" t="s">
        <v>205</v>
      </c>
      <c r="L1049" t="s">
        <v>326</v>
      </c>
      <c r="M1049" t="s">
        <v>341</v>
      </c>
      <c r="N1049" t="s">
        <v>476</v>
      </c>
      <c r="O1049" t="s">
        <v>340</v>
      </c>
      <c r="P1049" t="s">
        <v>1213</v>
      </c>
      <c r="Q1049" s="131">
        <v>415</v>
      </c>
      <c r="R1049" s="131">
        <v>1</v>
      </c>
      <c r="S1049" s="131">
        <v>33720</v>
      </c>
      <c r="T1049" s="109"/>
      <c r="U1049" s="131">
        <v>139.93799999999999</v>
      </c>
      <c r="V1049" s="132">
        <v>3.0000000000000001E-5</v>
      </c>
      <c r="W1049" s="132">
        <v>4.8392878046233222E-3</v>
      </c>
      <c r="X1049" s="132">
        <v>6.2E-4</v>
      </c>
    </row>
    <row r="1050" spans="1:24">
      <c r="A1050" t="s">
        <v>1214</v>
      </c>
      <c r="B1050" t="s">
        <v>1254</v>
      </c>
      <c r="C1050" t="s">
        <v>3258</v>
      </c>
      <c r="D1050" t="s">
        <v>3259</v>
      </c>
      <c r="E1050" t="s">
        <v>310</v>
      </c>
      <c r="F1050" t="s">
        <v>3258</v>
      </c>
      <c r="G1050" t="s">
        <v>3586</v>
      </c>
      <c r="H1050" t="s">
        <v>322</v>
      </c>
      <c r="I1050" t="s">
        <v>918</v>
      </c>
      <c r="J1050" t="s">
        <v>205</v>
      </c>
      <c r="K1050" t="s">
        <v>205</v>
      </c>
      <c r="L1050" t="s">
        <v>326</v>
      </c>
      <c r="M1050" t="s">
        <v>341</v>
      </c>
      <c r="N1050" t="s">
        <v>442</v>
      </c>
      <c r="O1050" t="s">
        <v>340</v>
      </c>
      <c r="P1050" t="s">
        <v>1213</v>
      </c>
      <c r="Q1050" s="131">
        <v>494</v>
      </c>
      <c r="R1050" s="131">
        <v>1</v>
      </c>
      <c r="S1050" s="131">
        <v>27780</v>
      </c>
      <c r="T1050" s="109"/>
      <c r="U1050" s="131">
        <v>137.233</v>
      </c>
      <c r="V1050" s="132">
        <v>1.0000000000000001E-5</v>
      </c>
      <c r="W1050" s="132">
        <v>4.7457444246157042E-3</v>
      </c>
      <c r="X1050" s="132">
        <v>6.0999999999999997E-4</v>
      </c>
    </row>
    <row r="1051" spans="1:24">
      <c r="A1051" t="s">
        <v>1214</v>
      </c>
      <c r="B1051" t="s">
        <v>1254</v>
      </c>
      <c r="C1051" t="s">
        <v>1944</v>
      </c>
      <c r="D1051" t="s">
        <v>1945</v>
      </c>
      <c r="E1051" t="s">
        <v>310</v>
      </c>
      <c r="F1051" t="s">
        <v>1944</v>
      </c>
      <c r="G1051" t="s">
        <v>3523</v>
      </c>
      <c r="H1051" t="s">
        <v>322</v>
      </c>
      <c r="I1051" t="s">
        <v>918</v>
      </c>
      <c r="J1051" t="s">
        <v>205</v>
      </c>
      <c r="K1051" t="s">
        <v>205</v>
      </c>
      <c r="L1051" t="s">
        <v>326</v>
      </c>
      <c r="M1051" t="s">
        <v>341</v>
      </c>
      <c r="N1051" t="s">
        <v>465</v>
      </c>
      <c r="O1051" t="s">
        <v>340</v>
      </c>
      <c r="P1051" t="s">
        <v>1213</v>
      </c>
      <c r="Q1051" s="131">
        <v>188</v>
      </c>
      <c r="R1051" s="131">
        <v>1</v>
      </c>
      <c r="S1051" s="131">
        <v>64490</v>
      </c>
      <c r="T1051" s="109"/>
      <c r="U1051" s="131">
        <v>121.241</v>
      </c>
      <c r="V1051" s="132">
        <v>1.0000000000000001E-5</v>
      </c>
      <c r="W1051" s="132">
        <v>4.1927145787444171E-3</v>
      </c>
      <c r="X1051" s="132">
        <v>5.4000000000000001E-4</v>
      </c>
    </row>
    <row r="1052" spans="1:24">
      <c r="A1052" t="s">
        <v>1214</v>
      </c>
      <c r="B1052" t="s">
        <v>1254</v>
      </c>
      <c r="C1052" t="s">
        <v>2272</v>
      </c>
      <c r="D1052" t="s">
        <v>2273</v>
      </c>
      <c r="E1052" t="s">
        <v>310</v>
      </c>
      <c r="F1052" t="s">
        <v>2272</v>
      </c>
      <c r="G1052" t="s">
        <v>3717</v>
      </c>
      <c r="H1052" t="s">
        <v>322</v>
      </c>
      <c r="I1052" t="s">
        <v>918</v>
      </c>
      <c r="J1052" t="s">
        <v>205</v>
      </c>
      <c r="K1052" t="s">
        <v>205</v>
      </c>
      <c r="L1052" t="s">
        <v>326</v>
      </c>
      <c r="M1052" t="s">
        <v>341</v>
      </c>
      <c r="N1052" t="s">
        <v>442</v>
      </c>
      <c r="O1052" t="s">
        <v>340</v>
      </c>
      <c r="P1052" t="s">
        <v>1213</v>
      </c>
      <c r="Q1052" s="131">
        <v>9529</v>
      </c>
      <c r="R1052" s="131">
        <v>1</v>
      </c>
      <c r="S1052" s="131">
        <v>1244</v>
      </c>
      <c r="T1052" s="109"/>
      <c r="U1052" s="131">
        <v>118.541</v>
      </c>
      <c r="V1052" s="132">
        <v>2.0000000000000002E-5</v>
      </c>
      <c r="W1052" s="132">
        <v>4.0993441070177744E-3</v>
      </c>
      <c r="X1052" s="132">
        <v>5.2999999999999998E-4</v>
      </c>
    </row>
    <row r="1053" spans="1:24">
      <c r="A1053" t="s">
        <v>1214</v>
      </c>
      <c r="B1053" t="s">
        <v>1254</v>
      </c>
      <c r="C1053" t="s">
        <v>3545</v>
      </c>
      <c r="D1053" t="s">
        <v>3546</v>
      </c>
      <c r="E1053" t="s">
        <v>310</v>
      </c>
      <c r="F1053" t="s">
        <v>3547</v>
      </c>
      <c r="G1053" t="s">
        <v>3548</v>
      </c>
      <c r="H1053" t="s">
        <v>322</v>
      </c>
      <c r="I1053" t="s">
        <v>918</v>
      </c>
      <c r="J1053" t="s">
        <v>205</v>
      </c>
      <c r="K1053" t="s">
        <v>205</v>
      </c>
      <c r="L1053" t="s">
        <v>326</v>
      </c>
      <c r="M1053" t="s">
        <v>341</v>
      </c>
      <c r="N1053" t="s">
        <v>455</v>
      </c>
      <c r="O1053" t="s">
        <v>340</v>
      </c>
      <c r="P1053" t="s">
        <v>1213</v>
      </c>
      <c r="Q1053" s="131">
        <v>6884</v>
      </c>
      <c r="R1053" s="131">
        <v>1</v>
      </c>
      <c r="S1053" s="131">
        <v>1656</v>
      </c>
      <c r="T1053" s="109"/>
      <c r="U1053" s="131">
        <v>113.999</v>
      </c>
      <c r="V1053" s="132">
        <v>1.0000000000000001E-5</v>
      </c>
      <c r="W1053" s="132">
        <v>3.9422742245798434E-3</v>
      </c>
      <c r="X1053" s="132">
        <v>5.1000000000000004E-4</v>
      </c>
    </row>
    <row r="1054" spans="1:24">
      <c r="A1054" t="s">
        <v>1214</v>
      </c>
      <c r="B1054" t="s">
        <v>1254</v>
      </c>
      <c r="C1054" t="s">
        <v>2066</v>
      </c>
      <c r="D1054" t="s">
        <v>2067</v>
      </c>
      <c r="E1054" t="s">
        <v>310</v>
      </c>
      <c r="F1054" t="s">
        <v>2066</v>
      </c>
      <c r="G1054" t="s">
        <v>3715</v>
      </c>
      <c r="H1054" t="s">
        <v>322</v>
      </c>
      <c r="I1054" t="s">
        <v>918</v>
      </c>
      <c r="J1054" t="s">
        <v>205</v>
      </c>
      <c r="K1054" t="s">
        <v>205</v>
      </c>
      <c r="L1054" t="s">
        <v>326</v>
      </c>
      <c r="M1054" t="s">
        <v>341</v>
      </c>
      <c r="N1054" t="s">
        <v>465</v>
      </c>
      <c r="O1054" t="s">
        <v>340</v>
      </c>
      <c r="P1054" t="s">
        <v>1213</v>
      </c>
      <c r="Q1054" s="131">
        <v>4876</v>
      </c>
      <c r="R1054" s="131">
        <v>1</v>
      </c>
      <c r="S1054" s="131">
        <v>2281</v>
      </c>
      <c r="T1054" s="109"/>
      <c r="U1054" s="131">
        <v>111.22199999999999</v>
      </c>
      <c r="V1054" s="132">
        <v>1.0000000000000001E-5</v>
      </c>
      <c r="W1054" s="132">
        <v>3.8462409653261813E-3</v>
      </c>
      <c r="X1054" s="132">
        <v>4.8999999999999998E-4</v>
      </c>
    </row>
    <row r="1055" spans="1:24">
      <c r="A1055" t="s">
        <v>1214</v>
      </c>
      <c r="B1055" t="s">
        <v>1254</v>
      </c>
      <c r="C1055" t="s">
        <v>2935</v>
      </c>
      <c r="D1055" t="s">
        <v>2936</v>
      </c>
      <c r="E1055" t="s">
        <v>310</v>
      </c>
      <c r="F1055" t="s">
        <v>2935</v>
      </c>
      <c r="G1055" t="s">
        <v>3751</v>
      </c>
      <c r="H1055" t="s">
        <v>322</v>
      </c>
      <c r="I1055" t="s">
        <v>918</v>
      </c>
      <c r="J1055" t="s">
        <v>205</v>
      </c>
      <c r="K1055" t="s">
        <v>205</v>
      </c>
      <c r="L1055" t="s">
        <v>326</v>
      </c>
      <c r="M1055" t="s">
        <v>341</v>
      </c>
      <c r="N1055" t="s">
        <v>448</v>
      </c>
      <c r="O1055" t="s">
        <v>340</v>
      </c>
      <c r="P1055" t="s">
        <v>1213</v>
      </c>
      <c r="Q1055" s="131">
        <v>358</v>
      </c>
      <c r="R1055" s="131">
        <v>1</v>
      </c>
      <c r="S1055" s="131">
        <v>30100</v>
      </c>
      <c r="T1055" s="109"/>
      <c r="U1055" s="131">
        <v>107.758</v>
      </c>
      <c r="V1055" s="132">
        <v>3.0000000000000001E-5</v>
      </c>
      <c r="W1055" s="132">
        <v>3.7264501082665178E-3</v>
      </c>
      <c r="X1055" s="132">
        <v>4.8000000000000001E-4</v>
      </c>
    </row>
    <row r="1056" spans="1:24">
      <c r="A1056" t="s">
        <v>1214</v>
      </c>
      <c r="B1056" t="s">
        <v>1254</v>
      </c>
      <c r="C1056" t="s">
        <v>1935</v>
      </c>
      <c r="D1056" t="s">
        <v>1936</v>
      </c>
      <c r="E1056" t="s">
        <v>310</v>
      </c>
      <c r="F1056" t="s">
        <v>3749</v>
      </c>
      <c r="G1056" t="s">
        <v>3750</v>
      </c>
      <c r="H1056" t="s">
        <v>322</v>
      </c>
      <c r="I1056" t="s">
        <v>918</v>
      </c>
      <c r="J1056" t="s">
        <v>205</v>
      </c>
      <c r="K1056" t="s">
        <v>205</v>
      </c>
      <c r="L1056" t="s">
        <v>326</v>
      </c>
      <c r="M1056" t="s">
        <v>341</v>
      </c>
      <c r="N1056" t="s">
        <v>465</v>
      </c>
      <c r="O1056" t="s">
        <v>340</v>
      </c>
      <c r="P1056" t="s">
        <v>1213</v>
      </c>
      <c r="Q1056" s="131">
        <v>1455</v>
      </c>
      <c r="R1056" s="131">
        <v>1</v>
      </c>
      <c r="S1056" s="131">
        <v>6170</v>
      </c>
      <c r="T1056" s="109"/>
      <c r="U1056" s="131">
        <v>89.774000000000001</v>
      </c>
      <c r="V1056" s="132">
        <v>1.0000000000000001E-5</v>
      </c>
      <c r="W1056" s="132">
        <v>3.1045336032546854E-3</v>
      </c>
      <c r="X1056" s="132">
        <v>4.0000000000000002E-4</v>
      </c>
    </row>
    <row r="1057" spans="1:24">
      <c r="A1057" t="s">
        <v>1214</v>
      </c>
      <c r="B1057" t="s">
        <v>1254</v>
      </c>
      <c r="C1057" t="s">
        <v>2606</v>
      </c>
      <c r="D1057" t="s">
        <v>2607</v>
      </c>
      <c r="E1057" t="s">
        <v>310</v>
      </c>
      <c r="F1057" t="s">
        <v>2606</v>
      </c>
      <c r="G1057" t="s">
        <v>3543</v>
      </c>
      <c r="H1057" t="s">
        <v>322</v>
      </c>
      <c r="I1057" t="s">
        <v>918</v>
      </c>
      <c r="J1057" t="s">
        <v>205</v>
      </c>
      <c r="K1057" t="s">
        <v>205</v>
      </c>
      <c r="L1057" t="s">
        <v>326</v>
      </c>
      <c r="M1057" t="s">
        <v>341</v>
      </c>
      <c r="N1057" t="s">
        <v>479</v>
      </c>
      <c r="O1057" t="s">
        <v>340</v>
      </c>
      <c r="P1057" t="s">
        <v>1213</v>
      </c>
      <c r="Q1057" s="131">
        <v>4653.92</v>
      </c>
      <c r="R1057" s="131">
        <v>1</v>
      </c>
      <c r="S1057" s="131">
        <v>1735</v>
      </c>
      <c r="T1057" s="109"/>
      <c r="U1057" s="131">
        <v>80.745999999999995</v>
      </c>
      <c r="V1057" s="132">
        <v>2.0000000000000002E-5</v>
      </c>
      <c r="W1057" s="132">
        <v>2.7923304111257471E-3</v>
      </c>
      <c r="X1057" s="132">
        <v>3.6000000000000002E-4</v>
      </c>
    </row>
    <row r="1058" spans="1:24">
      <c r="A1058" t="s">
        <v>1214</v>
      </c>
      <c r="B1058" t="s">
        <v>1254</v>
      </c>
      <c r="C1058" t="s">
        <v>3561</v>
      </c>
      <c r="D1058" t="s">
        <v>3562</v>
      </c>
      <c r="E1058" t="s">
        <v>310</v>
      </c>
      <c r="F1058" t="s">
        <v>3561</v>
      </c>
      <c r="G1058" t="s">
        <v>3563</v>
      </c>
      <c r="H1058" t="s">
        <v>322</v>
      </c>
      <c r="I1058" t="s">
        <v>918</v>
      </c>
      <c r="J1058" t="s">
        <v>205</v>
      </c>
      <c r="K1058" t="s">
        <v>205</v>
      </c>
      <c r="L1058" t="s">
        <v>326</v>
      </c>
      <c r="M1058" t="s">
        <v>341</v>
      </c>
      <c r="N1058" t="s">
        <v>459</v>
      </c>
      <c r="O1058" t="s">
        <v>340</v>
      </c>
      <c r="P1058" t="s">
        <v>1213</v>
      </c>
      <c r="Q1058" s="131">
        <v>219</v>
      </c>
      <c r="R1058" s="131">
        <v>1</v>
      </c>
      <c r="S1058" s="131">
        <v>29040</v>
      </c>
      <c r="T1058" s="109"/>
      <c r="U1058" s="131">
        <v>63.597999999999999</v>
      </c>
      <c r="V1058" s="132">
        <v>0</v>
      </c>
      <c r="W1058" s="132">
        <v>2.1993241706929787E-3</v>
      </c>
      <c r="X1058" s="132">
        <v>2.7999999999999998E-4</v>
      </c>
    </row>
    <row r="1059" spans="1:24">
      <c r="A1059" t="s">
        <v>1214</v>
      </c>
      <c r="B1059" t="s">
        <v>1254</v>
      </c>
      <c r="C1059" t="s">
        <v>1581</v>
      </c>
      <c r="D1059" t="s">
        <v>1582</v>
      </c>
      <c r="E1059" t="s">
        <v>310</v>
      </c>
      <c r="F1059" t="s">
        <v>3584</v>
      </c>
      <c r="G1059" t="s">
        <v>3585</v>
      </c>
      <c r="H1059" t="s">
        <v>322</v>
      </c>
      <c r="I1059" t="s">
        <v>918</v>
      </c>
      <c r="J1059" t="s">
        <v>205</v>
      </c>
      <c r="K1059" t="s">
        <v>205</v>
      </c>
      <c r="L1059" t="s">
        <v>326</v>
      </c>
      <c r="M1059" t="s">
        <v>341</v>
      </c>
      <c r="N1059" t="s">
        <v>448</v>
      </c>
      <c r="O1059" t="s">
        <v>340</v>
      </c>
      <c r="P1059" t="s">
        <v>1213</v>
      </c>
      <c r="Q1059" s="131">
        <v>2714</v>
      </c>
      <c r="R1059" s="131">
        <v>1</v>
      </c>
      <c r="S1059" s="131">
        <v>2063</v>
      </c>
      <c r="T1059" s="109"/>
      <c r="U1059" s="131">
        <v>55.99</v>
      </c>
      <c r="V1059" s="132">
        <v>4.0000000000000003E-5</v>
      </c>
      <c r="W1059" s="132">
        <v>1.936226930361016E-3</v>
      </c>
      <c r="X1059" s="132">
        <v>2.5000000000000001E-4</v>
      </c>
    </row>
    <row r="1060" spans="1:24">
      <c r="A1060" t="s">
        <v>1214</v>
      </c>
      <c r="B1060" t="s">
        <v>1254</v>
      </c>
      <c r="C1060" t="s">
        <v>3960</v>
      </c>
      <c r="D1060" t="s">
        <v>3961</v>
      </c>
      <c r="E1060" t="s">
        <v>310</v>
      </c>
      <c r="F1060" t="s">
        <v>3962</v>
      </c>
      <c r="G1060" t="s">
        <v>3963</v>
      </c>
      <c r="H1060" t="s">
        <v>322</v>
      </c>
      <c r="I1060" t="s">
        <v>918</v>
      </c>
      <c r="J1060" t="s">
        <v>205</v>
      </c>
      <c r="K1060" t="s">
        <v>205</v>
      </c>
      <c r="L1060" t="s">
        <v>326</v>
      </c>
      <c r="M1060" t="s">
        <v>341</v>
      </c>
      <c r="N1060" t="s">
        <v>451</v>
      </c>
      <c r="O1060" t="s">
        <v>340</v>
      </c>
      <c r="P1060" t="s">
        <v>1213</v>
      </c>
      <c r="Q1060" s="131">
        <v>20915</v>
      </c>
      <c r="R1060" s="131">
        <v>1</v>
      </c>
      <c r="S1060" s="131">
        <v>167.8</v>
      </c>
      <c r="T1060" s="109"/>
      <c r="U1060" s="131">
        <v>35.094999999999999</v>
      </c>
      <c r="V1060" s="132">
        <v>1.23E-3</v>
      </c>
      <c r="W1060" s="132">
        <v>1.2136432241653839E-3</v>
      </c>
      <c r="X1060" s="132">
        <v>1.6000000000000001E-4</v>
      </c>
    </row>
    <row r="1061" spans="1:24">
      <c r="A1061" t="s">
        <v>1214</v>
      </c>
      <c r="B1061" t="s">
        <v>1254</v>
      </c>
      <c r="C1061" t="s">
        <v>1892</v>
      </c>
      <c r="D1061" t="s">
        <v>1893</v>
      </c>
      <c r="E1061" t="s">
        <v>312</v>
      </c>
      <c r="F1061" t="s">
        <v>1892</v>
      </c>
      <c r="G1061" t="s">
        <v>3626</v>
      </c>
      <c r="H1061" t="s">
        <v>322</v>
      </c>
      <c r="I1061" t="s">
        <v>918</v>
      </c>
      <c r="J1061" t="s">
        <v>205</v>
      </c>
      <c r="K1061" t="s">
        <v>234</v>
      </c>
      <c r="L1061" t="s">
        <v>326</v>
      </c>
      <c r="M1061" t="s">
        <v>341</v>
      </c>
      <c r="N1061" t="s">
        <v>455</v>
      </c>
      <c r="O1061" t="s">
        <v>340</v>
      </c>
      <c r="P1061" t="s">
        <v>1213</v>
      </c>
      <c r="Q1061" s="131">
        <v>747</v>
      </c>
      <c r="R1061" s="131">
        <v>1</v>
      </c>
      <c r="S1061" s="131">
        <v>4272</v>
      </c>
      <c r="T1061" s="109">
        <v>0.75600000000000001</v>
      </c>
      <c r="U1061" s="131">
        <v>32.667999999999999</v>
      </c>
      <c r="V1061" s="132">
        <v>0</v>
      </c>
      <c r="W1061" s="132">
        <v>1.1297135445799903E-3</v>
      </c>
      <c r="X1061" s="132">
        <v>1.4999999999999999E-4</v>
      </c>
    </row>
    <row r="1062" spans="1:24">
      <c r="A1062" t="s">
        <v>1214</v>
      </c>
      <c r="B1062" t="s">
        <v>1254</v>
      </c>
      <c r="C1062" t="s">
        <v>3919</v>
      </c>
      <c r="D1062" t="s">
        <v>3920</v>
      </c>
      <c r="E1062" t="s">
        <v>310</v>
      </c>
      <c r="F1062" t="s">
        <v>3921</v>
      </c>
      <c r="G1062" t="s">
        <v>3922</v>
      </c>
      <c r="H1062" t="s">
        <v>322</v>
      </c>
      <c r="I1062" t="s">
        <v>918</v>
      </c>
      <c r="J1062" t="s">
        <v>205</v>
      </c>
      <c r="K1062" t="s">
        <v>205</v>
      </c>
      <c r="L1062" t="s">
        <v>326</v>
      </c>
      <c r="M1062" t="s">
        <v>341</v>
      </c>
      <c r="N1062" t="s">
        <v>451</v>
      </c>
      <c r="O1062" t="s">
        <v>340</v>
      </c>
      <c r="P1062" t="s">
        <v>1213</v>
      </c>
      <c r="Q1062" s="131">
        <v>11600</v>
      </c>
      <c r="R1062" s="131">
        <v>1</v>
      </c>
      <c r="S1062" s="131">
        <v>126.7</v>
      </c>
      <c r="T1062" s="109"/>
      <c r="U1062" s="131">
        <v>14.696999999999999</v>
      </c>
      <c r="V1062" s="132">
        <v>1.6999999999999999E-3</v>
      </c>
      <c r="W1062" s="132">
        <v>5.0824660109869346E-4</v>
      </c>
      <c r="X1062" s="132">
        <v>6.9999999999999994E-5</v>
      </c>
    </row>
    <row r="1063" spans="1:24">
      <c r="A1063" t="s">
        <v>1214</v>
      </c>
      <c r="B1063" t="s">
        <v>1254</v>
      </c>
      <c r="C1063" t="s">
        <v>3923</v>
      </c>
      <c r="D1063" t="s">
        <v>3924</v>
      </c>
      <c r="E1063" t="s">
        <v>80</v>
      </c>
      <c r="F1063" t="s">
        <v>3925</v>
      </c>
      <c r="G1063" t="s">
        <v>3926</v>
      </c>
      <c r="H1063" t="s">
        <v>322</v>
      </c>
      <c r="I1063" t="s">
        <v>918</v>
      </c>
      <c r="J1063" t="s">
        <v>206</v>
      </c>
      <c r="K1063" t="s">
        <v>225</v>
      </c>
      <c r="L1063" t="s">
        <v>326</v>
      </c>
      <c r="M1063" t="s">
        <v>345</v>
      </c>
      <c r="N1063" t="s">
        <v>549</v>
      </c>
      <c r="O1063" t="s">
        <v>340</v>
      </c>
      <c r="P1063" t="s">
        <v>1216</v>
      </c>
      <c r="Q1063" s="131">
        <v>1981</v>
      </c>
      <c r="R1063" s="131">
        <v>3.3719999999999999</v>
      </c>
      <c r="S1063" s="131">
        <v>15799</v>
      </c>
      <c r="T1063" s="109">
        <v>1.4999999999999999E-2</v>
      </c>
      <c r="U1063" s="131">
        <v>1055.413</v>
      </c>
      <c r="V1063" s="132">
        <v>0</v>
      </c>
      <c r="W1063" s="132">
        <v>3.6497929509789438E-2</v>
      </c>
      <c r="X1063" s="132">
        <v>4.6899999999999997E-3</v>
      </c>
    </row>
    <row r="1064" spans="1:24">
      <c r="A1064" t="s">
        <v>1214</v>
      </c>
      <c r="B1064" t="s">
        <v>1254</v>
      </c>
      <c r="C1064" t="s">
        <v>3352</v>
      </c>
      <c r="D1064" t="s">
        <v>3353</v>
      </c>
      <c r="E1064" t="s">
        <v>80</v>
      </c>
      <c r="F1064" t="s">
        <v>3352</v>
      </c>
      <c r="G1064" t="s">
        <v>3680</v>
      </c>
      <c r="H1064" t="s">
        <v>322</v>
      </c>
      <c r="I1064" t="s">
        <v>918</v>
      </c>
      <c r="J1064" t="s">
        <v>206</v>
      </c>
      <c r="K1064" t="s">
        <v>225</v>
      </c>
      <c r="L1064" t="s">
        <v>326</v>
      </c>
      <c r="M1064" t="s">
        <v>345</v>
      </c>
      <c r="N1064" t="s">
        <v>546</v>
      </c>
      <c r="O1064" t="s">
        <v>340</v>
      </c>
      <c r="P1064" t="s">
        <v>1216</v>
      </c>
      <c r="Q1064" s="131">
        <v>323</v>
      </c>
      <c r="R1064" s="131">
        <v>3.3719999999999999</v>
      </c>
      <c r="S1064" s="131">
        <v>73809</v>
      </c>
      <c r="T1064" s="109"/>
      <c r="U1064" s="131">
        <v>803.89499999999998</v>
      </c>
      <c r="V1064" s="132">
        <v>0</v>
      </c>
      <c r="W1064" s="132">
        <v>2.7800020506922107E-2</v>
      </c>
      <c r="X1064" s="132">
        <v>3.5699999999999998E-3</v>
      </c>
    </row>
    <row r="1065" spans="1:24">
      <c r="A1065" t="s">
        <v>1214</v>
      </c>
      <c r="B1065" t="s">
        <v>1254</v>
      </c>
      <c r="C1065" t="s">
        <v>3660</v>
      </c>
      <c r="D1065" t="s">
        <v>3661</v>
      </c>
      <c r="E1065" t="s">
        <v>80</v>
      </c>
      <c r="F1065" t="s">
        <v>3662</v>
      </c>
      <c r="G1065" t="s">
        <v>3663</v>
      </c>
      <c r="H1065" t="s">
        <v>322</v>
      </c>
      <c r="I1065" t="s">
        <v>918</v>
      </c>
      <c r="J1065" t="s">
        <v>206</v>
      </c>
      <c r="K1065" t="s">
        <v>225</v>
      </c>
      <c r="L1065" t="s">
        <v>326</v>
      </c>
      <c r="M1065" t="s">
        <v>345</v>
      </c>
      <c r="N1065" t="s">
        <v>546</v>
      </c>
      <c r="O1065" t="s">
        <v>340</v>
      </c>
      <c r="P1065" t="s">
        <v>1216</v>
      </c>
      <c r="Q1065" s="131">
        <v>1308</v>
      </c>
      <c r="R1065" s="131">
        <v>3.3719999999999999</v>
      </c>
      <c r="S1065" s="131">
        <v>17739</v>
      </c>
      <c r="T1065" s="109"/>
      <c r="U1065" s="131">
        <v>782.39200000000005</v>
      </c>
      <c r="V1065" s="132">
        <v>0</v>
      </c>
      <c r="W1065" s="132">
        <v>2.7056411153759886E-2</v>
      </c>
      <c r="X1065" s="132">
        <v>3.48E-3</v>
      </c>
    </row>
    <row r="1066" spans="1:24">
      <c r="A1066" t="s">
        <v>1214</v>
      </c>
      <c r="B1066" t="s">
        <v>1254</v>
      </c>
      <c r="C1066" t="s">
        <v>3648</v>
      </c>
      <c r="D1066" t="s">
        <v>3649</v>
      </c>
      <c r="E1066" t="s">
        <v>80</v>
      </c>
      <c r="F1066" t="s">
        <v>3650</v>
      </c>
      <c r="G1066" t="s">
        <v>3651</v>
      </c>
      <c r="H1066" t="s">
        <v>322</v>
      </c>
      <c r="I1066" t="s">
        <v>918</v>
      </c>
      <c r="J1066" t="s">
        <v>206</v>
      </c>
      <c r="K1066" t="s">
        <v>225</v>
      </c>
      <c r="L1066" t="s">
        <v>326</v>
      </c>
      <c r="M1066" t="s">
        <v>345</v>
      </c>
      <c r="N1066" t="s">
        <v>545</v>
      </c>
      <c r="O1066" t="s">
        <v>340</v>
      </c>
      <c r="P1066" t="s">
        <v>1216</v>
      </c>
      <c r="Q1066" s="131">
        <v>448</v>
      </c>
      <c r="R1066" s="131">
        <v>3.3719999999999999</v>
      </c>
      <c r="S1066" s="131">
        <v>49741</v>
      </c>
      <c r="T1066" s="109"/>
      <c r="U1066" s="131">
        <v>751.41499999999996</v>
      </c>
      <c r="V1066" s="132">
        <v>0</v>
      </c>
      <c r="W1066" s="132">
        <v>2.5985175189805726E-2</v>
      </c>
      <c r="X1066" s="132">
        <v>3.3400000000000001E-3</v>
      </c>
    </row>
    <row r="1067" spans="1:24">
      <c r="A1067" t="s">
        <v>1214</v>
      </c>
      <c r="B1067" t="s">
        <v>1254</v>
      </c>
      <c r="C1067" t="s">
        <v>3263</v>
      </c>
      <c r="D1067" t="s">
        <v>3264</v>
      </c>
      <c r="E1067" t="s">
        <v>80</v>
      </c>
      <c r="F1067" t="s">
        <v>3801</v>
      </c>
      <c r="G1067" t="s">
        <v>3802</v>
      </c>
      <c r="H1067" t="s">
        <v>322</v>
      </c>
      <c r="I1067" t="s">
        <v>918</v>
      </c>
      <c r="J1067" t="s">
        <v>206</v>
      </c>
      <c r="K1067" t="s">
        <v>225</v>
      </c>
      <c r="L1067" t="s">
        <v>326</v>
      </c>
      <c r="M1067" t="s">
        <v>345</v>
      </c>
      <c r="N1067" t="s">
        <v>545</v>
      </c>
      <c r="O1067" t="s">
        <v>340</v>
      </c>
      <c r="P1067" t="s">
        <v>1216</v>
      </c>
      <c r="Q1067" s="131">
        <v>964</v>
      </c>
      <c r="R1067" s="131">
        <v>3.3719999999999999</v>
      </c>
      <c r="S1067" s="131">
        <v>21939</v>
      </c>
      <c r="T1067" s="109"/>
      <c r="U1067" s="131">
        <v>713.15099999999995</v>
      </c>
      <c r="V1067" s="132">
        <v>0</v>
      </c>
      <c r="W1067" s="132">
        <v>2.4661942697158219E-2</v>
      </c>
      <c r="X1067" s="132">
        <v>3.1700000000000001E-3</v>
      </c>
    </row>
    <row r="1068" spans="1:24">
      <c r="A1068" t="s">
        <v>1214</v>
      </c>
      <c r="B1068" t="s">
        <v>1254</v>
      </c>
      <c r="C1068" t="s">
        <v>3689</v>
      </c>
      <c r="D1068" t="s">
        <v>3690</v>
      </c>
      <c r="E1068" t="s">
        <v>80</v>
      </c>
      <c r="F1068" t="s">
        <v>3691</v>
      </c>
      <c r="G1068" t="s">
        <v>3692</v>
      </c>
      <c r="H1068" t="s">
        <v>322</v>
      </c>
      <c r="I1068" t="s">
        <v>918</v>
      </c>
      <c r="J1068" t="s">
        <v>206</v>
      </c>
      <c r="K1068" t="s">
        <v>225</v>
      </c>
      <c r="L1068" t="s">
        <v>326</v>
      </c>
      <c r="M1068" t="s">
        <v>345</v>
      </c>
      <c r="N1068" t="s">
        <v>547</v>
      </c>
      <c r="O1068" t="s">
        <v>340</v>
      </c>
      <c r="P1068" t="s">
        <v>1216</v>
      </c>
      <c r="Q1068" s="131">
        <v>904</v>
      </c>
      <c r="R1068" s="131">
        <v>3.3719999999999999</v>
      </c>
      <c r="S1068" s="131">
        <v>20517</v>
      </c>
      <c r="T1068" s="109"/>
      <c r="U1068" s="131">
        <v>625.41700000000003</v>
      </c>
      <c r="V1068" s="132">
        <v>0</v>
      </c>
      <c r="W1068" s="132">
        <v>2.1627955672541443E-2</v>
      </c>
      <c r="X1068" s="132">
        <v>2.7799999999999999E-3</v>
      </c>
    </row>
    <row r="1069" spans="1:24">
      <c r="A1069" t="s">
        <v>1214</v>
      </c>
      <c r="B1069" t="s">
        <v>1254</v>
      </c>
      <c r="C1069" t="s">
        <v>3357</v>
      </c>
      <c r="D1069" t="s">
        <v>3358</v>
      </c>
      <c r="E1069" t="s">
        <v>80</v>
      </c>
      <c r="F1069" t="s">
        <v>3664</v>
      </c>
      <c r="G1069" t="s">
        <v>3665</v>
      </c>
      <c r="H1069" t="s">
        <v>322</v>
      </c>
      <c r="I1069" t="s">
        <v>918</v>
      </c>
      <c r="J1069" t="s">
        <v>206</v>
      </c>
      <c r="K1069" t="s">
        <v>302</v>
      </c>
      <c r="L1069" t="s">
        <v>326</v>
      </c>
      <c r="M1069" t="s">
        <v>345</v>
      </c>
      <c r="N1069" t="s">
        <v>549</v>
      </c>
      <c r="O1069" t="s">
        <v>340</v>
      </c>
      <c r="P1069" t="s">
        <v>1216</v>
      </c>
      <c r="Q1069" s="131">
        <v>800</v>
      </c>
      <c r="R1069" s="131">
        <v>3.3719999999999999</v>
      </c>
      <c r="S1069" s="131">
        <v>22649</v>
      </c>
      <c r="T1069" s="109">
        <v>0.375</v>
      </c>
      <c r="U1069" s="131">
        <v>612.245</v>
      </c>
      <c r="V1069" s="132">
        <v>0</v>
      </c>
      <c r="W1069" s="132">
        <v>2.1172446097140207E-2</v>
      </c>
      <c r="X1069" s="132">
        <v>2.7200000000000002E-3</v>
      </c>
    </row>
    <row r="1070" spans="1:24">
      <c r="A1070" t="s">
        <v>1214</v>
      </c>
      <c r="B1070" t="s">
        <v>1254</v>
      </c>
      <c r="C1070" t="s">
        <v>3927</v>
      </c>
      <c r="D1070" t="s">
        <v>3928</v>
      </c>
      <c r="E1070" t="s">
        <v>310</v>
      </c>
      <c r="F1070" t="s">
        <v>3929</v>
      </c>
      <c r="G1070" t="s">
        <v>3930</v>
      </c>
      <c r="H1070" t="s">
        <v>322</v>
      </c>
      <c r="I1070" t="s">
        <v>918</v>
      </c>
      <c r="J1070" t="s">
        <v>206</v>
      </c>
      <c r="K1070" t="s">
        <v>205</v>
      </c>
      <c r="L1070" t="s">
        <v>326</v>
      </c>
      <c r="M1070" t="s">
        <v>347</v>
      </c>
      <c r="N1070" t="s">
        <v>545</v>
      </c>
      <c r="O1070" t="s">
        <v>340</v>
      </c>
      <c r="P1070" t="s">
        <v>1216</v>
      </c>
      <c r="Q1070" s="131">
        <v>5391.33</v>
      </c>
      <c r="R1070" s="131">
        <v>3.3719999999999999</v>
      </c>
      <c r="S1070" s="131">
        <v>59.5</v>
      </c>
      <c r="T1070" s="109"/>
      <c r="U1070" s="131">
        <v>10.817</v>
      </c>
      <c r="V1070" s="132">
        <v>1.9000000000000001E-4</v>
      </c>
      <c r="W1070" s="132">
        <v>3.7406977506188797E-4</v>
      </c>
      <c r="X1070" s="132">
        <v>5.0000000000000002E-5</v>
      </c>
    </row>
    <row r="1071" spans="1:24">
      <c r="A1071" t="s">
        <v>1214</v>
      </c>
      <c r="B1071" t="s">
        <v>1254</v>
      </c>
      <c r="C1071" t="s">
        <v>3935</v>
      </c>
      <c r="D1071" t="s">
        <v>3936</v>
      </c>
      <c r="E1071" t="s">
        <v>80</v>
      </c>
      <c r="F1071" t="s">
        <v>3937</v>
      </c>
      <c r="G1071" t="s">
        <v>3938</v>
      </c>
      <c r="H1071" t="s">
        <v>322</v>
      </c>
      <c r="I1071" t="s">
        <v>918</v>
      </c>
      <c r="J1071" t="s">
        <v>206</v>
      </c>
      <c r="K1071" t="s">
        <v>273</v>
      </c>
      <c r="L1071" t="s">
        <v>326</v>
      </c>
      <c r="M1071" t="s">
        <v>315</v>
      </c>
      <c r="N1071" t="s">
        <v>569</v>
      </c>
      <c r="O1071" t="s">
        <v>340</v>
      </c>
      <c r="P1071" t="s">
        <v>1217</v>
      </c>
      <c r="Q1071" s="131">
        <v>2302</v>
      </c>
      <c r="R1071" s="131">
        <v>3.9550000000000001</v>
      </c>
      <c r="S1071" s="131">
        <v>110</v>
      </c>
      <c r="T1071" s="109"/>
      <c r="U1071" s="131">
        <v>10.015000000000001</v>
      </c>
      <c r="V1071" s="132">
        <v>3.0000000000000001E-5</v>
      </c>
      <c r="W1071" s="132">
        <v>3.4633528679345549E-4</v>
      </c>
      <c r="X1071" s="132">
        <v>4.0000000000000003E-5</v>
      </c>
    </row>
    <row r="1072" spans="1:24">
      <c r="A1072" t="s">
        <v>1214</v>
      </c>
      <c r="B1072" t="s">
        <v>1255</v>
      </c>
      <c r="C1072" t="s">
        <v>1992</v>
      </c>
      <c r="D1072" t="s">
        <v>1993</v>
      </c>
      <c r="E1072" t="s">
        <v>310</v>
      </c>
      <c r="F1072" t="s">
        <v>1992</v>
      </c>
      <c r="G1072" t="s">
        <v>3517</v>
      </c>
      <c r="H1072" t="s">
        <v>322</v>
      </c>
      <c r="I1072" t="s">
        <v>918</v>
      </c>
      <c r="J1072" t="s">
        <v>205</v>
      </c>
      <c r="K1072" t="s">
        <v>205</v>
      </c>
      <c r="L1072" t="s">
        <v>326</v>
      </c>
      <c r="M1072" t="s">
        <v>341</v>
      </c>
      <c r="N1072" t="s">
        <v>449</v>
      </c>
      <c r="O1072" t="s">
        <v>340</v>
      </c>
      <c r="P1072" t="s">
        <v>1213</v>
      </c>
      <c r="Q1072" s="131">
        <v>27721</v>
      </c>
      <c r="R1072" s="131">
        <v>1</v>
      </c>
      <c r="S1072" s="131">
        <v>6462</v>
      </c>
      <c r="T1072" s="109"/>
      <c r="U1072" s="131">
        <v>1791.3309999999999</v>
      </c>
      <c r="V1072" s="132">
        <v>2.0000000000000002E-5</v>
      </c>
      <c r="W1072" s="132">
        <v>6.1461617964446907E-2</v>
      </c>
      <c r="X1072" s="132">
        <v>9.9399999999999992E-3</v>
      </c>
    </row>
    <row r="1073" spans="1:24">
      <c r="A1073" t="s">
        <v>1214</v>
      </c>
      <c r="B1073" t="s">
        <v>1255</v>
      </c>
      <c r="C1073" t="s">
        <v>1536</v>
      </c>
      <c r="D1073" t="s">
        <v>1537</v>
      </c>
      <c r="E1073" t="s">
        <v>310</v>
      </c>
      <c r="F1073" t="s">
        <v>1536</v>
      </c>
      <c r="G1073" t="s">
        <v>3514</v>
      </c>
      <c r="H1073" t="s">
        <v>322</v>
      </c>
      <c r="I1073" t="s">
        <v>918</v>
      </c>
      <c r="J1073" t="s">
        <v>205</v>
      </c>
      <c r="K1073" t="s">
        <v>205</v>
      </c>
      <c r="L1073" t="s">
        <v>326</v>
      </c>
      <c r="M1073" t="s">
        <v>341</v>
      </c>
      <c r="N1073" t="s">
        <v>449</v>
      </c>
      <c r="O1073" t="s">
        <v>340</v>
      </c>
      <c r="P1073" t="s">
        <v>1213</v>
      </c>
      <c r="Q1073" s="131">
        <v>27167</v>
      </c>
      <c r="R1073" s="131">
        <v>1</v>
      </c>
      <c r="S1073" s="131">
        <v>6262</v>
      </c>
      <c r="T1073" s="109"/>
      <c r="U1073" s="131">
        <v>1701.1980000000001</v>
      </c>
      <c r="V1073" s="132">
        <v>2.0000000000000002E-5</v>
      </c>
      <c r="W1073" s="132">
        <v>5.8369101834268015E-2</v>
      </c>
      <c r="X1073" s="132">
        <v>9.4400000000000005E-3</v>
      </c>
    </row>
    <row r="1074" spans="1:24">
      <c r="A1074" t="s">
        <v>1214</v>
      </c>
      <c r="B1074" t="s">
        <v>1255</v>
      </c>
      <c r="C1074" t="s">
        <v>2172</v>
      </c>
      <c r="D1074" t="s">
        <v>2173</v>
      </c>
      <c r="E1074" t="s">
        <v>310</v>
      </c>
      <c r="F1074" t="s">
        <v>2172</v>
      </c>
      <c r="G1074" t="s">
        <v>3519</v>
      </c>
      <c r="H1074" t="s">
        <v>322</v>
      </c>
      <c r="I1074" t="s">
        <v>918</v>
      </c>
      <c r="J1074" t="s">
        <v>205</v>
      </c>
      <c r="K1074" t="s">
        <v>205</v>
      </c>
      <c r="L1074" t="s">
        <v>326</v>
      </c>
      <c r="M1074" t="s">
        <v>341</v>
      </c>
      <c r="N1074" t="s">
        <v>468</v>
      </c>
      <c r="O1074" t="s">
        <v>340</v>
      </c>
      <c r="P1074" t="s">
        <v>1213</v>
      </c>
      <c r="Q1074" s="131">
        <v>10349</v>
      </c>
      <c r="R1074" s="131">
        <v>1</v>
      </c>
      <c r="S1074" s="131">
        <v>5699</v>
      </c>
      <c r="T1074" s="109"/>
      <c r="U1074" s="131">
        <v>589.79</v>
      </c>
      <c r="V1074" s="132">
        <v>1.0000000000000001E-5</v>
      </c>
      <c r="W1074" s="132">
        <v>2.0236041055087608E-2</v>
      </c>
      <c r="X1074" s="132">
        <v>3.2699999999999999E-3</v>
      </c>
    </row>
    <row r="1075" spans="1:24">
      <c r="A1075" t="s">
        <v>1214</v>
      </c>
      <c r="B1075" t="s">
        <v>1255</v>
      </c>
      <c r="C1075" t="s">
        <v>3253</v>
      </c>
      <c r="D1075" t="s">
        <v>3254</v>
      </c>
      <c r="E1075" t="s">
        <v>310</v>
      </c>
      <c r="F1075" t="s">
        <v>3253</v>
      </c>
      <c r="G1075" t="s">
        <v>3518</v>
      </c>
      <c r="H1075" t="s">
        <v>322</v>
      </c>
      <c r="I1075" t="s">
        <v>918</v>
      </c>
      <c r="J1075" t="s">
        <v>205</v>
      </c>
      <c r="K1075" t="s">
        <v>205</v>
      </c>
      <c r="L1075" t="s">
        <v>326</v>
      </c>
      <c r="M1075" t="s">
        <v>341</v>
      </c>
      <c r="N1075" t="s">
        <v>449</v>
      </c>
      <c r="O1075" t="s">
        <v>340</v>
      </c>
      <c r="P1075" t="s">
        <v>1213</v>
      </c>
      <c r="Q1075" s="131">
        <v>12785</v>
      </c>
      <c r="R1075" s="131">
        <v>1</v>
      </c>
      <c r="S1075" s="131">
        <v>3356</v>
      </c>
      <c r="T1075" s="109"/>
      <c r="U1075" s="131">
        <v>429.065</v>
      </c>
      <c r="V1075" s="132">
        <v>1.0000000000000001E-5</v>
      </c>
      <c r="W1075" s="132">
        <v>1.4721471973585793E-2</v>
      </c>
      <c r="X1075" s="132">
        <v>2.3800000000000002E-3</v>
      </c>
    </row>
    <row r="1076" spans="1:24">
      <c r="A1076" t="s">
        <v>1214</v>
      </c>
      <c r="B1076" t="s">
        <v>1255</v>
      </c>
      <c r="C1076" t="s">
        <v>2556</v>
      </c>
      <c r="D1076" t="s">
        <v>2557</v>
      </c>
      <c r="E1076" t="s">
        <v>310</v>
      </c>
      <c r="F1076" t="s">
        <v>2556</v>
      </c>
      <c r="G1076" t="s">
        <v>3520</v>
      </c>
      <c r="H1076" t="s">
        <v>322</v>
      </c>
      <c r="I1076" t="s">
        <v>918</v>
      </c>
      <c r="J1076" t="s">
        <v>205</v>
      </c>
      <c r="K1076" t="s">
        <v>205</v>
      </c>
      <c r="L1076" t="s">
        <v>326</v>
      </c>
      <c r="M1076" t="s">
        <v>341</v>
      </c>
      <c r="N1076" t="s">
        <v>447</v>
      </c>
      <c r="O1076" t="s">
        <v>340</v>
      </c>
      <c r="P1076" t="s">
        <v>1213</v>
      </c>
      <c r="Q1076" s="131">
        <v>258</v>
      </c>
      <c r="R1076" s="131">
        <v>1</v>
      </c>
      <c r="S1076" s="131">
        <v>149800</v>
      </c>
      <c r="T1076" s="109">
        <v>0.52200000000000002</v>
      </c>
      <c r="U1076" s="131">
        <v>387.00599999999997</v>
      </c>
      <c r="V1076" s="132">
        <v>1.0000000000000001E-5</v>
      </c>
      <c r="W1076" s="132">
        <v>1.3278402998635506E-2</v>
      </c>
      <c r="X1076" s="132">
        <v>2.15E-3</v>
      </c>
    </row>
    <row r="1077" spans="1:24">
      <c r="A1077" t="s">
        <v>1214</v>
      </c>
      <c r="B1077" t="s">
        <v>1255</v>
      </c>
      <c r="C1077" t="s">
        <v>1898</v>
      </c>
      <c r="D1077" t="s">
        <v>1899</v>
      </c>
      <c r="E1077" t="s">
        <v>310</v>
      </c>
      <c r="F1077" t="s">
        <v>3538</v>
      </c>
      <c r="G1077" t="s">
        <v>3539</v>
      </c>
      <c r="H1077" t="s">
        <v>322</v>
      </c>
      <c r="I1077" t="s">
        <v>918</v>
      </c>
      <c r="J1077" t="s">
        <v>205</v>
      </c>
      <c r="K1077" t="s">
        <v>205</v>
      </c>
      <c r="L1077" t="s">
        <v>326</v>
      </c>
      <c r="M1077" t="s">
        <v>341</v>
      </c>
      <c r="N1077" t="s">
        <v>449</v>
      </c>
      <c r="O1077" t="s">
        <v>340</v>
      </c>
      <c r="P1077" t="s">
        <v>1213</v>
      </c>
      <c r="Q1077" s="131">
        <v>1614</v>
      </c>
      <c r="R1077" s="131">
        <v>1</v>
      </c>
      <c r="S1077" s="131">
        <v>21950</v>
      </c>
      <c r="T1077" s="109"/>
      <c r="U1077" s="131">
        <v>354.27300000000002</v>
      </c>
      <c r="V1077" s="132">
        <v>1.0000000000000001E-5</v>
      </c>
      <c r="W1077" s="132">
        <v>1.215531455723063E-2</v>
      </c>
      <c r="X1077" s="132">
        <v>1.97E-3</v>
      </c>
    </row>
    <row r="1078" spans="1:24">
      <c r="A1078" t="s">
        <v>1214</v>
      </c>
      <c r="B1078" t="s">
        <v>1255</v>
      </c>
      <c r="C1078" t="s">
        <v>1526</v>
      </c>
      <c r="D1078" t="s">
        <v>1527</v>
      </c>
      <c r="E1078" t="s">
        <v>310</v>
      </c>
      <c r="F1078" t="s">
        <v>1526</v>
      </c>
      <c r="G1078" t="s">
        <v>3580</v>
      </c>
      <c r="H1078" t="s">
        <v>322</v>
      </c>
      <c r="I1078" t="s">
        <v>918</v>
      </c>
      <c r="J1078" t="s">
        <v>205</v>
      </c>
      <c r="K1078" t="s">
        <v>205</v>
      </c>
      <c r="L1078" t="s">
        <v>326</v>
      </c>
      <c r="M1078" t="s">
        <v>341</v>
      </c>
      <c r="N1078" t="s">
        <v>465</v>
      </c>
      <c r="O1078" t="s">
        <v>340</v>
      </c>
      <c r="P1078" t="s">
        <v>1213</v>
      </c>
      <c r="Q1078" s="131">
        <v>2169</v>
      </c>
      <c r="R1078" s="131">
        <v>1</v>
      </c>
      <c r="S1078" s="131">
        <v>15730</v>
      </c>
      <c r="T1078" s="109"/>
      <c r="U1078" s="131">
        <v>341.18400000000003</v>
      </c>
      <c r="V1078" s="132">
        <v>6.0000000000000002E-5</v>
      </c>
      <c r="W1078" s="132">
        <v>1.1706223285133712E-2</v>
      </c>
      <c r="X1078" s="132">
        <v>1.89E-3</v>
      </c>
    </row>
    <row r="1079" spans="1:24">
      <c r="A1079" t="s">
        <v>1214</v>
      </c>
      <c r="B1079" t="s">
        <v>1255</v>
      </c>
      <c r="C1079" t="s">
        <v>3525</v>
      </c>
      <c r="D1079" t="s">
        <v>3526</v>
      </c>
      <c r="E1079" t="s">
        <v>310</v>
      </c>
      <c r="F1079" t="s">
        <v>3525</v>
      </c>
      <c r="G1079" t="s">
        <v>3527</v>
      </c>
      <c r="H1079" t="s">
        <v>322</v>
      </c>
      <c r="I1079" t="s">
        <v>918</v>
      </c>
      <c r="J1079" t="s">
        <v>205</v>
      </c>
      <c r="K1079" t="s">
        <v>205</v>
      </c>
      <c r="L1079" t="s">
        <v>326</v>
      </c>
      <c r="M1079" t="s">
        <v>341</v>
      </c>
      <c r="N1079" t="s">
        <v>481</v>
      </c>
      <c r="O1079" t="s">
        <v>340</v>
      </c>
      <c r="P1079" t="s">
        <v>1213</v>
      </c>
      <c r="Q1079" s="131">
        <v>590</v>
      </c>
      <c r="R1079" s="131">
        <v>1</v>
      </c>
      <c r="S1079" s="131">
        <v>57150</v>
      </c>
      <c r="T1079" s="109"/>
      <c r="U1079" s="131">
        <v>337.185</v>
      </c>
      <c r="V1079" s="132">
        <v>1.0000000000000001E-5</v>
      </c>
      <c r="W1079" s="132">
        <v>1.1569015248070866E-2</v>
      </c>
      <c r="X1079" s="132">
        <v>1.8699999999999999E-3</v>
      </c>
    </row>
    <row r="1080" spans="1:24">
      <c r="A1080" t="s">
        <v>1214</v>
      </c>
      <c r="B1080" t="s">
        <v>1255</v>
      </c>
      <c r="C1080" t="s">
        <v>2184</v>
      </c>
      <c r="D1080" t="s">
        <v>2185</v>
      </c>
      <c r="E1080" t="s">
        <v>310</v>
      </c>
      <c r="F1080" t="s">
        <v>3515</v>
      </c>
      <c r="G1080" t="s">
        <v>3516</v>
      </c>
      <c r="H1080" t="s">
        <v>322</v>
      </c>
      <c r="I1080" t="s">
        <v>918</v>
      </c>
      <c r="J1080" t="s">
        <v>205</v>
      </c>
      <c r="K1080" t="s">
        <v>205</v>
      </c>
      <c r="L1080" t="s">
        <v>326</v>
      </c>
      <c r="M1080" t="s">
        <v>341</v>
      </c>
      <c r="N1080" t="s">
        <v>446</v>
      </c>
      <c r="O1080" t="s">
        <v>340</v>
      </c>
      <c r="P1080" t="s">
        <v>1213</v>
      </c>
      <c r="Q1080" s="131">
        <v>3377</v>
      </c>
      <c r="R1080" s="131">
        <v>1</v>
      </c>
      <c r="S1080" s="131">
        <v>9745</v>
      </c>
      <c r="T1080" s="109"/>
      <c r="U1080" s="131">
        <v>329.089</v>
      </c>
      <c r="V1080" s="132">
        <v>1.0000000000000001E-5</v>
      </c>
      <c r="W1080" s="132">
        <v>1.1291236736427757E-2</v>
      </c>
      <c r="X1080" s="132">
        <v>1.83E-3</v>
      </c>
    </row>
    <row r="1081" spans="1:24">
      <c r="A1081" t="s">
        <v>1214</v>
      </c>
      <c r="B1081" t="s">
        <v>1255</v>
      </c>
      <c r="C1081" t="s">
        <v>3078</v>
      </c>
      <c r="D1081" t="s">
        <v>3079</v>
      </c>
      <c r="E1081" t="s">
        <v>310</v>
      </c>
      <c r="F1081" t="s">
        <v>3078</v>
      </c>
      <c r="G1081" t="s">
        <v>3783</v>
      </c>
      <c r="H1081" t="s">
        <v>322</v>
      </c>
      <c r="I1081" t="s">
        <v>918</v>
      </c>
      <c r="J1081" t="s">
        <v>205</v>
      </c>
      <c r="K1081" t="s">
        <v>205</v>
      </c>
      <c r="L1081" t="s">
        <v>326</v>
      </c>
      <c r="M1081" t="s">
        <v>341</v>
      </c>
      <c r="N1081" t="s">
        <v>452</v>
      </c>
      <c r="O1081" t="s">
        <v>340</v>
      </c>
      <c r="P1081" t="s">
        <v>1213</v>
      </c>
      <c r="Q1081" s="131">
        <v>41436</v>
      </c>
      <c r="R1081" s="131">
        <v>1</v>
      </c>
      <c r="S1081" s="131">
        <v>784.5</v>
      </c>
      <c r="T1081" s="109"/>
      <c r="U1081" s="131">
        <v>325.065</v>
      </c>
      <c r="V1081" s="132">
        <v>2.2000000000000001E-4</v>
      </c>
      <c r="W1081" s="132">
        <v>1.11531709346921E-2</v>
      </c>
      <c r="X1081" s="132">
        <v>1.8E-3</v>
      </c>
    </row>
    <row r="1082" spans="1:24">
      <c r="A1082" t="s">
        <v>1214</v>
      </c>
      <c r="B1082" t="s">
        <v>1255</v>
      </c>
      <c r="C1082" t="s">
        <v>3601</v>
      </c>
      <c r="D1082" t="s">
        <v>3602</v>
      </c>
      <c r="E1082" t="s">
        <v>310</v>
      </c>
      <c r="F1082" t="s">
        <v>3603</v>
      </c>
      <c r="G1082" t="s">
        <v>3604</v>
      </c>
      <c r="H1082" t="s">
        <v>322</v>
      </c>
      <c r="I1082" t="s">
        <v>918</v>
      </c>
      <c r="J1082" t="s">
        <v>205</v>
      </c>
      <c r="K1082" t="s">
        <v>205</v>
      </c>
      <c r="L1082" t="s">
        <v>326</v>
      </c>
      <c r="M1082" t="s">
        <v>341</v>
      </c>
      <c r="N1082" t="s">
        <v>449</v>
      </c>
      <c r="O1082" t="s">
        <v>340</v>
      </c>
      <c r="P1082" t="s">
        <v>1213</v>
      </c>
      <c r="Q1082" s="131">
        <v>1292</v>
      </c>
      <c r="R1082" s="131">
        <v>1</v>
      </c>
      <c r="S1082" s="131">
        <v>24370</v>
      </c>
      <c r="T1082" s="109"/>
      <c r="U1082" s="131">
        <v>314.86</v>
      </c>
      <c r="V1082" s="132">
        <v>1.0000000000000001E-5</v>
      </c>
      <c r="W1082" s="132">
        <v>1.0803031395250658E-2</v>
      </c>
      <c r="X1082" s="132">
        <v>1.75E-3</v>
      </c>
    </row>
    <row r="1083" spans="1:24">
      <c r="A1083" t="s">
        <v>1214</v>
      </c>
      <c r="B1083" t="s">
        <v>1255</v>
      </c>
      <c r="C1083" t="s">
        <v>2370</v>
      </c>
      <c r="D1083" t="s">
        <v>2371</v>
      </c>
      <c r="E1083" t="s">
        <v>310</v>
      </c>
      <c r="F1083" t="s">
        <v>3569</v>
      </c>
      <c r="G1083" t="s">
        <v>3570</v>
      </c>
      <c r="H1083" t="s">
        <v>322</v>
      </c>
      <c r="I1083" t="s">
        <v>918</v>
      </c>
      <c r="J1083" t="s">
        <v>205</v>
      </c>
      <c r="K1083" t="s">
        <v>205</v>
      </c>
      <c r="L1083" t="s">
        <v>326</v>
      </c>
      <c r="M1083" t="s">
        <v>341</v>
      </c>
      <c r="N1083" t="s">
        <v>446</v>
      </c>
      <c r="O1083" t="s">
        <v>340</v>
      </c>
      <c r="P1083" t="s">
        <v>1213</v>
      </c>
      <c r="Q1083" s="131">
        <v>3170</v>
      </c>
      <c r="R1083" s="131">
        <v>1</v>
      </c>
      <c r="S1083" s="131">
        <v>9432</v>
      </c>
      <c r="T1083" s="109"/>
      <c r="U1083" s="131">
        <v>298.99400000000003</v>
      </c>
      <c r="V1083" s="132">
        <v>1.0000000000000001E-5</v>
      </c>
      <c r="W1083" s="132">
        <v>1.0258659623297894E-2</v>
      </c>
      <c r="X1083" s="132">
        <v>1.66E-3</v>
      </c>
    </row>
    <row r="1084" spans="1:24">
      <c r="A1084" t="s">
        <v>1214</v>
      </c>
      <c r="B1084" t="s">
        <v>1255</v>
      </c>
      <c r="C1084" t="s">
        <v>3540</v>
      </c>
      <c r="D1084" t="s">
        <v>3541</v>
      </c>
      <c r="E1084" t="s">
        <v>310</v>
      </c>
      <c r="F1084" t="s">
        <v>3540</v>
      </c>
      <c r="G1084" t="s">
        <v>3542</v>
      </c>
      <c r="H1084" t="s">
        <v>322</v>
      </c>
      <c r="I1084" t="s">
        <v>918</v>
      </c>
      <c r="J1084" t="s">
        <v>205</v>
      </c>
      <c r="K1084" t="s">
        <v>205</v>
      </c>
      <c r="L1084" t="s">
        <v>326</v>
      </c>
      <c r="M1084" t="s">
        <v>341</v>
      </c>
      <c r="N1084" t="s">
        <v>459</v>
      </c>
      <c r="O1084" t="s">
        <v>340</v>
      </c>
      <c r="P1084" t="s">
        <v>1213</v>
      </c>
      <c r="Q1084" s="131">
        <v>1936</v>
      </c>
      <c r="R1084" s="131">
        <v>1</v>
      </c>
      <c r="S1084" s="131">
        <v>14620</v>
      </c>
      <c r="T1084" s="109"/>
      <c r="U1084" s="131">
        <v>283.04300000000001</v>
      </c>
      <c r="V1084" s="132">
        <v>2.0000000000000002E-5</v>
      </c>
      <c r="W1084" s="132">
        <v>9.7113714514575743E-3</v>
      </c>
      <c r="X1084" s="132">
        <v>1.57E-3</v>
      </c>
    </row>
    <row r="1085" spans="1:24">
      <c r="A1085" t="s">
        <v>1214</v>
      </c>
      <c r="B1085" t="s">
        <v>1255</v>
      </c>
      <c r="C1085" t="s">
        <v>3558</v>
      </c>
      <c r="D1085" t="s">
        <v>3559</v>
      </c>
      <c r="E1085" t="s">
        <v>310</v>
      </c>
      <c r="F1085" t="s">
        <v>3558</v>
      </c>
      <c r="G1085" t="s">
        <v>3560</v>
      </c>
      <c r="H1085" t="s">
        <v>322</v>
      </c>
      <c r="I1085" t="s">
        <v>918</v>
      </c>
      <c r="J1085" t="s">
        <v>205</v>
      </c>
      <c r="K1085" t="s">
        <v>205</v>
      </c>
      <c r="L1085" t="s">
        <v>326</v>
      </c>
      <c r="M1085" t="s">
        <v>341</v>
      </c>
      <c r="N1085" t="s">
        <v>459</v>
      </c>
      <c r="O1085" t="s">
        <v>340</v>
      </c>
      <c r="P1085" t="s">
        <v>1213</v>
      </c>
      <c r="Q1085" s="131">
        <v>265</v>
      </c>
      <c r="R1085" s="131">
        <v>1</v>
      </c>
      <c r="S1085" s="131">
        <v>95280</v>
      </c>
      <c r="T1085" s="109"/>
      <c r="U1085" s="131">
        <v>252.49199999999999</v>
      </c>
      <c r="V1085" s="132">
        <v>1.0000000000000001E-5</v>
      </c>
      <c r="W1085" s="132">
        <v>8.6631487106956385E-3</v>
      </c>
      <c r="X1085" s="132">
        <v>1.4E-3</v>
      </c>
    </row>
    <row r="1086" spans="1:24">
      <c r="A1086" t="s">
        <v>1214</v>
      </c>
      <c r="B1086" t="s">
        <v>1255</v>
      </c>
      <c r="C1086" t="s">
        <v>3631</v>
      </c>
      <c r="D1086" t="s">
        <v>3632</v>
      </c>
      <c r="E1086" t="s">
        <v>310</v>
      </c>
      <c r="F1086" t="s">
        <v>3633</v>
      </c>
      <c r="G1086" t="s">
        <v>3634</v>
      </c>
      <c r="H1086" t="s">
        <v>322</v>
      </c>
      <c r="I1086" t="s">
        <v>918</v>
      </c>
      <c r="J1086" t="s">
        <v>205</v>
      </c>
      <c r="K1086" t="s">
        <v>205</v>
      </c>
      <c r="L1086" t="s">
        <v>326</v>
      </c>
      <c r="M1086" t="s">
        <v>341</v>
      </c>
      <c r="N1086" t="s">
        <v>446</v>
      </c>
      <c r="O1086" t="s">
        <v>340</v>
      </c>
      <c r="P1086" t="s">
        <v>1213</v>
      </c>
      <c r="Q1086" s="131">
        <v>910</v>
      </c>
      <c r="R1086" s="131">
        <v>1</v>
      </c>
      <c r="S1086" s="131">
        <v>26530</v>
      </c>
      <c r="T1086" s="109"/>
      <c r="U1086" s="131">
        <v>241.423</v>
      </c>
      <c r="V1086" s="132">
        <v>1.0000000000000001E-5</v>
      </c>
      <c r="W1086" s="132">
        <v>8.2833648241618478E-3</v>
      </c>
      <c r="X1086" s="132">
        <v>1.34E-3</v>
      </c>
    </row>
    <row r="1087" spans="1:24">
      <c r="A1087" t="s">
        <v>1214</v>
      </c>
      <c r="B1087" t="s">
        <v>1255</v>
      </c>
      <c r="C1087" t="s">
        <v>2089</v>
      </c>
      <c r="D1087" t="s">
        <v>2090</v>
      </c>
      <c r="E1087" t="s">
        <v>310</v>
      </c>
      <c r="F1087" t="s">
        <v>2089</v>
      </c>
      <c r="G1087" t="s">
        <v>3533</v>
      </c>
      <c r="H1087" t="s">
        <v>322</v>
      </c>
      <c r="I1087" t="s">
        <v>918</v>
      </c>
      <c r="J1087" t="s">
        <v>205</v>
      </c>
      <c r="K1087" t="s">
        <v>205</v>
      </c>
      <c r="L1087" t="s">
        <v>326</v>
      </c>
      <c r="M1087" t="s">
        <v>341</v>
      </c>
      <c r="N1087" t="s">
        <v>465</v>
      </c>
      <c r="O1087" t="s">
        <v>340</v>
      </c>
      <c r="P1087" t="s">
        <v>1213</v>
      </c>
      <c r="Q1087" s="131">
        <v>776</v>
      </c>
      <c r="R1087" s="131">
        <v>1</v>
      </c>
      <c r="S1087" s="131">
        <v>30970</v>
      </c>
      <c r="T1087" s="109"/>
      <c r="U1087" s="131">
        <v>240.327</v>
      </c>
      <c r="V1087" s="132">
        <v>1.0000000000000001E-5</v>
      </c>
      <c r="W1087" s="132">
        <v>8.2457604209058132E-3</v>
      </c>
      <c r="X1087" s="132">
        <v>1.33E-3</v>
      </c>
    </row>
    <row r="1088" spans="1:24">
      <c r="A1088" t="s">
        <v>1214</v>
      </c>
      <c r="B1088" t="s">
        <v>1255</v>
      </c>
      <c r="C1088" t="s">
        <v>2277</v>
      </c>
      <c r="D1088" t="s">
        <v>2278</v>
      </c>
      <c r="E1088" t="s">
        <v>310</v>
      </c>
      <c r="F1088" t="s">
        <v>3705</v>
      </c>
      <c r="G1088" t="s">
        <v>3706</v>
      </c>
      <c r="H1088" t="s">
        <v>322</v>
      </c>
      <c r="I1088" t="s">
        <v>918</v>
      </c>
      <c r="J1088" t="s">
        <v>205</v>
      </c>
      <c r="K1088" t="s">
        <v>205</v>
      </c>
      <c r="L1088" t="s">
        <v>326</v>
      </c>
      <c r="M1088" t="s">
        <v>341</v>
      </c>
      <c r="N1088" t="s">
        <v>446</v>
      </c>
      <c r="O1088" t="s">
        <v>340</v>
      </c>
      <c r="P1088" t="s">
        <v>1213</v>
      </c>
      <c r="Q1088" s="131">
        <v>1557</v>
      </c>
      <c r="R1088" s="131">
        <v>1</v>
      </c>
      <c r="S1088" s="131">
        <v>14880</v>
      </c>
      <c r="T1088" s="109"/>
      <c r="U1088" s="131">
        <v>231.68199999999999</v>
      </c>
      <c r="V1088" s="132">
        <v>2.0000000000000002E-5</v>
      </c>
      <c r="W1088" s="132">
        <v>7.9491453970477761E-3</v>
      </c>
      <c r="X1088" s="132">
        <v>1.2899999999999999E-3</v>
      </c>
    </row>
    <row r="1089" spans="1:24">
      <c r="A1089" t="s">
        <v>1214</v>
      </c>
      <c r="B1089" t="s">
        <v>1255</v>
      </c>
      <c r="C1089" t="s">
        <v>2989</v>
      </c>
      <c r="D1089" t="s">
        <v>2990</v>
      </c>
      <c r="E1089" t="s">
        <v>310</v>
      </c>
      <c r="F1089" t="s">
        <v>2989</v>
      </c>
      <c r="G1089" t="s">
        <v>3908</v>
      </c>
      <c r="H1089" t="s">
        <v>322</v>
      </c>
      <c r="I1089" t="s">
        <v>918</v>
      </c>
      <c r="J1089" t="s">
        <v>205</v>
      </c>
      <c r="K1089" t="s">
        <v>205</v>
      </c>
      <c r="L1089" t="s">
        <v>326</v>
      </c>
      <c r="M1089" t="s">
        <v>341</v>
      </c>
      <c r="N1089" t="s">
        <v>465</v>
      </c>
      <c r="O1089" t="s">
        <v>340</v>
      </c>
      <c r="P1089" t="s">
        <v>1213</v>
      </c>
      <c r="Q1089" s="131">
        <v>27694.6</v>
      </c>
      <c r="R1089" s="131">
        <v>1</v>
      </c>
      <c r="S1089" s="131">
        <v>771.8</v>
      </c>
      <c r="T1089" s="109"/>
      <c r="U1089" s="131">
        <v>213.74700000000001</v>
      </c>
      <c r="V1089" s="132">
        <v>1.9000000000000001E-4</v>
      </c>
      <c r="W1089" s="132">
        <v>7.3337850207731764E-3</v>
      </c>
      <c r="X1089" s="132">
        <v>1.1900000000000001E-3</v>
      </c>
    </row>
    <row r="1090" spans="1:24">
      <c r="A1090" t="s">
        <v>1214</v>
      </c>
      <c r="B1090" t="s">
        <v>1255</v>
      </c>
      <c r="C1090" t="s">
        <v>3909</v>
      </c>
      <c r="D1090" t="s">
        <v>3910</v>
      </c>
      <c r="E1090" t="s">
        <v>310</v>
      </c>
      <c r="F1090" t="s">
        <v>3909</v>
      </c>
      <c r="G1090" t="s">
        <v>3911</v>
      </c>
      <c r="H1090" t="s">
        <v>322</v>
      </c>
      <c r="I1090" t="s">
        <v>918</v>
      </c>
      <c r="J1090" t="s">
        <v>205</v>
      </c>
      <c r="K1090" t="s">
        <v>205</v>
      </c>
      <c r="L1090" t="s">
        <v>326</v>
      </c>
      <c r="M1090" t="s">
        <v>341</v>
      </c>
      <c r="N1090" t="s">
        <v>452</v>
      </c>
      <c r="O1090" t="s">
        <v>340</v>
      </c>
      <c r="P1090" t="s">
        <v>1213</v>
      </c>
      <c r="Q1090" s="131">
        <v>1110</v>
      </c>
      <c r="R1090" s="131">
        <v>1</v>
      </c>
      <c r="S1090" s="131">
        <v>18600</v>
      </c>
      <c r="T1090" s="109"/>
      <c r="U1090" s="131">
        <v>206.46</v>
      </c>
      <c r="V1090" s="132">
        <v>3.0000000000000001E-5</v>
      </c>
      <c r="W1090" s="132">
        <v>7.0837637739422305E-3</v>
      </c>
      <c r="X1090" s="132">
        <v>1.15E-3</v>
      </c>
    </row>
    <row r="1091" spans="1:24">
      <c r="A1091" t="s">
        <v>1214</v>
      </c>
      <c r="B1091" t="s">
        <v>1255</v>
      </c>
      <c r="C1091" t="s">
        <v>1596</v>
      </c>
      <c r="D1091" t="s">
        <v>1597</v>
      </c>
      <c r="E1091" t="s">
        <v>310</v>
      </c>
      <c r="F1091" t="s">
        <v>1596</v>
      </c>
      <c r="G1091" t="s">
        <v>3524</v>
      </c>
      <c r="H1091" t="s">
        <v>322</v>
      </c>
      <c r="I1091" t="s">
        <v>918</v>
      </c>
      <c r="J1091" t="s">
        <v>205</v>
      </c>
      <c r="K1091" t="s">
        <v>205</v>
      </c>
      <c r="L1091" t="s">
        <v>326</v>
      </c>
      <c r="M1091" t="s">
        <v>341</v>
      </c>
      <c r="N1091" t="s">
        <v>442</v>
      </c>
      <c r="O1091" t="s">
        <v>340</v>
      </c>
      <c r="P1091" t="s">
        <v>1213</v>
      </c>
      <c r="Q1091" s="131">
        <v>2674.9</v>
      </c>
      <c r="R1091" s="131">
        <v>1</v>
      </c>
      <c r="S1091" s="131">
        <v>7640</v>
      </c>
      <c r="T1091" s="109"/>
      <c r="U1091" s="131">
        <v>204.36199999999999</v>
      </c>
      <c r="V1091" s="132">
        <v>2.0000000000000002E-5</v>
      </c>
      <c r="W1091" s="132">
        <v>7.0117801625999322E-3</v>
      </c>
      <c r="X1091" s="132">
        <v>1.1299999999999999E-3</v>
      </c>
    </row>
    <row r="1092" spans="1:24">
      <c r="A1092" t="s">
        <v>1214</v>
      </c>
      <c r="B1092" t="s">
        <v>1255</v>
      </c>
      <c r="C1092" t="s">
        <v>3535</v>
      </c>
      <c r="D1092" t="s">
        <v>3536</v>
      </c>
      <c r="E1092" t="s">
        <v>310</v>
      </c>
      <c r="F1092" t="s">
        <v>3535</v>
      </c>
      <c r="G1092" t="s">
        <v>3537</v>
      </c>
      <c r="H1092" t="s">
        <v>322</v>
      </c>
      <c r="I1092" t="s">
        <v>918</v>
      </c>
      <c r="J1092" t="s">
        <v>205</v>
      </c>
      <c r="K1092" t="s">
        <v>205</v>
      </c>
      <c r="L1092" t="s">
        <v>326</v>
      </c>
      <c r="M1092" t="s">
        <v>341</v>
      </c>
      <c r="N1092" t="s">
        <v>447</v>
      </c>
      <c r="O1092" t="s">
        <v>340</v>
      </c>
      <c r="P1092" t="s">
        <v>1213</v>
      </c>
      <c r="Q1092" s="131">
        <v>1588</v>
      </c>
      <c r="R1092" s="131">
        <v>1</v>
      </c>
      <c r="S1092" s="131">
        <v>12570</v>
      </c>
      <c r="T1092" s="109"/>
      <c r="U1092" s="131">
        <v>199.61199999999999</v>
      </c>
      <c r="V1092" s="132">
        <v>2.0000000000000002E-5</v>
      </c>
      <c r="W1092" s="132">
        <v>6.8488048747658448E-3</v>
      </c>
      <c r="X1092" s="132">
        <v>1.1100000000000001E-3</v>
      </c>
    </row>
    <row r="1093" spans="1:24">
      <c r="A1093" t="s">
        <v>1214</v>
      </c>
      <c r="B1093" t="s">
        <v>1255</v>
      </c>
      <c r="C1093" t="s">
        <v>1974</v>
      </c>
      <c r="D1093" t="s">
        <v>1975</v>
      </c>
      <c r="E1093" t="s">
        <v>310</v>
      </c>
      <c r="F1093" t="s">
        <v>1974</v>
      </c>
      <c r="G1093" t="s">
        <v>3912</v>
      </c>
      <c r="H1093" t="s">
        <v>322</v>
      </c>
      <c r="I1093" t="s">
        <v>918</v>
      </c>
      <c r="J1093" t="s">
        <v>205</v>
      </c>
      <c r="K1093" t="s">
        <v>205</v>
      </c>
      <c r="L1093" t="s">
        <v>326</v>
      </c>
      <c r="M1093" t="s">
        <v>341</v>
      </c>
      <c r="N1093" t="s">
        <v>448</v>
      </c>
      <c r="O1093" t="s">
        <v>340</v>
      </c>
      <c r="P1093" t="s">
        <v>1213</v>
      </c>
      <c r="Q1093" s="131">
        <v>2579</v>
      </c>
      <c r="R1093" s="131">
        <v>1</v>
      </c>
      <c r="S1093" s="131">
        <v>7670</v>
      </c>
      <c r="T1093" s="109"/>
      <c r="U1093" s="131">
        <v>197.809</v>
      </c>
      <c r="V1093" s="132">
        <v>2.0000000000000002E-5</v>
      </c>
      <c r="W1093" s="132">
        <v>6.7869428865627171E-3</v>
      </c>
      <c r="X1093" s="132">
        <v>1.1000000000000001E-3</v>
      </c>
    </row>
    <row r="1094" spans="1:24">
      <c r="A1094" t="s">
        <v>1214</v>
      </c>
      <c r="B1094" t="s">
        <v>1255</v>
      </c>
      <c r="C1094" t="s">
        <v>2137</v>
      </c>
      <c r="D1094" t="s">
        <v>2138</v>
      </c>
      <c r="E1094" t="s">
        <v>310</v>
      </c>
      <c r="F1094" t="s">
        <v>2137</v>
      </c>
      <c r="G1094" t="s">
        <v>3544</v>
      </c>
      <c r="H1094" t="s">
        <v>322</v>
      </c>
      <c r="I1094" t="s">
        <v>918</v>
      </c>
      <c r="J1094" t="s">
        <v>205</v>
      </c>
      <c r="K1094" t="s">
        <v>205</v>
      </c>
      <c r="L1094" t="s">
        <v>326</v>
      </c>
      <c r="M1094" t="s">
        <v>341</v>
      </c>
      <c r="N1094" t="s">
        <v>457</v>
      </c>
      <c r="O1094" t="s">
        <v>340</v>
      </c>
      <c r="P1094" t="s">
        <v>1213</v>
      </c>
      <c r="Q1094" s="131">
        <v>8193</v>
      </c>
      <c r="R1094" s="131">
        <v>1</v>
      </c>
      <c r="S1094" s="131">
        <v>2309</v>
      </c>
      <c r="T1094" s="109"/>
      <c r="U1094" s="131">
        <v>189.17599999999999</v>
      </c>
      <c r="V1094" s="132">
        <v>1.0000000000000001E-5</v>
      </c>
      <c r="W1094" s="132">
        <v>6.490739589747628E-3</v>
      </c>
      <c r="X1094" s="132">
        <v>1.0499999999999999E-3</v>
      </c>
    </row>
    <row r="1095" spans="1:24">
      <c r="A1095" t="s">
        <v>1214</v>
      </c>
      <c r="B1095" t="s">
        <v>1255</v>
      </c>
      <c r="C1095" t="s">
        <v>1944</v>
      </c>
      <c r="D1095" t="s">
        <v>1945</v>
      </c>
      <c r="E1095" t="s">
        <v>310</v>
      </c>
      <c r="F1095" t="s">
        <v>1944</v>
      </c>
      <c r="G1095" t="s">
        <v>3523</v>
      </c>
      <c r="H1095" t="s">
        <v>322</v>
      </c>
      <c r="I1095" t="s">
        <v>918</v>
      </c>
      <c r="J1095" t="s">
        <v>205</v>
      </c>
      <c r="K1095" t="s">
        <v>205</v>
      </c>
      <c r="L1095" t="s">
        <v>326</v>
      </c>
      <c r="M1095" t="s">
        <v>341</v>
      </c>
      <c r="N1095" t="s">
        <v>465</v>
      </c>
      <c r="O1095" t="s">
        <v>340</v>
      </c>
      <c r="P1095" t="s">
        <v>1213</v>
      </c>
      <c r="Q1095" s="131">
        <v>282</v>
      </c>
      <c r="R1095" s="131">
        <v>1</v>
      </c>
      <c r="S1095" s="131">
        <v>64490</v>
      </c>
      <c r="T1095" s="109"/>
      <c r="U1095" s="131">
        <v>181.86199999999999</v>
      </c>
      <c r="V1095" s="132">
        <v>1.0000000000000001E-5</v>
      </c>
      <c r="W1095" s="132">
        <v>6.2397919570700462E-3</v>
      </c>
      <c r="X1095" s="132">
        <v>1.01E-3</v>
      </c>
    </row>
    <row r="1096" spans="1:24">
      <c r="A1096" t="s">
        <v>1214</v>
      </c>
      <c r="B1096" t="s">
        <v>1255</v>
      </c>
      <c r="C1096" t="s">
        <v>3739</v>
      </c>
      <c r="D1096" t="s">
        <v>3740</v>
      </c>
      <c r="E1096" t="s">
        <v>310</v>
      </c>
      <c r="F1096" t="s">
        <v>3739</v>
      </c>
      <c r="G1096" t="s">
        <v>3741</v>
      </c>
      <c r="H1096" t="s">
        <v>322</v>
      </c>
      <c r="I1096" t="s">
        <v>918</v>
      </c>
      <c r="J1096" t="s">
        <v>205</v>
      </c>
      <c r="K1096" t="s">
        <v>205</v>
      </c>
      <c r="L1096" t="s">
        <v>326</v>
      </c>
      <c r="M1096" t="s">
        <v>341</v>
      </c>
      <c r="N1096" t="s">
        <v>446</v>
      </c>
      <c r="O1096" t="s">
        <v>340</v>
      </c>
      <c r="P1096" t="s">
        <v>1213</v>
      </c>
      <c r="Q1096" s="131">
        <v>18974</v>
      </c>
      <c r="R1096" s="131">
        <v>1</v>
      </c>
      <c r="S1096" s="131">
        <v>927.1</v>
      </c>
      <c r="T1096" s="109"/>
      <c r="U1096" s="131">
        <v>175.90799999999999</v>
      </c>
      <c r="V1096" s="132">
        <v>2.0000000000000002E-5</v>
      </c>
      <c r="W1096" s="132">
        <v>6.0355067225933822E-3</v>
      </c>
      <c r="X1096" s="132">
        <v>9.7999999999999997E-4</v>
      </c>
    </row>
    <row r="1097" spans="1:24">
      <c r="A1097" t="s">
        <v>1214</v>
      </c>
      <c r="B1097" t="s">
        <v>1255</v>
      </c>
      <c r="C1097" t="s">
        <v>2661</v>
      </c>
      <c r="D1097" t="s">
        <v>2662</v>
      </c>
      <c r="E1097" t="s">
        <v>310</v>
      </c>
      <c r="F1097" t="s">
        <v>2661</v>
      </c>
      <c r="G1097" t="s">
        <v>3716</v>
      </c>
      <c r="H1097" t="s">
        <v>322</v>
      </c>
      <c r="I1097" t="s">
        <v>918</v>
      </c>
      <c r="J1097" t="s">
        <v>205</v>
      </c>
      <c r="K1097" t="s">
        <v>205</v>
      </c>
      <c r="L1097" t="s">
        <v>326</v>
      </c>
      <c r="M1097" t="s">
        <v>341</v>
      </c>
      <c r="N1097" t="s">
        <v>455</v>
      </c>
      <c r="O1097" t="s">
        <v>340</v>
      </c>
      <c r="P1097" t="s">
        <v>1213</v>
      </c>
      <c r="Q1097" s="131">
        <v>70266.8</v>
      </c>
      <c r="R1097" s="131">
        <v>1</v>
      </c>
      <c r="S1097" s="131">
        <v>229.9</v>
      </c>
      <c r="T1097" s="109"/>
      <c r="U1097" s="131">
        <v>161.54300000000001</v>
      </c>
      <c r="V1097" s="132">
        <v>3.0000000000000001E-5</v>
      </c>
      <c r="W1097" s="132">
        <v>5.542635141596192E-3</v>
      </c>
      <c r="X1097" s="132">
        <v>8.9999999999999998E-4</v>
      </c>
    </row>
    <row r="1098" spans="1:24">
      <c r="A1098" t="s">
        <v>1214</v>
      </c>
      <c r="B1098" t="s">
        <v>1255</v>
      </c>
      <c r="C1098" t="s">
        <v>2612</v>
      </c>
      <c r="D1098" t="s">
        <v>2613</v>
      </c>
      <c r="E1098" t="s">
        <v>310</v>
      </c>
      <c r="F1098" t="s">
        <v>2612</v>
      </c>
      <c r="G1098" t="s">
        <v>3592</v>
      </c>
      <c r="H1098" t="s">
        <v>322</v>
      </c>
      <c r="I1098" t="s">
        <v>918</v>
      </c>
      <c r="J1098" t="s">
        <v>205</v>
      </c>
      <c r="K1098" t="s">
        <v>205</v>
      </c>
      <c r="L1098" t="s">
        <v>326</v>
      </c>
      <c r="M1098" t="s">
        <v>341</v>
      </c>
      <c r="N1098" t="s">
        <v>476</v>
      </c>
      <c r="O1098" t="s">
        <v>340</v>
      </c>
      <c r="P1098" t="s">
        <v>1213</v>
      </c>
      <c r="Q1098" s="131">
        <v>3435</v>
      </c>
      <c r="R1098" s="131">
        <v>1</v>
      </c>
      <c r="S1098" s="131">
        <v>3869</v>
      </c>
      <c r="T1098" s="109"/>
      <c r="U1098" s="131">
        <v>132.9</v>
      </c>
      <c r="V1098" s="132">
        <v>1.0000000000000001E-5</v>
      </c>
      <c r="W1098" s="132">
        <v>4.5598770006631912E-3</v>
      </c>
      <c r="X1098" s="132">
        <v>7.3999999999999999E-4</v>
      </c>
    </row>
    <row r="1099" spans="1:24">
      <c r="A1099" t="s">
        <v>1214</v>
      </c>
      <c r="B1099" t="s">
        <v>1255</v>
      </c>
      <c r="C1099" t="s">
        <v>2312</v>
      </c>
      <c r="D1099" t="s">
        <v>2313</v>
      </c>
      <c r="E1099" t="s">
        <v>310</v>
      </c>
      <c r="F1099" t="s">
        <v>3710</v>
      </c>
      <c r="G1099" t="s">
        <v>3711</v>
      </c>
      <c r="H1099" t="s">
        <v>322</v>
      </c>
      <c r="I1099" t="s">
        <v>918</v>
      </c>
      <c r="J1099" t="s">
        <v>205</v>
      </c>
      <c r="K1099" t="s">
        <v>205</v>
      </c>
      <c r="L1099" t="s">
        <v>326</v>
      </c>
      <c r="M1099" t="s">
        <v>341</v>
      </c>
      <c r="N1099" t="s">
        <v>465</v>
      </c>
      <c r="O1099" t="s">
        <v>340</v>
      </c>
      <c r="P1099" t="s">
        <v>1213</v>
      </c>
      <c r="Q1099" s="131">
        <v>10166</v>
      </c>
      <c r="R1099" s="131">
        <v>1</v>
      </c>
      <c r="S1099" s="131">
        <v>1262</v>
      </c>
      <c r="T1099" s="109"/>
      <c r="U1099" s="131">
        <v>128.29499999999999</v>
      </c>
      <c r="V1099" s="132">
        <v>1.0000000000000001E-5</v>
      </c>
      <c r="W1099" s="132">
        <v>4.4018767479314068E-3</v>
      </c>
      <c r="X1099" s="132">
        <v>7.1000000000000002E-4</v>
      </c>
    </row>
    <row r="1100" spans="1:24">
      <c r="A1100" t="s">
        <v>1214</v>
      </c>
      <c r="B1100" t="s">
        <v>1255</v>
      </c>
      <c r="C1100" t="s">
        <v>3916</v>
      </c>
      <c r="D1100" t="s">
        <v>3917</v>
      </c>
      <c r="E1100" t="s">
        <v>310</v>
      </c>
      <c r="F1100" t="s">
        <v>3916</v>
      </c>
      <c r="G1100" t="s">
        <v>3918</v>
      </c>
      <c r="H1100" t="s">
        <v>322</v>
      </c>
      <c r="I1100" t="s">
        <v>918</v>
      </c>
      <c r="J1100" t="s">
        <v>205</v>
      </c>
      <c r="K1100" t="s">
        <v>205</v>
      </c>
      <c r="L1100" t="s">
        <v>326</v>
      </c>
      <c r="M1100" t="s">
        <v>341</v>
      </c>
      <c r="N1100" t="s">
        <v>479</v>
      </c>
      <c r="O1100" t="s">
        <v>340</v>
      </c>
      <c r="P1100" t="s">
        <v>1213</v>
      </c>
      <c r="Q1100" s="131">
        <v>1877</v>
      </c>
      <c r="R1100" s="131">
        <v>1</v>
      </c>
      <c r="S1100" s="131">
        <v>6510</v>
      </c>
      <c r="T1100" s="109"/>
      <c r="U1100" s="131">
        <v>122.193</v>
      </c>
      <c r="V1100" s="132">
        <v>2.0000000000000002E-5</v>
      </c>
      <c r="W1100" s="132">
        <v>4.1925135465917026E-3</v>
      </c>
      <c r="X1100" s="132">
        <v>6.8000000000000005E-4</v>
      </c>
    </row>
    <row r="1101" spans="1:24">
      <c r="A1101" t="s">
        <v>1214</v>
      </c>
      <c r="B1101" t="s">
        <v>1255</v>
      </c>
      <c r="C1101" t="s">
        <v>2095</v>
      </c>
      <c r="D1101" t="s">
        <v>2096</v>
      </c>
      <c r="E1101" t="s">
        <v>310</v>
      </c>
      <c r="F1101" t="s">
        <v>2095</v>
      </c>
      <c r="G1101" t="s">
        <v>3593</v>
      </c>
      <c r="H1101" t="s">
        <v>322</v>
      </c>
      <c r="I1101" t="s">
        <v>918</v>
      </c>
      <c r="J1101" t="s">
        <v>205</v>
      </c>
      <c r="K1101" t="s">
        <v>205</v>
      </c>
      <c r="L1101" t="s">
        <v>326</v>
      </c>
      <c r="M1101" t="s">
        <v>341</v>
      </c>
      <c r="N1101" t="s">
        <v>485</v>
      </c>
      <c r="O1101" t="s">
        <v>340</v>
      </c>
      <c r="P1101" t="s">
        <v>1213</v>
      </c>
      <c r="Q1101" s="131">
        <v>20538</v>
      </c>
      <c r="R1101" s="131">
        <v>1</v>
      </c>
      <c r="S1101" s="131">
        <v>575</v>
      </c>
      <c r="T1101" s="109"/>
      <c r="U1101" s="131">
        <v>118.09399999999999</v>
      </c>
      <c r="V1101" s="132">
        <v>1.0000000000000001E-5</v>
      </c>
      <c r="W1101" s="132">
        <v>4.0518744508376133E-3</v>
      </c>
      <c r="X1101" s="132">
        <v>6.6E-4</v>
      </c>
    </row>
    <row r="1102" spans="1:24">
      <c r="A1102" t="s">
        <v>1214</v>
      </c>
      <c r="B1102" t="s">
        <v>1255</v>
      </c>
      <c r="C1102" t="s">
        <v>1930</v>
      </c>
      <c r="D1102" t="s">
        <v>1931</v>
      </c>
      <c r="E1102" t="s">
        <v>310</v>
      </c>
      <c r="F1102" t="s">
        <v>1930</v>
      </c>
      <c r="G1102" t="s">
        <v>3707</v>
      </c>
      <c r="H1102" t="s">
        <v>322</v>
      </c>
      <c r="I1102" t="s">
        <v>918</v>
      </c>
      <c r="J1102" t="s">
        <v>205</v>
      </c>
      <c r="K1102" t="s">
        <v>205</v>
      </c>
      <c r="L1102" t="s">
        <v>326</v>
      </c>
      <c r="M1102" t="s">
        <v>341</v>
      </c>
      <c r="N1102" t="s">
        <v>465</v>
      </c>
      <c r="O1102" t="s">
        <v>340</v>
      </c>
      <c r="P1102" t="s">
        <v>1213</v>
      </c>
      <c r="Q1102" s="131">
        <v>307</v>
      </c>
      <c r="R1102" s="131">
        <v>1</v>
      </c>
      <c r="S1102" s="131">
        <v>38400</v>
      </c>
      <c r="T1102" s="109"/>
      <c r="U1102" s="131">
        <v>117.88800000000001</v>
      </c>
      <c r="V1102" s="132">
        <v>1.0000000000000001E-5</v>
      </c>
      <c r="W1102" s="132">
        <v>4.0448064699336516E-3</v>
      </c>
      <c r="X1102" s="132">
        <v>6.4999999999999997E-4</v>
      </c>
    </row>
    <row r="1103" spans="1:24">
      <c r="A1103" t="s">
        <v>1214</v>
      </c>
      <c r="B1103" t="s">
        <v>1255</v>
      </c>
      <c r="C1103" t="s">
        <v>2518</v>
      </c>
      <c r="D1103" t="s">
        <v>2519</v>
      </c>
      <c r="E1103" t="s">
        <v>310</v>
      </c>
      <c r="F1103" t="s">
        <v>3727</v>
      </c>
      <c r="G1103" t="s">
        <v>3728</v>
      </c>
      <c r="H1103" t="s">
        <v>322</v>
      </c>
      <c r="I1103" t="s">
        <v>918</v>
      </c>
      <c r="J1103" t="s">
        <v>205</v>
      </c>
      <c r="K1103" t="s">
        <v>205</v>
      </c>
      <c r="L1103" t="s">
        <v>326</v>
      </c>
      <c r="M1103" t="s">
        <v>341</v>
      </c>
      <c r="N1103" t="s">
        <v>477</v>
      </c>
      <c r="O1103" t="s">
        <v>340</v>
      </c>
      <c r="P1103" t="s">
        <v>1213</v>
      </c>
      <c r="Q1103" s="131">
        <v>265</v>
      </c>
      <c r="R1103" s="131">
        <v>1</v>
      </c>
      <c r="S1103" s="131">
        <v>42880</v>
      </c>
      <c r="T1103" s="109"/>
      <c r="U1103" s="131">
        <v>113.63200000000001</v>
      </c>
      <c r="V1103" s="132">
        <v>2.0000000000000002E-5</v>
      </c>
      <c r="W1103" s="132">
        <v>3.8987806120343096E-3</v>
      </c>
      <c r="X1103" s="132">
        <v>6.3000000000000003E-4</v>
      </c>
    </row>
    <row r="1104" spans="1:24">
      <c r="A1104" t="s">
        <v>1214</v>
      </c>
      <c r="B1104" t="s">
        <v>1255</v>
      </c>
      <c r="C1104" t="s">
        <v>3913</v>
      </c>
      <c r="D1104" t="s">
        <v>3914</v>
      </c>
      <c r="E1104" t="s">
        <v>310</v>
      </c>
      <c r="F1104" t="s">
        <v>3913</v>
      </c>
      <c r="G1104" t="s">
        <v>3915</v>
      </c>
      <c r="H1104" t="s">
        <v>322</v>
      </c>
      <c r="I1104" t="s">
        <v>918</v>
      </c>
      <c r="J1104" t="s">
        <v>205</v>
      </c>
      <c r="K1104" t="s">
        <v>205</v>
      </c>
      <c r="L1104" t="s">
        <v>326</v>
      </c>
      <c r="M1104" t="s">
        <v>341</v>
      </c>
      <c r="N1104" t="s">
        <v>447</v>
      </c>
      <c r="O1104" t="s">
        <v>340</v>
      </c>
      <c r="P1104" t="s">
        <v>1213</v>
      </c>
      <c r="Q1104" s="131">
        <v>400</v>
      </c>
      <c r="R1104" s="131">
        <v>1</v>
      </c>
      <c r="S1104" s="131">
        <v>28120</v>
      </c>
      <c r="T1104" s="109"/>
      <c r="U1104" s="131">
        <v>112.48</v>
      </c>
      <c r="V1104" s="132">
        <v>1.7000000000000001E-4</v>
      </c>
      <c r="W1104" s="132">
        <v>3.8592548159111792E-3</v>
      </c>
      <c r="X1104" s="132">
        <v>6.2E-4</v>
      </c>
    </row>
    <row r="1105" spans="1:24">
      <c r="A1105" t="s">
        <v>1214</v>
      </c>
      <c r="B1105" t="s">
        <v>1255</v>
      </c>
      <c r="C1105" t="s">
        <v>1955</v>
      </c>
      <c r="D1105" t="s">
        <v>1956</v>
      </c>
      <c r="E1105" t="s">
        <v>310</v>
      </c>
      <c r="F1105" t="s">
        <v>3752</v>
      </c>
      <c r="G1105" t="s">
        <v>3753</v>
      </c>
      <c r="H1105" t="s">
        <v>322</v>
      </c>
      <c r="I1105" t="s">
        <v>918</v>
      </c>
      <c r="J1105" t="s">
        <v>205</v>
      </c>
      <c r="K1105" t="s">
        <v>205</v>
      </c>
      <c r="L1105" t="s">
        <v>326</v>
      </c>
      <c r="M1105" t="s">
        <v>341</v>
      </c>
      <c r="N1105" t="s">
        <v>465</v>
      </c>
      <c r="O1105" t="s">
        <v>340</v>
      </c>
      <c r="P1105" t="s">
        <v>1213</v>
      </c>
      <c r="Q1105" s="131">
        <v>4692</v>
      </c>
      <c r="R1105" s="131">
        <v>1</v>
      </c>
      <c r="S1105" s="131">
        <v>2261</v>
      </c>
      <c r="T1105" s="109"/>
      <c r="U1105" s="131">
        <v>106.086</v>
      </c>
      <c r="V1105" s="132">
        <v>2.0000000000000002E-5</v>
      </c>
      <c r="W1105" s="132">
        <v>3.6398729231930417E-3</v>
      </c>
      <c r="X1105" s="132">
        <v>5.9000000000000003E-4</v>
      </c>
    </row>
    <row r="1106" spans="1:24">
      <c r="A1106" t="s">
        <v>1214</v>
      </c>
      <c r="B1106" t="s">
        <v>1255</v>
      </c>
      <c r="C1106" t="s">
        <v>2571</v>
      </c>
      <c r="D1106" t="s">
        <v>2572</v>
      </c>
      <c r="E1106" t="s">
        <v>310</v>
      </c>
      <c r="F1106" t="s">
        <v>2571</v>
      </c>
      <c r="G1106" t="s">
        <v>3534</v>
      </c>
      <c r="H1106" t="s">
        <v>322</v>
      </c>
      <c r="I1106" t="s">
        <v>918</v>
      </c>
      <c r="J1106" t="s">
        <v>205</v>
      </c>
      <c r="K1106" t="s">
        <v>205</v>
      </c>
      <c r="L1106" t="s">
        <v>326</v>
      </c>
      <c r="M1106" t="s">
        <v>341</v>
      </c>
      <c r="N1106" t="s">
        <v>441</v>
      </c>
      <c r="O1106" t="s">
        <v>340</v>
      </c>
      <c r="P1106" t="s">
        <v>1213</v>
      </c>
      <c r="Q1106" s="131">
        <v>2578</v>
      </c>
      <c r="R1106" s="131">
        <v>1</v>
      </c>
      <c r="S1106" s="131">
        <v>4100</v>
      </c>
      <c r="T1106" s="109"/>
      <c r="U1106" s="131">
        <v>105.69799999999999</v>
      </c>
      <c r="V1106" s="132">
        <v>1.0000000000000001E-5</v>
      </c>
      <c r="W1106" s="132">
        <v>3.6265604154710153E-3</v>
      </c>
      <c r="X1106" s="132">
        <v>5.9000000000000003E-4</v>
      </c>
    </row>
    <row r="1107" spans="1:24">
      <c r="A1107" t="s">
        <v>1214</v>
      </c>
      <c r="B1107" t="s">
        <v>1255</v>
      </c>
      <c r="C1107" t="s">
        <v>3616</v>
      </c>
      <c r="D1107" t="s">
        <v>3617</v>
      </c>
      <c r="E1107" t="s">
        <v>310</v>
      </c>
      <c r="F1107" t="s">
        <v>3616</v>
      </c>
      <c r="G1107" t="s">
        <v>3618</v>
      </c>
      <c r="H1107" t="s">
        <v>322</v>
      </c>
      <c r="I1107" t="s">
        <v>918</v>
      </c>
      <c r="J1107" t="s">
        <v>205</v>
      </c>
      <c r="K1107" t="s">
        <v>205</v>
      </c>
      <c r="L1107" t="s">
        <v>326</v>
      </c>
      <c r="M1107" t="s">
        <v>341</v>
      </c>
      <c r="N1107" t="s">
        <v>476</v>
      </c>
      <c r="O1107" t="s">
        <v>340</v>
      </c>
      <c r="P1107" t="s">
        <v>1213</v>
      </c>
      <c r="Q1107" s="131">
        <v>6290</v>
      </c>
      <c r="R1107" s="131">
        <v>1</v>
      </c>
      <c r="S1107" s="131">
        <v>1600</v>
      </c>
      <c r="T1107" s="109"/>
      <c r="U1107" s="131">
        <v>100.64</v>
      </c>
      <c r="V1107" s="132">
        <v>4.0000000000000003E-5</v>
      </c>
      <c r="W1107" s="132">
        <v>3.4530174668678973E-3</v>
      </c>
      <c r="X1107" s="132">
        <v>5.5999999999999995E-4</v>
      </c>
    </row>
    <row r="1108" spans="1:24">
      <c r="A1108" t="s">
        <v>1214</v>
      </c>
      <c r="B1108" t="s">
        <v>1255</v>
      </c>
      <c r="C1108" t="s">
        <v>1791</v>
      </c>
      <c r="D1108" t="s">
        <v>1792</v>
      </c>
      <c r="E1108" t="s">
        <v>310</v>
      </c>
      <c r="F1108" t="s">
        <v>1791</v>
      </c>
      <c r="G1108" t="s">
        <v>3564</v>
      </c>
      <c r="H1108" t="s">
        <v>322</v>
      </c>
      <c r="I1108" t="s">
        <v>918</v>
      </c>
      <c r="J1108" t="s">
        <v>205</v>
      </c>
      <c r="K1108" t="s">
        <v>205</v>
      </c>
      <c r="L1108" t="s">
        <v>326</v>
      </c>
      <c r="M1108" t="s">
        <v>341</v>
      </c>
      <c r="N1108" t="s">
        <v>448</v>
      </c>
      <c r="O1108" t="s">
        <v>340</v>
      </c>
      <c r="P1108" t="s">
        <v>1213</v>
      </c>
      <c r="Q1108" s="131">
        <v>4099</v>
      </c>
      <c r="R1108" s="131">
        <v>1</v>
      </c>
      <c r="S1108" s="131">
        <v>2410</v>
      </c>
      <c r="T1108" s="109"/>
      <c r="U1108" s="131">
        <v>98.786000000000001</v>
      </c>
      <c r="V1108" s="132">
        <v>1.0000000000000001E-5</v>
      </c>
      <c r="W1108" s="132">
        <v>3.3894056387322345E-3</v>
      </c>
      <c r="X1108" s="132">
        <v>5.5000000000000003E-4</v>
      </c>
    </row>
    <row r="1109" spans="1:24">
      <c r="A1109" t="s">
        <v>1214</v>
      </c>
      <c r="B1109" t="s">
        <v>1255</v>
      </c>
      <c r="C1109" t="s">
        <v>3947</v>
      </c>
      <c r="D1109" t="s">
        <v>3948</v>
      </c>
      <c r="E1109" t="s">
        <v>310</v>
      </c>
      <c r="F1109" t="s">
        <v>3947</v>
      </c>
      <c r="G1109" t="s">
        <v>3949</v>
      </c>
      <c r="H1109" t="s">
        <v>322</v>
      </c>
      <c r="I1109" t="s">
        <v>918</v>
      </c>
      <c r="J1109" t="s">
        <v>205</v>
      </c>
      <c r="K1109" t="s">
        <v>205</v>
      </c>
      <c r="L1109" t="s">
        <v>326</v>
      </c>
      <c r="M1109" t="s">
        <v>341</v>
      </c>
      <c r="N1109" t="s">
        <v>447</v>
      </c>
      <c r="O1109" t="s">
        <v>340</v>
      </c>
      <c r="P1109" t="s">
        <v>1213</v>
      </c>
      <c r="Q1109" s="131">
        <v>7000</v>
      </c>
      <c r="R1109" s="131">
        <v>1</v>
      </c>
      <c r="S1109" s="131">
        <v>1336</v>
      </c>
      <c r="T1109" s="109"/>
      <c r="U1109" s="131">
        <v>93.52</v>
      </c>
      <c r="V1109" s="132">
        <v>9.0000000000000006E-5</v>
      </c>
      <c r="W1109" s="132">
        <v>3.2087260880513287E-3</v>
      </c>
      <c r="X1109" s="132">
        <v>5.1999999999999995E-4</v>
      </c>
    </row>
    <row r="1110" spans="1:24">
      <c r="A1110" t="s">
        <v>1214</v>
      </c>
      <c r="B1110" t="s">
        <v>1255</v>
      </c>
      <c r="C1110" t="s">
        <v>2935</v>
      </c>
      <c r="D1110" t="s">
        <v>2936</v>
      </c>
      <c r="E1110" t="s">
        <v>310</v>
      </c>
      <c r="F1110" t="s">
        <v>2935</v>
      </c>
      <c r="G1110" t="s">
        <v>3751</v>
      </c>
      <c r="H1110" t="s">
        <v>322</v>
      </c>
      <c r="I1110" t="s">
        <v>918</v>
      </c>
      <c r="J1110" t="s">
        <v>205</v>
      </c>
      <c r="K1110" t="s">
        <v>205</v>
      </c>
      <c r="L1110" t="s">
        <v>326</v>
      </c>
      <c r="M1110" t="s">
        <v>341</v>
      </c>
      <c r="N1110" t="s">
        <v>448</v>
      </c>
      <c r="O1110" t="s">
        <v>340</v>
      </c>
      <c r="P1110" t="s">
        <v>1213</v>
      </c>
      <c r="Q1110" s="131">
        <v>302</v>
      </c>
      <c r="R1110" s="131">
        <v>1</v>
      </c>
      <c r="S1110" s="131">
        <v>30100</v>
      </c>
      <c r="T1110" s="109"/>
      <c r="U1110" s="131">
        <v>90.902000000000001</v>
      </c>
      <c r="V1110" s="132">
        <v>2.0000000000000002E-5</v>
      </c>
      <c r="W1110" s="132">
        <v>3.1189009715145628E-3</v>
      </c>
      <c r="X1110" s="132">
        <v>5.0000000000000001E-4</v>
      </c>
    </row>
    <row r="1111" spans="1:24">
      <c r="A1111" t="s">
        <v>1214</v>
      </c>
      <c r="B1111" t="s">
        <v>1255</v>
      </c>
      <c r="C1111" t="s">
        <v>1652</v>
      </c>
      <c r="D1111" t="s">
        <v>1653</v>
      </c>
      <c r="E1111" t="s">
        <v>310</v>
      </c>
      <c r="F1111" t="s">
        <v>3521</v>
      </c>
      <c r="G1111" t="s">
        <v>3522</v>
      </c>
      <c r="H1111" t="s">
        <v>322</v>
      </c>
      <c r="I1111" t="s">
        <v>918</v>
      </c>
      <c r="J1111" t="s">
        <v>205</v>
      </c>
      <c r="K1111" t="s">
        <v>205</v>
      </c>
      <c r="L1111" t="s">
        <v>326</v>
      </c>
      <c r="M1111" t="s">
        <v>341</v>
      </c>
      <c r="N1111" t="s">
        <v>455</v>
      </c>
      <c r="O1111" t="s">
        <v>340</v>
      </c>
      <c r="P1111" t="s">
        <v>1213</v>
      </c>
      <c r="Q1111" s="131">
        <v>827</v>
      </c>
      <c r="R1111" s="131">
        <v>1</v>
      </c>
      <c r="S1111" s="131">
        <v>9900</v>
      </c>
      <c r="T1111" s="109"/>
      <c r="U1111" s="131">
        <v>81.873000000000005</v>
      </c>
      <c r="V1111" s="132">
        <v>1.0000000000000001E-5</v>
      </c>
      <c r="W1111" s="132">
        <v>2.809110682282148E-3</v>
      </c>
      <c r="X1111" s="132">
        <v>4.4999999999999999E-4</v>
      </c>
    </row>
    <row r="1112" spans="1:24">
      <c r="A1112" t="s">
        <v>1214</v>
      </c>
      <c r="B1112" t="s">
        <v>1255</v>
      </c>
      <c r="C1112" t="s">
        <v>2724</v>
      </c>
      <c r="D1112" t="s">
        <v>2725</v>
      </c>
      <c r="E1112" t="s">
        <v>310</v>
      </c>
      <c r="F1112" t="s">
        <v>2724</v>
      </c>
      <c r="G1112" t="s">
        <v>3718</v>
      </c>
      <c r="H1112" t="s">
        <v>322</v>
      </c>
      <c r="I1112" t="s">
        <v>918</v>
      </c>
      <c r="J1112" t="s">
        <v>205</v>
      </c>
      <c r="K1112" t="s">
        <v>205</v>
      </c>
      <c r="L1112" t="s">
        <v>326</v>
      </c>
      <c r="M1112" t="s">
        <v>341</v>
      </c>
      <c r="N1112" t="s">
        <v>457</v>
      </c>
      <c r="O1112" t="s">
        <v>340</v>
      </c>
      <c r="P1112" t="s">
        <v>1213</v>
      </c>
      <c r="Q1112" s="131">
        <v>72</v>
      </c>
      <c r="R1112" s="131">
        <v>1</v>
      </c>
      <c r="S1112" s="131">
        <v>112370</v>
      </c>
      <c r="T1112" s="109"/>
      <c r="U1112" s="131">
        <v>80.906000000000006</v>
      </c>
      <c r="V1112" s="132">
        <v>1.0000000000000001E-5</v>
      </c>
      <c r="W1112" s="132">
        <v>2.7759323447378191E-3</v>
      </c>
      <c r="X1112" s="132">
        <v>4.4999999999999999E-4</v>
      </c>
    </row>
    <row r="1113" spans="1:24">
      <c r="A1113" t="s">
        <v>1214</v>
      </c>
      <c r="B1113" t="s">
        <v>1255</v>
      </c>
      <c r="C1113" t="s">
        <v>2239</v>
      </c>
      <c r="D1113" t="s">
        <v>2240</v>
      </c>
      <c r="E1113" t="s">
        <v>310</v>
      </c>
      <c r="F1113" t="s">
        <v>2239</v>
      </c>
      <c r="G1113" t="s">
        <v>3712</v>
      </c>
      <c r="H1113" t="s">
        <v>322</v>
      </c>
      <c r="I1113" t="s">
        <v>918</v>
      </c>
      <c r="J1113" t="s">
        <v>205</v>
      </c>
      <c r="K1113" t="s">
        <v>205</v>
      </c>
      <c r="L1113" t="s">
        <v>326</v>
      </c>
      <c r="M1113" t="s">
        <v>341</v>
      </c>
      <c r="N1113" t="s">
        <v>465</v>
      </c>
      <c r="O1113" t="s">
        <v>340</v>
      </c>
      <c r="P1113" t="s">
        <v>1213</v>
      </c>
      <c r="Q1113" s="131">
        <v>2287</v>
      </c>
      <c r="R1113" s="131">
        <v>1</v>
      </c>
      <c r="S1113" s="131">
        <v>3489</v>
      </c>
      <c r="T1113" s="109"/>
      <c r="U1113" s="131">
        <v>79.793000000000006</v>
      </c>
      <c r="V1113" s="132">
        <v>1.0000000000000001E-5</v>
      </c>
      <c r="W1113" s="132">
        <v>2.737744661504274E-3</v>
      </c>
      <c r="X1113" s="132">
        <v>4.4000000000000002E-4</v>
      </c>
    </row>
    <row r="1114" spans="1:24">
      <c r="A1114" t="s">
        <v>1214</v>
      </c>
      <c r="B1114" t="s">
        <v>1255</v>
      </c>
      <c r="C1114" t="s">
        <v>2552</v>
      </c>
      <c r="D1114" t="s">
        <v>2553</v>
      </c>
      <c r="E1114" t="s">
        <v>310</v>
      </c>
      <c r="F1114" t="s">
        <v>2552</v>
      </c>
      <c r="G1114" t="s">
        <v>3765</v>
      </c>
      <c r="H1114" t="s">
        <v>322</v>
      </c>
      <c r="I1114" t="s">
        <v>918</v>
      </c>
      <c r="J1114" t="s">
        <v>205</v>
      </c>
      <c r="K1114" t="s">
        <v>205</v>
      </c>
      <c r="L1114" t="s">
        <v>326</v>
      </c>
      <c r="M1114" t="s">
        <v>341</v>
      </c>
      <c r="N1114" t="s">
        <v>452</v>
      </c>
      <c r="O1114" t="s">
        <v>340</v>
      </c>
      <c r="P1114" t="s">
        <v>1213</v>
      </c>
      <c r="Q1114" s="131">
        <v>74392</v>
      </c>
      <c r="R1114" s="131">
        <v>1</v>
      </c>
      <c r="S1114" s="131">
        <v>102.6</v>
      </c>
      <c r="T1114" s="109">
        <v>0.879</v>
      </c>
      <c r="U1114" s="131">
        <v>77.204999999999998</v>
      </c>
      <c r="V1114" s="132">
        <v>6.0000000000000002E-5</v>
      </c>
      <c r="W1114" s="132">
        <v>2.6489488625748808E-3</v>
      </c>
      <c r="X1114" s="132">
        <v>4.2999999999999999E-4</v>
      </c>
    </row>
    <row r="1115" spans="1:24">
      <c r="A1115" t="s">
        <v>1214</v>
      </c>
      <c r="B1115" t="s">
        <v>1255</v>
      </c>
      <c r="C1115" t="s">
        <v>2224</v>
      </c>
      <c r="D1115" t="s">
        <v>2225</v>
      </c>
      <c r="E1115" t="s">
        <v>310</v>
      </c>
      <c r="F1115" t="s">
        <v>2224</v>
      </c>
      <c r="G1115" t="s">
        <v>3636</v>
      </c>
      <c r="H1115" t="s">
        <v>322</v>
      </c>
      <c r="I1115" t="s">
        <v>918</v>
      </c>
      <c r="J1115" t="s">
        <v>205</v>
      </c>
      <c r="K1115" t="s">
        <v>205</v>
      </c>
      <c r="L1115" t="s">
        <v>326</v>
      </c>
      <c r="M1115" t="s">
        <v>341</v>
      </c>
      <c r="N1115" t="s">
        <v>448</v>
      </c>
      <c r="O1115" t="s">
        <v>340</v>
      </c>
      <c r="P1115" t="s">
        <v>1213</v>
      </c>
      <c r="Q1115" s="131">
        <v>209</v>
      </c>
      <c r="R1115" s="131">
        <v>1</v>
      </c>
      <c r="S1115" s="131">
        <v>36740</v>
      </c>
      <c r="T1115" s="109"/>
      <c r="U1115" s="131">
        <v>76.787000000000006</v>
      </c>
      <c r="V1115" s="132">
        <v>1.0000000000000001E-5</v>
      </c>
      <c r="W1115" s="132">
        <v>2.6346070372454812E-3</v>
      </c>
      <c r="X1115" s="132">
        <v>4.2999999999999999E-4</v>
      </c>
    </row>
    <row r="1116" spans="1:24">
      <c r="A1116" t="s">
        <v>1214</v>
      </c>
      <c r="B1116" t="s">
        <v>1255</v>
      </c>
      <c r="C1116" t="s">
        <v>2540</v>
      </c>
      <c r="D1116" t="s">
        <v>2541</v>
      </c>
      <c r="E1116" t="s">
        <v>310</v>
      </c>
      <c r="F1116" t="s">
        <v>2540</v>
      </c>
      <c r="G1116" t="s">
        <v>3744</v>
      </c>
      <c r="H1116" t="s">
        <v>322</v>
      </c>
      <c r="I1116" t="s">
        <v>918</v>
      </c>
      <c r="J1116" t="s">
        <v>205</v>
      </c>
      <c r="K1116" t="s">
        <v>205</v>
      </c>
      <c r="L1116" t="s">
        <v>326</v>
      </c>
      <c r="M1116" t="s">
        <v>341</v>
      </c>
      <c r="N1116" t="s">
        <v>448</v>
      </c>
      <c r="O1116" t="s">
        <v>340</v>
      </c>
      <c r="P1116" t="s">
        <v>1213</v>
      </c>
      <c r="Q1116" s="131">
        <v>4276</v>
      </c>
      <c r="R1116" s="131">
        <v>1</v>
      </c>
      <c r="S1116" s="131">
        <v>1690</v>
      </c>
      <c r="T1116" s="109"/>
      <c r="U1116" s="131">
        <v>72.263999999999996</v>
      </c>
      <c r="V1116" s="132">
        <v>1.0000000000000001E-5</v>
      </c>
      <c r="W1116" s="132">
        <v>2.4794202526405179E-3</v>
      </c>
      <c r="X1116" s="132">
        <v>4.0000000000000002E-4</v>
      </c>
    </row>
    <row r="1117" spans="1:24">
      <c r="A1117" t="s">
        <v>1214</v>
      </c>
      <c r="B1117" t="s">
        <v>1255</v>
      </c>
      <c r="C1117" t="s">
        <v>3258</v>
      </c>
      <c r="D1117" t="s">
        <v>3259</v>
      </c>
      <c r="E1117" t="s">
        <v>310</v>
      </c>
      <c r="F1117" t="s">
        <v>3258</v>
      </c>
      <c r="G1117" t="s">
        <v>3586</v>
      </c>
      <c r="H1117" t="s">
        <v>322</v>
      </c>
      <c r="I1117" t="s">
        <v>918</v>
      </c>
      <c r="J1117" t="s">
        <v>205</v>
      </c>
      <c r="K1117" t="s">
        <v>205</v>
      </c>
      <c r="L1117" t="s">
        <v>326</v>
      </c>
      <c r="M1117" t="s">
        <v>341</v>
      </c>
      <c r="N1117" t="s">
        <v>442</v>
      </c>
      <c r="O1117" t="s">
        <v>340</v>
      </c>
      <c r="P1117" t="s">
        <v>1213</v>
      </c>
      <c r="Q1117" s="131">
        <v>237</v>
      </c>
      <c r="R1117" s="131">
        <v>1</v>
      </c>
      <c r="S1117" s="131">
        <v>27780</v>
      </c>
      <c r="T1117" s="109"/>
      <c r="U1117" s="131">
        <v>65.838999999999999</v>
      </c>
      <c r="V1117" s="132">
        <v>0</v>
      </c>
      <c r="W1117" s="132">
        <v>2.2589747317280947E-3</v>
      </c>
      <c r="X1117" s="132">
        <v>3.6999999999999999E-4</v>
      </c>
    </row>
    <row r="1118" spans="1:24">
      <c r="A1118" t="s">
        <v>1214</v>
      </c>
      <c r="B1118" t="s">
        <v>1255</v>
      </c>
      <c r="C1118" t="s">
        <v>2207</v>
      </c>
      <c r="D1118" t="s">
        <v>2208</v>
      </c>
      <c r="E1118" t="s">
        <v>310</v>
      </c>
      <c r="F1118" t="s">
        <v>2207</v>
      </c>
      <c r="G1118" t="s">
        <v>3549</v>
      </c>
      <c r="H1118" t="s">
        <v>322</v>
      </c>
      <c r="I1118" t="s">
        <v>918</v>
      </c>
      <c r="J1118" t="s">
        <v>205</v>
      </c>
      <c r="K1118" t="s">
        <v>205</v>
      </c>
      <c r="L1118" t="s">
        <v>326</v>
      </c>
      <c r="M1118" t="s">
        <v>341</v>
      </c>
      <c r="N1118" t="s">
        <v>455</v>
      </c>
      <c r="O1118" t="s">
        <v>340</v>
      </c>
      <c r="P1118" t="s">
        <v>1213</v>
      </c>
      <c r="Q1118" s="131">
        <v>94</v>
      </c>
      <c r="R1118" s="131">
        <v>1</v>
      </c>
      <c r="S1118" s="131">
        <v>69740</v>
      </c>
      <c r="T1118" s="109"/>
      <c r="U1118" s="131">
        <v>65.555999999999997</v>
      </c>
      <c r="V1118" s="132">
        <v>1.0000000000000001E-5</v>
      </c>
      <c r="W1118" s="132">
        <v>2.2492648356318744E-3</v>
      </c>
      <c r="X1118" s="132">
        <v>3.6000000000000002E-4</v>
      </c>
    </row>
    <row r="1119" spans="1:24">
      <c r="A1119" t="s">
        <v>1214</v>
      </c>
      <c r="B1119" t="s">
        <v>1255</v>
      </c>
      <c r="C1119" t="s">
        <v>2247</v>
      </c>
      <c r="D1119" t="s">
        <v>2248</v>
      </c>
      <c r="E1119" t="s">
        <v>310</v>
      </c>
      <c r="F1119" t="s">
        <v>3708</v>
      </c>
      <c r="G1119" t="s">
        <v>3709</v>
      </c>
      <c r="H1119" t="s">
        <v>322</v>
      </c>
      <c r="I1119" t="s">
        <v>918</v>
      </c>
      <c r="J1119" t="s">
        <v>205</v>
      </c>
      <c r="K1119" t="s">
        <v>205</v>
      </c>
      <c r="L1119" t="s">
        <v>326</v>
      </c>
      <c r="M1119" t="s">
        <v>341</v>
      </c>
      <c r="N1119" t="s">
        <v>460</v>
      </c>
      <c r="O1119" t="s">
        <v>340</v>
      </c>
      <c r="P1119" t="s">
        <v>1213</v>
      </c>
      <c r="Q1119" s="131">
        <v>703</v>
      </c>
      <c r="R1119" s="131">
        <v>1</v>
      </c>
      <c r="S1119" s="131">
        <v>9235</v>
      </c>
      <c r="T1119" s="109"/>
      <c r="U1119" s="131">
        <v>64.921999999999997</v>
      </c>
      <c r="V1119" s="132">
        <v>1.0000000000000001E-5</v>
      </c>
      <c r="W1119" s="132">
        <v>2.2275119235293881E-3</v>
      </c>
      <c r="X1119" s="132">
        <v>3.6000000000000002E-4</v>
      </c>
    </row>
    <row r="1120" spans="1:24">
      <c r="A1120" t="s">
        <v>1214</v>
      </c>
      <c r="B1120" t="s">
        <v>1255</v>
      </c>
      <c r="C1120" t="s">
        <v>3589</v>
      </c>
      <c r="D1120" t="s">
        <v>3590</v>
      </c>
      <c r="E1120" t="s">
        <v>310</v>
      </c>
      <c r="F1120" t="s">
        <v>3589</v>
      </c>
      <c r="G1120" t="s">
        <v>3591</v>
      </c>
      <c r="H1120" t="s">
        <v>322</v>
      </c>
      <c r="I1120" t="s">
        <v>918</v>
      </c>
      <c r="J1120" t="s">
        <v>205</v>
      </c>
      <c r="K1120" t="s">
        <v>205</v>
      </c>
      <c r="L1120" t="s">
        <v>326</v>
      </c>
      <c r="M1120" t="s">
        <v>341</v>
      </c>
      <c r="N1120" t="s">
        <v>476</v>
      </c>
      <c r="O1120" t="s">
        <v>340</v>
      </c>
      <c r="P1120" t="s">
        <v>1213</v>
      </c>
      <c r="Q1120" s="131">
        <v>164</v>
      </c>
      <c r="R1120" s="131">
        <v>1</v>
      </c>
      <c r="S1120" s="131">
        <v>33720</v>
      </c>
      <c r="T1120" s="109"/>
      <c r="U1120" s="131">
        <v>55.301000000000002</v>
      </c>
      <c r="V1120" s="132">
        <v>1.0000000000000001E-5</v>
      </c>
      <c r="W1120" s="132">
        <v>1.8974097668448091E-3</v>
      </c>
      <c r="X1120" s="132">
        <v>3.1E-4</v>
      </c>
    </row>
    <row r="1121" spans="1:24">
      <c r="A1121" t="s">
        <v>1214</v>
      </c>
      <c r="B1121" t="s">
        <v>1255</v>
      </c>
      <c r="C1121" t="s">
        <v>3723</v>
      </c>
      <c r="D1121" t="s">
        <v>3724</v>
      </c>
      <c r="E1121" t="s">
        <v>310</v>
      </c>
      <c r="F1121" t="s">
        <v>3725</v>
      </c>
      <c r="G1121" t="s">
        <v>3726</v>
      </c>
      <c r="H1121" t="s">
        <v>322</v>
      </c>
      <c r="I1121" t="s">
        <v>918</v>
      </c>
      <c r="J1121" t="s">
        <v>205</v>
      </c>
      <c r="K1121" t="s">
        <v>205</v>
      </c>
      <c r="L1121" t="s">
        <v>326</v>
      </c>
      <c r="M1121" t="s">
        <v>341</v>
      </c>
      <c r="N1121" t="s">
        <v>477</v>
      </c>
      <c r="O1121" t="s">
        <v>340</v>
      </c>
      <c r="P1121" t="s">
        <v>1213</v>
      </c>
      <c r="Q1121" s="131">
        <v>601</v>
      </c>
      <c r="R1121" s="131">
        <v>1</v>
      </c>
      <c r="S1121" s="131">
        <v>8680</v>
      </c>
      <c r="T1121" s="109"/>
      <c r="U1121" s="131">
        <v>52.167000000000002</v>
      </c>
      <c r="V1121" s="132">
        <v>1.0000000000000001E-5</v>
      </c>
      <c r="W1121" s="132">
        <v>1.7898803874612241E-3</v>
      </c>
      <c r="X1121" s="132">
        <v>2.9E-4</v>
      </c>
    </row>
    <row r="1122" spans="1:24">
      <c r="A1122" t="s">
        <v>1214</v>
      </c>
      <c r="B1122" t="s">
        <v>1255</v>
      </c>
      <c r="C1122" t="s">
        <v>2066</v>
      </c>
      <c r="D1122" t="s">
        <v>2067</v>
      </c>
      <c r="E1122" t="s">
        <v>310</v>
      </c>
      <c r="F1122" t="s">
        <v>2066</v>
      </c>
      <c r="G1122" t="s">
        <v>3715</v>
      </c>
      <c r="H1122" t="s">
        <v>322</v>
      </c>
      <c r="I1122" t="s">
        <v>918</v>
      </c>
      <c r="J1122" t="s">
        <v>205</v>
      </c>
      <c r="K1122" t="s">
        <v>205</v>
      </c>
      <c r="L1122" t="s">
        <v>326</v>
      </c>
      <c r="M1122" t="s">
        <v>341</v>
      </c>
      <c r="N1122" t="s">
        <v>465</v>
      </c>
      <c r="O1122" t="s">
        <v>340</v>
      </c>
      <c r="P1122" t="s">
        <v>1213</v>
      </c>
      <c r="Q1122" s="131">
        <v>2276</v>
      </c>
      <c r="R1122" s="131">
        <v>1</v>
      </c>
      <c r="S1122" s="131">
        <v>2281</v>
      </c>
      <c r="T1122" s="109"/>
      <c r="U1122" s="131">
        <v>51.915999999999997</v>
      </c>
      <c r="V1122" s="132">
        <v>0</v>
      </c>
      <c r="W1122" s="132">
        <v>1.7812684301462018E-3</v>
      </c>
      <c r="X1122" s="132">
        <v>2.9E-4</v>
      </c>
    </row>
    <row r="1123" spans="1:24">
      <c r="A1123" t="s">
        <v>1214</v>
      </c>
      <c r="B1123" t="s">
        <v>1255</v>
      </c>
      <c r="C1123" t="s">
        <v>1581</v>
      </c>
      <c r="D1123" t="s">
        <v>1582</v>
      </c>
      <c r="E1123" t="s">
        <v>310</v>
      </c>
      <c r="F1123" t="s">
        <v>3584</v>
      </c>
      <c r="G1123" t="s">
        <v>3585</v>
      </c>
      <c r="H1123" t="s">
        <v>322</v>
      </c>
      <c r="I1123" t="s">
        <v>918</v>
      </c>
      <c r="J1123" t="s">
        <v>205</v>
      </c>
      <c r="K1123" t="s">
        <v>205</v>
      </c>
      <c r="L1123" t="s">
        <v>326</v>
      </c>
      <c r="M1123" t="s">
        <v>341</v>
      </c>
      <c r="N1123" t="s">
        <v>448</v>
      </c>
      <c r="O1123" t="s">
        <v>340</v>
      </c>
      <c r="P1123" t="s">
        <v>1213</v>
      </c>
      <c r="Q1123" s="131">
        <v>2504</v>
      </c>
      <c r="R1123" s="131">
        <v>1</v>
      </c>
      <c r="S1123" s="131">
        <v>2063</v>
      </c>
      <c r="T1123" s="109"/>
      <c r="U1123" s="131">
        <v>51.658000000000001</v>
      </c>
      <c r="V1123" s="132">
        <v>4.0000000000000003E-5</v>
      </c>
      <c r="W1123" s="132">
        <v>1.7724162987227926E-3</v>
      </c>
      <c r="X1123" s="132">
        <v>2.9E-4</v>
      </c>
    </row>
    <row r="1124" spans="1:24">
      <c r="A1124" t="s">
        <v>1214</v>
      </c>
      <c r="B1124" t="s">
        <v>1255</v>
      </c>
      <c r="C1124" t="s">
        <v>3545</v>
      </c>
      <c r="D1124" t="s">
        <v>3546</v>
      </c>
      <c r="E1124" t="s">
        <v>310</v>
      </c>
      <c r="F1124" t="s">
        <v>3547</v>
      </c>
      <c r="G1124" t="s">
        <v>3548</v>
      </c>
      <c r="H1124" t="s">
        <v>322</v>
      </c>
      <c r="I1124" t="s">
        <v>918</v>
      </c>
      <c r="J1124" t="s">
        <v>205</v>
      </c>
      <c r="K1124" t="s">
        <v>205</v>
      </c>
      <c r="L1124" t="s">
        <v>326</v>
      </c>
      <c r="M1124" t="s">
        <v>341</v>
      </c>
      <c r="N1124" t="s">
        <v>455</v>
      </c>
      <c r="O1124" t="s">
        <v>340</v>
      </c>
      <c r="P1124" t="s">
        <v>1213</v>
      </c>
      <c r="Q1124" s="131">
        <v>3101</v>
      </c>
      <c r="R1124" s="131">
        <v>1</v>
      </c>
      <c r="S1124" s="131">
        <v>1656</v>
      </c>
      <c r="T1124" s="109"/>
      <c r="U1124" s="131">
        <v>51.353000000000002</v>
      </c>
      <c r="V1124" s="132">
        <v>0</v>
      </c>
      <c r="W1124" s="132">
        <v>1.7619515697144985E-3</v>
      </c>
      <c r="X1124" s="132">
        <v>2.9E-4</v>
      </c>
    </row>
    <row r="1125" spans="1:24">
      <c r="A1125" t="s">
        <v>1214</v>
      </c>
      <c r="B1125" t="s">
        <v>1255</v>
      </c>
      <c r="C1125" t="s">
        <v>1935</v>
      </c>
      <c r="D1125" t="s">
        <v>1936</v>
      </c>
      <c r="E1125" t="s">
        <v>310</v>
      </c>
      <c r="F1125" t="s">
        <v>3749</v>
      </c>
      <c r="G1125" t="s">
        <v>3750</v>
      </c>
      <c r="H1125" t="s">
        <v>322</v>
      </c>
      <c r="I1125" t="s">
        <v>918</v>
      </c>
      <c r="J1125" t="s">
        <v>205</v>
      </c>
      <c r="K1125" t="s">
        <v>205</v>
      </c>
      <c r="L1125" t="s">
        <v>326</v>
      </c>
      <c r="M1125" t="s">
        <v>341</v>
      </c>
      <c r="N1125" t="s">
        <v>465</v>
      </c>
      <c r="O1125" t="s">
        <v>340</v>
      </c>
      <c r="P1125" t="s">
        <v>1213</v>
      </c>
      <c r="Q1125" s="131">
        <v>680</v>
      </c>
      <c r="R1125" s="131">
        <v>1</v>
      </c>
      <c r="S1125" s="131">
        <v>6170</v>
      </c>
      <c r="T1125" s="109"/>
      <c r="U1125" s="131">
        <v>41.956000000000003</v>
      </c>
      <c r="V1125" s="132">
        <v>1.0000000000000001E-5</v>
      </c>
      <c r="W1125" s="132">
        <v>1.4395349844983059E-3</v>
      </c>
      <c r="X1125" s="132">
        <v>2.3000000000000001E-4</v>
      </c>
    </row>
    <row r="1126" spans="1:24">
      <c r="A1126" t="s">
        <v>1214</v>
      </c>
      <c r="B1126" t="s">
        <v>1255</v>
      </c>
      <c r="C1126" t="s">
        <v>2272</v>
      </c>
      <c r="D1126" t="s">
        <v>2273</v>
      </c>
      <c r="E1126" t="s">
        <v>310</v>
      </c>
      <c r="F1126" t="s">
        <v>2272</v>
      </c>
      <c r="G1126" t="s">
        <v>3717</v>
      </c>
      <c r="H1126" t="s">
        <v>322</v>
      </c>
      <c r="I1126" t="s">
        <v>918</v>
      </c>
      <c r="J1126" t="s">
        <v>205</v>
      </c>
      <c r="K1126" t="s">
        <v>205</v>
      </c>
      <c r="L1126" t="s">
        <v>326</v>
      </c>
      <c r="M1126" t="s">
        <v>341</v>
      </c>
      <c r="N1126" t="s">
        <v>442</v>
      </c>
      <c r="O1126" t="s">
        <v>340</v>
      </c>
      <c r="P1126" t="s">
        <v>1213</v>
      </c>
      <c r="Q1126" s="131">
        <v>3291</v>
      </c>
      <c r="R1126" s="131">
        <v>1</v>
      </c>
      <c r="S1126" s="131">
        <v>1244</v>
      </c>
      <c r="T1126" s="109"/>
      <c r="U1126" s="131">
        <v>40.94</v>
      </c>
      <c r="V1126" s="132">
        <v>1.0000000000000001E-5</v>
      </c>
      <c r="W1126" s="132">
        <v>1.4046754281952672E-3</v>
      </c>
      <c r="X1126" s="132">
        <v>2.3000000000000001E-4</v>
      </c>
    </row>
    <row r="1127" spans="1:24">
      <c r="A1127" t="s">
        <v>1214</v>
      </c>
      <c r="B1127" t="s">
        <v>1255</v>
      </c>
      <c r="C1127" t="s">
        <v>2606</v>
      </c>
      <c r="D1127" t="s">
        <v>2607</v>
      </c>
      <c r="E1127" t="s">
        <v>310</v>
      </c>
      <c r="F1127" t="s">
        <v>2606</v>
      </c>
      <c r="G1127" t="s">
        <v>3543</v>
      </c>
      <c r="H1127" t="s">
        <v>322</v>
      </c>
      <c r="I1127" t="s">
        <v>918</v>
      </c>
      <c r="J1127" t="s">
        <v>205</v>
      </c>
      <c r="K1127" t="s">
        <v>205</v>
      </c>
      <c r="L1127" t="s">
        <v>326</v>
      </c>
      <c r="M1127" t="s">
        <v>341</v>
      </c>
      <c r="N1127" t="s">
        <v>479</v>
      </c>
      <c r="O1127" t="s">
        <v>340</v>
      </c>
      <c r="P1127" t="s">
        <v>1213</v>
      </c>
      <c r="Q1127" s="131">
        <v>1860.56</v>
      </c>
      <c r="R1127" s="131">
        <v>1</v>
      </c>
      <c r="S1127" s="131">
        <v>1735</v>
      </c>
      <c r="T1127" s="109"/>
      <c r="U1127" s="131">
        <v>32.280999999999999</v>
      </c>
      <c r="V1127" s="132">
        <v>1.0000000000000001E-5</v>
      </c>
      <c r="W1127" s="132">
        <v>1.107580056120455E-3</v>
      </c>
      <c r="X1127" s="132">
        <v>1.8000000000000001E-4</v>
      </c>
    </row>
    <row r="1128" spans="1:24">
      <c r="A1128" t="s">
        <v>1214</v>
      </c>
      <c r="B1128" t="s">
        <v>1255</v>
      </c>
      <c r="C1128" t="s">
        <v>3561</v>
      </c>
      <c r="D1128" t="s">
        <v>3562</v>
      </c>
      <c r="E1128" t="s">
        <v>310</v>
      </c>
      <c r="F1128" t="s">
        <v>3561</v>
      </c>
      <c r="G1128" t="s">
        <v>3563</v>
      </c>
      <c r="H1128" t="s">
        <v>322</v>
      </c>
      <c r="I1128" t="s">
        <v>918</v>
      </c>
      <c r="J1128" t="s">
        <v>205</v>
      </c>
      <c r="K1128" t="s">
        <v>205</v>
      </c>
      <c r="L1128" t="s">
        <v>326</v>
      </c>
      <c r="M1128" t="s">
        <v>341</v>
      </c>
      <c r="N1128" t="s">
        <v>459</v>
      </c>
      <c r="O1128" t="s">
        <v>340</v>
      </c>
      <c r="P1128" t="s">
        <v>1213</v>
      </c>
      <c r="Q1128" s="131">
        <v>102</v>
      </c>
      <c r="R1128" s="131">
        <v>1</v>
      </c>
      <c r="S1128" s="131">
        <v>29040</v>
      </c>
      <c r="T1128" s="109"/>
      <c r="U1128" s="131">
        <v>29.620999999999999</v>
      </c>
      <c r="V1128" s="132">
        <v>0</v>
      </c>
      <c r="W1128" s="132">
        <v>1.0163138949333662E-3</v>
      </c>
      <c r="X1128" s="132">
        <v>1.6000000000000001E-4</v>
      </c>
    </row>
    <row r="1129" spans="1:24">
      <c r="A1129" t="s">
        <v>1214</v>
      </c>
      <c r="B1129" t="s">
        <v>1255</v>
      </c>
      <c r="C1129" t="s">
        <v>1892</v>
      </c>
      <c r="D1129" t="s">
        <v>1893</v>
      </c>
      <c r="E1129" t="s">
        <v>312</v>
      </c>
      <c r="F1129" t="s">
        <v>1892</v>
      </c>
      <c r="G1129" t="s">
        <v>3626</v>
      </c>
      <c r="H1129" t="s">
        <v>322</v>
      </c>
      <c r="I1129" t="s">
        <v>918</v>
      </c>
      <c r="J1129" t="s">
        <v>205</v>
      </c>
      <c r="K1129" t="s">
        <v>234</v>
      </c>
      <c r="L1129" t="s">
        <v>326</v>
      </c>
      <c r="M1129" t="s">
        <v>341</v>
      </c>
      <c r="N1129" t="s">
        <v>455</v>
      </c>
      <c r="O1129" t="s">
        <v>340</v>
      </c>
      <c r="P1129" t="s">
        <v>1213</v>
      </c>
      <c r="Q1129" s="131">
        <v>348</v>
      </c>
      <c r="R1129" s="131">
        <v>1</v>
      </c>
      <c r="S1129" s="131">
        <v>4272</v>
      </c>
      <c r="T1129" s="109">
        <v>0.35199999999999998</v>
      </c>
      <c r="U1129" s="131">
        <v>15.218999999999999</v>
      </c>
      <c r="V1129" s="132">
        <v>0</v>
      </c>
      <c r="W1129" s="132">
        <v>5.2217282222041458E-4</v>
      </c>
      <c r="X1129" s="132">
        <v>9.0000000000000006E-5</v>
      </c>
    </row>
    <row r="1130" spans="1:24">
      <c r="A1130" t="s">
        <v>1214</v>
      </c>
      <c r="B1130" t="s">
        <v>1255</v>
      </c>
      <c r="C1130" t="s">
        <v>3960</v>
      </c>
      <c r="D1130" t="s">
        <v>3961</v>
      </c>
      <c r="E1130" t="s">
        <v>310</v>
      </c>
      <c r="F1130" t="s">
        <v>3962</v>
      </c>
      <c r="G1130" t="s">
        <v>3963</v>
      </c>
      <c r="H1130" t="s">
        <v>322</v>
      </c>
      <c r="I1130" t="s">
        <v>918</v>
      </c>
      <c r="J1130" t="s">
        <v>205</v>
      </c>
      <c r="K1130" t="s">
        <v>205</v>
      </c>
      <c r="L1130" t="s">
        <v>326</v>
      </c>
      <c r="M1130" t="s">
        <v>341</v>
      </c>
      <c r="N1130" t="s">
        <v>451</v>
      </c>
      <c r="O1130" t="s">
        <v>340</v>
      </c>
      <c r="P1130" t="s">
        <v>1213</v>
      </c>
      <c r="Q1130" s="131">
        <v>6776</v>
      </c>
      <c r="R1130" s="131">
        <v>1</v>
      </c>
      <c r="S1130" s="131">
        <v>167.8</v>
      </c>
      <c r="T1130" s="109"/>
      <c r="U1130" s="131">
        <v>11.37</v>
      </c>
      <c r="V1130" s="132">
        <v>4.0000000000000002E-4</v>
      </c>
      <c r="W1130" s="132">
        <v>3.9011137319443548E-4</v>
      </c>
      <c r="X1130" s="132">
        <v>6.0000000000000002E-5</v>
      </c>
    </row>
    <row r="1131" spans="1:24">
      <c r="A1131" t="s">
        <v>1214</v>
      </c>
      <c r="B1131" t="s">
        <v>1255</v>
      </c>
      <c r="C1131" t="s">
        <v>3919</v>
      </c>
      <c r="D1131" t="s">
        <v>3920</v>
      </c>
      <c r="E1131" t="s">
        <v>310</v>
      </c>
      <c r="F1131" t="s">
        <v>3921</v>
      </c>
      <c r="G1131" t="s">
        <v>3922</v>
      </c>
      <c r="H1131" t="s">
        <v>322</v>
      </c>
      <c r="I1131" t="s">
        <v>918</v>
      </c>
      <c r="J1131" t="s">
        <v>205</v>
      </c>
      <c r="K1131" t="s">
        <v>205</v>
      </c>
      <c r="L1131" t="s">
        <v>326</v>
      </c>
      <c r="M1131" t="s">
        <v>341</v>
      </c>
      <c r="N1131" t="s">
        <v>451</v>
      </c>
      <c r="O1131" t="s">
        <v>340</v>
      </c>
      <c r="P1131" t="s">
        <v>1213</v>
      </c>
      <c r="Q1131" s="131">
        <v>3900</v>
      </c>
      <c r="R1131" s="131">
        <v>1</v>
      </c>
      <c r="S1131" s="131">
        <v>126.7</v>
      </c>
      <c r="T1131" s="109"/>
      <c r="U1131" s="131">
        <v>4.9409999999999998</v>
      </c>
      <c r="V1131" s="132">
        <v>5.6999999999999998E-4</v>
      </c>
      <c r="W1131" s="132">
        <v>1.6952860993436287E-4</v>
      </c>
      <c r="X1131" s="132">
        <v>3.0000000000000001E-5</v>
      </c>
    </row>
    <row r="1132" spans="1:24">
      <c r="A1132" t="s">
        <v>1214</v>
      </c>
      <c r="B1132" t="s">
        <v>1255</v>
      </c>
      <c r="C1132" t="s">
        <v>3923</v>
      </c>
      <c r="D1132" t="s">
        <v>3924</v>
      </c>
      <c r="E1132" t="s">
        <v>80</v>
      </c>
      <c r="F1132" t="s">
        <v>3925</v>
      </c>
      <c r="G1132" t="s">
        <v>3926</v>
      </c>
      <c r="H1132" t="s">
        <v>322</v>
      </c>
      <c r="I1132" t="s">
        <v>918</v>
      </c>
      <c r="J1132" t="s">
        <v>206</v>
      </c>
      <c r="K1132" t="s">
        <v>225</v>
      </c>
      <c r="L1132" t="s">
        <v>326</v>
      </c>
      <c r="M1132" t="s">
        <v>345</v>
      </c>
      <c r="N1132" t="s">
        <v>549</v>
      </c>
      <c r="O1132" t="s">
        <v>340</v>
      </c>
      <c r="P1132" t="s">
        <v>1216</v>
      </c>
      <c r="Q1132" s="131">
        <v>1031</v>
      </c>
      <c r="R1132" s="131">
        <v>3.3719999999999999</v>
      </c>
      <c r="S1132" s="131">
        <v>15799</v>
      </c>
      <c r="T1132" s="109">
        <v>8.0000000000000002E-3</v>
      </c>
      <c r="U1132" s="131">
        <v>549.28300000000002</v>
      </c>
      <c r="V1132" s="132">
        <v>0</v>
      </c>
      <c r="W1132" s="132">
        <v>1.8846222111025428E-2</v>
      </c>
      <c r="X1132" s="132">
        <v>3.0500000000000002E-3</v>
      </c>
    </row>
    <row r="1133" spans="1:24">
      <c r="A1133" t="s">
        <v>1214</v>
      </c>
      <c r="B1133" t="s">
        <v>1255</v>
      </c>
      <c r="C1133" t="s">
        <v>3352</v>
      </c>
      <c r="D1133" t="s">
        <v>3353</v>
      </c>
      <c r="E1133" t="s">
        <v>80</v>
      </c>
      <c r="F1133" t="s">
        <v>3352</v>
      </c>
      <c r="G1133" t="s">
        <v>3680</v>
      </c>
      <c r="H1133" t="s">
        <v>322</v>
      </c>
      <c r="I1133" t="s">
        <v>918</v>
      </c>
      <c r="J1133" t="s">
        <v>206</v>
      </c>
      <c r="K1133" t="s">
        <v>225</v>
      </c>
      <c r="L1133" t="s">
        <v>326</v>
      </c>
      <c r="M1133" t="s">
        <v>345</v>
      </c>
      <c r="N1133" t="s">
        <v>546</v>
      </c>
      <c r="O1133" t="s">
        <v>340</v>
      </c>
      <c r="P1133" t="s">
        <v>1216</v>
      </c>
      <c r="Q1133" s="131">
        <v>158</v>
      </c>
      <c r="R1133" s="131">
        <v>3.3719999999999999</v>
      </c>
      <c r="S1133" s="131">
        <v>73809</v>
      </c>
      <c r="T1133" s="109"/>
      <c r="U1133" s="131">
        <v>393.23700000000002</v>
      </c>
      <c r="V1133" s="132">
        <v>0</v>
      </c>
      <c r="W1133" s="132">
        <v>1.3492192265686917E-2</v>
      </c>
      <c r="X1133" s="132">
        <v>2.1800000000000001E-3</v>
      </c>
    </row>
    <row r="1134" spans="1:24">
      <c r="A1134" t="s">
        <v>1214</v>
      </c>
      <c r="B1134" t="s">
        <v>1255</v>
      </c>
      <c r="C1134" t="s">
        <v>3660</v>
      </c>
      <c r="D1134" t="s">
        <v>3661</v>
      </c>
      <c r="E1134" t="s">
        <v>80</v>
      </c>
      <c r="F1134" t="s">
        <v>3662</v>
      </c>
      <c r="G1134" t="s">
        <v>3663</v>
      </c>
      <c r="H1134" t="s">
        <v>322</v>
      </c>
      <c r="I1134" t="s">
        <v>918</v>
      </c>
      <c r="J1134" t="s">
        <v>206</v>
      </c>
      <c r="K1134" t="s">
        <v>225</v>
      </c>
      <c r="L1134" t="s">
        <v>326</v>
      </c>
      <c r="M1134" t="s">
        <v>345</v>
      </c>
      <c r="N1134" t="s">
        <v>546</v>
      </c>
      <c r="O1134" t="s">
        <v>340</v>
      </c>
      <c r="P1134" t="s">
        <v>1216</v>
      </c>
      <c r="Q1134" s="131">
        <v>643</v>
      </c>
      <c r="R1134" s="131">
        <v>3.3719999999999999</v>
      </c>
      <c r="S1134" s="131">
        <v>17739</v>
      </c>
      <c r="T1134" s="109"/>
      <c r="U1134" s="131">
        <v>384.61599999999999</v>
      </c>
      <c r="V1134" s="132">
        <v>0</v>
      </c>
      <c r="W1134" s="132">
        <v>1.3196400695914776E-2</v>
      </c>
      <c r="X1134" s="132">
        <v>2.14E-3</v>
      </c>
    </row>
    <row r="1135" spans="1:24">
      <c r="A1135" t="s">
        <v>1214</v>
      </c>
      <c r="B1135" t="s">
        <v>1255</v>
      </c>
      <c r="C1135" t="s">
        <v>3648</v>
      </c>
      <c r="D1135" t="s">
        <v>3649</v>
      </c>
      <c r="E1135" t="s">
        <v>80</v>
      </c>
      <c r="F1135" t="s">
        <v>3650</v>
      </c>
      <c r="G1135" t="s">
        <v>3651</v>
      </c>
      <c r="H1135" t="s">
        <v>322</v>
      </c>
      <c r="I1135" t="s">
        <v>918</v>
      </c>
      <c r="J1135" t="s">
        <v>206</v>
      </c>
      <c r="K1135" t="s">
        <v>225</v>
      </c>
      <c r="L1135" t="s">
        <v>326</v>
      </c>
      <c r="M1135" t="s">
        <v>345</v>
      </c>
      <c r="N1135" t="s">
        <v>545</v>
      </c>
      <c r="O1135" t="s">
        <v>340</v>
      </c>
      <c r="P1135" t="s">
        <v>1216</v>
      </c>
      <c r="Q1135" s="131">
        <v>219</v>
      </c>
      <c r="R1135" s="131">
        <v>3.3719999999999999</v>
      </c>
      <c r="S1135" s="131">
        <v>49741</v>
      </c>
      <c r="T1135" s="109"/>
      <c r="U1135" s="131">
        <v>367.32100000000003</v>
      </c>
      <c r="V1135" s="132">
        <v>0</v>
      </c>
      <c r="W1135" s="132">
        <v>1.2602999095264139E-2</v>
      </c>
      <c r="X1135" s="132">
        <v>2.0400000000000001E-3</v>
      </c>
    </row>
    <row r="1136" spans="1:24">
      <c r="A1136" t="s">
        <v>1214</v>
      </c>
      <c r="B1136" t="s">
        <v>1255</v>
      </c>
      <c r="C1136" t="s">
        <v>3263</v>
      </c>
      <c r="D1136" t="s">
        <v>3264</v>
      </c>
      <c r="E1136" t="s">
        <v>80</v>
      </c>
      <c r="F1136" t="s">
        <v>3801</v>
      </c>
      <c r="G1136" t="s">
        <v>3802</v>
      </c>
      <c r="H1136" t="s">
        <v>322</v>
      </c>
      <c r="I1136" t="s">
        <v>918</v>
      </c>
      <c r="J1136" t="s">
        <v>206</v>
      </c>
      <c r="K1136" t="s">
        <v>225</v>
      </c>
      <c r="L1136" t="s">
        <v>326</v>
      </c>
      <c r="M1136" t="s">
        <v>345</v>
      </c>
      <c r="N1136" t="s">
        <v>545</v>
      </c>
      <c r="O1136" t="s">
        <v>340</v>
      </c>
      <c r="P1136" t="s">
        <v>1216</v>
      </c>
      <c r="Q1136" s="131">
        <v>455</v>
      </c>
      <c r="R1136" s="131">
        <v>3.3719999999999999</v>
      </c>
      <c r="S1136" s="131">
        <v>21939</v>
      </c>
      <c r="T1136" s="109"/>
      <c r="U1136" s="131">
        <v>336.601</v>
      </c>
      <c r="V1136" s="132">
        <v>0</v>
      </c>
      <c r="W1136" s="132">
        <v>1.1548977865314001E-2</v>
      </c>
      <c r="X1136" s="132">
        <v>1.8699999999999999E-3</v>
      </c>
    </row>
    <row r="1137" spans="1:24">
      <c r="A1137" t="s">
        <v>1214</v>
      </c>
      <c r="B1137" t="s">
        <v>1255</v>
      </c>
      <c r="C1137" t="s">
        <v>3689</v>
      </c>
      <c r="D1137" t="s">
        <v>3690</v>
      </c>
      <c r="E1137" t="s">
        <v>80</v>
      </c>
      <c r="F1137" t="s">
        <v>3691</v>
      </c>
      <c r="G1137" t="s">
        <v>3692</v>
      </c>
      <c r="H1137" t="s">
        <v>322</v>
      </c>
      <c r="I1137" t="s">
        <v>918</v>
      </c>
      <c r="J1137" t="s">
        <v>206</v>
      </c>
      <c r="K1137" t="s">
        <v>225</v>
      </c>
      <c r="L1137" t="s">
        <v>326</v>
      </c>
      <c r="M1137" t="s">
        <v>345</v>
      </c>
      <c r="N1137" t="s">
        <v>547</v>
      </c>
      <c r="O1137" t="s">
        <v>340</v>
      </c>
      <c r="P1137" t="s">
        <v>1216</v>
      </c>
      <c r="Q1137" s="131">
        <v>431</v>
      </c>
      <c r="R1137" s="131">
        <v>3.3719999999999999</v>
      </c>
      <c r="S1137" s="131">
        <v>20517</v>
      </c>
      <c r="T1137" s="109"/>
      <c r="U1137" s="131">
        <v>298.18</v>
      </c>
      <c r="V1137" s="132">
        <v>0</v>
      </c>
      <c r="W1137" s="132">
        <v>1.0230730805551168E-2</v>
      </c>
      <c r="X1137" s="132">
        <v>1.66E-3</v>
      </c>
    </row>
    <row r="1138" spans="1:24">
      <c r="A1138" t="s">
        <v>1214</v>
      </c>
      <c r="B1138" t="s">
        <v>1255</v>
      </c>
      <c r="C1138" t="s">
        <v>3357</v>
      </c>
      <c r="D1138" t="s">
        <v>3358</v>
      </c>
      <c r="E1138" t="s">
        <v>80</v>
      </c>
      <c r="F1138" t="s">
        <v>3664</v>
      </c>
      <c r="G1138" t="s">
        <v>3665</v>
      </c>
      <c r="H1138" t="s">
        <v>322</v>
      </c>
      <c r="I1138" t="s">
        <v>918</v>
      </c>
      <c r="J1138" t="s">
        <v>206</v>
      </c>
      <c r="K1138" t="s">
        <v>302</v>
      </c>
      <c r="L1138" t="s">
        <v>326</v>
      </c>
      <c r="M1138" t="s">
        <v>345</v>
      </c>
      <c r="N1138" t="s">
        <v>549</v>
      </c>
      <c r="O1138" t="s">
        <v>340</v>
      </c>
      <c r="P1138" t="s">
        <v>1216</v>
      </c>
      <c r="Q1138" s="131">
        <v>332</v>
      </c>
      <c r="R1138" s="131">
        <v>3.3719999999999999</v>
      </c>
      <c r="S1138" s="131">
        <v>22649</v>
      </c>
      <c r="T1138" s="109">
        <v>0.156</v>
      </c>
      <c r="U1138" s="131">
        <v>254.08199999999999</v>
      </c>
      <c r="V1138" s="132">
        <v>0</v>
      </c>
      <c r="W1138" s="132">
        <v>8.7177025438864176E-3</v>
      </c>
      <c r="X1138" s="132">
        <v>1.41E-3</v>
      </c>
    </row>
    <row r="1139" spans="1:24">
      <c r="A1139" t="s">
        <v>1214</v>
      </c>
      <c r="B1139" t="s">
        <v>1255</v>
      </c>
      <c r="C1139" t="s">
        <v>3927</v>
      </c>
      <c r="D1139" t="s">
        <v>3928</v>
      </c>
      <c r="E1139" t="s">
        <v>310</v>
      </c>
      <c r="F1139" t="s">
        <v>3929</v>
      </c>
      <c r="G1139" t="s">
        <v>3930</v>
      </c>
      <c r="H1139" t="s">
        <v>322</v>
      </c>
      <c r="I1139" t="s">
        <v>918</v>
      </c>
      <c r="J1139" t="s">
        <v>206</v>
      </c>
      <c r="K1139" t="s">
        <v>205</v>
      </c>
      <c r="L1139" t="s">
        <v>326</v>
      </c>
      <c r="M1139" t="s">
        <v>347</v>
      </c>
      <c r="N1139" t="s">
        <v>545</v>
      </c>
      <c r="O1139" t="s">
        <v>340</v>
      </c>
      <c r="P1139" t="s">
        <v>1216</v>
      </c>
      <c r="Q1139" s="131">
        <v>4006.46</v>
      </c>
      <c r="R1139" s="131">
        <v>3.3719999999999999</v>
      </c>
      <c r="S1139" s="131">
        <v>59.5</v>
      </c>
      <c r="T1139" s="109"/>
      <c r="U1139" s="131">
        <v>8.0380000000000003</v>
      </c>
      <c r="V1139" s="132">
        <v>1.3999999999999999E-4</v>
      </c>
      <c r="W1139" s="132">
        <v>2.757884976021876E-4</v>
      </c>
      <c r="X1139" s="132">
        <v>4.0000000000000003E-5</v>
      </c>
    </row>
    <row r="1140" spans="1:24">
      <c r="A1140" t="s">
        <v>1214</v>
      </c>
      <c r="B1140" t="s">
        <v>1255</v>
      </c>
      <c r="C1140" t="s">
        <v>3935</v>
      </c>
      <c r="D1140" t="s">
        <v>3936</v>
      </c>
      <c r="E1140" t="s">
        <v>80</v>
      </c>
      <c r="F1140" t="s">
        <v>3937</v>
      </c>
      <c r="G1140" t="s">
        <v>3938</v>
      </c>
      <c r="H1140" t="s">
        <v>322</v>
      </c>
      <c r="I1140" t="s">
        <v>918</v>
      </c>
      <c r="J1140" t="s">
        <v>206</v>
      </c>
      <c r="K1140" t="s">
        <v>273</v>
      </c>
      <c r="L1140" t="s">
        <v>326</v>
      </c>
      <c r="M1140" t="s">
        <v>315</v>
      </c>
      <c r="N1140" t="s">
        <v>569</v>
      </c>
      <c r="O1140" t="s">
        <v>340</v>
      </c>
      <c r="P1140" t="s">
        <v>1217</v>
      </c>
      <c r="Q1140" s="131">
        <v>1760</v>
      </c>
      <c r="R1140" s="131">
        <v>3.9550000000000001</v>
      </c>
      <c r="S1140" s="131">
        <v>110</v>
      </c>
      <c r="T1140" s="109"/>
      <c r="U1140" s="131">
        <v>7.657</v>
      </c>
      <c r="V1140" s="132">
        <v>2.0000000000000002E-5</v>
      </c>
      <c r="W1140" s="132">
        <v>2.6271616398854819E-4</v>
      </c>
      <c r="X1140" s="132">
        <v>4.0000000000000003E-5</v>
      </c>
    </row>
    <row r="1141" spans="1:24">
      <c r="A1141" t="s">
        <v>1214</v>
      </c>
      <c r="B1141" t="s">
        <v>1256</v>
      </c>
      <c r="C1141" t="s">
        <v>1992</v>
      </c>
      <c r="D1141" t="s">
        <v>1993</v>
      </c>
      <c r="E1141" t="s">
        <v>310</v>
      </c>
      <c r="F1141" t="s">
        <v>1992</v>
      </c>
      <c r="G1141" t="s">
        <v>3517</v>
      </c>
      <c r="H1141" t="s">
        <v>322</v>
      </c>
      <c r="I1141" t="s">
        <v>918</v>
      </c>
      <c r="J1141" t="s">
        <v>205</v>
      </c>
      <c r="K1141" t="s">
        <v>205</v>
      </c>
      <c r="L1141" t="s">
        <v>326</v>
      </c>
      <c r="M1141" t="s">
        <v>341</v>
      </c>
      <c r="N1141" t="s">
        <v>449</v>
      </c>
      <c r="O1141" t="s">
        <v>340</v>
      </c>
      <c r="P1141" t="s">
        <v>1213</v>
      </c>
      <c r="Q1141" s="131">
        <v>1303767</v>
      </c>
      <c r="R1141" s="131">
        <v>1</v>
      </c>
      <c r="S1141" s="131">
        <v>6462</v>
      </c>
      <c r="T1141" s="109"/>
      <c r="U1141" s="131">
        <v>84249.423999999999</v>
      </c>
      <c r="V1141" s="132">
        <v>9.7000000000000005E-4</v>
      </c>
      <c r="W1141" s="132">
        <v>0.11200829901375858</v>
      </c>
      <c r="X1141" s="132">
        <v>2.1340000000000001E-2</v>
      </c>
    </row>
    <row r="1142" spans="1:24">
      <c r="A1142" t="s">
        <v>1214</v>
      </c>
      <c r="B1142" t="s">
        <v>1256</v>
      </c>
      <c r="C1142" t="s">
        <v>3916</v>
      </c>
      <c r="D1142" t="s">
        <v>3917</v>
      </c>
      <c r="E1142" t="s">
        <v>310</v>
      </c>
      <c r="F1142" t="s">
        <v>3916</v>
      </c>
      <c r="G1142" t="s">
        <v>3918</v>
      </c>
      <c r="H1142" t="s">
        <v>322</v>
      </c>
      <c r="I1142" t="s">
        <v>918</v>
      </c>
      <c r="J1142" t="s">
        <v>205</v>
      </c>
      <c r="K1142" t="s">
        <v>205</v>
      </c>
      <c r="L1142" t="s">
        <v>326</v>
      </c>
      <c r="M1142" t="s">
        <v>341</v>
      </c>
      <c r="N1142" t="s">
        <v>479</v>
      </c>
      <c r="O1142" t="s">
        <v>340</v>
      </c>
      <c r="P1142" t="s">
        <v>1213</v>
      </c>
      <c r="Q1142" s="131">
        <v>637847</v>
      </c>
      <c r="R1142" s="131">
        <v>1</v>
      </c>
      <c r="S1142" s="131">
        <v>6510</v>
      </c>
      <c r="T1142" s="109"/>
      <c r="U1142" s="131">
        <v>41523.839999999997</v>
      </c>
      <c r="V1142" s="132">
        <v>6.0099999999999997E-3</v>
      </c>
      <c r="W1142" s="132">
        <v>5.5205299527264051E-2</v>
      </c>
      <c r="X1142" s="132">
        <v>1.052E-2</v>
      </c>
    </row>
    <row r="1143" spans="1:24">
      <c r="A1143" t="s">
        <v>1214</v>
      </c>
      <c r="B1143" t="s">
        <v>1256</v>
      </c>
      <c r="C1143" t="s">
        <v>1536</v>
      </c>
      <c r="D1143" t="s">
        <v>1537</v>
      </c>
      <c r="E1143" t="s">
        <v>310</v>
      </c>
      <c r="F1143" t="s">
        <v>1536</v>
      </c>
      <c r="G1143" t="s">
        <v>3514</v>
      </c>
      <c r="H1143" t="s">
        <v>322</v>
      </c>
      <c r="I1143" t="s">
        <v>918</v>
      </c>
      <c r="J1143" t="s">
        <v>205</v>
      </c>
      <c r="K1143" t="s">
        <v>205</v>
      </c>
      <c r="L1143" t="s">
        <v>326</v>
      </c>
      <c r="M1143" t="s">
        <v>341</v>
      </c>
      <c r="N1143" t="s">
        <v>449</v>
      </c>
      <c r="O1143" t="s">
        <v>340</v>
      </c>
      <c r="P1143" t="s">
        <v>1213</v>
      </c>
      <c r="Q1143" s="131">
        <v>598374</v>
      </c>
      <c r="R1143" s="131">
        <v>1</v>
      </c>
      <c r="S1143" s="131">
        <v>6262</v>
      </c>
      <c r="T1143" s="109"/>
      <c r="U1143" s="131">
        <v>37470.18</v>
      </c>
      <c r="V1143" s="132">
        <v>3.6999999999999999E-4</v>
      </c>
      <c r="W1143" s="132">
        <v>4.9816021597243874E-2</v>
      </c>
      <c r="X1143" s="132">
        <v>9.4900000000000002E-3</v>
      </c>
    </row>
    <row r="1144" spans="1:24">
      <c r="A1144" t="s">
        <v>1214</v>
      </c>
      <c r="B1144" t="s">
        <v>1256</v>
      </c>
      <c r="C1144" t="s">
        <v>2277</v>
      </c>
      <c r="D1144" t="s">
        <v>2278</v>
      </c>
      <c r="E1144" t="s">
        <v>310</v>
      </c>
      <c r="F1144" t="s">
        <v>3705</v>
      </c>
      <c r="G1144" t="s">
        <v>3706</v>
      </c>
      <c r="H1144" t="s">
        <v>322</v>
      </c>
      <c r="I1144" t="s">
        <v>918</v>
      </c>
      <c r="J1144" t="s">
        <v>205</v>
      </c>
      <c r="K1144" t="s">
        <v>205</v>
      </c>
      <c r="L1144" t="s">
        <v>326</v>
      </c>
      <c r="M1144" t="s">
        <v>341</v>
      </c>
      <c r="N1144" t="s">
        <v>446</v>
      </c>
      <c r="O1144" t="s">
        <v>340</v>
      </c>
      <c r="P1144" t="s">
        <v>1213</v>
      </c>
      <c r="Q1144" s="131">
        <v>227105</v>
      </c>
      <c r="R1144" s="131">
        <v>1</v>
      </c>
      <c r="S1144" s="131">
        <v>14880</v>
      </c>
      <c r="T1144" s="109"/>
      <c r="U1144" s="131">
        <v>33793.224000000002</v>
      </c>
      <c r="V1144" s="132">
        <v>2.8500000000000001E-3</v>
      </c>
      <c r="W1144" s="132">
        <v>4.4927565776959173E-2</v>
      </c>
      <c r="X1144" s="132">
        <v>8.5599999999999999E-3</v>
      </c>
    </row>
    <row r="1145" spans="1:24">
      <c r="A1145" t="s">
        <v>1214</v>
      </c>
      <c r="B1145" t="s">
        <v>1256</v>
      </c>
      <c r="C1145" t="s">
        <v>3616</v>
      </c>
      <c r="D1145" t="s">
        <v>3617</v>
      </c>
      <c r="E1145" t="s">
        <v>310</v>
      </c>
      <c r="F1145" t="s">
        <v>3616</v>
      </c>
      <c r="G1145" t="s">
        <v>3618</v>
      </c>
      <c r="H1145" t="s">
        <v>322</v>
      </c>
      <c r="I1145" t="s">
        <v>918</v>
      </c>
      <c r="J1145" t="s">
        <v>205</v>
      </c>
      <c r="K1145" t="s">
        <v>205</v>
      </c>
      <c r="L1145" t="s">
        <v>326</v>
      </c>
      <c r="M1145" t="s">
        <v>341</v>
      </c>
      <c r="N1145" t="s">
        <v>476</v>
      </c>
      <c r="O1145" t="s">
        <v>340</v>
      </c>
      <c r="P1145" t="s">
        <v>1213</v>
      </c>
      <c r="Q1145" s="131">
        <v>2090156</v>
      </c>
      <c r="R1145" s="131">
        <v>1</v>
      </c>
      <c r="S1145" s="131">
        <v>1600</v>
      </c>
      <c r="T1145" s="109"/>
      <c r="U1145" s="131">
        <v>33442.495999999999</v>
      </c>
      <c r="V1145" s="132">
        <v>1.46E-2</v>
      </c>
      <c r="W1145" s="132">
        <v>4.4461278355261223E-2</v>
      </c>
      <c r="X1145" s="132">
        <v>8.4700000000000001E-3</v>
      </c>
    </row>
    <row r="1146" spans="1:24">
      <c r="A1146" t="s">
        <v>1214</v>
      </c>
      <c r="B1146" t="s">
        <v>1256</v>
      </c>
      <c r="C1146" t="s">
        <v>2370</v>
      </c>
      <c r="D1146" t="s">
        <v>2371</v>
      </c>
      <c r="E1146" t="s">
        <v>310</v>
      </c>
      <c r="F1146" t="s">
        <v>3569</v>
      </c>
      <c r="G1146" t="s">
        <v>3570</v>
      </c>
      <c r="H1146" t="s">
        <v>322</v>
      </c>
      <c r="I1146" t="s">
        <v>918</v>
      </c>
      <c r="J1146" t="s">
        <v>205</v>
      </c>
      <c r="K1146" t="s">
        <v>205</v>
      </c>
      <c r="L1146" t="s">
        <v>326</v>
      </c>
      <c r="M1146" t="s">
        <v>341</v>
      </c>
      <c r="N1146" t="s">
        <v>446</v>
      </c>
      <c r="O1146" t="s">
        <v>340</v>
      </c>
      <c r="P1146" t="s">
        <v>1213</v>
      </c>
      <c r="Q1146" s="131">
        <v>348964</v>
      </c>
      <c r="R1146" s="131">
        <v>1</v>
      </c>
      <c r="S1146" s="131">
        <v>9432</v>
      </c>
      <c r="T1146" s="109"/>
      <c r="U1146" s="131">
        <v>32914.284</v>
      </c>
      <c r="V1146" s="132">
        <v>1.5499999999999999E-3</v>
      </c>
      <c r="W1146" s="132">
        <v>4.3759028715683206E-2</v>
      </c>
      <c r="X1146" s="132">
        <v>8.3400000000000002E-3</v>
      </c>
    </row>
    <row r="1147" spans="1:24">
      <c r="A1147" t="s">
        <v>1214</v>
      </c>
      <c r="B1147" t="s">
        <v>1256</v>
      </c>
      <c r="C1147" t="s">
        <v>2184</v>
      </c>
      <c r="D1147" t="s">
        <v>2185</v>
      </c>
      <c r="E1147" t="s">
        <v>310</v>
      </c>
      <c r="F1147" t="s">
        <v>3515</v>
      </c>
      <c r="G1147" t="s">
        <v>3516</v>
      </c>
      <c r="H1147" t="s">
        <v>322</v>
      </c>
      <c r="I1147" t="s">
        <v>918</v>
      </c>
      <c r="J1147" t="s">
        <v>205</v>
      </c>
      <c r="K1147" t="s">
        <v>205</v>
      </c>
      <c r="L1147" t="s">
        <v>326</v>
      </c>
      <c r="M1147" t="s">
        <v>341</v>
      </c>
      <c r="N1147" t="s">
        <v>446</v>
      </c>
      <c r="O1147" t="s">
        <v>340</v>
      </c>
      <c r="P1147" t="s">
        <v>1213</v>
      </c>
      <c r="Q1147" s="131">
        <v>333356</v>
      </c>
      <c r="R1147" s="131">
        <v>1</v>
      </c>
      <c r="S1147" s="131">
        <v>9745</v>
      </c>
      <c r="T1147" s="109"/>
      <c r="U1147" s="131">
        <v>32485.542000000001</v>
      </c>
      <c r="V1147" s="132">
        <v>1.2700000000000001E-3</v>
      </c>
      <c r="W1147" s="132">
        <v>4.3189022894210088E-2</v>
      </c>
      <c r="X1147" s="132">
        <v>8.2299999999999995E-3</v>
      </c>
    </row>
    <row r="1148" spans="1:24">
      <c r="A1148" t="s">
        <v>1214</v>
      </c>
      <c r="B1148" t="s">
        <v>1256</v>
      </c>
      <c r="C1148" t="s">
        <v>1526</v>
      </c>
      <c r="D1148" t="s">
        <v>1527</v>
      </c>
      <c r="E1148" t="s">
        <v>310</v>
      </c>
      <c r="F1148" t="s">
        <v>1526</v>
      </c>
      <c r="G1148" t="s">
        <v>3580</v>
      </c>
      <c r="H1148" t="s">
        <v>322</v>
      </c>
      <c r="I1148" t="s">
        <v>918</v>
      </c>
      <c r="J1148" t="s">
        <v>205</v>
      </c>
      <c r="K1148" t="s">
        <v>205</v>
      </c>
      <c r="L1148" t="s">
        <v>326</v>
      </c>
      <c r="M1148" t="s">
        <v>341</v>
      </c>
      <c r="N1148" t="s">
        <v>465</v>
      </c>
      <c r="O1148" t="s">
        <v>340</v>
      </c>
      <c r="P1148" t="s">
        <v>1213</v>
      </c>
      <c r="Q1148" s="131">
        <v>179953</v>
      </c>
      <c r="R1148" s="131">
        <v>1</v>
      </c>
      <c r="S1148" s="131">
        <v>15730</v>
      </c>
      <c r="T1148" s="109"/>
      <c r="U1148" s="131">
        <v>28306.607</v>
      </c>
      <c r="V1148" s="132">
        <v>4.9100000000000003E-3</v>
      </c>
      <c r="W1148" s="132">
        <v>3.7633193799888193E-2</v>
      </c>
      <c r="X1148" s="132">
        <v>7.1700000000000002E-3</v>
      </c>
    </row>
    <row r="1149" spans="1:24">
      <c r="A1149" t="s">
        <v>1214</v>
      </c>
      <c r="B1149" t="s">
        <v>1256</v>
      </c>
      <c r="C1149" t="s">
        <v>3631</v>
      </c>
      <c r="D1149" t="s">
        <v>3632</v>
      </c>
      <c r="E1149" t="s">
        <v>310</v>
      </c>
      <c r="F1149" t="s">
        <v>3633</v>
      </c>
      <c r="G1149" t="s">
        <v>3634</v>
      </c>
      <c r="H1149" t="s">
        <v>322</v>
      </c>
      <c r="I1149" t="s">
        <v>918</v>
      </c>
      <c r="J1149" t="s">
        <v>205</v>
      </c>
      <c r="K1149" t="s">
        <v>205</v>
      </c>
      <c r="L1149" t="s">
        <v>326</v>
      </c>
      <c r="M1149" t="s">
        <v>341</v>
      </c>
      <c r="N1149" t="s">
        <v>446</v>
      </c>
      <c r="O1149" t="s">
        <v>340</v>
      </c>
      <c r="P1149" t="s">
        <v>1213</v>
      </c>
      <c r="Q1149" s="131">
        <v>101664</v>
      </c>
      <c r="R1149" s="131">
        <v>1</v>
      </c>
      <c r="S1149" s="131">
        <v>26530</v>
      </c>
      <c r="T1149" s="109"/>
      <c r="U1149" s="131">
        <v>26971.458999999999</v>
      </c>
      <c r="V1149" s="132">
        <v>1.6100000000000001E-3</v>
      </c>
      <c r="W1149" s="132">
        <v>3.5858135297273129E-2</v>
      </c>
      <c r="X1149" s="132">
        <v>6.8300000000000001E-3</v>
      </c>
    </row>
    <row r="1150" spans="1:24">
      <c r="A1150" t="s">
        <v>1214</v>
      </c>
      <c r="B1150" t="s">
        <v>1256</v>
      </c>
      <c r="C1150" t="s">
        <v>3601</v>
      </c>
      <c r="D1150" t="s">
        <v>3602</v>
      </c>
      <c r="E1150" t="s">
        <v>310</v>
      </c>
      <c r="F1150" t="s">
        <v>3603</v>
      </c>
      <c r="G1150" t="s">
        <v>3604</v>
      </c>
      <c r="H1150" t="s">
        <v>322</v>
      </c>
      <c r="I1150" t="s">
        <v>918</v>
      </c>
      <c r="J1150" t="s">
        <v>205</v>
      </c>
      <c r="K1150" t="s">
        <v>205</v>
      </c>
      <c r="L1150" t="s">
        <v>326</v>
      </c>
      <c r="M1150" t="s">
        <v>341</v>
      </c>
      <c r="N1150" t="s">
        <v>449</v>
      </c>
      <c r="O1150" t="s">
        <v>340</v>
      </c>
      <c r="P1150" t="s">
        <v>1213</v>
      </c>
      <c r="Q1150" s="131">
        <v>104864</v>
      </c>
      <c r="R1150" s="131">
        <v>1</v>
      </c>
      <c r="S1150" s="131">
        <v>24370</v>
      </c>
      <c r="T1150" s="109"/>
      <c r="U1150" s="131">
        <v>25555.357</v>
      </c>
      <c r="V1150" s="132">
        <v>1.0499999999999999E-3</v>
      </c>
      <c r="W1150" s="132">
        <v>3.3975449710603935E-2</v>
      </c>
      <c r="X1150" s="132">
        <v>6.4700000000000001E-3</v>
      </c>
    </row>
    <row r="1151" spans="1:24">
      <c r="A1151" t="s">
        <v>1214</v>
      </c>
      <c r="B1151" t="s">
        <v>1256</v>
      </c>
      <c r="C1151" t="s">
        <v>3558</v>
      </c>
      <c r="D1151" t="s">
        <v>3559</v>
      </c>
      <c r="E1151" t="s">
        <v>310</v>
      </c>
      <c r="F1151" t="s">
        <v>3558</v>
      </c>
      <c r="G1151" t="s">
        <v>3560</v>
      </c>
      <c r="H1151" t="s">
        <v>322</v>
      </c>
      <c r="I1151" t="s">
        <v>918</v>
      </c>
      <c r="J1151" t="s">
        <v>205</v>
      </c>
      <c r="K1151" t="s">
        <v>205</v>
      </c>
      <c r="L1151" t="s">
        <v>326</v>
      </c>
      <c r="M1151" t="s">
        <v>341</v>
      </c>
      <c r="N1151" t="s">
        <v>459</v>
      </c>
      <c r="O1151" t="s">
        <v>340</v>
      </c>
      <c r="P1151" t="s">
        <v>1213</v>
      </c>
      <c r="Q1151" s="131">
        <v>26800</v>
      </c>
      <c r="R1151" s="131">
        <v>1</v>
      </c>
      <c r="S1151" s="131">
        <v>95280</v>
      </c>
      <c r="T1151" s="109"/>
      <c r="U1151" s="131">
        <v>25535.040000000001</v>
      </c>
      <c r="V1151" s="132">
        <v>9.1E-4</v>
      </c>
      <c r="W1151" s="132">
        <v>3.3948438575061191E-2</v>
      </c>
      <c r="X1151" s="132">
        <v>6.4700000000000001E-3</v>
      </c>
    </row>
    <row r="1152" spans="1:24">
      <c r="A1152" t="s">
        <v>1214</v>
      </c>
      <c r="B1152" t="s">
        <v>1256</v>
      </c>
      <c r="C1152" t="s">
        <v>3611</v>
      </c>
      <c r="D1152" t="s">
        <v>3612</v>
      </c>
      <c r="E1152" t="s">
        <v>310</v>
      </c>
      <c r="F1152" t="s">
        <v>3611</v>
      </c>
      <c r="G1152" t="s">
        <v>3613</v>
      </c>
      <c r="H1152" t="s">
        <v>322</v>
      </c>
      <c r="I1152" t="s">
        <v>918</v>
      </c>
      <c r="J1152" t="s">
        <v>205</v>
      </c>
      <c r="K1152" t="s">
        <v>205</v>
      </c>
      <c r="L1152" t="s">
        <v>326</v>
      </c>
      <c r="M1152" t="s">
        <v>341</v>
      </c>
      <c r="N1152" t="s">
        <v>464</v>
      </c>
      <c r="O1152" t="s">
        <v>340</v>
      </c>
      <c r="P1152" t="s">
        <v>1213</v>
      </c>
      <c r="Q1152" s="131">
        <v>42286</v>
      </c>
      <c r="R1152" s="131">
        <v>1</v>
      </c>
      <c r="S1152" s="131">
        <v>56070</v>
      </c>
      <c r="T1152" s="109"/>
      <c r="U1152" s="131">
        <v>23709.759999999998</v>
      </c>
      <c r="V1152" s="132">
        <v>4.6499999999999996E-3</v>
      </c>
      <c r="W1152" s="132">
        <v>3.152175720067181E-2</v>
      </c>
      <c r="X1152" s="132">
        <v>6.0099999999999997E-3</v>
      </c>
    </row>
    <row r="1153" spans="1:24">
      <c r="A1153" t="s">
        <v>1214</v>
      </c>
      <c r="B1153" t="s">
        <v>1256</v>
      </c>
      <c r="C1153" t="s">
        <v>3535</v>
      </c>
      <c r="D1153" t="s">
        <v>3536</v>
      </c>
      <c r="E1153" t="s">
        <v>310</v>
      </c>
      <c r="F1153" t="s">
        <v>3535</v>
      </c>
      <c r="G1153" t="s">
        <v>3537</v>
      </c>
      <c r="H1153" t="s">
        <v>322</v>
      </c>
      <c r="I1153" t="s">
        <v>918</v>
      </c>
      <c r="J1153" t="s">
        <v>205</v>
      </c>
      <c r="K1153" t="s">
        <v>205</v>
      </c>
      <c r="L1153" t="s">
        <v>326</v>
      </c>
      <c r="M1153" t="s">
        <v>341</v>
      </c>
      <c r="N1153" t="s">
        <v>447</v>
      </c>
      <c r="O1153" t="s">
        <v>340</v>
      </c>
      <c r="P1153" t="s">
        <v>1213</v>
      </c>
      <c r="Q1153" s="131">
        <v>180633</v>
      </c>
      <c r="R1153" s="131">
        <v>1</v>
      </c>
      <c r="S1153" s="131">
        <v>12570</v>
      </c>
      <c r="T1153" s="109"/>
      <c r="U1153" s="131">
        <v>22705.567999999999</v>
      </c>
      <c r="V1153" s="132">
        <v>2.2200000000000002E-3</v>
      </c>
      <c r="W1153" s="132">
        <v>3.0186699553236451E-2</v>
      </c>
      <c r="X1153" s="132">
        <v>5.7499999999999999E-3</v>
      </c>
    </row>
    <row r="1154" spans="1:24">
      <c r="A1154" t="s">
        <v>1214</v>
      </c>
      <c r="B1154" t="s">
        <v>1256</v>
      </c>
      <c r="C1154" t="s">
        <v>2556</v>
      </c>
      <c r="D1154" t="s">
        <v>2557</v>
      </c>
      <c r="E1154" t="s">
        <v>310</v>
      </c>
      <c r="F1154" t="s">
        <v>2556</v>
      </c>
      <c r="G1154" t="s">
        <v>3520</v>
      </c>
      <c r="H1154" t="s">
        <v>322</v>
      </c>
      <c r="I1154" t="s">
        <v>918</v>
      </c>
      <c r="J1154" t="s">
        <v>205</v>
      </c>
      <c r="K1154" t="s">
        <v>205</v>
      </c>
      <c r="L1154" t="s">
        <v>326</v>
      </c>
      <c r="M1154" t="s">
        <v>341</v>
      </c>
      <c r="N1154" t="s">
        <v>447</v>
      </c>
      <c r="O1154" t="s">
        <v>340</v>
      </c>
      <c r="P1154" t="s">
        <v>1213</v>
      </c>
      <c r="Q1154" s="131">
        <v>12499</v>
      </c>
      <c r="R1154" s="131">
        <v>1</v>
      </c>
      <c r="S1154" s="131">
        <v>149800</v>
      </c>
      <c r="T1154" s="109">
        <v>30.943999999999999</v>
      </c>
      <c r="U1154" s="131">
        <v>18754.446</v>
      </c>
      <c r="V1154" s="132">
        <v>2.7E-4</v>
      </c>
      <c r="W1154" s="132">
        <v>2.4933744299609557E-2</v>
      </c>
      <c r="X1154" s="132">
        <v>4.7600000000000003E-3</v>
      </c>
    </row>
    <row r="1155" spans="1:24">
      <c r="A1155" t="s">
        <v>1214</v>
      </c>
      <c r="B1155" t="s">
        <v>1256</v>
      </c>
      <c r="C1155" t="s">
        <v>2312</v>
      </c>
      <c r="D1155" t="s">
        <v>2313</v>
      </c>
      <c r="E1155" t="s">
        <v>310</v>
      </c>
      <c r="F1155" t="s">
        <v>3710</v>
      </c>
      <c r="G1155" t="s">
        <v>3711</v>
      </c>
      <c r="H1155" t="s">
        <v>322</v>
      </c>
      <c r="I1155" t="s">
        <v>918</v>
      </c>
      <c r="J1155" t="s">
        <v>205</v>
      </c>
      <c r="K1155" t="s">
        <v>205</v>
      </c>
      <c r="L1155" t="s">
        <v>326</v>
      </c>
      <c r="M1155" t="s">
        <v>341</v>
      </c>
      <c r="N1155" t="s">
        <v>465</v>
      </c>
      <c r="O1155" t="s">
        <v>340</v>
      </c>
      <c r="P1155" t="s">
        <v>1213</v>
      </c>
      <c r="Q1155" s="131">
        <v>1142800</v>
      </c>
      <c r="R1155" s="131">
        <v>1</v>
      </c>
      <c r="S1155" s="131">
        <v>1262</v>
      </c>
      <c r="T1155" s="109"/>
      <c r="U1155" s="131">
        <v>14422.136</v>
      </c>
      <c r="V1155" s="132">
        <v>1.57E-3</v>
      </c>
      <c r="W1155" s="132">
        <v>1.9174005527979539E-2</v>
      </c>
      <c r="X1155" s="132">
        <v>3.65E-3</v>
      </c>
    </row>
    <row r="1156" spans="1:24">
      <c r="A1156" t="s">
        <v>1214</v>
      </c>
      <c r="B1156" t="s">
        <v>1256</v>
      </c>
      <c r="C1156" t="s">
        <v>2137</v>
      </c>
      <c r="D1156" t="s">
        <v>2138</v>
      </c>
      <c r="E1156" t="s">
        <v>310</v>
      </c>
      <c r="F1156" t="s">
        <v>2137</v>
      </c>
      <c r="G1156" t="s">
        <v>3544</v>
      </c>
      <c r="H1156" t="s">
        <v>322</v>
      </c>
      <c r="I1156" t="s">
        <v>918</v>
      </c>
      <c r="J1156" t="s">
        <v>205</v>
      </c>
      <c r="K1156" t="s">
        <v>205</v>
      </c>
      <c r="L1156" t="s">
        <v>326</v>
      </c>
      <c r="M1156" t="s">
        <v>341</v>
      </c>
      <c r="N1156" t="s">
        <v>457</v>
      </c>
      <c r="O1156" t="s">
        <v>340</v>
      </c>
      <c r="P1156" t="s">
        <v>1213</v>
      </c>
      <c r="Q1156" s="131">
        <v>527722</v>
      </c>
      <c r="R1156" s="131">
        <v>1</v>
      </c>
      <c r="S1156" s="131">
        <v>2309</v>
      </c>
      <c r="T1156" s="109"/>
      <c r="U1156" s="131">
        <v>12185.101000000001</v>
      </c>
      <c r="V1156" s="132">
        <v>4.0000000000000002E-4</v>
      </c>
      <c r="W1156" s="132">
        <v>1.6199902284445872E-2</v>
      </c>
      <c r="X1156" s="132">
        <v>3.0899999999999999E-3</v>
      </c>
    </row>
    <row r="1157" spans="1:24">
      <c r="A1157" t="s">
        <v>1214</v>
      </c>
      <c r="B1157" t="s">
        <v>1256</v>
      </c>
      <c r="C1157" t="s">
        <v>3729</v>
      </c>
      <c r="D1157" t="s">
        <v>3730</v>
      </c>
      <c r="E1157" t="s">
        <v>310</v>
      </c>
      <c r="F1157" t="s">
        <v>3729</v>
      </c>
      <c r="G1157" t="s">
        <v>3731</v>
      </c>
      <c r="H1157" t="s">
        <v>322</v>
      </c>
      <c r="I1157" t="s">
        <v>918</v>
      </c>
      <c r="J1157" t="s">
        <v>205</v>
      </c>
      <c r="K1157" t="s">
        <v>205</v>
      </c>
      <c r="L1157" t="s">
        <v>326</v>
      </c>
      <c r="M1157" t="s">
        <v>341</v>
      </c>
      <c r="N1157" t="s">
        <v>477</v>
      </c>
      <c r="O1157" t="s">
        <v>340</v>
      </c>
      <c r="P1157" t="s">
        <v>1213</v>
      </c>
      <c r="Q1157" s="131">
        <v>41000</v>
      </c>
      <c r="R1157" s="131">
        <v>1</v>
      </c>
      <c r="S1157" s="131">
        <v>28610</v>
      </c>
      <c r="T1157" s="109"/>
      <c r="U1157" s="131">
        <v>11730.1</v>
      </c>
      <c r="V1157" s="132">
        <v>1.7899999999999999E-3</v>
      </c>
      <c r="W1157" s="132">
        <v>1.5594985530836264E-2</v>
      </c>
      <c r="X1157" s="132">
        <v>2.97E-3</v>
      </c>
    </row>
    <row r="1158" spans="1:24">
      <c r="A1158" t="s">
        <v>1214</v>
      </c>
      <c r="B1158" t="s">
        <v>1256</v>
      </c>
      <c r="C1158" t="s">
        <v>3640</v>
      </c>
      <c r="D1158" t="s">
        <v>3641</v>
      </c>
      <c r="E1158" t="s">
        <v>310</v>
      </c>
      <c r="F1158" t="s">
        <v>3642</v>
      </c>
      <c r="G1158" t="s">
        <v>3643</v>
      </c>
      <c r="H1158" t="s">
        <v>322</v>
      </c>
      <c r="I1158" t="s">
        <v>918</v>
      </c>
      <c r="J1158" t="s">
        <v>205</v>
      </c>
      <c r="K1158" t="s">
        <v>205</v>
      </c>
      <c r="L1158" t="s">
        <v>326</v>
      </c>
      <c r="M1158" t="s">
        <v>341</v>
      </c>
      <c r="N1158" t="s">
        <v>456</v>
      </c>
      <c r="O1158" t="s">
        <v>340</v>
      </c>
      <c r="P1158" t="s">
        <v>1213</v>
      </c>
      <c r="Q1158" s="131">
        <v>105099</v>
      </c>
      <c r="R1158" s="131">
        <v>1</v>
      </c>
      <c r="S1158" s="131">
        <v>10400</v>
      </c>
      <c r="T1158" s="109"/>
      <c r="U1158" s="131">
        <v>10930.296</v>
      </c>
      <c r="V1158" s="132">
        <v>8.0300000000000007E-3</v>
      </c>
      <c r="W1158" s="132">
        <v>1.4531658550886822E-2</v>
      </c>
      <c r="X1158" s="132">
        <v>2.7699999999999999E-3</v>
      </c>
    </row>
    <row r="1159" spans="1:24">
      <c r="A1159" t="s">
        <v>1214</v>
      </c>
      <c r="B1159" t="s">
        <v>1256</v>
      </c>
      <c r="C1159" t="s">
        <v>1944</v>
      </c>
      <c r="D1159" t="s">
        <v>1945</v>
      </c>
      <c r="E1159" t="s">
        <v>310</v>
      </c>
      <c r="F1159" t="s">
        <v>1944</v>
      </c>
      <c r="G1159" t="s">
        <v>3523</v>
      </c>
      <c r="H1159" t="s">
        <v>322</v>
      </c>
      <c r="I1159" t="s">
        <v>918</v>
      </c>
      <c r="J1159" t="s">
        <v>205</v>
      </c>
      <c r="K1159" t="s">
        <v>205</v>
      </c>
      <c r="L1159" t="s">
        <v>326</v>
      </c>
      <c r="M1159" t="s">
        <v>341</v>
      </c>
      <c r="N1159" t="s">
        <v>465</v>
      </c>
      <c r="O1159" t="s">
        <v>340</v>
      </c>
      <c r="P1159" t="s">
        <v>1213</v>
      </c>
      <c r="Q1159" s="131">
        <v>16275</v>
      </c>
      <c r="R1159" s="131">
        <v>1</v>
      </c>
      <c r="S1159" s="131">
        <v>64490</v>
      </c>
      <c r="T1159" s="109"/>
      <c r="U1159" s="131">
        <v>10495.748</v>
      </c>
      <c r="V1159" s="132">
        <v>6.4999999999999997E-4</v>
      </c>
      <c r="W1159" s="132">
        <v>1.3953933742704977E-2</v>
      </c>
      <c r="X1159" s="132">
        <v>2.66E-3</v>
      </c>
    </row>
    <row r="1160" spans="1:24">
      <c r="A1160" t="s">
        <v>1214</v>
      </c>
      <c r="B1160" t="s">
        <v>1256</v>
      </c>
      <c r="C1160" t="s">
        <v>1652</v>
      </c>
      <c r="D1160" t="s">
        <v>1653</v>
      </c>
      <c r="E1160" t="s">
        <v>310</v>
      </c>
      <c r="F1160" t="s">
        <v>3521</v>
      </c>
      <c r="G1160" t="s">
        <v>3522</v>
      </c>
      <c r="H1160" t="s">
        <v>322</v>
      </c>
      <c r="I1160" t="s">
        <v>918</v>
      </c>
      <c r="J1160" t="s">
        <v>205</v>
      </c>
      <c r="K1160" t="s">
        <v>205</v>
      </c>
      <c r="L1160" t="s">
        <v>326</v>
      </c>
      <c r="M1160" t="s">
        <v>341</v>
      </c>
      <c r="N1160" t="s">
        <v>455</v>
      </c>
      <c r="O1160" t="s">
        <v>340</v>
      </c>
      <c r="P1160" t="s">
        <v>1213</v>
      </c>
      <c r="Q1160" s="131">
        <v>98908</v>
      </c>
      <c r="R1160" s="131">
        <v>1</v>
      </c>
      <c r="S1160" s="131">
        <v>9900</v>
      </c>
      <c r="T1160" s="109"/>
      <c r="U1160" s="131">
        <v>9791.8919999999998</v>
      </c>
      <c r="V1160" s="132">
        <v>9.5E-4</v>
      </c>
      <c r="W1160" s="132">
        <v>1.301816813663237E-2</v>
      </c>
      <c r="X1160" s="132">
        <v>2.48E-3</v>
      </c>
    </row>
    <row r="1161" spans="1:24">
      <c r="A1161" t="s">
        <v>1214</v>
      </c>
      <c r="B1161" t="s">
        <v>1256</v>
      </c>
      <c r="C1161" t="s">
        <v>4000</v>
      </c>
      <c r="D1161" t="s">
        <v>4001</v>
      </c>
      <c r="E1161" t="s">
        <v>310</v>
      </c>
      <c r="F1161" t="s">
        <v>4000</v>
      </c>
      <c r="G1161" t="s">
        <v>4002</v>
      </c>
      <c r="H1161" t="s">
        <v>322</v>
      </c>
      <c r="I1161" t="s">
        <v>918</v>
      </c>
      <c r="J1161" t="s">
        <v>205</v>
      </c>
      <c r="K1161" t="s">
        <v>205</v>
      </c>
      <c r="L1161" t="s">
        <v>326</v>
      </c>
      <c r="M1161" t="s">
        <v>341</v>
      </c>
      <c r="N1161" t="s">
        <v>446</v>
      </c>
      <c r="O1161" t="s">
        <v>340</v>
      </c>
      <c r="P1161" t="s">
        <v>1213</v>
      </c>
      <c r="Q1161" s="131">
        <v>42907</v>
      </c>
      <c r="R1161" s="131">
        <v>1</v>
      </c>
      <c r="S1161" s="131">
        <v>21960</v>
      </c>
      <c r="T1161" s="109"/>
      <c r="U1161" s="131">
        <v>9422.3770000000004</v>
      </c>
      <c r="V1161" s="132">
        <v>2.9099999999999998E-3</v>
      </c>
      <c r="W1161" s="132">
        <v>1.2526903690598069E-2</v>
      </c>
      <c r="X1161" s="132">
        <v>2.3900000000000002E-3</v>
      </c>
    </row>
    <row r="1162" spans="1:24">
      <c r="A1162" t="s">
        <v>1214</v>
      </c>
      <c r="B1162" t="s">
        <v>1256</v>
      </c>
      <c r="C1162" t="s">
        <v>2172</v>
      </c>
      <c r="D1162" t="s">
        <v>2173</v>
      </c>
      <c r="E1162" t="s">
        <v>310</v>
      </c>
      <c r="F1162" t="s">
        <v>2172</v>
      </c>
      <c r="G1162" t="s">
        <v>3519</v>
      </c>
      <c r="H1162" t="s">
        <v>322</v>
      </c>
      <c r="I1162" t="s">
        <v>918</v>
      </c>
      <c r="J1162" t="s">
        <v>205</v>
      </c>
      <c r="K1162" t="s">
        <v>205</v>
      </c>
      <c r="L1162" t="s">
        <v>326</v>
      </c>
      <c r="M1162" t="s">
        <v>341</v>
      </c>
      <c r="N1162" t="s">
        <v>468</v>
      </c>
      <c r="O1162" t="s">
        <v>340</v>
      </c>
      <c r="P1162" t="s">
        <v>1213</v>
      </c>
      <c r="Q1162" s="131">
        <v>162679</v>
      </c>
      <c r="R1162" s="131">
        <v>1</v>
      </c>
      <c r="S1162" s="131">
        <v>5699</v>
      </c>
      <c r="T1162" s="109"/>
      <c r="U1162" s="131">
        <v>9271.0759999999991</v>
      </c>
      <c r="V1162" s="132">
        <v>1.2999999999999999E-4</v>
      </c>
      <c r="W1162" s="132">
        <v>1.2325751364036396E-2</v>
      </c>
      <c r="X1162" s="132">
        <v>2.3500000000000001E-3</v>
      </c>
    </row>
    <row r="1163" spans="1:24">
      <c r="A1163" t="s">
        <v>1214</v>
      </c>
      <c r="B1163" t="s">
        <v>1256</v>
      </c>
      <c r="C1163" t="s">
        <v>2089</v>
      </c>
      <c r="D1163" t="s">
        <v>2090</v>
      </c>
      <c r="E1163" t="s">
        <v>310</v>
      </c>
      <c r="F1163" t="s">
        <v>2089</v>
      </c>
      <c r="G1163" t="s">
        <v>3533</v>
      </c>
      <c r="H1163" t="s">
        <v>322</v>
      </c>
      <c r="I1163" t="s">
        <v>918</v>
      </c>
      <c r="J1163" t="s">
        <v>205</v>
      </c>
      <c r="K1163" t="s">
        <v>205</v>
      </c>
      <c r="L1163" t="s">
        <v>326</v>
      </c>
      <c r="M1163" t="s">
        <v>341</v>
      </c>
      <c r="N1163" t="s">
        <v>465</v>
      </c>
      <c r="O1163" t="s">
        <v>340</v>
      </c>
      <c r="P1163" t="s">
        <v>1213</v>
      </c>
      <c r="Q1163" s="131">
        <v>25613</v>
      </c>
      <c r="R1163" s="131">
        <v>1</v>
      </c>
      <c r="S1163" s="131">
        <v>30970</v>
      </c>
      <c r="T1163" s="109"/>
      <c r="U1163" s="131">
        <v>7932.3459999999995</v>
      </c>
      <c r="V1163" s="132">
        <v>2.1000000000000001E-4</v>
      </c>
      <c r="W1163" s="132">
        <v>1.0545930648126351E-2</v>
      </c>
      <c r="X1163" s="132">
        <v>2.0100000000000001E-3</v>
      </c>
    </row>
    <row r="1164" spans="1:24">
      <c r="A1164" t="s">
        <v>1214</v>
      </c>
      <c r="B1164" t="s">
        <v>1256</v>
      </c>
      <c r="C1164" t="s">
        <v>2612</v>
      </c>
      <c r="D1164" t="s">
        <v>2613</v>
      </c>
      <c r="E1164" t="s">
        <v>310</v>
      </c>
      <c r="F1164" t="s">
        <v>2612</v>
      </c>
      <c r="G1164" t="s">
        <v>3592</v>
      </c>
      <c r="H1164" t="s">
        <v>322</v>
      </c>
      <c r="I1164" t="s">
        <v>918</v>
      </c>
      <c r="J1164" t="s">
        <v>205</v>
      </c>
      <c r="K1164" t="s">
        <v>205</v>
      </c>
      <c r="L1164" t="s">
        <v>326</v>
      </c>
      <c r="M1164" t="s">
        <v>341</v>
      </c>
      <c r="N1164" t="s">
        <v>476</v>
      </c>
      <c r="O1164" t="s">
        <v>340</v>
      </c>
      <c r="P1164" t="s">
        <v>1213</v>
      </c>
      <c r="Q1164" s="131">
        <v>184403</v>
      </c>
      <c r="R1164" s="131">
        <v>1</v>
      </c>
      <c r="S1164" s="131">
        <v>3869</v>
      </c>
      <c r="T1164" s="109"/>
      <c r="U1164" s="131">
        <v>7134.5519999999997</v>
      </c>
      <c r="V1164" s="132">
        <v>6.7000000000000002E-4</v>
      </c>
      <c r="W1164" s="132">
        <v>9.4852759319186478E-3</v>
      </c>
      <c r="X1164" s="132">
        <v>1.81E-3</v>
      </c>
    </row>
    <row r="1165" spans="1:24">
      <c r="A1165" t="s">
        <v>1214</v>
      </c>
      <c r="B1165" t="s">
        <v>1256</v>
      </c>
      <c r="C1165" t="s">
        <v>3525</v>
      </c>
      <c r="D1165" t="s">
        <v>3526</v>
      </c>
      <c r="E1165" t="s">
        <v>310</v>
      </c>
      <c r="F1165" t="s">
        <v>3525</v>
      </c>
      <c r="G1165" t="s">
        <v>3527</v>
      </c>
      <c r="H1165" t="s">
        <v>322</v>
      </c>
      <c r="I1165" t="s">
        <v>918</v>
      </c>
      <c r="J1165" t="s">
        <v>205</v>
      </c>
      <c r="K1165" t="s">
        <v>205</v>
      </c>
      <c r="L1165" t="s">
        <v>326</v>
      </c>
      <c r="M1165" t="s">
        <v>341</v>
      </c>
      <c r="N1165" t="s">
        <v>481</v>
      </c>
      <c r="O1165" t="s">
        <v>340</v>
      </c>
      <c r="P1165" t="s">
        <v>1213</v>
      </c>
      <c r="Q1165" s="131">
        <v>12167</v>
      </c>
      <c r="R1165" s="131">
        <v>1</v>
      </c>
      <c r="S1165" s="131">
        <v>57150</v>
      </c>
      <c r="T1165" s="109"/>
      <c r="U1165" s="131">
        <v>6953.4409999999998</v>
      </c>
      <c r="V1165" s="132">
        <v>1.6000000000000001E-4</v>
      </c>
      <c r="W1165" s="132">
        <v>9.2444916739434137E-3</v>
      </c>
      <c r="X1165" s="132">
        <v>1.7600000000000001E-3</v>
      </c>
    </row>
    <row r="1166" spans="1:24">
      <c r="A1166" t="s">
        <v>1214</v>
      </c>
      <c r="B1166" t="s">
        <v>1256</v>
      </c>
      <c r="C1166" t="s">
        <v>2207</v>
      </c>
      <c r="D1166" t="s">
        <v>2208</v>
      </c>
      <c r="E1166" t="s">
        <v>310</v>
      </c>
      <c r="F1166" t="s">
        <v>2207</v>
      </c>
      <c r="G1166" t="s">
        <v>3549</v>
      </c>
      <c r="H1166" t="s">
        <v>322</v>
      </c>
      <c r="I1166" t="s">
        <v>918</v>
      </c>
      <c r="J1166" t="s">
        <v>205</v>
      </c>
      <c r="K1166" t="s">
        <v>205</v>
      </c>
      <c r="L1166" t="s">
        <v>326</v>
      </c>
      <c r="M1166" t="s">
        <v>341</v>
      </c>
      <c r="N1166" t="s">
        <v>455</v>
      </c>
      <c r="O1166" t="s">
        <v>340</v>
      </c>
      <c r="P1166" t="s">
        <v>1213</v>
      </c>
      <c r="Q1166" s="131">
        <v>8829</v>
      </c>
      <c r="R1166" s="131">
        <v>1</v>
      </c>
      <c r="S1166" s="131">
        <v>69740</v>
      </c>
      <c r="T1166" s="109"/>
      <c r="U1166" s="131">
        <v>6157.3450000000003</v>
      </c>
      <c r="V1166" s="132">
        <v>4.6999999999999999E-4</v>
      </c>
      <c r="W1166" s="132">
        <v>8.1860944223294783E-3</v>
      </c>
      <c r="X1166" s="132">
        <v>1.56E-3</v>
      </c>
    </row>
    <row r="1167" spans="1:24">
      <c r="A1167" t="s">
        <v>1214</v>
      </c>
      <c r="B1167" t="s">
        <v>1256</v>
      </c>
      <c r="C1167" t="s">
        <v>2267</v>
      </c>
      <c r="D1167" t="s">
        <v>2268</v>
      </c>
      <c r="E1167" t="s">
        <v>310</v>
      </c>
      <c r="F1167" t="s">
        <v>2267</v>
      </c>
      <c r="G1167" t="s">
        <v>3714</v>
      </c>
      <c r="H1167" t="s">
        <v>322</v>
      </c>
      <c r="I1167" t="s">
        <v>918</v>
      </c>
      <c r="J1167" t="s">
        <v>205</v>
      </c>
      <c r="K1167" t="s">
        <v>205</v>
      </c>
      <c r="L1167" t="s">
        <v>326</v>
      </c>
      <c r="M1167" t="s">
        <v>341</v>
      </c>
      <c r="N1167" t="s">
        <v>441</v>
      </c>
      <c r="O1167" t="s">
        <v>340</v>
      </c>
      <c r="P1167" t="s">
        <v>1213</v>
      </c>
      <c r="Q1167" s="131">
        <v>9697</v>
      </c>
      <c r="R1167" s="131">
        <v>1</v>
      </c>
      <c r="S1167" s="131">
        <v>61570</v>
      </c>
      <c r="T1167" s="109">
        <v>117.648</v>
      </c>
      <c r="U1167" s="131">
        <v>6088.0910000000003</v>
      </c>
      <c r="V1167" s="132">
        <v>6.9999999999999999E-4</v>
      </c>
      <c r="W1167" s="132">
        <v>8.0940223063242847E-3</v>
      </c>
      <c r="X1167" s="132">
        <v>1.57E-3</v>
      </c>
    </row>
    <row r="1168" spans="1:24">
      <c r="A1168" t="s">
        <v>1214</v>
      </c>
      <c r="B1168" t="s">
        <v>1256</v>
      </c>
      <c r="C1168" t="s">
        <v>2735</v>
      </c>
      <c r="D1168" t="s">
        <v>2736</v>
      </c>
      <c r="E1168" t="s">
        <v>310</v>
      </c>
      <c r="F1168" t="s">
        <v>2735</v>
      </c>
      <c r="G1168" t="s">
        <v>3738</v>
      </c>
      <c r="H1168" t="s">
        <v>322</v>
      </c>
      <c r="I1168" t="s">
        <v>918</v>
      </c>
      <c r="J1168" t="s">
        <v>205</v>
      </c>
      <c r="K1168" t="s">
        <v>205</v>
      </c>
      <c r="L1168" t="s">
        <v>326</v>
      </c>
      <c r="M1168" t="s">
        <v>341</v>
      </c>
      <c r="N1168" t="s">
        <v>485</v>
      </c>
      <c r="O1168" t="s">
        <v>340</v>
      </c>
      <c r="P1168" t="s">
        <v>1213</v>
      </c>
      <c r="Q1168" s="131">
        <v>236000</v>
      </c>
      <c r="R1168" s="131">
        <v>1</v>
      </c>
      <c r="S1168" s="131">
        <v>2555</v>
      </c>
      <c r="T1168" s="109"/>
      <c r="U1168" s="131">
        <v>6029.8</v>
      </c>
      <c r="V1168" s="132">
        <v>1.23E-3</v>
      </c>
      <c r="W1168" s="132">
        <v>8.0165253283293846E-3</v>
      </c>
      <c r="X1168" s="132">
        <v>1.5299999999999999E-3</v>
      </c>
    </row>
    <row r="1169" spans="1:24">
      <c r="A1169" t="s">
        <v>1214</v>
      </c>
      <c r="B1169" t="s">
        <v>1256</v>
      </c>
      <c r="C1169" t="s">
        <v>2062</v>
      </c>
      <c r="D1169" t="s">
        <v>2063</v>
      </c>
      <c r="E1169" t="s">
        <v>310</v>
      </c>
      <c r="F1169" t="s">
        <v>2062</v>
      </c>
      <c r="G1169" t="s">
        <v>3635</v>
      </c>
      <c r="H1169" t="s">
        <v>322</v>
      </c>
      <c r="I1169" t="s">
        <v>918</v>
      </c>
      <c r="J1169" t="s">
        <v>205</v>
      </c>
      <c r="K1169" t="s">
        <v>205</v>
      </c>
      <c r="L1169" t="s">
        <v>326</v>
      </c>
      <c r="M1169" t="s">
        <v>341</v>
      </c>
      <c r="N1169" t="s">
        <v>462</v>
      </c>
      <c r="O1169" t="s">
        <v>340</v>
      </c>
      <c r="P1169" t="s">
        <v>1213</v>
      </c>
      <c r="Q1169" s="131">
        <v>10307</v>
      </c>
      <c r="R1169" s="131">
        <v>1</v>
      </c>
      <c r="S1169" s="131">
        <v>58480</v>
      </c>
      <c r="T1169" s="109"/>
      <c r="U1169" s="131">
        <v>6027.5339999999997</v>
      </c>
      <c r="V1169" s="132">
        <v>6.3000000000000003E-4</v>
      </c>
      <c r="W1169" s="132">
        <v>8.013512716568796E-3</v>
      </c>
      <c r="X1169" s="132">
        <v>1.5299999999999999E-3</v>
      </c>
    </row>
    <row r="1170" spans="1:24">
      <c r="A1170" t="s">
        <v>1214</v>
      </c>
      <c r="B1170" t="s">
        <v>1256</v>
      </c>
      <c r="C1170" t="s">
        <v>2724</v>
      </c>
      <c r="D1170" t="s">
        <v>2725</v>
      </c>
      <c r="E1170" t="s">
        <v>310</v>
      </c>
      <c r="F1170" t="s">
        <v>2724</v>
      </c>
      <c r="G1170" t="s">
        <v>3718</v>
      </c>
      <c r="H1170" t="s">
        <v>322</v>
      </c>
      <c r="I1170" t="s">
        <v>918</v>
      </c>
      <c r="J1170" t="s">
        <v>205</v>
      </c>
      <c r="K1170" t="s">
        <v>205</v>
      </c>
      <c r="L1170" t="s">
        <v>326</v>
      </c>
      <c r="M1170" t="s">
        <v>341</v>
      </c>
      <c r="N1170" t="s">
        <v>457</v>
      </c>
      <c r="O1170" t="s">
        <v>340</v>
      </c>
      <c r="P1170" t="s">
        <v>1213</v>
      </c>
      <c r="Q1170" s="131">
        <v>4518</v>
      </c>
      <c r="R1170" s="131">
        <v>1</v>
      </c>
      <c r="S1170" s="131">
        <v>112370</v>
      </c>
      <c r="T1170" s="109"/>
      <c r="U1170" s="131">
        <v>5076.8770000000004</v>
      </c>
      <c r="V1170" s="132">
        <v>5.9000000000000003E-4</v>
      </c>
      <c r="W1170" s="132">
        <v>6.7496290190906666E-3</v>
      </c>
      <c r="X1170" s="132">
        <v>1.2899999999999999E-3</v>
      </c>
    </row>
    <row r="1171" spans="1:24">
      <c r="A1171" t="s">
        <v>1214</v>
      </c>
      <c r="B1171" t="s">
        <v>1256</v>
      </c>
      <c r="C1171" t="s">
        <v>3545</v>
      </c>
      <c r="D1171" t="s">
        <v>3546</v>
      </c>
      <c r="E1171" t="s">
        <v>310</v>
      </c>
      <c r="F1171" t="s">
        <v>3547</v>
      </c>
      <c r="G1171" t="s">
        <v>3548</v>
      </c>
      <c r="H1171" t="s">
        <v>322</v>
      </c>
      <c r="I1171" t="s">
        <v>918</v>
      </c>
      <c r="J1171" t="s">
        <v>205</v>
      </c>
      <c r="K1171" t="s">
        <v>205</v>
      </c>
      <c r="L1171" t="s">
        <v>326</v>
      </c>
      <c r="M1171" t="s">
        <v>341</v>
      </c>
      <c r="N1171" t="s">
        <v>455</v>
      </c>
      <c r="O1171" t="s">
        <v>340</v>
      </c>
      <c r="P1171" t="s">
        <v>1213</v>
      </c>
      <c r="Q1171" s="131">
        <v>295000</v>
      </c>
      <c r="R1171" s="131">
        <v>1</v>
      </c>
      <c r="S1171" s="131">
        <v>1656</v>
      </c>
      <c r="T1171" s="109"/>
      <c r="U1171" s="131">
        <v>4885.2</v>
      </c>
      <c r="V1171" s="132">
        <v>2.5000000000000001E-4</v>
      </c>
      <c r="W1171" s="132">
        <v>6.4947974284312419E-3</v>
      </c>
      <c r="X1171" s="132">
        <v>1.24E-3</v>
      </c>
    </row>
    <row r="1172" spans="1:24">
      <c r="A1172" t="s">
        <v>1214</v>
      </c>
      <c r="B1172" t="s">
        <v>1256</v>
      </c>
      <c r="C1172" t="s">
        <v>2212</v>
      </c>
      <c r="D1172" t="s">
        <v>2213</v>
      </c>
      <c r="E1172" t="s">
        <v>310</v>
      </c>
      <c r="F1172" t="s">
        <v>2212</v>
      </c>
      <c r="G1172" t="s">
        <v>3754</v>
      </c>
      <c r="H1172" t="s">
        <v>322</v>
      </c>
      <c r="I1172" t="s">
        <v>918</v>
      </c>
      <c r="J1172" t="s">
        <v>205</v>
      </c>
      <c r="K1172" t="s">
        <v>205</v>
      </c>
      <c r="L1172" t="s">
        <v>326</v>
      </c>
      <c r="M1172" t="s">
        <v>341</v>
      </c>
      <c r="N1172" t="s">
        <v>466</v>
      </c>
      <c r="O1172" t="s">
        <v>340</v>
      </c>
      <c r="P1172" t="s">
        <v>1213</v>
      </c>
      <c r="Q1172" s="131">
        <v>72517</v>
      </c>
      <c r="R1172" s="131">
        <v>1</v>
      </c>
      <c r="S1172" s="131">
        <v>6127</v>
      </c>
      <c r="T1172" s="109"/>
      <c r="U1172" s="131">
        <v>4443.1170000000002</v>
      </c>
      <c r="V1172" s="132">
        <v>9.7999999999999997E-4</v>
      </c>
      <c r="W1172" s="132">
        <v>5.9070549549289971E-3</v>
      </c>
      <c r="X1172" s="132">
        <v>1.1299999999999999E-3</v>
      </c>
    </row>
    <row r="1173" spans="1:24">
      <c r="A1173" t="s">
        <v>1214</v>
      </c>
      <c r="B1173" t="s">
        <v>1256</v>
      </c>
      <c r="C1173" t="s">
        <v>2547</v>
      </c>
      <c r="D1173" t="s">
        <v>2548</v>
      </c>
      <c r="E1173" t="s">
        <v>310</v>
      </c>
      <c r="F1173" t="s">
        <v>2547</v>
      </c>
      <c r="G1173" t="s">
        <v>4138</v>
      </c>
      <c r="H1173" t="s">
        <v>322</v>
      </c>
      <c r="I1173" t="s">
        <v>918</v>
      </c>
      <c r="J1173" t="s">
        <v>205</v>
      </c>
      <c r="K1173" t="s">
        <v>205</v>
      </c>
      <c r="L1173" t="s">
        <v>326</v>
      </c>
      <c r="M1173" t="s">
        <v>341</v>
      </c>
      <c r="N1173" t="s">
        <v>455</v>
      </c>
      <c r="O1173" t="s">
        <v>340</v>
      </c>
      <c r="P1173" t="s">
        <v>1213</v>
      </c>
      <c r="Q1173" s="131">
        <v>76962</v>
      </c>
      <c r="R1173" s="131">
        <v>1</v>
      </c>
      <c r="S1173" s="131">
        <v>4140</v>
      </c>
      <c r="T1173" s="109"/>
      <c r="U1173" s="131">
        <v>3186.2269999999999</v>
      </c>
      <c r="V1173" s="132">
        <v>8.7000000000000001E-4</v>
      </c>
      <c r="W1173" s="132">
        <v>4.2360392462945616E-3</v>
      </c>
      <c r="X1173" s="132">
        <v>8.0999999999999996E-4</v>
      </c>
    </row>
    <row r="1174" spans="1:24">
      <c r="A1174" t="s">
        <v>1214</v>
      </c>
      <c r="B1174" t="s">
        <v>1256</v>
      </c>
      <c r="C1174" t="s">
        <v>1898</v>
      </c>
      <c r="D1174" t="s">
        <v>1899</v>
      </c>
      <c r="E1174" t="s">
        <v>310</v>
      </c>
      <c r="F1174" t="s">
        <v>3538</v>
      </c>
      <c r="G1174" t="s">
        <v>3539</v>
      </c>
      <c r="H1174" t="s">
        <v>322</v>
      </c>
      <c r="I1174" t="s">
        <v>918</v>
      </c>
      <c r="J1174" t="s">
        <v>205</v>
      </c>
      <c r="K1174" t="s">
        <v>205</v>
      </c>
      <c r="L1174" t="s">
        <v>326</v>
      </c>
      <c r="M1174" t="s">
        <v>341</v>
      </c>
      <c r="N1174" t="s">
        <v>449</v>
      </c>
      <c r="O1174" t="s">
        <v>340</v>
      </c>
      <c r="P1174" t="s">
        <v>1213</v>
      </c>
      <c r="Q1174" s="131">
        <v>11000</v>
      </c>
      <c r="R1174" s="131">
        <v>1</v>
      </c>
      <c r="S1174" s="131">
        <v>21950</v>
      </c>
      <c r="T1174" s="109"/>
      <c r="U1174" s="131">
        <v>2414.5</v>
      </c>
      <c r="V1174" s="132">
        <v>4.0000000000000003E-5</v>
      </c>
      <c r="W1174" s="132">
        <v>3.2100402012092107E-3</v>
      </c>
      <c r="X1174" s="132">
        <v>6.0999999999999997E-4</v>
      </c>
    </row>
    <row r="1175" spans="1:24">
      <c r="A1175" t="s">
        <v>1214</v>
      </c>
      <c r="B1175" t="s">
        <v>1256</v>
      </c>
      <c r="C1175" t="s">
        <v>1930</v>
      </c>
      <c r="D1175" t="s">
        <v>1931</v>
      </c>
      <c r="E1175" t="s">
        <v>310</v>
      </c>
      <c r="F1175" t="s">
        <v>1930</v>
      </c>
      <c r="G1175" t="s">
        <v>3707</v>
      </c>
      <c r="H1175" t="s">
        <v>322</v>
      </c>
      <c r="I1175" t="s">
        <v>918</v>
      </c>
      <c r="J1175" t="s">
        <v>205</v>
      </c>
      <c r="K1175" t="s">
        <v>205</v>
      </c>
      <c r="L1175" t="s">
        <v>326</v>
      </c>
      <c r="M1175" t="s">
        <v>341</v>
      </c>
      <c r="N1175" t="s">
        <v>465</v>
      </c>
      <c r="O1175" t="s">
        <v>340</v>
      </c>
      <c r="P1175" t="s">
        <v>1213</v>
      </c>
      <c r="Q1175" s="131">
        <v>5807</v>
      </c>
      <c r="R1175" s="131">
        <v>1</v>
      </c>
      <c r="S1175" s="131">
        <v>38400</v>
      </c>
      <c r="T1175" s="109"/>
      <c r="U1175" s="131">
        <v>2229.8879999999999</v>
      </c>
      <c r="V1175" s="132">
        <v>1.2E-4</v>
      </c>
      <c r="W1175" s="132">
        <v>2.9646014181793348E-3</v>
      </c>
      <c r="X1175" s="132">
        <v>5.5999999999999995E-4</v>
      </c>
    </row>
    <row r="1176" spans="1:24">
      <c r="A1176" t="s">
        <v>1214</v>
      </c>
      <c r="B1176" t="s">
        <v>1256</v>
      </c>
      <c r="C1176" t="s">
        <v>3165</v>
      </c>
      <c r="D1176" t="s">
        <v>3166</v>
      </c>
      <c r="E1176" t="s">
        <v>310</v>
      </c>
      <c r="F1176" t="s">
        <v>3165</v>
      </c>
      <c r="G1176" t="s">
        <v>4139</v>
      </c>
      <c r="H1176" t="s">
        <v>322</v>
      </c>
      <c r="I1176" t="s">
        <v>918</v>
      </c>
      <c r="J1176" t="s">
        <v>205</v>
      </c>
      <c r="K1176" t="s">
        <v>205</v>
      </c>
      <c r="L1176" t="s">
        <v>326</v>
      </c>
      <c r="M1176" t="s">
        <v>341</v>
      </c>
      <c r="N1176" t="s">
        <v>485</v>
      </c>
      <c r="O1176" t="s">
        <v>340</v>
      </c>
      <c r="P1176" t="s">
        <v>1213</v>
      </c>
      <c r="Q1176" s="131">
        <v>47000</v>
      </c>
      <c r="R1176" s="131">
        <v>1</v>
      </c>
      <c r="S1176" s="131">
        <v>2734</v>
      </c>
      <c r="T1176" s="109"/>
      <c r="U1176" s="131">
        <v>1284.98</v>
      </c>
      <c r="V1176" s="132">
        <v>2.7999999999999998E-4</v>
      </c>
      <c r="W1176" s="132">
        <v>1.7083609267963601E-3</v>
      </c>
      <c r="X1176" s="132">
        <v>3.3E-4</v>
      </c>
    </row>
    <row r="1177" spans="1:24">
      <c r="A1177" t="s">
        <v>1214</v>
      </c>
      <c r="B1177" t="s">
        <v>1256</v>
      </c>
      <c r="C1177" t="s">
        <v>2247</v>
      </c>
      <c r="D1177" t="s">
        <v>2248</v>
      </c>
      <c r="E1177" t="s">
        <v>310</v>
      </c>
      <c r="F1177" t="s">
        <v>3708</v>
      </c>
      <c r="G1177" t="s">
        <v>3709</v>
      </c>
      <c r="H1177" t="s">
        <v>322</v>
      </c>
      <c r="I1177" t="s">
        <v>918</v>
      </c>
      <c r="J1177" t="s">
        <v>205</v>
      </c>
      <c r="K1177" t="s">
        <v>205</v>
      </c>
      <c r="L1177" t="s">
        <v>326</v>
      </c>
      <c r="M1177" t="s">
        <v>341</v>
      </c>
      <c r="N1177" t="s">
        <v>460</v>
      </c>
      <c r="O1177" t="s">
        <v>340</v>
      </c>
      <c r="P1177" t="s">
        <v>1213</v>
      </c>
      <c r="Q1177" s="131">
        <v>12500</v>
      </c>
      <c r="R1177" s="131">
        <v>1</v>
      </c>
      <c r="S1177" s="131">
        <v>9235</v>
      </c>
      <c r="T1177" s="109"/>
      <c r="U1177" s="131">
        <v>1154.375</v>
      </c>
      <c r="V1177" s="132">
        <v>1.1E-4</v>
      </c>
      <c r="W1177" s="132">
        <v>1.5347236103834675E-3</v>
      </c>
      <c r="X1177" s="132">
        <v>2.9E-4</v>
      </c>
    </row>
    <row r="1178" spans="1:24">
      <c r="A1178" t="s">
        <v>1214</v>
      </c>
      <c r="B1178" t="s">
        <v>1256</v>
      </c>
      <c r="C1178" t="s">
        <v>2606</v>
      </c>
      <c r="D1178" t="s">
        <v>2607</v>
      </c>
      <c r="E1178" t="s">
        <v>310</v>
      </c>
      <c r="F1178" t="s">
        <v>2606</v>
      </c>
      <c r="G1178" t="s">
        <v>3543</v>
      </c>
      <c r="H1178" t="s">
        <v>322</v>
      </c>
      <c r="I1178" t="s">
        <v>918</v>
      </c>
      <c r="J1178" t="s">
        <v>205</v>
      </c>
      <c r="K1178" t="s">
        <v>205</v>
      </c>
      <c r="L1178" t="s">
        <v>326</v>
      </c>
      <c r="M1178" t="s">
        <v>341</v>
      </c>
      <c r="N1178" t="s">
        <v>479</v>
      </c>
      <c r="O1178" t="s">
        <v>340</v>
      </c>
      <c r="P1178" t="s">
        <v>1213</v>
      </c>
      <c r="Q1178" s="131">
        <v>58161</v>
      </c>
      <c r="R1178" s="131">
        <v>1</v>
      </c>
      <c r="S1178" s="131">
        <v>1735</v>
      </c>
      <c r="T1178" s="109"/>
      <c r="U1178" s="131">
        <v>1009.093</v>
      </c>
      <c r="V1178" s="132">
        <v>2.9E-4</v>
      </c>
      <c r="W1178" s="132">
        <v>1.3415734507180807E-3</v>
      </c>
      <c r="X1178" s="132">
        <v>2.5999999999999998E-4</v>
      </c>
    </row>
    <row r="1179" spans="1:24">
      <c r="A1179" t="s">
        <v>1214</v>
      </c>
      <c r="B1179" t="s">
        <v>1256</v>
      </c>
      <c r="C1179" t="s">
        <v>3540</v>
      </c>
      <c r="D1179" t="s">
        <v>3541</v>
      </c>
      <c r="E1179" t="s">
        <v>310</v>
      </c>
      <c r="F1179" t="s">
        <v>3540</v>
      </c>
      <c r="G1179" t="s">
        <v>3542</v>
      </c>
      <c r="H1179" t="s">
        <v>322</v>
      </c>
      <c r="I1179" t="s">
        <v>918</v>
      </c>
      <c r="J1179" t="s">
        <v>205</v>
      </c>
      <c r="K1179" t="s">
        <v>205</v>
      </c>
      <c r="L1179" t="s">
        <v>326</v>
      </c>
      <c r="M1179" t="s">
        <v>341</v>
      </c>
      <c r="N1179" t="s">
        <v>459</v>
      </c>
      <c r="O1179" t="s">
        <v>340</v>
      </c>
      <c r="P1179" t="s">
        <v>1213</v>
      </c>
      <c r="Q1179" s="131">
        <v>6044</v>
      </c>
      <c r="R1179" s="131">
        <v>1</v>
      </c>
      <c r="S1179" s="131">
        <v>14620</v>
      </c>
      <c r="T1179" s="109"/>
      <c r="U1179" s="131">
        <v>883.63300000000004</v>
      </c>
      <c r="V1179" s="132">
        <v>5.0000000000000002E-5</v>
      </c>
      <c r="W1179" s="132">
        <v>1.1747763317933727E-3</v>
      </c>
      <c r="X1179" s="132">
        <v>2.2000000000000001E-4</v>
      </c>
    </row>
    <row r="1180" spans="1:24">
      <c r="A1180" t="s">
        <v>1214</v>
      </c>
      <c r="B1180" t="s">
        <v>1256</v>
      </c>
      <c r="C1180" t="s">
        <v>3253</v>
      </c>
      <c r="D1180" t="s">
        <v>3254</v>
      </c>
      <c r="E1180" t="s">
        <v>310</v>
      </c>
      <c r="F1180" t="s">
        <v>3253</v>
      </c>
      <c r="G1180" t="s">
        <v>3518</v>
      </c>
      <c r="H1180" t="s">
        <v>322</v>
      </c>
      <c r="I1180" t="s">
        <v>918</v>
      </c>
      <c r="J1180" t="s">
        <v>205</v>
      </c>
      <c r="K1180" t="s">
        <v>205</v>
      </c>
      <c r="L1180" t="s">
        <v>326</v>
      </c>
      <c r="M1180" t="s">
        <v>341</v>
      </c>
      <c r="N1180" t="s">
        <v>449</v>
      </c>
      <c r="O1180" t="s">
        <v>340</v>
      </c>
      <c r="P1180" t="s">
        <v>1213</v>
      </c>
      <c r="Q1180" s="131">
        <v>25885</v>
      </c>
      <c r="R1180" s="131">
        <v>1</v>
      </c>
      <c r="S1180" s="131">
        <v>3356</v>
      </c>
      <c r="T1180" s="109"/>
      <c r="U1180" s="131">
        <v>868.70100000000002</v>
      </c>
      <c r="V1180" s="132">
        <v>2.0000000000000002E-5</v>
      </c>
      <c r="W1180" s="132">
        <v>1.1549244700064785E-3</v>
      </c>
      <c r="X1180" s="132">
        <v>2.2000000000000001E-4</v>
      </c>
    </row>
    <row r="1181" spans="1:24">
      <c r="A1181" t="s">
        <v>1214</v>
      </c>
      <c r="B1181" t="s">
        <v>1256</v>
      </c>
      <c r="C1181" t="s">
        <v>4054</v>
      </c>
      <c r="D1181" t="s">
        <v>4055</v>
      </c>
      <c r="E1181" t="s">
        <v>310</v>
      </c>
      <c r="F1181" t="s">
        <v>4054</v>
      </c>
      <c r="G1181" t="s">
        <v>4056</v>
      </c>
      <c r="H1181" t="s">
        <v>322</v>
      </c>
      <c r="I1181" t="s">
        <v>918</v>
      </c>
      <c r="J1181" t="s">
        <v>205</v>
      </c>
      <c r="K1181" t="s">
        <v>205</v>
      </c>
      <c r="L1181" t="s">
        <v>326</v>
      </c>
      <c r="M1181" t="s">
        <v>341</v>
      </c>
      <c r="N1181" t="s">
        <v>476</v>
      </c>
      <c r="O1181" t="s">
        <v>340</v>
      </c>
      <c r="P1181" t="s">
        <v>1213</v>
      </c>
      <c r="Q1181" s="131">
        <v>11067</v>
      </c>
      <c r="R1181" s="131">
        <v>1</v>
      </c>
      <c r="S1181" s="131">
        <v>6518</v>
      </c>
      <c r="T1181" s="109"/>
      <c r="U1181" s="131">
        <v>721.34699999999998</v>
      </c>
      <c r="V1181" s="132">
        <v>2.3000000000000001E-4</v>
      </c>
      <c r="W1181" s="132">
        <v>9.5901961856353706E-4</v>
      </c>
      <c r="X1181" s="132">
        <v>1.8000000000000001E-4</v>
      </c>
    </row>
    <row r="1182" spans="1:24">
      <c r="A1182" t="s">
        <v>1214</v>
      </c>
      <c r="B1182" t="s">
        <v>1256</v>
      </c>
      <c r="C1182" t="s">
        <v>2224</v>
      </c>
      <c r="D1182" t="s">
        <v>2225</v>
      </c>
      <c r="E1182" t="s">
        <v>310</v>
      </c>
      <c r="F1182" t="s">
        <v>2224</v>
      </c>
      <c r="G1182" t="s">
        <v>3636</v>
      </c>
      <c r="H1182" t="s">
        <v>322</v>
      </c>
      <c r="I1182" t="s">
        <v>918</v>
      </c>
      <c r="J1182" t="s">
        <v>205</v>
      </c>
      <c r="K1182" t="s">
        <v>205</v>
      </c>
      <c r="L1182" t="s">
        <v>326</v>
      </c>
      <c r="M1182" t="s">
        <v>341</v>
      </c>
      <c r="N1182" t="s">
        <v>448</v>
      </c>
      <c r="O1182" t="s">
        <v>340</v>
      </c>
      <c r="P1182" t="s">
        <v>1213</v>
      </c>
      <c r="Q1182" s="131">
        <v>1435</v>
      </c>
      <c r="R1182" s="131">
        <v>1</v>
      </c>
      <c r="S1182" s="131">
        <v>36740</v>
      </c>
      <c r="T1182" s="109"/>
      <c r="U1182" s="131">
        <v>527.21900000000005</v>
      </c>
      <c r="V1182" s="132">
        <v>6.9999999999999994E-5</v>
      </c>
      <c r="W1182" s="132">
        <v>7.0092946152052968E-4</v>
      </c>
      <c r="X1182" s="132">
        <v>1.2999999999999999E-4</v>
      </c>
    </row>
    <row r="1183" spans="1:24">
      <c r="A1183" t="s">
        <v>1214</v>
      </c>
      <c r="B1183" t="s">
        <v>1256</v>
      </c>
      <c r="C1183" t="s">
        <v>4140</v>
      </c>
      <c r="D1183" t="s">
        <v>4141</v>
      </c>
      <c r="E1183" t="s">
        <v>310</v>
      </c>
      <c r="F1183" t="s">
        <v>4140</v>
      </c>
      <c r="G1183" t="s">
        <v>4142</v>
      </c>
      <c r="H1183" t="s">
        <v>322</v>
      </c>
      <c r="I1183" t="s">
        <v>918</v>
      </c>
      <c r="J1183" t="s">
        <v>205</v>
      </c>
      <c r="K1183" t="s">
        <v>205</v>
      </c>
      <c r="L1183" t="s">
        <v>326</v>
      </c>
      <c r="M1183" t="s">
        <v>341</v>
      </c>
      <c r="N1183" t="s">
        <v>448</v>
      </c>
      <c r="O1183" t="s">
        <v>340</v>
      </c>
      <c r="P1183" t="s">
        <v>1213</v>
      </c>
      <c r="Q1183" s="131">
        <v>9577</v>
      </c>
      <c r="R1183" s="131">
        <v>1</v>
      </c>
      <c r="S1183" s="131">
        <v>5409</v>
      </c>
      <c r="T1183" s="109"/>
      <c r="U1183" s="131">
        <v>518.02</v>
      </c>
      <c r="V1183" s="132">
        <v>2.7E-4</v>
      </c>
      <c r="W1183" s="132">
        <v>6.886995340776124E-4</v>
      </c>
      <c r="X1183" s="132">
        <v>1.2999999999999999E-4</v>
      </c>
    </row>
    <row r="1184" spans="1:24">
      <c r="A1184" t="s">
        <v>1214</v>
      </c>
      <c r="B1184" t="s">
        <v>1256</v>
      </c>
      <c r="C1184" t="s">
        <v>2095</v>
      </c>
      <c r="D1184" t="s">
        <v>2096</v>
      </c>
      <c r="E1184" t="s">
        <v>310</v>
      </c>
      <c r="F1184" t="s">
        <v>2095</v>
      </c>
      <c r="G1184" t="s">
        <v>3593</v>
      </c>
      <c r="H1184" t="s">
        <v>322</v>
      </c>
      <c r="I1184" t="s">
        <v>918</v>
      </c>
      <c r="J1184" t="s">
        <v>205</v>
      </c>
      <c r="K1184" t="s">
        <v>205</v>
      </c>
      <c r="L1184" t="s">
        <v>326</v>
      </c>
      <c r="M1184" t="s">
        <v>341</v>
      </c>
      <c r="N1184" t="s">
        <v>485</v>
      </c>
      <c r="O1184" t="s">
        <v>340</v>
      </c>
      <c r="P1184" t="s">
        <v>1213</v>
      </c>
      <c r="Q1184" s="131">
        <v>60549</v>
      </c>
      <c r="R1184" s="131">
        <v>1</v>
      </c>
      <c r="S1184" s="131">
        <v>575</v>
      </c>
      <c r="T1184" s="109"/>
      <c r="U1184" s="131">
        <v>348.15699999999998</v>
      </c>
      <c r="V1184" s="132">
        <v>2.0000000000000002E-5</v>
      </c>
      <c r="W1184" s="132">
        <v>4.6286931718053219E-4</v>
      </c>
      <c r="X1184" s="132">
        <v>9.0000000000000006E-5</v>
      </c>
    </row>
    <row r="1185" spans="1:24">
      <c r="A1185" t="s">
        <v>1214</v>
      </c>
      <c r="B1185" t="s">
        <v>1256</v>
      </c>
      <c r="C1185" t="s">
        <v>4082</v>
      </c>
      <c r="D1185" t="s">
        <v>4083</v>
      </c>
      <c r="E1185" t="s">
        <v>310</v>
      </c>
      <c r="F1185" t="s">
        <v>4082</v>
      </c>
      <c r="G1185" t="s">
        <v>4084</v>
      </c>
      <c r="H1185" t="s">
        <v>322</v>
      </c>
      <c r="I1185" t="s">
        <v>918</v>
      </c>
      <c r="J1185" t="s">
        <v>205</v>
      </c>
      <c r="K1185" t="s">
        <v>205</v>
      </c>
      <c r="L1185" t="s">
        <v>326</v>
      </c>
      <c r="M1185" t="s">
        <v>341</v>
      </c>
      <c r="N1185" t="s">
        <v>472</v>
      </c>
      <c r="O1185" t="s">
        <v>340</v>
      </c>
      <c r="P1185" t="s">
        <v>1213</v>
      </c>
      <c r="Q1185" s="131">
        <v>10842.67</v>
      </c>
      <c r="R1185" s="131">
        <v>1</v>
      </c>
      <c r="S1185" s="131">
        <v>89.1</v>
      </c>
      <c r="T1185" s="109"/>
      <c r="U1185" s="131">
        <v>9.6609999999999996</v>
      </c>
      <c r="V1185" s="132">
        <v>1.2E-4</v>
      </c>
      <c r="W1185" s="132">
        <v>1.2844149258182722E-5</v>
      </c>
      <c r="X1185" s="132">
        <v>0</v>
      </c>
    </row>
    <row r="1186" spans="1:24">
      <c r="A1186" t="s">
        <v>1214</v>
      </c>
      <c r="B1186" t="s">
        <v>1256</v>
      </c>
      <c r="C1186" t="s">
        <v>3561</v>
      </c>
      <c r="D1186" t="s">
        <v>3562</v>
      </c>
      <c r="E1186" t="s">
        <v>310</v>
      </c>
      <c r="F1186" t="s">
        <v>4143</v>
      </c>
      <c r="G1186" t="s">
        <v>3563</v>
      </c>
      <c r="H1186" t="s">
        <v>322</v>
      </c>
      <c r="I1186" t="s">
        <v>918</v>
      </c>
      <c r="J1186" t="s">
        <v>206</v>
      </c>
      <c r="K1186" t="s">
        <v>205</v>
      </c>
      <c r="L1186" t="s">
        <v>326</v>
      </c>
      <c r="M1186" t="s">
        <v>347</v>
      </c>
      <c r="N1186" t="s">
        <v>547</v>
      </c>
      <c r="O1186" t="s">
        <v>340</v>
      </c>
      <c r="P1186" t="s">
        <v>1216</v>
      </c>
      <c r="Q1186" s="131">
        <v>10</v>
      </c>
      <c r="R1186" s="131">
        <v>3.3719999999999999</v>
      </c>
      <c r="S1186" s="131">
        <v>8456</v>
      </c>
      <c r="T1186" s="109"/>
      <c r="U1186" s="131">
        <v>2.8513600000000001</v>
      </c>
      <c r="V1186" s="132">
        <v>1E-3</v>
      </c>
      <c r="W1186" s="132">
        <v>3.7908387774362789E-6</v>
      </c>
      <c r="X1186" s="132">
        <v>3.5000000000000001E-3</v>
      </c>
    </row>
    <row r="1187" spans="1:24">
      <c r="A1187" t="s">
        <v>1214</v>
      </c>
      <c r="B1187" t="s">
        <v>1256</v>
      </c>
      <c r="C1187" t="s">
        <v>2163</v>
      </c>
      <c r="D1187" t="s">
        <v>2164</v>
      </c>
      <c r="E1187" t="s">
        <v>80</v>
      </c>
      <c r="F1187" t="s">
        <v>4144</v>
      </c>
      <c r="G1187" t="s">
        <v>4145</v>
      </c>
      <c r="H1187" t="s">
        <v>322</v>
      </c>
      <c r="I1187" t="s">
        <v>918</v>
      </c>
      <c r="J1187" t="s">
        <v>206</v>
      </c>
      <c r="K1187" t="s">
        <v>225</v>
      </c>
      <c r="L1187" t="s">
        <v>326</v>
      </c>
      <c r="M1187" t="s">
        <v>345</v>
      </c>
      <c r="N1187" t="s">
        <v>537</v>
      </c>
      <c r="O1187" t="s">
        <v>340</v>
      </c>
      <c r="P1187" t="s">
        <v>1216</v>
      </c>
      <c r="Q1187" s="131">
        <v>82010</v>
      </c>
      <c r="R1187" s="131">
        <v>3.3719999999999999</v>
      </c>
      <c r="S1187" s="131">
        <v>4732</v>
      </c>
      <c r="T1187" s="109"/>
      <c r="U1187" s="131">
        <v>13085.764999999999</v>
      </c>
      <c r="V1187" s="132">
        <v>1.0000000000000001E-5</v>
      </c>
      <c r="W1187" s="132">
        <v>1.7397321065883802E-2</v>
      </c>
      <c r="X1187" s="132">
        <v>3.31E-3</v>
      </c>
    </row>
    <row r="1188" spans="1:24">
      <c r="A1188" t="s">
        <v>1214</v>
      </c>
      <c r="B1188" t="s">
        <v>1256</v>
      </c>
      <c r="C1188" t="s">
        <v>4146</v>
      </c>
      <c r="D1188" t="s">
        <v>4147</v>
      </c>
      <c r="E1188" t="s">
        <v>80</v>
      </c>
      <c r="F1188" t="s">
        <v>4146</v>
      </c>
      <c r="G1188" t="s">
        <v>4148</v>
      </c>
      <c r="H1188" t="s">
        <v>322</v>
      </c>
      <c r="I1188" t="s">
        <v>918</v>
      </c>
      <c r="J1188" t="s">
        <v>206</v>
      </c>
      <c r="K1188" t="s">
        <v>225</v>
      </c>
      <c r="L1188" t="s">
        <v>326</v>
      </c>
      <c r="M1188" t="s">
        <v>347</v>
      </c>
      <c r="N1188" t="s">
        <v>546</v>
      </c>
      <c r="O1188" t="s">
        <v>340</v>
      </c>
      <c r="P1188" t="s">
        <v>1216</v>
      </c>
      <c r="Q1188" s="131">
        <v>1901</v>
      </c>
      <c r="R1188" s="131">
        <v>3.3719999999999999</v>
      </c>
      <c r="S1188" s="131">
        <v>133913</v>
      </c>
      <c r="T1188" s="109"/>
      <c r="U1188" s="131">
        <v>8584.0540000000001</v>
      </c>
      <c r="V1188" s="132">
        <v>0</v>
      </c>
      <c r="W1188" s="132">
        <v>1.1412366299171972E-2</v>
      </c>
      <c r="X1188" s="132">
        <v>2.1700000000000001E-3</v>
      </c>
    </row>
    <row r="1189" spans="1:24">
      <c r="A1189" t="s">
        <v>1214</v>
      </c>
      <c r="B1189" t="s">
        <v>1256</v>
      </c>
      <c r="C1189" t="s">
        <v>3352</v>
      </c>
      <c r="D1189" t="s">
        <v>3353</v>
      </c>
      <c r="E1189" t="s">
        <v>80</v>
      </c>
      <c r="F1189" t="s">
        <v>3352</v>
      </c>
      <c r="G1189" t="s">
        <v>3680</v>
      </c>
      <c r="H1189" t="s">
        <v>322</v>
      </c>
      <c r="I1189" t="s">
        <v>918</v>
      </c>
      <c r="J1189" t="s">
        <v>206</v>
      </c>
      <c r="K1189" t="s">
        <v>225</v>
      </c>
      <c r="L1189" t="s">
        <v>326</v>
      </c>
      <c r="M1189" t="s">
        <v>345</v>
      </c>
      <c r="N1189" t="s">
        <v>546</v>
      </c>
      <c r="O1189" t="s">
        <v>340</v>
      </c>
      <c r="P1189" t="s">
        <v>1216</v>
      </c>
      <c r="Q1189" s="131">
        <v>3403</v>
      </c>
      <c r="R1189" s="131">
        <v>3.3719999999999999</v>
      </c>
      <c r="S1189" s="131">
        <v>73809</v>
      </c>
      <c r="T1189" s="109"/>
      <c r="U1189" s="131">
        <v>8469.5210000000006</v>
      </c>
      <c r="V1189" s="132">
        <v>0</v>
      </c>
      <c r="W1189" s="132">
        <v>1.1260096456817409E-2</v>
      </c>
      <c r="X1189" s="132">
        <v>2.15E-3</v>
      </c>
    </row>
    <row r="1190" spans="1:24">
      <c r="A1190" t="s">
        <v>1214</v>
      </c>
      <c r="B1190" t="s">
        <v>1256</v>
      </c>
      <c r="C1190" t="s">
        <v>3422</v>
      </c>
      <c r="D1190" t="s">
        <v>3423</v>
      </c>
      <c r="E1190" t="s">
        <v>80</v>
      </c>
      <c r="F1190" t="s">
        <v>4149</v>
      </c>
      <c r="G1190" t="s">
        <v>4150</v>
      </c>
      <c r="H1190" t="s">
        <v>322</v>
      </c>
      <c r="I1190" t="s">
        <v>918</v>
      </c>
      <c r="J1190" t="s">
        <v>206</v>
      </c>
      <c r="K1190" t="s">
        <v>225</v>
      </c>
      <c r="L1190" t="s">
        <v>326</v>
      </c>
      <c r="M1190" t="s">
        <v>347</v>
      </c>
      <c r="N1190" t="s">
        <v>545</v>
      </c>
      <c r="O1190" t="s">
        <v>340</v>
      </c>
      <c r="P1190" t="s">
        <v>1216</v>
      </c>
      <c r="Q1190" s="131">
        <v>372</v>
      </c>
      <c r="R1190" s="131">
        <v>3.3719999999999999</v>
      </c>
      <c r="S1190" s="131">
        <v>578924</v>
      </c>
      <c r="T1190" s="109"/>
      <c r="U1190" s="131">
        <v>7261.93</v>
      </c>
      <c r="V1190" s="132">
        <v>1.0000000000000001E-5</v>
      </c>
      <c r="W1190" s="132">
        <v>9.6546230020158226E-3</v>
      </c>
      <c r="X1190" s="132">
        <v>1.8400000000000001E-3</v>
      </c>
    </row>
    <row r="1191" spans="1:24">
      <c r="A1191" t="s">
        <v>1214</v>
      </c>
      <c r="B1191" t="s">
        <v>1256</v>
      </c>
      <c r="C1191" t="s">
        <v>4151</v>
      </c>
      <c r="D1191" t="s">
        <v>4152</v>
      </c>
      <c r="E1191" t="s">
        <v>313</v>
      </c>
      <c r="F1191" t="s">
        <v>4151</v>
      </c>
      <c r="G1191" t="s">
        <v>4153</v>
      </c>
      <c r="H1191" t="s">
        <v>322</v>
      </c>
      <c r="I1191" t="s">
        <v>918</v>
      </c>
      <c r="J1191" t="s">
        <v>206</v>
      </c>
      <c r="K1191" t="s">
        <v>225</v>
      </c>
      <c r="L1191" t="s">
        <v>326</v>
      </c>
      <c r="M1191" t="s">
        <v>347</v>
      </c>
      <c r="N1191" t="s">
        <v>545</v>
      </c>
      <c r="O1191" t="s">
        <v>340</v>
      </c>
      <c r="P1191" t="s">
        <v>1216</v>
      </c>
      <c r="Q1191" s="131">
        <v>2620</v>
      </c>
      <c r="R1191" s="131">
        <v>3.3719999999999999</v>
      </c>
      <c r="S1191" s="131">
        <v>78763</v>
      </c>
      <c r="T1191" s="109"/>
      <c r="U1191" s="131">
        <v>6958.4279999999999</v>
      </c>
      <c r="V1191" s="132">
        <v>1.0000000000000001E-5</v>
      </c>
      <c r="W1191" s="132">
        <v>9.2511218128887157E-3</v>
      </c>
      <c r="X1191" s="132">
        <v>1.7600000000000001E-3</v>
      </c>
    </row>
    <row r="1192" spans="1:24">
      <c r="A1192" t="s">
        <v>1214</v>
      </c>
      <c r="B1192" t="s">
        <v>1256</v>
      </c>
      <c r="C1192" t="s">
        <v>4154</v>
      </c>
      <c r="D1192" t="s">
        <v>4155</v>
      </c>
      <c r="E1192" t="s">
        <v>313</v>
      </c>
      <c r="F1192" t="s">
        <v>4154</v>
      </c>
      <c r="G1192" t="s">
        <v>4156</v>
      </c>
      <c r="H1192" t="s">
        <v>322</v>
      </c>
      <c r="I1192" t="s">
        <v>918</v>
      </c>
      <c r="J1192" t="s">
        <v>206</v>
      </c>
      <c r="K1192" t="s">
        <v>225</v>
      </c>
      <c r="L1192" t="s">
        <v>326</v>
      </c>
      <c r="M1192" t="s">
        <v>345</v>
      </c>
      <c r="N1192" t="s">
        <v>537</v>
      </c>
      <c r="O1192" t="s">
        <v>340</v>
      </c>
      <c r="P1192" t="s">
        <v>1216</v>
      </c>
      <c r="Q1192" s="131">
        <v>2854</v>
      </c>
      <c r="R1192" s="131">
        <v>3.3719999999999999</v>
      </c>
      <c r="S1192" s="131">
        <v>70775</v>
      </c>
      <c r="T1192" s="109"/>
      <c r="U1192" s="131">
        <v>6811.165</v>
      </c>
      <c r="V1192" s="132">
        <v>1.0000000000000001E-5</v>
      </c>
      <c r="W1192" s="132">
        <v>9.0553379445305997E-3</v>
      </c>
      <c r="X1192" s="132">
        <v>1.73E-3</v>
      </c>
    </row>
    <row r="1193" spans="1:24">
      <c r="A1193" t="s">
        <v>1214</v>
      </c>
      <c r="B1193" t="s">
        <v>1256</v>
      </c>
      <c r="C1193" t="s">
        <v>3676</v>
      </c>
      <c r="D1193" t="s">
        <v>3677</v>
      </c>
      <c r="E1193" t="s">
        <v>80</v>
      </c>
      <c r="F1193" t="s">
        <v>3678</v>
      </c>
      <c r="G1193" t="s">
        <v>3679</v>
      </c>
      <c r="H1193" t="s">
        <v>322</v>
      </c>
      <c r="I1193" t="s">
        <v>918</v>
      </c>
      <c r="J1193" t="s">
        <v>206</v>
      </c>
      <c r="K1193" t="s">
        <v>225</v>
      </c>
      <c r="L1193" t="s">
        <v>326</v>
      </c>
      <c r="M1193" t="s">
        <v>345</v>
      </c>
      <c r="N1193" t="s">
        <v>537</v>
      </c>
      <c r="O1193" t="s">
        <v>340</v>
      </c>
      <c r="P1193" t="s">
        <v>1216</v>
      </c>
      <c r="Q1193" s="131">
        <v>6956</v>
      </c>
      <c r="R1193" s="131">
        <v>3.3719999999999999</v>
      </c>
      <c r="S1193" s="131">
        <v>28991</v>
      </c>
      <c r="T1193" s="109"/>
      <c r="U1193" s="131">
        <v>6800.0219999999999</v>
      </c>
      <c r="V1193" s="132">
        <v>0</v>
      </c>
      <c r="W1193" s="132">
        <v>9.0405234993195527E-3</v>
      </c>
      <c r="X1193" s="132">
        <v>1.72E-3</v>
      </c>
    </row>
    <row r="1194" spans="1:24">
      <c r="A1194" t="s">
        <v>1214</v>
      </c>
      <c r="B1194" t="s">
        <v>1256</v>
      </c>
      <c r="C1194" t="s">
        <v>363</v>
      </c>
      <c r="D1194" t="s">
        <v>4157</v>
      </c>
      <c r="E1194" t="s">
        <v>313</v>
      </c>
      <c r="F1194" t="s">
        <v>4158</v>
      </c>
      <c r="G1194" t="s">
        <v>4159</v>
      </c>
      <c r="H1194" t="s">
        <v>322</v>
      </c>
      <c r="I1194" t="s">
        <v>918</v>
      </c>
      <c r="J1194" t="s">
        <v>206</v>
      </c>
      <c r="K1194" t="s">
        <v>225</v>
      </c>
      <c r="L1194" t="s">
        <v>326</v>
      </c>
      <c r="M1194" t="s">
        <v>347</v>
      </c>
      <c r="N1194" t="s">
        <v>538</v>
      </c>
      <c r="O1194" t="s">
        <v>340</v>
      </c>
      <c r="P1194" t="s">
        <v>1216</v>
      </c>
      <c r="Q1194" s="131">
        <v>7075</v>
      </c>
      <c r="R1194" s="131">
        <v>3.3719999999999999</v>
      </c>
      <c r="S1194" s="131">
        <v>27562</v>
      </c>
      <c r="T1194" s="109"/>
      <c r="U1194" s="131">
        <v>6575.4390000000003</v>
      </c>
      <c r="V1194" s="132">
        <v>2.0000000000000002E-5</v>
      </c>
      <c r="W1194" s="132">
        <v>8.741943893393618E-3</v>
      </c>
      <c r="X1194" s="132">
        <v>1.67E-3</v>
      </c>
    </row>
    <row r="1195" spans="1:24">
      <c r="A1195" t="s">
        <v>1214</v>
      </c>
      <c r="B1195" t="s">
        <v>1256</v>
      </c>
      <c r="C1195" t="s">
        <v>4160</v>
      </c>
      <c r="D1195" t="s">
        <v>4161</v>
      </c>
      <c r="E1195" t="s">
        <v>80</v>
      </c>
      <c r="F1195" t="s">
        <v>4162</v>
      </c>
      <c r="G1195" t="s">
        <v>4163</v>
      </c>
      <c r="H1195" t="s">
        <v>322</v>
      </c>
      <c r="I1195" t="s">
        <v>918</v>
      </c>
      <c r="J1195" t="s">
        <v>206</v>
      </c>
      <c r="K1195" t="s">
        <v>225</v>
      </c>
      <c r="L1195" t="s">
        <v>326</v>
      </c>
      <c r="M1195" t="s">
        <v>345</v>
      </c>
      <c r="N1195" t="s">
        <v>570</v>
      </c>
      <c r="O1195" t="s">
        <v>340</v>
      </c>
      <c r="P1195" t="s">
        <v>1216</v>
      </c>
      <c r="Q1195" s="131">
        <v>5166</v>
      </c>
      <c r="R1195" s="131">
        <v>3.3719999999999999</v>
      </c>
      <c r="S1195" s="131">
        <v>31898</v>
      </c>
      <c r="T1195" s="109"/>
      <c r="U1195" s="131">
        <v>5556.5519999999997</v>
      </c>
      <c r="V1195" s="132">
        <v>1.0000000000000001E-5</v>
      </c>
      <c r="W1195" s="132">
        <v>7.3873494719856863E-3</v>
      </c>
      <c r="X1195" s="132">
        <v>1.41E-3</v>
      </c>
    </row>
    <row r="1196" spans="1:24">
      <c r="A1196" t="s">
        <v>1214</v>
      </c>
      <c r="B1196" t="s">
        <v>1256</v>
      </c>
      <c r="C1196" t="s">
        <v>4164</v>
      </c>
      <c r="D1196" t="s">
        <v>4165</v>
      </c>
      <c r="E1196" t="s">
        <v>80</v>
      </c>
      <c r="F1196" t="s">
        <v>4166</v>
      </c>
      <c r="G1196" t="s">
        <v>4167</v>
      </c>
      <c r="H1196" t="s">
        <v>322</v>
      </c>
      <c r="I1196" t="s">
        <v>918</v>
      </c>
      <c r="J1196" t="s">
        <v>206</v>
      </c>
      <c r="K1196" t="s">
        <v>225</v>
      </c>
      <c r="L1196" t="s">
        <v>326</v>
      </c>
      <c r="M1196" t="s">
        <v>315</v>
      </c>
      <c r="N1196" t="s">
        <v>570</v>
      </c>
      <c r="O1196" t="s">
        <v>340</v>
      </c>
      <c r="P1196" t="s">
        <v>1216</v>
      </c>
      <c r="Q1196" s="131">
        <v>6924</v>
      </c>
      <c r="R1196" s="131">
        <v>3.3719999999999999</v>
      </c>
      <c r="S1196" s="131">
        <v>23321</v>
      </c>
      <c r="T1196" s="109"/>
      <c r="U1196" s="131">
        <v>5444.924</v>
      </c>
      <c r="V1196" s="132">
        <v>6.9999999999999994E-5</v>
      </c>
      <c r="W1196" s="132">
        <v>7.2389417819543837E-3</v>
      </c>
      <c r="X1196" s="132">
        <v>1.3799999999999999E-3</v>
      </c>
    </row>
    <row r="1197" spans="1:24">
      <c r="A1197" t="s">
        <v>1214</v>
      </c>
      <c r="B1197" t="s">
        <v>1256</v>
      </c>
      <c r="C1197" t="s">
        <v>4168</v>
      </c>
      <c r="D1197" t="s">
        <v>4169</v>
      </c>
      <c r="E1197" t="s">
        <v>80</v>
      </c>
      <c r="F1197" t="s">
        <v>4170</v>
      </c>
      <c r="G1197" t="s">
        <v>4171</v>
      </c>
      <c r="H1197" t="s">
        <v>322</v>
      </c>
      <c r="I1197" t="s">
        <v>918</v>
      </c>
      <c r="J1197" t="s">
        <v>206</v>
      </c>
      <c r="K1197" t="s">
        <v>225</v>
      </c>
      <c r="L1197" t="s">
        <v>326</v>
      </c>
      <c r="M1197" t="s">
        <v>345</v>
      </c>
      <c r="N1197" t="s">
        <v>538</v>
      </c>
      <c r="O1197" t="s">
        <v>340</v>
      </c>
      <c r="P1197" t="s">
        <v>1216</v>
      </c>
      <c r="Q1197" s="131">
        <v>17544</v>
      </c>
      <c r="R1197" s="131">
        <v>3.3719999999999999</v>
      </c>
      <c r="S1197" s="131">
        <v>9111</v>
      </c>
      <c r="T1197" s="109"/>
      <c r="U1197" s="131">
        <v>5389.9189999999999</v>
      </c>
      <c r="V1197" s="132">
        <v>2.0000000000000002E-5</v>
      </c>
      <c r="W1197" s="132">
        <v>7.165813489857671E-3</v>
      </c>
      <c r="X1197" s="132">
        <v>1.3699999999999999E-3</v>
      </c>
    </row>
    <row r="1198" spans="1:24">
      <c r="A1198" t="s">
        <v>1214</v>
      </c>
      <c r="B1198" t="s">
        <v>1256</v>
      </c>
      <c r="C1198" t="s">
        <v>3375</v>
      </c>
      <c r="D1198" t="s">
        <v>3376</v>
      </c>
      <c r="E1198" t="s">
        <v>80</v>
      </c>
      <c r="F1198" t="s">
        <v>3803</v>
      </c>
      <c r="G1198" t="s">
        <v>3804</v>
      </c>
      <c r="H1198" t="s">
        <v>322</v>
      </c>
      <c r="I1198" t="s">
        <v>918</v>
      </c>
      <c r="J1198" t="s">
        <v>206</v>
      </c>
      <c r="K1198" t="s">
        <v>225</v>
      </c>
      <c r="L1198" t="s">
        <v>326</v>
      </c>
      <c r="M1198" t="s">
        <v>345</v>
      </c>
      <c r="N1198" t="s">
        <v>545</v>
      </c>
      <c r="O1198" t="s">
        <v>340</v>
      </c>
      <c r="P1198" t="s">
        <v>1216</v>
      </c>
      <c r="Q1198" s="131">
        <v>7000</v>
      </c>
      <c r="R1198" s="131">
        <v>3.3719999999999999</v>
      </c>
      <c r="S1198" s="131">
        <v>21863</v>
      </c>
      <c r="T1198" s="109"/>
      <c r="U1198" s="131">
        <v>5160.5429999999997</v>
      </c>
      <c r="V1198" s="132">
        <v>0</v>
      </c>
      <c r="W1198" s="132">
        <v>6.8608616649694686E-3</v>
      </c>
      <c r="X1198" s="132">
        <v>1.31E-3</v>
      </c>
    </row>
    <row r="1199" spans="1:24">
      <c r="A1199" t="s">
        <v>1214</v>
      </c>
      <c r="B1199" t="s">
        <v>1256</v>
      </c>
      <c r="C1199" t="s">
        <v>4172</v>
      </c>
      <c r="D1199">
        <v>5472</v>
      </c>
      <c r="E1199" t="s">
        <v>5537</v>
      </c>
      <c r="F1199" t="s">
        <v>4173</v>
      </c>
      <c r="G1199" t="s">
        <v>4174</v>
      </c>
      <c r="H1199" t="s">
        <v>322</v>
      </c>
      <c r="I1199" t="s">
        <v>918</v>
      </c>
      <c r="J1199" t="s">
        <v>206</v>
      </c>
      <c r="K1199" t="s">
        <v>294</v>
      </c>
      <c r="L1199" t="s">
        <v>326</v>
      </c>
      <c r="M1199" t="s">
        <v>315</v>
      </c>
      <c r="N1199" t="s">
        <v>537</v>
      </c>
      <c r="O1199" t="s">
        <v>340</v>
      </c>
      <c r="P1199" t="s">
        <v>1217</v>
      </c>
      <c r="Q1199" s="131">
        <v>84164</v>
      </c>
      <c r="R1199" s="131">
        <v>3.9550000000000001</v>
      </c>
      <c r="S1199" s="131">
        <v>1261</v>
      </c>
      <c r="T1199" s="109"/>
      <c r="U1199" s="131">
        <v>4197.6859999999997</v>
      </c>
      <c r="V1199" s="132">
        <v>2.0000000000000002E-5</v>
      </c>
      <c r="W1199" s="132">
        <v>5.5807582572180931E-3</v>
      </c>
      <c r="X1199" s="132">
        <v>1.06E-3</v>
      </c>
    </row>
    <row r="1200" spans="1:24">
      <c r="A1200" t="s">
        <v>1214</v>
      </c>
      <c r="B1200" t="s">
        <v>1256</v>
      </c>
      <c r="C1200" t="s">
        <v>4175</v>
      </c>
      <c r="D1200" t="s">
        <v>4176</v>
      </c>
      <c r="E1200" t="s">
        <v>80</v>
      </c>
      <c r="F1200" t="s">
        <v>4177</v>
      </c>
      <c r="G1200" t="s">
        <v>4178</v>
      </c>
      <c r="H1200" t="s">
        <v>322</v>
      </c>
      <c r="I1200" t="s">
        <v>918</v>
      </c>
      <c r="J1200" t="s">
        <v>206</v>
      </c>
      <c r="K1200" t="s">
        <v>225</v>
      </c>
      <c r="L1200" t="s">
        <v>326</v>
      </c>
      <c r="M1200" t="s">
        <v>345</v>
      </c>
      <c r="N1200" t="s">
        <v>527</v>
      </c>
      <c r="O1200" t="s">
        <v>340</v>
      </c>
      <c r="P1200" t="s">
        <v>1216</v>
      </c>
      <c r="Q1200" s="131">
        <v>19283</v>
      </c>
      <c r="R1200" s="131">
        <v>3.3719999999999999</v>
      </c>
      <c r="S1200" s="131">
        <v>5863</v>
      </c>
      <c r="T1200" s="109">
        <v>14.747</v>
      </c>
      <c r="U1200" s="131">
        <v>3861.9830000000002</v>
      </c>
      <c r="V1200" s="132">
        <v>1.0000000000000001E-5</v>
      </c>
      <c r="W1200" s="132">
        <v>5.1344463393607582E-3</v>
      </c>
      <c r="X1200" s="132">
        <v>9.7999999999999997E-4</v>
      </c>
    </row>
    <row r="1201" spans="1:24">
      <c r="A1201" t="s">
        <v>1214</v>
      </c>
      <c r="B1201" t="s">
        <v>1256</v>
      </c>
      <c r="C1201" t="s">
        <v>3923</v>
      </c>
      <c r="D1201" t="s">
        <v>3924</v>
      </c>
      <c r="E1201" t="s">
        <v>80</v>
      </c>
      <c r="F1201" t="s">
        <v>3925</v>
      </c>
      <c r="G1201" t="s">
        <v>3926</v>
      </c>
      <c r="H1201" t="s">
        <v>322</v>
      </c>
      <c r="I1201" t="s">
        <v>918</v>
      </c>
      <c r="J1201" t="s">
        <v>206</v>
      </c>
      <c r="K1201" t="s">
        <v>225</v>
      </c>
      <c r="L1201" t="s">
        <v>326</v>
      </c>
      <c r="M1201" t="s">
        <v>345</v>
      </c>
      <c r="N1201" t="s">
        <v>549</v>
      </c>
      <c r="O1201" t="s">
        <v>340</v>
      </c>
      <c r="P1201" t="s">
        <v>1216</v>
      </c>
      <c r="Q1201" s="131">
        <v>7145</v>
      </c>
      <c r="R1201" s="131">
        <v>3.3719999999999999</v>
      </c>
      <c r="S1201" s="131">
        <v>15799</v>
      </c>
      <c r="T1201" s="109">
        <v>5.3999999999999999E-2</v>
      </c>
      <c r="U1201" s="131">
        <v>3806.6239999999998</v>
      </c>
      <c r="V1201" s="132">
        <v>0</v>
      </c>
      <c r="W1201" s="132">
        <v>5.060847409769231E-3</v>
      </c>
      <c r="X1201" s="132">
        <v>9.6000000000000002E-4</v>
      </c>
    </row>
    <row r="1202" spans="1:24">
      <c r="A1202" t="s">
        <v>1214</v>
      </c>
      <c r="B1202" t="s">
        <v>1256</v>
      </c>
      <c r="C1202" t="s">
        <v>4179</v>
      </c>
      <c r="D1202" t="s">
        <v>4180</v>
      </c>
      <c r="E1202" t="s">
        <v>313</v>
      </c>
      <c r="F1202" t="s">
        <v>4179</v>
      </c>
      <c r="G1202" t="s">
        <v>4181</v>
      </c>
      <c r="H1202" t="s">
        <v>322</v>
      </c>
      <c r="I1202" t="s">
        <v>918</v>
      </c>
      <c r="J1202" t="s">
        <v>206</v>
      </c>
      <c r="K1202" t="s">
        <v>225</v>
      </c>
      <c r="L1202" t="s">
        <v>326</v>
      </c>
      <c r="M1202" t="s">
        <v>347</v>
      </c>
      <c r="N1202" t="s">
        <v>549</v>
      </c>
      <c r="O1202" t="s">
        <v>340</v>
      </c>
      <c r="P1202" t="s">
        <v>1216</v>
      </c>
      <c r="Q1202" s="131">
        <v>1321</v>
      </c>
      <c r="R1202" s="131">
        <v>3.3719999999999999</v>
      </c>
      <c r="S1202" s="131">
        <v>80139</v>
      </c>
      <c r="T1202" s="109"/>
      <c r="U1202" s="131">
        <v>3569.721</v>
      </c>
      <c r="V1202" s="132">
        <v>0</v>
      </c>
      <c r="W1202" s="132">
        <v>4.7458885554362163E-3</v>
      </c>
      <c r="X1202" s="132">
        <v>8.9999999999999998E-4</v>
      </c>
    </row>
    <row r="1203" spans="1:24">
      <c r="A1203" t="s">
        <v>1214</v>
      </c>
      <c r="B1203" t="s">
        <v>1256</v>
      </c>
      <c r="C1203" t="s">
        <v>4182</v>
      </c>
      <c r="D1203" t="s">
        <v>4183</v>
      </c>
      <c r="E1203" t="s">
        <v>313</v>
      </c>
      <c r="F1203" t="s">
        <v>4182</v>
      </c>
      <c r="G1203" t="s">
        <v>4184</v>
      </c>
      <c r="H1203" t="s">
        <v>322</v>
      </c>
      <c r="I1203" t="s">
        <v>918</v>
      </c>
      <c r="J1203" t="s">
        <v>206</v>
      </c>
      <c r="K1203" t="s">
        <v>225</v>
      </c>
      <c r="L1203" t="s">
        <v>326</v>
      </c>
      <c r="M1203" t="s">
        <v>345</v>
      </c>
      <c r="N1203" t="s">
        <v>549</v>
      </c>
      <c r="O1203" t="s">
        <v>340</v>
      </c>
      <c r="P1203" t="s">
        <v>1216</v>
      </c>
      <c r="Q1203" s="131">
        <v>10765</v>
      </c>
      <c r="R1203" s="131">
        <v>3.3719999999999999</v>
      </c>
      <c r="S1203" s="131">
        <v>9734</v>
      </c>
      <c r="T1203" s="109">
        <v>1.8560000000000001</v>
      </c>
      <c r="U1203" s="131">
        <v>3539.6610000000001</v>
      </c>
      <c r="V1203" s="132">
        <v>1.0000000000000001E-5</v>
      </c>
      <c r="W1203" s="132">
        <v>4.7059242529104975E-3</v>
      </c>
      <c r="X1203" s="132">
        <v>8.9999999999999998E-4</v>
      </c>
    </row>
    <row r="1204" spans="1:24">
      <c r="A1204" t="s">
        <v>1214</v>
      </c>
      <c r="B1204" t="s">
        <v>1256</v>
      </c>
      <c r="C1204" t="s">
        <v>3660</v>
      </c>
      <c r="D1204" t="s">
        <v>3661</v>
      </c>
      <c r="E1204" t="s">
        <v>80</v>
      </c>
      <c r="F1204" t="s">
        <v>3805</v>
      </c>
      <c r="G1204" t="s">
        <v>3806</v>
      </c>
      <c r="H1204" t="s">
        <v>322</v>
      </c>
      <c r="I1204" t="s">
        <v>918</v>
      </c>
      <c r="J1204" t="s">
        <v>206</v>
      </c>
      <c r="K1204" t="s">
        <v>225</v>
      </c>
      <c r="L1204" t="s">
        <v>326</v>
      </c>
      <c r="M1204" t="s">
        <v>347</v>
      </c>
      <c r="N1204" t="s">
        <v>546</v>
      </c>
      <c r="O1204" t="s">
        <v>340</v>
      </c>
      <c r="P1204" t="s">
        <v>1216</v>
      </c>
      <c r="Q1204" s="131">
        <v>5567</v>
      </c>
      <c r="R1204" s="131">
        <v>3.3719999999999999</v>
      </c>
      <c r="S1204" s="131">
        <v>17623</v>
      </c>
      <c r="T1204" s="109"/>
      <c r="U1204" s="131">
        <v>3308.1759999999999</v>
      </c>
      <c r="V1204" s="132">
        <v>0</v>
      </c>
      <c r="W1204" s="132">
        <v>4.3981685453201415E-3</v>
      </c>
      <c r="X1204" s="132">
        <v>8.4000000000000003E-4</v>
      </c>
    </row>
    <row r="1205" spans="1:24">
      <c r="A1205" t="s">
        <v>1214</v>
      </c>
      <c r="B1205" t="s">
        <v>1256</v>
      </c>
      <c r="C1205" t="s">
        <v>4185</v>
      </c>
      <c r="D1205">
        <v>5446</v>
      </c>
      <c r="E1205" t="s">
        <v>80</v>
      </c>
      <c r="F1205" t="s">
        <v>4185</v>
      </c>
      <c r="G1205" t="s">
        <v>4186</v>
      </c>
      <c r="H1205" t="s">
        <v>322</v>
      </c>
      <c r="I1205" t="s">
        <v>918</v>
      </c>
      <c r="J1205" t="s">
        <v>206</v>
      </c>
      <c r="K1205" t="s">
        <v>225</v>
      </c>
      <c r="L1205" t="s">
        <v>326</v>
      </c>
      <c r="M1205" t="s">
        <v>345</v>
      </c>
      <c r="N1205" t="s">
        <v>488</v>
      </c>
      <c r="O1205" t="s">
        <v>340</v>
      </c>
      <c r="P1205" t="s">
        <v>1216</v>
      </c>
      <c r="Q1205" s="131">
        <v>4950</v>
      </c>
      <c r="R1205" s="131">
        <v>3.3719999999999999</v>
      </c>
      <c r="S1205" s="131">
        <v>17408</v>
      </c>
      <c r="T1205" s="109"/>
      <c r="U1205" s="131">
        <v>2905.6390000000001</v>
      </c>
      <c r="V1205" s="132">
        <v>2.0000000000000002E-5</v>
      </c>
      <c r="W1205" s="132">
        <v>3.8630018638232881E-3</v>
      </c>
      <c r="X1205" s="132">
        <v>7.3999999999999999E-4</v>
      </c>
    </row>
    <row r="1206" spans="1:24">
      <c r="A1206" t="s">
        <v>1214</v>
      </c>
      <c r="B1206" t="s">
        <v>1256</v>
      </c>
      <c r="C1206" t="s">
        <v>4187</v>
      </c>
      <c r="D1206" t="s">
        <v>4188</v>
      </c>
      <c r="E1206" t="s">
        <v>80</v>
      </c>
      <c r="F1206" t="s">
        <v>4189</v>
      </c>
      <c r="G1206" t="s">
        <v>4190</v>
      </c>
      <c r="H1206" t="s">
        <v>322</v>
      </c>
      <c r="I1206" t="s">
        <v>918</v>
      </c>
      <c r="J1206" t="s">
        <v>206</v>
      </c>
      <c r="K1206" t="s">
        <v>225</v>
      </c>
      <c r="L1206" t="s">
        <v>326</v>
      </c>
      <c r="M1206" t="s">
        <v>345</v>
      </c>
      <c r="N1206" t="s">
        <v>490</v>
      </c>
      <c r="O1206" t="s">
        <v>340</v>
      </c>
      <c r="P1206" t="s">
        <v>1216</v>
      </c>
      <c r="Q1206" s="131">
        <v>1175</v>
      </c>
      <c r="R1206" s="131">
        <v>3.3719999999999999</v>
      </c>
      <c r="S1206" s="131">
        <v>53621</v>
      </c>
      <c r="T1206" s="109"/>
      <c r="U1206" s="131">
        <v>2124.518</v>
      </c>
      <c r="V1206" s="132">
        <v>3.0000000000000001E-5</v>
      </c>
      <c r="W1206" s="132">
        <v>2.8245136418275376E-3</v>
      </c>
      <c r="X1206" s="132">
        <v>5.4000000000000001E-4</v>
      </c>
    </row>
    <row r="1207" spans="1:24">
      <c r="A1207" t="s">
        <v>1214</v>
      </c>
      <c r="B1207" t="s">
        <v>1256</v>
      </c>
      <c r="C1207" t="s">
        <v>4191</v>
      </c>
      <c r="D1207" t="s">
        <v>4192</v>
      </c>
      <c r="E1207" t="s">
        <v>313</v>
      </c>
      <c r="F1207" t="s">
        <v>4191</v>
      </c>
      <c r="G1207" t="s">
        <v>4193</v>
      </c>
      <c r="H1207" t="s">
        <v>322</v>
      </c>
      <c r="I1207" t="s">
        <v>918</v>
      </c>
      <c r="J1207" t="s">
        <v>206</v>
      </c>
      <c r="K1207" t="s">
        <v>225</v>
      </c>
      <c r="L1207" t="s">
        <v>326</v>
      </c>
      <c r="M1207" t="s">
        <v>345</v>
      </c>
      <c r="N1207" t="s">
        <v>538</v>
      </c>
      <c r="O1207" t="s">
        <v>340</v>
      </c>
      <c r="P1207" t="s">
        <v>1216</v>
      </c>
      <c r="Q1207" s="131">
        <v>4270</v>
      </c>
      <c r="R1207" s="131">
        <v>3.3719999999999999</v>
      </c>
      <c r="S1207" s="131">
        <v>14187</v>
      </c>
      <c r="T1207" s="109"/>
      <c r="U1207" s="131">
        <v>2042.7070000000001</v>
      </c>
      <c r="V1207" s="132">
        <v>1.0000000000000001E-5</v>
      </c>
      <c r="W1207" s="132">
        <v>2.7157471896009375E-3</v>
      </c>
      <c r="X1207" s="132">
        <v>5.1999999999999995E-4</v>
      </c>
    </row>
    <row r="1208" spans="1:24">
      <c r="A1208" t="s">
        <v>1214</v>
      </c>
      <c r="B1208" t="s">
        <v>1256</v>
      </c>
      <c r="C1208" t="s">
        <v>2751</v>
      </c>
      <c r="D1208" t="s">
        <v>2752</v>
      </c>
      <c r="E1208" t="s">
        <v>80</v>
      </c>
      <c r="F1208" t="s">
        <v>4194</v>
      </c>
      <c r="G1208" t="s">
        <v>4195</v>
      </c>
      <c r="H1208" t="s">
        <v>322</v>
      </c>
      <c r="I1208" t="s">
        <v>918</v>
      </c>
      <c r="J1208" t="s">
        <v>206</v>
      </c>
      <c r="K1208" t="s">
        <v>225</v>
      </c>
      <c r="L1208" t="s">
        <v>326</v>
      </c>
      <c r="M1208" t="s">
        <v>345</v>
      </c>
      <c r="N1208" t="s">
        <v>540</v>
      </c>
      <c r="O1208" t="s">
        <v>340</v>
      </c>
      <c r="P1208" t="s">
        <v>1216</v>
      </c>
      <c r="Q1208" s="131">
        <v>1664</v>
      </c>
      <c r="R1208" s="131">
        <v>3.3719999999999999</v>
      </c>
      <c r="S1208" s="131">
        <v>35505</v>
      </c>
      <c r="T1208" s="109"/>
      <c r="U1208" s="131">
        <v>1992.1880000000001</v>
      </c>
      <c r="V1208" s="132">
        <v>0</v>
      </c>
      <c r="W1208" s="132">
        <v>2.6485829647407643E-3</v>
      </c>
      <c r="X1208" s="132">
        <v>5.0000000000000001E-4</v>
      </c>
    </row>
    <row r="1209" spans="1:24">
      <c r="A1209" t="s">
        <v>1214</v>
      </c>
      <c r="B1209" t="s">
        <v>1256</v>
      </c>
      <c r="C1209" t="s">
        <v>4196</v>
      </c>
      <c r="D1209" t="s">
        <v>4197</v>
      </c>
      <c r="E1209" t="s">
        <v>312</v>
      </c>
      <c r="F1209" t="s">
        <v>4198</v>
      </c>
      <c r="G1209" t="s">
        <v>4199</v>
      </c>
      <c r="H1209" t="s">
        <v>322</v>
      </c>
      <c r="I1209" t="s">
        <v>918</v>
      </c>
      <c r="J1209" t="s">
        <v>206</v>
      </c>
      <c r="K1209" t="s">
        <v>225</v>
      </c>
      <c r="L1209" t="s">
        <v>326</v>
      </c>
      <c r="M1209" t="s">
        <v>345</v>
      </c>
      <c r="N1209" t="s">
        <v>545</v>
      </c>
      <c r="O1209" t="s">
        <v>340</v>
      </c>
      <c r="P1209" t="s">
        <v>1216</v>
      </c>
      <c r="Q1209" s="131">
        <v>2180</v>
      </c>
      <c r="R1209" s="131">
        <v>3.3719999999999999</v>
      </c>
      <c r="S1209" s="131">
        <v>22125</v>
      </c>
      <c r="T1209" s="109"/>
      <c r="U1209" s="131">
        <v>1626.4</v>
      </c>
      <c r="V1209" s="132">
        <v>2.0000000000000002E-5</v>
      </c>
      <c r="W1209" s="132">
        <v>2.1622735072464941E-3</v>
      </c>
      <c r="X1209" s="132">
        <v>4.0999999999999999E-4</v>
      </c>
    </row>
    <row r="1210" spans="1:24">
      <c r="A1210" t="s">
        <v>1214</v>
      </c>
      <c r="B1210" t="s">
        <v>1256</v>
      </c>
      <c r="C1210" t="s">
        <v>4200</v>
      </c>
      <c r="D1210">
        <v>5494</v>
      </c>
      <c r="E1210" t="s">
        <v>80</v>
      </c>
      <c r="F1210" t="s">
        <v>4201</v>
      </c>
      <c r="G1210" t="s">
        <v>4202</v>
      </c>
      <c r="H1210" t="s">
        <v>322</v>
      </c>
      <c r="I1210" t="s">
        <v>918</v>
      </c>
      <c r="J1210" t="s">
        <v>206</v>
      </c>
      <c r="K1210" t="s">
        <v>239</v>
      </c>
      <c r="L1210" t="s">
        <v>326</v>
      </c>
      <c r="M1210" t="s">
        <v>315</v>
      </c>
      <c r="N1210" t="s">
        <v>553</v>
      </c>
      <c r="O1210" t="s">
        <v>340</v>
      </c>
      <c r="P1210" t="s">
        <v>1217</v>
      </c>
      <c r="Q1210" s="131">
        <v>3700</v>
      </c>
      <c r="R1210" s="131">
        <v>3.9550000000000001</v>
      </c>
      <c r="S1210" s="131">
        <v>10540</v>
      </c>
      <c r="T1210" s="109"/>
      <c r="U1210" s="131">
        <v>1542.4490000000001</v>
      </c>
      <c r="V1210" s="132">
        <v>4.0000000000000003E-5</v>
      </c>
      <c r="W1210" s="132">
        <v>2.0506619582998328E-3</v>
      </c>
      <c r="X1210" s="132">
        <v>3.8999999999999999E-4</v>
      </c>
    </row>
    <row r="1211" spans="1:24">
      <c r="A1211" t="s">
        <v>1214</v>
      </c>
      <c r="B1211" t="s">
        <v>1256</v>
      </c>
      <c r="C1211" t="s">
        <v>3997</v>
      </c>
      <c r="D1211" t="s">
        <v>3998</v>
      </c>
      <c r="E1211" t="s">
        <v>310</v>
      </c>
      <c r="F1211" t="s">
        <v>4203</v>
      </c>
      <c r="G1211" t="s">
        <v>3999</v>
      </c>
      <c r="H1211" t="s">
        <v>322</v>
      </c>
      <c r="I1211" t="s">
        <v>918</v>
      </c>
      <c r="J1211" t="s">
        <v>206</v>
      </c>
      <c r="K1211" t="s">
        <v>205</v>
      </c>
      <c r="L1211" t="s">
        <v>326</v>
      </c>
      <c r="M1211" t="s">
        <v>347</v>
      </c>
      <c r="N1211" t="s">
        <v>547</v>
      </c>
      <c r="O1211" t="s">
        <v>340</v>
      </c>
      <c r="P1211" t="s">
        <v>1216</v>
      </c>
      <c r="Q1211" s="131">
        <v>98</v>
      </c>
      <c r="R1211" s="131">
        <v>3.3719999999999999</v>
      </c>
      <c r="S1211" s="131">
        <v>709</v>
      </c>
      <c r="T1211" s="109"/>
      <c r="U1211" s="131">
        <v>2.343</v>
      </c>
      <c r="V1211" s="132">
        <v>0</v>
      </c>
      <c r="W1211" s="132">
        <v>3.1149820631324002E-6</v>
      </c>
      <c r="X1211" s="132">
        <v>0</v>
      </c>
    </row>
    <row r="1212" spans="1:24">
      <c r="A1212" t="s">
        <v>1214</v>
      </c>
      <c r="B1212" t="s">
        <v>1257</v>
      </c>
      <c r="C1212" t="s">
        <v>1992</v>
      </c>
      <c r="D1212" t="s">
        <v>1993</v>
      </c>
      <c r="E1212" t="s">
        <v>310</v>
      </c>
      <c r="F1212" t="s">
        <v>1992</v>
      </c>
      <c r="G1212" t="s">
        <v>3517</v>
      </c>
      <c r="H1212" t="s">
        <v>322</v>
      </c>
      <c r="I1212" t="s">
        <v>918</v>
      </c>
      <c r="J1212" t="s">
        <v>205</v>
      </c>
      <c r="K1212" t="s">
        <v>205</v>
      </c>
      <c r="L1212" t="s">
        <v>326</v>
      </c>
      <c r="M1212" t="s">
        <v>341</v>
      </c>
      <c r="N1212" t="s">
        <v>449</v>
      </c>
      <c r="O1212" t="s">
        <v>340</v>
      </c>
      <c r="P1212" t="s">
        <v>1213</v>
      </c>
      <c r="Q1212" s="131">
        <v>699826</v>
      </c>
      <c r="R1212" s="131">
        <v>1</v>
      </c>
      <c r="S1212" s="131">
        <v>6462</v>
      </c>
      <c r="T1212" s="109"/>
      <c r="U1212" s="131">
        <v>45222.756000000001</v>
      </c>
      <c r="V1212" s="132">
        <v>5.1999999999999995E-4</v>
      </c>
      <c r="W1212" s="132">
        <v>0.12793443502347326</v>
      </c>
      <c r="X1212" s="132">
        <v>3.3950000000000001E-2</v>
      </c>
    </row>
    <row r="1213" spans="1:24">
      <c r="A1213" t="s">
        <v>1214</v>
      </c>
      <c r="B1213" t="s">
        <v>1257</v>
      </c>
      <c r="C1213" t="s">
        <v>1536</v>
      </c>
      <c r="D1213" t="s">
        <v>1537</v>
      </c>
      <c r="E1213" t="s">
        <v>310</v>
      </c>
      <c r="F1213" t="s">
        <v>1536</v>
      </c>
      <c r="G1213" t="s">
        <v>3514</v>
      </c>
      <c r="H1213" t="s">
        <v>322</v>
      </c>
      <c r="I1213" t="s">
        <v>918</v>
      </c>
      <c r="J1213" t="s">
        <v>205</v>
      </c>
      <c r="K1213" t="s">
        <v>205</v>
      </c>
      <c r="L1213" t="s">
        <v>326</v>
      </c>
      <c r="M1213" t="s">
        <v>341</v>
      </c>
      <c r="N1213" t="s">
        <v>449</v>
      </c>
      <c r="O1213" t="s">
        <v>340</v>
      </c>
      <c r="P1213" t="s">
        <v>1213</v>
      </c>
      <c r="Q1213" s="131">
        <v>482951</v>
      </c>
      <c r="R1213" s="131">
        <v>1</v>
      </c>
      <c r="S1213" s="131">
        <v>6262</v>
      </c>
      <c r="T1213" s="109"/>
      <c r="U1213" s="131">
        <v>30242.392</v>
      </c>
      <c r="V1213" s="132">
        <v>2.9999999999999997E-4</v>
      </c>
      <c r="W1213" s="132">
        <v>8.5555230961120707E-2</v>
      </c>
      <c r="X1213" s="132">
        <v>2.2700000000000001E-2</v>
      </c>
    </row>
    <row r="1214" spans="1:24">
      <c r="A1214" t="s">
        <v>1214</v>
      </c>
      <c r="B1214" t="s">
        <v>1257</v>
      </c>
      <c r="C1214" t="s">
        <v>2247</v>
      </c>
      <c r="D1214" t="s">
        <v>2248</v>
      </c>
      <c r="E1214" t="s">
        <v>310</v>
      </c>
      <c r="F1214" t="s">
        <v>3708</v>
      </c>
      <c r="G1214" t="s">
        <v>3709</v>
      </c>
      <c r="H1214" t="s">
        <v>322</v>
      </c>
      <c r="I1214" t="s">
        <v>918</v>
      </c>
      <c r="J1214" t="s">
        <v>205</v>
      </c>
      <c r="K1214" t="s">
        <v>205</v>
      </c>
      <c r="L1214" t="s">
        <v>326</v>
      </c>
      <c r="M1214" t="s">
        <v>341</v>
      </c>
      <c r="N1214" t="s">
        <v>460</v>
      </c>
      <c r="O1214" t="s">
        <v>340</v>
      </c>
      <c r="P1214" t="s">
        <v>1213</v>
      </c>
      <c r="Q1214" s="131">
        <v>278805</v>
      </c>
      <c r="R1214" s="131">
        <v>1</v>
      </c>
      <c r="S1214" s="131">
        <v>9235</v>
      </c>
      <c r="T1214" s="109"/>
      <c r="U1214" s="131">
        <v>25747.642</v>
      </c>
      <c r="V1214" s="132">
        <v>2.3700000000000001E-3</v>
      </c>
      <c r="W1214" s="132">
        <v>7.283965692972473E-2</v>
      </c>
      <c r="X1214" s="132">
        <v>1.933E-2</v>
      </c>
    </row>
    <row r="1215" spans="1:24">
      <c r="A1215" t="s">
        <v>1214</v>
      </c>
      <c r="B1215" t="s">
        <v>1257</v>
      </c>
      <c r="C1215" t="s">
        <v>2089</v>
      </c>
      <c r="D1215" t="s">
        <v>2090</v>
      </c>
      <c r="E1215" t="s">
        <v>310</v>
      </c>
      <c r="F1215" t="s">
        <v>2089</v>
      </c>
      <c r="G1215" t="s">
        <v>3533</v>
      </c>
      <c r="H1215" t="s">
        <v>322</v>
      </c>
      <c r="I1215" t="s">
        <v>918</v>
      </c>
      <c r="J1215" t="s">
        <v>205</v>
      </c>
      <c r="K1215" t="s">
        <v>205</v>
      </c>
      <c r="L1215" t="s">
        <v>326</v>
      </c>
      <c r="M1215" t="s">
        <v>341</v>
      </c>
      <c r="N1215" t="s">
        <v>465</v>
      </c>
      <c r="O1215" t="s">
        <v>340</v>
      </c>
      <c r="P1215" t="s">
        <v>1213</v>
      </c>
      <c r="Q1215" s="131">
        <v>70751</v>
      </c>
      <c r="R1215" s="131">
        <v>1</v>
      </c>
      <c r="S1215" s="131">
        <v>30970</v>
      </c>
      <c r="T1215" s="109"/>
      <c r="U1215" s="131">
        <v>21911.584999999999</v>
      </c>
      <c r="V1215" s="132">
        <v>5.8E-4</v>
      </c>
      <c r="W1215" s="132">
        <v>6.1987514592074196E-2</v>
      </c>
      <c r="X1215" s="132">
        <v>1.6449999999999999E-2</v>
      </c>
    </row>
    <row r="1216" spans="1:24">
      <c r="A1216" t="s">
        <v>1214</v>
      </c>
      <c r="B1216" t="s">
        <v>1257</v>
      </c>
      <c r="C1216" t="s">
        <v>3535</v>
      </c>
      <c r="D1216" t="s">
        <v>3536</v>
      </c>
      <c r="E1216" t="s">
        <v>310</v>
      </c>
      <c r="F1216" t="s">
        <v>3535</v>
      </c>
      <c r="G1216" t="s">
        <v>3537</v>
      </c>
      <c r="H1216" t="s">
        <v>322</v>
      </c>
      <c r="I1216" t="s">
        <v>918</v>
      </c>
      <c r="J1216" t="s">
        <v>205</v>
      </c>
      <c r="K1216" t="s">
        <v>205</v>
      </c>
      <c r="L1216" t="s">
        <v>326</v>
      </c>
      <c r="M1216" t="s">
        <v>341</v>
      </c>
      <c r="N1216" t="s">
        <v>447</v>
      </c>
      <c r="O1216" t="s">
        <v>340</v>
      </c>
      <c r="P1216" t="s">
        <v>1213</v>
      </c>
      <c r="Q1216" s="131">
        <v>152316</v>
      </c>
      <c r="R1216" s="131">
        <v>1</v>
      </c>
      <c r="S1216" s="131">
        <v>12570</v>
      </c>
      <c r="T1216" s="109"/>
      <c r="U1216" s="131">
        <v>19146.120999999999</v>
      </c>
      <c r="V1216" s="132">
        <v>1.8699999999999999E-3</v>
      </c>
      <c r="W1216" s="132">
        <v>5.4164062292578023E-2</v>
      </c>
      <c r="X1216" s="132">
        <v>1.4370000000000001E-2</v>
      </c>
    </row>
    <row r="1217" spans="1:24">
      <c r="A1217" t="s">
        <v>1214</v>
      </c>
      <c r="B1217" t="s">
        <v>1257</v>
      </c>
      <c r="C1217" t="s">
        <v>2172</v>
      </c>
      <c r="D1217" t="s">
        <v>2173</v>
      </c>
      <c r="E1217" t="s">
        <v>310</v>
      </c>
      <c r="F1217" t="s">
        <v>2172</v>
      </c>
      <c r="G1217" t="s">
        <v>3519</v>
      </c>
      <c r="H1217" t="s">
        <v>322</v>
      </c>
      <c r="I1217" t="s">
        <v>918</v>
      </c>
      <c r="J1217" t="s">
        <v>205</v>
      </c>
      <c r="K1217" t="s">
        <v>205</v>
      </c>
      <c r="L1217" t="s">
        <v>326</v>
      </c>
      <c r="M1217" t="s">
        <v>341</v>
      </c>
      <c r="N1217" t="s">
        <v>468</v>
      </c>
      <c r="O1217" t="s">
        <v>340</v>
      </c>
      <c r="P1217" t="s">
        <v>1213</v>
      </c>
      <c r="Q1217" s="131">
        <v>303647</v>
      </c>
      <c r="R1217" s="131">
        <v>1</v>
      </c>
      <c r="S1217" s="131">
        <v>5699</v>
      </c>
      <c r="T1217" s="109"/>
      <c r="U1217" s="131">
        <v>17304.843000000001</v>
      </c>
      <c r="V1217" s="132">
        <v>2.4000000000000001E-4</v>
      </c>
      <c r="W1217" s="132">
        <v>4.8955117029464236E-2</v>
      </c>
      <c r="X1217" s="132">
        <v>1.299E-2</v>
      </c>
    </row>
    <row r="1218" spans="1:24">
      <c r="A1218" t="s">
        <v>1214</v>
      </c>
      <c r="B1218" t="s">
        <v>1257</v>
      </c>
      <c r="C1218" t="s">
        <v>3601</v>
      </c>
      <c r="D1218" t="s">
        <v>3602</v>
      </c>
      <c r="E1218" t="s">
        <v>310</v>
      </c>
      <c r="F1218" t="s">
        <v>3603</v>
      </c>
      <c r="G1218" t="s">
        <v>3604</v>
      </c>
      <c r="H1218" t="s">
        <v>322</v>
      </c>
      <c r="I1218" t="s">
        <v>918</v>
      </c>
      <c r="J1218" t="s">
        <v>205</v>
      </c>
      <c r="K1218" t="s">
        <v>205</v>
      </c>
      <c r="L1218" t="s">
        <v>326</v>
      </c>
      <c r="M1218" t="s">
        <v>341</v>
      </c>
      <c r="N1218" t="s">
        <v>449</v>
      </c>
      <c r="O1218" t="s">
        <v>340</v>
      </c>
      <c r="P1218" t="s">
        <v>1213</v>
      </c>
      <c r="Q1218" s="131">
        <v>51212</v>
      </c>
      <c r="R1218" s="131">
        <v>1</v>
      </c>
      <c r="S1218" s="131">
        <v>24370</v>
      </c>
      <c r="T1218" s="109"/>
      <c r="U1218" s="131">
        <v>12480.364</v>
      </c>
      <c r="V1218" s="132">
        <v>5.1000000000000004E-4</v>
      </c>
      <c r="W1218" s="132">
        <v>3.530674506496894E-2</v>
      </c>
      <c r="X1218" s="132">
        <v>9.3699999999999999E-3</v>
      </c>
    </row>
    <row r="1219" spans="1:24">
      <c r="A1219" t="s">
        <v>1214</v>
      </c>
      <c r="B1219" t="s">
        <v>1257</v>
      </c>
      <c r="C1219" t="s">
        <v>2184</v>
      </c>
      <c r="D1219" t="s">
        <v>2185</v>
      </c>
      <c r="E1219" t="s">
        <v>310</v>
      </c>
      <c r="F1219" t="s">
        <v>3515</v>
      </c>
      <c r="G1219" t="s">
        <v>3516</v>
      </c>
      <c r="H1219" t="s">
        <v>322</v>
      </c>
      <c r="I1219" t="s">
        <v>918</v>
      </c>
      <c r="J1219" t="s">
        <v>205</v>
      </c>
      <c r="K1219" t="s">
        <v>205</v>
      </c>
      <c r="L1219" t="s">
        <v>326</v>
      </c>
      <c r="M1219" t="s">
        <v>341</v>
      </c>
      <c r="N1219" t="s">
        <v>446</v>
      </c>
      <c r="O1219" t="s">
        <v>340</v>
      </c>
      <c r="P1219" t="s">
        <v>1213</v>
      </c>
      <c r="Q1219" s="131">
        <v>110322</v>
      </c>
      <c r="R1219" s="131">
        <v>1</v>
      </c>
      <c r="S1219" s="131">
        <v>9745</v>
      </c>
      <c r="T1219" s="109"/>
      <c r="U1219" s="131">
        <v>10750.879000000001</v>
      </c>
      <c r="V1219" s="132">
        <v>4.2000000000000002E-4</v>
      </c>
      <c r="W1219" s="132">
        <v>3.0414060365332958E-2</v>
      </c>
      <c r="X1219" s="132">
        <v>8.0700000000000008E-3</v>
      </c>
    </row>
    <row r="1220" spans="1:24">
      <c r="A1220" t="s">
        <v>1214</v>
      </c>
      <c r="B1220" t="s">
        <v>1257</v>
      </c>
      <c r="C1220" t="s">
        <v>2137</v>
      </c>
      <c r="D1220" t="s">
        <v>2138</v>
      </c>
      <c r="E1220" t="s">
        <v>310</v>
      </c>
      <c r="F1220" t="s">
        <v>2137</v>
      </c>
      <c r="G1220" t="s">
        <v>3544</v>
      </c>
      <c r="H1220" t="s">
        <v>322</v>
      </c>
      <c r="I1220" t="s">
        <v>918</v>
      </c>
      <c r="J1220" t="s">
        <v>205</v>
      </c>
      <c r="K1220" t="s">
        <v>205</v>
      </c>
      <c r="L1220" t="s">
        <v>326</v>
      </c>
      <c r="M1220" t="s">
        <v>341</v>
      </c>
      <c r="N1220" t="s">
        <v>457</v>
      </c>
      <c r="O1220" t="s">
        <v>340</v>
      </c>
      <c r="P1220" t="s">
        <v>1213</v>
      </c>
      <c r="Q1220" s="131">
        <v>453944</v>
      </c>
      <c r="R1220" s="131">
        <v>1</v>
      </c>
      <c r="S1220" s="131">
        <v>2309</v>
      </c>
      <c r="T1220" s="109"/>
      <c r="U1220" s="131">
        <v>10481.566999999999</v>
      </c>
      <c r="V1220" s="132">
        <v>3.5E-4</v>
      </c>
      <c r="W1220" s="132">
        <v>2.9652181134331605E-2</v>
      </c>
      <c r="X1220" s="132">
        <v>7.8700000000000003E-3</v>
      </c>
    </row>
    <row r="1221" spans="1:24">
      <c r="A1221" t="s">
        <v>1214</v>
      </c>
      <c r="B1221" t="s">
        <v>1257</v>
      </c>
      <c r="C1221" t="s">
        <v>2370</v>
      </c>
      <c r="D1221" t="s">
        <v>2371</v>
      </c>
      <c r="E1221" t="s">
        <v>310</v>
      </c>
      <c r="F1221" t="s">
        <v>3569</v>
      </c>
      <c r="G1221" t="s">
        <v>3570</v>
      </c>
      <c r="H1221" t="s">
        <v>322</v>
      </c>
      <c r="I1221" t="s">
        <v>918</v>
      </c>
      <c r="J1221" t="s">
        <v>205</v>
      </c>
      <c r="K1221" t="s">
        <v>205</v>
      </c>
      <c r="L1221" t="s">
        <v>326</v>
      </c>
      <c r="M1221" t="s">
        <v>341</v>
      </c>
      <c r="N1221" t="s">
        <v>446</v>
      </c>
      <c r="O1221" t="s">
        <v>340</v>
      </c>
      <c r="P1221" t="s">
        <v>1213</v>
      </c>
      <c r="Q1221" s="131">
        <v>107184</v>
      </c>
      <c r="R1221" s="131">
        <v>1</v>
      </c>
      <c r="S1221" s="131">
        <v>9432</v>
      </c>
      <c r="T1221" s="109"/>
      <c r="U1221" s="131">
        <v>10109.594999999999</v>
      </c>
      <c r="V1221" s="132">
        <v>4.8000000000000001E-4</v>
      </c>
      <c r="W1221" s="132">
        <v>2.8599878447061695E-2</v>
      </c>
      <c r="X1221" s="132">
        <v>7.5900000000000004E-3</v>
      </c>
    </row>
    <row r="1222" spans="1:24">
      <c r="A1222" t="s">
        <v>1214</v>
      </c>
      <c r="B1222" t="s">
        <v>1257</v>
      </c>
      <c r="C1222" t="s">
        <v>1930</v>
      </c>
      <c r="D1222" t="s">
        <v>1931</v>
      </c>
      <c r="E1222" t="s">
        <v>310</v>
      </c>
      <c r="F1222" t="s">
        <v>1930</v>
      </c>
      <c r="G1222" t="s">
        <v>3707</v>
      </c>
      <c r="H1222" t="s">
        <v>322</v>
      </c>
      <c r="I1222" t="s">
        <v>918</v>
      </c>
      <c r="J1222" t="s">
        <v>205</v>
      </c>
      <c r="K1222" t="s">
        <v>205</v>
      </c>
      <c r="L1222" t="s">
        <v>326</v>
      </c>
      <c r="M1222" t="s">
        <v>341</v>
      </c>
      <c r="N1222" t="s">
        <v>465</v>
      </c>
      <c r="O1222" t="s">
        <v>340</v>
      </c>
      <c r="P1222" t="s">
        <v>1213</v>
      </c>
      <c r="Q1222" s="131">
        <v>25722</v>
      </c>
      <c r="R1222" s="131">
        <v>1</v>
      </c>
      <c r="S1222" s="131">
        <v>38400</v>
      </c>
      <c r="T1222" s="109"/>
      <c r="U1222" s="131">
        <v>9877.2479999999996</v>
      </c>
      <c r="V1222" s="132">
        <v>5.4000000000000001E-4</v>
      </c>
      <c r="W1222" s="132">
        <v>2.7942572594795659E-2</v>
      </c>
      <c r="X1222" s="132">
        <v>7.4099999999999999E-3</v>
      </c>
    </row>
    <row r="1223" spans="1:24">
      <c r="A1223" t="s">
        <v>1214</v>
      </c>
      <c r="B1223" t="s">
        <v>1257</v>
      </c>
      <c r="C1223" t="s">
        <v>3640</v>
      </c>
      <c r="D1223" t="s">
        <v>3641</v>
      </c>
      <c r="E1223" t="s">
        <v>310</v>
      </c>
      <c r="F1223" t="s">
        <v>3642</v>
      </c>
      <c r="G1223" t="s">
        <v>3643</v>
      </c>
      <c r="H1223" t="s">
        <v>322</v>
      </c>
      <c r="I1223" t="s">
        <v>918</v>
      </c>
      <c r="J1223" t="s">
        <v>205</v>
      </c>
      <c r="K1223" t="s">
        <v>205</v>
      </c>
      <c r="L1223" t="s">
        <v>326</v>
      </c>
      <c r="M1223" t="s">
        <v>341</v>
      </c>
      <c r="N1223" t="s">
        <v>456</v>
      </c>
      <c r="O1223" t="s">
        <v>340</v>
      </c>
      <c r="P1223" t="s">
        <v>1213</v>
      </c>
      <c r="Q1223" s="131">
        <v>91757</v>
      </c>
      <c r="R1223" s="131">
        <v>1</v>
      </c>
      <c r="S1223" s="131">
        <v>10400</v>
      </c>
      <c r="T1223" s="109"/>
      <c r="U1223" s="131">
        <v>9542.7279999999992</v>
      </c>
      <c r="V1223" s="132">
        <v>7.0099999999999997E-3</v>
      </c>
      <c r="W1223" s="132">
        <v>2.6996221001273756E-2</v>
      </c>
      <c r="X1223" s="132">
        <v>7.1599999999999997E-3</v>
      </c>
    </row>
    <row r="1224" spans="1:24">
      <c r="A1224" t="s">
        <v>1214</v>
      </c>
      <c r="B1224" t="s">
        <v>1257</v>
      </c>
      <c r="C1224" t="s">
        <v>3916</v>
      </c>
      <c r="D1224" t="s">
        <v>3917</v>
      </c>
      <c r="E1224" t="s">
        <v>310</v>
      </c>
      <c r="F1224" t="s">
        <v>3916</v>
      </c>
      <c r="G1224" t="s">
        <v>3918</v>
      </c>
      <c r="H1224" t="s">
        <v>322</v>
      </c>
      <c r="I1224" t="s">
        <v>918</v>
      </c>
      <c r="J1224" t="s">
        <v>205</v>
      </c>
      <c r="K1224" t="s">
        <v>205</v>
      </c>
      <c r="L1224" t="s">
        <v>326</v>
      </c>
      <c r="M1224" t="s">
        <v>341</v>
      </c>
      <c r="N1224" t="s">
        <v>479</v>
      </c>
      <c r="O1224" t="s">
        <v>340</v>
      </c>
      <c r="P1224" t="s">
        <v>1213</v>
      </c>
      <c r="Q1224" s="131">
        <v>145121</v>
      </c>
      <c r="R1224" s="131">
        <v>1</v>
      </c>
      <c r="S1224" s="131">
        <v>6510</v>
      </c>
      <c r="T1224" s="109"/>
      <c r="U1224" s="131">
        <v>9447.3770000000004</v>
      </c>
      <c r="V1224" s="132">
        <v>1.3699999999999999E-3</v>
      </c>
      <c r="W1224" s="132">
        <v>2.672647458612995E-2</v>
      </c>
      <c r="X1224" s="132">
        <v>7.0899999999999999E-3</v>
      </c>
    </row>
    <row r="1225" spans="1:24">
      <c r="A1225" t="s">
        <v>1214</v>
      </c>
      <c r="B1225" t="s">
        <v>1257</v>
      </c>
      <c r="C1225" t="s">
        <v>1652</v>
      </c>
      <c r="D1225" t="s">
        <v>1653</v>
      </c>
      <c r="E1225" t="s">
        <v>310</v>
      </c>
      <c r="F1225" t="s">
        <v>3521</v>
      </c>
      <c r="G1225" t="s">
        <v>3522</v>
      </c>
      <c r="H1225" t="s">
        <v>322</v>
      </c>
      <c r="I1225" t="s">
        <v>918</v>
      </c>
      <c r="J1225" t="s">
        <v>205</v>
      </c>
      <c r="K1225" t="s">
        <v>205</v>
      </c>
      <c r="L1225" t="s">
        <v>326</v>
      </c>
      <c r="M1225" t="s">
        <v>341</v>
      </c>
      <c r="N1225" t="s">
        <v>455</v>
      </c>
      <c r="O1225" t="s">
        <v>340</v>
      </c>
      <c r="P1225" t="s">
        <v>1213</v>
      </c>
      <c r="Q1225" s="131">
        <v>85318</v>
      </c>
      <c r="R1225" s="131">
        <v>1</v>
      </c>
      <c r="S1225" s="131">
        <v>9900</v>
      </c>
      <c r="T1225" s="109"/>
      <c r="U1225" s="131">
        <v>8446.482</v>
      </c>
      <c r="V1225" s="132">
        <v>8.1999999999999998E-4</v>
      </c>
      <c r="W1225" s="132">
        <v>2.3894959046855443E-2</v>
      </c>
      <c r="X1225" s="132">
        <v>6.3400000000000001E-3</v>
      </c>
    </row>
    <row r="1226" spans="1:24">
      <c r="A1226" t="s">
        <v>1214</v>
      </c>
      <c r="B1226" t="s">
        <v>1257</v>
      </c>
      <c r="C1226" t="s">
        <v>2706</v>
      </c>
      <c r="D1226" t="s">
        <v>2707</v>
      </c>
      <c r="E1226" t="s">
        <v>310</v>
      </c>
      <c r="F1226" t="s">
        <v>2706</v>
      </c>
      <c r="G1226" t="s">
        <v>3737</v>
      </c>
      <c r="H1226" t="s">
        <v>322</v>
      </c>
      <c r="I1226" t="s">
        <v>918</v>
      </c>
      <c r="J1226" t="s">
        <v>205</v>
      </c>
      <c r="K1226" t="s">
        <v>205</v>
      </c>
      <c r="L1226" t="s">
        <v>326</v>
      </c>
      <c r="M1226" t="s">
        <v>341</v>
      </c>
      <c r="N1226" t="s">
        <v>477</v>
      </c>
      <c r="O1226" t="s">
        <v>340</v>
      </c>
      <c r="P1226" t="s">
        <v>1213</v>
      </c>
      <c r="Q1226" s="131">
        <v>69238</v>
      </c>
      <c r="R1226" s="131">
        <v>1</v>
      </c>
      <c r="S1226" s="131">
        <v>11720</v>
      </c>
      <c r="T1226" s="109"/>
      <c r="U1226" s="131">
        <v>8114.6940000000004</v>
      </c>
      <c r="V1226" s="132">
        <v>1.08E-3</v>
      </c>
      <c r="W1226" s="132">
        <v>2.2956336236525883E-2</v>
      </c>
      <c r="X1226" s="132">
        <v>6.0899999999999999E-3</v>
      </c>
    </row>
    <row r="1227" spans="1:24">
      <c r="A1227" t="s">
        <v>1214</v>
      </c>
      <c r="B1227" t="s">
        <v>1257</v>
      </c>
      <c r="C1227" t="s">
        <v>2556</v>
      </c>
      <c r="D1227" t="s">
        <v>2557</v>
      </c>
      <c r="E1227" t="s">
        <v>310</v>
      </c>
      <c r="F1227" t="s">
        <v>2556</v>
      </c>
      <c r="G1227" t="s">
        <v>3520</v>
      </c>
      <c r="H1227" t="s">
        <v>322</v>
      </c>
      <c r="I1227" t="s">
        <v>918</v>
      </c>
      <c r="J1227" t="s">
        <v>205</v>
      </c>
      <c r="K1227" t="s">
        <v>205</v>
      </c>
      <c r="L1227" t="s">
        <v>326</v>
      </c>
      <c r="M1227" t="s">
        <v>341</v>
      </c>
      <c r="N1227" t="s">
        <v>447</v>
      </c>
      <c r="O1227" t="s">
        <v>340</v>
      </c>
      <c r="P1227" t="s">
        <v>1213</v>
      </c>
      <c r="Q1227" s="131">
        <v>5106</v>
      </c>
      <c r="R1227" s="131">
        <v>1</v>
      </c>
      <c r="S1227" s="131">
        <v>149800</v>
      </c>
      <c r="T1227" s="109">
        <v>10.327</v>
      </c>
      <c r="U1227" s="131">
        <v>7659.1149999999998</v>
      </c>
      <c r="V1227" s="132">
        <v>1.1E-4</v>
      </c>
      <c r="W1227" s="132">
        <v>2.166751071749827E-2</v>
      </c>
      <c r="X1227" s="132">
        <v>5.7600000000000004E-3</v>
      </c>
    </row>
    <row r="1228" spans="1:24">
      <c r="A1228" t="s">
        <v>1214</v>
      </c>
      <c r="B1228" t="s">
        <v>1257</v>
      </c>
      <c r="C1228" t="s">
        <v>1751</v>
      </c>
      <c r="D1228" t="s">
        <v>1752</v>
      </c>
      <c r="E1228" t="s">
        <v>310</v>
      </c>
      <c r="F1228" t="s">
        <v>1751</v>
      </c>
      <c r="G1228" t="s">
        <v>3942</v>
      </c>
      <c r="H1228" t="s">
        <v>322</v>
      </c>
      <c r="I1228" t="s">
        <v>918</v>
      </c>
      <c r="J1228" t="s">
        <v>205</v>
      </c>
      <c r="K1228" t="s">
        <v>205</v>
      </c>
      <c r="L1228" t="s">
        <v>326</v>
      </c>
      <c r="M1228" t="s">
        <v>341</v>
      </c>
      <c r="N1228" t="s">
        <v>481</v>
      </c>
      <c r="O1228" t="s">
        <v>340</v>
      </c>
      <c r="P1228" t="s">
        <v>1213</v>
      </c>
      <c r="Q1228" s="131">
        <v>41143</v>
      </c>
      <c r="R1228" s="131">
        <v>1</v>
      </c>
      <c r="S1228" s="131">
        <v>17000</v>
      </c>
      <c r="T1228" s="109"/>
      <c r="U1228" s="131">
        <v>6994.31</v>
      </c>
      <c r="V1228" s="132">
        <v>1.1199999999999999E-3</v>
      </c>
      <c r="W1228" s="132">
        <v>1.9786788275996031E-2</v>
      </c>
      <c r="X1228" s="132">
        <v>5.2500000000000003E-3</v>
      </c>
    </row>
    <row r="1229" spans="1:24">
      <c r="A1229" t="s">
        <v>1214</v>
      </c>
      <c r="B1229" t="s">
        <v>1257</v>
      </c>
      <c r="C1229" t="s">
        <v>3525</v>
      </c>
      <c r="D1229" t="s">
        <v>3526</v>
      </c>
      <c r="E1229" t="s">
        <v>310</v>
      </c>
      <c r="F1229" t="s">
        <v>3525</v>
      </c>
      <c r="G1229" t="s">
        <v>3527</v>
      </c>
      <c r="H1229" t="s">
        <v>322</v>
      </c>
      <c r="I1229" t="s">
        <v>918</v>
      </c>
      <c r="J1229" t="s">
        <v>205</v>
      </c>
      <c r="K1229" t="s">
        <v>205</v>
      </c>
      <c r="L1229" t="s">
        <v>326</v>
      </c>
      <c r="M1229" t="s">
        <v>341</v>
      </c>
      <c r="N1229" t="s">
        <v>481</v>
      </c>
      <c r="O1229" t="s">
        <v>340</v>
      </c>
      <c r="P1229" t="s">
        <v>1213</v>
      </c>
      <c r="Q1229" s="131">
        <v>10101</v>
      </c>
      <c r="R1229" s="131">
        <v>1</v>
      </c>
      <c r="S1229" s="131">
        <v>57150</v>
      </c>
      <c r="T1229" s="109"/>
      <c r="U1229" s="131">
        <v>5772.7219999999998</v>
      </c>
      <c r="V1229" s="132">
        <v>1.3999999999999999E-4</v>
      </c>
      <c r="W1229" s="132">
        <v>1.6330935859317695E-2</v>
      </c>
      <c r="X1229" s="132">
        <v>4.3299999999999996E-3</v>
      </c>
    </row>
    <row r="1230" spans="1:24">
      <c r="A1230" t="s">
        <v>1214</v>
      </c>
      <c r="B1230" t="s">
        <v>1257</v>
      </c>
      <c r="C1230" t="s">
        <v>3253</v>
      </c>
      <c r="D1230" t="s">
        <v>3254</v>
      </c>
      <c r="E1230" t="s">
        <v>310</v>
      </c>
      <c r="F1230" t="s">
        <v>3253</v>
      </c>
      <c r="G1230" t="s">
        <v>3518</v>
      </c>
      <c r="H1230" t="s">
        <v>322</v>
      </c>
      <c r="I1230" t="s">
        <v>918</v>
      </c>
      <c r="J1230" t="s">
        <v>205</v>
      </c>
      <c r="K1230" t="s">
        <v>205</v>
      </c>
      <c r="L1230" t="s">
        <v>326</v>
      </c>
      <c r="M1230" t="s">
        <v>341</v>
      </c>
      <c r="N1230" t="s">
        <v>449</v>
      </c>
      <c r="O1230" t="s">
        <v>340</v>
      </c>
      <c r="P1230" t="s">
        <v>1213</v>
      </c>
      <c r="Q1230" s="131">
        <v>171470</v>
      </c>
      <c r="R1230" s="131">
        <v>1</v>
      </c>
      <c r="S1230" s="131">
        <v>3356</v>
      </c>
      <c r="T1230" s="109"/>
      <c r="U1230" s="131">
        <v>5754.5330000000004</v>
      </c>
      <c r="V1230" s="132">
        <v>1.3999999999999999E-4</v>
      </c>
      <c r="W1230" s="132">
        <v>1.6279479476636334E-2</v>
      </c>
      <c r="X1230" s="132">
        <v>4.3200000000000001E-3</v>
      </c>
    </row>
    <row r="1231" spans="1:24">
      <c r="A1231" t="s">
        <v>1214</v>
      </c>
      <c r="B1231" t="s">
        <v>1257</v>
      </c>
      <c r="C1231" t="s">
        <v>3616</v>
      </c>
      <c r="D1231" t="s">
        <v>3617</v>
      </c>
      <c r="E1231" t="s">
        <v>310</v>
      </c>
      <c r="F1231" t="s">
        <v>3616</v>
      </c>
      <c r="G1231" t="s">
        <v>3618</v>
      </c>
      <c r="H1231" t="s">
        <v>322</v>
      </c>
      <c r="I1231" t="s">
        <v>918</v>
      </c>
      <c r="J1231" t="s">
        <v>205</v>
      </c>
      <c r="K1231" t="s">
        <v>205</v>
      </c>
      <c r="L1231" t="s">
        <v>326</v>
      </c>
      <c r="M1231" t="s">
        <v>341</v>
      </c>
      <c r="N1231" t="s">
        <v>476</v>
      </c>
      <c r="O1231" t="s">
        <v>340</v>
      </c>
      <c r="P1231" t="s">
        <v>1213</v>
      </c>
      <c r="Q1231" s="131">
        <v>330550</v>
      </c>
      <c r="R1231" s="131">
        <v>1</v>
      </c>
      <c r="S1231" s="131">
        <v>1600</v>
      </c>
      <c r="T1231" s="109"/>
      <c r="U1231" s="131">
        <v>5288.8</v>
      </c>
      <c r="V1231" s="132">
        <v>2.31E-3</v>
      </c>
      <c r="W1231" s="132">
        <v>1.4961928458144952E-2</v>
      </c>
      <c r="X1231" s="132">
        <v>3.9699999999999996E-3</v>
      </c>
    </row>
    <row r="1232" spans="1:24">
      <c r="A1232" t="s">
        <v>1214</v>
      </c>
      <c r="B1232" t="s">
        <v>1257</v>
      </c>
      <c r="C1232" t="s">
        <v>2612</v>
      </c>
      <c r="D1232" t="s">
        <v>2613</v>
      </c>
      <c r="E1232" t="s">
        <v>310</v>
      </c>
      <c r="F1232" t="s">
        <v>2612</v>
      </c>
      <c r="G1232" t="s">
        <v>3592</v>
      </c>
      <c r="H1232" t="s">
        <v>322</v>
      </c>
      <c r="I1232" t="s">
        <v>918</v>
      </c>
      <c r="J1232" t="s">
        <v>205</v>
      </c>
      <c r="K1232" t="s">
        <v>205</v>
      </c>
      <c r="L1232" t="s">
        <v>326</v>
      </c>
      <c r="M1232" t="s">
        <v>341</v>
      </c>
      <c r="N1232" t="s">
        <v>476</v>
      </c>
      <c r="O1232" t="s">
        <v>340</v>
      </c>
      <c r="P1232" t="s">
        <v>1213</v>
      </c>
      <c r="Q1232" s="131">
        <v>125116</v>
      </c>
      <c r="R1232" s="131">
        <v>1</v>
      </c>
      <c r="S1232" s="131">
        <v>3869</v>
      </c>
      <c r="T1232" s="109"/>
      <c r="U1232" s="131">
        <v>4840.7380000000003</v>
      </c>
      <c r="V1232" s="132">
        <v>4.4999999999999999E-4</v>
      </c>
      <c r="W1232" s="132">
        <v>1.3694368408830676E-2</v>
      </c>
      <c r="X1232" s="132">
        <v>3.63E-3</v>
      </c>
    </row>
    <row r="1233" spans="1:24">
      <c r="A1233" t="s">
        <v>1214</v>
      </c>
      <c r="B1233" t="s">
        <v>1257</v>
      </c>
      <c r="C1233" t="s">
        <v>3558</v>
      </c>
      <c r="D1233" t="s">
        <v>3559</v>
      </c>
      <c r="E1233" t="s">
        <v>310</v>
      </c>
      <c r="F1233" t="s">
        <v>3558</v>
      </c>
      <c r="G1233" t="s">
        <v>3560</v>
      </c>
      <c r="H1233" t="s">
        <v>322</v>
      </c>
      <c r="I1233" t="s">
        <v>918</v>
      </c>
      <c r="J1233" t="s">
        <v>205</v>
      </c>
      <c r="K1233" t="s">
        <v>205</v>
      </c>
      <c r="L1233" t="s">
        <v>326</v>
      </c>
      <c r="M1233" t="s">
        <v>341</v>
      </c>
      <c r="N1233" t="s">
        <v>459</v>
      </c>
      <c r="O1233" t="s">
        <v>340</v>
      </c>
      <c r="P1233" t="s">
        <v>1213</v>
      </c>
      <c r="Q1233" s="131">
        <v>4727</v>
      </c>
      <c r="R1233" s="131">
        <v>1</v>
      </c>
      <c r="S1233" s="131">
        <v>95280</v>
      </c>
      <c r="T1233" s="109"/>
      <c r="U1233" s="131">
        <v>4503.8860000000004</v>
      </c>
      <c r="V1233" s="132">
        <v>1.6000000000000001E-4</v>
      </c>
      <c r="W1233" s="132">
        <v>1.2741419625556012E-2</v>
      </c>
      <c r="X1233" s="132">
        <v>3.3800000000000002E-3</v>
      </c>
    </row>
    <row r="1234" spans="1:24">
      <c r="A1234" t="s">
        <v>1214</v>
      </c>
      <c r="B1234" t="s">
        <v>1257</v>
      </c>
      <c r="C1234" t="s">
        <v>3611</v>
      </c>
      <c r="D1234" t="s">
        <v>3612</v>
      </c>
      <c r="E1234" t="s">
        <v>310</v>
      </c>
      <c r="F1234" t="s">
        <v>3611</v>
      </c>
      <c r="G1234" t="s">
        <v>3613</v>
      </c>
      <c r="H1234" t="s">
        <v>322</v>
      </c>
      <c r="I1234" t="s">
        <v>918</v>
      </c>
      <c r="J1234" t="s">
        <v>205</v>
      </c>
      <c r="K1234" t="s">
        <v>205</v>
      </c>
      <c r="L1234" t="s">
        <v>326</v>
      </c>
      <c r="M1234" t="s">
        <v>341</v>
      </c>
      <c r="N1234" t="s">
        <v>464</v>
      </c>
      <c r="O1234" t="s">
        <v>340</v>
      </c>
      <c r="P1234" t="s">
        <v>1213</v>
      </c>
      <c r="Q1234" s="131">
        <v>7573</v>
      </c>
      <c r="R1234" s="131">
        <v>1</v>
      </c>
      <c r="S1234" s="131">
        <v>56070</v>
      </c>
      <c r="T1234" s="109"/>
      <c r="U1234" s="131">
        <v>4246.1809999999996</v>
      </c>
      <c r="V1234" s="132">
        <v>8.3000000000000001E-4</v>
      </c>
      <c r="W1234" s="132">
        <v>1.2012376407187714E-2</v>
      </c>
      <c r="X1234" s="132">
        <v>3.1900000000000001E-3</v>
      </c>
    </row>
    <row r="1235" spans="1:24">
      <c r="A1235" t="s">
        <v>1214</v>
      </c>
      <c r="B1235" t="s">
        <v>1257</v>
      </c>
      <c r="C1235" t="s">
        <v>2095</v>
      </c>
      <c r="D1235" t="s">
        <v>2096</v>
      </c>
      <c r="E1235" t="s">
        <v>310</v>
      </c>
      <c r="F1235" t="s">
        <v>2095</v>
      </c>
      <c r="G1235" t="s">
        <v>3593</v>
      </c>
      <c r="H1235" t="s">
        <v>322</v>
      </c>
      <c r="I1235" t="s">
        <v>918</v>
      </c>
      <c r="J1235" t="s">
        <v>205</v>
      </c>
      <c r="K1235" t="s">
        <v>205</v>
      </c>
      <c r="L1235" t="s">
        <v>326</v>
      </c>
      <c r="M1235" t="s">
        <v>341</v>
      </c>
      <c r="N1235" t="s">
        <v>485</v>
      </c>
      <c r="O1235" t="s">
        <v>340</v>
      </c>
      <c r="P1235" t="s">
        <v>1213</v>
      </c>
      <c r="Q1235" s="131">
        <v>737634</v>
      </c>
      <c r="R1235" s="131">
        <v>1</v>
      </c>
      <c r="S1235" s="131">
        <v>575</v>
      </c>
      <c r="T1235" s="109"/>
      <c r="U1235" s="131">
        <v>4241.3959999999997</v>
      </c>
      <c r="V1235" s="132">
        <v>2.7E-4</v>
      </c>
      <c r="W1235" s="132">
        <v>1.1998839720666721E-2</v>
      </c>
      <c r="X1235" s="132">
        <v>3.1800000000000001E-3</v>
      </c>
    </row>
    <row r="1236" spans="1:24">
      <c r="A1236" t="s">
        <v>1214</v>
      </c>
      <c r="B1236" t="s">
        <v>1257</v>
      </c>
      <c r="C1236" t="s">
        <v>1596</v>
      </c>
      <c r="D1236" t="s">
        <v>1597</v>
      </c>
      <c r="E1236" t="s">
        <v>310</v>
      </c>
      <c r="F1236" t="s">
        <v>1596</v>
      </c>
      <c r="G1236" t="s">
        <v>3524</v>
      </c>
      <c r="H1236" t="s">
        <v>322</v>
      </c>
      <c r="I1236" t="s">
        <v>918</v>
      </c>
      <c r="J1236" t="s">
        <v>205</v>
      </c>
      <c r="K1236" t="s">
        <v>205</v>
      </c>
      <c r="L1236" t="s">
        <v>326</v>
      </c>
      <c r="M1236" t="s">
        <v>341</v>
      </c>
      <c r="N1236" t="s">
        <v>442</v>
      </c>
      <c r="O1236" t="s">
        <v>340</v>
      </c>
      <c r="P1236" t="s">
        <v>1213</v>
      </c>
      <c r="Q1236" s="131">
        <v>51741.4</v>
      </c>
      <c r="R1236" s="131">
        <v>1</v>
      </c>
      <c r="S1236" s="131">
        <v>7640</v>
      </c>
      <c r="T1236" s="109"/>
      <c r="U1236" s="131">
        <v>3953.0430000000001</v>
      </c>
      <c r="V1236" s="132">
        <v>4.2999999999999999E-4</v>
      </c>
      <c r="W1236" s="132">
        <v>1.1183093812957701E-2</v>
      </c>
      <c r="X1236" s="132">
        <v>2.97E-3</v>
      </c>
    </row>
    <row r="1237" spans="1:24">
      <c r="A1237" t="s">
        <v>1214</v>
      </c>
      <c r="B1237" t="s">
        <v>1257</v>
      </c>
      <c r="C1237" t="s">
        <v>3540</v>
      </c>
      <c r="D1237" t="s">
        <v>3541</v>
      </c>
      <c r="E1237" t="s">
        <v>310</v>
      </c>
      <c r="F1237" t="s">
        <v>3540</v>
      </c>
      <c r="G1237" t="s">
        <v>3542</v>
      </c>
      <c r="H1237" t="s">
        <v>322</v>
      </c>
      <c r="I1237" t="s">
        <v>918</v>
      </c>
      <c r="J1237" t="s">
        <v>205</v>
      </c>
      <c r="K1237" t="s">
        <v>205</v>
      </c>
      <c r="L1237" t="s">
        <v>326</v>
      </c>
      <c r="M1237" t="s">
        <v>341</v>
      </c>
      <c r="N1237" t="s">
        <v>459</v>
      </c>
      <c r="O1237" t="s">
        <v>340</v>
      </c>
      <c r="P1237" t="s">
        <v>1213</v>
      </c>
      <c r="Q1237" s="131">
        <v>24971</v>
      </c>
      <c r="R1237" s="131">
        <v>1</v>
      </c>
      <c r="S1237" s="131">
        <v>14620</v>
      </c>
      <c r="T1237" s="109"/>
      <c r="U1237" s="131">
        <v>3650.76</v>
      </c>
      <c r="V1237" s="132">
        <v>2.2000000000000001E-4</v>
      </c>
      <c r="W1237" s="132">
        <v>1.0327940163715259E-2</v>
      </c>
      <c r="X1237" s="132">
        <v>2.7399999999999998E-3</v>
      </c>
    </row>
    <row r="1238" spans="1:24">
      <c r="A1238" t="s">
        <v>1214</v>
      </c>
      <c r="B1238" t="s">
        <v>1257</v>
      </c>
      <c r="C1238" t="s">
        <v>3729</v>
      </c>
      <c r="D1238" t="s">
        <v>3730</v>
      </c>
      <c r="E1238" t="s">
        <v>310</v>
      </c>
      <c r="F1238" t="s">
        <v>3729</v>
      </c>
      <c r="G1238" t="s">
        <v>3731</v>
      </c>
      <c r="H1238" t="s">
        <v>322</v>
      </c>
      <c r="I1238" t="s">
        <v>918</v>
      </c>
      <c r="J1238" t="s">
        <v>205</v>
      </c>
      <c r="K1238" t="s">
        <v>205</v>
      </c>
      <c r="L1238" t="s">
        <v>326</v>
      </c>
      <c r="M1238" t="s">
        <v>341</v>
      </c>
      <c r="N1238" t="s">
        <v>477</v>
      </c>
      <c r="O1238" t="s">
        <v>340</v>
      </c>
      <c r="P1238" t="s">
        <v>1213</v>
      </c>
      <c r="Q1238" s="131">
        <v>9615</v>
      </c>
      <c r="R1238" s="131">
        <v>1</v>
      </c>
      <c r="S1238" s="131">
        <v>28610</v>
      </c>
      <c r="T1238" s="109"/>
      <c r="U1238" s="131">
        <v>2750.8519999999999</v>
      </c>
      <c r="V1238" s="132">
        <v>4.2000000000000002E-4</v>
      </c>
      <c r="W1238" s="132">
        <v>7.7821151911482665E-3</v>
      </c>
      <c r="X1238" s="132">
        <v>2.0600000000000002E-3</v>
      </c>
    </row>
    <row r="1239" spans="1:24">
      <c r="A1239" t="s">
        <v>1214</v>
      </c>
      <c r="B1239" t="s">
        <v>1257</v>
      </c>
      <c r="C1239" t="s">
        <v>2062</v>
      </c>
      <c r="D1239" t="s">
        <v>2063</v>
      </c>
      <c r="E1239" t="s">
        <v>310</v>
      </c>
      <c r="F1239" t="s">
        <v>2062</v>
      </c>
      <c r="G1239" t="s">
        <v>3635</v>
      </c>
      <c r="H1239" t="s">
        <v>322</v>
      </c>
      <c r="I1239" t="s">
        <v>918</v>
      </c>
      <c r="J1239" t="s">
        <v>205</v>
      </c>
      <c r="K1239" t="s">
        <v>205</v>
      </c>
      <c r="L1239" t="s">
        <v>326</v>
      </c>
      <c r="M1239" t="s">
        <v>341</v>
      </c>
      <c r="N1239" t="s">
        <v>462</v>
      </c>
      <c r="O1239" t="s">
        <v>340</v>
      </c>
      <c r="P1239" t="s">
        <v>1213</v>
      </c>
      <c r="Q1239" s="131">
        <v>3550</v>
      </c>
      <c r="R1239" s="131">
        <v>1</v>
      </c>
      <c r="S1239" s="131">
        <v>58480</v>
      </c>
      <c r="T1239" s="109"/>
      <c r="U1239" s="131">
        <v>2076.04</v>
      </c>
      <c r="V1239" s="132">
        <v>2.2000000000000001E-4</v>
      </c>
      <c r="W1239" s="132">
        <v>5.8730831107712987E-3</v>
      </c>
      <c r="X1239" s="132">
        <v>1.56E-3</v>
      </c>
    </row>
    <row r="1240" spans="1:24">
      <c r="A1240" t="s">
        <v>1214</v>
      </c>
      <c r="B1240" t="s">
        <v>1257</v>
      </c>
      <c r="C1240" t="s">
        <v>2224</v>
      </c>
      <c r="D1240" t="s">
        <v>2225</v>
      </c>
      <c r="E1240" t="s">
        <v>310</v>
      </c>
      <c r="F1240" t="s">
        <v>2224</v>
      </c>
      <c r="G1240" t="s">
        <v>3636</v>
      </c>
      <c r="H1240" t="s">
        <v>322</v>
      </c>
      <c r="I1240" t="s">
        <v>918</v>
      </c>
      <c r="J1240" t="s">
        <v>205</v>
      </c>
      <c r="K1240" t="s">
        <v>205</v>
      </c>
      <c r="L1240" t="s">
        <v>326</v>
      </c>
      <c r="M1240" t="s">
        <v>341</v>
      </c>
      <c r="N1240" t="s">
        <v>448</v>
      </c>
      <c r="O1240" t="s">
        <v>340</v>
      </c>
      <c r="P1240" t="s">
        <v>1213</v>
      </c>
      <c r="Q1240" s="131">
        <v>4577</v>
      </c>
      <c r="R1240" s="131">
        <v>1</v>
      </c>
      <c r="S1240" s="131">
        <v>36740</v>
      </c>
      <c r="T1240" s="109"/>
      <c r="U1240" s="131">
        <v>1681.59</v>
      </c>
      <c r="V1240" s="132">
        <v>2.2000000000000001E-4</v>
      </c>
      <c r="W1240" s="132">
        <v>4.7571905301641137E-3</v>
      </c>
      <c r="X1240" s="132">
        <v>1.2600000000000001E-3</v>
      </c>
    </row>
    <row r="1241" spans="1:24">
      <c r="A1241" t="s">
        <v>1214</v>
      </c>
      <c r="B1241" t="s">
        <v>1257</v>
      </c>
      <c r="C1241" t="s">
        <v>3980</v>
      </c>
      <c r="D1241" t="s">
        <v>3981</v>
      </c>
      <c r="E1241" t="s">
        <v>310</v>
      </c>
      <c r="F1241" t="s">
        <v>3980</v>
      </c>
      <c r="G1241" t="s">
        <v>3982</v>
      </c>
      <c r="H1241" t="s">
        <v>322</v>
      </c>
      <c r="I1241" t="s">
        <v>918</v>
      </c>
      <c r="J1241" t="s">
        <v>205</v>
      </c>
      <c r="K1241" t="s">
        <v>205</v>
      </c>
      <c r="L1241" t="s">
        <v>326</v>
      </c>
      <c r="M1241" t="s">
        <v>341</v>
      </c>
      <c r="N1241" t="s">
        <v>440</v>
      </c>
      <c r="O1241" t="s">
        <v>340</v>
      </c>
      <c r="P1241" t="s">
        <v>1213</v>
      </c>
      <c r="Q1241" s="131">
        <v>9000</v>
      </c>
      <c r="R1241" s="131">
        <v>1</v>
      </c>
      <c r="S1241" s="131">
        <v>5310</v>
      </c>
      <c r="T1241" s="109"/>
      <c r="U1241" s="131">
        <v>477.9</v>
      </c>
      <c r="V1241" s="132">
        <v>3.6000000000000002E-4</v>
      </c>
      <c r="W1241" s="132">
        <v>1.3519712619398487E-3</v>
      </c>
      <c r="X1241" s="132">
        <v>3.6000000000000002E-4</v>
      </c>
    </row>
    <row r="1242" spans="1:24">
      <c r="A1242" t="s">
        <v>1214</v>
      </c>
      <c r="B1242" t="s">
        <v>1257</v>
      </c>
      <c r="C1242" t="s">
        <v>3964</v>
      </c>
      <c r="D1242" t="s">
        <v>3965</v>
      </c>
      <c r="E1242" t="s">
        <v>312</v>
      </c>
      <c r="F1242" t="s">
        <v>3966</v>
      </c>
      <c r="G1242" t="s">
        <v>3967</v>
      </c>
      <c r="H1242" t="s">
        <v>322</v>
      </c>
      <c r="I1242" t="s">
        <v>918</v>
      </c>
      <c r="J1242" t="s">
        <v>206</v>
      </c>
      <c r="K1242" t="s">
        <v>205</v>
      </c>
      <c r="L1242" t="s">
        <v>326</v>
      </c>
      <c r="M1242" t="s">
        <v>347</v>
      </c>
      <c r="N1242" t="s">
        <v>545</v>
      </c>
      <c r="O1242" t="s">
        <v>340</v>
      </c>
      <c r="P1242" t="s">
        <v>1216</v>
      </c>
      <c r="Q1242" s="131">
        <v>12798</v>
      </c>
      <c r="R1242" s="131">
        <v>3.3719999999999999</v>
      </c>
      <c r="S1242" s="131">
        <v>15846</v>
      </c>
      <c r="T1242" s="109"/>
      <c r="U1242" s="131">
        <v>6838.3180000000002</v>
      </c>
      <c r="V1242" s="132">
        <v>2.3000000000000001E-4</v>
      </c>
      <c r="W1242" s="132">
        <v>1.9345489466428088E-2</v>
      </c>
      <c r="X1242" s="132">
        <v>5.13E-3</v>
      </c>
    </row>
    <row r="1243" spans="1:24">
      <c r="A1243" t="s">
        <v>1214</v>
      </c>
      <c r="B1243" t="s">
        <v>1257</v>
      </c>
      <c r="C1243" t="s">
        <v>4204</v>
      </c>
      <c r="D1243" t="s">
        <v>4205</v>
      </c>
      <c r="E1243" t="s">
        <v>80</v>
      </c>
      <c r="F1243" t="s">
        <v>4204</v>
      </c>
      <c r="G1243" t="s">
        <v>4206</v>
      </c>
      <c r="H1243" t="s">
        <v>322</v>
      </c>
      <c r="I1243" t="s">
        <v>918</v>
      </c>
      <c r="J1243" t="s">
        <v>206</v>
      </c>
      <c r="K1243" t="s">
        <v>225</v>
      </c>
      <c r="L1243" t="s">
        <v>326</v>
      </c>
      <c r="M1243" t="s">
        <v>345</v>
      </c>
      <c r="N1243" t="s">
        <v>494</v>
      </c>
      <c r="O1243" t="s">
        <v>340</v>
      </c>
      <c r="P1243" t="s">
        <v>1216</v>
      </c>
      <c r="Q1243" s="131">
        <v>6481</v>
      </c>
      <c r="R1243" s="131">
        <v>3.3719999999999999</v>
      </c>
      <c r="S1243" s="131">
        <v>29166</v>
      </c>
      <c r="T1243" s="109"/>
      <c r="U1243" s="131">
        <v>6373.9179999999997</v>
      </c>
      <c r="V1243" s="132">
        <v>2.0000000000000002E-5</v>
      </c>
      <c r="W1243" s="132">
        <v>1.8031709483074108E-2</v>
      </c>
      <c r="X1243" s="132">
        <v>4.7800000000000004E-3</v>
      </c>
    </row>
    <row r="1244" spans="1:24">
      <c r="A1244" t="s">
        <v>1214</v>
      </c>
      <c r="B1244" t="s">
        <v>1257</v>
      </c>
      <c r="C1244" t="s">
        <v>4207</v>
      </c>
      <c r="D1244">
        <v>5495</v>
      </c>
      <c r="E1244" t="s">
        <v>80</v>
      </c>
      <c r="F1244" t="s">
        <v>4208</v>
      </c>
      <c r="G1244" t="s">
        <v>4209</v>
      </c>
      <c r="H1244" t="s">
        <v>322</v>
      </c>
      <c r="I1244" t="s">
        <v>918</v>
      </c>
      <c r="J1244" t="s">
        <v>206</v>
      </c>
      <c r="K1244" t="s">
        <v>225</v>
      </c>
      <c r="L1244" t="s">
        <v>326</v>
      </c>
      <c r="M1244" t="s">
        <v>345</v>
      </c>
      <c r="N1244" t="s">
        <v>555</v>
      </c>
      <c r="O1244" t="s">
        <v>340</v>
      </c>
      <c r="P1244" t="s">
        <v>1216</v>
      </c>
      <c r="Q1244" s="131">
        <v>15519</v>
      </c>
      <c r="R1244" s="131">
        <v>3.3719999999999999</v>
      </c>
      <c r="S1244" s="131">
        <v>11800</v>
      </c>
      <c r="T1244" s="109"/>
      <c r="U1244" s="131">
        <v>6174.9480000000003</v>
      </c>
      <c r="V1244" s="132">
        <v>2.0000000000000002E-5</v>
      </c>
      <c r="W1244" s="132">
        <v>1.7468826616390345E-2</v>
      </c>
      <c r="X1244" s="132">
        <v>4.64E-3</v>
      </c>
    </row>
    <row r="1245" spans="1:24">
      <c r="A1245" t="s">
        <v>1214</v>
      </c>
      <c r="B1245" t="s">
        <v>1257</v>
      </c>
      <c r="C1245" t="s">
        <v>4210</v>
      </c>
      <c r="D1245" t="s">
        <v>4211</v>
      </c>
      <c r="E1245" t="s">
        <v>313</v>
      </c>
      <c r="F1245" t="s">
        <v>4210</v>
      </c>
      <c r="G1245" t="s">
        <v>4212</v>
      </c>
      <c r="H1245" t="s">
        <v>322</v>
      </c>
      <c r="I1245" t="s">
        <v>918</v>
      </c>
      <c r="J1245" t="s">
        <v>206</v>
      </c>
      <c r="K1245" t="s">
        <v>225</v>
      </c>
      <c r="L1245" t="s">
        <v>326</v>
      </c>
      <c r="M1245" t="s">
        <v>347</v>
      </c>
      <c r="N1245" t="s">
        <v>518</v>
      </c>
      <c r="O1245" t="s">
        <v>340</v>
      </c>
      <c r="P1245" t="s">
        <v>1216</v>
      </c>
      <c r="Q1245" s="131">
        <v>12360</v>
      </c>
      <c r="R1245" s="131">
        <v>3.3719999999999999</v>
      </c>
      <c r="S1245" s="131">
        <v>9904</v>
      </c>
      <c r="T1245" s="109"/>
      <c r="U1245" s="131">
        <v>4127.7809999999999</v>
      </c>
      <c r="V1245" s="132">
        <v>6.0000000000000002E-5</v>
      </c>
      <c r="W1245" s="132">
        <v>1.1677424749071626E-2</v>
      </c>
      <c r="X1245" s="132">
        <v>3.0999999999999999E-3</v>
      </c>
    </row>
    <row r="1246" spans="1:24">
      <c r="A1246" t="s">
        <v>1214</v>
      </c>
      <c r="B1246" t="s">
        <v>1257</v>
      </c>
      <c r="C1246" t="s">
        <v>4213</v>
      </c>
      <c r="D1246" t="s">
        <v>4214</v>
      </c>
      <c r="E1246" t="s">
        <v>80</v>
      </c>
      <c r="F1246" t="s">
        <v>4215</v>
      </c>
      <c r="G1246" t="s">
        <v>4216</v>
      </c>
      <c r="H1246" t="s">
        <v>322</v>
      </c>
      <c r="I1246" t="s">
        <v>918</v>
      </c>
      <c r="J1246" t="s">
        <v>206</v>
      </c>
      <c r="K1246" t="s">
        <v>225</v>
      </c>
      <c r="L1246" t="s">
        <v>326</v>
      </c>
      <c r="M1246" t="s">
        <v>345</v>
      </c>
      <c r="N1246" t="s">
        <v>527</v>
      </c>
      <c r="O1246" t="s">
        <v>340</v>
      </c>
      <c r="P1246" t="s">
        <v>1216</v>
      </c>
      <c r="Q1246" s="131">
        <v>6360</v>
      </c>
      <c r="R1246" s="131">
        <v>3.3719999999999999</v>
      </c>
      <c r="S1246" s="131">
        <v>18213</v>
      </c>
      <c r="T1246" s="109">
        <v>6.4379999999999997</v>
      </c>
      <c r="U1246" s="131">
        <v>3927.6529999999998</v>
      </c>
      <c r="V1246" s="132">
        <v>0</v>
      </c>
      <c r="W1246" s="132">
        <v>1.1111265919380272E-2</v>
      </c>
      <c r="X1246" s="132">
        <v>2.9499999999999999E-3</v>
      </c>
    </row>
    <row r="1247" spans="1:24">
      <c r="A1247" t="s">
        <v>1214</v>
      </c>
      <c r="B1247" t="s">
        <v>1257</v>
      </c>
      <c r="C1247" t="s">
        <v>4179</v>
      </c>
      <c r="D1247" t="s">
        <v>4180</v>
      </c>
      <c r="E1247" t="s">
        <v>313</v>
      </c>
      <c r="F1247" t="s">
        <v>4179</v>
      </c>
      <c r="G1247" t="s">
        <v>4181</v>
      </c>
      <c r="H1247" t="s">
        <v>322</v>
      </c>
      <c r="I1247" t="s">
        <v>918</v>
      </c>
      <c r="J1247" t="s">
        <v>206</v>
      </c>
      <c r="K1247" t="s">
        <v>225</v>
      </c>
      <c r="L1247" t="s">
        <v>326</v>
      </c>
      <c r="M1247" t="s">
        <v>347</v>
      </c>
      <c r="N1247" t="s">
        <v>549</v>
      </c>
      <c r="O1247" t="s">
        <v>340</v>
      </c>
      <c r="P1247" t="s">
        <v>1216</v>
      </c>
      <c r="Q1247" s="131">
        <v>1276</v>
      </c>
      <c r="R1247" s="131">
        <v>3.3719999999999999</v>
      </c>
      <c r="S1247" s="131">
        <v>80139</v>
      </c>
      <c r="T1247" s="109"/>
      <c r="U1247" s="131">
        <v>3448.1179999999999</v>
      </c>
      <c r="V1247" s="132">
        <v>0</v>
      </c>
      <c r="W1247" s="132">
        <v>9.7546692692561353E-3</v>
      </c>
      <c r="X1247" s="132">
        <v>2.5899999999999999E-3</v>
      </c>
    </row>
    <row r="1248" spans="1:24">
      <c r="A1248" t="s">
        <v>1214</v>
      </c>
      <c r="B1248" t="s">
        <v>1257</v>
      </c>
      <c r="C1248" t="s">
        <v>4217</v>
      </c>
      <c r="D1248" t="s">
        <v>4218</v>
      </c>
      <c r="E1248" t="s">
        <v>313</v>
      </c>
      <c r="F1248" t="s">
        <v>4217</v>
      </c>
      <c r="G1248" t="s">
        <v>4219</v>
      </c>
      <c r="H1248" t="s">
        <v>322</v>
      </c>
      <c r="I1248" t="s">
        <v>918</v>
      </c>
      <c r="J1248" t="s">
        <v>206</v>
      </c>
      <c r="K1248" t="s">
        <v>225</v>
      </c>
      <c r="L1248" t="s">
        <v>326</v>
      </c>
      <c r="M1248" t="s">
        <v>347</v>
      </c>
      <c r="N1248" t="s">
        <v>494</v>
      </c>
      <c r="O1248" t="s">
        <v>340</v>
      </c>
      <c r="P1248" t="s">
        <v>1216</v>
      </c>
      <c r="Q1248" s="131">
        <v>2184</v>
      </c>
      <c r="R1248" s="131">
        <v>3.3719999999999999</v>
      </c>
      <c r="S1248" s="131">
        <v>46314</v>
      </c>
      <c r="T1248" s="109"/>
      <c r="U1248" s="131">
        <v>3410.77</v>
      </c>
      <c r="V1248" s="132">
        <v>1.0000000000000001E-5</v>
      </c>
      <c r="W1248" s="132">
        <v>9.6490123898024232E-3</v>
      </c>
      <c r="X1248" s="132">
        <v>2.5600000000000002E-3</v>
      </c>
    </row>
    <row r="1249" spans="1:24">
      <c r="A1249" t="s">
        <v>1214</v>
      </c>
      <c r="B1249" t="s">
        <v>1257</v>
      </c>
      <c r="C1249" t="s">
        <v>4220</v>
      </c>
      <c r="D1249" t="s">
        <v>4221</v>
      </c>
      <c r="E1249" t="s">
        <v>80</v>
      </c>
      <c r="F1249" t="s">
        <v>4222</v>
      </c>
      <c r="G1249" t="s">
        <v>4223</v>
      </c>
      <c r="H1249" t="s">
        <v>322</v>
      </c>
      <c r="I1249" t="s">
        <v>918</v>
      </c>
      <c r="J1249" t="s">
        <v>206</v>
      </c>
      <c r="K1249" t="s">
        <v>225</v>
      </c>
      <c r="L1249" t="s">
        <v>326</v>
      </c>
      <c r="M1249" t="s">
        <v>345</v>
      </c>
      <c r="N1249" t="s">
        <v>535</v>
      </c>
      <c r="O1249" t="s">
        <v>340</v>
      </c>
      <c r="P1249" t="s">
        <v>1216</v>
      </c>
      <c r="Q1249" s="131">
        <v>6535</v>
      </c>
      <c r="R1249" s="131">
        <v>3.3719999999999999</v>
      </c>
      <c r="S1249" s="131">
        <v>15275</v>
      </c>
      <c r="T1249" s="109"/>
      <c r="U1249" s="131">
        <v>3366.002</v>
      </c>
      <c r="V1249" s="132">
        <v>0</v>
      </c>
      <c r="W1249" s="132">
        <v>9.5223644520444749E-3</v>
      </c>
      <c r="X1249" s="132">
        <v>2.5300000000000001E-3</v>
      </c>
    </row>
    <row r="1250" spans="1:24">
      <c r="A1250" t="s">
        <v>1214</v>
      </c>
      <c r="B1250" t="s">
        <v>1257</v>
      </c>
      <c r="C1250" t="s">
        <v>4224</v>
      </c>
      <c r="D1250" t="s">
        <v>4225</v>
      </c>
      <c r="E1250" t="s">
        <v>80</v>
      </c>
      <c r="F1250" t="s">
        <v>4226</v>
      </c>
      <c r="G1250" t="s">
        <v>4227</v>
      </c>
      <c r="H1250" t="s">
        <v>322</v>
      </c>
      <c r="I1250" t="s">
        <v>918</v>
      </c>
      <c r="J1250" t="s">
        <v>206</v>
      </c>
      <c r="K1250" t="s">
        <v>225</v>
      </c>
      <c r="L1250" t="s">
        <v>326</v>
      </c>
      <c r="M1250" t="s">
        <v>345</v>
      </c>
      <c r="N1250" t="s">
        <v>525</v>
      </c>
      <c r="O1250" t="s">
        <v>340</v>
      </c>
      <c r="P1250" t="s">
        <v>1216</v>
      </c>
      <c r="Q1250" s="131">
        <v>6982</v>
      </c>
      <c r="R1250" s="131">
        <v>3.3719999999999999</v>
      </c>
      <c r="S1250" s="131">
        <v>7075</v>
      </c>
      <c r="T1250" s="109">
        <v>3.5609999999999999</v>
      </c>
      <c r="U1250" s="131">
        <v>1677.6959999999999</v>
      </c>
      <c r="V1250" s="132">
        <v>0</v>
      </c>
      <c r="W1250" s="132">
        <v>4.7461744680297891E-3</v>
      </c>
      <c r="X1250" s="132">
        <v>1.2600000000000001E-3</v>
      </c>
    </row>
    <row r="1251" spans="1:24">
      <c r="A1251" t="s">
        <v>1214</v>
      </c>
      <c r="B1251" t="s">
        <v>1257</v>
      </c>
      <c r="C1251" t="s">
        <v>4098</v>
      </c>
      <c r="D1251" t="s">
        <v>4099</v>
      </c>
      <c r="E1251" t="s">
        <v>312</v>
      </c>
      <c r="F1251" t="s">
        <v>4100</v>
      </c>
      <c r="G1251" t="s">
        <v>4101</v>
      </c>
      <c r="H1251" t="s">
        <v>322</v>
      </c>
      <c r="I1251" t="s">
        <v>918</v>
      </c>
      <c r="J1251" t="s">
        <v>206</v>
      </c>
      <c r="K1251" t="s">
        <v>205</v>
      </c>
      <c r="L1251" t="s">
        <v>326</v>
      </c>
      <c r="M1251" t="s">
        <v>345</v>
      </c>
      <c r="N1251" t="s">
        <v>541</v>
      </c>
      <c r="O1251" t="s">
        <v>340</v>
      </c>
      <c r="P1251" t="s">
        <v>1216</v>
      </c>
      <c r="Q1251" s="131">
        <v>12981</v>
      </c>
      <c r="R1251" s="131">
        <v>3.3719999999999999</v>
      </c>
      <c r="S1251" s="131">
        <v>1991</v>
      </c>
      <c r="T1251" s="109"/>
      <c r="U1251" s="131">
        <v>871.49900000000002</v>
      </c>
      <c r="V1251" s="132">
        <v>2.9E-4</v>
      </c>
      <c r="W1251" s="132">
        <v>2.4654563775043238E-3</v>
      </c>
      <c r="X1251" s="132">
        <v>6.4999999999999997E-4</v>
      </c>
    </row>
    <row r="1252" spans="1:24">
      <c r="A1252" t="s">
        <v>1214</v>
      </c>
      <c r="B1252" t="s">
        <v>1257</v>
      </c>
      <c r="C1252" t="s">
        <v>4126</v>
      </c>
      <c r="D1252" t="s">
        <v>4127</v>
      </c>
      <c r="E1252" t="s">
        <v>80</v>
      </c>
      <c r="F1252" t="s">
        <v>4128</v>
      </c>
      <c r="G1252" t="s">
        <v>4129</v>
      </c>
      <c r="H1252" t="s">
        <v>322</v>
      </c>
      <c r="I1252" t="s">
        <v>918</v>
      </c>
      <c r="J1252" t="s">
        <v>206</v>
      </c>
      <c r="K1252" t="s">
        <v>225</v>
      </c>
      <c r="L1252" t="s">
        <v>326</v>
      </c>
      <c r="M1252" t="s">
        <v>345</v>
      </c>
      <c r="N1252" t="s">
        <v>549</v>
      </c>
      <c r="O1252" t="s">
        <v>340</v>
      </c>
      <c r="P1252" t="s">
        <v>1216</v>
      </c>
      <c r="Q1252" s="131">
        <v>7981</v>
      </c>
      <c r="R1252" s="131">
        <v>3.3719999999999999</v>
      </c>
      <c r="S1252" s="131">
        <v>2040</v>
      </c>
      <c r="T1252" s="109"/>
      <c r="U1252" s="131">
        <v>549.00300000000004</v>
      </c>
      <c r="V1252" s="132">
        <v>1.3999999999999999E-4</v>
      </c>
      <c r="W1252" s="132">
        <v>1.5531204827762353E-3</v>
      </c>
      <c r="X1252" s="132">
        <v>4.0999999999999999E-4</v>
      </c>
    </row>
    <row r="1253" spans="1:24">
      <c r="A1253" t="s">
        <v>1214</v>
      </c>
      <c r="B1253" t="s">
        <v>1258</v>
      </c>
      <c r="C1253" t="s">
        <v>1536</v>
      </c>
      <c r="D1253" t="s">
        <v>1537</v>
      </c>
      <c r="E1253" t="s">
        <v>310</v>
      </c>
      <c r="F1253" t="s">
        <v>1536</v>
      </c>
      <c r="G1253" t="s">
        <v>3514</v>
      </c>
      <c r="H1253" t="s">
        <v>322</v>
      </c>
      <c r="I1253" t="s">
        <v>918</v>
      </c>
      <c r="J1253" t="s">
        <v>205</v>
      </c>
      <c r="K1253" t="s">
        <v>205</v>
      </c>
      <c r="L1253" t="s">
        <v>326</v>
      </c>
      <c r="M1253" t="s">
        <v>341</v>
      </c>
      <c r="N1253" t="s">
        <v>449</v>
      </c>
      <c r="O1253" t="s">
        <v>340</v>
      </c>
      <c r="P1253" t="s">
        <v>1213</v>
      </c>
      <c r="Q1253" s="131">
        <v>20746</v>
      </c>
      <c r="R1253" s="131">
        <v>1</v>
      </c>
      <c r="S1253" s="131">
        <v>6262</v>
      </c>
      <c r="T1253" s="109"/>
      <c r="U1253" s="131">
        <v>1299.115</v>
      </c>
      <c r="V1253" s="132">
        <v>1.0000000000000001E-5</v>
      </c>
      <c r="W1253" s="132">
        <v>1</v>
      </c>
      <c r="X1253" s="132">
        <v>6.6299999999999996E-3</v>
      </c>
    </row>
    <row r="1254" spans="1:24">
      <c r="A1254" t="s">
        <v>1214</v>
      </c>
      <c r="B1254" t="s">
        <v>1259</v>
      </c>
      <c r="C1254" t="s">
        <v>1536</v>
      </c>
      <c r="D1254" t="s">
        <v>1537</v>
      </c>
      <c r="E1254" t="s">
        <v>310</v>
      </c>
      <c r="F1254" t="s">
        <v>1536</v>
      </c>
      <c r="G1254" t="s">
        <v>3514</v>
      </c>
      <c r="H1254" t="s">
        <v>322</v>
      </c>
      <c r="I1254" t="s">
        <v>918</v>
      </c>
      <c r="J1254" t="s">
        <v>205</v>
      </c>
      <c r="K1254" t="s">
        <v>205</v>
      </c>
      <c r="L1254" t="s">
        <v>326</v>
      </c>
      <c r="M1254" t="s">
        <v>341</v>
      </c>
      <c r="N1254" t="s">
        <v>449</v>
      </c>
      <c r="O1254" t="s">
        <v>340</v>
      </c>
      <c r="P1254" t="s">
        <v>1213</v>
      </c>
      <c r="Q1254" s="131">
        <v>20514</v>
      </c>
      <c r="R1254" s="131">
        <v>1</v>
      </c>
      <c r="S1254" s="131">
        <v>6262</v>
      </c>
      <c r="T1254" s="109"/>
      <c r="U1254" s="131">
        <v>1284.587</v>
      </c>
      <c r="V1254" s="132">
        <v>1.0000000000000001E-5</v>
      </c>
      <c r="W1254" s="132">
        <v>6.1340005706215832E-2</v>
      </c>
      <c r="X1254" s="132">
        <v>4.0400000000000002E-3</v>
      </c>
    </row>
    <row r="1255" spans="1:24">
      <c r="A1255" t="s">
        <v>1214</v>
      </c>
      <c r="B1255" t="s">
        <v>1259</v>
      </c>
      <c r="C1255" t="s">
        <v>1992</v>
      </c>
      <c r="D1255" t="s">
        <v>1993</v>
      </c>
      <c r="E1255" t="s">
        <v>310</v>
      </c>
      <c r="F1255" t="s">
        <v>1992</v>
      </c>
      <c r="G1255" t="s">
        <v>3517</v>
      </c>
      <c r="H1255" t="s">
        <v>322</v>
      </c>
      <c r="I1255" t="s">
        <v>918</v>
      </c>
      <c r="J1255" t="s">
        <v>205</v>
      </c>
      <c r="K1255" t="s">
        <v>205</v>
      </c>
      <c r="L1255" t="s">
        <v>326</v>
      </c>
      <c r="M1255" t="s">
        <v>341</v>
      </c>
      <c r="N1255" t="s">
        <v>449</v>
      </c>
      <c r="O1255" t="s">
        <v>340</v>
      </c>
      <c r="P1255" t="s">
        <v>1213</v>
      </c>
      <c r="Q1255" s="131">
        <v>17759</v>
      </c>
      <c r="R1255" s="131">
        <v>1</v>
      </c>
      <c r="S1255" s="131">
        <v>6462</v>
      </c>
      <c r="T1255" s="109"/>
      <c r="U1255" s="131">
        <v>1147.587</v>
      </c>
      <c r="V1255" s="132">
        <v>1.0000000000000001E-5</v>
      </c>
      <c r="W1255" s="132">
        <v>5.4798151568075271E-2</v>
      </c>
      <c r="X1255" s="132">
        <v>3.6099999999999999E-3</v>
      </c>
    </row>
    <row r="1256" spans="1:24">
      <c r="A1256" t="s">
        <v>1214</v>
      </c>
      <c r="B1256" t="s">
        <v>1259</v>
      </c>
      <c r="C1256" t="s">
        <v>2172</v>
      </c>
      <c r="D1256" t="s">
        <v>2173</v>
      </c>
      <c r="E1256" t="s">
        <v>310</v>
      </c>
      <c r="F1256" t="s">
        <v>2172</v>
      </c>
      <c r="G1256" t="s">
        <v>3519</v>
      </c>
      <c r="H1256" t="s">
        <v>322</v>
      </c>
      <c r="I1256" t="s">
        <v>918</v>
      </c>
      <c r="J1256" t="s">
        <v>205</v>
      </c>
      <c r="K1256" t="s">
        <v>205</v>
      </c>
      <c r="L1256" t="s">
        <v>326</v>
      </c>
      <c r="M1256" t="s">
        <v>341</v>
      </c>
      <c r="N1256" t="s">
        <v>468</v>
      </c>
      <c r="O1256" t="s">
        <v>340</v>
      </c>
      <c r="P1256" t="s">
        <v>1213</v>
      </c>
      <c r="Q1256" s="131">
        <v>17045</v>
      </c>
      <c r="R1256" s="131">
        <v>1</v>
      </c>
      <c r="S1256" s="131">
        <v>5699</v>
      </c>
      <c r="T1256" s="109"/>
      <c r="U1256" s="131">
        <v>971.39499999999998</v>
      </c>
      <c r="V1256" s="132">
        <v>1.0000000000000001E-5</v>
      </c>
      <c r="W1256" s="132">
        <v>4.6384849638825186E-2</v>
      </c>
      <c r="X1256" s="132">
        <v>3.0599999999999998E-3</v>
      </c>
    </row>
    <row r="1257" spans="1:24">
      <c r="A1257" t="s">
        <v>1214</v>
      </c>
      <c r="B1257" t="s">
        <v>1259</v>
      </c>
      <c r="C1257" t="s">
        <v>2556</v>
      </c>
      <c r="D1257" t="s">
        <v>2557</v>
      </c>
      <c r="E1257" t="s">
        <v>310</v>
      </c>
      <c r="F1257" t="s">
        <v>2556</v>
      </c>
      <c r="G1257" t="s">
        <v>3520</v>
      </c>
      <c r="H1257" t="s">
        <v>322</v>
      </c>
      <c r="I1257" t="s">
        <v>918</v>
      </c>
      <c r="J1257" t="s">
        <v>205</v>
      </c>
      <c r="K1257" t="s">
        <v>205</v>
      </c>
      <c r="L1257" t="s">
        <v>326</v>
      </c>
      <c r="M1257" t="s">
        <v>341</v>
      </c>
      <c r="N1257" t="s">
        <v>447</v>
      </c>
      <c r="O1257" t="s">
        <v>340</v>
      </c>
      <c r="P1257" t="s">
        <v>1213</v>
      </c>
      <c r="Q1257" s="131">
        <v>434</v>
      </c>
      <c r="R1257" s="131">
        <v>1</v>
      </c>
      <c r="S1257" s="131">
        <v>149800</v>
      </c>
      <c r="T1257" s="109">
        <v>0.878</v>
      </c>
      <c r="U1257" s="131">
        <v>651.01</v>
      </c>
      <c r="V1257" s="132">
        <v>1.0000000000000001E-5</v>
      </c>
      <c r="W1257" s="132">
        <v>3.1086222353802092E-2</v>
      </c>
      <c r="X1257" s="132">
        <v>2.0500000000000002E-3</v>
      </c>
    </row>
    <row r="1258" spans="1:24">
      <c r="A1258" t="s">
        <v>1214</v>
      </c>
      <c r="B1258" t="s">
        <v>1259</v>
      </c>
      <c r="C1258" t="s">
        <v>3525</v>
      </c>
      <c r="D1258" t="s">
        <v>3526</v>
      </c>
      <c r="E1258" t="s">
        <v>310</v>
      </c>
      <c r="F1258" t="s">
        <v>3525</v>
      </c>
      <c r="G1258" t="s">
        <v>3527</v>
      </c>
      <c r="H1258" t="s">
        <v>322</v>
      </c>
      <c r="I1258" t="s">
        <v>918</v>
      </c>
      <c r="J1258" t="s">
        <v>205</v>
      </c>
      <c r="K1258" t="s">
        <v>205</v>
      </c>
      <c r="L1258" t="s">
        <v>326</v>
      </c>
      <c r="M1258" t="s">
        <v>341</v>
      </c>
      <c r="N1258" t="s">
        <v>481</v>
      </c>
      <c r="O1258" t="s">
        <v>340</v>
      </c>
      <c r="P1258" t="s">
        <v>1213</v>
      </c>
      <c r="Q1258" s="131">
        <v>1030</v>
      </c>
      <c r="R1258" s="131">
        <v>1</v>
      </c>
      <c r="S1258" s="131">
        <v>57150</v>
      </c>
      <c r="T1258" s="109"/>
      <c r="U1258" s="131">
        <v>588.64499999999998</v>
      </c>
      <c r="V1258" s="132">
        <v>1.0000000000000001E-5</v>
      </c>
      <c r="W1258" s="132">
        <v>2.8108246198144164E-2</v>
      </c>
      <c r="X1258" s="132">
        <v>1.8500000000000001E-3</v>
      </c>
    </row>
    <row r="1259" spans="1:24">
      <c r="A1259" t="s">
        <v>1214</v>
      </c>
      <c r="B1259" t="s">
        <v>1259</v>
      </c>
      <c r="C1259" t="s">
        <v>2184</v>
      </c>
      <c r="D1259" t="s">
        <v>2185</v>
      </c>
      <c r="E1259" t="s">
        <v>310</v>
      </c>
      <c r="F1259" t="s">
        <v>3515</v>
      </c>
      <c r="G1259" t="s">
        <v>3516</v>
      </c>
      <c r="H1259" t="s">
        <v>322</v>
      </c>
      <c r="I1259" t="s">
        <v>918</v>
      </c>
      <c r="J1259" t="s">
        <v>205</v>
      </c>
      <c r="K1259" t="s">
        <v>205</v>
      </c>
      <c r="L1259" t="s">
        <v>326</v>
      </c>
      <c r="M1259" t="s">
        <v>341</v>
      </c>
      <c r="N1259" t="s">
        <v>446</v>
      </c>
      <c r="O1259" t="s">
        <v>340</v>
      </c>
      <c r="P1259" t="s">
        <v>1213</v>
      </c>
      <c r="Q1259" s="131">
        <v>5887</v>
      </c>
      <c r="R1259" s="131">
        <v>1</v>
      </c>
      <c r="S1259" s="131">
        <v>9745</v>
      </c>
      <c r="T1259" s="109"/>
      <c r="U1259" s="131">
        <v>573.68799999999999</v>
      </c>
      <c r="V1259" s="132">
        <v>2.0000000000000002E-5</v>
      </c>
      <c r="W1259" s="132">
        <v>2.7394038078843667E-2</v>
      </c>
      <c r="X1259" s="132">
        <v>1.81E-3</v>
      </c>
    </row>
    <row r="1260" spans="1:24">
      <c r="A1260" t="s">
        <v>1214</v>
      </c>
      <c r="B1260" t="s">
        <v>1259</v>
      </c>
      <c r="C1260" t="s">
        <v>2370</v>
      </c>
      <c r="D1260" t="s">
        <v>2371</v>
      </c>
      <c r="E1260" t="s">
        <v>310</v>
      </c>
      <c r="F1260" t="s">
        <v>3569</v>
      </c>
      <c r="G1260" t="s">
        <v>3570</v>
      </c>
      <c r="H1260" t="s">
        <v>322</v>
      </c>
      <c r="I1260" t="s">
        <v>918</v>
      </c>
      <c r="J1260" t="s">
        <v>205</v>
      </c>
      <c r="K1260" t="s">
        <v>205</v>
      </c>
      <c r="L1260" t="s">
        <v>326</v>
      </c>
      <c r="M1260" t="s">
        <v>341</v>
      </c>
      <c r="N1260" t="s">
        <v>446</v>
      </c>
      <c r="O1260" t="s">
        <v>340</v>
      </c>
      <c r="P1260" t="s">
        <v>1213</v>
      </c>
      <c r="Q1260" s="131">
        <v>5868</v>
      </c>
      <c r="R1260" s="131">
        <v>1</v>
      </c>
      <c r="S1260" s="131">
        <v>9432</v>
      </c>
      <c r="T1260" s="109"/>
      <c r="U1260" s="131">
        <v>553.47</v>
      </c>
      <c r="V1260" s="132">
        <v>3.0000000000000001E-5</v>
      </c>
      <c r="W1260" s="132">
        <v>2.6428613210486545E-2</v>
      </c>
      <c r="X1260" s="132">
        <v>1.74E-3</v>
      </c>
    </row>
    <row r="1261" spans="1:24">
      <c r="A1261" t="s">
        <v>1214</v>
      </c>
      <c r="B1261" t="s">
        <v>1259</v>
      </c>
      <c r="C1261" t="s">
        <v>1898</v>
      </c>
      <c r="D1261" t="s">
        <v>1899</v>
      </c>
      <c r="E1261" t="s">
        <v>310</v>
      </c>
      <c r="F1261" t="s">
        <v>3538</v>
      </c>
      <c r="G1261" t="s">
        <v>3539</v>
      </c>
      <c r="H1261" t="s">
        <v>322</v>
      </c>
      <c r="I1261" t="s">
        <v>918</v>
      </c>
      <c r="J1261" t="s">
        <v>205</v>
      </c>
      <c r="K1261" t="s">
        <v>205</v>
      </c>
      <c r="L1261" t="s">
        <v>326</v>
      </c>
      <c r="M1261" t="s">
        <v>341</v>
      </c>
      <c r="N1261" t="s">
        <v>449</v>
      </c>
      <c r="O1261" t="s">
        <v>340</v>
      </c>
      <c r="P1261" t="s">
        <v>1213</v>
      </c>
      <c r="Q1261" s="131">
        <v>2452</v>
      </c>
      <c r="R1261" s="131">
        <v>1</v>
      </c>
      <c r="S1261" s="131">
        <v>21950</v>
      </c>
      <c r="T1261" s="109"/>
      <c r="U1261" s="131">
        <v>538.21400000000006</v>
      </c>
      <c r="V1261" s="132">
        <v>1.0000000000000001E-5</v>
      </c>
      <c r="W1261" s="132">
        <v>2.5700127613906457E-2</v>
      </c>
      <c r="X1261" s="132">
        <v>1.6900000000000001E-3</v>
      </c>
    </row>
    <row r="1262" spans="1:24">
      <c r="A1262" t="s">
        <v>1214</v>
      </c>
      <c r="B1262" t="s">
        <v>1259</v>
      </c>
      <c r="C1262" t="s">
        <v>3253</v>
      </c>
      <c r="D1262" t="s">
        <v>3254</v>
      </c>
      <c r="E1262" t="s">
        <v>310</v>
      </c>
      <c r="F1262" t="s">
        <v>3253</v>
      </c>
      <c r="G1262" t="s">
        <v>3518</v>
      </c>
      <c r="H1262" t="s">
        <v>322</v>
      </c>
      <c r="I1262" t="s">
        <v>918</v>
      </c>
      <c r="J1262" t="s">
        <v>205</v>
      </c>
      <c r="K1262" t="s">
        <v>205</v>
      </c>
      <c r="L1262" t="s">
        <v>326</v>
      </c>
      <c r="M1262" t="s">
        <v>341</v>
      </c>
      <c r="N1262" t="s">
        <v>449</v>
      </c>
      <c r="O1262" t="s">
        <v>340</v>
      </c>
      <c r="P1262" t="s">
        <v>1213</v>
      </c>
      <c r="Q1262" s="131">
        <v>14025</v>
      </c>
      <c r="R1262" s="131">
        <v>1</v>
      </c>
      <c r="S1262" s="131">
        <v>3356</v>
      </c>
      <c r="T1262" s="109"/>
      <c r="U1262" s="131">
        <v>470.67899999999997</v>
      </c>
      <c r="V1262" s="132">
        <v>1.0000000000000001E-5</v>
      </c>
      <c r="W1262" s="132">
        <v>2.247528002836395E-2</v>
      </c>
      <c r="X1262" s="132">
        <v>1.48E-3</v>
      </c>
    </row>
    <row r="1263" spans="1:24">
      <c r="A1263" t="s">
        <v>1214</v>
      </c>
      <c r="B1263" t="s">
        <v>1259</v>
      </c>
      <c r="C1263" t="s">
        <v>1596</v>
      </c>
      <c r="D1263" t="s">
        <v>1597</v>
      </c>
      <c r="E1263" t="s">
        <v>310</v>
      </c>
      <c r="F1263" t="s">
        <v>1596</v>
      </c>
      <c r="G1263" t="s">
        <v>3524</v>
      </c>
      <c r="H1263" t="s">
        <v>322</v>
      </c>
      <c r="I1263" t="s">
        <v>918</v>
      </c>
      <c r="J1263" t="s">
        <v>205</v>
      </c>
      <c r="K1263" t="s">
        <v>205</v>
      </c>
      <c r="L1263" t="s">
        <v>326</v>
      </c>
      <c r="M1263" t="s">
        <v>341</v>
      </c>
      <c r="N1263" t="s">
        <v>442</v>
      </c>
      <c r="O1263" t="s">
        <v>340</v>
      </c>
      <c r="P1263" t="s">
        <v>1213</v>
      </c>
      <c r="Q1263" s="131">
        <v>5961.2</v>
      </c>
      <c r="R1263" s="131">
        <v>1</v>
      </c>
      <c r="S1263" s="131">
        <v>7640</v>
      </c>
      <c r="T1263" s="109"/>
      <c r="U1263" s="131">
        <v>455.43599999999998</v>
      </c>
      <c r="V1263" s="132">
        <v>5.0000000000000002E-5</v>
      </c>
      <c r="W1263" s="132">
        <v>2.1747415191665582E-2</v>
      </c>
      <c r="X1263" s="132">
        <v>1.4300000000000001E-3</v>
      </c>
    </row>
    <row r="1264" spans="1:24">
      <c r="A1264" t="s">
        <v>1214</v>
      </c>
      <c r="B1264" t="s">
        <v>1259</v>
      </c>
      <c r="C1264" t="s">
        <v>2089</v>
      </c>
      <c r="D1264" t="s">
        <v>2090</v>
      </c>
      <c r="E1264" t="s">
        <v>310</v>
      </c>
      <c r="F1264" t="s">
        <v>2089</v>
      </c>
      <c r="G1264" t="s">
        <v>3533</v>
      </c>
      <c r="H1264" t="s">
        <v>322</v>
      </c>
      <c r="I1264" t="s">
        <v>918</v>
      </c>
      <c r="J1264" t="s">
        <v>205</v>
      </c>
      <c r="K1264" t="s">
        <v>205</v>
      </c>
      <c r="L1264" t="s">
        <v>326</v>
      </c>
      <c r="M1264" t="s">
        <v>341</v>
      </c>
      <c r="N1264" t="s">
        <v>465</v>
      </c>
      <c r="O1264" t="s">
        <v>340</v>
      </c>
      <c r="P1264" t="s">
        <v>1213</v>
      </c>
      <c r="Q1264" s="131">
        <v>1433</v>
      </c>
      <c r="R1264" s="131">
        <v>1</v>
      </c>
      <c r="S1264" s="131">
        <v>30970</v>
      </c>
      <c r="T1264" s="109"/>
      <c r="U1264" s="131">
        <v>443.8</v>
      </c>
      <c r="V1264" s="132">
        <v>1.0000000000000001E-5</v>
      </c>
      <c r="W1264" s="132">
        <v>2.1191787346764825E-2</v>
      </c>
      <c r="X1264" s="132">
        <v>1.4E-3</v>
      </c>
    </row>
    <row r="1265" spans="1:24">
      <c r="A1265" t="s">
        <v>1214</v>
      </c>
      <c r="B1265" t="s">
        <v>1259</v>
      </c>
      <c r="C1265" t="s">
        <v>3540</v>
      </c>
      <c r="D1265" t="s">
        <v>3541</v>
      </c>
      <c r="E1265" t="s">
        <v>310</v>
      </c>
      <c r="F1265" t="s">
        <v>3540</v>
      </c>
      <c r="G1265" t="s">
        <v>3542</v>
      </c>
      <c r="H1265" t="s">
        <v>322</v>
      </c>
      <c r="I1265" t="s">
        <v>918</v>
      </c>
      <c r="J1265" t="s">
        <v>205</v>
      </c>
      <c r="K1265" t="s">
        <v>205</v>
      </c>
      <c r="L1265" t="s">
        <v>326</v>
      </c>
      <c r="M1265" t="s">
        <v>341</v>
      </c>
      <c r="N1265" t="s">
        <v>459</v>
      </c>
      <c r="O1265" t="s">
        <v>340</v>
      </c>
      <c r="P1265" t="s">
        <v>1213</v>
      </c>
      <c r="Q1265" s="131">
        <v>3032</v>
      </c>
      <c r="R1265" s="131">
        <v>1</v>
      </c>
      <c r="S1265" s="131">
        <v>14620</v>
      </c>
      <c r="T1265" s="109"/>
      <c r="U1265" s="131">
        <v>443.27800000000002</v>
      </c>
      <c r="V1265" s="132">
        <v>3.0000000000000001E-5</v>
      </c>
      <c r="W1265" s="132">
        <v>2.1166861449975708E-2</v>
      </c>
      <c r="X1265" s="132">
        <v>1.4E-3</v>
      </c>
    </row>
    <row r="1266" spans="1:24">
      <c r="A1266" t="s">
        <v>1214</v>
      </c>
      <c r="B1266" t="s">
        <v>1259</v>
      </c>
      <c r="C1266" t="s">
        <v>3078</v>
      </c>
      <c r="D1266" t="s">
        <v>3079</v>
      </c>
      <c r="E1266" t="s">
        <v>310</v>
      </c>
      <c r="F1266" t="s">
        <v>3078</v>
      </c>
      <c r="G1266" t="s">
        <v>3783</v>
      </c>
      <c r="H1266" t="s">
        <v>322</v>
      </c>
      <c r="I1266" t="s">
        <v>918</v>
      </c>
      <c r="J1266" t="s">
        <v>205</v>
      </c>
      <c r="K1266" t="s">
        <v>205</v>
      </c>
      <c r="L1266" t="s">
        <v>326</v>
      </c>
      <c r="M1266" t="s">
        <v>341</v>
      </c>
      <c r="N1266" t="s">
        <v>452</v>
      </c>
      <c r="O1266" t="s">
        <v>340</v>
      </c>
      <c r="P1266" t="s">
        <v>1213</v>
      </c>
      <c r="Q1266" s="131">
        <v>53113</v>
      </c>
      <c r="R1266" s="131">
        <v>1</v>
      </c>
      <c r="S1266" s="131">
        <v>784.5</v>
      </c>
      <c r="T1266" s="109"/>
      <c r="U1266" s="131">
        <v>416.67099999999999</v>
      </c>
      <c r="V1266" s="132">
        <v>2.7999999999999998E-4</v>
      </c>
      <c r="W1266" s="132">
        <v>1.9896356975132597E-2</v>
      </c>
      <c r="X1266" s="132">
        <v>1.31E-3</v>
      </c>
    </row>
    <row r="1267" spans="1:24">
      <c r="A1267" t="s">
        <v>1214</v>
      </c>
      <c r="B1267" t="s">
        <v>1259</v>
      </c>
      <c r="C1267" t="s">
        <v>3631</v>
      </c>
      <c r="D1267" t="s">
        <v>3632</v>
      </c>
      <c r="E1267" t="s">
        <v>310</v>
      </c>
      <c r="F1267" t="s">
        <v>3633</v>
      </c>
      <c r="G1267" t="s">
        <v>3634</v>
      </c>
      <c r="H1267" t="s">
        <v>322</v>
      </c>
      <c r="I1267" t="s">
        <v>918</v>
      </c>
      <c r="J1267" t="s">
        <v>205</v>
      </c>
      <c r="K1267" t="s">
        <v>205</v>
      </c>
      <c r="L1267" t="s">
        <v>326</v>
      </c>
      <c r="M1267" t="s">
        <v>341</v>
      </c>
      <c r="N1267" t="s">
        <v>446</v>
      </c>
      <c r="O1267" t="s">
        <v>340</v>
      </c>
      <c r="P1267" t="s">
        <v>1213</v>
      </c>
      <c r="Q1267" s="131">
        <v>1559</v>
      </c>
      <c r="R1267" s="131">
        <v>1</v>
      </c>
      <c r="S1267" s="131">
        <v>26530</v>
      </c>
      <c r="T1267" s="109"/>
      <c r="U1267" s="131">
        <v>413.60300000000001</v>
      </c>
      <c r="V1267" s="132">
        <v>2.0000000000000002E-5</v>
      </c>
      <c r="W1267" s="132">
        <v>1.9749857643046355E-2</v>
      </c>
      <c r="X1267" s="132">
        <v>1.2999999999999999E-3</v>
      </c>
    </row>
    <row r="1268" spans="1:24">
      <c r="A1268" t="s">
        <v>1214</v>
      </c>
      <c r="B1268" t="s">
        <v>1259</v>
      </c>
      <c r="C1268" t="s">
        <v>3558</v>
      </c>
      <c r="D1268" t="s">
        <v>3559</v>
      </c>
      <c r="E1268" t="s">
        <v>310</v>
      </c>
      <c r="F1268" t="s">
        <v>3558</v>
      </c>
      <c r="G1268" t="s">
        <v>3560</v>
      </c>
      <c r="H1268" t="s">
        <v>322</v>
      </c>
      <c r="I1268" t="s">
        <v>918</v>
      </c>
      <c r="J1268" t="s">
        <v>205</v>
      </c>
      <c r="K1268" t="s">
        <v>205</v>
      </c>
      <c r="L1268" t="s">
        <v>326</v>
      </c>
      <c r="M1268" t="s">
        <v>341</v>
      </c>
      <c r="N1268" t="s">
        <v>459</v>
      </c>
      <c r="O1268" t="s">
        <v>340</v>
      </c>
      <c r="P1268" t="s">
        <v>1213</v>
      </c>
      <c r="Q1268" s="131">
        <v>434</v>
      </c>
      <c r="R1268" s="131">
        <v>1</v>
      </c>
      <c r="S1268" s="131">
        <v>95280</v>
      </c>
      <c r="T1268" s="109"/>
      <c r="U1268" s="131">
        <v>413.51499999999999</v>
      </c>
      <c r="V1268" s="132">
        <v>1.0000000000000001E-5</v>
      </c>
      <c r="W1268" s="132">
        <v>1.9745655576154701E-2</v>
      </c>
      <c r="X1268" s="132">
        <v>1.2999999999999999E-3</v>
      </c>
    </row>
    <row r="1269" spans="1:24">
      <c r="A1269" t="s">
        <v>1214</v>
      </c>
      <c r="B1269" t="s">
        <v>1259</v>
      </c>
      <c r="C1269" t="s">
        <v>1944</v>
      </c>
      <c r="D1269" t="s">
        <v>1945</v>
      </c>
      <c r="E1269" t="s">
        <v>310</v>
      </c>
      <c r="F1269" t="s">
        <v>1944</v>
      </c>
      <c r="G1269" t="s">
        <v>3523</v>
      </c>
      <c r="H1269" t="s">
        <v>322</v>
      </c>
      <c r="I1269" t="s">
        <v>918</v>
      </c>
      <c r="J1269" t="s">
        <v>205</v>
      </c>
      <c r="K1269" t="s">
        <v>205</v>
      </c>
      <c r="L1269" t="s">
        <v>326</v>
      </c>
      <c r="M1269" t="s">
        <v>341</v>
      </c>
      <c r="N1269" t="s">
        <v>465</v>
      </c>
      <c r="O1269" t="s">
        <v>340</v>
      </c>
      <c r="P1269" t="s">
        <v>1213</v>
      </c>
      <c r="Q1269" s="131">
        <v>542</v>
      </c>
      <c r="R1269" s="131">
        <v>1</v>
      </c>
      <c r="S1269" s="131">
        <v>64490</v>
      </c>
      <c r="T1269" s="109"/>
      <c r="U1269" s="131">
        <v>349.536</v>
      </c>
      <c r="V1269" s="132">
        <v>2.0000000000000002E-5</v>
      </c>
      <c r="W1269" s="132">
        <v>1.6690609693643062E-2</v>
      </c>
      <c r="X1269" s="132">
        <v>1.1000000000000001E-3</v>
      </c>
    </row>
    <row r="1270" spans="1:24">
      <c r="A1270" t="s">
        <v>1214</v>
      </c>
      <c r="B1270" t="s">
        <v>1259</v>
      </c>
      <c r="C1270" t="s">
        <v>2277</v>
      </c>
      <c r="D1270" t="s">
        <v>2278</v>
      </c>
      <c r="E1270" t="s">
        <v>310</v>
      </c>
      <c r="F1270" t="s">
        <v>3705</v>
      </c>
      <c r="G1270" t="s">
        <v>3706</v>
      </c>
      <c r="H1270" t="s">
        <v>322</v>
      </c>
      <c r="I1270" t="s">
        <v>918</v>
      </c>
      <c r="J1270" t="s">
        <v>205</v>
      </c>
      <c r="K1270" t="s">
        <v>205</v>
      </c>
      <c r="L1270" t="s">
        <v>326</v>
      </c>
      <c r="M1270" t="s">
        <v>341</v>
      </c>
      <c r="N1270" t="s">
        <v>446</v>
      </c>
      <c r="O1270" t="s">
        <v>340</v>
      </c>
      <c r="P1270" t="s">
        <v>1213</v>
      </c>
      <c r="Q1270" s="131">
        <v>2278</v>
      </c>
      <c r="R1270" s="131">
        <v>1</v>
      </c>
      <c r="S1270" s="131">
        <v>14880</v>
      </c>
      <c r="T1270" s="109"/>
      <c r="U1270" s="131">
        <v>338.96600000000001</v>
      </c>
      <c r="V1270" s="132">
        <v>3.0000000000000001E-5</v>
      </c>
      <c r="W1270" s="132">
        <v>1.6185884159043457E-2</v>
      </c>
      <c r="X1270" s="132">
        <v>1.07E-3</v>
      </c>
    </row>
    <row r="1271" spans="1:24">
      <c r="A1271" t="s">
        <v>1214</v>
      </c>
      <c r="B1271" t="s">
        <v>1259</v>
      </c>
      <c r="C1271" t="s">
        <v>1974</v>
      </c>
      <c r="D1271" t="s">
        <v>1975</v>
      </c>
      <c r="E1271" t="s">
        <v>310</v>
      </c>
      <c r="F1271" t="s">
        <v>1974</v>
      </c>
      <c r="G1271" t="s">
        <v>3912</v>
      </c>
      <c r="H1271" t="s">
        <v>322</v>
      </c>
      <c r="I1271" t="s">
        <v>918</v>
      </c>
      <c r="J1271" t="s">
        <v>205</v>
      </c>
      <c r="K1271" t="s">
        <v>205</v>
      </c>
      <c r="L1271" t="s">
        <v>326</v>
      </c>
      <c r="M1271" t="s">
        <v>341</v>
      </c>
      <c r="N1271" t="s">
        <v>448</v>
      </c>
      <c r="O1271" t="s">
        <v>340</v>
      </c>
      <c r="P1271" t="s">
        <v>1213</v>
      </c>
      <c r="Q1271" s="131">
        <v>4332</v>
      </c>
      <c r="R1271" s="131">
        <v>1</v>
      </c>
      <c r="S1271" s="131">
        <v>7670</v>
      </c>
      <c r="T1271" s="109"/>
      <c r="U1271" s="131">
        <v>332.26400000000001</v>
      </c>
      <c r="V1271" s="132">
        <v>4.0000000000000003E-5</v>
      </c>
      <c r="W1271" s="132">
        <v>1.5865858564636025E-2</v>
      </c>
      <c r="X1271" s="132">
        <v>1.0499999999999999E-3</v>
      </c>
    </row>
    <row r="1272" spans="1:24">
      <c r="A1272" t="s">
        <v>1214</v>
      </c>
      <c r="B1272" t="s">
        <v>1259</v>
      </c>
      <c r="C1272" t="s">
        <v>3909</v>
      </c>
      <c r="D1272" t="s">
        <v>3910</v>
      </c>
      <c r="E1272" t="s">
        <v>310</v>
      </c>
      <c r="F1272" t="s">
        <v>3909</v>
      </c>
      <c r="G1272" t="s">
        <v>3911</v>
      </c>
      <c r="H1272" t="s">
        <v>322</v>
      </c>
      <c r="I1272" t="s">
        <v>918</v>
      </c>
      <c r="J1272" t="s">
        <v>205</v>
      </c>
      <c r="K1272" t="s">
        <v>205</v>
      </c>
      <c r="L1272" t="s">
        <v>326</v>
      </c>
      <c r="M1272" t="s">
        <v>341</v>
      </c>
      <c r="N1272" t="s">
        <v>452</v>
      </c>
      <c r="O1272" t="s">
        <v>340</v>
      </c>
      <c r="P1272" t="s">
        <v>1213</v>
      </c>
      <c r="Q1272" s="131">
        <v>1725</v>
      </c>
      <c r="R1272" s="131">
        <v>1</v>
      </c>
      <c r="S1272" s="131">
        <v>18600</v>
      </c>
      <c r="T1272" s="109"/>
      <c r="U1272" s="131">
        <v>320.85000000000002</v>
      </c>
      <c r="V1272" s="132">
        <v>5.0000000000000002E-5</v>
      </c>
      <c r="W1272" s="132">
        <v>1.5320831388484666E-2</v>
      </c>
      <c r="X1272" s="132">
        <v>1.01E-3</v>
      </c>
    </row>
    <row r="1273" spans="1:24">
      <c r="A1273" t="s">
        <v>1214</v>
      </c>
      <c r="B1273" t="s">
        <v>1259</v>
      </c>
      <c r="C1273" t="s">
        <v>2137</v>
      </c>
      <c r="D1273" t="s">
        <v>2138</v>
      </c>
      <c r="E1273" t="s">
        <v>310</v>
      </c>
      <c r="F1273" t="s">
        <v>2137</v>
      </c>
      <c r="G1273" t="s">
        <v>3544</v>
      </c>
      <c r="H1273" t="s">
        <v>322</v>
      </c>
      <c r="I1273" t="s">
        <v>918</v>
      </c>
      <c r="J1273" t="s">
        <v>205</v>
      </c>
      <c r="K1273" t="s">
        <v>205</v>
      </c>
      <c r="L1273" t="s">
        <v>326</v>
      </c>
      <c r="M1273" t="s">
        <v>341</v>
      </c>
      <c r="N1273" t="s">
        <v>457</v>
      </c>
      <c r="O1273" t="s">
        <v>340</v>
      </c>
      <c r="P1273" t="s">
        <v>1213</v>
      </c>
      <c r="Q1273" s="131">
        <v>13819</v>
      </c>
      <c r="R1273" s="131">
        <v>1</v>
      </c>
      <c r="S1273" s="131">
        <v>2309</v>
      </c>
      <c r="T1273" s="109"/>
      <c r="U1273" s="131">
        <v>319.08100000000002</v>
      </c>
      <c r="V1273" s="132">
        <v>1.0000000000000001E-5</v>
      </c>
      <c r="W1273" s="132">
        <v>1.5236360293810428E-2</v>
      </c>
      <c r="X1273" s="132">
        <v>1E-3</v>
      </c>
    </row>
    <row r="1274" spans="1:24">
      <c r="A1274" t="s">
        <v>1214</v>
      </c>
      <c r="B1274" t="s">
        <v>1259</v>
      </c>
      <c r="C1274" t="s">
        <v>3535</v>
      </c>
      <c r="D1274" t="s">
        <v>3536</v>
      </c>
      <c r="E1274" t="s">
        <v>310</v>
      </c>
      <c r="F1274" t="s">
        <v>3535</v>
      </c>
      <c r="G1274" t="s">
        <v>3537</v>
      </c>
      <c r="H1274" t="s">
        <v>322</v>
      </c>
      <c r="I1274" t="s">
        <v>918</v>
      </c>
      <c r="J1274" t="s">
        <v>205</v>
      </c>
      <c r="K1274" t="s">
        <v>205</v>
      </c>
      <c r="L1274" t="s">
        <v>326</v>
      </c>
      <c r="M1274" t="s">
        <v>341</v>
      </c>
      <c r="N1274" t="s">
        <v>447</v>
      </c>
      <c r="O1274" t="s">
        <v>340</v>
      </c>
      <c r="P1274" t="s">
        <v>1213</v>
      </c>
      <c r="Q1274" s="131">
        <v>2535</v>
      </c>
      <c r="R1274" s="131">
        <v>1</v>
      </c>
      <c r="S1274" s="131">
        <v>12570</v>
      </c>
      <c r="T1274" s="109"/>
      <c r="U1274" s="131">
        <v>318.64999999999998</v>
      </c>
      <c r="V1274" s="132">
        <v>3.0000000000000001E-5</v>
      </c>
      <c r="W1274" s="132">
        <v>1.5215779716193355E-2</v>
      </c>
      <c r="X1274" s="132">
        <v>1E-3</v>
      </c>
    </row>
    <row r="1275" spans="1:24">
      <c r="A1275" t="s">
        <v>1214</v>
      </c>
      <c r="B1275" t="s">
        <v>1259</v>
      </c>
      <c r="C1275" t="s">
        <v>3739</v>
      </c>
      <c r="D1275" t="s">
        <v>3740</v>
      </c>
      <c r="E1275" t="s">
        <v>310</v>
      </c>
      <c r="F1275" t="s">
        <v>3739</v>
      </c>
      <c r="G1275" t="s">
        <v>3741</v>
      </c>
      <c r="H1275" t="s">
        <v>322</v>
      </c>
      <c r="I1275" t="s">
        <v>918</v>
      </c>
      <c r="J1275" t="s">
        <v>205</v>
      </c>
      <c r="K1275" t="s">
        <v>205</v>
      </c>
      <c r="L1275" t="s">
        <v>326</v>
      </c>
      <c r="M1275" t="s">
        <v>341</v>
      </c>
      <c r="N1275" t="s">
        <v>446</v>
      </c>
      <c r="O1275" t="s">
        <v>340</v>
      </c>
      <c r="P1275" t="s">
        <v>1213</v>
      </c>
      <c r="Q1275" s="131">
        <v>33282</v>
      </c>
      <c r="R1275" s="131">
        <v>1</v>
      </c>
      <c r="S1275" s="131">
        <v>927.1</v>
      </c>
      <c r="T1275" s="109"/>
      <c r="U1275" s="131">
        <v>308.55700000000002</v>
      </c>
      <c r="V1275" s="132">
        <v>3.0000000000000001E-5</v>
      </c>
      <c r="W1275" s="132">
        <v>1.4733831294176915E-2</v>
      </c>
      <c r="X1275" s="132">
        <v>9.7000000000000005E-4</v>
      </c>
    </row>
    <row r="1276" spans="1:24">
      <c r="A1276" t="s">
        <v>1214</v>
      </c>
      <c r="B1276" t="s">
        <v>1259</v>
      </c>
      <c r="C1276" t="s">
        <v>3913</v>
      </c>
      <c r="D1276" t="s">
        <v>3914</v>
      </c>
      <c r="E1276" t="s">
        <v>310</v>
      </c>
      <c r="F1276" t="s">
        <v>3913</v>
      </c>
      <c r="G1276" t="s">
        <v>3915</v>
      </c>
      <c r="H1276" t="s">
        <v>322</v>
      </c>
      <c r="I1276" t="s">
        <v>918</v>
      </c>
      <c r="J1276" t="s">
        <v>205</v>
      </c>
      <c r="K1276" t="s">
        <v>205</v>
      </c>
      <c r="L1276" t="s">
        <v>326</v>
      </c>
      <c r="M1276" t="s">
        <v>341</v>
      </c>
      <c r="N1276" t="s">
        <v>447</v>
      </c>
      <c r="O1276" t="s">
        <v>340</v>
      </c>
      <c r="P1276" t="s">
        <v>1213</v>
      </c>
      <c r="Q1276" s="131">
        <v>1000</v>
      </c>
      <c r="R1276" s="131">
        <v>1</v>
      </c>
      <c r="S1276" s="131">
        <v>28120</v>
      </c>
      <c r="T1276" s="109"/>
      <c r="U1276" s="131">
        <v>281.2</v>
      </c>
      <c r="V1276" s="132">
        <v>4.2000000000000002E-4</v>
      </c>
      <c r="W1276" s="132">
        <v>1.3427513749234494E-2</v>
      </c>
      <c r="X1276" s="132">
        <v>8.8000000000000003E-4</v>
      </c>
    </row>
    <row r="1277" spans="1:24">
      <c r="A1277" t="s">
        <v>1214</v>
      </c>
      <c r="B1277" t="s">
        <v>1259</v>
      </c>
      <c r="C1277" t="s">
        <v>2312</v>
      </c>
      <c r="D1277" t="s">
        <v>2313</v>
      </c>
      <c r="E1277" t="s">
        <v>310</v>
      </c>
      <c r="F1277" t="s">
        <v>3710</v>
      </c>
      <c r="G1277" t="s">
        <v>3711</v>
      </c>
      <c r="H1277" t="s">
        <v>322</v>
      </c>
      <c r="I1277" t="s">
        <v>918</v>
      </c>
      <c r="J1277" t="s">
        <v>205</v>
      </c>
      <c r="K1277" t="s">
        <v>205</v>
      </c>
      <c r="L1277" t="s">
        <v>326</v>
      </c>
      <c r="M1277" t="s">
        <v>341</v>
      </c>
      <c r="N1277" t="s">
        <v>465</v>
      </c>
      <c r="O1277" t="s">
        <v>340</v>
      </c>
      <c r="P1277" t="s">
        <v>1213</v>
      </c>
      <c r="Q1277" s="131">
        <v>21977</v>
      </c>
      <c r="R1277" s="131">
        <v>1</v>
      </c>
      <c r="S1277" s="131">
        <v>1262</v>
      </c>
      <c r="T1277" s="109"/>
      <c r="U1277" s="131">
        <v>277.35000000000002</v>
      </c>
      <c r="V1277" s="132">
        <v>3.0000000000000001E-5</v>
      </c>
      <c r="W1277" s="132">
        <v>1.3243673322724707E-2</v>
      </c>
      <c r="X1277" s="132">
        <v>8.7000000000000001E-4</v>
      </c>
    </row>
    <row r="1278" spans="1:24">
      <c r="A1278" t="s">
        <v>1214</v>
      </c>
      <c r="B1278" t="s">
        <v>1259</v>
      </c>
      <c r="C1278" t="s">
        <v>2612</v>
      </c>
      <c r="D1278" t="s">
        <v>2613</v>
      </c>
      <c r="E1278" t="s">
        <v>310</v>
      </c>
      <c r="F1278" t="s">
        <v>2612</v>
      </c>
      <c r="G1278" t="s">
        <v>3592</v>
      </c>
      <c r="H1278" t="s">
        <v>322</v>
      </c>
      <c r="I1278" t="s">
        <v>918</v>
      </c>
      <c r="J1278" t="s">
        <v>205</v>
      </c>
      <c r="K1278" t="s">
        <v>205</v>
      </c>
      <c r="L1278" t="s">
        <v>326</v>
      </c>
      <c r="M1278" t="s">
        <v>341</v>
      </c>
      <c r="N1278" t="s">
        <v>476</v>
      </c>
      <c r="O1278" t="s">
        <v>340</v>
      </c>
      <c r="P1278" t="s">
        <v>1213</v>
      </c>
      <c r="Q1278" s="131">
        <v>6495</v>
      </c>
      <c r="R1278" s="131">
        <v>1</v>
      </c>
      <c r="S1278" s="131">
        <v>3869</v>
      </c>
      <c r="T1278" s="109"/>
      <c r="U1278" s="131">
        <v>251.292</v>
      </c>
      <c r="V1278" s="132">
        <v>2.0000000000000002E-5</v>
      </c>
      <c r="W1278" s="132">
        <v>1.1999384015194292E-2</v>
      </c>
      <c r="X1278" s="132">
        <v>7.9000000000000001E-4</v>
      </c>
    </row>
    <row r="1279" spans="1:24">
      <c r="A1279" t="s">
        <v>1214</v>
      </c>
      <c r="B1279" t="s">
        <v>1259</v>
      </c>
      <c r="C1279" t="s">
        <v>3601</v>
      </c>
      <c r="D1279" t="s">
        <v>3602</v>
      </c>
      <c r="E1279" t="s">
        <v>310</v>
      </c>
      <c r="F1279" t="s">
        <v>3603</v>
      </c>
      <c r="G1279" t="s">
        <v>3604</v>
      </c>
      <c r="H1279" t="s">
        <v>322</v>
      </c>
      <c r="I1279" t="s">
        <v>918</v>
      </c>
      <c r="J1279" t="s">
        <v>205</v>
      </c>
      <c r="K1279" t="s">
        <v>205</v>
      </c>
      <c r="L1279" t="s">
        <v>326</v>
      </c>
      <c r="M1279" t="s">
        <v>341</v>
      </c>
      <c r="N1279" t="s">
        <v>449</v>
      </c>
      <c r="O1279" t="s">
        <v>340</v>
      </c>
      <c r="P1279" t="s">
        <v>1213</v>
      </c>
      <c r="Q1279" s="131">
        <v>995</v>
      </c>
      <c r="R1279" s="131">
        <v>1</v>
      </c>
      <c r="S1279" s="131">
        <v>24370</v>
      </c>
      <c r="T1279" s="109"/>
      <c r="U1279" s="131">
        <v>242.482</v>
      </c>
      <c r="V1279" s="132">
        <v>1.0000000000000001E-5</v>
      </c>
      <c r="W1279" s="132">
        <v>1.1578699818427735E-2</v>
      </c>
      <c r="X1279" s="132">
        <v>7.6000000000000004E-4</v>
      </c>
    </row>
    <row r="1280" spans="1:24">
      <c r="A1280" t="s">
        <v>1214</v>
      </c>
      <c r="B1280" t="s">
        <v>1259</v>
      </c>
      <c r="C1280" t="s">
        <v>1930</v>
      </c>
      <c r="D1280" t="s">
        <v>1931</v>
      </c>
      <c r="E1280" t="s">
        <v>310</v>
      </c>
      <c r="F1280" t="s">
        <v>1930</v>
      </c>
      <c r="G1280" t="s">
        <v>3707</v>
      </c>
      <c r="H1280" t="s">
        <v>322</v>
      </c>
      <c r="I1280" t="s">
        <v>918</v>
      </c>
      <c r="J1280" t="s">
        <v>205</v>
      </c>
      <c r="K1280" t="s">
        <v>205</v>
      </c>
      <c r="L1280" t="s">
        <v>326</v>
      </c>
      <c r="M1280" t="s">
        <v>341</v>
      </c>
      <c r="N1280" t="s">
        <v>465</v>
      </c>
      <c r="O1280" t="s">
        <v>340</v>
      </c>
      <c r="P1280" t="s">
        <v>1213</v>
      </c>
      <c r="Q1280" s="131">
        <v>591</v>
      </c>
      <c r="R1280" s="131">
        <v>1</v>
      </c>
      <c r="S1280" s="131">
        <v>38400</v>
      </c>
      <c r="T1280" s="109"/>
      <c r="U1280" s="131">
        <v>226.94399999999999</v>
      </c>
      <c r="V1280" s="132">
        <v>1.0000000000000001E-5</v>
      </c>
      <c r="W1280" s="132">
        <v>1.0836748507490303E-2</v>
      </c>
      <c r="X1280" s="132">
        <v>7.1000000000000002E-4</v>
      </c>
    </row>
    <row r="1281" spans="1:24">
      <c r="A1281" t="s">
        <v>1214</v>
      </c>
      <c r="B1281" t="s">
        <v>1259</v>
      </c>
      <c r="C1281" t="s">
        <v>1526</v>
      </c>
      <c r="D1281" t="s">
        <v>1527</v>
      </c>
      <c r="E1281" t="s">
        <v>310</v>
      </c>
      <c r="F1281" t="s">
        <v>1526</v>
      </c>
      <c r="G1281" t="s">
        <v>3580</v>
      </c>
      <c r="H1281" t="s">
        <v>322</v>
      </c>
      <c r="I1281" t="s">
        <v>918</v>
      </c>
      <c r="J1281" t="s">
        <v>205</v>
      </c>
      <c r="K1281" t="s">
        <v>205</v>
      </c>
      <c r="L1281" t="s">
        <v>326</v>
      </c>
      <c r="M1281" t="s">
        <v>341</v>
      </c>
      <c r="N1281" t="s">
        <v>465</v>
      </c>
      <c r="O1281" t="s">
        <v>340</v>
      </c>
      <c r="P1281" t="s">
        <v>1213</v>
      </c>
      <c r="Q1281" s="131">
        <v>1437</v>
      </c>
      <c r="R1281" s="131">
        <v>1</v>
      </c>
      <c r="S1281" s="131">
        <v>15730</v>
      </c>
      <c r="T1281" s="109"/>
      <c r="U1281" s="131">
        <v>226.04</v>
      </c>
      <c r="V1281" s="132">
        <v>4.0000000000000003E-5</v>
      </c>
      <c r="W1281" s="132">
        <v>1.0793581820330602E-2</v>
      </c>
      <c r="X1281" s="132">
        <v>7.1000000000000002E-4</v>
      </c>
    </row>
    <row r="1282" spans="1:24">
      <c r="A1282" t="s">
        <v>1214</v>
      </c>
      <c r="B1282" t="s">
        <v>1259</v>
      </c>
      <c r="C1282" t="s">
        <v>3916</v>
      </c>
      <c r="D1282" t="s">
        <v>3917</v>
      </c>
      <c r="E1282" t="s">
        <v>310</v>
      </c>
      <c r="F1282" t="s">
        <v>3916</v>
      </c>
      <c r="G1282" t="s">
        <v>3918</v>
      </c>
      <c r="H1282" t="s">
        <v>322</v>
      </c>
      <c r="I1282" t="s">
        <v>918</v>
      </c>
      <c r="J1282" t="s">
        <v>205</v>
      </c>
      <c r="K1282" t="s">
        <v>205</v>
      </c>
      <c r="L1282" t="s">
        <v>326</v>
      </c>
      <c r="M1282" t="s">
        <v>341</v>
      </c>
      <c r="N1282" t="s">
        <v>479</v>
      </c>
      <c r="O1282" t="s">
        <v>340</v>
      </c>
      <c r="P1282" t="s">
        <v>1213</v>
      </c>
      <c r="Q1282" s="131">
        <v>3291</v>
      </c>
      <c r="R1282" s="131">
        <v>1</v>
      </c>
      <c r="S1282" s="131">
        <v>6510</v>
      </c>
      <c r="T1282" s="109"/>
      <c r="U1282" s="131">
        <v>214.244</v>
      </c>
      <c r="V1282" s="132">
        <v>3.0000000000000001E-5</v>
      </c>
      <c r="W1282" s="132">
        <v>1.023031385380866E-2</v>
      </c>
      <c r="X1282" s="132">
        <v>6.7000000000000002E-4</v>
      </c>
    </row>
    <row r="1283" spans="1:24">
      <c r="A1283" t="s">
        <v>1214</v>
      </c>
      <c r="B1283" t="s">
        <v>1259</v>
      </c>
      <c r="C1283" t="s">
        <v>2095</v>
      </c>
      <c r="D1283" t="s">
        <v>2096</v>
      </c>
      <c r="E1283" t="s">
        <v>310</v>
      </c>
      <c r="F1283" t="s">
        <v>2095</v>
      </c>
      <c r="G1283" t="s">
        <v>3593</v>
      </c>
      <c r="H1283" t="s">
        <v>322</v>
      </c>
      <c r="I1283" t="s">
        <v>918</v>
      </c>
      <c r="J1283" t="s">
        <v>205</v>
      </c>
      <c r="K1283" t="s">
        <v>205</v>
      </c>
      <c r="L1283" t="s">
        <v>326</v>
      </c>
      <c r="M1283" t="s">
        <v>341</v>
      </c>
      <c r="N1283" t="s">
        <v>485</v>
      </c>
      <c r="O1283" t="s">
        <v>340</v>
      </c>
      <c r="P1283" t="s">
        <v>1213</v>
      </c>
      <c r="Q1283" s="131">
        <v>33425</v>
      </c>
      <c r="R1283" s="131">
        <v>1</v>
      </c>
      <c r="S1283" s="131">
        <v>575</v>
      </c>
      <c r="T1283" s="109"/>
      <c r="U1283" s="131">
        <v>192.19399999999999</v>
      </c>
      <c r="V1283" s="132">
        <v>1.0000000000000001E-5</v>
      </c>
      <c r="W1283" s="132">
        <v>9.1774095928889559E-3</v>
      </c>
      <c r="X1283" s="132">
        <v>5.9999999999999995E-4</v>
      </c>
    </row>
    <row r="1284" spans="1:24">
      <c r="A1284" t="s">
        <v>1214</v>
      </c>
      <c r="B1284" t="s">
        <v>1259</v>
      </c>
      <c r="C1284" t="s">
        <v>1955</v>
      </c>
      <c r="D1284" t="s">
        <v>1956</v>
      </c>
      <c r="E1284" t="s">
        <v>310</v>
      </c>
      <c r="F1284" t="s">
        <v>3752</v>
      </c>
      <c r="G1284" t="s">
        <v>3753</v>
      </c>
      <c r="H1284" t="s">
        <v>322</v>
      </c>
      <c r="I1284" t="s">
        <v>918</v>
      </c>
      <c r="J1284" t="s">
        <v>205</v>
      </c>
      <c r="K1284" t="s">
        <v>205</v>
      </c>
      <c r="L1284" t="s">
        <v>326</v>
      </c>
      <c r="M1284" t="s">
        <v>341</v>
      </c>
      <c r="N1284" t="s">
        <v>465</v>
      </c>
      <c r="O1284" t="s">
        <v>340</v>
      </c>
      <c r="P1284" t="s">
        <v>1213</v>
      </c>
      <c r="Q1284" s="131">
        <v>8452</v>
      </c>
      <c r="R1284" s="131">
        <v>1</v>
      </c>
      <c r="S1284" s="131">
        <v>2261</v>
      </c>
      <c r="T1284" s="109"/>
      <c r="U1284" s="131">
        <v>191.1</v>
      </c>
      <c r="V1284" s="132">
        <v>4.0000000000000003E-5</v>
      </c>
      <c r="W1284" s="132">
        <v>9.1251702613040966E-3</v>
      </c>
      <c r="X1284" s="132">
        <v>5.9999999999999995E-4</v>
      </c>
    </row>
    <row r="1285" spans="1:24">
      <c r="A1285" t="s">
        <v>1214</v>
      </c>
      <c r="B1285" t="s">
        <v>1259</v>
      </c>
      <c r="C1285" t="s">
        <v>2571</v>
      </c>
      <c r="D1285" t="s">
        <v>2572</v>
      </c>
      <c r="E1285" t="s">
        <v>310</v>
      </c>
      <c r="F1285" t="s">
        <v>2571</v>
      </c>
      <c r="G1285" t="s">
        <v>3534</v>
      </c>
      <c r="H1285" t="s">
        <v>322</v>
      </c>
      <c r="I1285" t="s">
        <v>918</v>
      </c>
      <c r="J1285" t="s">
        <v>205</v>
      </c>
      <c r="K1285" t="s">
        <v>205</v>
      </c>
      <c r="L1285" t="s">
        <v>326</v>
      </c>
      <c r="M1285" t="s">
        <v>341</v>
      </c>
      <c r="N1285" t="s">
        <v>441</v>
      </c>
      <c r="O1285" t="s">
        <v>340</v>
      </c>
      <c r="P1285" t="s">
        <v>1213</v>
      </c>
      <c r="Q1285" s="131">
        <v>4574</v>
      </c>
      <c r="R1285" s="131">
        <v>1</v>
      </c>
      <c r="S1285" s="131">
        <v>4100</v>
      </c>
      <c r="T1285" s="109"/>
      <c r="U1285" s="131">
        <v>187.53399999999999</v>
      </c>
      <c r="V1285" s="132">
        <v>2.0000000000000002E-5</v>
      </c>
      <c r="W1285" s="132">
        <v>8.9548910506719124E-3</v>
      </c>
      <c r="X1285" s="132">
        <v>5.9000000000000003E-4</v>
      </c>
    </row>
    <row r="1286" spans="1:24">
      <c r="A1286" t="s">
        <v>1214</v>
      </c>
      <c r="B1286" t="s">
        <v>1259</v>
      </c>
      <c r="C1286" t="s">
        <v>3616</v>
      </c>
      <c r="D1286" t="s">
        <v>3617</v>
      </c>
      <c r="E1286" t="s">
        <v>310</v>
      </c>
      <c r="F1286" t="s">
        <v>3616</v>
      </c>
      <c r="G1286" t="s">
        <v>3618</v>
      </c>
      <c r="H1286" t="s">
        <v>322</v>
      </c>
      <c r="I1286" t="s">
        <v>918</v>
      </c>
      <c r="J1286" t="s">
        <v>205</v>
      </c>
      <c r="K1286" t="s">
        <v>205</v>
      </c>
      <c r="L1286" t="s">
        <v>326</v>
      </c>
      <c r="M1286" t="s">
        <v>341</v>
      </c>
      <c r="N1286" t="s">
        <v>476</v>
      </c>
      <c r="O1286" t="s">
        <v>340</v>
      </c>
      <c r="P1286" t="s">
        <v>1213</v>
      </c>
      <c r="Q1286" s="131">
        <v>11023</v>
      </c>
      <c r="R1286" s="131">
        <v>1</v>
      </c>
      <c r="S1286" s="131">
        <v>1600</v>
      </c>
      <c r="T1286" s="109"/>
      <c r="U1286" s="131">
        <v>176.36799999999999</v>
      </c>
      <c r="V1286" s="132">
        <v>8.0000000000000007E-5</v>
      </c>
      <c r="W1286" s="132">
        <v>8.4217060630333903E-3</v>
      </c>
      <c r="X1286" s="132">
        <v>5.5999999999999995E-4</v>
      </c>
    </row>
    <row r="1287" spans="1:24">
      <c r="A1287" t="s">
        <v>1214</v>
      </c>
      <c r="B1287" t="s">
        <v>1259</v>
      </c>
      <c r="C1287" t="s">
        <v>2989</v>
      </c>
      <c r="D1287" t="s">
        <v>2990</v>
      </c>
      <c r="E1287" t="s">
        <v>310</v>
      </c>
      <c r="F1287" t="s">
        <v>2989</v>
      </c>
      <c r="G1287" t="s">
        <v>3908</v>
      </c>
      <c r="H1287" t="s">
        <v>322</v>
      </c>
      <c r="I1287" t="s">
        <v>918</v>
      </c>
      <c r="J1287" t="s">
        <v>205</v>
      </c>
      <c r="K1287" t="s">
        <v>205</v>
      </c>
      <c r="L1287" t="s">
        <v>326</v>
      </c>
      <c r="M1287" t="s">
        <v>341</v>
      </c>
      <c r="N1287" t="s">
        <v>465</v>
      </c>
      <c r="O1287" t="s">
        <v>340</v>
      </c>
      <c r="P1287" t="s">
        <v>1213</v>
      </c>
      <c r="Q1287" s="131">
        <v>22689.9</v>
      </c>
      <c r="R1287" s="131">
        <v>1</v>
      </c>
      <c r="S1287" s="131">
        <v>771.8</v>
      </c>
      <c r="T1287" s="109"/>
      <c r="U1287" s="131">
        <v>175.12100000000001</v>
      </c>
      <c r="V1287" s="132">
        <v>1.4999999999999999E-4</v>
      </c>
      <c r="W1287" s="132">
        <v>8.3621608651482729E-3</v>
      </c>
      <c r="X1287" s="132">
        <v>5.5000000000000003E-4</v>
      </c>
    </row>
    <row r="1288" spans="1:24">
      <c r="A1288" t="s">
        <v>1214</v>
      </c>
      <c r="B1288" t="s">
        <v>1259</v>
      </c>
      <c r="C1288" t="s">
        <v>1652</v>
      </c>
      <c r="D1288" t="s">
        <v>1653</v>
      </c>
      <c r="E1288" t="s">
        <v>310</v>
      </c>
      <c r="F1288" t="s">
        <v>3521</v>
      </c>
      <c r="G1288" t="s">
        <v>3522</v>
      </c>
      <c r="H1288" t="s">
        <v>322</v>
      </c>
      <c r="I1288" t="s">
        <v>918</v>
      </c>
      <c r="J1288" t="s">
        <v>205</v>
      </c>
      <c r="K1288" t="s">
        <v>205</v>
      </c>
      <c r="L1288" t="s">
        <v>326</v>
      </c>
      <c r="M1288" t="s">
        <v>341</v>
      </c>
      <c r="N1288" t="s">
        <v>455</v>
      </c>
      <c r="O1288" t="s">
        <v>340</v>
      </c>
      <c r="P1288" t="s">
        <v>1213</v>
      </c>
      <c r="Q1288" s="131">
        <v>1741</v>
      </c>
      <c r="R1288" s="131">
        <v>1</v>
      </c>
      <c r="S1288" s="131">
        <v>9900</v>
      </c>
      <c r="T1288" s="109"/>
      <c r="U1288" s="131">
        <v>172.35900000000001</v>
      </c>
      <c r="V1288" s="132">
        <v>2.0000000000000002E-5</v>
      </c>
      <c r="W1288" s="132">
        <v>8.2302732656625473E-3</v>
      </c>
      <c r="X1288" s="132">
        <v>5.4000000000000001E-4</v>
      </c>
    </row>
    <row r="1289" spans="1:24">
      <c r="A1289" t="s">
        <v>1214</v>
      </c>
      <c r="B1289" t="s">
        <v>1259</v>
      </c>
      <c r="C1289" t="s">
        <v>1791</v>
      </c>
      <c r="D1289" t="s">
        <v>1792</v>
      </c>
      <c r="E1289" t="s">
        <v>310</v>
      </c>
      <c r="F1289" t="s">
        <v>1791</v>
      </c>
      <c r="G1289" t="s">
        <v>3564</v>
      </c>
      <c r="H1289" t="s">
        <v>322</v>
      </c>
      <c r="I1289" t="s">
        <v>918</v>
      </c>
      <c r="J1289" t="s">
        <v>205</v>
      </c>
      <c r="K1289" t="s">
        <v>205</v>
      </c>
      <c r="L1289" t="s">
        <v>326</v>
      </c>
      <c r="M1289" t="s">
        <v>341</v>
      </c>
      <c r="N1289" t="s">
        <v>448</v>
      </c>
      <c r="O1289" t="s">
        <v>340</v>
      </c>
      <c r="P1289" t="s">
        <v>1213</v>
      </c>
      <c r="Q1289" s="131">
        <v>6958</v>
      </c>
      <c r="R1289" s="131">
        <v>1</v>
      </c>
      <c r="S1289" s="131">
        <v>2410</v>
      </c>
      <c r="T1289" s="109"/>
      <c r="U1289" s="131">
        <v>167.68799999999999</v>
      </c>
      <c r="V1289" s="132">
        <v>2.0000000000000002E-5</v>
      </c>
      <c r="W1289" s="132">
        <v>8.0072294650840471E-3</v>
      </c>
      <c r="X1289" s="132">
        <v>5.2999999999999998E-4</v>
      </c>
    </row>
    <row r="1290" spans="1:24">
      <c r="A1290" t="s">
        <v>1214</v>
      </c>
      <c r="B1290" t="s">
        <v>1259</v>
      </c>
      <c r="C1290" t="s">
        <v>3947</v>
      </c>
      <c r="D1290" t="s">
        <v>3948</v>
      </c>
      <c r="E1290" t="s">
        <v>310</v>
      </c>
      <c r="F1290" t="s">
        <v>3947</v>
      </c>
      <c r="G1290" t="s">
        <v>3949</v>
      </c>
      <c r="H1290" t="s">
        <v>322</v>
      </c>
      <c r="I1290" t="s">
        <v>918</v>
      </c>
      <c r="J1290" t="s">
        <v>205</v>
      </c>
      <c r="K1290" t="s">
        <v>205</v>
      </c>
      <c r="L1290" t="s">
        <v>326</v>
      </c>
      <c r="M1290" t="s">
        <v>341</v>
      </c>
      <c r="N1290" t="s">
        <v>447</v>
      </c>
      <c r="O1290" t="s">
        <v>340</v>
      </c>
      <c r="P1290" t="s">
        <v>1213</v>
      </c>
      <c r="Q1290" s="131">
        <v>12000</v>
      </c>
      <c r="R1290" s="131">
        <v>1</v>
      </c>
      <c r="S1290" s="131">
        <v>1336</v>
      </c>
      <c r="T1290" s="109"/>
      <c r="U1290" s="131">
        <v>160.32</v>
      </c>
      <c r="V1290" s="132">
        <v>1.6000000000000001E-4</v>
      </c>
      <c r="W1290" s="132">
        <v>7.6554018644284291E-3</v>
      </c>
      <c r="X1290" s="132">
        <v>5.0000000000000001E-4</v>
      </c>
    </row>
    <row r="1291" spans="1:24">
      <c r="A1291" t="s">
        <v>1214</v>
      </c>
      <c r="B1291" t="s">
        <v>1259</v>
      </c>
      <c r="C1291" t="s">
        <v>2724</v>
      </c>
      <c r="D1291" t="s">
        <v>2725</v>
      </c>
      <c r="E1291" t="s">
        <v>310</v>
      </c>
      <c r="F1291" t="s">
        <v>2724</v>
      </c>
      <c r="G1291" t="s">
        <v>3718</v>
      </c>
      <c r="H1291" t="s">
        <v>322</v>
      </c>
      <c r="I1291" t="s">
        <v>918</v>
      </c>
      <c r="J1291" t="s">
        <v>205</v>
      </c>
      <c r="K1291" t="s">
        <v>205</v>
      </c>
      <c r="L1291" t="s">
        <v>326</v>
      </c>
      <c r="M1291" t="s">
        <v>341</v>
      </c>
      <c r="N1291" t="s">
        <v>457</v>
      </c>
      <c r="O1291" t="s">
        <v>340</v>
      </c>
      <c r="P1291" t="s">
        <v>1213</v>
      </c>
      <c r="Q1291" s="131">
        <v>138</v>
      </c>
      <c r="R1291" s="131">
        <v>1</v>
      </c>
      <c r="S1291" s="131">
        <v>112370</v>
      </c>
      <c r="T1291" s="109"/>
      <c r="U1291" s="131">
        <v>155.071</v>
      </c>
      <c r="V1291" s="132">
        <v>2.0000000000000002E-5</v>
      </c>
      <c r="W1291" s="132">
        <v>7.4047581244933939E-3</v>
      </c>
      <c r="X1291" s="132">
        <v>4.8999999999999998E-4</v>
      </c>
    </row>
    <row r="1292" spans="1:24">
      <c r="A1292" t="s">
        <v>1214</v>
      </c>
      <c r="B1292" t="s">
        <v>1259</v>
      </c>
      <c r="C1292" t="s">
        <v>2239</v>
      </c>
      <c r="D1292" t="s">
        <v>2240</v>
      </c>
      <c r="E1292" t="s">
        <v>310</v>
      </c>
      <c r="F1292" t="s">
        <v>2239</v>
      </c>
      <c r="G1292" t="s">
        <v>3712</v>
      </c>
      <c r="H1292" t="s">
        <v>322</v>
      </c>
      <c r="I1292" t="s">
        <v>918</v>
      </c>
      <c r="J1292" t="s">
        <v>205</v>
      </c>
      <c r="K1292" t="s">
        <v>205</v>
      </c>
      <c r="L1292" t="s">
        <v>326</v>
      </c>
      <c r="M1292" t="s">
        <v>341</v>
      </c>
      <c r="N1292" t="s">
        <v>465</v>
      </c>
      <c r="O1292" t="s">
        <v>340</v>
      </c>
      <c r="P1292" t="s">
        <v>1213</v>
      </c>
      <c r="Q1292" s="131">
        <v>4220</v>
      </c>
      <c r="R1292" s="131">
        <v>1</v>
      </c>
      <c r="S1292" s="131">
        <v>3489</v>
      </c>
      <c r="T1292" s="109"/>
      <c r="U1292" s="131">
        <v>147.23599999999999</v>
      </c>
      <c r="V1292" s="132">
        <v>2.0000000000000002E-5</v>
      </c>
      <c r="W1292" s="132">
        <v>7.0306309188559388E-3</v>
      </c>
      <c r="X1292" s="132">
        <v>4.6000000000000001E-4</v>
      </c>
    </row>
    <row r="1293" spans="1:24">
      <c r="A1293" t="s">
        <v>1214</v>
      </c>
      <c r="B1293" t="s">
        <v>1259</v>
      </c>
      <c r="C1293" t="s">
        <v>2540</v>
      </c>
      <c r="D1293" t="s">
        <v>2541</v>
      </c>
      <c r="E1293" t="s">
        <v>310</v>
      </c>
      <c r="F1293" t="s">
        <v>2540</v>
      </c>
      <c r="G1293" t="s">
        <v>3744</v>
      </c>
      <c r="H1293" t="s">
        <v>322</v>
      </c>
      <c r="I1293" t="s">
        <v>918</v>
      </c>
      <c r="J1293" t="s">
        <v>205</v>
      </c>
      <c r="K1293" t="s">
        <v>205</v>
      </c>
      <c r="L1293" t="s">
        <v>326</v>
      </c>
      <c r="M1293" t="s">
        <v>341</v>
      </c>
      <c r="N1293" t="s">
        <v>448</v>
      </c>
      <c r="O1293" t="s">
        <v>340</v>
      </c>
      <c r="P1293" t="s">
        <v>1213</v>
      </c>
      <c r="Q1293" s="131">
        <v>8578</v>
      </c>
      <c r="R1293" s="131">
        <v>1</v>
      </c>
      <c r="S1293" s="131">
        <v>1690</v>
      </c>
      <c r="T1293" s="109"/>
      <c r="U1293" s="131">
        <v>144.96799999999999</v>
      </c>
      <c r="V1293" s="132">
        <v>2.0000000000000002E-5</v>
      </c>
      <c r="W1293" s="132">
        <v>6.9223321948756267E-3</v>
      </c>
      <c r="X1293" s="132">
        <v>4.6000000000000001E-4</v>
      </c>
    </row>
    <row r="1294" spans="1:24">
      <c r="A1294" t="s">
        <v>1214</v>
      </c>
      <c r="B1294" t="s">
        <v>1259</v>
      </c>
      <c r="C1294" t="s">
        <v>2552</v>
      </c>
      <c r="D1294" t="s">
        <v>2553</v>
      </c>
      <c r="E1294" t="s">
        <v>310</v>
      </c>
      <c r="F1294" t="s">
        <v>2552</v>
      </c>
      <c r="G1294" t="s">
        <v>3765</v>
      </c>
      <c r="H1294" t="s">
        <v>322</v>
      </c>
      <c r="I1294" t="s">
        <v>918</v>
      </c>
      <c r="J1294" t="s">
        <v>205</v>
      </c>
      <c r="K1294" t="s">
        <v>205</v>
      </c>
      <c r="L1294" t="s">
        <v>326</v>
      </c>
      <c r="M1294" t="s">
        <v>341</v>
      </c>
      <c r="N1294" t="s">
        <v>452</v>
      </c>
      <c r="O1294" t="s">
        <v>340</v>
      </c>
      <c r="P1294" t="s">
        <v>1213</v>
      </c>
      <c r="Q1294" s="131">
        <v>139435</v>
      </c>
      <c r="R1294" s="131">
        <v>1</v>
      </c>
      <c r="S1294" s="131">
        <v>102.6</v>
      </c>
      <c r="T1294" s="109">
        <v>1.647</v>
      </c>
      <c r="U1294" s="131">
        <v>144.70699999999999</v>
      </c>
      <c r="V1294" s="132">
        <v>1.1E-4</v>
      </c>
      <c r="W1294" s="132">
        <v>6.9098692464810672E-3</v>
      </c>
      <c r="X1294" s="132">
        <v>4.6000000000000001E-4</v>
      </c>
    </row>
    <row r="1295" spans="1:24">
      <c r="A1295" t="s">
        <v>1214</v>
      </c>
      <c r="B1295" t="s">
        <v>1259</v>
      </c>
      <c r="C1295" t="s">
        <v>2247</v>
      </c>
      <c r="D1295" t="s">
        <v>2248</v>
      </c>
      <c r="E1295" t="s">
        <v>310</v>
      </c>
      <c r="F1295" t="s">
        <v>3708</v>
      </c>
      <c r="G1295" t="s">
        <v>3709</v>
      </c>
      <c r="H1295" t="s">
        <v>322</v>
      </c>
      <c r="I1295" t="s">
        <v>918</v>
      </c>
      <c r="J1295" t="s">
        <v>205</v>
      </c>
      <c r="K1295" t="s">
        <v>205</v>
      </c>
      <c r="L1295" t="s">
        <v>326</v>
      </c>
      <c r="M1295" t="s">
        <v>341</v>
      </c>
      <c r="N1295" t="s">
        <v>460</v>
      </c>
      <c r="O1295" t="s">
        <v>340</v>
      </c>
      <c r="P1295" t="s">
        <v>1213</v>
      </c>
      <c r="Q1295" s="131">
        <v>1370</v>
      </c>
      <c r="R1295" s="131">
        <v>1</v>
      </c>
      <c r="S1295" s="131">
        <v>9235</v>
      </c>
      <c r="T1295" s="109"/>
      <c r="U1295" s="131">
        <v>126.52</v>
      </c>
      <c r="V1295" s="132">
        <v>1.0000000000000001E-5</v>
      </c>
      <c r="W1295" s="132">
        <v>6.0414261719528746E-3</v>
      </c>
      <c r="X1295" s="132">
        <v>4.0000000000000002E-4</v>
      </c>
    </row>
    <row r="1296" spans="1:24">
      <c r="A1296" t="s">
        <v>1214</v>
      </c>
      <c r="B1296" t="s">
        <v>1259</v>
      </c>
      <c r="C1296" t="s">
        <v>3258</v>
      </c>
      <c r="D1296" t="s">
        <v>3259</v>
      </c>
      <c r="E1296" t="s">
        <v>310</v>
      </c>
      <c r="F1296" t="s">
        <v>3258</v>
      </c>
      <c r="G1296" t="s">
        <v>3586</v>
      </c>
      <c r="H1296" t="s">
        <v>322</v>
      </c>
      <c r="I1296" t="s">
        <v>918</v>
      </c>
      <c r="J1296" t="s">
        <v>205</v>
      </c>
      <c r="K1296" t="s">
        <v>205</v>
      </c>
      <c r="L1296" t="s">
        <v>326</v>
      </c>
      <c r="M1296" t="s">
        <v>341</v>
      </c>
      <c r="N1296" t="s">
        <v>442</v>
      </c>
      <c r="O1296" t="s">
        <v>340</v>
      </c>
      <c r="P1296" t="s">
        <v>1213</v>
      </c>
      <c r="Q1296" s="131">
        <v>418</v>
      </c>
      <c r="R1296" s="131">
        <v>1</v>
      </c>
      <c r="S1296" s="131">
        <v>27780</v>
      </c>
      <c r="T1296" s="109"/>
      <c r="U1296" s="131">
        <v>116.12</v>
      </c>
      <c r="V1296" s="132">
        <v>1.0000000000000001E-5</v>
      </c>
      <c r="W1296" s="132">
        <v>5.5448182665757814E-3</v>
      </c>
      <c r="X1296" s="132">
        <v>3.6999999999999999E-4</v>
      </c>
    </row>
    <row r="1297" spans="1:24">
      <c r="A1297" t="s">
        <v>1214</v>
      </c>
      <c r="B1297" t="s">
        <v>1259</v>
      </c>
      <c r="C1297" t="s">
        <v>3545</v>
      </c>
      <c r="D1297" t="s">
        <v>3546</v>
      </c>
      <c r="E1297" t="s">
        <v>310</v>
      </c>
      <c r="F1297" t="s">
        <v>3547</v>
      </c>
      <c r="G1297" t="s">
        <v>3548</v>
      </c>
      <c r="H1297" t="s">
        <v>322</v>
      </c>
      <c r="I1297" t="s">
        <v>918</v>
      </c>
      <c r="J1297" t="s">
        <v>205</v>
      </c>
      <c r="K1297" t="s">
        <v>205</v>
      </c>
      <c r="L1297" t="s">
        <v>326</v>
      </c>
      <c r="M1297" t="s">
        <v>341</v>
      </c>
      <c r="N1297" t="s">
        <v>455</v>
      </c>
      <c r="O1297" t="s">
        <v>340</v>
      </c>
      <c r="P1297" t="s">
        <v>1213</v>
      </c>
      <c r="Q1297" s="131">
        <v>6859</v>
      </c>
      <c r="R1297" s="131">
        <v>1</v>
      </c>
      <c r="S1297" s="131">
        <v>1656</v>
      </c>
      <c r="T1297" s="109"/>
      <c r="U1297" s="131">
        <v>113.58499999999999</v>
      </c>
      <c r="V1297" s="132">
        <v>1.0000000000000001E-5</v>
      </c>
      <c r="W1297" s="132">
        <v>5.4237700896401135E-3</v>
      </c>
      <c r="X1297" s="132">
        <v>3.6000000000000002E-4</v>
      </c>
    </row>
    <row r="1298" spans="1:24">
      <c r="A1298" t="s">
        <v>1214</v>
      </c>
      <c r="B1298" t="s">
        <v>1259</v>
      </c>
      <c r="C1298" t="s">
        <v>2066</v>
      </c>
      <c r="D1298" t="s">
        <v>2067</v>
      </c>
      <c r="E1298" t="s">
        <v>310</v>
      </c>
      <c r="F1298" t="s">
        <v>2066</v>
      </c>
      <c r="G1298" t="s">
        <v>3715</v>
      </c>
      <c r="H1298" t="s">
        <v>322</v>
      </c>
      <c r="I1298" t="s">
        <v>918</v>
      </c>
      <c r="J1298" t="s">
        <v>205</v>
      </c>
      <c r="K1298" t="s">
        <v>205</v>
      </c>
      <c r="L1298" t="s">
        <v>326</v>
      </c>
      <c r="M1298" t="s">
        <v>341</v>
      </c>
      <c r="N1298" t="s">
        <v>465</v>
      </c>
      <c r="O1298" t="s">
        <v>340</v>
      </c>
      <c r="P1298" t="s">
        <v>1213</v>
      </c>
      <c r="Q1298" s="131">
        <v>4315</v>
      </c>
      <c r="R1298" s="131">
        <v>1</v>
      </c>
      <c r="S1298" s="131">
        <v>2281</v>
      </c>
      <c r="T1298" s="109"/>
      <c r="U1298" s="131">
        <v>98.424999999999997</v>
      </c>
      <c r="V1298" s="132">
        <v>1.0000000000000001E-5</v>
      </c>
      <c r="W1298" s="132">
        <v>4.6998685660327348E-3</v>
      </c>
      <c r="X1298" s="132">
        <v>3.1E-4</v>
      </c>
    </row>
    <row r="1299" spans="1:24">
      <c r="A1299" t="s">
        <v>1214</v>
      </c>
      <c r="B1299" t="s">
        <v>1259</v>
      </c>
      <c r="C1299" t="s">
        <v>1935</v>
      </c>
      <c r="D1299" t="s">
        <v>1936</v>
      </c>
      <c r="E1299" t="s">
        <v>310</v>
      </c>
      <c r="F1299" t="s">
        <v>3749</v>
      </c>
      <c r="G1299" t="s">
        <v>3750</v>
      </c>
      <c r="H1299" t="s">
        <v>322</v>
      </c>
      <c r="I1299" t="s">
        <v>918</v>
      </c>
      <c r="J1299" t="s">
        <v>205</v>
      </c>
      <c r="K1299" t="s">
        <v>205</v>
      </c>
      <c r="L1299" t="s">
        <v>326</v>
      </c>
      <c r="M1299" t="s">
        <v>341</v>
      </c>
      <c r="N1299" t="s">
        <v>465</v>
      </c>
      <c r="O1299" t="s">
        <v>340</v>
      </c>
      <c r="P1299" t="s">
        <v>1213</v>
      </c>
      <c r="Q1299" s="131">
        <v>1353</v>
      </c>
      <c r="R1299" s="131">
        <v>1</v>
      </c>
      <c r="S1299" s="131">
        <v>6170</v>
      </c>
      <c r="T1299" s="109"/>
      <c r="U1299" s="131">
        <v>83.48</v>
      </c>
      <c r="V1299" s="132">
        <v>1.0000000000000001E-5</v>
      </c>
      <c r="W1299" s="132">
        <v>3.9862334558538257E-3</v>
      </c>
      <c r="X1299" s="132">
        <v>2.5999999999999998E-4</v>
      </c>
    </row>
    <row r="1300" spans="1:24">
      <c r="A1300" t="s">
        <v>1214</v>
      </c>
      <c r="B1300" t="s">
        <v>1259</v>
      </c>
      <c r="C1300" t="s">
        <v>2207</v>
      </c>
      <c r="D1300" t="s">
        <v>2208</v>
      </c>
      <c r="E1300" t="s">
        <v>310</v>
      </c>
      <c r="F1300" t="s">
        <v>2207</v>
      </c>
      <c r="G1300" t="s">
        <v>3549</v>
      </c>
      <c r="H1300" t="s">
        <v>322</v>
      </c>
      <c r="I1300" t="s">
        <v>918</v>
      </c>
      <c r="J1300" t="s">
        <v>205</v>
      </c>
      <c r="K1300" t="s">
        <v>205</v>
      </c>
      <c r="L1300" t="s">
        <v>326</v>
      </c>
      <c r="M1300" t="s">
        <v>341</v>
      </c>
      <c r="N1300" t="s">
        <v>455</v>
      </c>
      <c r="O1300" t="s">
        <v>340</v>
      </c>
      <c r="P1300" t="s">
        <v>1213</v>
      </c>
      <c r="Q1300" s="131">
        <v>104</v>
      </c>
      <c r="R1300" s="131">
        <v>1</v>
      </c>
      <c r="S1300" s="131">
        <v>69740</v>
      </c>
      <c r="T1300" s="109"/>
      <c r="U1300" s="131">
        <v>72.53</v>
      </c>
      <c r="V1300" s="132">
        <v>1.0000000000000001E-5</v>
      </c>
      <c r="W1300" s="132">
        <v>3.4633626324039046E-3</v>
      </c>
      <c r="X1300" s="132">
        <v>2.3000000000000001E-4</v>
      </c>
    </row>
    <row r="1301" spans="1:24">
      <c r="A1301" t="s">
        <v>1214</v>
      </c>
      <c r="B1301" t="s">
        <v>1259</v>
      </c>
      <c r="C1301" t="s">
        <v>3589</v>
      </c>
      <c r="D1301" t="s">
        <v>3590</v>
      </c>
      <c r="E1301" t="s">
        <v>310</v>
      </c>
      <c r="F1301" t="s">
        <v>3589</v>
      </c>
      <c r="G1301" t="s">
        <v>3591</v>
      </c>
      <c r="H1301" t="s">
        <v>322</v>
      </c>
      <c r="I1301" t="s">
        <v>918</v>
      </c>
      <c r="J1301" t="s">
        <v>205</v>
      </c>
      <c r="K1301" t="s">
        <v>205</v>
      </c>
      <c r="L1301" t="s">
        <v>326</v>
      </c>
      <c r="M1301" t="s">
        <v>341</v>
      </c>
      <c r="N1301" t="s">
        <v>476</v>
      </c>
      <c r="O1301" t="s">
        <v>340</v>
      </c>
      <c r="P1301" t="s">
        <v>1213</v>
      </c>
      <c r="Q1301" s="131">
        <v>196</v>
      </c>
      <c r="R1301" s="131">
        <v>1</v>
      </c>
      <c r="S1301" s="131">
        <v>33720</v>
      </c>
      <c r="T1301" s="109"/>
      <c r="U1301" s="131">
        <v>66.090999999999994</v>
      </c>
      <c r="V1301" s="132">
        <v>1.0000000000000001E-5</v>
      </c>
      <c r="W1301" s="132">
        <v>3.1558954879112979E-3</v>
      </c>
      <c r="X1301" s="132">
        <v>2.1000000000000001E-4</v>
      </c>
    </row>
    <row r="1302" spans="1:24">
      <c r="A1302" t="s">
        <v>1214</v>
      </c>
      <c r="B1302" t="s">
        <v>1259</v>
      </c>
      <c r="C1302" t="s">
        <v>3561</v>
      </c>
      <c r="D1302" t="s">
        <v>3562</v>
      </c>
      <c r="E1302" t="s">
        <v>310</v>
      </c>
      <c r="F1302" t="s">
        <v>3561</v>
      </c>
      <c r="G1302" t="s">
        <v>3563</v>
      </c>
      <c r="H1302" t="s">
        <v>322</v>
      </c>
      <c r="I1302" t="s">
        <v>918</v>
      </c>
      <c r="J1302" t="s">
        <v>205</v>
      </c>
      <c r="K1302" t="s">
        <v>205</v>
      </c>
      <c r="L1302" t="s">
        <v>326</v>
      </c>
      <c r="M1302" t="s">
        <v>341</v>
      </c>
      <c r="N1302" t="s">
        <v>459</v>
      </c>
      <c r="O1302" t="s">
        <v>340</v>
      </c>
      <c r="P1302" t="s">
        <v>1213</v>
      </c>
      <c r="Q1302" s="131">
        <v>203</v>
      </c>
      <c r="R1302" s="131">
        <v>1</v>
      </c>
      <c r="S1302" s="131">
        <v>29040</v>
      </c>
      <c r="T1302" s="109"/>
      <c r="U1302" s="131">
        <v>58.951000000000001</v>
      </c>
      <c r="V1302" s="132">
        <v>0</v>
      </c>
      <c r="W1302" s="132">
        <v>2.8149550605658705E-3</v>
      </c>
      <c r="X1302" s="132">
        <v>1.9000000000000001E-4</v>
      </c>
    </row>
    <row r="1303" spans="1:24">
      <c r="A1303" t="s">
        <v>1214</v>
      </c>
      <c r="B1303" t="s">
        <v>1259</v>
      </c>
      <c r="C1303" t="s">
        <v>2518</v>
      </c>
      <c r="D1303" t="s">
        <v>2519</v>
      </c>
      <c r="E1303" t="s">
        <v>310</v>
      </c>
      <c r="F1303" t="s">
        <v>3727</v>
      </c>
      <c r="G1303" t="s">
        <v>3728</v>
      </c>
      <c r="H1303" t="s">
        <v>322</v>
      </c>
      <c r="I1303" t="s">
        <v>918</v>
      </c>
      <c r="J1303" t="s">
        <v>205</v>
      </c>
      <c r="K1303" t="s">
        <v>205</v>
      </c>
      <c r="L1303" t="s">
        <v>326</v>
      </c>
      <c r="M1303" t="s">
        <v>341</v>
      </c>
      <c r="N1303" t="s">
        <v>477</v>
      </c>
      <c r="O1303" t="s">
        <v>340</v>
      </c>
      <c r="P1303" t="s">
        <v>1213</v>
      </c>
      <c r="Q1303" s="131">
        <v>76</v>
      </c>
      <c r="R1303" s="131">
        <v>1</v>
      </c>
      <c r="S1303" s="131">
        <v>42880</v>
      </c>
      <c r="T1303" s="109"/>
      <c r="U1303" s="131">
        <v>32.588999999999999</v>
      </c>
      <c r="V1303" s="132">
        <v>0</v>
      </c>
      <c r="W1303" s="132">
        <v>1.5561495219552025E-3</v>
      </c>
      <c r="X1303" s="132">
        <v>1E-4</v>
      </c>
    </row>
    <row r="1304" spans="1:24">
      <c r="A1304" t="s">
        <v>1214</v>
      </c>
      <c r="B1304" t="s">
        <v>1259</v>
      </c>
      <c r="C1304" t="s">
        <v>2661</v>
      </c>
      <c r="D1304" t="s">
        <v>2662</v>
      </c>
      <c r="E1304" t="s">
        <v>310</v>
      </c>
      <c r="F1304" t="s">
        <v>2661</v>
      </c>
      <c r="G1304" t="s">
        <v>3716</v>
      </c>
      <c r="H1304" t="s">
        <v>322</v>
      </c>
      <c r="I1304" t="s">
        <v>918</v>
      </c>
      <c r="J1304" t="s">
        <v>205</v>
      </c>
      <c r="K1304" t="s">
        <v>205</v>
      </c>
      <c r="L1304" t="s">
        <v>326</v>
      </c>
      <c r="M1304" t="s">
        <v>341</v>
      </c>
      <c r="N1304" t="s">
        <v>455</v>
      </c>
      <c r="O1304" t="s">
        <v>340</v>
      </c>
      <c r="P1304" t="s">
        <v>1213</v>
      </c>
      <c r="Q1304" s="131">
        <v>13996</v>
      </c>
      <c r="R1304" s="131">
        <v>1</v>
      </c>
      <c r="S1304" s="131">
        <v>229.9</v>
      </c>
      <c r="T1304" s="109"/>
      <c r="U1304" s="131">
        <v>32.177</v>
      </c>
      <c r="V1304" s="132">
        <v>1.0000000000000001E-5</v>
      </c>
      <c r="W1304" s="132">
        <v>1.5364762087806485E-3</v>
      </c>
      <c r="X1304" s="132">
        <v>1E-4</v>
      </c>
    </row>
    <row r="1305" spans="1:24">
      <c r="A1305" t="s">
        <v>1214</v>
      </c>
      <c r="B1305" t="s">
        <v>1259</v>
      </c>
      <c r="C1305" t="s">
        <v>1892</v>
      </c>
      <c r="D1305" t="s">
        <v>1893</v>
      </c>
      <c r="E1305" t="s">
        <v>312</v>
      </c>
      <c r="F1305" t="s">
        <v>1892</v>
      </c>
      <c r="G1305" t="s">
        <v>3626</v>
      </c>
      <c r="H1305" t="s">
        <v>322</v>
      </c>
      <c r="I1305" t="s">
        <v>918</v>
      </c>
      <c r="J1305" t="s">
        <v>205</v>
      </c>
      <c r="K1305" t="s">
        <v>234</v>
      </c>
      <c r="L1305" t="s">
        <v>326</v>
      </c>
      <c r="M1305" t="s">
        <v>341</v>
      </c>
      <c r="N1305" t="s">
        <v>455</v>
      </c>
      <c r="O1305" t="s">
        <v>340</v>
      </c>
      <c r="P1305" t="s">
        <v>1213</v>
      </c>
      <c r="Q1305" s="131">
        <v>695</v>
      </c>
      <c r="R1305" s="131">
        <v>1</v>
      </c>
      <c r="S1305" s="131">
        <v>4272</v>
      </c>
      <c r="T1305" s="109">
        <v>0.70299999999999996</v>
      </c>
      <c r="U1305" s="131">
        <v>30.393000000000001</v>
      </c>
      <c r="V1305" s="132">
        <v>0</v>
      </c>
      <c r="W1305" s="132">
        <v>1.451288852704424E-3</v>
      </c>
      <c r="X1305" s="132">
        <v>1E-4</v>
      </c>
    </row>
    <row r="1306" spans="1:24">
      <c r="A1306" t="s">
        <v>1214</v>
      </c>
      <c r="B1306" t="s">
        <v>1259</v>
      </c>
      <c r="C1306" t="s">
        <v>2272</v>
      </c>
      <c r="D1306" t="s">
        <v>2273</v>
      </c>
      <c r="E1306" t="s">
        <v>310</v>
      </c>
      <c r="F1306" t="s">
        <v>2272</v>
      </c>
      <c r="G1306" t="s">
        <v>3717</v>
      </c>
      <c r="H1306" t="s">
        <v>322</v>
      </c>
      <c r="I1306" t="s">
        <v>918</v>
      </c>
      <c r="J1306" t="s">
        <v>205</v>
      </c>
      <c r="K1306" t="s">
        <v>205</v>
      </c>
      <c r="L1306" t="s">
        <v>326</v>
      </c>
      <c r="M1306" t="s">
        <v>341</v>
      </c>
      <c r="N1306" t="s">
        <v>442</v>
      </c>
      <c r="O1306" t="s">
        <v>340</v>
      </c>
      <c r="P1306" t="s">
        <v>1213</v>
      </c>
      <c r="Q1306" s="131">
        <v>1488</v>
      </c>
      <c r="R1306" s="131">
        <v>1</v>
      </c>
      <c r="S1306" s="131">
        <v>1244</v>
      </c>
      <c r="T1306" s="109"/>
      <c r="U1306" s="131">
        <v>18.510999999999999</v>
      </c>
      <c r="V1306" s="132">
        <v>0</v>
      </c>
      <c r="W1306" s="132">
        <v>8.8391432081109435E-4</v>
      </c>
      <c r="X1306" s="132">
        <v>6.0000000000000002E-5</v>
      </c>
    </row>
    <row r="1307" spans="1:24">
      <c r="A1307" t="s">
        <v>1214</v>
      </c>
      <c r="B1307" t="s">
        <v>1259</v>
      </c>
      <c r="C1307" t="s">
        <v>2224</v>
      </c>
      <c r="D1307" t="s">
        <v>2225</v>
      </c>
      <c r="E1307" t="s">
        <v>310</v>
      </c>
      <c r="F1307" t="s">
        <v>2224</v>
      </c>
      <c r="G1307" t="s">
        <v>3636</v>
      </c>
      <c r="H1307" t="s">
        <v>322</v>
      </c>
      <c r="I1307" t="s">
        <v>918</v>
      </c>
      <c r="J1307" t="s">
        <v>205</v>
      </c>
      <c r="K1307" t="s">
        <v>205</v>
      </c>
      <c r="L1307" t="s">
        <v>326</v>
      </c>
      <c r="M1307" t="s">
        <v>341</v>
      </c>
      <c r="N1307" t="s">
        <v>448</v>
      </c>
      <c r="O1307" t="s">
        <v>340</v>
      </c>
      <c r="P1307" t="s">
        <v>1213</v>
      </c>
      <c r="Q1307" s="131">
        <v>46</v>
      </c>
      <c r="R1307" s="131">
        <v>1</v>
      </c>
      <c r="S1307" s="131">
        <v>36740</v>
      </c>
      <c r="T1307" s="109"/>
      <c r="U1307" s="131">
        <v>16.899999999999999</v>
      </c>
      <c r="V1307" s="132">
        <v>0</v>
      </c>
      <c r="W1307" s="132">
        <v>8.0698784623777723E-4</v>
      </c>
      <c r="X1307" s="132">
        <v>5.0000000000000002E-5</v>
      </c>
    </row>
    <row r="1308" spans="1:24">
      <c r="A1308" t="s">
        <v>1214</v>
      </c>
      <c r="B1308" t="s">
        <v>1259</v>
      </c>
      <c r="C1308" t="s">
        <v>3723</v>
      </c>
      <c r="D1308" t="s">
        <v>3724</v>
      </c>
      <c r="E1308" t="s">
        <v>310</v>
      </c>
      <c r="F1308" t="s">
        <v>3725</v>
      </c>
      <c r="G1308" t="s">
        <v>3726</v>
      </c>
      <c r="H1308" t="s">
        <v>322</v>
      </c>
      <c r="I1308" t="s">
        <v>918</v>
      </c>
      <c r="J1308" t="s">
        <v>205</v>
      </c>
      <c r="K1308" t="s">
        <v>205</v>
      </c>
      <c r="L1308" t="s">
        <v>326</v>
      </c>
      <c r="M1308" t="s">
        <v>341</v>
      </c>
      <c r="N1308" t="s">
        <v>477</v>
      </c>
      <c r="O1308" t="s">
        <v>340</v>
      </c>
      <c r="P1308" t="s">
        <v>1213</v>
      </c>
      <c r="Q1308" s="131">
        <v>172</v>
      </c>
      <c r="R1308" s="131">
        <v>1</v>
      </c>
      <c r="S1308" s="131">
        <v>8680</v>
      </c>
      <c r="T1308" s="109"/>
      <c r="U1308" s="131">
        <v>14.93</v>
      </c>
      <c r="V1308" s="132">
        <v>0</v>
      </c>
      <c r="W1308" s="132">
        <v>7.1291884877692396E-4</v>
      </c>
      <c r="X1308" s="132">
        <v>5.0000000000000002E-5</v>
      </c>
    </row>
    <row r="1309" spans="1:24">
      <c r="A1309" t="s">
        <v>1214</v>
      </c>
      <c r="B1309" t="s">
        <v>1259</v>
      </c>
      <c r="C1309" t="s">
        <v>2935</v>
      </c>
      <c r="D1309" t="s">
        <v>2936</v>
      </c>
      <c r="E1309" t="s">
        <v>310</v>
      </c>
      <c r="F1309" t="s">
        <v>2935</v>
      </c>
      <c r="G1309" t="s">
        <v>3751</v>
      </c>
      <c r="H1309" t="s">
        <v>322</v>
      </c>
      <c r="I1309" t="s">
        <v>918</v>
      </c>
      <c r="J1309" t="s">
        <v>205</v>
      </c>
      <c r="K1309" t="s">
        <v>205</v>
      </c>
      <c r="L1309" t="s">
        <v>326</v>
      </c>
      <c r="M1309" t="s">
        <v>341</v>
      </c>
      <c r="N1309" t="s">
        <v>448</v>
      </c>
      <c r="O1309" t="s">
        <v>340</v>
      </c>
      <c r="P1309" t="s">
        <v>1213</v>
      </c>
      <c r="Q1309" s="131">
        <v>36</v>
      </c>
      <c r="R1309" s="131">
        <v>1</v>
      </c>
      <c r="S1309" s="131">
        <v>30100</v>
      </c>
      <c r="T1309" s="109"/>
      <c r="U1309" s="131">
        <v>10.836</v>
      </c>
      <c r="V1309" s="132">
        <v>0</v>
      </c>
      <c r="W1309" s="132">
        <v>5.1742723679482571E-4</v>
      </c>
      <c r="X1309" s="132">
        <v>3.0000000000000001E-5</v>
      </c>
    </row>
    <row r="1310" spans="1:24">
      <c r="A1310" t="s">
        <v>1214</v>
      </c>
      <c r="B1310" t="s">
        <v>1259</v>
      </c>
      <c r="C1310" t="s">
        <v>3960</v>
      </c>
      <c r="D1310" t="s">
        <v>3961</v>
      </c>
      <c r="E1310" t="s">
        <v>310</v>
      </c>
      <c r="F1310" t="s">
        <v>3962</v>
      </c>
      <c r="G1310" t="s">
        <v>3963</v>
      </c>
      <c r="H1310" t="s">
        <v>322</v>
      </c>
      <c r="I1310" t="s">
        <v>918</v>
      </c>
      <c r="J1310" t="s">
        <v>205</v>
      </c>
      <c r="K1310" t="s">
        <v>205</v>
      </c>
      <c r="L1310" t="s">
        <v>326</v>
      </c>
      <c r="M1310" t="s">
        <v>341</v>
      </c>
      <c r="N1310" t="s">
        <v>451</v>
      </c>
      <c r="O1310" t="s">
        <v>340</v>
      </c>
      <c r="P1310" t="s">
        <v>1213</v>
      </c>
      <c r="Q1310" s="131">
        <v>5688</v>
      </c>
      <c r="R1310" s="131">
        <v>1</v>
      </c>
      <c r="S1310" s="131">
        <v>167.8</v>
      </c>
      <c r="T1310" s="109"/>
      <c r="U1310" s="131">
        <v>9.5440000000000005</v>
      </c>
      <c r="V1310" s="132">
        <v>3.4000000000000002E-4</v>
      </c>
      <c r="W1310" s="132">
        <v>4.5573325470374832E-4</v>
      </c>
      <c r="X1310" s="132">
        <v>3.0000000000000001E-5</v>
      </c>
    </row>
    <row r="1311" spans="1:24">
      <c r="A1311" t="s">
        <v>1214</v>
      </c>
      <c r="B1311" t="s">
        <v>1259</v>
      </c>
      <c r="C1311" t="s">
        <v>1581</v>
      </c>
      <c r="D1311" t="s">
        <v>1582</v>
      </c>
      <c r="E1311" t="s">
        <v>310</v>
      </c>
      <c r="F1311" t="s">
        <v>3584</v>
      </c>
      <c r="G1311" t="s">
        <v>3585</v>
      </c>
      <c r="H1311" t="s">
        <v>322</v>
      </c>
      <c r="I1311" t="s">
        <v>918</v>
      </c>
      <c r="J1311" t="s">
        <v>205</v>
      </c>
      <c r="K1311" t="s">
        <v>205</v>
      </c>
      <c r="L1311" t="s">
        <v>326</v>
      </c>
      <c r="M1311" t="s">
        <v>341</v>
      </c>
      <c r="N1311" t="s">
        <v>448</v>
      </c>
      <c r="O1311" t="s">
        <v>340</v>
      </c>
      <c r="P1311" t="s">
        <v>1213</v>
      </c>
      <c r="Q1311" s="131">
        <v>343</v>
      </c>
      <c r="R1311" s="131">
        <v>1</v>
      </c>
      <c r="S1311" s="131">
        <v>2063</v>
      </c>
      <c r="T1311" s="109"/>
      <c r="U1311" s="131">
        <v>7.0759999999999996</v>
      </c>
      <c r="V1311" s="132">
        <v>1.0000000000000001E-5</v>
      </c>
      <c r="W1311" s="132">
        <v>3.3788437869695335E-4</v>
      </c>
      <c r="X1311" s="132">
        <v>2.0000000000000002E-5</v>
      </c>
    </row>
    <row r="1312" spans="1:24">
      <c r="A1312" t="s">
        <v>1214</v>
      </c>
      <c r="B1312" t="s">
        <v>1259</v>
      </c>
      <c r="C1312" t="s">
        <v>2606</v>
      </c>
      <c r="D1312" t="s">
        <v>2607</v>
      </c>
      <c r="E1312" t="s">
        <v>310</v>
      </c>
      <c r="F1312" t="s">
        <v>2606</v>
      </c>
      <c r="G1312" t="s">
        <v>3543</v>
      </c>
      <c r="H1312" t="s">
        <v>322</v>
      </c>
      <c r="I1312" t="s">
        <v>918</v>
      </c>
      <c r="J1312" t="s">
        <v>205</v>
      </c>
      <c r="K1312" t="s">
        <v>205</v>
      </c>
      <c r="L1312" t="s">
        <v>326</v>
      </c>
      <c r="M1312" t="s">
        <v>341</v>
      </c>
      <c r="N1312" t="s">
        <v>479</v>
      </c>
      <c r="O1312" t="s">
        <v>340</v>
      </c>
      <c r="P1312" t="s">
        <v>1213</v>
      </c>
      <c r="Q1312" s="131">
        <v>377.77</v>
      </c>
      <c r="R1312" s="131">
        <v>1</v>
      </c>
      <c r="S1312" s="131">
        <v>1735</v>
      </c>
      <c r="T1312" s="109"/>
      <c r="U1312" s="131">
        <v>6.5540000000000003</v>
      </c>
      <c r="V1312" s="132">
        <v>0</v>
      </c>
      <c r="W1312" s="132">
        <v>3.1295848190783385E-4</v>
      </c>
      <c r="X1312" s="132">
        <v>2.0000000000000002E-5</v>
      </c>
    </row>
    <row r="1313" spans="1:24">
      <c r="A1313" t="s">
        <v>1214</v>
      </c>
      <c r="B1313" t="s">
        <v>1259</v>
      </c>
      <c r="C1313" t="s">
        <v>3919</v>
      </c>
      <c r="D1313" t="s">
        <v>3920</v>
      </c>
      <c r="E1313" t="s">
        <v>310</v>
      </c>
      <c r="F1313" t="s">
        <v>3921</v>
      </c>
      <c r="G1313" t="s">
        <v>3922</v>
      </c>
      <c r="H1313" t="s">
        <v>322</v>
      </c>
      <c r="I1313" t="s">
        <v>918</v>
      </c>
      <c r="J1313" t="s">
        <v>205</v>
      </c>
      <c r="K1313" t="s">
        <v>205</v>
      </c>
      <c r="L1313" t="s">
        <v>326</v>
      </c>
      <c r="M1313" t="s">
        <v>341</v>
      </c>
      <c r="N1313" t="s">
        <v>451</v>
      </c>
      <c r="O1313" t="s">
        <v>340</v>
      </c>
      <c r="P1313" t="s">
        <v>1213</v>
      </c>
      <c r="Q1313" s="131">
        <v>3700</v>
      </c>
      <c r="R1313" s="131">
        <v>1</v>
      </c>
      <c r="S1313" s="131">
        <v>126.7</v>
      </c>
      <c r="T1313" s="109"/>
      <c r="U1313" s="131">
        <v>4.6879999999999997</v>
      </c>
      <c r="V1313" s="132">
        <v>5.4000000000000001E-4</v>
      </c>
      <c r="W1313" s="132">
        <v>2.2385556350075145E-4</v>
      </c>
      <c r="X1313" s="132">
        <v>1.0000000000000001E-5</v>
      </c>
    </row>
    <row r="1314" spans="1:24">
      <c r="A1314" t="s">
        <v>1214</v>
      </c>
      <c r="B1314" t="s">
        <v>1259</v>
      </c>
      <c r="C1314" t="s">
        <v>3923</v>
      </c>
      <c r="D1314" t="s">
        <v>3924</v>
      </c>
      <c r="E1314" t="s">
        <v>80</v>
      </c>
      <c r="F1314" t="s">
        <v>3925</v>
      </c>
      <c r="G1314" t="s">
        <v>3926</v>
      </c>
      <c r="H1314" t="s">
        <v>322</v>
      </c>
      <c r="I1314" t="s">
        <v>918</v>
      </c>
      <c r="J1314" t="s">
        <v>206</v>
      </c>
      <c r="K1314" t="s">
        <v>225</v>
      </c>
      <c r="L1314" t="s">
        <v>326</v>
      </c>
      <c r="M1314" t="s">
        <v>345</v>
      </c>
      <c r="N1314" t="s">
        <v>549</v>
      </c>
      <c r="O1314" t="s">
        <v>340</v>
      </c>
      <c r="P1314" t="s">
        <v>1216</v>
      </c>
      <c r="Q1314" s="131">
        <v>1705</v>
      </c>
      <c r="R1314" s="131">
        <v>3.3719999999999999</v>
      </c>
      <c r="S1314" s="131">
        <v>15799</v>
      </c>
      <c r="T1314" s="109">
        <v>1.2999999999999999E-2</v>
      </c>
      <c r="U1314" s="131">
        <v>908.36900000000003</v>
      </c>
      <c r="V1314" s="132">
        <v>0</v>
      </c>
      <c r="W1314" s="132">
        <v>4.3375310230719735E-2</v>
      </c>
      <c r="X1314" s="132">
        <v>2.8600000000000001E-3</v>
      </c>
    </row>
    <row r="1315" spans="1:24">
      <c r="A1315" t="s">
        <v>1214</v>
      </c>
      <c r="B1315" t="s">
        <v>1259</v>
      </c>
      <c r="C1315" t="s">
        <v>3352</v>
      </c>
      <c r="D1315" t="s">
        <v>3353</v>
      </c>
      <c r="E1315" t="s">
        <v>80</v>
      </c>
      <c r="F1315" t="s">
        <v>3352</v>
      </c>
      <c r="G1315" t="s">
        <v>3680</v>
      </c>
      <c r="H1315" t="s">
        <v>322</v>
      </c>
      <c r="I1315" t="s">
        <v>918</v>
      </c>
      <c r="J1315" t="s">
        <v>206</v>
      </c>
      <c r="K1315" t="s">
        <v>225</v>
      </c>
      <c r="L1315" t="s">
        <v>326</v>
      </c>
      <c r="M1315" t="s">
        <v>345</v>
      </c>
      <c r="N1315" t="s">
        <v>546</v>
      </c>
      <c r="O1315" t="s">
        <v>340</v>
      </c>
      <c r="P1315" t="s">
        <v>1216</v>
      </c>
      <c r="Q1315" s="131">
        <v>296</v>
      </c>
      <c r="R1315" s="131">
        <v>3.3719999999999999</v>
      </c>
      <c r="S1315" s="131">
        <v>73809</v>
      </c>
      <c r="T1315" s="109"/>
      <c r="U1315" s="131">
        <v>736.69600000000003</v>
      </c>
      <c r="V1315" s="132">
        <v>0</v>
      </c>
      <c r="W1315" s="132">
        <v>3.517779398650802E-2</v>
      </c>
      <c r="X1315" s="132">
        <v>2.32E-3</v>
      </c>
    </row>
    <row r="1316" spans="1:24">
      <c r="A1316" t="s">
        <v>1214</v>
      </c>
      <c r="B1316" t="s">
        <v>1259</v>
      </c>
      <c r="C1316" t="s">
        <v>3660</v>
      </c>
      <c r="D1316" t="s">
        <v>3661</v>
      </c>
      <c r="E1316" t="s">
        <v>80</v>
      </c>
      <c r="F1316" t="s">
        <v>3662</v>
      </c>
      <c r="G1316" t="s">
        <v>3663</v>
      </c>
      <c r="H1316" t="s">
        <v>322</v>
      </c>
      <c r="I1316" t="s">
        <v>918</v>
      </c>
      <c r="J1316" t="s">
        <v>206</v>
      </c>
      <c r="K1316" t="s">
        <v>225</v>
      </c>
      <c r="L1316" t="s">
        <v>326</v>
      </c>
      <c r="M1316" t="s">
        <v>345</v>
      </c>
      <c r="N1316" t="s">
        <v>546</v>
      </c>
      <c r="O1316" t="s">
        <v>340</v>
      </c>
      <c r="P1316" t="s">
        <v>1216</v>
      </c>
      <c r="Q1316" s="131">
        <v>1205</v>
      </c>
      <c r="R1316" s="131">
        <v>3.3719999999999999</v>
      </c>
      <c r="S1316" s="131">
        <v>17739</v>
      </c>
      <c r="T1316" s="109"/>
      <c r="U1316" s="131">
        <v>720.78200000000004</v>
      </c>
      <c r="V1316" s="132">
        <v>0</v>
      </c>
      <c r="W1316" s="132">
        <v>3.4417888389760808E-2</v>
      </c>
      <c r="X1316" s="132">
        <v>2.2699999999999999E-3</v>
      </c>
    </row>
    <row r="1317" spans="1:24">
      <c r="A1317" t="s">
        <v>1214</v>
      </c>
      <c r="B1317" t="s">
        <v>1259</v>
      </c>
      <c r="C1317" t="s">
        <v>3263</v>
      </c>
      <c r="D1317" t="s">
        <v>3264</v>
      </c>
      <c r="E1317" t="s">
        <v>80</v>
      </c>
      <c r="F1317" t="s">
        <v>3801</v>
      </c>
      <c r="G1317" t="s">
        <v>3802</v>
      </c>
      <c r="H1317" t="s">
        <v>322</v>
      </c>
      <c r="I1317" t="s">
        <v>918</v>
      </c>
      <c r="J1317" t="s">
        <v>206</v>
      </c>
      <c r="K1317" t="s">
        <v>225</v>
      </c>
      <c r="L1317" t="s">
        <v>326</v>
      </c>
      <c r="M1317" t="s">
        <v>345</v>
      </c>
      <c r="N1317" t="s">
        <v>545</v>
      </c>
      <c r="O1317" t="s">
        <v>340</v>
      </c>
      <c r="P1317" t="s">
        <v>1216</v>
      </c>
      <c r="Q1317" s="131">
        <v>935</v>
      </c>
      <c r="R1317" s="131">
        <v>3.3719999999999999</v>
      </c>
      <c r="S1317" s="131">
        <v>21939</v>
      </c>
      <c r="T1317" s="109"/>
      <c r="U1317" s="131">
        <v>691.697</v>
      </c>
      <c r="V1317" s="132">
        <v>0</v>
      </c>
      <c r="W1317" s="132">
        <v>3.3029057531309573E-2</v>
      </c>
      <c r="X1317" s="132">
        <v>2.1800000000000001E-3</v>
      </c>
    </row>
    <row r="1318" spans="1:24">
      <c r="A1318" t="s">
        <v>1214</v>
      </c>
      <c r="B1318" t="s">
        <v>1259</v>
      </c>
      <c r="C1318" t="s">
        <v>3648</v>
      </c>
      <c r="D1318" t="s">
        <v>3649</v>
      </c>
      <c r="E1318" t="s">
        <v>80</v>
      </c>
      <c r="F1318" t="s">
        <v>3650</v>
      </c>
      <c r="G1318" t="s">
        <v>3651</v>
      </c>
      <c r="H1318" t="s">
        <v>322</v>
      </c>
      <c r="I1318" t="s">
        <v>918</v>
      </c>
      <c r="J1318" t="s">
        <v>206</v>
      </c>
      <c r="K1318" t="s">
        <v>225</v>
      </c>
      <c r="L1318" t="s">
        <v>326</v>
      </c>
      <c r="M1318" t="s">
        <v>345</v>
      </c>
      <c r="N1318" t="s">
        <v>545</v>
      </c>
      <c r="O1318" t="s">
        <v>340</v>
      </c>
      <c r="P1318" t="s">
        <v>1216</v>
      </c>
      <c r="Q1318" s="131">
        <v>351</v>
      </c>
      <c r="R1318" s="131">
        <v>3.3719999999999999</v>
      </c>
      <c r="S1318" s="131">
        <v>49741</v>
      </c>
      <c r="T1318" s="109"/>
      <c r="U1318" s="131">
        <v>588.721</v>
      </c>
      <c r="V1318" s="132">
        <v>0</v>
      </c>
      <c r="W1318" s="132">
        <v>2.8111875255914229E-2</v>
      </c>
      <c r="X1318" s="132">
        <v>1.8500000000000001E-3</v>
      </c>
    </row>
    <row r="1319" spans="1:24">
      <c r="A1319" t="s">
        <v>1214</v>
      </c>
      <c r="B1319" t="s">
        <v>1259</v>
      </c>
      <c r="C1319" t="s">
        <v>3689</v>
      </c>
      <c r="D1319" t="s">
        <v>3690</v>
      </c>
      <c r="E1319" t="s">
        <v>80</v>
      </c>
      <c r="F1319" t="s">
        <v>3691</v>
      </c>
      <c r="G1319" t="s">
        <v>3692</v>
      </c>
      <c r="H1319" t="s">
        <v>322</v>
      </c>
      <c r="I1319" t="s">
        <v>918</v>
      </c>
      <c r="J1319" t="s">
        <v>206</v>
      </c>
      <c r="K1319" t="s">
        <v>225</v>
      </c>
      <c r="L1319" t="s">
        <v>326</v>
      </c>
      <c r="M1319" t="s">
        <v>345</v>
      </c>
      <c r="N1319" t="s">
        <v>547</v>
      </c>
      <c r="O1319" t="s">
        <v>340</v>
      </c>
      <c r="P1319" t="s">
        <v>1216</v>
      </c>
      <c r="Q1319" s="131">
        <v>745</v>
      </c>
      <c r="R1319" s="131">
        <v>3.3719999999999999</v>
      </c>
      <c r="S1319" s="131">
        <v>20517</v>
      </c>
      <c r="T1319" s="109"/>
      <c r="U1319" s="131">
        <v>515.41600000000005</v>
      </c>
      <c r="V1319" s="132">
        <v>0</v>
      </c>
      <c r="W1319" s="132">
        <v>2.4611505784407708E-2</v>
      </c>
      <c r="X1319" s="132">
        <v>1.6199999999999999E-3</v>
      </c>
    </row>
    <row r="1320" spans="1:24">
      <c r="A1320" t="s">
        <v>1214</v>
      </c>
      <c r="B1320" t="s">
        <v>1259</v>
      </c>
      <c r="C1320" t="s">
        <v>3357</v>
      </c>
      <c r="D1320" t="s">
        <v>3358</v>
      </c>
      <c r="E1320" t="s">
        <v>80</v>
      </c>
      <c r="F1320" t="s">
        <v>3664</v>
      </c>
      <c r="G1320" t="s">
        <v>3665</v>
      </c>
      <c r="H1320" t="s">
        <v>322</v>
      </c>
      <c r="I1320" t="s">
        <v>918</v>
      </c>
      <c r="J1320" t="s">
        <v>206</v>
      </c>
      <c r="K1320" t="s">
        <v>302</v>
      </c>
      <c r="L1320" t="s">
        <v>326</v>
      </c>
      <c r="M1320" t="s">
        <v>345</v>
      </c>
      <c r="N1320" t="s">
        <v>549</v>
      </c>
      <c r="O1320" t="s">
        <v>340</v>
      </c>
      <c r="P1320" t="s">
        <v>1216</v>
      </c>
      <c r="Q1320" s="131">
        <v>584</v>
      </c>
      <c r="R1320" s="131">
        <v>3.3719999999999999</v>
      </c>
      <c r="S1320" s="131">
        <v>22649</v>
      </c>
      <c r="T1320" s="109">
        <v>0.27400000000000002</v>
      </c>
      <c r="U1320" s="131">
        <v>446.93900000000002</v>
      </c>
      <c r="V1320" s="132">
        <v>0</v>
      </c>
      <c r="W1320" s="132">
        <v>2.1341676982820471E-2</v>
      </c>
      <c r="X1320" s="132">
        <v>1.41E-3</v>
      </c>
    </row>
    <row r="1321" spans="1:24">
      <c r="A1321" t="s">
        <v>1214</v>
      </c>
      <c r="B1321" t="s">
        <v>1259</v>
      </c>
      <c r="C1321" t="s">
        <v>3935</v>
      </c>
      <c r="D1321" t="s">
        <v>3936</v>
      </c>
      <c r="E1321" t="s">
        <v>80</v>
      </c>
      <c r="F1321" t="s">
        <v>3937</v>
      </c>
      <c r="G1321" t="s">
        <v>3938</v>
      </c>
      <c r="H1321" t="s">
        <v>322</v>
      </c>
      <c r="I1321" t="s">
        <v>918</v>
      </c>
      <c r="J1321" t="s">
        <v>206</v>
      </c>
      <c r="K1321" t="s">
        <v>273</v>
      </c>
      <c r="L1321" t="s">
        <v>326</v>
      </c>
      <c r="M1321" t="s">
        <v>315</v>
      </c>
      <c r="N1321" t="s">
        <v>569</v>
      </c>
      <c r="O1321" t="s">
        <v>340</v>
      </c>
      <c r="P1321" t="s">
        <v>1217</v>
      </c>
      <c r="Q1321" s="131">
        <v>5237</v>
      </c>
      <c r="R1321" s="131">
        <v>3.9550000000000001</v>
      </c>
      <c r="S1321" s="131">
        <v>110</v>
      </c>
      <c r="T1321" s="109"/>
      <c r="U1321" s="131">
        <v>22.785</v>
      </c>
      <c r="V1321" s="132">
        <v>6.9999999999999994E-5</v>
      </c>
      <c r="W1321" s="132">
        <v>1.0880010696170269E-3</v>
      </c>
      <c r="X1321" s="132">
        <v>6.9999999999999994E-5</v>
      </c>
    </row>
    <row r="1322" spans="1:24">
      <c r="A1322" t="s">
        <v>1214</v>
      </c>
      <c r="B1322" t="s">
        <v>1259</v>
      </c>
      <c r="C1322" t="s">
        <v>3927</v>
      </c>
      <c r="D1322" t="s">
        <v>3928</v>
      </c>
      <c r="E1322" t="s">
        <v>310</v>
      </c>
      <c r="F1322" t="s">
        <v>3929</v>
      </c>
      <c r="G1322" t="s">
        <v>3930</v>
      </c>
      <c r="H1322" t="s">
        <v>322</v>
      </c>
      <c r="I1322" t="s">
        <v>918</v>
      </c>
      <c r="J1322" t="s">
        <v>206</v>
      </c>
      <c r="K1322" t="s">
        <v>205</v>
      </c>
      <c r="L1322" t="s">
        <v>326</v>
      </c>
      <c r="M1322" t="s">
        <v>347</v>
      </c>
      <c r="N1322" t="s">
        <v>545</v>
      </c>
      <c r="O1322" t="s">
        <v>340</v>
      </c>
      <c r="P1322" t="s">
        <v>1216</v>
      </c>
      <c r="Q1322" s="131">
        <v>1530.2</v>
      </c>
      <c r="R1322" s="131">
        <v>3.3719999999999999</v>
      </c>
      <c r="S1322" s="131">
        <v>59.5</v>
      </c>
      <c r="T1322" s="109"/>
      <c r="U1322" s="131">
        <v>3.07</v>
      </c>
      <c r="V1322" s="132">
        <v>5.0000000000000002E-5</v>
      </c>
      <c r="W1322" s="132">
        <v>1.4659483360650747E-4</v>
      </c>
      <c r="X1322" s="132">
        <v>1.0000000000000001E-5</v>
      </c>
    </row>
    <row r="1323" spans="1:24">
      <c r="A1323" t="s">
        <v>1214</v>
      </c>
      <c r="B1323" t="s">
        <v>1255</v>
      </c>
      <c r="C1323" t="s">
        <v>3561</v>
      </c>
      <c r="D1323" t="s">
        <v>3562</v>
      </c>
      <c r="E1323" t="s">
        <v>310</v>
      </c>
      <c r="F1323" t="s">
        <v>3561</v>
      </c>
      <c r="G1323" t="s">
        <v>3563</v>
      </c>
      <c r="H1323" t="s">
        <v>322</v>
      </c>
      <c r="I1323" t="s">
        <v>918</v>
      </c>
      <c r="J1323" t="s">
        <v>205</v>
      </c>
      <c r="K1323" t="s">
        <v>205</v>
      </c>
      <c r="L1323" t="s">
        <v>326</v>
      </c>
      <c r="M1323" t="s">
        <v>341</v>
      </c>
      <c r="N1323" t="s">
        <v>459</v>
      </c>
      <c r="O1323" t="s">
        <v>340</v>
      </c>
      <c r="P1323" t="s">
        <v>1213</v>
      </c>
      <c r="Q1323" s="131">
        <v>47600</v>
      </c>
      <c r="R1323" s="131">
        <v>1</v>
      </c>
      <c r="S1323" s="131">
        <v>29040</v>
      </c>
      <c r="T1323" s="109"/>
      <c r="U1323" s="131">
        <v>13823.04</v>
      </c>
      <c r="V1323" s="132">
        <v>0</v>
      </c>
      <c r="W1323" s="132">
        <v>0.47427661531412579</v>
      </c>
      <c r="X1323" s="132">
        <v>1.6000000000000001E-4</v>
      </c>
    </row>
    <row r="1327" spans="1:24">
      <c r="Q1327" s="161"/>
      <c r="S1327" s="160"/>
    </row>
    <row r="1329" spans="18:19">
      <c r="S1329" s="160"/>
    </row>
    <row r="1330" spans="18:19">
      <c r="R1330" s="160"/>
    </row>
  </sheetData>
  <sheetProtection formatColumns="0"/>
  <autoFilter ref="A1:Y1323"/>
  <customSheetViews>
    <customSheetView guid="{AE318230-F718-49FC-82EB-7CAC3DCD05F1}" showGridLines="0" hiddenRows="1" topLeftCell="O1">
      <selection activeCell="X26" sqref="X26"/>
      <pageMargins left="0" right="0" top="0" bottom="0" header="0" footer="0"/>
    </customSheetView>
  </customSheetViews>
  <dataValidations count="8">
    <dataValidation type="list" allowBlank="1" showInputMessage="1" showErrorMessage="1" sqref="J2:J19">
      <formula1>israel_abroad</formula1>
    </dataValidation>
    <dataValidation type="list" allowBlank="1" showInputMessage="1" showErrorMessage="1" sqref="O2:O19">
      <formula1>Holding_interest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E2:E20">
      <formula1>Issuer_Number_Type_2</formula1>
    </dataValidation>
    <dataValidation type="list" allowBlank="1" showInputMessage="1" showErrorMessage="1" sqref="H2:H20">
      <formula1>Security_ID_Number_Type</formula1>
    </dataValidation>
    <dataValidation type="list" allowBlank="1" showInputMessage="1" showErrorMessage="1" sqref="N2:N21">
      <formula1>Industry_Sector</formula1>
    </dataValidation>
    <dataValidation type="list" allowBlank="1" showInputMessage="1" showErrorMessage="1" sqref="L2:L20">
      <formula1>Tradeable_Status</formula1>
    </dataValidation>
    <dataValidation type="list" allowBlank="1" showInputMessage="1" showErrorMessage="1" sqref="M2:M20">
      <formula1>Stock_Exchange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בחירה'!$C$884:$C$889</xm:f>
          </x14:formula1>
          <xm:sqref>I2:I19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W582"/>
  <sheetViews>
    <sheetView rightToLeft="1" topLeftCell="P1" workbookViewId="0">
      <selection activeCell="X30" sqref="X30"/>
    </sheetView>
  </sheetViews>
  <sheetFormatPr defaultColWidth="9" defaultRowHeight="14.25"/>
  <cols>
    <col min="1" max="4" width="11.625" style="2" customWidth="1"/>
    <col min="5" max="5" width="11.625" style="4" customWidth="1"/>
    <col min="6" max="6" width="38.125" style="2" bestFit="1" customWidth="1"/>
    <col min="7" max="11" width="11.625" style="2" customWidth="1"/>
    <col min="12" max="12" width="11.625" style="2"/>
    <col min="13" max="13" width="75.5" style="2" bestFit="1" customWidth="1"/>
    <col min="14" max="15" width="11.625" style="2" customWidth="1"/>
    <col min="16" max="16" width="11.625" style="4" customWidth="1"/>
    <col min="17" max="24" width="11.625" style="2" customWidth="1"/>
    <col min="25" max="16384" width="9" style="2"/>
  </cols>
  <sheetData>
    <row r="1" spans="1:23" ht="66.75" customHeight="1">
      <c r="A1" s="17" t="s">
        <v>49</v>
      </c>
      <c r="B1" s="17" t="s">
        <v>50</v>
      </c>
      <c r="C1" s="17" t="s">
        <v>66</v>
      </c>
      <c r="D1" s="17" t="s">
        <v>80</v>
      </c>
      <c r="E1" s="17" t="s">
        <v>81</v>
      </c>
      <c r="F1" s="17" t="s">
        <v>67</v>
      </c>
      <c r="G1" s="17" t="s">
        <v>68</v>
      </c>
      <c r="H1" s="17" t="s">
        <v>82</v>
      </c>
      <c r="I1" s="17" t="s">
        <v>54</v>
      </c>
      <c r="J1" s="17" t="s">
        <v>55</v>
      </c>
      <c r="K1" s="17" t="s">
        <v>69</v>
      </c>
      <c r="L1" s="17" t="s">
        <v>70</v>
      </c>
      <c r="M1" s="17" t="s">
        <v>90</v>
      </c>
      <c r="N1" s="17" t="s">
        <v>56</v>
      </c>
      <c r="O1" s="17" t="s">
        <v>59</v>
      </c>
      <c r="P1" s="17" t="s">
        <v>76</v>
      </c>
      <c r="Q1" s="17" t="s">
        <v>61</v>
      </c>
      <c r="R1" s="17" t="s">
        <v>77</v>
      </c>
      <c r="S1" s="17" t="s">
        <v>75</v>
      </c>
      <c r="T1" s="17" t="s">
        <v>63</v>
      </c>
      <c r="U1" s="17" t="s">
        <v>79</v>
      </c>
      <c r="V1" s="17" t="s">
        <v>64</v>
      </c>
      <c r="W1" s="17" t="s">
        <v>65</v>
      </c>
    </row>
    <row r="2" spans="1:23">
      <c r="A2" t="s">
        <v>1214</v>
      </c>
      <c r="B2" t="s">
        <v>1218</v>
      </c>
      <c r="C2" t="s">
        <v>4228</v>
      </c>
      <c r="D2" t="s">
        <v>4229</v>
      </c>
      <c r="E2" t="s">
        <v>80</v>
      </c>
      <c r="F2" t="s">
        <v>4230</v>
      </c>
      <c r="G2" t="s">
        <v>4231</v>
      </c>
      <c r="H2" t="s">
        <v>322</v>
      </c>
      <c r="I2" t="s">
        <v>966</v>
      </c>
      <c r="J2" t="s">
        <v>206</v>
      </c>
      <c r="K2" t="s">
        <v>225</v>
      </c>
      <c r="L2" t="s">
        <v>345</v>
      </c>
      <c r="M2" t="s">
        <v>605</v>
      </c>
      <c r="N2" t="s">
        <v>340</v>
      </c>
      <c r="O2" t="s">
        <v>1216</v>
      </c>
      <c r="P2" s="131">
        <v>22000</v>
      </c>
      <c r="Q2" s="131">
        <v>3.3719999999999999</v>
      </c>
      <c r="R2" s="131">
        <v>56803</v>
      </c>
      <c r="S2" s="131">
        <v>38.383000000000003</v>
      </c>
      <c r="T2" s="131">
        <v>42268.165999999997</v>
      </c>
      <c r="U2" s="132">
        <v>0</v>
      </c>
      <c r="V2" s="132">
        <v>0.58520000000000005</v>
      </c>
      <c r="W2" s="132">
        <v>2.6069999999999999E-2</v>
      </c>
    </row>
    <row r="3" spans="1:23">
      <c r="A3" t="s">
        <v>1214</v>
      </c>
      <c r="B3" t="s">
        <v>1218</v>
      </c>
      <c r="C3" t="s">
        <v>4232</v>
      </c>
      <c r="D3" t="s">
        <v>4233</v>
      </c>
      <c r="E3" t="s">
        <v>80</v>
      </c>
      <c r="F3" t="s">
        <v>4234</v>
      </c>
      <c r="G3" t="s">
        <v>4235</v>
      </c>
      <c r="H3" t="s">
        <v>322</v>
      </c>
      <c r="I3" t="s">
        <v>966</v>
      </c>
      <c r="J3" t="s">
        <v>206</v>
      </c>
      <c r="K3" t="s">
        <v>225</v>
      </c>
      <c r="L3" t="s">
        <v>381</v>
      </c>
      <c r="M3" t="s">
        <v>605</v>
      </c>
      <c r="N3" t="s">
        <v>340</v>
      </c>
      <c r="O3" t="s">
        <v>1216</v>
      </c>
      <c r="P3" s="131">
        <v>4719</v>
      </c>
      <c r="Q3" s="131">
        <v>3.3719999999999999</v>
      </c>
      <c r="R3" s="131">
        <v>122758</v>
      </c>
      <c r="S3" s="109"/>
      <c r="T3" s="131">
        <v>19533.827000000001</v>
      </c>
      <c r="U3" s="132">
        <v>0</v>
      </c>
      <c r="V3" s="132">
        <v>0.2702</v>
      </c>
      <c r="W3" s="132">
        <v>1.204E-2</v>
      </c>
    </row>
    <row r="4" spans="1:23">
      <c r="A4" t="s">
        <v>1214</v>
      </c>
      <c r="B4" t="s">
        <v>1218</v>
      </c>
      <c r="C4" t="s">
        <v>4236</v>
      </c>
      <c r="D4" t="s">
        <v>4237</v>
      </c>
      <c r="E4" t="s">
        <v>80</v>
      </c>
      <c r="F4" t="s">
        <v>4238</v>
      </c>
      <c r="G4" t="s">
        <v>4239</v>
      </c>
      <c r="H4" t="s">
        <v>322</v>
      </c>
      <c r="I4" t="s">
        <v>966</v>
      </c>
      <c r="J4" t="s">
        <v>206</v>
      </c>
      <c r="K4" t="s">
        <v>225</v>
      </c>
      <c r="L4" t="s">
        <v>347</v>
      </c>
      <c r="M4" t="s">
        <v>598</v>
      </c>
      <c r="N4" t="s">
        <v>340</v>
      </c>
      <c r="O4" t="s">
        <v>1216</v>
      </c>
      <c r="P4" s="131">
        <v>5000</v>
      </c>
      <c r="Q4" s="131">
        <v>3.3719999999999999</v>
      </c>
      <c r="R4" s="131">
        <v>55164</v>
      </c>
      <c r="S4" s="131">
        <v>2.2160000000000002</v>
      </c>
      <c r="T4" s="131">
        <v>9308.1229999999996</v>
      </c>
      <c r="U4" s="132">
        <v>0</v>
      </c>
      <c r="V4" s="132">
        <v>0.12878000000000001</v>
      </c>
      <c r="W4" s="132">
        <v>5.7400000000000003E-3</v>
      </c>
    </row>
    <row r="5" spans="1:23">
      <c r="A5" t="s">
        <v>1214</v>
      </c>
      <c r="B5" t="s">
        <v>1218</v>
      </c>
      <c r="C5" t="s">
        <v>4240</v>
      </c>
      <c r="D5" t="s">
        <v>4241</v>
      </c>
      <c r="E5" t="s">
        <v>80</v>
      </c>
      <c r="F5" t="s">
        <v>4242</v>
      </c>
      <c r="G5" t="s">
        <v>4243</v>
      </c>
      <c r="H5" t="s">
        <v>322</v>
      </c>
      <c r="I5" t="s">
        <v>966</v>
      </c>
      <c r="J5" t="s">
        <v>206</v>
      </c>
      <c r="K5" t="s">
        <v>225</v>
      </c>
      <c r="L5" t="s">
        <v>381</v>
      </c>
      <c r="M5" t="s">
        <v>598</v>
      </c>
      <c r="N5" t="s">
        <v>340</v>
      </c>
      <c r="O5" t="s">
        <v>1216</v>
      </c>
      <c r="P5" s="131">
        <v>271</v>
      </c>
      <c r="Q5" s="131">
        <v>3.3719999999999999</v>
      </c>
      <c r="R5" s="131">
        <v>129600</v>
      </c>
      <c r="S5" s="109"/>
      <c r="T5" s="131">
        <v>1184.3</v>
      </c>
      <c r="U5" s="132">
        <v>0</v>
      </c>
      <c r="V5" s="132">
        <v>1.6379999999999999E-2</v>
      </c>
      <c r="W5" s="132">
        <v>7.2999999999999996E-4</v>
      </c>
    </row>
    <row r="6" spans="1:23">
      <c r="A6" t="s">
        <v>1214</v>
      </c>
      <c r="B6" t="s">
        <v>1220</v>
      </c>
      <c r="C6" t="s">
        <v>4236</v>
      </c>
      <c r="D6" t="s">
        <v>4237</v>
      </c>
      <c r="E6" t="s">
        <v>80</v>
      </c>
      <c r="F6" t="s">
        <v>4238</v>
      </c>
      <c r="G6" t="s">
        <v>4239</v>
      </c>
      <c r="H6" t="s">
        <v>322</v>
      </c>
      <c r="I6" t="s">
        <v>966</v>
      </c>
      <c r="J6" t="s">
        <v>206</v>
      </c>
      <c r="K6" t="s">
        <v>225</v>
      </c>
      <c r="L6" t="s">
        <v>347</v>
      </c>
      <c r="M6" t="s">
        <v>598</v>
      </c>
      <c r="N6" t="s">
        <v>340</v>
      </c>
      <c r="O6" t="s">
        <v>1216</v>
      </c>
      <c r="P6" s="131">
        <v>7517</v>
      </c>
      <c r="Q6" s="131">
        <v>3.3719999999999999</v>
      </c>
      <c r="R6" s="131">
        <v>55164</v>
      </c>
      <c r="S6" s="131">
        <v>3.3319999999999999</v>
      </c>
      <c r="T6" s="131">
        <v>13993.832</v>
      </c>
      <c r="U6" s="132">
        <v>0</v>
      </c>
      <c r="V6" s="132">
        <v>0.28314</v>
      </c>
      <c r="W6" s="132">
        <v>3.5839999999999997E-2</v>
      </c>
    </row>
    <row r="7" spans="1:23">
      <c r="A7" t="s">
        <v>1214</v>
      </c>
      <c r="B7" t="s">
        <v>1220</v>
      </c>
      <c r="C7" t="s">
        <v>4244</v>
      </c>
      <c r="D7" t="s">
        <v>4245</v>
      </c>
      <c r="E7" t="s">
        <v>313</v>
      </c>
      <c r="F7" t="s">
        <v>4246</v>
      </c>
      <c r="G7" t="s">
        <v>4247</v>
      </c>
      <c r="H7" t="s">
        <v>322</v>
      </c>
      <c r="I7" t="s">
        <v>966</v>
      </c>
      <c r="J7" t="s">
        <v>206</v>
      </c>
      <c r="K7" t="s">
        <v>225</v>
      </c>
      <c r="L7" t="s">
        <v>345</v>
      </c>
      <c r="M7" t="s">
        <v>605</v>
      </c>
      <c r="N7" t="s">
        <v>340</v>
      </c>
      <c r="O7" t="s">
        <v>1216</v>
      </c>
      <c r="P7" s="131">
        <v>6560</v>
      </c>
      <c r="Q7" s="131">
        <v>3.3719999999999999</v>
      </c>
      <c r="R7" s="131">
        <v>61785</v>
      </c>
      <c r="S7" s="131">
        <v>8.6620000000000008</v>
      </c>
      <c r="T7" s="131">
        <v>13696.248</v>
      </c>
      <c r="U7" s="132">
        <v>0</v>
      </c>
      <c r="V7" s="132">
        <v>0.27722999999999998</v>
      </c>
      <c r="W7" s="132">
        <v>3.5090000000000003E-2</v>
      </c>
    </row>
    <row r="8" spans="1:23">
      <c r="A8" t="s">
        <v>1214</v>
      </c>
      <c r="B8" t="s">
        <v>1220</v>
      </c>
      <c r="C8" t="s">
        <v>4228</v>
      </c>
      <c r="D8" t="s">
        <v>4229</v>
      </c>
      <c r="E8" t="s">
        <v>80</v>
      </c>
      <c r="F8" t="s">
        <v>4230</v>
      </c>
      <c r="G8" t="s">
        <v>4231</v>
      </c>
      <c r="H8" t="s">
        <v>322</v>
      </c>
      <c r="I8" t="s">
        <v>966</v>
      </c>
      <c r="J8" t="s">
        <v>206</v>
      </c>
      <c r="K8" t="s">
        <v>225</v>
      </c>
      <c r="L8" t="s">
        <v>345</v>
      </c>
      <c r="M8" t="s">
        <v>605</v>
      </c>
      <c r="N8" t="s">
        <v>340</v>
      </c>
      <c r="O8" t="s">
        <v>1216</v>
      </c>
      <c r="P8" s="131">
        <v>7038</v>
      </c>
      <c r="Q8" s="131">
        <v>3.3719999999999999</v>
      </c>
      <c r="R8" s="131">
        <v>56803</v>
      </c>
      <c r="S8" s="131">
        <v>12.279</v>
      </c>
      <c r="T8" s="131">
        <v>13521.971</v>
      </c>
      <c r="U8" s="132">
        <v>0</v>
      </c>
      <c r="V8" s="132">
        <v>0.27378000000000002</v>
      </c>
      <c r="W8" s="132">
        <v>3.465E-2</v>
      </c>
    </row>
    <row r="9" spans="1:23">
      <c r="A9" t="s">
        <v>1214</v>
      </c>
      <c r="B9" t="s">
        <v>1220</v>
      </c>
      <c r="C9" t="s">
        <v>4232</v>
      </c>
      <c r="D9" t="s">
        <v>4233</v>
      </c>
      <c r="E9" t="s">
        <v>80</v>
      </c>
      <c r="F9" t="s">
        <v>4234</v>
      </c>
      <c r="G9" t="s">
        <v>4235</v>
      </c>
      <c r="H9" t="s">
        <v>322</v>
      </c>
      <c r="I9" t="s">
        <v>966</v>
      </c>
      <c r="J9" t="s">
        <v>206</v>
      </c>
      <c r="K9" t="s">
        <v>225</v>
      </c>
      <c r="L9" t="s">
        <v>381</v>
      </c>
      <c r="M9" t="s">
        <v>605</v>
      </c>
      <c r="N9" t="s">
        <v>340</v>
      </c>
      <c r="O9" t="s">
        <v>1216</v>
      </c>
      <c r="P9" s="131">
        <v>1806</v>
      </c>
      <c r="Q9" s="131">
        <v>3.3719999999999999</v>
      </c>
      <c r="R9" s="131">
        <v>122758</v>
      </c>
      <c r="S9" s="109"/>
      <c r="T9" s="131">
        <v>7475.7560000000003</v>
      </c>
      <c r="U9" s="132">
        <v>0</v>
      </c>
      <c r="V9" s="132">
        <v>0.15121999999999999</v>
      </c>
      <c r="W9" s="132">
        <v>1.9140000000000001E-2</v>
      </c>
    </row>
    <row r="10" spans="1:23">
      <c r="A10" t="s">
        <v>1214</v>
      </c>
      <c r="B10" t="s">
        <v>1220</v>
      </c>
      <c r="C10" t="s">
        <v>4240</v>
      </c>
      <c r="D10" t="s">
        <v>4241</v>
      </c>
      <c r="E10" t="s">
        <v>80</v>
      </c>
      <c r="F10" t="s">
        <v>4242</v>
      </c>
      <c r="G10" t="s">
        <v>4243</v>
      </c>
      <c r="H10" t="s">
        <v>322</v>
      </c>
      <c r="I10" t="s">
        <v>966</v>
      </c>
      <c r="J10" t="s">
        <v>206</v>
      </c>
      <c r="K10" t="s">
        <v>225</v>
      </c>
      <c r="L10" t="s">
        <v>381</v>
      </c>
      <c r="M10" t="s">
        <v>598</v>
      </c>
      <c r="N10" t="s">
        <v>340</v>
      </c>
      <c r="O10" t="s">
        <v>1216</v>
      </c>
      <c r="P10" s="131">
        <v>171</v>
      </c>
      <c r="Q10" s="131">
        <v>3.3719999999999999</v>
      </c>
      <c r="R10" s="131">
        <v>129600</v>
      </c>
      <c r="S10" s="109"/>
      <c r="T10" s="131">
        <v>747.28899999999999</v>
      </c>
      <c r="U10" s="132">
        <v>0</v>
      </c>
      <c r="V10" s="132">
        <v>1.512E-2</v>
      </c>
      <c r="W10" s="132">
        <v>1.91E-3</v>
      </c>
    </row>
    <row r="11" spans="1:23">
      <c r="A11" t="s">
        <v>1214</v>
      </c>
      <c r="B11" t="s">
        <v>1221</v>
      </c>
      <c r="C11" t="s">
        <v>4248</v>
      </c>
      <c r="D11" t="s">
        <v>4249</v>
      </c>
      <c r="E11" t="s">
        <v>310</v>
      </c>
      <c r="F11" t="s">
        <v>4250</v>
      </c>
      <c r="G11" t="s">
        <v>4251</v>
      </c>
      <c r="H11" t="s">
        <v>322</v>
      </c>
      <c r="I11" t="s">
        <v>965</v>
      </c>
      <c r="J11" t="s">
        <v>205</v>
      </c>
      <c r="K11" t="s">
        <v>205</v>
      </c>
      <c r="L11" t="s">
        <v>341</v>
      </c>
      <c r="M11" t="s">
        <v>573</v>
      </c>
      <c r="N11" t="s">
        <v>340</v>
      </c>
      <c r="O11" t="s">
        <v>1213</v>
      </c>
      <c r="P11" s="131">
        <v>641822</v>
      </c>
      <c r="Q11" s="131">
        <v>1</v>
      </c>
      <c r="R11" s="131">
        <v>4659</v>
      </c>
      <c r="S11" s="109"/>
      <c r="T11" s="131">
        <v>29902.487000000001</v>
      </c>
      <c r="U11" s="132">
        <v>7.5500000000000003E-3</v>
      </c>
      <c r="V11" s="132">
        <v>6.1440000000000002E-2</v>
      </c>
      <c r="W11" s="132">
        <v>2.3910000000000001E-2</v>
      </c>
    </row>
    <row r="12" spans="1:23">
      <c r="A12" t="s">
        <v>1214</v>
      </c>
      <c r="B12" t="s">
        <v>1221</v>
      </c>
      <c r="C12" t="s">
        <v>4252</v>
      </c>
      <c r="D12" t="s">
        <v>4253</v>
      </c>
      <c r="E12" t="s">
        <v>310</v>
      </c>
      <c r="F12" t="s">
        <v>4254</v>
      </c>
      <c r="G12" t="s">
        <v>4255</v>
      </c>
      <c r="H12" t="s">
        <v>322</v>
      </c>
      <c r="I12" t="s">
        <v>965</v>
      </c>
      <c r="J12" t="s">
        <v>205</v>
      </c>
      <c r="K12" t="s">
        <v>205</v>
      </c>
      <c r="L12" t="s">
        <v>341</v>
      </c>
      <c r="M12" t="s">
        <v>573</v>
      </c>
      <c r="N12" t="s">
        <v>340</v>
      </c>
      <c r="O12" t="s">
        <v>1213</v>
      </c>
      <c r="P12" s="131">
        <v>923000</v>
      </c>
      <c r="Q12" s="131">
        <v>1</v>
      </c>
      <c r="R12" s="131">
        <v>2952</v>
      </c>
      <c r="S12" s="109"/>
      <c r="T12" s="131">
        <v>27246.959999999999</v>
      </c>
      <c r="U12" s="132">
        <v>2.3E-3</v>
      </c>
      <c r="V12" s="132">
        <v>5.5989999999999998E-2</v>
      </c>
      <c r="W12" s="132">
        <v>2.179E-2</v>
      </c>
    </row>
    <row r="13" spans="1:23">
      <c r="A13" t="s">
        <v>1214</v>
      </c>
      <c r="B13" t="s">
        <v>1221</v>
      </c>
      <c r="C13" t="s">
        <v>4256</v>
      </c>
      <c r="D13" t="s">
        <v>4257</v>
      </c>
      <c r="E13" t="s">
        <v>310</v>
      </c>
      <c r="F13" t="s">
        <v>4258</v>
      </c>
      <c r="G13" t="s">
        <v>4259</v>
      </c>
      <c r="H13" t="s">
        <v>322</v>
      </c>
      <c r="I13" t="s">
        <v>965</v>
      </c>
      <c r="J13" t="s">
        <v>205</v>
      </c>
      <c r="K13" t="s">
        <v>205</v>
      </c>
      <c r="L13" t="s">
        <v>341</v>
      </c>
      <c r="M13" t="s">
        <v>573</v>
      </c>
      <c r="N13" t="s">
        <v>340</v>
      </c>
      <c r="O13" t="s">
        <v>1213</v>
      </c>
      <c r="P13" s="131">
        <v>63747</v>
      </c>
      <c r="Q13" s="131">
        <v>1</v>
      </c>
      <c r="R13" s="131">
        <v>29540</v>
      </c>
      <c r="S13" s="109"/>
      <c r="T13" s="131">
        <v>18830.864000000001</v>
      </c>
      <c r="U13" s="132">
        <v>1.8E-3</v>
      </c>
      <c r="V13" s="132">
        <v>3.8690000000000002E-2</v>
      </c>
      <c r="W13" s="132">
        <v>1.506E-2</v>
      </c>
    </row>
    <row r="14" spans="1:23">
      <c r="A14" t="s">
        <v>1214</v>
      </c>
      <c r="B14" t="s">
        <v>1221</v>
      </c>
      <c r="C14" t="s">
        <v>4260</v>
      </c>
      <c r="D14" t="s">
        <v>4261</v>
      </c>
      <c r="E14" t="s">
        <v>310</v>
      </c>
      <c r="F14" t="s">
        <v>4262</v>
      </c>
      <c r="G14" t="s">
        <v>4263</v>
      </c>
      <c r="H14" t="s">
        <v>322</v>
      </c>
      <c r="I14" t="s">
        <v>965</v>
      </c>
      <c r="J14" t="s">
        <v>205</v>
      </c>
      <c r="K14" t="s">
        <v>205</v>
      </c>
      <c r="L14" t="s">
        <v>341</v>
      </c>
      <c r="M14" t="s">
        <v>573</v>
      </c>
      <c r="N14" t="s">
        <v>340</v>
      </c>
      <c r="O14" t="s">
        <v>1213</v>
      </c>
      <c r="P14" s="131">
        <v>623100</v>
      </c>
      <c r="Q14" s="131">
        <v>1</v>
      </c>
      <c r="R14" s="131">
        <v>2969</v>
      </c>
      <c r="S14" s="109"/>
      <c r="T14" s="131">
        <v>18499.839</v>
      </c>
      <c r="U14" s="132">
        <v>1.42E-3</v>
      </c>
      <c r="V14" s="132">
        <v>3.8010000000000002E-2</v>
      </c>
      <c r="W14" s="132">
        <v>1.4789999999999999E-2</v>
      </c>
    </row>
    <row r="15" spans="1:23">
      <c r="A15" t="s">
        <v>1214</v>
      </c>
      <c r="B15" t="s">
        <v>1221</v>
      </c>
      <c r="C15" t="s">
        <v>4264</v>
      </c>
      <c r="D15" t="s">
        <v>4265</v>
      </c>
      <c r="E15" t="s">
        <v>310</v>
      </c>
      <c r="F15" t="s">
        <v>4266</v>
      </c>
      <c r="G15" t="s">
        <v>4267</v>
      </c>
      <c r="H15" t="s">
        <v>322</v>
      </c>
      <c r="I15" t="s">
        <v>965</v>
      </c>
      <c r="J15" t="s">
        <v>205</v>
      </c>
      <c r="K15" t="s">
        <v>205</v>
      </c>
      <c r="L15" t="s">
        <v>341</v>
      </c>
      <c r="M15" t="s">
        <v>573</v>
      </c>
      <c r="N15" t="s">
        <v>340</v>
      </c>
      <c r="O15" t="s">
        <v>1213</v>
      </c>
      <c r="P15" s="131">
        <v>593460</v>
      </c>
      <c r="Q15" s="131">
        <v>1</v>
      </c>
      <c r="R15" s="131">
        <v>2968</v>
      </c>
      <c r="S15" s="109"/>
      <c r="T15" s="131">
        <v>17613.893</v>
      </c>
      <c r="U15" s="132">
        <v>2.8700000000000002E-3</v>
      </c>
      <c r="V15" s="132">
        <v>3.619E-2</v>
      </c>
      <c r="W15" s="132">
        <v>1.4080000000000001E-2</v>
      </c>
    </row>
    <row r="16" spans="1:23">
      <c r="A16" t="s">
        <v>1214</v>
      </c>
      <c r="B16" t="s">
        <v>1221</v>
      </c>
      <c r="C16" t="s">
        <v>4256</v>
      </c>
      <c r="D16" t="s">
        <v>4257</v>
      </c>
      <c r="E16" t="s">
        <v>310</v>
      </c>
      <c r="F16" t="s">
        <v>4268</v>
      </c>
      <c r="G16" t="s">
        <v>4269</v>
      </c>
      <c r="H16" t="s">
        <v>322</v>
      </c>
      <c r="I16" t="s">
        <v>966</v>
      </c>
      <c r="J16" t="s">
        <v>205</v>
      </c>
      <c r="K16" t="s">
        <v>205</v>
      </c>
      <c r="L16" t="s">
        <v>341</v>
      </c>
      <c r="M16" t="s">
        <v>606</v>
      </c>
      <c r="N16" t="s">
        <v>340</v>
      </c>
      <c r="O16" t="s">
        <v>1213</v>
      </c>
      <c r="P16" s="131">
        <v>298014.23</v>
      </c>
      <c r="Q16" s="131">
        <v>1</v>
      </c>
      <c r="R16" s="131">
        <v>5875</v>
      </c>
      <c r="S16" s="109"/>
      <c r="T16" s="131">
        <v>17508.335999999999</v>
      </c>
      <c r="U16" s="132">
        <v>5.11E-3</v>
      </c>
      <c r="V16" s="132">
        <v>3.5970000000000002E-2</v>
      </c>
      <c r="W16" s="132">
        <v>1.4E-2</v>
      </c>
    </row>
    <row r="17" spans="1:23">
      <c r="A17" t="s">
        <v>1214</v>
      </c>
      <c r="B17" t="s">
        <v>1221</v>
      </c>
      <c r="C17" t="s">
        <v>4248</v>
      </c>
      <c r="D17" t="s">
        <v>4249</v>
      </c>
      <c r="E17" t="s">
        <v>310</v>
      </c>
      <c r="F17" t="s">
        <v>4270</v>
      </c>
      <c r="G17" t="s">
        <v>4271</v>
      </c>
      <c r="H17" t="s">
        <v>322</v>
      </c>
      <c r="I17" t="s">
        <v>966</v>
      </c>
      <c r="J17" t="s">
        <v>205</v>
      </c>
      <c r="K17" t="s">
        <v>205</v>
      </c>
      <c r="L17" t="s">
        <v>341</v>
      </c>
      <c r="M17" t="s">
        <v>606</v>
      </c>
      <c r="N17" t="s">
        <v>340</v>
      </c>
      <c r="O17" t="s">
        <v>1213</v>
      </c>
      <c r="P17" s="131">
        <v>184869</v>
      </c>
      <c r="Q17" s="131">
        <v>1</v>
      </c>
      <c r="R17" s="131">
        <v>7820</v>
      </c>
      <c r="S17" s="109"/>
      <c r="T17" s="131">
        <v>14456.755999999999</v>
      </c>
      <c r="U17" s="132">
        <v>5.96E-3</v>
      </c>
      <c r="V17" s="132">
        <v>2.9700000000000001E-2</v>
      </c>
      <c r="W17" s="132">
        <v>1.1560000000000001E-2</v>
      </c>
    </row>
    <row r="18" spans="1:23">
      <c r="A18" t="s">
        <v>1214</v>
      </c>
      <c r="B18" t="s">
        <v>1221</v>
      </c>
      <c r="C18" t="s">
        <v>4248</v>
      </c>
      <c r="D18" t="s">
        <v>4249</v>
      </c>
      <c r="E18" t="s">
        <v>310</v>
      </c>
      <c r="F18" t="s">
        <v>4272</v>
      </c>
      <c r="G18" t="s">
        <v>4273</v>
      </c>
      <c r="H18" t="s">
        <v>322</v>
      </c>
      <c r="I18" t="s">
        <v>966</v>
      </c>
      <c r="J18" t="s">
        <v>205</v>
      </c>
      <c r="K18" t="s">
        <v>205</v>
      </c>
      <c r="L18" t="s">
        <v>341</v>
      </c>
      <c r="M18" t="s">
        <v>605</v>
      </c>
      <c r="N18" t="s">
        <v>340</v>
      </c>
      <c r="O18" t="s">
        <v>1213</v>
      </c>
      <c r="P18" s="131">
        <v>161000</v>
      </c>
      <c r="Q18" s="131">
        <v>1</v>
      </c>
      <c r="R18" s="131">
        <v>8961</v>
      </c>
      <c r="S18" s="109"/>
      <c r="T18" s="131">
        <v>14427.21</v>
      </c>
      <c r="U18" s="132">
        <v>1.8400000000000001E-3</v>
      </c>
      <c r="V18" s="132">
        <v>2.964E-2</v>
      </c>
      <c r="W18" s="132">
        <v>1.154E-2</v>
      </c>
    </row>
    <row r="19" spans="1:23">
      <c r="A19" t="s">
        <v>1214</v>
      </c>
      <c r="B19" t="s">
        <v>1221</v>
      </c>
      <c r="C19" t="s">
        <v>4264</v>
      </c>
      <c r="D19" t="s">
        <v>4265</v>
      </c>
      <c r="E19" t="s">
        <v>310</v>
      </c>
      <c r="F19" t="s">
        <v>4274</v>
      </c>
      <c r="G19" t="s">
        <v>4275</v>
      </c>
      <c r="H19" t="s">
        <v>322</v>
      </c>
      <c r="I19" t="s">
        <v>966</v>
      </c>
      <c r="J19" t="s">
        <v>205</v>
      </c>
      <c r="K19" t="s">
        <v>205</v>
      </c>
      <c r="L19" t="s">
        <v>341</v>
      </c>
      <c r="M19" t="s">
        <v>605</v>
      </c>
      <c r="N19" t="s">
        <v>340</v>
      </c>
      <c r="O19" t="s">
        <v>1213</v>
      </c>
      <c r="P19" s="131">
        <v>568700</v>
      </c>
      <c r="Q19" s="131">
        <v>1</v>
      </c>
      <c r="R19" s="131">
        <v>2432</v>
      </c>
      <c r="S19" s="109"/>
      <c r="T19" s="131">
        <v>13830.784</v>
      </c>
      <c r="U19" s="132">
        <v>1.5E-3</v>
      </c>
      <c r="V19" s="132">
        <v>2.8420000000000001E-2</v>
      </c>
      <c r="W19" s="132">
        <v>1.106E-2</v>
      </c>
    </row>
    <row r="20" spans="1:23">
      <c r="A20" t="s">
        <v>1214</v>
      </c>
      <c r="B20" t="s">
        <v>1221</v>
      </c>
      <c r="C20" t="s">
        <v>4264</v>
      </c>
      <c r="D20" t="s">
        <v>4265</v>
      </c>
      <c r="E20" t="s">
        <v>310</v>
      </c>
      <c r="F20" t="s">
        <v>4276</v>
      </c>
      <c r="G20" t="s">
        <v>4277</v>
      </c>
      <c r="H20" t="s">
        <v>322</v>
      </c>
      <c r="I20" t="s">
        <v>966</v>
      </c>
      <c r="J20" t="s">
        <v>205</v>
      </c>
      <c r="K20" t="s">
        <v>205</v>
      </c>
      <c r="L20" t="s">
        <v>341</v>
      </c>
      <c r="M20" t="s">
        <v>606</v>
      </c>
      <c r="N20" t="s">
        <v>340</v>
      </c>
      <c r="O20" t="s">
        <v>1213</v>
      </c>
      <c r="P20" s="131">
        <v>160000</v>
      </c>
      <c r="Q20" s="131">
        <v>1</v>
      </c>
      <c r="R20" s="131">
        <v>5943</v>
      </c>
      <c r="S20" s="108"/>
      <c r="T20" s="131">
        <v>9508.7999999999993</v>
      </c>
      <c r="U20" s="132">
        <v>1.32E-3</v>
      </c>
      <c r="V20" s="132">
        <v>1.9539999999999998E-2</v>
      </c>
      <c r="W20" s="132">
        <v>7.6E-3</v>
      </c>
    </row>
    <row r="21" spans="1:23">
      <c r="A21" t="s">
        <v>1214</v>
      </c>
      <c r="B21" t="s">
        <v>1221</v>
      </c>
      <c r="C21" t="s">
        <v>4264</v>
      </c>
      <c r="D21" t="s">
        <v>4265</v>
      </c>
      <c r="E21" t="s">
        <v>310</v>
      </c>
      <c r="F21" t="s">
        <v>4278</v>
      </c>
      <c r="G21" t="s">
        <v>4279</v>
      </c>
      <c r="H21" t="s">
        <v>322</v>
      </c>
      <c r="I21" t="s">
        <v>965</v>
      </c>
      <c r="J21" t="s">
        <v>205</v>
      </c>
      <c r="K21" t="s">
        <v>205</v>
      </c>
      <c r="L21" t="s">
        <v>341</v>
      </c>
      <c r="M21" t="s">
        <v>578</v>
      </c>
      <c r="N21" t="s">
        <v>340</v>
      </c>
      <c r="O21" t="s">
        <v>1213</v>
      </c>
      <c r="P21" s="131">
        <v>300033</v>
      </c>
      <c r="Q21" s="131">
        <v>1</v>
      </c>
      <c r="R21" s="131">
        <v>3032</v>
      </c>
      <c r="S21" s="108"/>
      <c r="T21" s="131">
        <v>9097.0010000000002</v>
      </c>
      <c r="U21" s="132">
        <v>1.1999999999999999E-3</v>
      </c>
      <c r="V21" s="132">
        <v>1.8689999999999998E-2</v>
      </c>
      <c r="W21" s="132">
        <v>7.2700000000000004E-3</v>
      </c>
    </row>
    <row r="22" spans="1:23">
      <c r="A22" t="s">
        <v>1214</v>
      </c>
      <c r="B22" t="s">
        <v>1221</v>
      </c>
      <c r="C22" t="s">
        <v>4256</v>
      </c>
      <c r="D22" t="s">
        <v>4257</v>
      </c>
      <c r="E22" t="s">
        <v>310</v>
      </c>
      <c r="F22" t="s">
        <v>4280</v>
      </c>
      <c r="G22" t="s">
        <v>4281</v>
      </c>
      <c r="H22" t="s">
        <v>322</v>
      </c>
      <c r="I22" t="s">
        <v>965</v>
      </c>
      <c r="J22" t="s">
        <v>205</v>
      </c>
      <c r="K22" t="s">
        <v>205</v>
      </c>
      <c r="L22" t="s">
        <v>341</v>
      </c>
      <c r="M22" t="s">
        <v>578</v>
      </c>
      <c r="N22" t="s">
        <v>340</v>
      </c>
      <c r="O22" t="s">
        <v>1213</v>
      </c>
      <c r="P22" s="131">
        <v>29416</v>
      </c>
      <c r="Q22" s="131">
        <v>1</v>
      </c>
      <c r="R22" s="131">
        <v>28960</v>
      </c>
      <c r="S22" s="108"/>
      <c r="T22" s="131">
        <v>8518.8739999999998</v>
      </c>
      <c r="U22" s="132">
        <v>9.7000000000000005E-4</v>
      </c>
      <c r="V22" s="132">
        <v>1.7500000000000002E-2</v>
      </c>
      <c r="W22" s="132">
        <v>6.8100000000000001E-3</v>
      </c>
    </row>
    <row r="23" spans="1:23">
      <c r="A23" t="s">
        <v>1214</v>
      </c>
      <c r="B23" t="s">
        <v>1221</v>
      </c>
      <c r="C23" t="s">
        <v>4260</v>
      </c>
      <c r="D23" t="s">
        <v>4261</v>
      </c>
      <c r="E23" t="s">
        <v>310</v>
      </c>
      <c r="F23" t="s">
        <v>4282</v>
      </c>
      <c r="G23" t="s">
        <v>4283</v>
      </c>
      <c r="H23" t="s">
        <v>322</v>
      </c>
      <c r="I23" t="s">
        <v>967</v>
      </c>
      <c r="J23" t="s">
        <v>205</v>
      </c>
      <c r="K23" t="s">
        <v>205</v>
      </c>
      <c r="L23" t="s">
        <v>341</v>
      </c>
      <c r="M23" t="s">
        <v>577</v>
      </c>
      <c r="N23" t="s">
        <v>340</v>
      </c>
      <c r="O23" t="s">
        <v>1213</v>
      </c>
      <c r="P23" s="131">
        <v>2103353</v>
      </c>
      <c r="Q23" s="131">
        <v>1</v>
      </c>
      <c r="R23" s="131">
        <v>383.77</v>
      </c>
      <c r="S23" s="108"/>
      <c r="T23" s="131">
        <v>8072.0379999999996</v>
      </c>
      <c r="U23" s="132">
        <v>1.5399999999999999E-3</v>
      </c>
      <c r="V23" s="132">
        <v>1.6590000000000001E-2</v>
      </c>
      <c r="W23" s="132">
        <v>6.45E-3</v>
      </c>
    </row>
    <row r="24" spans="1:23">
      <c r="A24" t="s">
        <v>1214</v>
      </c>
      <c r="B24" t="s">
        <v>1221</v>
      </c>
      <c r="C24" t="s">
        <v>4260</v>
      </c>
      <c r="D24" t="s">
        <v>4261</v>
      </c>
      <c r="E24" t="s">
        <v>310</v>
      </c>
      <c r="F24" t="s">
        <v>4284</v>
      </c>
      <c r="G24" t="s">
        <v>4285</v>
      </c>
      <c r="H24" t="s">
        <v>322</v>
      </c>
      <c r="I24" t="s">
        <v>966</v>
      </c>
      <c r="J24" t="s">
        <v>205</v>
      </c>
      <c r="K24" t="s">
        <v>205</v>
      </c>
      <c r="L24" t="s">
        <v>341</v>
      </c>
      <c r="M24" t="s">
        <v>606</v>
      </c>
      <c r="N24" t="s">
        <v>340</v>
      </c>
      <c r="O24" t="s">
        <v>1213</v>
      </c>
      <c r="P24" s="131">
        <v>145000</v>
      </c>
      <c r="Q24" s="131">
        <v>1</v>
      </c>
      <c r="R24" s="131">
        <v>5389</v>
      </c>
      <c r="S24" s="108"/>
      <c r="T24" s="131">
        <v>7814.05</v>
      </c>
      <c r="U24" s="132">
        <v>1.1299999999999999E-3</v>
      </c>
      <c r="V24" s="132">
        <v>1.6060000000000001E-2</v>
      </c>
      <c r="W24" s="132">
        <v>6.2500000000000003E-3</v>
      </c>
    </row>
    <row r="25" spans="1:23">
      <c r="A25" t="s">
        <v>1214</v>
      </c>
      <c r="B25" t="s">
        <v>1221</v>
      </c>
      <c r="C25" t="s">
        <v>4252</v>
      </c>
      <c r="D25" t="s">
        <v>4253</v>
      </c>
      <c r="E25" t="s">
        <v>310</v>
      </c>
      <c r="F25" t="s">
        <v>4286</v>
      </c>
      <c r="G25" t="s">
        <v>4287</v>
      </c>
      <c r="H25" t="s">
        <v>322</v>
      </c>
      <c r="I25" t="s">
        <v>967</v>
      </c>
      <c r="J25" t="s">
        <v>205</v>
      </c>
      <c r="K25" t="s">
        <v>205</v>
      </c>
      <c r="L25" t="s">
        <v>341</v>
      </c>
      <c r="M25" t="s">
        <v>577</v>
      </c>
      <c r="N25" t="s">
        <v>340</v>
      </c>
      <c r="O25" t="s">
        <v>1213</v>
      </c>
      <c r="P25" s="131">
        <v>1803055</v>
      </c>
      <c r="Q25" s="131">
        <v>1</v>
      </c>
      <c r="R25" s="131">
        <v>384.85</v>
      </c>
      <c r="T25" s="131">
        <v>6939.0569999999998</v>
      </c>
      <c r="U25" s="132">
        <v>1.31E-3</v>
      </c>
      <c r="V25" s="132">
        <v>1.426E-2</v>
      </c>
      <c r="W25" s="132">
        <v>5.5500000000000002E-3</v>
      </c>
    </row>
    <row r="26" spans="1:23">
      <c r="A26" t="s">
        <v>1214</v>
      </c>
      <c r="B26" t="s">
        <v>1221</v>
      </c>
      <c r="C26" t="s">
        <v>4264</v>
      </c>
      <c r="D26" t="s">
        <v>4265</v>
      </c>
      <c r="E26" t="s">
        <v>310</v>
      </c>
      <c r="F26" t="s">
        <v>4288</v>
      </c>
      <c r="G26" t="s">
        <v>4289</v>
      </c>
      <c r="H26" t="s">
        <v>322</v>
      </c>
      <c r="I26" t="s">
        <v>967</v>
      </c>
      <c r="J26" t="s">
        <v>205</v>
      </c>
      <c r="K26" t="s">
        <v>205</v>
      </c>
      <c r="L26" t="s">
        <v>341</v>
      </c>
      <c r="M26" t="s">
        <v>577</v>
      </c>
      <c r="N26" t="s">
        <v>340</v>
      </c>
      <c r="O26" t="s">
        <v>1213</v>
      </c>
      <c r="P26" s="131">
        <v>1731466</v>
      </c>
      <c r="Q26" s="131">
        <v>1</v>
      </c>
      <c r="R26" s="131">
        <v>382.71</v>
      </c>
      <c r="S26" s="108"/>
      <c r="T26" s="131">
        <v>6626.4939999999997</v>
      </c>
      <c r="U26" s="132">
        <v>5.5999999999999999E-3</v>
      </c>
      <c r="V26" s="132">
        <v>1.362E-2</v>
      </c>
      <c r="W26" s="132">
        <v>5.3E-3</v>
      </c>
    </row>
    <row r="27" spans="1:23">
      <c r="A27" t="s">
        <v>1214</v>
      </c>
      <c r="B27" t="s">
        <v>1221</v>
      </c>
      <c r="C27" t="s">
        <v>4256</v>
      </c>
      <c r="D27" t="s">
        <v>4257</v>
      </c>
      <c r="E27" t="s">
        <v>310</v>
      </c>
      <c r="F27" t="s">
        <v>4290</v>
      </c>
      <c r="G27" t="s">
        <v>4291</v>
      </c>
      <c r="H27" t="s">
        <v>322</v>
      </c>
      <c r="I27" t="s">
        <v>967</v>
      </c>
      <c r="J27" t="s">
        <v>205</v>
      </c>
      <c r="K27" t="s">
        <v>205</v>
      </c>
      <c r="L27" t="s">
        <v>341</v>
      </c>
      <c r="M27" t="s">
        <v>577</v>
      </c>
      <c r="N27" t="s">
        <v>340</v>
      </c>
      <c r="O27" t="s">
        <v>1213</v>
      </c>
      <c r="P27" s="131">
        <v>148000</v>
      </c>
      <c r="Q27" s="131">
        <v>1</v>
      </c>
      <c r="R27" s="131">
        <v>3822.55</v>
      </c>
      <c r="T27" s="131">
        <v>5657.3739999999998</v>
      </c>
      <c r="U27" s="132">
        <v>2.0500000000000002E-3</v>
      </c>
      <c r="V27" s="132">
        <v>1.162E-2</v>
      </c>
      <c r="W27" s="132">
        <v>4.5199999999999997E-3</v>
      </c>
    </row>
    <row r="28" spans="1:23">
      <c r="A28" t="s">
        <v>1214</v>
      </c>
      <c r="B28" t="s">
        <v>1221</v>
      </c>
      <c r="C28" t="s">
        <v>4248</v>
      </c>
      <c r="D28" t="s">
        <v>4249</v>
      </c>
      <c r="E28" t="s">
        <v>310</v>
      </c>
      <c r="F28" t="s">
        <v>4292</v>
      </c>
      <c r="G28" t="s">
        <v>4293</v>
      </c>
      <c r="H28" t="s">
        <v>322</v>
      </c>
      <c r="I28" t="s">
        <v>965</v>
      </c>
      <c r="J28" t="s">
        <v>205</v>
      </c>
      <c r="K28" t="s">
        <v>205</v>
      </c>
      <c r="L28" t="s">
        <v>341</v>
      </c>
      <c r="M28" t="s">
        <v>578</v>
      </c>
      <c r="N28" t="s">
        <v>340</v>
      </c>
      <c r="O28" t="s">
        <v>1213</v>
      </c>
      <c r="P28" s="131">
        <v>122246</v>
      </c>
      <c r="Q28" s="131">
        <v>1</v>
      </c>
      <c r="R28" s="131">
        <v>4530</v>
      </c>
      <c r="T28" s="131">
        <v>5537.7439999999997</v>
      </c>
      <c r="U28" s="132">
        <v>2.0400000000000001E-3</v>
      </c>
      <c r="V28" s="132">
        <v>1.1379999999999999E-2</v>
      </c>
      <c r="W28" s="132">
        <v>4.4299999999999999E-3</v>
      </c>
    </row>
    <row r="29" spans="1:23">
      <c r="A29" t="s">
        <v>1214</v>
      </c>
      <c r="B29" t="s">
        <v>1221</v>
      </c>
      <c r="C29" t="s">
        <v>4260</v>
      </c>
      <c r="D29" t="s">
        <v>4261</v>
      </c>
      <c r="E29" t="s">
        <v>310</v>
      </c>
      <c r="F29" t="s">
        <v>4294</v>
      </c>
      <c r="G29" t="s">
        <v>4295</v>
      </c>
      <c r="H29" t="s">
        <v>322</v>
      </c>
      <c r="I29" t="s">
        <v>966</v>
      </c>
      <c r="J29" t="s">
        <v>205</v>
      </c>
      <c r="K29" t="s">
        <v>205</v>
      </c>
      <c r="L29" t="s">
        <v>341</v>
      </c>
      <c r="M29" t="s">
        <v>611</v>
      </c>
      <c r="N29" t="s">
        <v>340</v>
      </c>
      <c r="O29" t="s">
        <v>1213</v>
      </c>
      <c r="P29" s="131">
        <v>192903</v>
      </c>
      <c r="Q29" s="131">
        <v>1</v>
      </c>
      <c r="R29" s="131">
        <v>2818</v>
      </c>
      <c r="T29" s="131">
        <v>5436.0069999999996</v>
      </c>
      <c r="U29" s="132">
        <v>3.5100000000000001E-3</v>
      </c>
      <c r="V29" s="132">
        <v>1.1169999999999999E-2</v>
      </c>
      <c r="W29" s="132">
        <v>4.3499999999999997E-3</v>
      </c>
    </row>
    <row r="30" spans="1:23">
      <c r="A30" t="s">
        <v>1214</v>
      </c>
      <c r="B30" t="s">
        <v>1221</v>
      </c>
      <c r="C30" t="s">
        <v>4256</v>
      </c>
      <c r="D30" t="s">
        <v>4257</v>
      </c>
      <c r="E30" t="s">
        <v>310</v>
      </c>
      <c r="F30" t="s">
        <v>4296</v>
      </c>
      <c r="G30" t="s">
        <v>4297</v>
      </c>
      <c r="H30" t="s">
        <v>322</v>
      </c>
      <c r="I30" t="s">
        <v>966</v>
      </c>
      <c r="J30" t="s">
        <v>205</v>
      </c>
      <c r="K30" t="s">
        <v>205</v>
      </c>
      <c r="L30" t="s">
        <v>341</v>
      </c>
      <c r="M30" t="s">
        <v>605</v>
      </c>
      <c r="N30" t="s">
        <v>340</v>
      </c>
      <c r="O30" t="s">
        <v>1213</v>
      </c>
      <c r="P30" s="131">
        <v>22900</v>
      </c>
      <c r="Q30" s="131">
        <v>1</v>
      </c>
      <c r="R30" s="131">
        <v>22980</v>
      </c>
      <c r="T30" s="131">
        <v>5262.42</v>
      </c>
      <c r="U30" s="132">
        <v>7.7999999999999999E-4</v>
      </c>
      <c r="V30" s="132">
        <v>1.081E-2</v>
      </c>
      <c r="W30" s="132">
        <v>4.2100000000000002E-3</v>
      </c>
    </row>
    <row r="31" spans="1:23">
      <c r="A31" t="s">
        <v>1214</v>
      </c>
      <c r="B31" t="s">
        <v>1221</v>
      </c>
      <c r="C31" t="s">
        <v>4260</v>
      </c>
      <c r="D31" t="s">
        <v>4261</v>
      </c>
      <c r="E31" t="s">
        <v>310</v>
      </c>
      <c r="F31" t="s">
        <v>4298</v>
      </c>
      <c r="G31" t="s">
        <v>4299</v>
      </c>
      <c r="H31" t="s">
        <v>322</v>
      </c>
      <c r="I31" t="s">
        <v>966</v>
      </c>
      <c r="J31" t="s">
        <v>205</v>
      </c>
      <c r="K31" t="s">
        <v>205</v>
      </c>
      <c r="L31" t="s">
        <v>341</v>
      </c>
      <c r="M31" t="s">
        <v>605</v>
      </c>
      <c r="N31" t="s">
        <v>340</v>
      </c>
      <c r="O31" t="s">
        <v>1213</v>
      </c>
      <c r="P31" s="131">
        <v>21456</v>
      </c>
      <c r="Q31" s="131">
        <v>1</v>
      </c>
      <c r="R31" s="131">
        <v>24510</v>
      </c>
      <c r="T31" s="131">
        <v>5258.866</v>
      </c>
      <c r="U31" s="132">
        <v>5.4000000000000001E-4</v>
      </c>
      <c r="V31" s="132">
        <v>1.081E-2</v>
      </c>
      <c r="W31" s="132">
        <v>4.1999999999999997E-3</v>
      </c>
    </row>
    <row r="32" spans="1:23">
      <c r="A32" t="s">
        <v>1214</v>
      </c>
      <c r="B32" t="s">
        <v>1221</v>
      </c>
      <c r="C32" t="s">
        <v>4260</v>
      </c>
      <c r="D32" t="s">
        <v>4261</v>
      </c>
      <c r="E32" t="s">
        <v>310</v>
      </c>
      <c r="F32" t="s">
        <v>4300</v>
      </c>
      <c r="G32" t="s">
        <v>4301</v>
      </c>
      <c r="H32" t="s">
        <v>322</v>
      </c>
      <c r="I32" t="s">
        <v>967</v>
      </c>
      <c r="J32" t="s">
        <v>205</v>
      </c>
      <c r="K32" t="s">
        <v>205</v>
      </c>
      <c r="L32" t="s">
        <v>341</v>
      </c>
      <c r="M32" t="s">
        <v>631</v>
      </c>
      <c r="N32" t="s">
        <v>340</v>
      </c>
      <c r="O32" t="s">
        <v>1213</v>
      </c>
      <c r="P32" s="131">
        <v>1252000</v>
      </c>
      <c r="Q32" s="131">
        <v>1</v>
      </c>
      <c r="R32" s="131">
        <v>416.89</v>
      </c>
      <c r="T32" s="131">
        <v>5219.4629999999997</v>
      </c>
      <c r="U32" s="132">
        <v>1.7099999999999999E-3</v>
      </c>
      <c r="V32" s="132">
        <v>1.072E-2</v>
      </c>
      <c r="W32" s="132">
        <v>4.1700000000000001E-3</v>
      </c>
    </row>
    <row r="33" spans="1:23">
      <c r="A33" t="s">
        <v>1214</v>
      </c>
      <c r="B33" t="s">
        <v>1221</v>
      </c>
      <c r="C33" t="s">
        <v>4260</v>
      </c>
      <c r="D33" t="s">
        <v>4261</v>
      </c>
      <c r="E33" t="s">
        <v>310</v>
      </c>
      <c r="F33" t="s">
        <v>4302</v>
      </c>
      <c r="G33" t="s">
        <v>4303</v>
      </c>
      <c r="H33" t="s">
        <v>322</v>
      </c>
      <c r="I33" t="s">
        <v>965</v>
      </c>
      <c r="J33" t="s">
        <v>205</v>
      </c>
      <c r="K33" t="s">
        <v>205</v>
      </c>
      <c r="L33" t="s">
        <v>341</v>
      </c>
      <c r="M33" t="s">
        <v>575</v>
      </c>
      <c r="N33" t="s">
        <v>340</v>
      </c>
      <c r="O33" t="s">
        <v>1213</v>
      </c>
      <c r="P33" s="131">
        <v>178441</v>
      </c>
      <c r="Q33" s="131">
        <v>1</v>
      </c>
      <c r="R33" s="131">
        <v>2913</v>
      </c>
      <c r="T33" s="131">
        <v>5197.9859999999999</v>
      </c>
      <c r="U33" s="132">
        <v>6.9999999999999999E-4</v>
      </c>
      <c r="V33" s="132">
        <v>1.068E-2</v>
      </c>
      <c r="W33" s="132">
        <v>4.1599999999999996E-3</v>
      </c>
    </row>
    <row r="34" spans="1:23">
      <c r="A34" t="s">
        <v>1214</v>
      </c>
      <c r="B34" t="s">
        <v>1221</v>
      </c>
      <c r="C34" t="s">
        <v>4264</v>
      </c>
      <c r="D34" t="s">
        <v>4265</v>
      </c>
      <c r="E34" t="s">
        <v>310</v>
      </c>
      <c r="F34" t="s">
        <v>4304</v>
      </c>
      <c r="G34" t="s">
        <v>4305</v>
      </c>
      <c r="H34" t="s">
        <v>322</v>
      </c>
      <c r="I34" t="s">
        <v>966</v>
      </c>
      <c r="J34" t="s">
        <v>205</v>
      </c>
      <c r="K34" t="s">
        <v>205</v>
      </c>
      <c r="L34" t="s">
        <v>341</v>
      </c>
      <c r="M34" t="s">
        <v>583</v>
      </c>
      <c r="N34" t="s">
        <v>340</v>
      </c>
      <c r="O34" t="s">
        <v>1213</v>
      </c>
      <c r="P34" s="131">
        <v>23815</v>
      </c>
      <c r="Q34" s="131">
        <v>1</v>
      </c>
      <c r="R34" s="131">
        <v>20650</v>
      </c>
      <c r="T34" s="131">
        <v>4917.7979999999998</v>
      </c>
      <c r="U34" s="132">
        <v>2.0899999999999998E-3</v>
      </c>
      <c r="V34" s="132">
        <v>1.01E-2</v>
      </c>
      <c r="W34" s="132">
        <v>3.9300000000000003E-3</v>
      </c>
    </row>
    <row r="35" spans="1:23">
      <c r="A35" t="s">
        <v>1214</v>
      </c>
      <c r="B35" t="s">
        <v>1221</v>
      </c>
      <c r="C35" t="s">
        <v>4252</v>
      </c>
      <c r="D35" t="s">
        <v>4253</v>
      </c>
      <c r="E35" t="s">
        <v>310</v>
      </c>
      <c r="F35" t="s">
        <v>4306</v>
      </c>
      <c r="G35" t="s">
        <v>4307</v>
      </c>
      <c r="H35" t="s">
        <v>322</v>
      </c>
      <c r="I35" t="s">
        <v>965</v>
      </c>
      <c r="J35" t="s">
        <v>205</v>
      </c>
      <c r="K35" t="s">
        <v>205</v>
      </c>
      <c r="L35" t="s">
        <v>341</v>
      </c>
      <c r="M35" t="s">
        <v>694</v>
      </c>
      <c r="N35" t="s">
        <v>340</v>
      </c>
      <c r="O35" t="s">
        <v>1213</v>
      </c>
      <c r="P35" s="131">
        <v>55920</v>
      </c>
      <c r="Q35" s="131">
        <v>1</v>
      </c>
      <c r="R35" s="131">
        <v>7863</v>
      </c>
      <c r="T35" s="131">
        <v>4396.99</v>
      </c>
      <c r="U35" s="132">
        <v>2.8E-3</v>
      </c>
      <c r="V35" s="132">
        <v>9.0299999999999998E-3</v>
      </c>
      <c r="W35" s="132">
        <v>3.5200000000000001E-3</v>
      </c>
    </row>
    <row r="36" spans="1:23">
      <c r="A36" t="s">
        <v>1214</v>
      </c>
      <c r="B36" t="s">
        <v>1221</v>
      </c>
      <c r="C36" t="s">
        <v>4264</v>
      </c>
      <c r="D36" t="s">
        <v>4265</v>
      </c>
      <c r="E36" t="s">
        <v>310</v>
      </c>
      <c r="F36" t="s">
        <v>4308</v>
      </c>
      <c r="G36" t="s">
        <v>4309</v>
      </c>
      <c r="H36" t="s">
        <v>322</v>
      </c>
      <c r="I36" t="s">
        <v>966</v>
      </c>
      <c r="J36" t="s">
        <v>205</v>
      </c>
      <c r="K36" t="s">
        <v>205</v>
      </c>
      <c r="L36" t="s">
        <v>341</v>
      </c>
      <c r="M36" t="s">
        <v>582</v>
      </c>
      <c r="N36" t="s">
        <v>340</v>
      </c>
      <c r="O36" t="s">
        <v>1213</v>
      </c>
      <c r="P36" s="131">
        <v>50000</v>
      </c>
      <c r="Q36" s="131">
        <v>1</v>
      </c>
      <c r="R36" s="131">
        <v>8604</v>
      </c>
      <c r="T36" s="131">
        <v>4302</v>
      </c>
      <c r="U36" s="132">
        <v>3.3999999999999998E-3</v>
      </c>
      <c r="V36" s="132">
        <v>8.8400000000000006E-3</v>
      </c>
      <c r="W36" s="132">
        <v>3.4399999999999999E-3</v>
      </c>
    </row>
    <row r="37" spans="1:23">
      <c r="A37" t="s">
        <v>1214</v>
      </c>
      <c r="B37" t="s">
        <v>1221</v>
      </c>
      <c r="C37" t="s">
        <v>4256</v>
      </c>
      <c r="D37" t="s">
        <v>4257</v>
      </c>
      <c r="E37" t="s">
        <v>310</v>
      </c>
      <c r="F37" t="s">
        <v>4310</v>
      </c>
      <c r="G37" t="s">
        <v>4311</v>
      </c>
      <c r="H37" t="s">
        <v>322</v>
      </c>
      <c r="I37" t="s">
        <v>967</v>
      </c>
      <c r="J37" t="s">
        <v>205</v>
      </c>
      <c r="K37" t="s">
        <v>205</v>
      </c>
      <c r="L37" t="s">
        <v>341</v>
      </c>
      <c r="M37" t="s">
        <v>631</v>
      </c>
      <c r="N37" t="s">
        <v>340</v>
      </c>
      <c r="O37" t="s">
        <v>1213</v>
      </c>
      <c r="P37" s="131">
        <v>99999.76</v>
      </c>
      <c r="Q37" s="131">
        <v>1</v>
      </c>
      <c r="R37" s="131">
        <v>4200.04</v>
      </c>
      <c r="T37" s="131">
        <v>4200.03</v>
      </c>
      <c r="U37" s="132">
        <v>2.5600000000000002E-3</v>
      </c>
      <c r="V37" s="132">
        <v>8.6300000000000005E-3</v>
      </c>
      <c r="W37" s="132">
        <v>3.3600000000000001E-3</v>
      </c>
    </row>
    <row r="38" spans="1:23">
      <c r="A38" t="s">
        <v>1214</v>
      </c>
      <c r="B38" t="s">
        <v>1221</v>
      </c>
      <c r="C38" t="s">
        <v>4252</v>
      </c>
      <c r="D38" t="s">
        <v>4253</v>
      </c>
      <c r="E38" t="s">
        <v>310</v>
      </c>
      <c r="F38" t="s">
        <v>4312</v>
      </c>
      <c r="G38" t="s">
        <v>4313</v>
      </c>
      <c r="H38" t="s">
        <v>322</v>
      </c>
      <c r="I38" t="s">
        <v>966</v>
      </c>
      <c r="J38" t="s">
        <v>205</v>
      </c>
      <c r="K38" t="s">
        <v>205</v>
      </c>
      <c r="L38" t="s">
        <v>341</v>
      </c>
      <c r="M38" t="s">
        <v>605</v>
      </c>
      <c r="N38" t="s">
        <v>340</v>
      </c>
      <c r="O38" t="s">
        <v>1213</v>
      </c>
      <c r="P38" s="131">
        <v>20000</v>
      </c>
      <c r="Q38" s="131">
        <v>1</v>
      </c>
      <c r="R38" s="131">
        <v>20650</v>
      </c>
      <c r="T38" s="131">
        <v>4130</v>
      </c>
      <c r="U38" s="132">
        <v>2.0000000000000001E-4</v>
      </c>
      <c r="V38" s="132">
        <v>8.4899999999999993E-3</v>
      </c>
      <c r="W38" s="132">
        <v>3.3E-3</v>
      </c>
    </row>
    <row r="39" spans="1:23">
      <c r="A39" t="s">
        <v>1214</v>
      </c>
      <c r="B39" t="s">
        <v>1221</v>
      </c>
      <c r="C39" t="s">
        <v>4264</v>
      </c>
      <c r="D39" t="s">
        <v>4265</v>
      </c>
      <c r="E39" t="s">
        <v>310</v>
      </c>
      <c r="F39" t="s">
        <v>4314</v>
      </c>
      <c r="G39" t="s">
        <v>4315</v>
      </c>
      <c r="H39" t="s">
        <v>322</v>
      </c>
      <c r="I39" t="s">
        <v>966</v>
      </c>
      <c r="J39" t="s">
        <v>205</v>
      </c>
      <c r="K39" t="s">
        <v>205</v>
      </c>
      <c r="L39" t="s">
        <v>341</v>
      </c>
      <c r="M39" t="s">
        <v>598</v>
      </c>
      <c r="N39" t="s">
        <v>340</v>
      </c>
      <c r="O39" t="s">
        <v>1213</v>
      </c>
      <c r="P39" s="131">
        <v>49703</v>
      </c>
      <c r="Q39" s="131">
        <v>1</v>
      </c>
      <c r="R39" s="131">
        <v>8118</v>
      </c>
      <c r="T39" s="131">
        <v>4034.89</v>
      </c>
      <c r="U39" s="132">
        <v>5.0000000000000001E-4</v>
      </c>
      <c r="V39" s="132">
        <v>8.2900000000000005E-3</v>
      </c>
      <c r="W39" s="132">
        <v>3.2299999999999998E-3</v>
      </c>
    </row>
    <row r="40" spans="1:23">
      <c r="A40" t="s">
        <v>1214</v>
      </c>
      <c r="B40" t="s">
        <v>1221</v>
      </c>
      <c r="C40" t="s">
        <v>4260</v>
      </c>
      <c r="D40" t="s">
        <v>4261</v>
      </c>
      <c r="E40" t="s">
        <v>310</v>
      </c>
      <c r="F40" t="s">
        <v>4316</v>
      </c>
      <c r="G40" t="s">
        <v>4317</v>
      </c>
      <c r="H40" t="s">
        <v>322</v>
      </c>
      <c r="I40" t="s">
        <v>966</v>
      </c>
      <c r="J40" t="s">
        <v>205</v>
      </c>
      <c r="K40" t="s">
        <v>205</v>
      </c>
      <c r="L40" t="s">
        <v>341</v>
      </c>
      <c r="M40" t="s">
        <v>599</v>
      </c>
      <c r="N40" t="s">
        <v>340</v>
      </c>
      <c r="O40" t="s">
        <v>1213</v>
      </c>
      <c r="P40" s="131">
        <v>21500</v>
      </c>
      <c r="Q40" s="131">
        <v>1</v>
      </c>
      <c r="R40" s="131">
        <v>18100</v>
      </c>
      <c r="T40" s="131">
        <v>3891.5</v>
      </c>
      <c r="U40" s="132">
        <v>4.2999999999999999E-4</v>
      </c>
      <c r="V40" s="132">
        <v>8.0000000000000002E-3</v>
      </c>
      <c r="W40" s="132">
        <v>3.1099999999999999E-3</v>
      </c>
    </row>
    <row r="41" spans="1:23">
      <c r="A41" t="s">
        <v>1214</v>
      </c>
      <c r="B41" t="s">
        <v>1221</v>
      </c>
      <c r="C41" t="s">
        <v>4264</v>
      </c>
      <c r="D41" t="s">
        <v>4265</v>
      </c>
      <c r="E41" t="s">
        <v>310</v>
      </c>
      <c r="F41" t="s">
        <v>4318</v>
      </c>
      <c r="G41" t="s">
        <v>4319</v>
      </c>
      <c r="H41" t="s">
        <v>322</v>
      </c>
      <c r="I41" t="s">
        <v>967</v>
      </c>
      <c r="J41" t="s">
        <v>205</v>
      </c>
      <c r="K41" t="s">
        <v>205</v>
      </c>
      <c r="L41" t="s">
        <v>341</v>
      </c>
      <c r="M41" t="s">
        <v>631</v>
      </c>
      <c r="N41" t="s">
        <v>340</v>
      </c>
      <c r="O41" t="s">
        <v>1213</v>
      </c>
      <c r="P41" s="131">
        <v>930000</v>
      </c>
      <c r="Q41" s="131">
        <v>1</v>
      </c>
      <c r="R41" s="131">
        <v>415.44</v>
      </c>
      <c r="T41" s="131">
        <v>3863.5920000000001</v>
      </c>
      <c r="U41" s="132">
        <v>3.4099999999999998E-3</v>
      </c>
      <c r="V41" s="132">
        <v>7.9399999999999991E-3</v>
      </c>
      <c r="W41" s="132">
        <v>3.0899999999999999E-3</v>
      </c>
    </row>
    <row r="42" spans="1:23">
      <c r="A42" t="s">
        <v>1214</v>
      </c>
      <c r="B42" t="s">
        <v>1221</v>
      </c>
      <c r="C42" t="s">
        <v>4260</v>
      </c>
      <c r="D42" t="s">
        <v>4261</v>
      </c>
      <c r="E42" t="s">
        <v>310</v>
      </c>
      <c r="F42" t="s">
        <v>4320</v>
      </c>
      <c r="G42" t="s">
        <v>4321</v>
      </c>
      <c r="H42" t="s">
        <v>322</v>
      </c>
      <c r="I42" t="s">
        <v>965</v>
      </c>
      <c r="J42" t="s">
        <v>205</v>
      </c>
      <c r="K42" t="s">
        <v>205</v>
      </c>
      <c r="L42" t="s">
        <v>341</v>
      </c>
      <c r="M42" t="s">
        <v>578</v>
      </c>
      <c r="N42" t="s">
        <v>340</v>
      </c>
      <c r="O42" t="s">
        <v>1213</v>
      </c>
      <c r="P42" s="131">
        <v>119215</v>
      </c>
      <c r="Q42" s="131">
        <v>1</v>
      </c>
      <c r="R42" s="131">
        <v>3001</v>
      </c>
      <c r="T42" s="131">
        <v>3577.6419999999998</v>
      </c>
      <c r="U42" s="132">
        <v>2.9E-4</v>
      </c>
      <c r="V42" s="132">
        <v>7.3499999999999998E-3</v>
      </c>
      <c r="W42" s="132">
        <v>2.8600000000000001E-3</v>
      </c>
    </row>
    <row r="43" spans="1:23">
      <c r="A43" t="s">
        <v>1214</v>
      </c>
      <c r="B43" t="s">
        <v>1221</v>
      </c>
      <c r="C43" t="s">
        <v>4248</v>
      </c>
      <c r="D43" t="s">
        <v>4249</v>
      </c>
      <c r="E43" t="s">
        <v>310</v>
      </c>
      <c r="F43" t="s">
        <v>4322</v>
      </c>
      <c r="G43" t="s">
        <v>4323</v>
      </c>
      <c r="H43" t="s">
        <v>322</v>
      </c>
      <c r="I43" t="s">
        <v>966</v>
      </c>
      <c r="J43" t="s">
        <v>205</v>
      </c>
      <c r="K43" t="s">
        <v>205</v>
      </c>
      <c r="L43" t="s">
        <v>341</v>
      </c>
      <c r="M43" t="s">
        <v>599</v>
      </c>
      <c r="N43" t="s">
        <v>340</v>
      </c>
      <c r="O43" t="s">
        <v>1213</v>
      </c>
      <c r="P43" s="131">
        <v>39099.67</v>
      </c>
      <c r="Q43" s="131">
        <v>1</v>
      </c>
      <c r="R43" s="131">
        <v>8840</v>
      </c>
      <c r="T43" s="131">
        <v>3456.4110000000001</v>
      </c>
      <c r="U43" s="132">
        <v>2.9299999999999999E-3</v>
      </c>
      <c r="V43" s="132">
        <v>7.1000000000000004E-3</v>
      </c>
      <c r="W43" s="132">
        <v>2.7599999999999999E-3</v>
      </c>
    </row>
    <row r="44" spans="1:23">
      <c r="A44" t="s">
        <v>1214</v>
      </c>
      <c r="B44" t="s">
        <v>1221</v>
      </c>
      <c r="C44" t="s">
        <v>4256</v>
      </c>
      <c r="D44" t="s">
        <v>4257</v>
      </c>
      <c r="E44" t="s">
        <v>310</v>
      </c>
      <c r="F44" t="s">
        <v>4324</v>
      </c>
      <c r="G44" t="s">
        <v>4325</v>
      </c>
      <c r="H44" t="s">
        <v>322</v>
      </c>
      <c r="I44" t="s">
        <v>967</v>
      </c>
      <c r="J44" t="s">
        <v>205</v>
      </c>
      <c r="K44" t="s">
        <v>205</v>
      </c>
      <c r="L44" t="s">
        <v>341</v>
      </c>
      <c r="M44" t="s">
        <v>631</v>
      </c>
      <c r="N44" t="s">
        <v>340</v>
      </c>
      <c r="O44" t="s">
        <v>1213</v>
      </c>
      <c r="P44" s="131">
        <v>79000.23</v>
      </c>
      <c r="Q44" s="131">
        <v>1</v>
      </c>
      <c r="R44" s="131">
        <v>4144.0200000000004</v>
      </c>
      <c r="T44" s="131">
        <v>3273.7849999999999</v>
      </c>
      <c r="U44" s="132">
        <v>1.4599999999999999E-3</v>
      </c>
      <c r="V44" s="132">
        <v>6.7299999999999999E-3</v>
      </c>
      <c r="W44" s="132">
        <v>2.6199999999999999E-3</v>
      </c>
    </row>
    <row r="45" spans="1:23">
      <c r="A45" t="s">
        <v>1214</v>
      </c>
      <c r="B45" t="s">
        <v>1221</v>
      </c>
      <c r="C45" t="s">
        <v>4256</v>
      </c>
      <c r="D45" t="s">
        <v>4257</v>
      </c>
      <c r="E45" t="s">
        <v>310</v>
      </c>
      <c r="F45" t="s">
        <v>4326</v>
      </c>
      <c r="G45" t="s">
        <v>4327</v>
      </c>
      <c r="H45" t="s">
        <v>322</v>
      </c>
      <c r="I45" t="s">
        <v>966</v>
      </c>
      <c r="J45" t="s">
        <v>205</v>
      </c>
      <c r="K45" t="s">
        <v>205</v>
      </c>
      <c r="L45" t="s">
        <v>341</v>
      </c>
      <c r="M45" t="s">
        <v>582</v>
      </c>
      <c r="N45" t="s">
        <v>340</v>
      </c>
      <c r="O45" t="s">
        <v>1213</v>
      </c>
      <c r="P45" s="131">
        <v>40031.040000000001</v>
      </c>
      <c r="Q45" s="131">
        <v>1</v>
      </c>
      <c r="R45" s="131">
        <v>8146</v>
      </c>
      <c r="T45" s="131">
        <v>3260.9290000000001</v>
      </c>
      <c r="U45" s="132">
        <v>2.8400000000000001E-3</v>
      </c>
      <c r="V45" s="132">
        <v>6.7000000000000002E-3</v>
      </c>
      <c r="W45" s="132">
        <v>2.6099999999999999E-3</v>
      </c>
    </row>
    <row r="46" spans="1:23">
      <c r="A46" t="s">
        <v>1214</v>
      </c>
      <c r="B46" t="s">
        <v>1221</v>
      </c>
      <c r="C46" t="s">
        <v>4256</v>
      </c>
      <c r="D46" t="s">
        <v>4257</v>
      </c>
      <c r="E46" t="s">
        <v>310</v>
      </c>
      <c r="F46" t="s">
        <v>4328</v>
      </c>
      <c r="G46" t="s">
        <v>4329</v>
      </c>
      <c r="H46" t="s">
        <v>322</v>
      </c>
      <c r="I46" t="s">
        <v>966</v>
      </c>
      <c r="J46" t="s">
        <v>205</v>
      </c>
      <c r="K46" t="s">
        <v>205</v>
      </c>
      <c r="L46" t="s">
        <v>341</v>
      </c>
      <c r="M46" t="s">
        <v>604</v>
      </c>
      <c r="N46" t="s">
        <v>340</v>
      </c>
      <c r="O46" t="s">
        <v>1213</v>
      </c>
      <c r="P46" s="131">
        <v>163000</v>
      </c>
      <c r="Q46" s="131">
        <v>1</v>
      </c>
      <c r="R46" s="131">
        <v>1959</v>
      </c>
      <c r="T46" s="131">
        <v>3193.17</v>
      </c>
      <c r="U46" s="132">
        <v>4.5999999999999999E-3</v>
      </c>
      <c r="V46" s="132">
        <v>6.5599999999999999E-3</v>
      </c>
      <c r="W46" s="132">
        <v>2.5500000000000002E-3</v>
      </c>
    </row>
    <row r="47" spans="1:23">
      <c r="A47" t="s">
        <v>1214</v>
      </c>
      <c r="B47" t="s">
        <v>1221</v>
      </c>
      <c r="C47" t="s">
        <v>4260</v>
      </c>
      <c r="D47" t="s">
        <v>4261</v>
      </c>
      <c r="E47" t="s">
        <v>310</v>
      </c>
      <c r="F47" t="s">
        <v>4330</v>
      </c>
      <c r="G47" t="s">
        <v>4331</v>
      </c>
      <c r="H47" t="s">
        <v>322</v>
      </c>
      <c r="I47" t="s">
        <v>966</v>
      </c>
      <c r="J47" t="s">
        <v>205</v>
      </c>
      <c r="K47" t="s">
        <v>205</v>
      </c>
      <c r="L47" t="s">
        <v>341</v>
      </c>
      <c r="M47" t="s">
        <v>610</v>
      </c>
      <c r="N47" t="s">
        <v>340</v>
      </c>
      <c r="O47" t="s">
        <v>1213</v>
      </c>
      <c r="P47" s="131">
        <v>441000</v>
      </c>
      <c r="Q47" s="131">
        <v>1</v>
      </c>
      <c r="R47" s="131">
        <v>676.2</v>
      </c>
      <c r="T47" s="131">
        <v>2982.0419999999999</v>
      </c>
      <c r="U47" s="132">
        <v>1.1999999999999999E-3</v>
      </c>
      <c r="V47" s="132">
        <v>6.13E-3</v>
      </c>
      <c r="W47" s="132">
        <v>2.3800000000000002E-3</v>
      </c>
    </row>
    <row r="48" spans="1:23">
      <c r="A48" t="s">
        <v>1214</v>
      </c>
      <c r="B48" t="s">
        <v>1221</v>
      </c>
      <c r="C48" t="s">
        <v>4248</v>
      </c>
      <c r="D48" t="s">
        <v>4249</v>
      </c>
      <c r="E48" t="s">
        <v>310</v>
      </c>
      <c r="F48" t="s">
        <v>4332</v>
      </c>
      <c r="G48" t="s">
        <v>4333</v>
      </c>
      <c r="H48" t="s">
        <v>322</v>
      </c>
      <c r="I48" t="s">
        <v>967</v>
      </c>
      <c r="J48" t="s">
        <v>205</v>
      </c>
      <c r="K48" t="s">
        <v>205</v>
      </c>
      <c r="L48" t="s">
        <v>341</v>
      </c>
      <c r="M48" t="s">
        <v>577</v>
      </c>
      <c r="N48" t="s">
        <v>340</v>
      </c>
      <c r="O48" t="s">
        <v>1213</v>
      </c>
      <c r="P48" s="131">
        <v>580000</v>
      </c>
      <c r="Q48" s="131">
        <v>1</v>
      </c>
      <c r="R48" s="131">
        <v>488.99</v>
      </c>
      <c r="T48" s="131">
        <v>2836.1419999999998</v>
      </c>
      <c r="U48" s="132">
        <v>2.7599999999999999E-3</v>
      </c>
      <c r="V48" s="132">
        <v>5.8300000000000001E-3</v>
      </c>
      <c r="W48" s="132">
        <v>2.2699999999999999E-3</v>
      </c>
    </row>
    <row r="49" spans="1:23">
      <c r="A49" t="s">
        <v>1214</v>
      </c>
      <c r="B49" t="s">
        <v>1221</v>
      </c>
      <c r="C49" t="s">
        <v>4334</v>
      </c>
      <c r="D49" t="s">
        <v>4335</v>
      </c>
      <c r="E49" t="s">
        <v>310</v>
      </c>
      <c r="F49" t="s">
        <v>4336</v>
      </c>
      <c r="G49" t="s">
        <v>4337</v>
      </c>
      <c r="H49" t="s">
        <v>322</v>
      </c>
      <c r="I49" t="s">
        <v>966</v>
      </c>
      <c r="J49" t="s">
        <v>205</v>
      </c>
      <c r="K49" t="s">
        <v>205</v>
      </c>
      <c r="L49" t="s">
        <v>341</v>
      </c>
      <c r="M49" t="s">
        <v>606</v>
      </c>
      <c r="N49" t="s">
        <v>340</v>
      </c>
      <c r="O49" t="s">
        <v>1213</v>
      </c>
      <c r="P49" s="131">
        <v>27763</v>
      </c>
      <c r="Q49" s="131">
        <v>1</v>
      </c>
      <c r="R49" s="131">
        <v>9600</v>
      </c>
      <c r="T49" s="131">
        <v>2665.248</v>
      </c>
      <c r="U49" s="132">
        <v>1.1000000000000001E-3</v>
      </c>
      <c r="V49" s="132">
        <v>5.4799999999999996E-3</v>
      </c>
      <c r="W49" s="132">
        <v>2.1299999999999999E-3</v>
      </c>
    </row>
    <row r="50" spans="1:23">
      <c r="A50" t="s">
        <v>1214</v>
      </c>
      <c r="B50" t="s">
        <v>1221</v>
      </c>
      <c r="C50" t="s">
        <v>4264</v>
      </c>
      <c r="D50" t="s">
        <v>4265</v>
      </c>
      <c r="E50" t="s">
        <v>310</v>
      </c>
      <c r="F50" t="s">
        <v>4338</v>
      </c>
      <c r="G50" t="s">
        <v>4339</v>
      </c>
      <c r="H50" t="s">
        <v>322</v>
      </c>
      <c r="I50" t="s">
        <v>966</v>
      </c>
      <c r="J50" t="s">
        <v>205</v>
      </c>
      <c r="K50" t="s">
        <v>205</v>
      </c>
      <c r="L50" t="s">
        <v>341</v>
      </c>
      <c r="M50" t="s">
        <v>599</v>
      </c>
      <c r="N50" t="s">
        <v>340</v>
      </c>
      <c r="O50" t="s">
        <v>1213</v>
      </c>
      <c r="P50" s="131">
        <v>13541</v>
      </c>
      <c r="Q50" s="131">
        <v>1</v>
      </c>
      <c r="R50" s="131">
        <v>19320</v>
      </c>
      <c r="T50" s="131">
        <v>2616.1210000000001</v>
      </c>
      <c r="U50" s="132">
        <v>1.5299999999999999E-3</v>
      </c>
      <c r="V50" s="132">
        <v>5.3800000000000002E-3</v>
      </c>
      <c r="W50" s="132">
        <v>2.0899999999999998E-3</v>
      </c>
    </row>
    <row r="51" spans="1:23">
      <c r="A51" t="s">
        <v>1214</v>
      </c>
      <c r="B51" t="s">
        <v>1221</v>
      </c>
      <c r="C51" t="s">
        <v>4248</v>
      </c>
      <c r="D51" t="s">
        <v>4249</v>
      </c>
      <c r="E51" t="s">
        <v>310</v>
      </c>
      <c r="F51" t="s">
        <v>4340</v>
      </c>
      <c r="G51" t="s">
        <v>4341</v>
      </c>
      <c r="H51" t="s">
        <v>322</v>
      </c>
      <c r="I51" t="s">
        <v>966</v>
      </c>
      <c r="J51" t="s">
        <v>205</v>
      </c>
      <c r="K51" t="s">
        <v>205</v>
      </c>
      <c r="L51" t="s">
        <v>341</v>
      </c>
      <c r="M51" t="s">
        <v>610</v>
      </c>
      <c r="N51" t="s">
        <v>340</v>
      </c>
      <c r="O51" t="s">
        <v>1213</v>
      </c>
      <c r="P51" s="131">
        <v>31700</v>
      </c>
      <c r="Q51" s="131">
        <v>1</v>
      </c>
      <c r="R51" s="131">
        <v>8095</v>
      </c>
      <c r="T51" s="131">
        <v>2566.1149999999998</v>
      </c>
      <c r="U51" s="132">
        <v>7.7600000000000004E-3</v>
      </c>
      <c r="V51" s="132">
        <v>5.2700000000000004E-3</v>
      </c>
      <c r="W51" s="132">
        <v>2.0500000000000002E-3</v>
      </c>
    </row>
    <row r="52" spans="1:23">
      <c r="A52" t="s">
        <v>1214</v>
      </c>
      <c r="B52" t="s">
        <v>1221</v>
      </c>
      <c r="C52" t="s">
        <v>4264</v>
      </c>
      <c r="D52" t="s">
        <v>4265</v>
      </c>
      <c r="E52" t="s">
        <v>310</v>
      </c>
      <c r="F52" t="s">
        <v>4342</v>
      </c>
      <c r="G52" t="s">
        <v>4343</v>
      </c>
      <c r="H52" t="s">
        <v>322</v>
      </c>
      <c r="I52" t="s">
        <v>965</v>
      </c>
      <c r="J52" t="s">
        <v>205</v>
      </c>
      <c r="K52" t="s">
        <v>205</v>
      </c>
      <c r="L52" t="s">
        <v>341</v>
      </c>
      <c r="M52" t="s">
        <v>575</v>
      </c>
      <c r="N52" t="s">
        <v>340</v>
      </c>
      <c r="O52" t="s">
        <v>1213</v>
      </c>
      <c r="P52" s="131">
        <v>84000</v>
      </c>
      <c r="Q52" s="131">
        <v>1</v>
      </c>
      <c r="R52" s="131">
        <v>2915</v>
      </c>
      <c r="T52" s="131">
        <v>2448.6</v>
      </c>
      <c r="U52" s="132">
        <v>9.8999999999999999E-4</v>
      </c>
      <c r="V52" s="132">
        <v>5.0299999999999997E-3</v>
      </c>
      <c r="W52" s="132">
        <v>1.9599999999999999E-3</v>
      </c>
    </row>
    <row r="53" spans="1:23">
      <c r="A53" t="s">
        <v>1214</v>
      </c>
      <c r="B53" t="s">
        <v>1221</v>
      </c>
      <c r="C53" t="s">
        <v>4264</v>
      </c>
      <c r="D53" t="s">
        <v>4265</v>
      </c>
      <c r="E53" t="s">
        <v>310</v>
      </c>
      <c r="F53" t="s">
        <v>4344</v>
      </c>
      <c r="G53" t="s">
        <v>4345</v>
      </c>
      <c r="H53" t="s">
        <v>322</v>
      </c>
      <c r="I53" t="s">
        <v>966</v>
      </c>
      <c r="J53" t="s">
        <v>205</v>
      </c>
      <c r="K53" t="s">
        <v>205</v>
      </c>
      <c r="L53" t="s">
        <v>341</v>
      </c>
      <c r="M53" t="s">
        <v>707</v>
      </c>
      <c r="N53" t="s">
        <v>340</v>
      </c>
      <c r="O53" t="s">
        <v>1213</v>
      </c>
      <c r="P53" s="131">
        <v>85050</v>
      </c>
      <c r="Q53" s="131">
        <v>1</v>
      </c>
      <c r="R53" s="131">
        <v>2854</v>
      </c>
      <c r="T53" s="131">
        <v>2427.3270000000002</v>
      </c>
      <c r="U53" s="132">
        <v>3.1700000000000001E-3</v>
      </c>
      <c r="V53" s="132">
        <v>4.9899999999999996E-3</v>
      </c>
      <c r="W53" s="132">
        <v>1.9400000000000001E-3</v>
      </c>
    </row>
    <row r="54" spans="1:23">
      <c r="A54" t="s">
        <v>1214</v>
      </c>
      <c r="B54" t="s">
        <v>1221</v>
      </c>
      <c r="C54" t="s">
        <v>4248</v>
      </c>
      <c r="D54" t="s">
        <v>4249</v>
      </c>
      <c r="E54" t="s">
        <v>310</v>
      </c>
      <c r="F54" t="s">
        <v>4346</v>
      </c>
      <c r="G54" t="s">
        <v>4347</v>
      </c>
      <c r="H54" t="s">
        <v>322</v>
      </c>
      <c r="I54" t="s">
        <v>966</v>
      </c>
      <c r="J54" t="s">
        <v>205</v>
      </c>
      <c r="K54" t="s">
        <v>205</v>
      </c>
      <c r="L54" t="s">
        <v>341</v>
      </c>
      <c r="M54" t="s">
        <v>601</v>
      </c>
      <c r="N54" t="s">
        <v>340</v>
      </c>
      <c r="O54" t="s">
        <v>1213</v>
      </c>
      <c r="P54" s="131">
        <v>52500</v>
      </c>
      <c r="Q54" s="131">
        <v>1</v>
      </c>
      <c r="R54" s="131">
        <v>4320</v>
      </c>
      <c r="T54" s="131">
        <v>2268</v>
      </c>
      <c r="U54" s="132">
        <v>6.1700000000000001E-3</v>
      </c>
      <c r="V54" s="132">
        <v>4.6600000000000001E-3</v>
      </c>
      <c r="W54" s="132">
        <v>1.81E-3</v>
      </c>
    </row>
    <row r="55" spans="1:23">
      <c r="A55" t="s">
        <v>1214</v>
      </c>
      <c r="B55" t="s">
        <v>1221</v>
      </c>
      <c r="C55" t="s">
        <v>4260</v>
      </c>
      <c r="D55" t="s">
        <v>4261</v>
      </c>
      <c r="E55" t="s">
        <v>310</v>
      </c>
      <c r="F55" t="s">
        <v>4348</v>
      </c>
      <c r="G55" t="s">
        <v>4349</v>
      </c>
      <c r="H55" t="s">
        <v>322</v>
      </c>
      <c r="I55" t="s">
        <v>966</v>
      </c>
      <c r="J55" t="s">
        <v>205</v>
      </c>
      <c r="K55" t="s">
        <v>205</v>
      </c>
      <c r="L55" t="s">
        <v>341</v>
      </c>
      <c r="M55" t="s">
        <v>583</v>
      </c>
      <c r="N55" t="s">
        <v>340</v>
      </c>
      <c r="O55" t="s">
        <v>1213</v>
      </c>
      <c r="P55" s="131">
        <v>10048</v>
      </c>
      <c r="Q55" s="131">
        <v>1</v>
      </c>
      <c r="R55" s="131">
        <v>20480</v>
      </c>
      <c r="T55" s="131">
        <v>2057.83</v>
      </c>
      <c r="U55" s="132">
        <v>3.4000000000000002E-4</v>
      </c>
      <c r="V55" s="132">
        <v>4.2300000000000003E-3</v>
      </c>
      <c r="W55" s="132">
        <v>1.65E-3</v>
      </c>
    </row>
    <row r="56" spans="1:23">
      <c r="A56" t="s">
        <v>1214</v>
      </c>
      <c r="B56" t="s">
        <v>1221</v>
      </c>
      <c r="C56" t="s">
        <v>4256</v>
      </c>
      <c r="D56" t="s">
        <v>4257</v>
      </c>
      <c r="E56" t="s">
        <v>310</v>
      </c>
      <c r="F56" t="s">
        <v>4350</v>
      </c>
      <c r="G56" t="s">
        <v>4351</v>
      </c>
      <c r="H56" t="s">
        <v>322</v>
      </c>
      <c r="I56" t="s">
        <v>966</v>
      </c>
      <c r="J56" t="s">
        <v>205</v>
      </c>
      <c r="K56" t="s">
        <v>205</v>
      </c>
      <c r="L56" t="s">
        <v>341</v>
      </c>
      <c r="M56" t="s">
        <v>599</v>
      </c>
      <c r="N56" t="s">
        <v>340</v>
      </c>
      <c r="O56" t="s">
        <v>1213</v>
      </c>
      <c r="P56" s="131">
        <v>10258.549999999999</v>
      </c>
      <c r="Q56" s="131">
        <v>1</v>
      </c>
      <c r="R56" s="131">
        <v>18600</v>
      </c>
      <c r="T56" s="131">
        <v>1908.09</v>
      </c>
      <c r="U56" s="132">
        <v>1.0399999999999999E-3</v>
      </c>
      <c r="V56" s="132">
        <v>3.9199999999999999E-3</v>
      </c>
      <c r="W56" s="132">
        <v>1.5299999999999999E-3</v>
      </c>
    </row>
    <row r="57" spans="1:23">
      <c r="A57" t="s">
        <v>1214</v>
      </c>
      <c r="B57" t="s">
        <v>1221</v>
      </c>
      <c r="C57" t="s">
        <v>4260</v>
      </c>
      <c r="D57" t="s">
        <v>4261</v>
      </c>
      <c r="E57" t="s">
        <v>310</v>
      </c>
      <c r="F57" t="s">
        <v>4352</v>
      </c>
      <c r="G57" t="s">
        <v>4353</v>
      </c>
      <c r="H57" t="s">
        <v>322</v>
      </c>
      <c r="I57" t="s">
        <v>966</v>
      </c>
      <c r="J57" t="s">
        <v>205</v>
      </c>
      <c r="K57" t="s">
        <v>205</v>
      </c>
      <c r="L57" t="s">
        <v>341</v>
      </c>
      <c r="M57" t="s">
        <v>601</v>
      </c>
      <c r="N57" t="s">
        <v>340</v>
      </c>
      <c r="O57" t="s">
        <v>1213</v>
      </c>
      <c r="P57" s="131">
        <v>4617</v>
      </c>
      <c r="Q57" s="131">
        <v>1</v>
      </c>
      <c r="R57" s="131">
        <v>40600</v>
      </c>
      <c r="T57" s="131">
        <v>1874.502</v>
      </c>
      <c r="U57" s="132">
        <v>1.1800000000000001E-3</v>
      </c>
      <c r="V57" s="132">
        <v>3.8500000000000001E-3</v>
      </c>
      <c r="W57" s="132">
        <v>1.5E-3</v>
      </c>
    </row>
    <row r="58" spans="1:23">
      <c r="A58" t="s">
        <v>1214</v>
      </c>
      <c r="B58" t="s">
        <v>1221</v>
      </c>
      <c r="C58" t="s">
        <v>4256</v>
      </c>
      <c r="D58" t="s">
        <v>4257</v>
      </c>
      <c r="E58" t="s">
        <v>310</v>
      </c>
      <c r="F58" t="s">
        <v>4354</v>
      </c>
      <c r="G58" t="s">
        <v>4355</v>
      </c>
      <c r="H58" t="s">
        <v>322</v>
      </c>
      <c r="I58" t="s">
        <v>966</v>
      </c>
      <c r="J58" t="s">
        <v>205</v>
      </c>
      <c r="K58" t="s">
        <v>205</v>
      </c>
      <c r="L58" t="s">
        <v>341</v>
      </c>
      <c r="M58" t="s">
        <v>611</v>
      </c>
      <c r="N58" t="s">
        <v>340</v>
      </c>
      <c r="O58" t="s">
        <v>1213</v>
      </c>
      <c r="P58" s="131">
        <v>3447.02</v>
      </c>
      <c r="Q58" s="131">
        <v>1</v>
      </c>
      <c r="R58" s="131">
        <v>50810</v>
      </c>
      <c r="T58" s="131">
        <v>1751.431</v>
      </c>
      <c r="U58" s="132">
        <v>1.75E-3</v>
      </c>
      <c r="V58" s="132">
        <v>3.5999999999999999E-3</v>
      </c>
      <c r="W58" s="132">
        <v>1.4E-3</v>
      </c>
    </row>
    <row r="59" spans="1:23">
      <c r="A59" t="s">
        <v>1214</v>
      </c>
      <c r="B59" t="s">
        <v>1221</v>
      </c>
      <c r="C59" t="s">
        <v>4256</v>
      </c>
      <c r="D59" t="s">
        <v>4257</v>
      </c>
      <c r="E59" t="s">
        <v>310</v>
      </c>
      <c r="F59" t="s">
        <v>4356</v>
      </c>
      <c r="G59" t="s">
        <v>4357</v>
      </c>
      <c r="H59" t="s">
        <v>322</v>
      </c>
      <c r="I59" t="s">
        <v>966</v>
      </c>
      <c r="J59" t="s">
        <v>205</v>
      </c>
      <c r="K59" t="s">
        <v>205</v>
      </c>
      <c r="L59" t="s">
        <v>341</v>
      </c>
      <c r="M59" t="s">
        <v>596</v>
      </c>
      <c r="N59" t="s">
        <v>340</v>
      </c>
      <c r="O59" t="s">
        <v>1213</v>
      </c>
      <c r="P59" s="131">
        <v>73335</v>
      </c>
      <c r="Q59" s="131">
        <v>1</v>
      </c>
      <c r="R59" s="131">
        <v>2296</v>
      </c>
      <c r="T59" s="131">
        <v>1683.7719999999999</v>
      </c>
      <c r="U59" s="132">
        <v>2.4299999999999999E-3</v>
      </c>
      <c r="V59" s="132">
        <v>3.46E-3</v>
      </c>
      <c r="W59" s="132">
        <v>1.3500000000000001E-3</v>
      </c>
    </row>
    <row r="60" spans="1:23">
      <c r="A60" t="s">
        <v>1214</v>
      </c>
      <c r="B60" t="s">
        <v>1221</v>
      </c>
      <c r="C60" t="s">
        <v>4252</v>
      </c>
      <c r="D60" t="s">
        <v>4253</v>
      </c>
      <c r="E60" t="s">
        <v>310</v>
      </c>
      <c r="F60" t="s">
        <v>4358</v>
      </c>
      <c r="G60" t="s">
        <v>4359</v>
      </c>
      <c r="H60" t="s">
        <v>322</v>
      </c>
      <c r="I60" t="s">
        <v>966</v>
      </c>
      <c r="J60" t="s">
        <v>205</v>
      </c>
      <c r="K60" t="s">
        <v>205</v>
      </c>
      <c r="L60" t="s">
        <v>341</v>
      </c>
      <c r="M60" t="s">
        <v>583</v>
      </c>
      <c r="N60" t="s">
        <v>340</v>
      </c>
      <c r="O60" t="s">
        <v>1213</v>
      </c>
      <c r="P60" s="131">
        <v>6750</v>
      </c>
      <c r="Q60" s="131">
        <v>1</v>
      </c>
      <c r="R60" s="131">
        <v>20510</v>
      </c>
      <c r="T60" s="131">
        <v>1384.425</v>
      </c>
      <c r="U60" s="132">
        <v>2.9E-4</v>
      </c>
      <c r="V60" s="132">
        <v>2.8400000000000001E-3</v>
      </c>
      <c r="W60" s="132">
        <v>1.1100000000000001E-3</v>
      </c>
    </row>
    <row r="61" spans="1:23">
      <c r="A61" t="s">
        <v>1214</v>
      </c>
      <c r="B61" t="s">
        <v>1221</v>
      </c>
      <c r="C61" t="s">
        <v>4334</v>
      </c>
      <c r="D61" t="s">
        <v>4335</v>
      </c>
      <c r="E61" t="s">
        <v>310</v>
      </c>
      <c r="F61" t="s">
        <v>4360</v>
      </c>
      <c r="G61" t="s">
        <v>4361</v>
      </c>
      <c r="H61" t="s">
        <v>322</v>
      </c>
      <c r="I61" t="s">
        <v>966</v>
      </c>
      <c r="J61" t="s">
        <v>205</v>
      </c>
      <c r="K61" t="s">
        <v>205</v>
      </c>
      <c r="L61" t="s">
        <v>341</v>
      </c>
      <c r="M61" t="s">
        <v>599</v>
      </c>
      <c r="N61" t="s">
        <v>340</v>
      </c>
      <c r="O61" t="s">
        <v>1213</v>
      </c>
      <c r="P61" s="131">
        <v>12000</v>
      </c>
      <c r="Q61" s="131">
        <v>1</v>
      </c>
      <c r="R61" s="131">
        <v>10530</v>
      </c>
      <c r="T61" s="131">
        <v>1263.5999999999999</v>
      </c>
      <c r="U61" s="132">
        <v>5.8E-4</v>
      </c>
      <c r="V61" s="132">
        <v>2.5999999999999999E-3</v>
      </c>
      <c r="W61" s="132">
        <v>1.01E-3</v>
      </c>
    </row>
    <row r="62" spans="1:23">
      <c r="A62" t="s">
        <v>1214</v>
      </c>
      <c r="B62" t="s">
        <v>1221</v>
      </c>
      <c r="C62" t="s">
        <v>4248</v>
      </c>
      <c r="D62" t="s">
        <v>4249</v>
      </c>
      <c r="E62" t="s">
        <v>310</v>
      </c>
      <c r="F62" t="s">
        <v>4362</v>
      </c>
      <c r="G62" t="s">
        <v>4363</v>
      </c>
      <c r="H62" t="s">
        <v>322</v>
      </c>
      <c r="I62" t="s">
        <v>966</v>
      </c>
      <c r="J62" t="s">
        <v>205</v>
      </c>
      <c r="K62" t="s">
        <v>205</v>
      </c>
      <c r="L62" t="s">
        <v>341</v>
      </c>
      <c r="M62" t="s">
        <v>598</v>
      </c>
      <c r="N62" t="s">
        <v>340</v>
      </c>
      <c r="O62" t="s">
        <v>1213</v>
      </c>
      <c r="P62" s="131">
        <v>23600</v>
      </c>
      <c r="Q62" s="131">
        <v>1</v>
      </c>
      <c r="R62" s="131">
        <v>5331</v>
      </c>
      <c r="T62" s="131">
        <v>1258.116</v>
      </c>
      <c r="U62" s="132">
        <v>1.1800000000000001E-3</v>
      </c>
      <c r="V62" s="132">
        <v>2.5899999999999999E-3</v>
      </c>
      <c r="W62" s="132">
        <v>1.01E-3</v>
      </c>
    </row>
    <row r="63" spans="1:23">
      <c r="A63" t="s">
        <v>1214</v>
      </c>
      <c r="B63" t="s">
        <v>1221</v>
      </c>
      <c r="C63" t="s">
        <v>4248</v>
      </c>
      <c r="D63" t="s">
        <v>4249</v>
      </c>
      <c r="E63" t="s">
        <v>310</v>
      </c>
      <c r="F63" t="s">
        <v>4364</v>
      </c>
      <c r="G63" t="s">
        <v>4365</v>
      </c>
      <c r="H63" t="s">
        <v>322</v>
      </c>
      <c r="I63" t="s">
        <v>966</v>
      </c>
      <c r="J63" t="s">
        <v>205</v>
      </c>
      <c r="K63" t="s">
        <v>205</v>
      </c>
      <c r="L63" t="s">
        <v>341</v>
      </c>
      <c r="M63" t="s">
        <v>583</v>
      </c>
      <c r="N63" t="s">
        <v>340</v>
      </c>
      <c r="O63" t="s">
        <v>1213</v>
      </c>
      <c r="P63" s="131">
        <v>22207</v>
      </c>
      <c r="Q63" s="131">
        <v>1</v>
      </c>
      <c r="R63" s="131">
        <v>5633</v>
      </c>
      <c r="T63" s="131">
        <v>1250.92</v>
      </c>
      <c r="U63" s="132">
        <v>3.2000000000000002E-3</v>
      </c>
      <c r="V63" s="132">
        <v>2.5699999999999998E-3</v>
      </c>
      <c r="W63" s="132">
        <v>1E-3</v>
      </c>
    </row>
    <row r="64" spans="1:23">
      <c r="A64" t="s">
        <v>1214</v>
      </c>
      <c r="B64" t="s">
        <v>1221</v>
      </c>
      <c r="C64" t="s">
        <v>4256</v>
      </c>
      <c r="D64" t="s">
        <v>4257</v>
      </c>
      <c r="E64" t="s">
        <v>310</v>
      </c>
      <c r="F64" t="s">
        <v>4366</v>
      </c>
      <c r="G64" t="s">
        <v>4367</v>
      </c>
      <c r="H64" t="s">
        <v>322</v>
      </c>
      <c r="I64" t="s">
        <v>966</v>
      </c>
      <c r="J64" t="s">
        <v>205</v>
      </c>
      <c r="K64" t="s">
        <v>205</v>
      </c>
      <c r="L64" t="s">
        <v>341</v>
      </c>
      <c r="M64" t="s">
        <v>610</v>
      </c>
      <c r="N64" t="s">
        <v>340</v>
      </c>
      <c r="O64" t="s">
        <v>1213</v>
      </c>
      <c r="P64" s="131">
        <v>9700.2900000000009</v>
      </c>
      <c r="Q64" s="131">
        <v>1</v>
      </c>
      <c r="R64" s="131">
        <v>12130</v>
      </c>
      <c r="T64" s="131">
        <v>1176.645</v>
      </c>
      <c r="U64" s="132">
        <v>1.82E-3</v>
      </c>
      <c r="V64" s="132">
        <v>2.4199999999999998E-3</v>
      </c>
      <c r="W64" s="132">
        <v>9.3999999999999997E-4</v>
      </c>
    </row>
    <row r="65" spans="1:23">
      <c r="A65" t="s">
        <v>1214</v>
      </c>
      <c r="B65" t="s">
        <v>1221</v>
      </c>
      <c r="C65" t="s">
        <v>4248</v>
      </c>
      <c r="D65" t="s">
        <v>4249</v>
      </c>
      <c r="E65" t="s">
        <v>310</v>
      </c>
      <c r="F65" t="s">
        <v>4368</v>
      </c>
      <c r="G65" t="s">
        <v>4369</v>
      </c>
      <c r="H65" t="s">
        <v>322</v>
      </c>
      <c r="I65" t="s">
        <v>966</v>
      </c>
      <c r="J65" t="s">
        <v>205</v>
      </c>
      <c r="K65" t="s">
        <v>205</v>
      </c>
      <c r="L65" t="s">
        <v>341</v>
      </c>
      <c r="M65" t="s">
        <v>604</v>
      </c>
      <c r="N65" t="s">
        <v>340</v>
      </c>
      <c r="O65" t="s">
        <v>1213</v>
      </c>
      <c r="P65" s="131">
        <v>31000</v>
      </c>
      <c r="Q65" s="131">
        <v>1</v>
      </c>
      <c r="R65" s="131">
        <v>3768</v>
      </c>
      <c r="T65" s="131">
        <v>1168.08</v>
      </c>
      <c r="U65" s="132">
        <v>6.6499999999999997E-3</v>
      </c>
      <c r="V65" s="132">
        <v>2.3999999999999998E-3</v>
      </c>
      <c r="W65" s="132">
        <v>9.3000000000000005E-4</v>
      </c>
    </row>
    <row r="66" spans="1:23">
      <c r="A66" t="s">
        <v>1214</v>
      </c>
      <c r="B66" t="s">
        <v>1221</v>
      </c>
      <c r="C66" t="s">
        <v>4334</v>
      </c>
      <c r="D66" t="s">
        <v>4335</v>
      </c>
      <c r="E66" t="s">
        <v>310</v>
      </c>
      <c r="F66" t="s">
        <v>4370</v>
      </c>
      <c r="G66" t="s">
        <v>4371</v>
      </c>
      <c r="H66" t="s">
        <v>322</v>
      </c>
      <c r="I66" t="s">
        <v>965</v>
      </c>
      <c r="J66" t="s">
        <v>205</v>
      </c>
      <c r="K66" t="s">
        <v>205</v>
      </c>
      <c r="L66" t="s">
        <v>341</v>
      </c>
      <c r="M66" t="s">
        <v>573</v>
      </c>
      <c r="N66" t="s">
        <v>340</v>
      </c>
      <c r="O66" t="s">
        <v>1213</v>
      </c>
      <c r="P66" s="131">
        <v>13770</v>
      </c>
      <c r="Q66" s="131">
        <v>1</v>
      </c>
      <c r="R66" s="131">
        <v>8213</v>
      </c>
      <c r="T66" s="131">
        <v>1130.93</v>
      </c>
      <c r="U66" s="132">
        <v>1.1000000000000001E-3</v>
      </c>
      <c r="V66" s="132">
        <v>2.32E-3</v>
      </c>
      <c r="W66" s="132">
        <v>8.9999999999999998E-4</v>
      </c>
    </row>
    <row r="67" spans="1:23">
      <c r="A67" t="s">
        <v>1214</v>
      </c>
      <c r="B67" t="s">
        <v>1221</v>
      </c>
      <c r="C67" t="s">
        <v>4260</v>
      </c>
      <c r="D67" t="s">
        <v>4261</v>
      </c>
      <c r="E67" t="s">
        <v>310</v>
      </c>
      <c r="F67" t="s">
        <v>4372</v>
      </c>
      <c r="G67" t="s">
        <v>4373</v>
      </c>
      <c r="H67" t="s">
        <v>322</v>
      </c>
      <c r="I67" t="s">
        <v>967</v>
      </c>
      <c r="J67" t="s">
        <v>205</v>
      </c>
      <c r="K67" t="s">
        <v>205</v>
      </c>
      <c r="L67" t="s">
        <v>341</v>
      </c>
      <c r="M67" t="s">
        <v>631</v>
      </c>
      <c r="N67" t="s">
        <v>340</v>
      </c>
      <c r="O67" t="s">
        <v>1213</v>
      </c>
      <c r="P67" s="131">
        <v>27000</v>
      </c>
      <c r="Q67" s="131">
        <v>1</v>
      </c>
      <c r="R67" s="131">
        <v>4133.8</v>
      </c>
      <c r="T67" s="131">
        <v>1116.126</v>
      </c>
      <c r="U67" s="132">
        <v>1.6800000000000001E-3</v>
      </c>
      <c r="V67" s="132">
        <v>2.2899999999999999E-3</v>
      </c>
      <c r="W67" s="132">
        <v>8.8999999999999995E-4</v>
      </c>
    </row>
    <row r="68" spans="1:23">
      <c r="A68" t="s">
        <v>1214</v>
      </c>
      <c r="B68" t="s">
        <v>1221</v>
      </c>
      <c r="C68" t="s">
        <v>4334</v>
      </c>
      <c r="D68" t="s">
        <v>4335</v>
      </c>
      <c r="E68" t="s">
        <v>310</v>
      </c>
      <c r="F68" t="s">
        <v>4374</v>
      </c>
      <c r="G68" t="s">
        <v>4375</v>
      </c>
      <c r="H68" t="s">
        <v>322</v>
      </c>
      <c r="I68" t="s">
        <v>966</v>
      </c>
      <c r="J68" t="s">
        <v>205</v>
      </c>
      <c r="K68" t="s">
        <v>205</v>
      </c>
      <c r="L68" t="s">
        <v>341</v>
      </c>
      <c r="M68" t="s">
        <v>605</v>
      </c>
      <c r="N68" t="s">
        <v>340</v>
      </c>
      <c r="O68" t="s">
        <v>1213</v>
      </c>
      <c r="P68" s="131">
        <v>10400</v>
      </c>
      <c r="Q68" s="131">
        <v>1</v>
      </c>
      <c r="R68" s="131">
        <v>10390</v>
      </c>
      <c r="T68" s="131">
        <v>1080.56</v>
      </c>
      <c r="U68" s="132">
        <v>1.4999999999999999E-4</v>
      </c>
      <c r="V68" s="132">
        <v>2.2200000000000002E-3</v>
      </c>
      <c r="W68" s="132">
        <v>8.5999999999999998E-4</v>
      </c>
    </row>
    <row r="69" spans="1:23">
      <c r="A69" t="s">
        <v>1214</v>
      </c>
      <c r="B69" t="s">
        <v>1221</v>
      </c>
      <c r="C69" t="s">
        <v>4248</v>
      </c>
      <c r="D69" t="s">
        <v>4249</v>
      </c>
      <c r="E69" t="s">
        <v>310</v>
      </c>
      <c r="F69" t="s">
        <v>4376</v>
      </c>
      <c r="G69" t="s">
        <v>4377</v>
      </c>
      <c r="H69" t="s">
        <v>322</v>
      </c>
      <c r="I69" t="s">
        <v>967</v>
      </c>
      <c r="J69" t="s">
        <v>205</v>
      </c>
      <c r="K69" t="s">
        <v>205</v>
      </c>
      <c r="L69" t="s">
        <v>341</v>
      </c>
      <c r="M69" t="s">
        <v>631</v>
      </c>
      <c r="N69" t="s">
        <v>340</v>
      </c>
      <c r="O69" t="s">
        <v>1213</v>
      </c>
      <c r="P69" s="131">
        <v>200000</v>
      </c>
      <c r="Q69" s="131">
        <v>1</v>
      </c>
      <c r="R69" s="131">
        <v>482.69</v>
      </c>
      <c r="T69" s="131">
        <v>965.38</v>
      </c>
      <c r="U69" s="132">
        <v>8.0999999999999996E-4</v>
      </c>
      <c r="V69" s="132">
        <v>1.98E-3</v>
      </c>
      <c r="W69" s="132">
        <v>7.6999999999999996E-4</v>
      </c>
    </row>
    <row r="70" spans="1:23">
      <c r="A70" t="s">
        <v>1214</v>
      </c>
      <c r="B70" t="s">
        <v>1221</v>
      </c>
      <c r="C70" t="s">
        <v>4264</v>
      </c>
      <c r="D70" t="s">
        <v>4265</v>
      </c>
      <c r="E70" t="s">
        <v>310</v>
      </c>
      <c r="F70" t="s">
        <v>4378</v>
      </c>
      <c r="G70" t="s">
        <v>4379</v>
      </c>
      <c r="H70" t="s">
        <v>322</v>
      </c>
      <c r="I70" t="s">
        <v>967</v>
      </c>
      <c r="J70" t="s">
        <v>205</v>
      </c>
      <c r="K70" t="s">
        <v>205</v>
      </c>
      <c r="L70" t="s">
        <v>341</v>
      </c>
      <c r="M70" t="s">
        <v>629</v>
      </c>
      <c r="N70" t="s">
        <v>340</v>
      </c>
      <c r="O70" t="s">
        <v>1213</v>
      </c>
      <c r="P70" s="131">
        <v>235859</v>
      </c>
      <c r="Q70" s="131">
        <v>1</v>
      </c>
      <c r="R70" s="131">
        <v>361.65</v>
      </c>
      <c r="T70" s="131">
        <v>852.98400000000004</v>
      </c>
      <c r="U70" s="132">
        <v>4.62E-3</v>
      </c>
      <c r="V70" s="132">
        <v>1.75E-3</v>
      </c>
      <c r="W70" s="132">
        <v>6.8000000000000005E-4</v>
      </c>
    </row>
    <row r="71" spans="1:23">
      <c r="A71" t="s">
        <v>1214</v>
      </c>
      <c r="B71" t="s">
        <v>1221</v>
      </c>
      <c r="C71" t="s">
        <v>4256</v>
      </c>
      <c r="D71" t="s">
        <v>4257</v>
      </c>
      <c r="E71" t="s">
        <v>310</v>
      </c>
      <c r="F71" t="s">
        <v>4380</v>
      </c>
      <c r="G71" t="s">
        <v>4381</v>
      </c>
      <c r="H71" t="s">
        <v>322</v>
      </c>
      <c r="I71" t="s">
        <v>967</v>
      </c>
      <c r="J71" t="s">
        <v>205</v>
      </c>
      <c r="K71" t="s">
        <v>205</v>
      </c>
      <c r="L71" t="s">
        <v>341</v>
      </c>
      <c r="M71" t="s">
        <v>631</v>
      </c>
      <c r="N71" t="s">
        <v>340</v>
      </c>
      <c r="O71" t="s">
        <v>1213</v>
      </c>
      <c r="P71" s="131">
        <v>18800</v>
      </c>
      <c r="Q71" s="131">
        <v>1</v>
      </c>
      <c r="R71" s="131">
        <v>4313.05</v>
      </c>
      <c r="T71" s="131">
        <v>810.85299999999995</v>
      </c>
      <c r="U71" s="132">
        <v>1.7099999999999999E-3</v>
      </c>
      <c r="V71" s="132">
        <v>1.67E-3</v>
      </c>
      <c r="W71" s="132">
        <v>6.4999999999999997E-4</v>
      </c>
    </row>
    <row r="72" spans="1:23">
      <c r="A72" t="s">
        <v>1214</v>
      </c>
      <c r="B72" t="s">
        <v>1221</v>
      </c>
      <c r="C72" t="s">
        <v>4334</v>
      </c>
      <c r="D72" t="s">
        <v>4335</v>
      </c>
      <c r="E72" t="s">
        <v>310</v>
      </c>
      <c r="F72" t="s">
        <v>4382</v>
      </c>
      <c r="G72" t="s">
        <v>4383</v>
      </c>
      <c r="H72" t="s">
        <v>322</v>
      </c>
      <c r="I72" t="s">
        <v>966</v>
      </c>
      <c r="J72" t="s">
        <v>205</v>
      </c>
      <c r="K72" t="s">
        <v>205</v>
      </c>
      <c r="L72" t="s">
        <v>341</v>
      </c>
      <c r="M72" t="s">
        <v>598</v>
      </c>
      <c r="N72" t="s">
        <v>340</v>
      </c>
      <c r="O72" t="s">
        <v>1213</v>
      </c>
      <c r="P72" s="131">
        <v>5000</v>
      </c>
      <c r="Q72" s="131">
        <v>1</v>
      </c>
      <c r="R72" s="131">
        <v>11570</v>
      </c>
      <c r="T72" s="131">
        <v>578.5</v>
      </c>
      <c r="U72" s="132">
        <v>5.2999999999999998E-4</v>
      </c>
      <c r="V72" s="132">
        <v>1.1900000000000001E-3</v>
      </c>
      <c r="W72" s="132">
        <v>4.6000000000000001E-4</v>
      </c>
    </row>
    <row r="73" spans="1:23">
      <c r="A73" t="s">
        <v>1214</v>
      </c>
      <c r="B73" t="s">
        <v>1221</v>
      </c>
      <c r="C73" t="s">
        <v>4256</v>
      </c>
      <c r="D73" t="s">
        <v>4257</v>
      </c>
      <c r="E73" t="s">
        <v>310</v>
      </c>
      <c r="F73" t="s">
        <v>4384</v>
      </c>
      <c r="G73" t="s">
        <v>4385</v>
      </c>
      <c r="H73" t="s">
        <v>322</v>
      </c>
      <c r="I73" t="s">
        <v>966</v>
      </c>
      <c r="J73" t="s">
        <v>205</v>
      </c>
      <c r="K73" t="s">
        <v>205</v>
      </c>
      <c r="L73" t="s">
        <v>341</v>
      </c>
      <c r="M73" t="s">
        <v>606</v>
      </c>
      <c r="N73" t="s">
        <v>340</v>
      </c>
      <c r="O73" t="s">
        <v>1213</v>
      </c>
      <c r="P73" s="131">
        <v>20000</v>
      </c>
      <c r="Q73" s="131">
        <v>1</v>
      </c>
      <c r="R73" s="131">
        <v>2592</v>
      </c>
      <c r="T73" s="131">
        <v>518.4</v>
      </c>
      <c r="U73" s="132">
        <v>7.2000000000000005E-4</v>
      </c>
      <c r="V73" s="132">
        <v>1.07E-3</v>
      </c>
      <c r="W73" s="132">
        <v>4.0999999999999999E-4</v>
      </c>
    </row>
    <row r="74" spans="1:23">
      <c r="A74" t="s">
        <v>1214</v>
      </c>
      <c r="B74" t="s">
        <v>1221</v>
      </c>
      <c r="C74" t="s">
        <v>4256</v>
      </c>
      <c r="D74" t="s">
        <v>4257</v>
      </c>
      <c r="E74" t="s">
        <v>310</v>
      </c>
      <c r="F74" t="s">
        <v>4386</v>
      </c>
      <c r="G74" t="s">
        <v>4387</v>
      </c>
      <c r="H74" t="s">
        <v>322</v>
      </c>
      <c r="I74" t="s">
        <v>967</v>
      </c>
      <c r="J74" t="s">
        <v>205</v>
      </c>
      <c r="K74" t="s">
        <v>205</v>
      </c>
      <c r="L74" t="s">
        <v>341</v>
      </c>
      <c r="M74" t="s">
        <v>631</v>
      </c>
      <c r="N74" t="s">
        <v>340</v>
      </c>
      <c r="O74" t="s">
        <v>1213</v>
      </c>
      <c r="P74" s="131">
        <v>10000</v>
      </c>
      <c r="Q74" s="131">
        <v>1</v>
      </c>
      <c r="R74" s="131">
        <v>4353.63</v>
      </c>
      <c r="T74" s="131">
        <v>435.363</v>
      </c>
      <c r="U74" s="132">
        <v>1.24E-3</v>
      </c>
      <c r="V74" s="132">
        <v>8.8999999999999995E-4</v>
      </c>
      <c r="W74" s="132">
        <v>3.5E-4</v>
      </c>
    </row>
    <row r="75" spans="1:23">
      <c r="A75" t="s">
        <v>1214</v>
      </c>
      <c r="B75" t="s">
        <v>1221</v>
      </c>
      <c r="C75" t="s">
        <v>4264</v>
      </c>
      <c r="D75" t="s">
        <v>4265</v>
      </c>
      <c r="E75" t="s">
        <v>310</v>
      </c>
      <c r="F75" t="s">
        <v>4388</v>
      </c>
      <c r="G75" t="s">
        <v>4389</v>
      </c>
      <c r="H75" t="s">
        <v>322</v>
      </c>
      <c r="I75" t="s">
        <v>967</v>
      </c>
      <c r="J75" t="s">
        <v>205</v>
      </c>
      <c r="K75" t="s">
        <v>205</v>
      </c>
      <c r="L75" t="s">
        <v>341</v>
      </c>
      <c r="M75" t="s">
        <v>574</v>
      </c>
      <c r="N75" t="s">
        <v>340</v>
      </c>
      <c r="O75" t="s">
        <v>1213</v>
      </c>
      <c r="P75" s="131">
        <v>70000</v>
      </c>
      <c r="Q75" s="131">
        <v>1</v>
      </c>
      <c r="R75" s="131">
        <v>393.25</v>
      </c>
      <c r="T75" s="131">
        <v>275.27499999999998</v>
      </c>
      <c r="U75" s="132">
        <v>2.9E-4</v>
      </c>
      <c r="V75" s="132">
        <v>5.6999999999999998E-4</v>
      </c>
      <c r="W75" s="132">
        <v>2.2000000000000001E-4</v>
      </c>
    </row>
    <row r="76" spans="1:23">
      <c r="A76" t="s">
        <v>1214</v>
      </c>
      <c r="B76" t="s">
        <v>1221</v>
      </c>
      <c r="C76" t="s">
        <v>4244</v>
      </c>
      <c r="D76" t="s">
        <v>4245</v>
      </c>
      <c r="E76" t="s">
        <v>313</v>
      </c>
      <c r="F76" t="s">
        <v>4246</v>
      </c>
      <c r="G76" t="s">
        <v>4247</v>
      </c>
      <c r="H76" t="s">
        <v>322</v>
      </c>
      <c r="I76" t="s">
        <v>966</v>
      </c>
      <c r="J76" t="s">
        <v>206</v>
      </c>
      <c r="K76" t="s">
        <v>225</v>
      </c>
      <c r="L76" t="s">
        <v>345</v>
      </c>
      <c r="M76" t="s">
        <v>605</v>
      </c>
      <c r="N76" t="s">
        <v>340</v>
      </c>
      <c r="O76" t="s">
        <v>1216</v>
      </c>
      <c r="P76" s="131">
        <v>10868</v>
      </c>
      <c r="Q76" s="131">
        <v>3.3719999999999999</v>
      </c>
      <c r="R76" s="131">
        <v>61785</v>
      </c>
      <c r="S76" s="131">
        <v>14.351000000000001</v>
      </c>
      <c r="T76" s="131">
        <v>22690.674999999999</v>
      </c>
      <c r="U76" s="132">
        <v>0</v>
      </c>
      <c r="V76" s="132">
        <v>4.6649999999999997E-2</v>
      </c>
      <c r="W76" s="132">
        <v>1.8149999999999999E-2</v>
      </c>
    </row>
    <row r="77" spans="1:23">
      <c r="A77" t="s">
        <v>1214</v>
      </c>
      <c r="B77" t="s">
        <v>1221</v>
      </c>
      <c r="C77" t="s">
        <v>4390</v>
      </c>
      <c r="D77" t="s">
        <v>4391</v>
      </c>
      <c r="E77" t="s">
        <v>80</v>
      </c>
      <c r="F77" t="s">
        <v>4392</v>
      </c>
      <c r="G77" t="s">
        <v>4235</v>
      </c>
      <c r="H77" t="s">
        <v>322</v>
      </c>
      <c r="I77" t="s">
        <v>966</v>
      </c>
      <c r="J77" t="s">
        <v>206</v>
      </c>
      <c r="K77" t="s">
        <v>294</v>
      </c>
      <c r="L77" t="s">
        <v>341</v>
      </c>
      <c r="M77" t="s">
        <v>605</v>
      </c>
      <c r="N77" t="s">
        <v>340</v>
      </c>
      <c r="O77" t="s">
        <v>1213</v>
      </c>
      <c r="P77" s="131">
        <v>3813</v>
      </c>
      <c r="Q77" s="131">
        <v>1</v>
      </c>
      <c r="R77" s="131">
        <v>414100</v>
      </c>
      <c r="T77" s="131">
        <v>15789.633</v>
      </c>
      <c r="U77" s="132">
        <v>4.9800000000000001E-3</v>
      </c>
      <c r="V77" s="132">
        <v>3.2439999999999997E-2</v>
      </c>
      <c r="W77" s="132">
        <v>1.2619999999999999E-2</v>
      </c>
    </row>
    <row r="78" spans="1:23">
      <c r="A78" t="s">
        <v>1214</v>
      </c>
      <c r="B78" t="s">
        <v>1221</v>
      </c>
      <c r="C78" t="s">
        <v>4240</v>
      </c>
      <c r="D78" t="s">
        <v>4241</v>
      </c>
      <c r="E78" t="s">
        <v>80</v>
      </c>
      <c r="F78" t="s">
        <v>4393</v>
      </c>
      <c r="G78" t="s">
        <v>4394</v>
      </c>
      <c r="H78" t="s">
        <v>322</v>
      </c>
      <c r="I78" t="s">
        <v>966</v>
      </c>
      <c r="J78" t="s">
        <v>206</v>
      </c>
      <c r="K78" t="s">
        <v>225</v>
      </c>
      <c r="L78" t="s">
        <v>369</v>
      </c>
      <c r="M78" t="s">
        <v>736</v>
      </c>
      <c r="N78" t="s">
        <v>340</v>
      </c>
      <c r="O78" t="s">
        <v>1217</v>
      </c>
      <c r="P78" s="131">
        <v>18480</v>
      </c>
      <c r="Q78" s="131">
        <v>3.9550000000000001</v>
      </c>
      <c r="R78" s="131">
        <v>19828</v>
      </c>
      <c r="T78" s="131">
        <v>14492.700999999999</v>
      </c>
      <c r="U78" s="132">
        <v>0</v>
      </c>
      <c r="V78" s="132">
        <v>2.9780000000000001E-2</v>
      </c>
      <c r="W78" s="132">
        <v>1.159E-2</v>
      </c>
    </row>
    <row r="79" spans="1:23">
      <c r="A79" t="s">
        <v>1214</v>
      </c>
      <c r="B79" t="s">
        <v>1221</v>
      </c>
      <c r="C79" t="s">
        <v>4228</v>
      </c>
      <c r="D79" t="s">
        <v>4229</v>
      </c>
      <c r="E79" t="s">
        <v>80</v>
      </c>
      <c r="F79" t="s">
        <v>4230</v>
      </c>
      <c r="G79" t="s">
        <v>4231</v>
      </c>
      <c r="H79" t="s">
        <v>322</v>
      </c>
      <c r="I79" t="s">
        <v>966</v>
      </c>
      <c r="J79" t="s">
        <v>206</v>
      </c>
      <c r="K79" t="s">
        <v>225</v>
      </c>
      <c r="L79" t="s">
        <v>345</v>
      </c>
      <c r="M79" t="s">
        <v>605</v>
      </c>
      <c r="N79" t="s">
        <v>340</v>
      </c>
      <c r="O79" t="s">
        <v>1216</v>
      </c>
      <c r="P79" s="131">
        <v>7000</v>
      </c>
      <c r="Q79" s="131">
        <v>3.3719999999999999</v>
      </c>
      <c r="R79" s="131">
        <v>56803</v>
      </c>
      <c r="S79" s="131">
        <v>12.212999999999999</v>
      </c>
      <c r="T79" s="131">
        <v>13448.962</v>
      </c>
      <c r="U79" s="132">
        <v>0</v>
      </c>
      <c r="V79" s="132">
        <v>2.7660000000000001E-2</v>
      </c>
      <c r="W79" s="132">
        <v>1.076E-2</v>
      </c>
    </row>
    <row r="80" spans="1:23">
      <c r="A80" t="s">
        <v>1214</v>
      </c>
      <c r="B80" t="s">
        <v>1221</v>
      </c>
      <c r="C80" t="s">
        <v>4395</v>
      </c>
      <c r="D80" t="s">
        <v>4396</v>
      </c>
      <c r="E80" t="s">
        <v>80</v>
      </c>
      <c r="F80" t="s">
        <v>4397</v>
      </c>
      <c r="G80" t="s">
        <v>4398</v>
      </c>
      <c r="H80" t="s">
        <v>322</v>
      </c>
      <c r="I80" t="s">
        <v>966</v>
      </c>
      <c r="J80" t="s">
        <v>206</v>
      </c>
      <c r="K80" t="s">
        <v>225</v>
      </c>
      <c r="L80" t="s">
        <v>315</v>
      </c>
      <c r="M80" t="s">
        <v>598</v>
      </c>
      <c r="N80" t="s">
        <v>340</v>
      </c>
      <c r="O80" t="s">
        <v>1216</v>
      </c>
      <c r="P80" s="131">
        <v>17263</v>
      </c>
      <c r="Q80" s="131">
        <v>3.3719999999999999</v>
      </c>
      <c r="R80" s="131">
        <v>22710</v>
      </c>
      <c r="T80" s="131">
        <v>13219.681</v>
      </c>
      <c r="U80" s="132">
        <v>0</v>
      </c>
      <c r="V80" s="132">
        <v>2.716E-2</v>
      </c>
      <c r="W80" s="132">
        <v>1.057E-2</v>
      </c>
    </row>
    <row r="81" spans="1:23">
      <c r="A81" t="s">
        <v>1214</v>
      </c>
      <c r="B81" t="s">
        <v>1221</v>
      </c>
      <c r="C81" t="s">
        <v>4236</v>
      </c>
      <c r="D81" t="s">
        <v>4237</v>
      </c>
      <c r="E81" t="s">
        <v>80</v>
      </c>
      <c r="F81" t="s">
        <v>4238</v>
      </c>
      <c r="G81" t="s">
        <v>4239</v>
      </c>
      <c r="H81" t="s">
        <v>322</v>
      </c>
      <c r="I81" t="s">
        <v>966</v>
      </c>
      <c r="J81" t="s">
        <v>206</v>
      </c>
      <c r="K81" t="s">
        <v>225</v>
      </c>
      <c r="L81" t="s">
        <v>347</v>
      </c>
      <c r="M81" t="s">
        <v>598</v>
      </c>
      <c r="N81" t="s">
        <v>340</v>
      </c>
      <c r="O81" t="s">
        <v>1216</v>
      </c>
      <c r="P81" s="131">
        <v>5970</v>
      </c>
      <c r="Q81" s="131">
        <v>3.3719999999999999</v>
      </c>
      <c r="R81" s="131">
        <v>55164</v>
      </c>
      <c r="S81" s="131">
        <v>2.6459999999999999</v>
      </c>
      <c r="T81" s="131">
        <v>11113.898999999999</v>
      </c>
      <c r="U81" s="132">
        <v>0</v>
      </c>
      <c r="V81" s="132">
        <v>2.2839999999999999E-2</v>
      </c>
      <c r="W81" s="132">
        <v>8.8900000000000003E-3</v>
      </c>
    </row>
    <row r="82" spans="1:23">
      <c r="A82" t="s">
        <v>1214</v>
      </c>
      <c r="B82" t="s">
        <v>1221</v>
      </c>
      <c r="C82" t="s">
        <v>4399</v>
      </c>
      <c r="D82" t="s">
        <v>4400</v>
      </c>
      <c r="E82" t="s">
        <v>80</v>
      </c>
      <c r="F82" t="s">
        <v>4401</v>
      </c>
      <c r="G82" t="s">
        <v>4402</v>
      </c>
      <c r="H82" t="s">
        <v>322</v>
      </c>
      <c r="I82" t="s">
        <v>966</v>
      </c>
      <c r="J82" t="s">
        <v>206</v>
      </c>
      <c r="K82" t="s">
        <v>225</v>
      </c>
      <c r="L82" t="s">
        <v>345</v>
      </c>
      <c r="M82" t="s">
        <v>605</v>
      </c>
      <c r="N82" t="s">
        <v>340</v>
      </c>
      <c r="O82" t="s">
        <v>1216</v>
      </c>
      <c r="P82" s="131">
        <v>15800</v>
      </c>
      <c r="Q82" s="131">
        <v>3.3719999999999999</v>
      </c>
      <c r="R82" s="131">
        <v>18174</v>
      </c>
      <c r="T82" s="131">
        <v>9682.6710000000003</v>
      </c>
      <c r="U82" s="132">
        <v>0</v>
      </c>
      <c r="V82" s="132">
        <v>1.9900000000000001E-2</v>
      </c>
      <c r="W82" s="132">
        <v>7.7400000000000004E-3</v>
      </c>
    </row>
    <row r="83" spans="1:23">
      <c r="A83" t="s">
        <v>1214</v>
      </c>
      <c r="B83" t="s">
        <v>1221</v>
      </c>
      <c r="C83" t="s">
        <v>4240</v>
      </c>
      <c r="D83" t="s">
        <v>4241</v>
      </c>
      <c r="E83" t="s">
        <v>80</v>
      </c>
      <c r="F83" t="s">
        <v>4403</v>
      </c>
      <c r="G83" t="s">
        <v>4404</v>
      </c>
      <c r="H83" t="s">
        <v>322</v>
      </c>
      <c r="I83" t="s">
        <v>966</v>
      </c>
      <c r="J83" t="s">
        <v>206</v>
      </c>
      <c r="K83" t="s">
        <v>225</v>
      </c>
      <c r="L83" t="s">
        <v>345</v>
      </c>
      <c r="M83" t="s">
        <v>603</v>
      </c>
      <c r="N83" t="s">
        <v>340</v>
      </c>
      <c r="O83" t="s">
        <v>1216</v>
      </c>
      <c r="P83" s="131">
        <v>6370</v>
      </c>
      <c r="Q83" s="131">
        <v>3.3719999999999999</v>
      </c>
      <c r="R83" s="131">
        <v>21579</v>
      </c>
      <c r="T83" s="131">
        <v>4635.0919999999996</v>
      </c>
      <c r="U83" s="132">
        <v>0</v>
      </c>
      <c r="V83" s="132">
        <v>9.5200000000000007E-3</v>
      </c>
      <c r="W83" s="132">
        <v>3.7100000000000002E-3</v>
      </c>
    </row>
    <row r="84" spans="1:23">
      <c r="A84" t="s">
        <v>1214</v>
      </c>
      <c r="B84" t="s">
        <v>1221</v>
      </c>
      <c r="C84" t="s">
        <v>4240</v>
      </c>
      <c r="D84" t="s">
        <v>4241</v>
      </c>
      <c r="E84" t="s">
        <v>80</v>
      </c>
      <c r="F84" t="s">
        <v>4405</v>
      </c>
      <c r="G84" t="s">
        <v>4406</v>
      </c>
      <c r="H84" t="s">
        <v>322</v>
      </c>
      <c r="I84" t="s">
        <v>966</v>
      </c>
      <c r="J84" t="s">
        <v>206</v>
      </c>
      <c r="K84" t="s">
        <v>225</v>
      </c>
      <c r="L84" t="s">
        <v>315</v>
      </c>
      <c r="M84" t="s">
        <v>597</v>
      </c>
      <c r="N84" t="s">
        <v>340</v>
      </c>
      <c r="O84" t="s">
        <v>1216</v>
      </c>
      <c r="P84" s="131">
        <v>20230</v>
      </c>
      <c r="Q84" s="131">
        <v>3.3719999999999999</v>
      </c>
      <c r="R84" s="131">
        <v>6314</v>
      </c>
      <c r="T84" s="131">
        <v>4307.13</v>
      </c>
      <c r="U84" s="132">
        <v>0</v>
      </c>
      <c r="V84" s="132">
        <v>8.8500000000000002E-3</v>
      </c>
      <c r="W84" s="132">
        <v>3.4399999999999999E-3</v>
      </c>
    </row>
    <row r="85" spans="1:23">
      <c r="A85" t="s">
        <v>1214</v>
      </c>
      <c r="B85" t="s">
        <v>1221</v>
      </c>
      <c r="C85" t="s">
        <v>4228</v>
      </c>
      <c r="D85" t="s">
        <v>4229</v>
      </c>
      <c r="E85" t="s">
        <v>80</v>
      </c>
      <c r="F85" t="s">
        <v>4407</v>
      </c>
      <c r="G85" t="s">
        <v>4408</v>
      </c>
      <c r="H85" t="s">
        <v>322</v>
      </c>
      <c r="I85" t="s">
        <v>968</v>
      </c>
      <c r="J85" t="s">
        <v>206</v>
      </c>
      <c r="K85" t="s">
        <v>225</v>
      </c>
      <c r="L85" t="s">
        <v>345</v>
      </c>
      <c r="M85" t="s">
        <v>733</v>
      </c>
      <c r="N85" t="s">
        <v>340</v>
      </c>
      <c r="O85" t="s">
        <v>1216</v>
      </c>
      <c r="P85" s="131">
        <v>15400</v>
      </c>
      <c r="Q85" s="131">
        <v>3.3719999999999999</v>
      </c>
      <c r="R85" s="131">
        <v>7950</v>
      </c>
      <c r="T85" s="131">
        <v>4128.34</v>
      </c>
      <c r="U85" s="132">
        <v>0</v>
      </c>
      <c r="V85" s="132">
        <v>8.4799999999999997E-3</v>
      </c>
      <c r="W85" s="132">
        <v>3.3E-3</v>
      </c>
    </row>
    <row r="86" spans="1:23">
      <c r="A86" t="s">
        <v>1214</v>
      </c>
      <c r="B86" t="s">
        <v>1221</v>
      </c>
      <c r="C86" t="s">
        <v>4240</v>
      </c>
      <c r="D86" t="s">
        <v>4241</v>
      </c>
      <c r="E86" t="s">
        <v>80</v>
      </c>
      <c r="F86" t="s">
        <v>4409</v>
      </c>
      <c r="G86" t="s">
        <v>4410</v>
      </c>
      <c r="H86" t="s">
        <v>322</v>
      </c>
      <c r="I86" t="s">
        <v>966</v>
      </c>
      <c r="J86" t="s">
        <v>206</v>
      </c>
      <c r="K86" t="s">
        <v>225</v>
      </c>
      <c r="L86" t="s">
        <v>347</v>
      </c>
      <c r="M86" t="s">
        <v>736</v>
      </c>
      <c r="N86" t="s">
        <v>340</v>
      </c>
      <c r="O86" t="s">
        <v>1216</v>
      </c>
      <c r="P86" s="131">
        <v>12020</v>
      </c>
      <c r="Q86" s="131">
        <v>3.3719999999999999</v>
      </c>
      <c r="R86" s="131">
        <v>8262</v>
      </c>
      <c r="T86" s="131">
        <v>3348.7080000000001</v>
      </c>
      <c r="U86" s="132">
        <v>0</v>
      </c>
      <c r="V86" s="132">
        <v>6.8799999999999998E-3</v>
      </c>
      <c r="W86" s="132">
        <v>2.6800000000000001E-3</v>
      </c>
    </row>
    <row r="87" spans="1:23">
      <c r="A87" t="s">
        <v>1214</v>
      </c>
      <c r="B87" t="s">
        <v>1221</v>
      </c>
      <c r="C87" t="s">
        <v>4244</v>
      </c>
      <c r="D87" t="s">
        <v>4245</v>
      </c>
      <c r="E87" t="s">
        <v>313</v>
      </c>
      <c r="F87" t="s">
        <v>4411</v>
      </c>
      <c r="G87" t="s">
        <v>4412</v>
      </c>
      <c r="H87" t="s">
        <v>322</v>
      </c>
      <c r="I87" t="s">
        <v>966</v>
      </c>
      <c r="J87" t="s">
        <v>206</v>
      </c>
      <c r="K87" t="s">
        <v>225</v>
      </c>
      <c r="L87" t="s">
        <v>345</v>
      </c>
      <c r="M87" t="s">
        <v>736</v>
      </c>
      <c r="N87" t="s">
        <v>340</v>
      </c>
      <c r="O87" t="s">
        <v>1216</v>
      </c>
      <c r="P87" s="131">
        <v>9050</v>
      </c>
      <c r="Q87" s="131">
        <v>3.3719999999999999</v>
      </c>
      <c r="R87" s="131">
        <v>8097</v>
      </c>
      <c r="T87" s="131">
        <v>2470.9290000000001</v>
      </c>
      <c r="U87" s="132">
        <v>0</v>
      </c>
      <c r="V87" s="132">
        <v>5.0800000000000003E-3</v>
      </c>
      <c r="W87" s="132">
        <v>1.98E-3</v>
      </c>
    </row>
    <row r="88" spans="1:23">
      <c r="A88" t="s">
        <v>1214</v>
      </c>
      <c r="B88" t="s">
        <v>1221</v>
      </c>
      <c r="C88" t="s">
        <v>4244</v>
      </c>
      <c r="D88" t="s">
        <v>4245</v>
      </c>
      <c r="E88" t="s">
        <v>313</v>
      </c>
      <c r="F88" t="s">
        <v>4413</v>
      </c>
      <c r="G88" t="s">
        <v>4414</v>
      </c>
      <c r="H88" t="s">
        <v>322</v>
      </c>
      <c r="I88" t="s">
        <v>966</v>
      </c>
      <c r="J88" t="s">
        <v>206</v>
      </c>
      <c r="K88" t="s">
        <v>225</v>
      </c>
      <c r="L88" t="s">
        <v>345</v>
      </c>
      <c r="M88" t="s">
        <v>736</v>
      </c>
      <c r="N88" t="s">
        <v>340</v>
      </c>
      <c r="O88" t="s">
        <v>1216</v>
      </c>
      <c r="P88" s="131">
        <v>4770</v>
      </c>
      <c r="Q88" s="131">
        <v>3.3719999999999999</v>
      </c>
      <c r="R88" s="131">
        <v>13479</v>
      </c>
      <c r="T88" s="131">
        <v>2168.0219999999999</v>
      </c>
      <c r="U88" s="132">
        <v>0</v>
      </c>
      <c r="V88" s="132">
        <v>4.45E-3</v>
      </c>
      <c r="W88" s="132">
        <v>1.73E-3</v>
      </c>
    </row>
    <row r="89" spans="1:23">
      <c r="A89" t="s">
        <v>1214</v>
      </c>
      <c r="B89" t="s">
        <v>1221</v>
      </c>
      <c r="C89" t="s">
        <v>4240</v>
      </c>
      <c r="D89" t="s">
        <v>4241</v>
      </c>
      <c r="E89" t="s">
        <v>80</v>
      </c>
      <c r="F89" t="s">
        <v>4415</v>
      </c>
      <c r="G89" t="s">
        <v>4416</v>
      </c>
      <c r="H89" t="s">
        <v>322</v>
      </c>
      <c r="I89" t="s">
        <v>966</v>
      </c>
      <c r="J89" t="s">
        <v>206</v>
      </c>
      <c r="K89" t="s">
        <v>225</v>
      </c>
      <c r="L89" t="s">
        <v>345</v>
      </c>
      <c r="M89" t="s">
        <v>736</v>
      </c>
      <c r="N89" t="s">
        <v>340</v>
      </c>
      <c r="O89" t="s">
        <v>1216</v>
      </c>
      <c r="P89" s="131">
        <v>1830</v>
      </c>
      <c r="Q89" s="131">
        <v>3.3719999999999999</v>
      </c>
      <c r="R89" s="131">
        <v>23870</v>
      </c>
      <c r="T89" s="131">
        <v>1472.96</v>
      </c>
      <c r="U89" s="132">
        <v>0</v>
      </c>
      <c r="V89" s="132">
        <v>3.0300000000000001E-3</v>
      </c>
      <c r="W89" s="132">
        <v>1.1800000000000001E-3</v>
      </c>
    </row>
    <row r="90" spans="1:23">
      <c r="A90" t="s">
        <v>1214</v>
      </c>
      <c r="B90" t="s">
        <v>1221</v>
      </c>
      <c r="C90" t="s">
        <v>4240</v>
      </c>
      <c r="D90" t="s">
        <v>4241</v>
      </c>
      <c r="E90" t="s">
        <v>80</v>
      </c>
      <c r="F90" t="s">
        <v>4417</v>
      </c>
      <c r="G90" t="s">
        <v>4418</v>
      </c>
      <c r="H90" t="s">
        <v>322</v>
      </c>
      <c r="I90" t="s">
        <v>966</v>
      </c>
      <c r="J90" t="s">
        <v>206</v>
      </c>
      <c r="K90" t="s">
        <v>225</v>
      </c>
      <c r="L90" t="s">
        <v>347</v>
      </c>
      <c r="M90" t="s">
        <v>736</v>
      </c>
      <c r="N90" t="s">
        <v>340</v>
      </c>
      <c r="O90" t="s">
        <v>1216</v>
      </c>
      <c r="P90" s="131">
        <v>3750</v>
      </c>
      <c r="Q90" s="131">
        <v>3.3719999999999999</v>
      </c>
      <c r="R90" s="131">
        <v>5510</v>
      </c>
      <c r="T90" s="131">
        <v>696.74</v>
      </c>
      <c r="U90" s="132">
        <v>0</v>
      </c>
      <c r="V90" s="132">
        <v>1.4300000000000001E-3</v>
      </c>
      <c r="W90" s="132">
        <v>5.5999999999999995E-4</v>
      </c>
    </row>
    <row r="91" spans="1:23">
      <c r="A91" t="s">
        <v>1214</v>
      </c>
      <c r="B91" t="s">
        <v>1221</v>
      </c>
      <c r="C91" t="s">
        <v>4244</v>
      </c>
      <c r="D91" t="s">
        <v>4245</v>
      </c>
      <c r="E91" t="s">
        <v>313</v>
      </c>
      <c r="F91" t="s">
        <v>4419</v>
      </c>
      <c r="G91" t="s">
        <v>4420</v>
      </c>
      <c r="H91" t="s">
        <v>322</v>
      </c>
      <c r="I91" t="s">
        <v>968</v>
      </c>
      <c r="J91" t="s">
        <v>206</v>
      </c>
      <c r="K91" t="s">
        <v>225</v>
      </c>
      <c r="L91" t="s">
        <v>345</v>
      </c>
      <c r="M91" t="s">
        <v>678</v>
      </c>
      <c r="N91" t="s">
        <v>340</v>
      </c>
      <c r="O91" t="s">
        <v>1216</v>
      </c>
      <c r="P91" s="131">
        <v>5000</v>
      </c>
      <c r="Q91" s="131">
        <v>3.3719999999999999</v>
      </c>
      <c r="R91" s="131">
        <v>2380</v>
      </c>
      <c r="T91" s="131">
        <v>401.26799999999997</v>
      </c>
      <c r="U91" s="132">
        <v>0</v>
      </c>
      <c r="V91" s="132">
        <v>8.1999999999999998E-4</v>
      </c>
      <c r="W91" s="132">
        <v>3.2000000000000003E-4</v>
      </c>
    </row>
    <row r="92" spans="1:23">
      <c r="A92" t="s">
        <v>1214</v>
      </c>
      <c r="B92" t="s">
        <v>1221</v>
      </c>
      <c r="C92" t="s">
        <v>4421</v>
      </c>
      <c r="D92" t="s">
        <v>4422</v>
      </c>
      <c r="E92" t="s">
        <v>80</v>
      </c>
      <c r="F92" t="s">
        <v>4423</v>
      </c>
      <c r="G92" t="s">
        <v>4424</v>
      </c>
      <c r="H92" t="s">
        <v>322</v>
      </c>
      <c r="I92" t="s">
        <v>966</v>
      </c>
      <c r="J92" t="s">
        <v>206</v>
      </c>
      <c r="K92" t="s">
        <v>225</v>
      </c>
      <c r="L92" t="s">
        <v>345</v>
      </c>
      <c r="M92" t="s">
        <v>736</v>
      </c>
      <c r="N92" t="s">
        <v>340</v>
      </c>
      <c r="O92" t="s">
        <v>1216</v>
      </c>
      <c r="P92" s="131">
        <v>3250</v>
      </c>
      <c r="Q92" s="131">
        <v>3.3719999999999999</v>
      </c>
      <c r="R92" s="131">
        <v>2754</v>
      </c>
      <c r="T92" s="131">
        <v>301.81099999999998</v>
      </c>
      <c r="U92" s="132">
        <v>0</v>
      </c>
      <c r="V92" s="132">
        <v>6.2E-4</v>
      </c>
      <c r="W92" s="132">
        <v>2.4000000000000001E-4</v>
      </c>
    </row>
    <row r="93" spans="1:23">
      <c r="A93" t="s">
        <v>1214</v>
      </c>
      <c r="B93" t="s">
        <v>1222</v>
      </c>
      <c r="C93" t="s">
        <v>4252</v>
      </c>
      <c r="D93" t="s">
        <v>4253</v>
      </c>
      <c r="E93" t="s">
        <v>310</v>
      </c>
      <c r="F93" t="s">
        <v>4286</v>
      </c>
      <c r="G93" t="s">
        <v>4287</v>
      </c>
      <c r="H93" t="s">
        <v>322</v>
      </c>
      <c r="I93" t="s">
        <v>967</v>
      </c>
      <c r="J93" t="s">
        <v>205</v>
      </c>
      <c r="K93" t="s">
        <v>205</v>
      </c>
      <c r="L93" t="s">
        <v>341</v>
      </c>
      <c r="M93" t="s">
        <v>577</v>
      </c>
      <c r="N93" t="s">
        <v>340</v>
      </c>
      <c r="O93" t="s">
        <v>1213</v>
      </c>
      <c r="P93" s="131">
        <v>80000</v>
      </c>
      <c r="Q93" s="131">
        <v>1</v>
      </c>
      <c r="R93" s="131">
        <v>384.85</v>
      </c>
      <c r="T93" s="131">
        <v>307.88</v>
      </c>
      <c r="U93" s="132">
        <v>6.0000000000000002E-5</v>
      </c>
      <c r="V93" s="132">
        <v>0.25114999999999998</v>
      </c>
      <c r="W93" s="132">
        <v>6.6899999999999998E-3</v>
      </c>
    </row>
    <row r="94" spans="1:23">
      <c r="A94" t="s">
        <v>1214</v>
      </c>
      <c r="B94" t="s">
        <v>1222</v>
      </c>
      <c r="C94" t="s">
        <v>4256</v>
      </c>
      <c r="D94" t="s">
        <v>4257</v>
      </c>
      <c r="E94" t="s">
        <v>310</v>
      </c>
      <c r="F94" t="s">
        <v>4425</v>
      </c>
      <c r="G94" t="s">
        <v>4426</v>
      </c>
      <c r="H94" t="s">
        <v>322</v>
      </c>
      <c r="I94" t="s">
        <v>967</v>
      </c>
      <c r="J94" t="s">
        <v>205</v>
      </c>
      <c r="K94" t="s">
        <v>205</v>
      </c>
      <c r="L94" t="s">
        <v>341</v>
      </c>
      <c r="M94" t="s">
        <v>628</v>
      </c>
      <c r="N94" t="s">
        <v>340</v>
      </c>
      <c r="O94" t="s">
        <v>1213</v>
      </c>
      <c r="P94" s="131">
        <v>5355</v>
      </c>
      <c r="Q94" s="131">
        <v>1</v>
      </c>
      <c r="R94" s="131">
        <v>4086.84</v>
      </c>
      <c r="T94" s="131">
        <v>218.85</v>
      </c>
      <c r="U94" s="132">
        <v>6.4000000000000005E-4</v>
      </c>
      <c r="V94" s="132">
        <v>0.17852999999999999</v>
      </c>
      <c r="W94" s="132">
        <v>4.7499999999999999E-3</v>
      </c>
    </row>
    <row r="95" spans="1:23">
      <c r="A95" t="s">
        <v>1214</v>
      </c>
      <c r="B95" t="s">
        <v>1222</v>
      </c>
      <c r="C95" t="s">
        <v>4248</v>
      </c>
      <c r="D95" t="s">
        <v>4249</v>
      </c>
      <c r="E95" t="s">
        <v>310</v>
      </c>
      <c r="F95" t="s">
        <v>4427</v>
      </c>
      <c r="G95" t="s">
        <v>4428</v>
      </c>
      <c r="H95" t="s">
        <v>322</v>
      </c>
      <c r="I95" t="s">
        <v>967</v>
      </c>
      <c r="J95" t="s">
        <v>205</v>
      </c>
      <c r="K95" t="s">
        <v>205</v>
      </c>
      <c r="L95" t="s">
        <v>341</v>
      </c>
      <c r="M95" t="s">
        <v>628</v>
      </c>
      <c r="N95" t="s">
        <v>340</v>
      </c>
      <c r="O95" t="s">
        <v>1213</v>
      </c>
      <c r="P95" s="131">
        <v>38000</v>
      </c>
      <c r="Q95" s="131">
        <v>1</v>
      </c>
      <c r="R95" s="131">
        <v>408.79</v>
      </c>
      <c r="T95" s="131">
        <v>155.34</v>
      </c>
      <c r="U95" s="132">
        <v>3.8000000000000002E-4</v>
      </c>
      <c r="V95" s="132">
        <v>0.12672</v>
      </c>
      <c r="W95" s="132">
        <v>3.3700000000000002E-3</v>
      </c>
    </row>
    <row r="96" spans="1:23">
      <c r="A96" t="s">
        <v>1214</v>
      </c>
      <c r="B96" t="s">
        <v>1222</v>
      </c>
      <c r="C96" t="s">
        <v>4264</v>
      </c>
      <c r="D96" t="s">
        <v>4265</v>
      </c>
      <c r="E96" t="s">
        <v>310</v>
      </c>
      <c r="F96" t="s">
        <v>4266</v>
      </c>
      <c r="G96" t="s">
        <v>4267</v>
      </c>
      <c r="H96" t="s">
        <v>322</v>
      </c>
      <c r="I96" t="s">
        <v>965</v>
      </c>
      <c r="J96" t="s">
        <v>205</v>
      </c>
      <c r="K96" t="s">
        <v>205</v>
      </c>
      <c r="L96" t="s">
        <v>341</v>
      </c>
      <c r="M96" t="s">
        <v>573</v>
      </c>
      <c r="N96" t="s">
        <v>340</v>
      </c>
      <c r="O96" t="s">
        <v>1213</v>
      </c>
      <c r="P96" s="131">
        <v>5000</v>
      </c>
      <c r="Q96" s="131">
        <v>1</v>
      </c>
      <c r="R96" s="131">
        <v>2968</v>
      </c>
      <c r="T96" s="131">
        <v>148.4</v>
      </c>
      <c r="U96" s="132">
        <v>2.0000000000000002E-5</v>
      </c>
      <c r="V96" s="132">
        <v>0.12106</v>
      </c>
      <c r="W96" s="132">
        <v>3.2200000000000002E-3</v>
      </c>
    </row>
    <row r="97" spans="1:23">
      <c r="A97" t="s">
        <v>1214</v>
      </c>
      <c r="B97" t="s">
        <v>1222</v>
      </c>
      <c r="C97" t="s">
        <v>4264</v>
      </c>
      <c r="D97" t="s">
        <v>4265</v>
      </c>
      <c r="E97" t="s">
        <v>310</v>
      </c>
      <c r="F97" t="s">
        <v>4274</v>
      </c>
      <c r="G97" t="s">
        <v>4275</v>
      </c>
      <c r="H97" t="s">
        <v>322</v>
      </c>
      <c r="I97" t="s">
        <v>966</v>
      </c>
      <c r="J97" t="s">
        <v>205</v>
      </c>
      <c r="K97" t="s">
        <v>205</v>
      </c>
      <c r="L97" t="s">
        <v>341</v>
      </c>
      <c r="M97" t="s">
        <v>605</v>
      </c>
      <c r="N97" t="s">
        <v>340</v>
      </c>
      <c r="O97" t="s">
        <v>1213</v>
      </c>
      <c r="P97" s="131">
        <v>6000</v>
      </c>
      <c r="Q97" s="131">
        <v>1</v>
      </c>
      <c r="R97" s="131">
        <v>2432</v>
      </c>
      <c r="T97" s="131">
        <v>145.91999999999999</v>
      </c>
      <c r="U97" s="132">
        <v>2.0000000000000002E-5</v>
      </c>
      <c r="V97" s="132">
        <v>0.11903</v>
      </c>
      <c r="W97" s="132">
        <v>3.1700000000000001E-3</v>
      </c>
    </row>
    <row r="98" spans="1:23">
      <c r="A98" t="s">
        <v>1214</v>
      </c>
      <c r="B98" t="s">
        <v>1222</v>
      </c>
      <c r="C98" t="s">
        <v>4264</v>
      </c>
      <c r="D98" t="s">
        <v>4265</v>
      </c>
      <c r="E98" t="s">
        <v>310</v>
      </c>
      <c r="F98" t="s">
        <v>4318</v>
      </c>
      <c r="G98" t="s">
        <v>4319</v>
      </c>
      <c r="H98" t="s">
        <v>322</v>
      </c>
      <c r="I98" t="s">
        <v>967</v>
      </c>
      <c r="J98" t="s">
        <v>205</v>
      </c>
      <c r="K98" t="s">
        <v>205</v>
      </c>
      <c r="L98" t="s">
        <v>341</v>
      </c>
      <c r="M98" t="s">
        <v>631</v>
      </c>
      <c r="N98" t="s">
        <v>340</v>
      </c>
      <c r="O98" t="s">
        <v>1213</v>
      </c>
      <c r="P98" s="131">
        <v>33000</v>
      </c>
      <c r="Q98" s="131">
        <v>1</v>
      </c>
      <c r="R98" s="131">
        <v>415.44</v>
      </c>
      <c r="T98" s="131">
        <v>137.095</v>
      </c>
      <c r="U98" s="132">
        <v>1.2E-4</v>
      </c>
      <c r="V98" s="132">
        <v>0.11183999999999999</v>
      </c>
      <c r="W98" s="132">
        <v>2.98E-3</v>
      </c>
    </row>
    <row r="99" spans="1:23">
      <c r="A99" t="s">
        <v>1214</v>
      </c>
      <c r="B99" t="s">
        <v>1222</v>
      </c>
      <c r="C99" t="s">
        <v>4256</v>
      </c>
      <c r="D99" t="s">
        <v>4257</v>
      </c>
      <c r="E99" t="s">
        <v>310</v>
      </c>
      <c r="F99" t="s">
        <v>4386</v>
      </c>
      <c r="G99" t="s">
        <v>4387</v>
      </c>
      <c r="H99" t="s">
        <v>322</v>
      </c>
      <c r="I99" t="s">
        <v>967</v>
      </c>
      <c r="J99" t="s">
        <v>205</v>
      </c>
      <c r="K99" t="s">
        <v>205</v>
      </c>
      <c r="L99" t="s">
        <v>341</v>
      </c>
      <c r="M99" t="s">
        <v>631</v>
      </c>
      <c r="N99" t="s">
        <v>340</v>
      </c>
      <c r="O99" t="s">
        <v>1213</v>
      </c>
      <c r="P99" s="131">
        <v>1500</v>
      </c>
      <c r="Q99" s="131">
        <v>1</v>
      </c>
      <c r="R99" s="131">
        <v>4353.63</v>
      </c>
      <c r="T99" s="131">
        <v>65.304000000000002</v>
      </c>
      <c r="U99" s="132">
        <v>1.9000000000000001E-4</v>
      </c>
      <c r="V99" s="132">
        <v>5.3269999999999998E-2</v>
      </c>
      <c r="W99" s="132">
        <v>1.42E-3</v>
      </c>
    </row>
    <row r="100" spans="1:23">
      <c r="A100" t="s">
        <v>1214</v>
      </c>
      <c r="B100" t="s">
        <v>1222</v>
      </c>
      <c r="C100" t="s">
        <v>4256</v>
      </c>
      <c r="D100" t="s">
        <v>4257</v>
      </c>
      <c r="E100" t="s">
        <v>310</v>
      </c>
      <c r="F100" t="s">
        <v>4429</v>
      </c>
      <c r="G100" t="s">
        <v>4430</v>
      </c>
      <c r="H100" t="s">
        <v>322</v>
      </c>
      <c r="I100" t="s">
        <v>968</v>
      </c>
      <c r="J100" t="s">
        <v>205</v>
      </c>
      <c r="K100" t="s">
        <v>205</v>
      </c>
      <c r="L100" t="s">
        <v>341</v>
      </c>
      <c r="M100" t="s">
        <v>733</v>
      </c>
      <c r="N100" t="s">
        <v>340</v>
      </c>
      <c r="O100" t="s">
        <v>1213</v>
      </c>
      <c r="P100" s="131">
        <v>380</v>
      </c>
      <c r="Q100" s="131">
        <v>1</v>
      </c>
      <c r="R100" s="131">
        <v>12387</v>
      </c>
      <c r="T100" s="131">
        <v>47.070999999999998</v>
      </c>
      <c r="U100" s="132">
        <v>6.9999999999999994E-5</v>
      </c>
      <c r="V100" s="132">
        <v>3.8399999999999997E-2</v>
      </c>
      <c r="W100" s="132">
        <v>1.0200000000000001E-3</v>
      </c>
    </row>
    <row r="101" spans="1:23">
      <c r="A101" t="s">
        <v>1214</v>
      </c>
      <c r="B101" t="s">
        <v>1223</v>
      </c>
      <c r="C101" t="s">
        <v>4252</v>
      </c>
      <c r="D101" t="s">
        <v>4253</v>
      </c>
      <c r="E101" t="s">
        <v>310</v>
      </c>
      <c r="F101" t="s">
        <v>4254</v>
      </c>
      <c r="G101" t="s">
        <v>4255</v>
      </c>
      <c r="H101" t="s">
        <v>322</v>
      </c>
      <c r="I101" t="s">
        <v>965</v>
      </c>
      <c r="J101" t="s">
        <v>205</v>
      </c>
      <c r="K101" t="s">
        <v>205</v>
      </c>
      <c r="L101" t="s">
        <v>341</v>
      </c>
      <c r="M101" t="s">
        <v>573</v>
      </c>
      <c r="N101" t="s">
        <v>340</v>
      </c>
      <c r="O101" t="s">
        <v>1213</v>
      </c>
      <c r="P101" s="131">
        <v>1110500</v>
      </c>
      <c r="Q101" s="131">
        <v>1</v>
      </c>
      <c r="R101" s="131">
        <v>2952</v>
      </c>
      <c r="T101" s="131">
        <v>32781.96</v>
      </c>
      <c r="U101" s="132">
        <v>2.7699999999999999E-3</v>
      </c>
      <c r="V101" s="132">
        <v>8.3280000000000007E-2</v>
      </c>
      <c r="W101" s="132">
        <v>5.6129999999999999E-2</v>
      </c>
    </row>
    <row r="102" spans="1:23">
      <c r="A102" t="s">
        <v>1214</v>
      </c>
      <c r="B102" t="s">
        <v>1223</v>
      </c>
      <c r="C102" t="s">
        <v>4248</v>
      </c>
      <c r="D102" t="s">
        <v>4249</v>
      </c>
      <c r="E102" t="s">
        <v>310</v>
      </c>
      <c r="F102" t="s">
        <v>4250</v>
      </c>
      <c r="G102" t="s">
        <v>4251</v>
      </c>
      <c r="H102" t="s">
        <v>322</v>
      </c>
      <c r="I102" t="s">
        <v>965</v>
      </c>
      <c r="J102" t="s">
        <v>205</v>
      </c>
      <c r="K102" t="s">
        <v>205</v>
      </c>
      <c r="L102" t="s">
        <v>341</v>
      </c>
      <c r="M102" t="s">
        <v>573</v>
      </c>
      <c r="N102" t="s">
        <v>340</v>
      </c>
      <c r="O102" t="s">
        <v>1213</v>
      </c>
      <c r="P102" s="131">
        <v>404281</v>
      </c>
      <c r="Q102" s="131">
        <v>1</v>
      </c>
      <c r="R102" s="131">
        <v>4659</v>
      </c>
      <c r="T102" s="131">
        <v>18835.452000000001</v>
      </c>
      <c r="U102" s="132">
        <v>4.7600000000000003E-3</v>
      </c>
      <c r="V102" s="132">
        <v>4.7849999999999997E-2</v>
      </c>
      <c r="W102" s="132">
        <v>3.2250000000000001E-2</v>
      </c>
    </row>
    <row r="103" spans="1:23">
      <c r="A103" t="s">
        <v>1214</v>
      </c>
      <c r="B103" t="s">
        <v>1223</v>
      </c>
      <c r="C103" t="s">
        <v>4256</v>
      </c>
      <c r="D103" t="s">
        <v>4257</v>
      </c>
      <c r="E103" t="s">
        <v>310</v>
      </c>
      <c r="F103" t="s">
        <v>4258</v>
      </c>
      <c r="G103" t="s">
        <v>4259</v>
      </c>
      <c r="H103" t="s">
        <v>322</v>
      </c>
      <c r="I103" t="s">
        <v>965</v>
      </c>
      <c r="J103" t="s">
        <v>205</v>
      </c>
      <c r="K103" t="s">
        <v>205</v>
      </c>
      <c r="L103" t="s">
        <v>341</v>
      </c>
      <c r="M103" t="s">
        <v>573</v>
      </c>
      <c r="N103" t="s">
        <v>340</v>
      </c>
      <c r="O103" t="s">
        <v>1213</v>
      </c>
      <c r="P103" s="131">
        <v>53254</v>
      </c>
      <c r="Q103" s="131">
        <v>1</v>
      </c>
      <c r="R103" s="131">
        <v>29540</v>
      </c>
      <c r="T103" s="131">
        <v>15731.232</v>
      </c>
      <c r="U103" s="132">
        <v>1.5E-3</v>
      </c>
      <c r="V103" s="132">
        <v>3.9969999999999999E-2</v>
      </c>
      <c r="W103" s="132">
        <v>2.6929999999999999E-2</v>
      </c>
    </row>
    <row r="104" spans="1:23">
      <c r="A104" t="s">
        <v>1214</v>
      </c>
      <c r="B104" t="s">
        <v>1223</v>
      </c>
      <c r="C104" t="s">
        <v>4260</v>
      </c>
      <c r="D104" t="s">
        <v>4261</v>
      </c>
      <c r="E104" t="s">
        <v>310</v>
      </c>
      <c r="F104" t="s">
        <v>4262</v>
      </c>
      <c r="G104" t="s">
        <v>4263</v>
      </c>
      <c r="H104" t="s">
        <v>322</v>
      </c>
      <c r="I104" t="s">
        <v>965</v>
      </c>
      <c r="J104" t="s">
        <v>205</v>
      </c>
      <c r="K104" t="s">
        <v>205</v>
      </c>
      <c r="L104" t="s">
        <v>341</v>
      </c>
      <c r="M104" t="s">
        <v>573</v>
      </c>
      <c r="N104" t="s">
        <v>340</v>
      </c>
      <c r="O104" t="s">
        <v>1213</v>
      </c>
      <c r="P104" s="131">
        <v>508447</v>
      </c>
      <c r="Q104" s="131">
        <v>1</v>
      </c>
      <c r="R104" s="131">
        <v>2969</v>
      </c>
      <c r="T104" s="131">
        <v>15095.790999999999</v>
      </c>
      <c r="U104" s="132">
        <v>1.16E-3</v>
      </c>
      <c r="V104" s="132">
        <v>3.8350000000000002E-2</v>
      </c>
      <c r="W104" s="132">
        <v>2.5850000000000001E-2</v>
      </c>
    </row>
    <row r="105" spans="1:23">
      <c r="A105" t="s">
        <v>1214</v>
      </c>
      <c r="B105" t="s">
        <v>1223</v>
      </c>
      <c r="C105" t="s">
        <v>4264</v>
      </c>
      <c r="D105" t="s">
        <v>4265</v>
      </c>
      <c r="E105" t="s">
        <v>310</v>
      </c>
      <c r="F105" t="s">
        <v>4266</v>
      </c>
      <c r="G105" t="s">
        <v>4267</v>
      </c>
      <c r="H105" t="s">
        <v>322</v>
      </c>
      <c r="I105" t="s">
        <v>965</v>
      </c>
      <c r="J105" t="s">
        <v>205</v>
      </c>
      <c r="K105" t="s">
        <v>205</v>
      </c>
      <c r="L105" t="s">
        <v>341</v>
      </c>
      <c r="M105" t="s">
        <v>573</v>
      </c>
      <c r="N105" t="s">
        <v>340</v>
      </c>
      <c r="O105" t="s">
        <v>1213</v>
      </c>
      <c r="P105" s="131">
        <v>489452</v>
      </c>
      <c r="Q105" s="131">
        <v>1</v>
      </c>
      <c r="R105" s="131">
        <v>2968</v>
      </c>
      <c r="T105" s="131">
        <v>14526.934999999999</v>
      </c>
      <c r="U105" s="132">
        <v>2.3700000000000001E-3</v>
      </c>
      <c r="V105" s="132">
        <v>3.6909999999999998E-2</v>
      </c>
      <c r="W105" s="132">
        <v>2.487E-2</v>
      </c>
    </row>
    <row r="106" spans="1:23">
      <c r="A106" t="s">
        <v>1214</v>
      </c>
      <c r="B106" t="s">
        <v>1223</v>
      </c>
      <c r="C106" t="s">
        <v>4264</v>
      </c>
      <c r="D106" t="s">
        <v>4265</v>
      </c>
      <c r="E106" t="s">
        <v>310</v>
      </c>
      <c r="F106" t="s">
        <v>4276</v>
      </c>
      <c r="G106" t="s">
        <v>4277</v>
      </c>
      <c r="H106" t="s">
        <v>322</v>
      </c>
      <c r="I106" t="s">
        <v>966</v>
      </c>
      <c r="J106" t="s">
        <v>205</v>
      </c>
      <c r="K106" t="s">
        <v>205</v>
      </c>
      <c r="L106" t="s">
        <v>341</v>
      </c>
      <c r="M106" t="s">
        <v>606</v>
      </c>
      <c r="N106" t="s">
        <v>340</v>
      </c>
      <c r="O106" t="s">
        <v>1213</v>
      </c>
      <c r="P106" s="131">
        <v>184870</v>
      </c>
      <c r="Q106" s="131">
        <v>1</v>
      </c>
      <c r="R106" s="131">
        <v>5943</v>
      </c>
      <c r="T106" s="131">
        <v>10986.824000000001</v>
      </c>
      <c r="U106" s="132">
        <v>1.5200000000000001E-3</v>
      </c>
      <c r="V106" s="132">
        <v>2.7910000000000001E-2</v>
      </c>
      <c r="W106" s="132">
        <v>1.881E-2</v>
      </c>
    </row>
    <row r="107" spans="1:23">
      <c r="A107" t="s">
        <v>1214</v>
      </c>
      <c r="B107" t="s">
        <v>1223</v>
      </c>
      <c r="C107" t="s">
        <v>4334</v>
      </c>
      <c r="D107" t="s">
        <v>4335</v>
      </c>
      <c r="E107" t="s">
        <v>310</v>
      </c>
      <c r="F107" t="s">
        <v>4336</v>
      </c>
      <c r="G107" t="s">
        <v>4337</v>
      </c>
      <c r="H107" t="s">
        <v>322</v>
      </c>
      <c r="I107" t="s">
        <v>966</v>
      </c>
      <c r="J107" t="s">
        <v>205</v>
      </c>
      <c r="K107" t="s">
        <v>205</v>
      </c>
      <c r="L107" t="s">
        <v>341</v>
      </c>
      <c r="M107" t="s">
        <v>606</v>
      </c>
      <c r="N107" t="s">
        <v>340</v>
      </c>
      <c r="O107" t="s">
        <v>1213</v>
      </c>
      <c r="P107" s="131">
        <v>104000</v>
      </c>
      <c r="Q107" s="131">
        <v>1</v>
      </c>
      <c r="R107" s="131">
        <v>9600</v>
      </c>
      <c r="T107" s="131">
        <v>9984</v>
      </c>
      <c r="U107" s="132">
        <v>4.1099999999999999E-3</v>
      </c>
      <c r="V107" s="132">
        <v>2.5360000000000001E-2</v>
      </c>
      <c r="W107" s="132">
        <v>1.7090000000000001E-2</v>
      </c>
    </row>
    <row r="108" spans="1:23">
      <c r="A108" t="s">
        <v>1214</v>
      </c>
      <c r="B108" t="s">
        <v>1223</v>
      </c>
      <c r="C108" t="s">
        <v>4256</v>
      </c>
      <c r="D108" t="s">
        <v>4257</v>
      </c>
      <c r="E108" t="s">
        <v>310</v>
      </c>
      <c r="F108" t="s">
        <v>4268</v>
      </c>
      <c r="G108" t="s">
        <v>4269</v>
      </c>
      <c r="H108" t="s">
        <v>322</v>
      </c>
      <c r="I108" t="s">
        <v>966</v>
      </c>
      <c r="J108" t="s">
        <v>205</v>
      </c>
      <c r="K108" t="s">
        <v>205</v>
      </c>
      <c r="L108" t="s">
        <v>341</v>
      </c>
      <c r="M108" t="s">
        <v>606</v>
      </c>
      <c r="N108" t="s">
        <v>340</v>
      </c>
      <c r="O108" t="s">
        <v>1213</v>
      </c>
      <c r="P108" s="131">
        <v>146030</v>
      </c>
      <c r="Q108" s="131">
        <v>1</v>
      </c>
      <c r="R108" s="131">
        <v>5875</v>
      </c>
      <c r="T108" s="131">
        <v>8579.2630000000008</v>
      </c>
      <c r="U108" s="132">
        <v>2.5000000000000001E-3</v>
      </c>
      <c r="V108" s="132">
        <v>2.18E-2</v>
      </c>
      <c r="W108" s="132">
        <v>1.469E-2</v>
      </c>
    </row>
    <row r="109" spans="1:23">
      <c r="A109" t="s">
        <v>1214</v>
      </c>
      <c r="B109" t="s">
        <v>1223</v>
      </c>
      <c r="C109" t="s">
        <v>4252</v>
      </c>
      <c r="D109" t="s">
        <v>4253</v>
      </c>
      <c r="E109" t="s">
        <v>310</v>
      </c>
      <c r="F109" t="s">
        <v>4312</v>
      </c>
      <c r="G109" t="s">
        <v>4313</v>
      </c>
      <c r="H109" t="s">
        <v>322</v>
      </c>
      <c r="I109" t="s">
        <v>966</v>
      </c>
      <c r="J109" t="s">
        <v>205</v>
      </c>
      <c r="K109" t="s">
        <v>205</v>
      </c>
      <c r="L109" t="s">
        <v>341</v>
      </c>
      <c r="M109" t="s">
        <v>605</v>
      </c>
      <c r="N109" t="s">
        <v>340</v>
      </c>
      <c r="O109" t="s">
        <v>1213</v>
      </c>
      <c r="P109" s="131">
        <v>41083</v>
      </c>
      <c r="Q109" s="131">
        <v>1</v>
      </c>
      <c r="R109" s="131">
        <v>20650</v>
      </c>
      <c r="T109" s="131">
        <v>8483.64</v>
      </c>
      <c r="U109" s="132">
        <v>4.0999999999999999E-4</v>
      </c>
      <c r="V109" s="132">
        <v>2.155E-2</v>
      </c>
      <c r="W109" s="132">
        <v>1.452E-2</v>
      </c>
    </row>
    <row r="110" spans="1:23">
      <c r="A110" t="s">
        <v>1214</v>
      </c>
      <c r="B110" t="s">
        <v>1223</v>
      </c>
      <c r="C110" t="s">
        <v>4252</v>
      </c>
      <c r="D110" t="s">
        <v>4253</v>
      </c>
      <c r="E110" t="s">
        <v>310</v>
      </c>
      <c r="F110" t="s">
        <v>4306</v>
      </c>
      <c r="G110" t="s">
        <v>4307</v>
      </c>
      <c r="H110" t="s">
        <v>322</v>
      </c>
      <c r="I110" t="s">
        <v>965</v>
      </c>
      <c r="J110" t="s">
        <v>205</v>
      </c>
      <c r="K110" t="s">
        <v>205</v>
      </c>
      <c r="L110" t="s">
        <v>341</v>
      </c>
      <c r="M110" t="s">
        <v>694</v>
      </c>
      <c r="N110" t="s">
        <v>340</v>
      </c>
      <c r="O110" t="s">
        <v>1213</v>
      </c>
      <c r="P110" s="131">
        <v>103693</v>
      </c>
      <c r="Q110" s="131">
        <v>1</v>
      </c>
      <c r="R110" s="131">
        <v>7863</v>
      </c>
      <c r="T110" s="131">
        <v>8153.3810000000003</v>
      </c>
      <c r="U110" s="132">
        <v>5.1799999999999997E-3</v>
      </c>
      <c r="V110" s="132">
        <v>2.0709999999999999E-2</v>
      </c>
      <c r="W110" s="132">
        <v>1.396E-2</v>
      </c>
    </row>
    <row r="111" spans="1:23">
      <c r="A111" t="s">
        <v>1214</v>
      </c>
      <c r="B111" t="s">
        <v>1223</v>
      </c>
      <c r="C111" t="s">
        <v>4260</v>
      </c>
      <c r="D111" t="s">
        <v>4261</v>
      </c>
      <c r="E111" t="s">
        <v>310</v>
      </c>
      <c r="F111" t="s">
        <v>4320</v>
      </c>
      <c r="G111" t="s">
        <v>4321</v>
      </c>
      <c r="H111" t="s">
        <v>322</v>
      </c>
      <c r="I111" t="s">
        <v>965</v>
      </c>
      <c r="J111" t="s">
        <v>205</v>
      </c>
      <c r="K111" t="s">
        <v>205</v>
      </c>
      <c r="L111" t="s">
        <v>341</v>
      </c>
      <c r="M111" t="s">
        <v>578</v>
      </c>
      <c r="N111" t="s">
        <v>340</v>
      </c>
      <c r="O111" t="s">
        <v>1213</v>
      </c>
      <c r="P111" s="131">
        <v>267197</v>
      </c>
      <c r="Q111" s="131">
        <v>1</v>
      </c>
      <c r="R111" s="131">
        <v>3001</v>
      </c>
      <c r="T111" s="131">
        <v>8018.5820000000003</v>
      </c>
      <c r="U111" s="132">
        <v>6.6E-4</v>
      </c>
      <c r="V111" s="132">
        <v>2.0369999999999999E-2</v>
      </c>
      <c r="W111" s="132">
        <v>1.3729999999999999E-2</v>
      </c>
    </row>
    <row r="112" spans="1:23">
      <c r="A112" t="s">
        <v>1214</v>
      </c>
      <c r="B112" t="s">
        <v>1223</v>
      </c>
      <c r="C112" t="s">
        <v>4256</v>
      </c>
      <c r="D112" t="s">
        <v>4257</v>
      </c>
      <c r="E112" t="s">
        <v>310</v>
      </c>
      <c r="F112" t="s">
        <v>4296</v>
      </c>
      <c r="G112" t="s">
        <v>4297</v>
      </c>
      <c r="H112" t="s">
        <v>322</v>
      </c>
      <c r="I112" t="s">
        <v>966</v>
      </c>
      <c r="J112" t="s">
        <v>205</v>
      </c>
      <c r="K112" t="s">
        <v>205</v>
      </c>
      <c r="L112" t="s">
        <v>341</v>
      </c>
      <c r="M112" t="s">
        <v>605</v>
      </c>
      <c r="N112" t="s">
        <v>340</v>
      </c>
      <c r="O112" t="s">
        <v>1213</v>
      </c>
      <c r="P112" s="131">
        <v>34844</v>
      </c>
      <c r="Q112" s="131">
        <v>1</v>
      </c>
      <c r="R112" s="131">
        <v>22980</v>
      </c>
      <c r="T112" s="131">
        <v>8007.1509999999998</v>
      </c>
      <c r="U112" s="132">
        <v>1.1900000000000001E-3</v>
      </c>
      <c r="V112" s="132">
        <v>2.034E-2</v>
      </c>
      <c r="W112" s="132">
        <v>1.371E-2</v>
      </c>
    </row>
    <row r="113" spans="1:23">
      <c r="A113" t="s">
        <v>1214</v>
      </c>
      <c r="B113" t="s">
        <v>1223</v>
      </c>
      <c r="C113" t="s">
        <v>4248</v>
      </c>
      <c r="D113" t="s">
        <v>4249</v>
      </c>
      <c r="E113" t="s">
        <v>310</v>
      </c>
      <c r="F113" t="s">
        <v>4272</v>
      </c>
      <c r="G113" t="s">
        <v>4273</v>
      </c>
      <c r="H113" t="s">
        <v>322</v>
      </c>
      <c r="I113" t="s">
        <v>966</v>
      </c>
      <c r="J113" t="s">
        <v>205</v>
      </c>
      <c r="K113" t="s">
        <v>205</v>
      </c>
      <c r="L113" t="s">
        <v>341</v>
      </c>
      <c r="M113" t="s">
        <v>605</v>
      </c>
      <c r="N113" t="s">
        <v>340</v>
      </c>
      <c r="O113" t="s">
        <v>1213</v>
      </c>
      <c r="P113" s="131">
        <v>88000</v>
      </c>
      <c r="Q113" s="131">
        <v>1</v>
      </c>
      <c r="R113" s="131">
        <v>8961</v>
      </c>
      <c r="T113" s="131">
        <v>7885.68</v>
      </c>
      <c r="U113" s="132">
        <v>1.01E-3</v>
      </c>
      <c r="V113" s="132">
        <v>2.0029999999999999E-2</v>
      </c>
      <c r="W113" s="132">
        <v>1.35E-2</v>
      </c>
    </row>
    <row r="114" spans="1:23">
      <c r="A114" t="s">
        <v>1214</v>
      </c>
      <c r="B114" t="s">
        <v>1223</v>
      </c>
      <c r="C114" t="s">
        <v>4248</v>
      </c>
      <c r="D114" t="s">
        <v>4249</v>
      </c>
      <c r="E114" t="s">
        <v>310</v>
      </c>
      <c r="F114" t="s">
        <v>4270</v>
      </c>
      <c r="G114" t="s">
        <v>4271</v>
      </c>
      <c r="H114" t="s">
        <v>322</v>
      </c>
      <c r="I114" t="s">
        <v>966</v>
      </c>
      <c r="J114" t="s">
        <v>205</v>
      </c>
      <c r="K114" t="s">
        <v>205</v>
      </c>
      <c r="L114" t="s">
        <v>341</v>
      </c>
      <c r="M114" t="s">
        <v>606</v>
      </c>
      <c r="N114" t="s">
        <v>340</v>
      </c>
      <c r="O114" t="s">
        <v>1213</v>
      </c>
      <c r="P114" s="131">
        <v>99682</v>
      </c>
      <c r="Q114" s="131">
        <v>1</v>
      </c>
      <c r="R114" s="131">
        <v>7820</v>
      </c>
      <c r="T114" s="131">
        <v>7795.1319999999996</v>
      </c>
      <c r="U114" s="132">
        <v>3.2200000000000002E-3</v>
      </c>
      <c r="V114" s="132">
        <v>1.9800000000000002E-2</v>
      </c>
      <c r="W114" s="132">
        <v>1.3350000000000001E-2</v>
      </c>
    </row>
    <row r="115" spans="1:23">
      <c r="A115" t="s">
        <v>1214</v>
      </c>
      <c r="B115" t="s">
        <v>1223</v>
      </c>
      <c r="C115" t="s">
        <v>4256</v>
      </c>
      <c r="D115" t="s">
        <v>4257</v>
      </c>
      <c r="E115" t="s">
        <v>310</v>
      </c>
      <c r="F115" t="s">
        <v>4328</v>
      </c>
      <c r="G115" t="s">
        <v>4329</v>
      </c>
      <c r="H115" t="s">
        <v>322</v>
      </c>
      <c r="I115" t="s">
        <v>966</v>
      </c>
      <c r="J115" t="s">
        <v>205</v>
      </c>
      <c r="K115" t="s">
        <v>205</v>
      </c>
      <c r="L115" t="s">
        <v>341</v>
      </c>
      <c r="M115" t="s">
        <v>604</v>
      </c>
      <c r="N115" t="s">
        <v>340</v>
      </c>
      <c r="O115" t="s">
        <v>1213</v>
      </c>
      <c r="P115" s="131">
        <v>368051</v>
      </c>
      <c r="Q115" s="131">
        <v>1</v>
      </c>
      <c r="R115" s="131">
        <v>1959</v>
      </c>
      <c r="T115" s="131">
        <v>7210.1189999999997</v>
      </c>
      <c r="U115" s="132">
        <v>1.039E-2</v>
      </c>
      <c r="V115" s="132">
        <v>1.8319999999999999E-2</v>
      </c>
      <c r="W115" s="132">
        <v>1.234E-2</v>
      </c>
    </row>
    <row r="116" spans="1:23">
      <c r="A116" t="s">
        <v>1214</v>
      </c>
      <c r="B116" t="s">
        <v>1223</v>
      </c>
      <c r="C116" t="s">
        <v>4260</v>
      </c>
      <c r="D116" t="s">
        <v>4261</v>
      </c>
      <c r="E116" t="s">
        <v>310</v>
      </c>
      <c r="F116" t="s">
        <v>4298</v>
      </c>
      <c r="G116" t="s">
        <v>4299</v>
      </c>
      <c r="H116" t="s">
        <v>322</v>
      </c>
      <c r="I116" t="s">
        <v>966</v>
      </c>
      <c r="J116" t="s">
        <v>205</v>
      </c>
      <c r="K116" t="s">
        <v>205</v>
      </c>
      <c r="L116" t="s">
        <v>341</v>
      </c>
      <c r="M116" t="s">
        <v>605</v>
      </c>
      <c r="N116" t="s">
        <v>340</v>
      </c>
      <c r="O116" t="s">
        <v>1213</v>
      </c>
      <c r="P116" s="131">
        <v>28000</v>
      </c>
      <c r="Q116" s="131">
        <v>1</v>
      </c>
      <c r="R116" s="131">
        <v>24510</v>
      </c>
      <c r="T116" s="131">
        <v>6862.8</v>
      </c>
      <c r="U116" s="132">
        <v>6.9999999999999999E-4</v>
      </c>
      <c r="V116" s="132">
        <v>1.7440000000000001E-2</v>
      </c>
      <c r="W116" s="132">
        <v>1.175E-2</v>
      </c>
    </row>
    <row r="117" spans="1:23">
      <c r="A117" t="s">
        <v>1214</v>
      </c>
      <c r="B117" t="s">
        <v>1223</v>
      </c>
      <c r="C117" t="s">
        <v>4264</v>
      </c>
      <c r="D117" t="s">
        <v>4265</v>
      </c>
      <c r="E117" t="s">
        <v>310</v>
      </c>
      <c r="F117" t="s">
        <v>4274</v>
      </c>
      <c r="G117" t="s">
        <v>4275</v>
      </c>
      <c r="H117" t="s">
        <v>322</v>
      </c>
      <c r="I117" t="s">
        <v>966</v>
      </c>
      <c r="J117" t="s">
        <v>205</v>
      </c>
      <c r="K117" t="s">
        <v>205</v>
      </c>
      <c r="L117" t="s">
        <v>341</v>
      </c>
      <c r="M117" t="s">
        <v>605</v>
      </c>
      <c r="N117" t="s">
        <v>340</v>
      </c>
      <c r="O117" t="s">
        <v>1213</v>
      </c>
      <c r="P117" s="131">
        <v>275239</v>
      </c>
      <c r="Q117" s="131">
        <v>1</v>
      </c>
      <c r="R117" s="131">
        <v>2432</v>
      </c>
      <c r="T117" s="131">
        <v>6693.8119999999999</v>
      </c>
      <c r="U117" s="132">
        <v>7.2999999999999996E-4</v>
      </c>
      <c r="V117" s="132">
        <v>1.7010000000000001E-2</v>
      </c>
      <c r="W117" s="132">
        <v>1.146E-2</v>
      </c>
    </row>
    <row r="118" spans="1:23">
      <c r="A118" t="s">
        <v>1214</v>
      </c>
      <c r="B118" t="s">
        <v>1223</v>
      </c>
      <c r="C118" t="s">
        <v>4256</v>
      </c>
      <c r="D118" t="s">
        <v>4257</v>
      </c>
      <c r="E118" t="s">
        <v>310</v>
      </c>
      <c r="F118" t="s">
        <v>4280</v>
      </c>
      <c r="G118" t="s">
        <v>4281</v>
      </c>
      <c r="H118" t="s">
        <v>322</v>
      </c>
      <c r="I118" t="s">
        <v>965</v>
      </c>
      <c r="J118" t="s">
        <v>205</v>
      </c>
      <c r="K118" t="s">
        <v>205</v>
      </c>
      <c r="L118" t="s">
        <v>341</v>
      </c>
      <c r="M118" t="s">
        <v>578</v>
      </c>
      <c r="N118" t="s">
        <v>340</v>
      </c>
      <c r="O118" t="s">
        <v>1213</v>
      </c>
      <c r="P118" s="131">
        <v>18434</v>
      </c>
      <c r="Q118" s="131">
        <v>1</v>
      </c>
      <c r="R118" s="131">
        <v>28960</v>
      </c>
      <c r="T118" s="131">
        <v>5338.4859999999999</v>
      </c>
      <c r="U118" s="132">
        <v>6.0999999999999997E-4</v>
      </c>
      <c r="V118" s="132">
        <v>1.3559999999999999E-2</v>
      </c>
      <c r="W118" s="132">
        <v>9.1400000000000006E-3</v>
      </c>
    </row>
    <row r="119" spans="1:23">
      <c r="A119" t="s">
        <v>1214</v>
      </c>
      <c r="B119" t="s">
        <v>1223</v>
      </c>
      <c r="C119" t="s">
        <v>4264</v>
      </c>
      <c r="D119" t="s">
        <v>4265</v>
      </c>
      <c r="E119" t="s">
        <v>310</v>
      </c>
      <c r="F119" t="s">
        <v>4278</v>
      </c>
      <c r="G119" t="s">
        <v>4279</v>
      </c>
      <c r="H119" t="s">
        <v>322</v>
      </c>
      <c r="I119" t="s">
        <v>965</v>
      </c>
      <c r="J119" t="s">
        <v>205</v>
      </c>
      <c r="K119" t="s">
        <v>205</v>
      </c>
      <c r="L119" t="s">
        <v>341</v>
      </c>
      <c r="M119" t="s">
        <v>578</v>
      </c>
      <c r="N119" t="s">
        <v>340</v>
      </c>
      <c r="O119" t="s">
        <v>1213</v>
      </c>
      <c r="P119" s="131">
        <v>165669</v>
      </c>
      <c r="Q119" s="131">
        <v>1</v>
      </c>
      <c r="R119" s="131">
        <v>3032</v>
      </c>
      <c r="T119" s="131">
        <v>5023.0839999999998</v>
      </c>
      <c r="U119" s="132">
        <v>6.6E-4</v>
      </c>
      <c r="V119" s="132">
        <v>1.2760000000000001E-2</v>
      </c>
      <c r="W119" s="132">
        <v>8.6E-3</v>
      </c>
    </row>
    <row r="120" spans="1:23">
      <c r="A120" t="s">
        <v>1214</v>
      </c>
      <c r="B120" t="s">
        <v>1223</v>
      </c>
      <c r="C120" t="s">
        <v>4256</v>
      </c>
      <c r="D120" t="s">
        <v>4257</v>
      </c>
      <c r="E120" t="s">
        <v>310</v>
      </c>
      <c r="F120" t="s">
        <v>4326</v>
      </c>
      <c r="G120" t="s">
        <v>4327</v>
      </c>
      <c r="H120" t="s">
        <v>322</v>
      </c>
      <c r="I120" t="s">
        <v>966</v>
      </c>
      <c r="J120" t="s">
        <v>205</v>
      </c>
      <c r="K120" t="s">
        <v>205</v>
      </c>
      <c r="L120" t="s">
        <v>341</v>
      </c>
      <c r="M120" t="s">
        <v>582</v>
      </c>
      <c r="N120" t="s">
        <v>340</v>
      </c>
      <c r="O120" t="s">
        <v>1213</v>
      </c>
      <c r="P120" s="131">
        <v>60230.12</v>
      </c>
      <c r="Q120" s="131">
        <v>1</v>
      </c>
      <c r="R120" s="131">
        <v>8146</v>
      </c>
      <c r="T120" s="131">
        <v>4906.3459999999995</v>
      </c>
      <c r="U120" s="132">
        <v>4.2700000000000004E-3</v>
      </c>
      <c r="V120" s="132">
        <v>1.2460000000000001E-2</v>
      </c>
      <c r="W120" s="132">
        <v>8.3999999999999995E-3</v>
      </c>
    </row>
    <row r="121" spans="1:23">
      <c r="A121" t="s">
        <v>1214</v>
      </c>
      <c r="B121" t="s">
        <v>1223</v>
      </c>
      <c r="C121" t="s">
        <v>4260</v>
      </c>
      <c r="D121" t="s">
        <v>4261</v>
      </c>
      <c r="E121" t="s">
        <v>310</v>
      </c>
      <c r="F121" t="s">
        <v>4284</v>
      </c>
      <c r="G121" t="s">
        <v>4285</v>
      </c>
      <c r="H121" t="s">
        <v>322</v>
      </c>
      <c r="I121" t="s">
        <v>966</v>
      </c>
      <c r="J121" t="s">
        <v>205</v>
      </c>
      <c r="K121" t="s">
        <v>205</v>
      </c>
      <c r="L121" t="s">
        <v>341</v>
      </c>
      <c r="M121" t="s">
        <v>606</v>
      </c>
      <c r="N121" t="s">
        <v>340</v>
      </c>
      <c r="O121" t="s">
        <v>1213</v>
      </c>
      <c r="P121" s="131">
        <v>90319</v>
      </c>
      <c r="Q121" s="131">
        <v>1</v>
      </c>
      <c r="R121" s="131">
        <v>5389</v>
      </c>
      <c r="T121" s="131">
        <v>4867.2910000000002</v>
      </c>
      <c r="U121" s="132">
        <v>6.9999999999999999E-4</v>
      </c>
      <c r="V121" s="132">
        <v>1.2370000000000001E-2</v>
      </c>
      <c r="W121" s="132">
        <v>8.3300000000000006E-3</v>
      </c>
    </row>
    <row r="122" spans="1:23">
      <c r="A122" t="s">
        <v>1214</v>
      </c>
      <c r="B122" t="s">
        <v>1223</v>
      </c>
      <c r="C122" t="s">
        <v>4248</v>
      </c>
      <c r="D122" t="s">
        <v>4249</v>
      </c>
      <c r="E122" t="s">
        <v>310</v>
      </c>
      <c r="F122" t="s">
        <v>4292</v>
      </c>
      <c r="G122" t="s">
        <v>4293</v>
      </c>
      <c r="H122" t="s">
        <v>322</v>
      </c>
      <c r="I122" t="s">
        <v>965</v>
      </c>
      <c r="J122" t="s">
        <v>205</v>
      </c>
      <c r="K122" t="s">
        <v>205</v>
      </c>
      <c r="L122" t="s">
        <v>341</v>
      </c>
      <c r="M122" t="s">
        <v>578</v>
      </c>
      <c r="N122" t="s">
        <v>340</v>
      </c>
      <c r="O122" t="s">
        <v>1213</v>
      </c>
      <c r="P122" s="131">
        <v>105022</v>
      </c>
      <c r="Q122" s="131">
        <v>1</v>
      </c>
      <c r="R122" s="131">
        <v>4530</v>
      </c>
      <c r="T122" s="131">
        <v>4757.4970000000003</v>
      </c>
      <c r="U122" s="132">
        <v>1.75E-3</v>
      </c>
      <c r="V122" s="132">
        <v>1.209E-2</v>
      </c>
      <c r="W122" s="132">
        <v>8.1499999999999993E-3</v>
      </c>
    </row>
    <row r="123" spans="1:23">
      <c r="A123" t="s">
        <v>1214</v>
      </c>
      <c r="B123" t="s">
        <v>1223</v>
      </c>
      <c r="C123" t="s">
        <v>4248</v>
      </c>
      <c r="D123" t="s">
        <v>4249</v>
      </c>
      <c r="E123" t="s">
        <v>310</v>
      </c>
      <c r="F123" t="s">
        <v>4322</v>
      </c>
      <c r="G123" t="s">
        <v>4323</v>
      </c>
      <c r="H123" t="s">
        <v>322</v>
      </c>
      <c r="I123" t="s">
        <v>966</v>
      </c>
      <c r="J123" t="s">
        <v>205</v>
      </c>
      <c r="K123" t="s">
        <v>205</v>
      </c>
      <c r="L123" t="s">
        <v>341</v>
      </c>
      <c r="M123" t="s">
        <v>599</v>
      </c>
      <c r="N123" t="s">
        <v>340</v>
      </c>
      <c r="O123" t="s">
        <v>1213</v>
      </c>
      <c r="P123" s="131">
        <v>53633.33</v>
      </c>
      <c r="Q123" s="131">
        <v>1</v>
      </c>
      <c r="R123" s="131">
        <v>8840</v>
      </c>
      <c r="T123" s="131">
        <v>4741.1859999999997</v>
      </c>
      <c r="U123" s="132">
        <v>4.0200000000000001E-3</v>
      </c>
      <c r="V123" s="132">
        <v>1.205E-2</v>
      </c>
      <c r="W123" s="132">
        <v>8.1200000000000005E-3</v>
      </c>
    </row>
    <row r="124" spans="1:23">
      <c r="A124" t="s">
        <v>1214</v>
      </c>
      <c r="B124" t="s">
        <v>1223</v>
      </c>
      <c r="C124" t="s">
        <v>4260</v>
      </c>
      <c r="D124" t="s">
        <v>4261</v>
      </c>
      <c r="E124" t="s">
        <v>310</v>
      </c>
      <c r="F124" t="s">
        <v>4316</v>
      </c>
      <c r="G124" t="s">
        <v>4317</v>
      </c>
      <c r="H124" t="s">
        <v>322</v>
      </c>
      <c r="I124" t="s">
        <v>966</v>
      </c>
      <c r="J124" t="s">
        <v>205</v>
      </c>
      <c r="K124" t="s">
        <v>205</v>
      </c>
      <c r="L124" t="s">
        <v>341</v>
      </c>
      <c r="M124" t="s">
        <v>599</v>
      </c>
      <c r="N124" t="s">
        <v>340</v>
      </c>
      <c r="O124" t="s">
        <v>1213</v>
      </c>
      <c r="P124" s="131">
        <v>25120</v>
      </c>
      <c r="Q124" s="131">
        <v>1</v>
      </c>
      <c r="R124" s="131">
        <v>18100</v>
      </c>
      <c r="T124" s="131">
        <v>4546.72</v>
      </c>
      <c r="U124" s="132">
        <v>5.0000000000000001E-4</v>
      </c>
      <c r="V124" s="132">
        <v>1.155E-2</v>
      </c>
      <c r="W124" s="132">
        <v>7.7799999999999996E-3</v>
      </c>
    </row>
    <row r="125" spans="1:23">
      <c r="A125" t="s">
        <v>1214</v>
      </c>
      <c r="B125" t="s">
        <v>1223</v>
      </c>
      <c r="C125" t="s">
        <v>4260</v>
      </c>
      <c r="D125" t="s">
        <v>4261</v>
      </c>
      <c r="E125" t="s">
        <v>310</v>
      </c>
      <c r="F125" t="s">
        <v>4330</v>
      </c>
      <c r="G125" t="s">
        <v>4331</v>
      </c>
      <c r="H125" t="s">
        <v>322</v>
      </c>
      <c r="I125" t="s">
        <v>966</v>
      </c>
      <c r="J125" t="s">
        <v>205</v>
      </c>
      <c r="K125" t="s">
        <v>205</v>
      </c>
      <c r="L125" t="s">
        <v>341</v>
      </c>
      <c r="M125" t="s">
        <v>610</v>
      </c>
      <c r="N125" t="s">
        <v>340</v>
      </c>
      <c r="O125" t="s">
        <v>1213</v>
      </c>
      <c r="P125" s="131">
        <v>642354</v>
      </c>
      <c r="Q125" s="131">
        <v>1</v>
      </c>
      <c r="R125" s="131">
        <v>676.2</v>
      </c>
      <c r="T125" s="131">
        <v>4343.598</v>
      </c>
      <c r="U125" s="132">
        <v>1.75E-3</v>
      </c>
      <c r="V125" s="132">
        <v>1.1039999999999999E-2</v>
      </c>
      <c r="W125" s="132">
        <v>7.4400000000000004E-3</v>
      </c>
    </row>
    <row r="126" spans="1:23">
      <c r="A126" t="s">
        <v>1214</v>
      </c>
      <c r="B126" t="s">
        <v>1223</v>
      </c>
      <c r="C126" t="s">
        <v>4264</v>
      </c>
      <c r="D126" t="s">
        <v>4265</v>
      </c>
      <c r="E126" t="s">
        <v>310</v>
      </c>
      <c r="F126" t="s">
        <v>4338</v>
      </c>
      <c r="G126" t="s">
        <v>4339</v>
      </c>
      <c r="H126" t="s">
        <v>322</v>
      </c>
      <c r="I126" t="s">
        <v>966</v>
      </c>
      <c r="J126" t="s">
        <v>205</v>
      </c>
      <c r="K126" t="s">
        <v>205</v>
      </c>
      <c r="L126" t="s">
        <v>341</v>
      </c>
      <c r="M126" t="s">
        <v>599</v>
      </c>
      <c r="N126" t="s">
        <v>340</v>
      </c>
      <c r="O126" t="s">
        <v>1213</v>
      </c>
      <c r="P126" s="131">
        <v>22442</v>
      </c>
      <c r="Q126" s="131">
        <v>1</v>
      </c>
      <c r="R126" s="131">
        <v>19320</v>
      </c>
      <c r="T126" s="131">
        <v>4335.7939999999999</v>
      </c>
      <c r="U126" s="132">
        <v>2.5400000000000002E-3</v>
      </c>
      <c r="V126" s="132">
        <v>1.102E-2</v>
      </c>
      <c r="W126" s="132">
        <v>7.4200000000000004E-3</v>
      </c>
    </row>
    <row r="127" spans="1:23">
      <c r="A127" t="s">
        <v>1214</v>
      </c>
      <c r="B127" t="s">
        <v>1223</v>
      </c>
      <c r="C127" t="s">
        <v>4334</v>
      </c>
      <c r="D127" t="s">
        <v>4335</v>
      </c>
      <c r="E127" t="s">
        <v>310</v>
      </c>
      <c r="F127" t="s">
        <v>4374</v>
      </c>
      <c r="G127" t="s">
        <v>4375</v>
      </c>
      <c r="H127" t="s">
        <v>322</v>
      </c>
      <c r="I127" t="s">
        <v>966</v>
      </c>
      <c r="J127" t="s">
        <v>205</v>
      </c>
      <c r="K127" t="s">
        <v>205</v>
      </c>
      <c r="L127" t="s">
        <v>341</v>
      </c>
      <c r="M127" t="s">
        <v>605</v>
      </c>
      <c r="N127" t="s">
        <v>340</v>
      </c>
      <c r="O127" t="s">
        <v>1213</v>
      </c>
      <c r="P127" s="131">
        <v>40000</v>
      </c>
      <c r="Q127" s="131">
        <v>1</v>
      </c>
      <c r="R127" s="131">
        <v>10390</v>
      </c>
      <c r="T127" s="131">
        <v>4156</v>
      </c>
      <c r="U127" s="132">
        <v>5.8E-4</v>
      </c>
      <c r="V127" s="132">
        <v>1.056E-2</v>
      </c>
      <c r="W127" s="132">
        <v>7.1199999999999996E-3</v>
      </c>
    </row>
    <row r="128" spans="1:23">
      <c r="A128" t="s">
        <v>1214</v>
      </c>
      <c r="B128" t="s">
        <v>1223</v>
      </c>
      <c r="C128" t="s">
        <v>4260</v>
      </c>
      <c r="D128" t="s">
        <v>4261</v>
      </c>
      <c r="E128" t="s">
        <v>310</v>
      </c>
      <c r="F128" t="s">
        <v>4294</v>
      </c>
      <c r="G128" t="s">
        <v>4295</v>
      </c>
      <c r="H128" t="s">
        <v>322</v>
      </c>
      <c r="I128" t="s">
        <v>966</v>
      </c>
      <c r="J128" t="s">
        <v>205</v>
      </c>
      <c r="K128" t="s">
        <v>205</v>
      </c>
      <c r="L128" t="s">
        <v>341</v>
      </c>
      <c r="M128" t="s">
        <v>611</v>
      </c>
      <c r="N128" t="s">
        <v>340</v>
      </c>
      <c r="O128" t="s">
        <v>1213</v>
      </c>
      <c r="P128" s="131">
        <v>143451</v>
      </c>
      <c r="Q128" s="131">
        <v>1</v>
      </c>
      <c r="R128" s="131">
        <v>2818</v>
      </c>
      <c r="T128" s="131">
        <v>4042.4490000000001</v>
      </c>
      <c r="U128" s="132">
        <v>2.6099999999999999E-3</v>
      </c>
      <c r="V128" s="132">
        <v>1.027E-2</v>
      </c>
      <c r="W128" s="132">
        <v>6.9199999999999999E-3</v>
      </c>
    </row>
    <row r="129" spans="1:23">
      <c r="A129" t="s">
        <v>1214</v>
      </c>
      <c r="B129" t="s">
        <v>1223</v>
      </c>
      <c r="C129" t="s">
        <v>4264</v>
      </c>
      <c r="D129" t="s">
        <v>4265</v>
      </c>
      <c r="E129" t="s">
        <v>310</v>
      </c>
      <c r="F129" t="s">
        <v>4342</v>
      </c>
      <c r="G129" t="s">
        <v>4343</v>
      </c>
      <c r="H129" t="s">
        <v>322</v>
      </c>
      <c r="I129" t="s">
        <v>965</v>
      </c>
      <c r="J129" t="s">
        <v>205</v>
      </c>
      <c r="K129" t="s">
        <v>205</v>
      </c>
      <c r="L129" t="s">
        <v>341</v>
      </c>
      <c r="M129" t="s">
        <v>575</v>
      </c>
      <c r="N129" t="s">
        <v>340</v>
      </c>
      <c r="O129" t="s">
        <v>1213</v>
      </c>
      <c r="P129" s="131">
        <v>125913</v>
      </c>
      <c r="Q129" s="131">
        <v>1</v>
      </c>
      <c r="R129" s="131">
        <v>2915</v>
      </c>
      <c r="T129" s="131">
        <v>3670.364</v>
      </c>
      <c r="U129" s="132">
        <v>1.48E-3</v>
      </c>
      <c r="V129" s="132">
        <v>9.3200000000000002E-3</v>
      </c>
      <c r="W129" s="132">
        <v>6.28E-3</v>
      </c>
    </row>
    <row r="130" spans="1:23">
      <c r="A130" t="s">
        <v>1214</v>
      </c>
      <c r="B130" t="s">
        <v>1223</v>
      </c>
      <c r="C130" t="s">
        <v>4248</v>
      </c>
      <c r="D130" t="s">
        <v>4249</v>
      </c>
      <c r="E130" t="s">
        <v>310</v>
      </c>
      <c r="F130" t="s">
        <v>4346</v>
      </c>
      <c r="G130" t="s">
        <v>4347</v>
      </c>
      <c r="H130" t="s">
        <v>322</v>
      </c>
      <c r="I130" t="s">
        <v>966</v>
      </c>
      <c r="J130" t="s">
        <v>205</v>
      </c>
      <c r="K130" t="s">
        <v>205</v>
      </c>
      <c r="L130" t="s">
        <v>341</v>
      </c>
      <c r="M130" t="s">
        <v>601</v>
      </c>
      <c r="N130" t="s">
        <v>340</v>
      </c>
      <c r="O130" t="s">
        <v>1213</v>
      </c>
      <c r="P130" s="131">
        <v>80696</v>
      </c>
      <c r="Q130" s="131">
        <v>1</v>
      </c>
      <c r="R130" s="131">
        <v>4320</v>
      </c>
      <c r="T130" s="131">
        <v>3486.067</v>
      </c>
      <c r="U130" s="132">
        <v>9.4800000000000006E-3</v>
      </c>
      <c r="V130" s="132">
        <v>8.8599999999999998E-3</v>
      </c>
      <c r="W130" s="132">
        <v>5.9699999999999996E-3</v>
      </c>
    </row>
    <row r="131" spans="1:23">
      <c r="A131" t="s">
        <v>1214</v>
      </c>
      <c r="B131" t="s">
        <v>1223</v>
      </c>
      <c r="C131" t="s">
        <v>4248</v>
      </c>
      <c r="D131" t="s">
        <v>4249</v>
      </c>
      <c r="E131" t="s">
        <v>310</v>
      </c>
      <c r="F131" t="s">
        <v>4431</v>
      </c>
      <c r="G131" t="s">
        <v>4432</v>
      </c>
      <c r="H131" t="s">
        <v>322</v>
      </c>
      <c r="I131" t="s">
        <v>966</v>
      </c>
      <c r="J131" t="s">
        <v>205</v>
      </c>
      <c r="K131" t="s">
        <v>205</v>
      </c>
      <c r="L131" t="s">
        <v>341</v>
      </c>
      <c r="M131" t="s">
        <v>611</v>
      </c>
      <c r="N131" t="s">
        <v>340</v>
      </c>
      <c r="O131" t="s">
        <v>1213</v>
      </c>
      <c r="P131" s="131">
        <v>64456</v>
      </c>
      <c r="Q131" s="131">
        <v>1</v>
      </c>
      <c r="R131" s="131">
        <v>5312</v>
      </c>
      <c r="T131" s="131">
        <v>3423.9029999999998</v>
      </c>
      <c r="U131" s="132">
        <v>1.026E-2</v>
      </c>
      <c r="V131" s="132">
        <v>8.6999999999999994E-3</v>
      </c>
      <c r="W131" s="132">
        <v>5.8599999999999998E-3</v>
      </c>
    </row>
    <row r="132" spans="1:23">
      <c r="A132" t="s">
        <v>1214</v>
      </c>
      <c r="B132" t="s">
        <v>1223</v>
      </c>
      <c r="C132" t="s">
        <v>4260</v>
      </c>
      <c r="D132" t="s">
        <v>4261</v>
      </c>
      <c r="E132" t="s">
        <v>310</v>
      </c>
      <c r="F132" t="s">
        <v>4302</v>
      </c>
      <c r="G132" t="s">
        <v>4303</v>
      </c>
      <c r="H132" t="s">
        <v>322</v>
      </c>
      <c r="I132" t="s">
        <v>965</v>
      </c>
      <c r="J132" t="s">
        <v>205</v>
      </c>
      <c r="K132" t="s">
        <v>205</v>
      </c>
      <c r="L132" t="s">
        <v>341</v>
      </c>
      <c r="M132" t="s">
        <v>575</v>
      </c>
      <c r="N132" t="s">
        <v>340</v>
      </c>
      <c r="O132" t="s">
        <v>1213</v>
      </c>
      <c r="P132" s="131">
        <v>112500</v>
      </c>
      <c r="Q132" s="131">
        <v>1</v>
      </c>
      <c r="R132" s="131">
        <v>2913</v>
      </c>
      <c r="T132" s="131">
        <v>3277.125</v>
      </c>
      <c r="U132" s="132">
        <v>4.4000000000000002E-4</v>
      </c>
      <c r="V132" s="132">
        <v>8.3300000000000006E-3</v>
      </c>
      <c r="W132" s="132">
        <v>5.6100000000000004E-3</v>
      </c>
    </row>
    <row r="133" spans="1:23">
      <c r="A133" t="s">
        <v>1214</v>
      </c>
      <c r="B133" t="s">
        <v>1223</v>
      </c>
      <c r="C133" t="s">
        <v>4264</v>
      </c>
      <c r="D133" t="s">
        <v>4265</v>
      </c>
      <c r="E133" t="s">
        <v>310</v>
      </c>
      <c r="F133" t="s">
        <v>4304</v>
      </c>
      <c r="G133" t="s">
        <v>4305</v>
      </c>
      <c r="H133" t="s">
        <v>322</v>
      </c>
      <c r="I133" t="s">
        <v>966</v>
      </c>
      <c r="J133" t="s">
        <v>205</v>
      </c>
      <c r="K133" t="s">
        <v>205</v>
      </c>
      <c r="L133" t="s">
        <v>341</v>
      </c>
      <c r="M133" t="s">
        <v>583</v>
      </c>
      <c r="N133" t="s">
        <v>340</v>
      </c>
      <c r="O133" t="s">
        <v>1213</v>
      </c>
      <c r="P133" s="131">
        <v>15377</v>
      </c>
      <c r="Q133" s="131">
        <v>1</v>
      </c>
      <c r="R133" s="131">
        <v>20650</v>
      </c>
      <c r="T133" s="131">
        <v>3175.3510000000001</v>
      </c>
      <c r="U133" s="132">
        <v>1.3500000000000001E-3</v>
      </c>
      <c r="V133" s="132">
        <v>8.0700000000000008E-3</v>
      </c>
      <c r="W133" s="132">
        <v>5.4400000000000004E-3</v>
      </c>
    </row>
    <row r="134" spans="1:23">
      <c r="A134" t="s">
        <v>1214</v>
      </c>
      <c r="B134" t="s">
        <v>1223</v>
      </c>
      <c r="C134" t="s">
        <v>4256</v>
      </c>
      <c r="D134" t="s">
        <v>4257</v>
      </c>
      <c r="E134" t="s">
        <v>310</v>
      </c>
      <c r="F134" t="s">
        <v>4350</v>
      </c>
      <c r="G134" t="s">
        <v>4351</v>
      </c>
      <c r="H134" t="s">
        <v>322</v>
      </c>
      <c r="I134" t="s">
        <v>966</v>
      </c>
      <c r="J134" t="s">
        <v>205</v>
      </c>
      <c r="K134" t="s">
        <v>205</v>
      </c>
      <c r="L134" t="s">
        <v>341</v>
      </c>
      <c r="M134" t="s">
        <v>599</v>
      </c>
      <c r="N134" t="s">
        <v>340</v>
      </c>
      <c r="O134" t="s">
        <v>1213</v>
      </c>
      <c r="P134" s="131">
        <v>16808.11</v>
      </c>
      <c r="Q134" s="131">
        <v>1</v>
      </c>
      <c r="R134" s="131">
        <v>18600</v>
      </c>
      <c r="T134" s="131">
        <v>3126.308</v>
      </c>
      <c r="U134" s="132">
        <v>1.7099999999999999E-3</v>
      </c>
      <c r="V134" s="132">
        <v>7.9399999999999991E-3</v>
      </c>
      <c r="W134" s="132">
        <v>5.3499999999999997E-3</v>
      </c>
    </row>
    <row r="135" spans="1:23">
      <c r="A135" t="s">
        <v>1214</v>
      </c>
      <c r="B135" t="s">
        <v>1223</v>
      </c>
      <c r="C135" t="s">
        <v>4264</v>
      </c>
      <c r="D135" t="s">
        <v>4265</v>
      </c>
      <c r="E135" t="s">
        <v>310</v>
      </c>
      <c r="F135" t="s">
        <v>4344</v>
      </c>
      <c r="G135" t="s">
        <v>4345</v>
      </c>
      <c r="H135" t="s">
        <v>322</v>
      </c>
      <c r="I135" t="s">
        <v>966</v>
      </c>
      <c r="J135" t="s">
        <v>205</v>
      </c>
      <c r="K135" t="s">
        <v>205</v>
      </c>
      <c r="L135" t="s">
        <v>341</v>
      </c>
      <c r="M135" t="s">
        <v>707</v>
      </c>
      <c r="N135" t="s">
        <v>340</v>
      </c>
      <c r="O135" t="s">
        <v>1213</v>
      </c>
      <c r="P135" s="131">
        <v>100760</v>
      </c>
      <c r="Q135" s="131">
        <v>1</v>
      </c>
      <c r="R135" s="131">
        <v>2854</v>
      </c>
      <c r="T135" s="131">
        <v>2875.69</v>
      </c>
      <c r="U135" s="132">
        <v>3.7599999999999999E-3</v>
      </c>
      <c r="V135" s="132">
        <v>7.3099999999999997E-3</v>
      </c>
      <c r="W135" s="132">
        <v>4.9199999999999999E-3</v>
      </c>
    </row>
    <row r="136" spans="1:23">
      <c r="A136" t="s">
        <v>1214</v>
      </c>
      <c r="B136" t="s">
        <v>1223</v>
      </c>
      <c r="C136" t="s">
        <v>4256</v>
      </c>
      <c r="D136" t="s">
        <v>4257</v>
      </c>
      <c r="E136" t="s">
        <v>310</v>
      </c>
      <c r="F136" t="s">
        <v>4366</v>
      </c>
      <c r="G136" t="s">
        <v>4367</v>
      </c>
      <c r="H136" t="s">
        <v>322</v>
      </c>
      <c r="I136" t="s">
        <v>966</v>
      </c>
      <c r="J136" t="s">
        <v>205</v>
      </c>
      <c r="K136" t="s">
        <v>205</v>
      </c>
      <c r="L136" t="s">
        <v>341</v>
      </c>
      <c r="M136" t="s">
        <v>610</v>
      </c>
      <c r="N136" t="s">
        <v>340</v>
      </c>
      <c r="O136" t="s">
        <v>1213</v>
      </c>
      <c r="P136" s="131">
        <v>16054</v>
      </c>
      <c r="Q136" s="131">
        <v>1</v>
      </c>
      <c r="R136" s="131">
        <v>12130</v>
      </c>
      <c r="T136" s="131">
        <v>1947.35</v>
      </c>
      <c r="U136" s="132">
        <v>3.0000000000000001E-3</v>
      </c>
      <c r="V136" s="132">
        <v>4.9500000000000004E-3</v>
      </c>
      <c r="W136" s="132">
        <v>3.3300000000000001E-3</v>
      </c>
    </row>
    <row r="137" spans="1:23">
      <c r="A137" t="s">
        <v>1214</v>
      </c>
      <c r="B137" t="s">
        <v>1223</v>
      </c>
      <c r="C137" t="s">
        <v>4260</v>
      </c>
      <c r="D137" t="s">
        <v>4261</v>
      </c>
      <c r="E137" t="s">
        <v>310</v>
      </c>
      <c r="F137" t="s">
        <v>4348</v>
      </c>
      <c r="G137" t="s">
        <v>4349</v>
      </c>
      <c r="H137" t="s">
        <v>322</v>
      </c>
      <c r="I137" t="s">
        <v>966</v>
      </c>
      <c r="J137" t="s">
        <v>205</v>
      </c>
      <c r="K137" t="s">
        <v>205</v>
      </c>
      <c r="L137" t="s">
        <v>341</v>
      </c>
      <c r="M137" t="s">
        <v>583</v>
      </c>
      <c r="N137" t="s">
        <v>340</v>
      </c>
      <c r="O137" t="s">
        <v>1213</v>
      </c>
      <c r="P137" s="131">
        <v>8215</v>
      </c>
      <c r="Q137" s="131">
        <v>1</v>
      </c>
      <c r="R137" s="131">
        <v>20480</v>
      </c>
      <c r="T137" s="131">
        <v>1682.432</v>
      </c>
      <c r="U137" s="132">
        <v>2.7999999999999998E-4</v>
      </c>
      <c r="V137" s="132">
        <v>4.2700000000000004E-3</v>
      </c>
      <c r="W137" s="132">
        <v>2.8800000000000002E-3</v>
      </c>
    </row>
    <row r="138" spans="1:23">
      <c r="A138" t="s">
        <v>1214</v>
      </c>
      <c r="B138" t="s">
        <v>1223</v>
      </c>
      <c r="C138" t="s">
        <v>4264</v>
      </c>
      <c r="D138" t="s">
        <v>4265</v>
      </c>
      <c r="E138" t="s">
        <v>310</v>
      </c>
      <c r="F138" t="s">
        <v>4314</v>
      </c>
      <c r="G138" t="s">
        <v>4315</v>
      </c>
      <c r="H138" t="s">
        <v>322</v>
      </c>
      <c r="I138" t="s">
        <v>966</v>
      </c>
      <c r="J138" t="s">
        <v>205</v>
      </c>
      <c r="K138" t="s">
        <v>205</v>
      </c>
      <c r="L138" t="s">
        <v>341</v>
      </c>
      <c r="M138" t="s">
        <v>598</v>
      </c>
      <c r="N138" t="s">
        <v>340</v>
      </c>
      <c r="O138" t="s">
        <v>1213</v>
      </c>
      <c r="P138" s="131">
        <v>20000</v>
      </c>
      <c r="Q138" s="131">
        <v>1</v>
      </c>
      <c r="R138" s="131">
        <v>8118</v>
      </c>
      <c r="T138" s="131">
        <v>1623.6</v>
      </c>
      <c r="U138" s="132">
        <v>2.0000000000000001E-4</v>
      </c>
      <c r="V138" s="132">
        <v>4.1200000000000004E-3</v>
      </c>
      <c r="W138" s="132">
        <v>2.7799999999999999E-3</v>
      </c>
    </row>
    <row r="139" spans="1:23">
      <c r="A139" t="s">
        <v>1214</v>
      </c>
      <c r="B139" t="s">
        <v>1223</v>
      </c>
      <c r="C139" t="s">
        <v>4256</v>
      </c>
      <c r="D139" t="s">
        <v>4257</v>
      </c>
      <c r="E139" t="s">
        <v>310</v>
      </c>
      <c r="F139" t="s">
        <v>4356</v>
      </c>
      <c r="G139" t="s">
        <v>4357</v>
      </c>
      <c r="H139" t="s">
        <v>322</v>
      </c>
      <c r="I139" t="s">
        <v>966</v>
      </c>
      <c r="J139" t="s">
        <v>205</v>
      </c>
      <c r="K139" t="s">
        <v>205</v>
      </c>
      <c r="L139" t="s">
        <v>341</v>
      </c>
      <c r="M139" t="s">
        <v>596</v>
      </c>
      <c r="N139" t="s">
        <v>340</v>
      </c>
      <c r="O139" t="s">
        <v>1213</v>
      </c>
      <c r="P139" s="131">
        <v>58700</v>
      </c>
      <c r="Q139" s="131">
        <v>1</v>
      </c>
      <c r="R139" s="131">
        <v>2296</v>
      </c>
      <c r="T139" s="131">
        <v>1347.752</v>
      </c>
      <c r="U139" s="132">
        <v>1.9400000000000001E-3</v>
      </c>
      <c r="V139" s="132">
        <v>3.4199999999999999E-3</v>
      </c>
      <c r="W139" s="132">
        <v>2.31E-3</v>
      </c>
    </row>
    <row r="140" spans="1:23">
      <c r="A140" t="s">
        <v>1214</v>
      </c>
      <c r="B140" t="s">
        <v>1223</v>
      </c>
      <c r="C140" t="s">
        <v>4248</v>
      </c>
      <c r="D140" t="s">
        <v>4249</v>
      </c>
      <c r="E140" t="s">
        <v>310</v>
      </c>
      <c r="F140" t="s">
        <v>4364</v>
      </c>
      <c r="G140" t="s">
        <v>4365</v>
      </c>
      <c r="H140" t="s">
        <v>322</v>
      </c>
      <c r="I140" t="s">
        <v>966</v>
      </c>
      <c r="J140" t="s">
        <v>205</v>
      </c>
      <c r="K140" t="s">
        <v>205</v>
      </c>
      <c r="L140" t="s">
        <v>341</v>
      </c>
      <c r="M140" t="s">
        <v>583</v>
      </c>
      <c r="N140" t="s">
        <v>340</v>
      </c>
      <c r="O140" t="s">
        <v>1213</v>
      </c>
      <c r="P140" s="131">
        <v>23500</v>
      </c>
      <c r="Q140" s="131">
        <v>1</v>
      </c>
      <c r="R140" s="131">
        <v>5633</v>
      </c>
      <c r="T140" s="131">
        <v>1323.7550000000001</v>
      </c>
      <c r="U140" s="132">
        <v>3.3800000000000002E-3</v>
      </c>
      <c r="V140" s="132">
        <v>3.3600000000000001E-3</v>
      </c>
      <c r="W140" s="132">
        <v>2.2699999999999999E-3</v>
      </c>
    </row>
    <row r="141" spans="1:23">
      <c r="A141" t="s">
        <v>1214</v>
      </c>
      <c r="B141" t="s">
        <v>1223</v>
      </c>
      <c r="C141" t="s">
        <v>4260</v>
      </c>
      <c r="D141" t="s">
        <v>4261</v>
      </c>
      <c r="E141" t="s">
        <v>310</v>
      </c>
      <c r="F141" t="s">
        <v>4433</v>
      </c>
      <c r="G141" t="s">
        <v>4434</v>
      </c>
      <c r="H141" t="s">
        <v>322</v>
      </c>
      <c r="I141" t="s">
        <v>966</v>
      </c>
      <c r="J141" t="s">
        <v>205</v>
      </c>
      <c r="K141" t="s">
        <v>205</v>
      </c>
      <c r="L141" t="s">
        <v>341</v>
      </c>
      <c r="M141" t="s">
        <v>585</v>
      </c>
      <c r="N141" t="s">
        <v>340</v>
      </c>
      <c r="O141" t="s">
        <v>1213</v>
      </c>
      <c r="P141" s="131">
        <v>3820</v>
      </c>
      <c r="Q141" s="131">
        <v>1</v>
      </c>
      <c r="R141" s="131">
        <v>27200</v>
      </c>
      <c r="T141" s="131">
        <v>1039.04</v>
      </c>
      <c r="U141" s="132">
        <v>1.56E-3</v>
      </c>
      <c r="V141" s="132">
        <v>2.64E-3</v>
      </c>
      <c r="W141" s="132">
        <v>1.7799999999999999E-3</v>
      </c>
    </row>
    <row r="142" spans="1:23">
      <c r="A142" t="s">
        <v>1214</v>
      </c>
      <c r="B142" t="s">
        <v>1223</v>
      </c>
      <c r="C142" t="s">
        <v>4248</v>
      </c>
      <c r="D142" t="s">
        <v>4249</v>
      </c>
      <c r="E142" t="s">
        <v>310</v>
      </c>
      <c r="F142" t="s">
        <v>4340</v>
      </c>
      <c r="G142" t="s">
        <v>4341</v>
      </c>
      <c r="H142" t="s">
        <v>322</v>
      </c>
      <c r="I142" t="s">
        <v>966</v>
      </c>
      <c r="J142" t="s">
        <v>205</v>
      </c>
      <c r="K142" t="s">
        <v>205</v>
      </c>
      <c r="L142" t="s">
        <v>341</v>
      </c>
      <c r="M142" t="s">
        <v>610</v>
      </c>
      <c r="N142" t="s">
        <v>340</v>
      </c>
      <c r="O142" t="s">
        <v>1213</v>
      </c>
      <c r="P142" s="131">
        <v>11275</v>
      </c>
      <c r="Q142" s="131">
        <v>1</v>
      </c>
      <c r="R142" s="131">
        <v>8095</v>
      </c>
      <c r="T142" s="131">
        <v>912.71100000000001</v>
      </c>
      <c r="U142" s="132">
        <v>2.7599999999999999E-3</v>
      </c>
      <c r="V142" s="132">
        <v>2.32E-3</v>
      </c>
      <c r="W142" s="132">
        <v>1.56E-3</v>
      </c>
    </row>
    <row r="143" spans="1:23">
      <c r="A143" t="s">
        <v>1214</v>
      </c>
      <c r="B143" t="s">
        <v>1223</v>
      </c>
      <c r="C143" t="s">
        <v>4264</v>
      </c>
      <c r="D143" t="s">
        <v>4265</v>
      </c>
      <c r="E143" t="s">
        <v>310</v>
      </c>
      <c r="F143" t="s">
        <v>4308</v>
      </c>
      <c r="G143" t="s">
        <v>4309</v>
      </c>
      <c r="H143" t="s">
        <v>322</v>
      </c>
      <c r="I143" t="s">
        <v>966</v>
      </c>
      <c r="J143" t="s">
        <v>205</v>
      </c>
      <c r="K143" t="s">
        <v>205</v>
      </c>
      <c r="L143" t="s">
        <v>341</v>
      </c>
      <c r="M143" t="s">
        <v>582</v>
      </c>
      <c r="N143" t="s">
        <v>340</v>
      </c>
      <c r="O143" t="s">
        <v>1213</v>
      </c>
      <c r="P143" s="131">
        <v>10150</v>
      </c>
      <c r="Q143" s="131">
        <v>1</v>
      </c>
      <c r="R143" s="131">
        <v>8604</v>
      </c>
      <c r="T143" s="131">
        <v>873.30600000000004</v>
      </c>
      <c r="U143" s="132">
        <v>6.8999999999999997E-4</v>
      </c>
      <c r="V143" s="132">
        <v>2.2200000000000002E-3</v>
      </c>
      <c r="W143" s="132">
        <v>1.5E-3</v>
      </c>
    </row>
    <row r="144" spans="1:23">
      <c r="A144" t="s">
        <v>1214</v>
      </c>
      <c r="B144" t="s">
        <v>1223</v>
      </c>
      <c r="C144" t="s">
        <v>4334</v>
      </c>
      <c r="D144" t="s">
        <v>4335</v>
      </c>
      <c r="E144" t="s">
        <v>310</v>
      </c>
      <c r="F144" t="s">
        <v>4370</v>
      </c>
      <c r="G144" t="s">
        <v>4371</v>
      </c>
      <c r="H144" t="s">
        <v>322</v>
      </c>
      <c r="I144" t="s">
        <v>965</v>
      </c>
      <c r="J144" t="s">
        <v>205</v>
      </c>
      <c r="K144" t="s">
        <v>205</v>
      </c>
      <c r="L144" t="s">
        <v>341</v>
      </c>
      <c r="M144" t="s">
        <v>573</v>
      </c>
      <c r="N144" t="s">
        <v>340</v>
      </c>
      <c r="O144" t="s">
        <v>1213</v>
      </c>
      <c r="P144" s="131">
        <v>8300</v>
      </c>
      <c r="Q144" s="131">
        <v>1</v>
      </c>
      <c r="R144" s="131">
        <v>8213</v>
      </c>
      <c r="T144" s="131">
        <v>681.67899999999997</v>
      </c>
      <c r="U144" s="132">
        <v>6.6E-4</v>
      </c>
      <c r="V144" s="132">
        <v>1.73E-3</v>
      </c>
      <c r="W144" s="132">
        <v>1.17E-3</v>
      </c>
    </row>
    <row r="145" spans="1:23">
      <c r="A145" t="s">
        <v>1214</v>
      </c>
      <c r="B145" t="s">
        <v>1223</v>
      </c>
      <c r="C145" t="s">
        <v>4248</v>
      </c>
      <c r="D145" t="s">
        <v>4249</v>
      </c>
      <c r="E145" t="s">
        <v>310</v>
      </c>
      <c r="F145" t="s">
        <v>4362</v>
      </c>
      <c r="G145" t="s">
        <v>4363</v>
      </c>
      <c r="H145" t="s">
        <v>322</v>
      </c>
      <c r="I145" t="s">
        <v>966</v>
      </c>
      <c r="J145" t="s">
        <v>205</v>
      </c>
      <c r="K145" t="s">
        <v>205</v>
      </c>
      <c r="L145" t="s">
        <v>341</v>
      </c>
      <c r="M145" t="s">
        <v>598</v>
      </c>
      <c r="N145" t="s">
        <v>340</v>
      </c>
      <c r="O145" t="s">
        <v>1213</v>
      </c>
      <c r="P145" s="131">
        <v>10400</v>
      </c>
      <c r="Q145" s="131">
        <v>1</v>
      </c>
      <c r="R145" s="131">
        <v>5331</v>
      </c>
      <c r="T145" s="131">
        <v>554.42399999999998</v>
      </c>
      <c r="U145" s="132">
        <v>5.1999999999999995E-4</v>
      </c>
      <c r="V145" s="132">
        <v>1.41E-3</v>
      </c>
      <c r="W145" s="132">
        <v>9.5E-4</v>
      </c>
    </row>
    <row r="146" spans="1:23">
      <c r="A146" t="s">
        <v>1214</v>
      </c>
      <c r="B146" t="s">
        <v>1223</v>
      </c>
      <c r="C146" t="s">
        <v>4256</v>
      </c>
      <c r="D146" t="s">
        <v>4257</v>
      </c>
      <c r="E146" t="s">
        <v>310</v>
      </c>
      <c r="F146" t="s">
        <v>4354</v>
      </c>
      <c r="G146" t="s">
        <v>4355</v>
      </c>
      <c r="H146" t="s">
        <v>322</v>
      </c>
      <c r="I146" t="s">
        <v>966</v>
      </c>
      <c r="J146" t="s">
        <v>205</v>
      </c>
      <c r="K146" t="s">
        <v>205</v>
      </c>
      <c r="L146" t="s">
        <v>341</v>
      </c>
      <c r="M146" t="s">
        <v>611</v>
      </c>
      <c r="N146" t="s">
        <v>340</v>
      </c>
      <c r="O146" t="s">
        <v>1213</v>
      </c>
      <c r="P146" s="131">
        <v>1055</v>
      </c>
      <c r="Q146" s="131">
        <v>1</v>
      </c>
      <c r="R146" s="131">
        <v>50810</v>
      </c>
      <c r="T146" s="131">
        <v>536.04600000000005</v>
      </c>
      <c r="U146" s="132">
        <v>5.4000000000000001E-4</v>
      </c>
      <c r="V146" s="132">
        <v>1.3600000000000001E-3</v>
      </c>
      <c r="W146" s="132">
        <v>9.2000000000000003E-4</v>
      </c>
    </row>
    <row r="147" spans="1:23">
      <c r="A147" t="s">
        <v>1214</v>
      </c>
      <c r="B147" t="s">
        <v>1223</v>
      </c>
      <c r="C147" t="s">
        <v>4395</v>
      </c>
      <c r="D147" t="s">
        <v>4396</v>
      </c>
      <c r="E147" t="s">
        <v>80</v>
      </c>
      <c r="F147" t="s">
        <v>4397</v>
      </c>
      <c r="G147" t="s">
        <v>4398</v>
      </c>
      <c r="H147" t="s">
        <v>322</v>
      </c>
      <c r="I147" t="s">
        <v>966</v>
      </c>
      <c r="J147" t="s">
        <v>206</v>
      </c>
      <c r="K147" t="s">
        <v>225</v>
      </c>
      <c r="L147" t="s">
        <v>315</v>
      </c>
      <c r="M147" t="s">
        <v>598</v>
      </c>
      <c r="N147" t="s">
        <v>340</v>
      </c>
      <c r="O147" t="s">
        <v>1216</v>
      </c>
      <c r="P147" s="131">
        <v>23000</v>
      </c>
      <c r="Q147" s="131">
        <v>3.3719999999999999</v>
      </c>
      <c r="R147" s="131">
        <v>22710</v>
      </c>
      <c r="T147" s="131">
        <v>17612.968000000001</v>
      </c>
      <c r="U147" s="132">
        <v>0</v>
      </c>
      <c r="V147" s="132">
        <v>4.4749999999999998E-2</v>
      </c>
      <c r="W147" s="132">
        <v>3.0159999999999999E-2</v>
      </c>
    </row>
    <row r="148" spans="1:23">
      <c r="A148" t="s">
        <v>1214</v>
      </c>
      <c r="B148" t="s">
        <v>1223</v>
      </c>
      <c r="C148" t="s">
        <v>4228</v>
      </c>
      <c r="D148" t="s">
        <v>4229</v>
      </c>
      <c r="E148" t="s">
        <v>80</v>
      </c>
      <c r="F148" t="s">
        <v>4230</v>
      </c>
      <c r="G148" t="s">
        <v>4231</v>
      </c>
      <c r="H148" t="s">
        <v>322</v>
      </c>
      <c r="I148" t="s">
        <v>966</v>
      </c>
      <c r="J148" t="s">
        <v>206</v>
      </c>
      <c r="K148" t="s">
        <v>225</v>
      </c>
      <c r="L148" t="s">
        <v>345</v>
      </c>
      <c r="M148" t="s">
        <v>605</v>
      </c>
      <c r="N148" t="s">
        <v>340</v>
      </c>
      <c r="O148" t="s">
        <v>1216</v>
      </c>
      <c r="P148" s="131">
        <v>9150</v>
      </c>
      <c r="Q148" s="131">
        <v>3.3719999999999999</v>
      </c>
      <c r="R148" s="131">
        <v>56803</v>
      </c>
      <c r="S148" s="131">
        <v>15.964</v>
      </c>
      <c r="T148" s="131">
        <v>17579.715</v>
      </c>
      <c r="U148" s="132">
        <v>0</v>
      </c>
      <c r="V148" s="132">
        <v>4.4699999999999997E-2</v>
      </c>
      <c r="W148" s="132">
        <v>3.0130000000000001E-2</v>
      </c>
    </row>
    <row r="149" spans="1:23">
      <c r="A149" t="s">
        <v>1214</v>
      </c>
      <c r="B149" t="s">
        <v>1223</v>
      </c>
      <c r="C149" t="s">
        <v>4240</v>
      </c>
      <c r="D149" t="s">
        <v>4241</v>
      </c>
      <c r="E149" t="s">
        <v>80</v>
      </c>
      <c r="F149" t="s">
        <v>4393</v>
      </c>
      <c r="G149" t="s">
        <v>4394</v>
      </c>
      <c r="H149" t="s">
        <v>322</v>
      </c>
      <c r="I149" t="s">
        <v>966</v>
      </c>
      <c r="J149" t="s">
        <v>206</v>
      </c>
      <c r="K149" t="s">
        <v>225</v>
      </c>
      <c r="L149" t="s">
        <v>369</v>
      </c>
      <c r="M149" t="s">
        <v>736</v>
      </c>
      <c r="N149" t="s">
        <v>340</v>
      </c>
      <c r="O149" t="s">
        <v>1217</v>
      </c>
      <c r="P149" s="131">
        <v>21530</v>
      </c>
      <c r="Q149" s="131">
        <v>3.9550000000000001</v>
      </c>
      <c r="R149" s="131">
        <v>19828</v>
      </c>
      <c r="T149" s="131">
        <v>16884.624</v>
      </c>
      <c r="U149" s="132">
        <v>0</v>
      </c>
      <c r="V149" s="132">
        <v>4.2900000000000001E-2</v>
      </c>
      <c r="W149" s="132">
        <v>2.8910000000000002E-2</v>
      </c>
    </row>
    <row r="150" spans="1:23">
      <c r="A150" t="s">
        <v>1214</v>
      </c>
      <c r="B150" t="s">
        <v>1223</v>
      </c>
      <c r="C150" t="s">
        <v>4390</v>
      </c>
      <c r="D150" t="s">
        <v>4391</v>
      </c>
      <c r="E150" t="s">
        <v>80</v>
      </c>
      <c r="F150" t="s">
        <v>4392</v>
      </c>
      <c r="G150" t="s">
        <v>4235</v>
      </c>
      <c r="H150" t="s">
        <v>322</v>
      </c>
      <c r="I150" t="s">
        <v>966</v>
      </c>
      <c r="J150" t="s">
        <v>206</v>
      </c>
      <c r="K150" t="s">
        <v>294</v>
      </c>
      <c r="L150" t="s">
        <v>341</v>
      </c>
      <c r="M150" t="s">
        <v>605</v>
      </c>
      <c r="N150" t="s">
        <v>340</v>
      </c>
      <c r="O150" t="s">
        <v>1213</v>
      </c>
      <c r="P150" s="131">
        <v>2930</v>
      </c>
      <c r="Q150" s="131">
        <v>1</v>
      </c>
      <c r="R150" s="131">
        <v>414100</v>
      </c>
      <c r="T150" s="131">
        <v>12133.13</v>
      </c>
      <c r="U150" s="132">
        <v>3.8300000000000001E-3</v>
      </c>
      <c r="V150" s="132">
        <v>3.082E-2</v>
      </c>
      <c r="W150" s="132">
        <v>2.077E-2</v>
      </c>
    </row>
    <row r="151" spans="1:23">
      <c r="A151" t="s">
        <v>1214</v>
      </c>
      <c r="B151" t="s">
        <v>1223</v>
      </c>
      <c r="C151" t="s">
        <v>4399</v>
      </c>
      <c r="D151" t="s">
        <v>4400</v>
      </c>
      <c r="E151" t="s">
        <v>80</v>
      </c>
      <c r="F151" t="s">
        <v>4401</v>
      </c>
      <c r="G151" t="s">
        <v>4402</v>
      </c>
      <c r="H151" t="s">
        <v>322</v>
      </c>
      <c r="I151" t="s">
        <v>966</v>
      </c>
      <c r="J151" t="s">
        <v>206</v>
      </c>
      <c r="K151" t="s">
        <v>225</v>
      </c>
      <c r="L151" t="s">
        <v>345</v>
      </c>
      <c r="M151" t="s">
        <v>605</v>
      </c>
      <c r="N151" t="s">
        <v>340</v>
      </c>
      <c r="O151" t="s">
        <v>1216</v>
      </c>
      <c r="P151" s="131">
        <v>13400</v>
      </c>
      <c r="Q151" s="131">
        <v>3.3719999999999999</v>
      </c>
      <c r="R151" s="131">
        <v>18174</v>
      </c>
      <c r="T151" s="131">
        <v>8211.8860000000004</v>
      </c>
      <c r="U151" s="132">
        <v>0</v>
      </c>
      <c r="V151" s="132">
        <v>2.086E-2</v>
      </c>
      <c r="W151" s="132">
        <v>1.406E-2</v>
      </c>
    </row>
    <row r="152" spans="1:23">
      <c r="A152" t="s">
        <v>1214</v>
      </c>
      <c r="B152" t="s">
        <v>1223</v>
      </c>
      <c r="C152" t="s">
        <v>4244</v>
      </c>
      <c r="D152" t="s">
        <v>4245</v>
      </c>
      <c r="E152" t="s">
        <v>313</v>
      </c>
      <c r="F152" t="s">
        <v>4246</v>
      </c>
      <c r="G152" t="s">
        <v>4247</v>
      </c>
      <c r="H152" t="s">
        <v>322</v>
      </c>
      <c r="I152" t="s">
        <v>966</v>
      </c>
      <c r="J152" t="s">
        <v>206</v>
      </c>
      <c r="K152" t="s">
        <v>225</v>
      </c>
      <c r="L152" t="s">
        <v>345</v>
      </c>
      <c r="M152" t="s">
        <v>605</v>
      </c>
      <c r="N152" t="s">
        <v>340</v>
      </c>
      <c r="O152" t="s">
        <v>1216</v>
      </c>
      <c r="P152" s="131">
        <v>3725</v>
      </c>
      <c r="Q152" s="131">
        <v>3.3719999999999999</v>
      </c>
      <c r="R152" s="131">
        <v>61785</v>
      </c>
      <c r="S152" s="131">
        <v>4.9189999999999996</v>
      </c>
      <c r="T152" s="131">
        <v>7777.2139999999999</v>
      </c>
      <c r="U152" s="132">
        <v>0</v>
      </c>
      <c r="V152" s="132">
        <v>1.9769999999999999E-2</v>
      </c>
      <c r="W152" s="132">
        <v>1.332E-2</v>
      </c>
    </row>
    <row r="153" spans="1:23">
      <c r="A153" t="s">
        <v>1214</v>
      </c>
      <c r="B153" t="s">
        <v>1223</v>
      </c>
      <c r="C153" t="s">
        <v>4236</v>
      </c>
      <c r="D153" t="s">
        <v>4237</v>
      </c>
      <c r="E153" t="s">
        <v>80</v>
      </c>
      <c r="F153" t="s">
        <v>4238</v>
      </c>
      <c r="G153" t="s">
        <v>4239</v>
      </c>
      <c r="H153" t="s">
        <v>322</v>
      </c>
      <c r="I153" t="s">
        <v>966</v>
      </c>
      <c r="J153" t="s">
        <v>206</v>
      </c>
      <c r="K153" t="s">
        <v>225</v>
      </c>
      <c r="L153" t="s">
        <v>347</v>
      </c>
      <c r="M153" t="s">
        <v>598</v>
      </c>
      <c r="N153" t="s">
        <v>340</v>
      </c>
      <c r="O153" t="s">
        <v>1216</v>
      </c>
      <c r="P153" s="131">
        <v>3500</v>
      </c>
      <c r="Q153" s="131">
        <v>3.3719999999999999</v>
      </c>
      <c r="R153" s="131">
        <v>55164</v>
      </c>
      <c r="S153" s="131">
        <v>1.5509999999999999</v>
      </c>
      <c r="T153" s="131">
        <v>6515.6859999999997</v>
      </c>
      <c r="U153" s="132">
        <v>0</v>
      </c>
      <c r="V153" s="132">
        <v>1.6559999999999998E-2</v>
      </c>
      <c r="W153" s="132">
        <v>1.116E-2</v>
      </c>
    </row>
    <row r="154" spans="1:23">
      <c r="A154" t="s">
        <v>1214</v>
      </c>
      <c r="B154" t="s">
        <v>1223</v>
      </c>
      <c r="C154" t="s">
        <v>4240</v>
      </c>
      <c r="D154" t="s">
        <v>4241</v>
      </c>
      <c r="E154" t="s">
        <v>80</v>
      </c>
      <c r="F154" t="s">
        <v>4409</v>
      </c>
      <c r="G154" t="s">
        <v>4410</v>
      </c>
      <c r="H154" t="s">
        <v>322</v>
      </c>
      <c r="I154" t="s">
        <v>966</v>
      </c>
      <c r="J154" t="s">
        <v>206</v>
      </c>
      <c r="K154" t="s">
        <v>225</v>
      </c>
      <c r="L154" t="s">
        <v>347</v>
      </c>
      <c r="M154" t="s">
        <v>736</v>
      </c>
      <c r="N154" t="s">
        <v>340</v>
      </c>
      <c r="O154" t="s">
        <v>1216</v>
      </c>
      <c r="P154" s="131">
        <v>20160</v>
      </c>
      <c r="Q154" s="131">
        <v>3.3719999999999999</v>
      </c>
      <c r="R154" s="131">
        <v>8262</v>
      </c>
      <c r="T154" s="131">
        <v>5616.4679999999998</v>
      </c>
      <c r="U154" s="132">
        <v>1.0000000000000001E-5</v>
      </c>
      <c r="V154" s="132">
        <v>1.427E-2</v>
      </c>
      <c r="W154" s="132">
        <v>9.6200000000000001E-3</v>
      </c>
    </row>
    <row r="155" spans="1:23">
      <c r="A155" t="s">
        <v>1214</v>
      </c>
      <c r="B155" t="s">
        <v>1223</v>
      </c>
      <c r="C155" t="s">
        <v>4240</v>
      </c>
      <c r="D155" t="s">
        <v>4241</v>
      </c>
      <c r="E155" t="s">
        <v>80</v>
      </c>
      <c r="F155" t="s">
        <v>4405</v>
      </c>
      <c r="G155" t="s">
        <v>4406</v>
      </c>
      <c r="H155" t="s">
        <v>322</v>
      </c>
      <c r="I155" t="s">
        <v>966</v>
      </c>
      <c r="J155" t="s">
        <v>206</v>
      </c>
      <c r="K155" t="s">
        <v>225</v>
      </c>
      <c r="L155" t="s">
        <v>315</v>
      </c>
      <c r="M155" t="s">
        <v>597</v>
      </c>
      <c r="N155" t="s">
        <v>340</v>
      </c>
      <c r="O155" t="s">
        <v>1216</v>
      </c>
      <c r="P155" s="131">
        <v>23300</v>
      </c>
      <c r="Q155" s="131">
        <v>3.3719999999999999</v>
      </c>
      <c r="R155" s="131">
        <v>6314</v>
      </c>
      <c r="T155" s="131">
        <v>4960.7579999999998</v>
      </c>
      <c r="U155" s="132">
        <v>0</v>
      </c>
      <c r="V155" s="132">
        <v>1.26E-2</v>
      </c>
      <c r="W155" s="132">
        <v>8.4899999999999993E-3</v>
      </c>
    </row>
    <row r="156" spans="1:23">
      <c r="A156" t="s">
        <v>1214</v>
      </c>
      <c r="B156" t="s">
        <v>1223</v>
      </c>
      <c r="C156" t="s">
        <v>4240</v>
      </c>
      <c r="D156" t="s">
        <v>4241</v>
      </c>
      <c r="E156" t="s">
        <v>80</v>
      </c>
      <c r="F156" t="s">
        <v>4403</v>
      </c>
      <c r="G156" t="s">
        <v>4404</v>
      </c>
      <c r="H156" t="s">
        <v>322</v>
      </c>
      <c r="I156" t="s">
        <v>966</v>
      </c>
      <c r="J156" t="s">
        <v>206</v>
      </c>
      <c r="K156" t="s">
        <v>225</v>
      </c>
      <c r="L156" t="s">
        <v>345</v>
      </c>
      <c r="M156" t="s">
        <v>603</v>
      </c>
      <c r="N156" t="s">
        <v>340</v>
      </c>
      <c r="O156" t="s">
        <v>1216</v>
      </c>
      <c r="P156" s="131">
        <v>4270</v>
      </c>
      <c r="Q156" s="131">
        <v>3.3719999999999999</v>
      </c>
      <c r="R156" s="131">
        <v>21579</v>
      </c>
      <c r="T156" s="131">
        <v>3107.0390000000002</v>
      </c>
      <c r="U156" s="132">
        <v>0</v>
      </c>
      <c r="V156" s="132">
        <v>7.8899999999999994E-3</v>
      </c>
      <c r="W156" s="132">
        <v>5.3200000000000001E-3</v>
      </c>
    </row>
    <row r="157" spans="1:23">
      <c r="A157" t="s">
        <v>1214</v>
      </c>
      <c r="B157" t="s">
        <v>1223</v>
      </c>
      <c r="C157" t="s">
        <v>4244</v>
      </c>
      <c r="D157" t="s">
        <v>4245</v>
      </c>
      <c r="E157" t="s">
        <v>313</v>
      </c>
      <c r="F157" t="s">
        <v>4413</v>
      </c>
      <c r="G157" t="s">
        <v>4414</v>
      </c>
      <c r="H157" t="s">
        <v>322</v>
      </c>
      <c r="I157" t="s">
        <v>966</v>
      </c>
      <c r="J157" t="s">
        <v>206</v>
      </c>
      <c r="K157" t="s">
        <v>225</v>
      </c>
      <c r="L157" t="s">
        <v>345</v>
      </c>
      <c r="M157" t="s">
        <v>736</v>
      </c>
      <c r="N157" t="s">
        <v>340</v>
      </c>
      <c r="O157" t="s">
        <v>1216</v>
      </c>
      <c r="P157" s="131">
        <v>4500</v>
      </c>
      <c r="Q157" s="131">
        <v>3.3719999999999999</v>
      </c>
      <c r="R157" s="131">
        <v>13479</v>
      </c>
      <c r="T157" s="131">
        <v>2045.3030000000001</v>
      </c>
      <c r="U157" s="132">
        <v>0</v>
      </c>
      <c r="V157" s="132">
        <v>5.1999999999999998E-3</v>
      </c>
      <c r="W157" s="132">
        <v>3.5000000000000001E-3</v>
      </c>
    </row>
    <row r="158" spans="1:23">
      <c r="A158" t="s">
        <v>1214</v>
      </c>
      <c r="B158" t="s">
        <v>1223</v>
      </c>
      <c r="C158" t="s">
        <v>4390</v>
      </c>
      <c r="D158" t="s">
        <v>4391</v>
      </c>
      <c r="E158" t="s">
        <v>80</v>
      </c>
      <c r="F158" t="s">
        <v>4435</v>
      </c>
      <c r="G158" t="s">
        <v>4436</v>
      </c>
      <c r="H158" t="s">
        <v>322</v>
      </c>
      <c r="I158" t="s">
        <v>966</v>
      </c>
      <c r="J158" t="s">
        <v>206</v>
      </c>
      <c r="K158" t="s">
        <v>225</v>
      </c>
      <c r="L158" t="s">
        <v>341</v>
      </c>
      <c r="M158" t="s">
        <v>603</v>
      </c>
      <c r="N158" t="s">
        <v>340</v>
      </c>
      <c r="O158" t="s">
        <v>1213</v>
      </c>
      <c r="P158" s="131">
        <v>4850</v>
      </c>
      <c r="Q158" s="131">
        <v>1</v>
      </c>
      <c r="R158" s="131">
        <v>37310</v>
      </c>
      <c r="T158" s="131">
        <v>1809.5350000000001</v>
      </c>
      <c r="U158" s="132">
        <v>2.4709999999999999E-2</v>
      </c>
      <c r="V158" s="132">
        <v>4.5999999999999999E-3</v>
      </c>
      <c r="W158" s="132">
        <v>3.0999999999999999E-3</v>
      </c>
    </row>
    <row r="159" spans="1:23">
      <c r="A159" t="s">
        <v>1214</v>
      </c>
      <c r="B159" t="s">
        <v>1223</v>
      </c>
      <c r="C159" t="s">
        <v>4244</v>
      </c>
      <c r="D159" t="s">
        <v>4245</v>
      </c>
      <c r="E159" t="s">
        <v>313</v>
      </c>
      <c r="F159" t="s">
        <v>4411</v>
      </c>
      <c r="G159" t="s">
        <v>4412</v>
      </c>
      <c r="H159" t="s">
        <v>322</v>
      </c>
      <c r="I159" t="s">
        <v>966</v>
      </c>
      <c r="J159" t="s">
        <v>206</v>
      </c>
      <c r="K159" t="s">
        <v>225</v>
      </c>
      <c r="L159" t="s">
        <v>345</v>
      </c>
      <c r="M159" t="s">
        <v>736</v>
      </c>
      <c r="N159" t="s">
        <v>340</v>
      </c>
      <c r="O159" t="s">
        <v>1216</v>
      </c>
      <c r="P159" s="131">
        <v>5860</v>
      </c>
      <c r="Q159" s="131">
        <v>3.3719999999999999</v>
      </c>
      <c r="R159" s="131">
        <v>8097</v>
      </c>
      <c r="T159" s="131">
        <v>1599.961</v>
      </c>
      <c r="U159" s="132">
        <v>0</v>
      </c>
      <c r="V159" s="132">
        <v>4.0600000000000002E-3</v>
      </c>
      <c r="W159" s="132">
        <v>2.7399999999999998E-3</v>
      </c>
    </row>
    <row r="160" spans="1:23">
      <c r="A160" t="s">
        <v>1214</v>
      </c>
      <c r="B160" t="s">
        <v>1223</v>
      </c>
      <c r="C160" t="s">
        <v>4244</v>
      </c>
      <c r="D160" t="s">
        <v>4245</v>
      </c>
      <c r="E160" t="s">
        <v>313</v>
      </c>
      <c r="F160" t="s">
        <v>4437</v>
      </c>
      <c r="G160" t="s">
        <v>4438</v>
      </c>
      <c r="H160" t="s">
        <v>322</v>
      </c>
      <c r="I160" t="s">
        <v>966</v>
      </c>
      <c r="J160" t="s">
        <v>206</v>
      </c>
      <c r="K160" t="s">
        <v>294</v>
      </c>
      <c r="L160" t="s">
        <v>315</v>
      </c>
      <c r="M160" t="s">
        <v>611</v>
      </c>
      <c r="N160" t="s">
        <v>340</v>
      </c>
      <c r="O160" t="s">
        <v>1217</v>
      </c>
      <c r="P160" s="131">
        <v>12250</v>
      </c>
      <c r="Q160" s="131">
        <v>3.9550000000000001</v>
      </c>
      <c r="R160" s="131">
        <v>3231.5</v>
      </c>
      <c r="T160" s="131">
        <v>1565.701</v>
      </c>
      <c r="U160" s="132">
        <v>3.0000000000000001E-5</v>
      </c>
      <c r="V160" s="132">
        <v>3.98E-3</v>
      </c>
      <c r="W160" s="132">
        <v>2.6800000000000001E-3</v>
      </c>
    </row>
    <row r="161" spans="1:23">
      <c r="A161" t="s">
        <v>1214</v>
      </c>
      <c r="B161" t="s">
        <v>1223</v>
      </c>
      <c r="C161" t="s">
        <v>4240</v>
      </c>
      <c r="D161" t="s">
        <v>4241</v>
      </c>
      <c r="E161" t="s">
        <v>80</v>
      </c>
      <c r="F161" t="s">
        <v>4242</v>
      </c>
      <c r="G161" t="s">
        <v>4243</v>
      </c>
      <c r="H161" t="s">
        <v>322</v>
      </c>
      <c r="I161" t="s">
        <v>966</v>
      </c>
      <c r="J161" t="s">
        <v>206</v>
      </c>
      <c r="K161" t="s">
        <v>225</v>
      </c>
      <c r="L161" t="s">
        <v>381</v>
      </c>
      <c r="M161" t="s">
        <v>598</v>
      </c>
      <c r="N161" t="s">
        <v>340</v>
      </c>
      <c r="O161" t="s">
        <v>1216</v>
      </c>
      <c r="P161" s="131">
        <v>230</v>
      </c>
      <c r="Q161" s="131">
        <v>3.3719999999999999</v>
      </c>
      <c r="R161" s="131">
        <v>129600</v>
      </c>
      <c r="T161" s="131">
        <v>1005.126</v>
      </c>
      <c r="U161" s="132">
        <v>0</v>
      </c>
      <c r="V161" s="132">
        <v>2.5500000000000002E-3</v>
      </c>
      <c r="W161" s="132">
        <v>1.72E-3</v>
      </c>
    </row>
    <row r="162" spans="1:23">
      <c r="A162" t="s">
        <v>1214</v>
      </c>
      <c r="B162" t="s">
        <v>1223</v>
      </c>
      <c r="C162" t="s">
        <v>4390</v>
      </c>
      <c r="D162" t="s">
        <v>4391</v>
      </c>
      <c r="E162" t="s">
        <v>80</v>
      </c>
      <c r="F162" t="s">
        <v>4439</v>
      </c>
      <c r="G162" t="s">
        <v>4440</v>
      </c>
      <c r="H162" t="s">
        <v>322</v>
      </c>
      <c r="I162" t="s">
        <v>966</v>
      </c>
      <c r="J162" t="s">
        <v>206</v>
      </c>
      <c r="K162" t="s">
        <v>225</v>
      </c>
      <c r="L162" t="s">
        <v>341</v>
      </c>
      <c r="M162" t="s">
        <v>605</v>
      </c>
      <c r="N162" t="s">
        <v>340</v>
      </c>
      <c r="O162" t="s">
        <v>1213</v>
      </c>
      <c r="P162" s="131">
        <v>4500</v>
      </c>
      <c r="Q162" s="131">
        <v>1</v>
      </c>
      <c r="R162" s="131">
        <v>20630</v>
      </c>
      <c r="T162" s="131">
        <v>928.35</v>
      </c>
      <c r="U162" s="132">
        <v>4.7190000000000003E-2</v>
      </c>
      <c r="V162" s="132">
        <v>2.3600000000000001E-3</v>
      </c>
      <c r="W162" s="132">
        <v>1.5900000000000001E-3</v>
      </c>
    </row>
    <row r="163" spans="1:23">
      <c r="A163" t="s">
        <v>1214</v>
      </c>
      <c r="B163" t="s">
        <v>1223</v>
      </c>
      <c r="C163" t="s">
        <v>4390</v>
      </c>
      <c r="D163" t="s">
        <v>4391</v>
      </c>
      <c r="E163" t="s">
        <v>80</v>
      </c>
      <c r="F163" t="s">
        <v>4441</v>
      </c>
      <c r="G163" t="s">
        <v>4442</v>
      </c>
      <c r="H163" t="s">
        <v>322</v>
      </c>
      <c r="I163" t="s">
        <v>966</v>
      </c>
      <c r="J163" t="s">
        <v>206</v>
      </c>
      <c r="K163" t="s">
        <v>205</v>
      </c>
      <c r="L163" t="s">
        <v>341</v>
      </c>
      <c r="M163" t="s">
        <v>585</v>
      </c>
      <c r="N163" t="s">
        <v>340</v>
      </c>
      <c r="O163" t="s">
        <v>1213</v>
      </c>
      <c r="P163" s="131">
        <v>1470</v>
      </c>
      <c r="Q163" s="131">
        <v>1</v>
      </c>
      <c r="R163" s="131">
        <v>53360</v>
      </c>
      <c r="T163" s="131">
        <v>784.39200000000005</v>
      </c>
      <c r="U163" s="132">
        <v>3.635E-2</v>
      </c>
      <c r="V163" s="132">
        <v>1.99E-3</v>
      </c>
      <c r="W163" s="132">
        <v>1.34E-3</v>
      </c>
    </row>
    <row r="164" spans="1:23">
      <c r="A164" t="s">
        <v>1214</v>
      </c>
      <c r="B164" t="s">
        <v>1223</v>
      </c>
      <c r="C164" t="s">
        <v>4240</v>
      </c>
      <c r="D164" t="s">
        <v>4241</v>
      </c>
      <c r="E164" t="s">
        <v>80</v>
      </c>
      <c r="F164" t="s">
        <v>4417</v>
      </c>
      <c r="G164" t="s">
        <v>4418</v>
      </c>
      <c r="H164" t="s">
        <v>322</v>
      </c>
      <c r="I164" t="s">
        <v>966</v>
      </c>
      <c r="J164" t="s">
        <v>206</v>
      </c>
      <c r="K164" t="s">
        <v>225</v>
      </c>
      <c r="L164" t="s">
        <v>347</v>
      </c>
      <c r="M164" t="s">
        <v>736</v>
      </c>
      <c r="N164" t="s">
        <v>340</v>
      </c>
      <c r="O164" t="s">
        <v>1216</v>
      </c>
      <c r="P164" s="131">
        <v>2750</v>
      </c>
      <c r="Q164" s="131">
        <v>3.3719999999999999</v>
      </c>
      <c r="R164" s="131">
        <v>5510</v>
      </c>
      <c r="T164" s="131">
        <v>510.94200000000001</v>
      </c>
      <c r="U164" s="132">
        <v>0</v>
      </c>
      <c r="V164" s="132">
        <v>1.2999999999999999E-3</v>
      </c>
      <c r="W164" s="132">
        <v>8.7000000000000001E-4</v>
      </c>
    </row>
    <row r="165" spans="1:23">
      <c r="A165" t="s">
        <v>1214</v>
      </c>
      <c r="B165" t="s">
        <v>1223</v>
      </c>
      <c r="C165" t="s">
        <v>4240</v>
      </c>
      <c r="D165" t="s">
        <v>4241</v>
      </c>
      <c r="E165" t="s">
        <v>80</v>
      </c>
      <c r="F165" t="s">
        <v>4415</v>
      </c>
      <c r="G165" t="s">
        <v>4416</v>
      </c>
      <c r="H165" t="s">
        <v>322</v>
      </c>
      <c r="I165" t="s">
        <v>966</v>
      </c>
      <c r="J165" t="s">
        <v>206</v>
      </c>
      <c r="K165" t="s">
        <v>225</v>
      </c>
      <c r="L165" t="s">
        <v>345</v>
      </c>
      <c r="M165" t="s">
        <v>736</v>
      </c>
      <c r="N165" t="s">
        <v>340</v>
      </c>
      <c r="O165" t="s">
        <v>1216</v>
      </c>
      <c r="P165" s="131">
        <v>495</v>
      </c>
      <c r="Q165" s="131">
        <v>3.3719999999999999</v>
      </c>
      <c r="R165" s="131">
        <v>23870</v>
      </c>
      <c r="T165" s="131">
        <v>398.42399999999998</v>
      </c>
      <c r="U165" s="132">
        <v>0</v>
      </c>
      <c r="V165" s="132">
        <v>1.01E-3</v>
      </c>
      <c r="W165" s="132">
        <v>6.8000000000000005E-4</v>
      </c>
    </row>
    <row r="166" spans="1:23">
      <c r="A166" t="s">
        <v>1214</v>
      </c>
      <c r="B166" t="s">
        <v>1223</v>
      </c>
      <c r="C166" t="s">
        <v>4421</v>
      </c>
      <c r="D166" t="s">
        <v>4422</v>
      </c>
      <c r="E166" t="s">
        <v>80</v>
      </c>
      <c r="F166" t="s">
        <v>4423</v>
      </c>
      <c r="G166" t="s">
        <v>4424</v>
      </c>
      <c r="H166" t="s">
        <v>322</v>
      </c>
      <c r="I166" t="s">
        <v>966</v>
      </c>
      <c r="J166" t="s">
        <v>206</v>
      </c>
      <c r="K166" t="s">
        <v>225</v>
      </c>
      <c r="L166" t="s">
        <v>345</v>
      </c>
      <c r="M166" t="s">
        <v>736</v>
      </c>
      <c r="N166" t="s">
        <v>340</v>
      </c>
      <c r="O166" t="s">
        <v>1216</v>
      </c>
      <c r="P166" s="131">
        <v>3500</v>
      </c>
      <c r="Q166" s="131">
        <v>3.3719999999999999</v>
      </c>
      <c r="R166" s="131">
        <v>2754</v>
      </c>
      <c r="T166" s="131">
        <v>325.02699999999999</v>
      </c>
      <c r="U166" s="132">
        <v>0</v>
      </c>
      <c r="V166" s="132">
        <v>8.3000000000000001E-4</v>
      </c>
      <c r="W166" s="132">
        <v>5.5999999999999995E-4</v>
      </c>
    </row>
    <row r="167" spans="1:23">
      <c r="A167" t="s">
        <v>1214</v>
      </c>
      <c r="B167" t="s">
        <v>1225</v>
      </c>
      <c r="C167" t="s">
        <v>4334</v>
      </c>
      <c r="D167" t="s">
        <v>4335</v>
      </c>
      <c r="E167" t="s">
        <v>310</v>
      </c>
      <c r="F167" t="s">
        <v>4360</v>
      </c>
      <c r="G167" t="s">
        <v>4361</v>
      </c>
      <c r="H167" t="s">
        <v>322</v>
      </c>
      <c r="I167" t="s">
        <v>966</v>
      </c>
      <c r="J167" t="s">
        <v>205</v>
      </c>
      <c r="K167" t="s">
        <v>205</v>
      </c>
      <c r="L167" t="s">
        <v>341</v>
      </c>
      <c r="M167" t="s">
        <v>599</v>
      </c>
      <c r="N167" t="s">
        <v>340</v>
      </c>
      <c r="O167" t="s">
        <v>1213</v>
      </c>
      <c r="P167" s="131">
        <v>285500</v>
      </c>
      <c r="Q167" s="131">
        <v>1</v>
      </c>
      <c r="R167" s="131">
        <v>10530</v>
      </c>
      <c r="T167" s="131">
        <v>30063.15</v>
      </c>
      <c r="U167" s="132">
        <v>1.3729999999999999E-2</v>
      </c>
      <c r="V167" s="132">
        <v>0.12766</v>
      </c>
      <c r="W167" s="132">
        <v>4.5330000000000002E-2</v>
      </c>
    </row>
    <row r="168" spans="1:23">
      <c r="A168" t="s">
        <v>1214</v>
      </c>
      <c r="B168" t="s">
        <v>1225</v>
      </c>
      <c r="C168" t="s">
        <v>4334</v>
      </c>
      <c r="D168" t="s">
        <v>4335</v>
      </c>
      <c r="E168" t="s">
        <v>310</v>
      </c>
      <c r="F168" t="s">
        <v>4336</v>
      </c>
      <c r="G168" t="s">
        <v>4337</v>
      </c>
      <c r="H168" t="s">
        <v>322</v>
      </c>
      <c r="I168" t="s">
        <v>966</v>
      </c>
      <c r="J168" t="s">
        <v>205</v>
      </c>
      <c r="K168" t="s">
        <v>205</v>
      </c>
      <c r="L168" t="s">
        <v>341</v>
      </c>
      <c r="M168" t="s">
        <v>606</v>
      </c>
      <c r="N168" t="s">
        <v>340</v>
      </c>
      <c r="O168" t="s">
        <v>1213</v>
      </c>
      <c r="P168" s="131">
        <v>115000</v>
      </c>
      <c r="Q168" s="131">
        <v>1</v>
      </c>
      <c r="R168" s="131">
        <v>9600</v>
      </c>
      <c r="T168" s="131">
        <v>11040</v>
      </c>
      <c r="U168" s="132">
        <v>4.5500000000000002E-3</v>
      </c>
      <c r="V168" s="132">
        <v>4.6879999999999998E-2</v>
      </c>
      <c r="W168" s="132">
        <v>1.6650000000000002E-2</v>
      </c>
    </row>
    <row r="169" spans="1:23">
      <c r="A169" t="s">
        <v>1214</v>
      </c>
      <c r="B169" t="s">
        <v>1225</v>
      </c>
      <c r="C169" t="s">
        <v>4248</v>
      </c>
      <c r="D169" t="s">
        <v>4249</v>
      </c>
      <c r="E169" t="s">
        <v>310</v>
      </c>
      <c r="F169" t="s">
        <v>4270</v>
      </c>
      <c r="G169" t="s">
        <v>4271</v>
      </c>
      <c r="H169" t="s">
        <v>322</v>
      </c>
      <c r="I169" t="s">
        <v>966</v>
      </c>
      <c r="J169" t="s">
        <v>205</v>
      </c>
      <c r="K169" t="s">
        <v>205</v>
      </c>
      <c r="L169" t="s">
        <v>341</v>
      </c>
      <c r="M169" t="s">
        <v>606</v>
      </c>
      <c r="N169" t="s">
        <v>340</v>
      </c>
      <c r="O169" t="s">
        <v>1213</v>
      </c>
      <c r="P169" s="131">
        <v>45000</v>
      </c>
      <c r="Q169" s="131">
        <v>1</v>
      </c>
      <c r="R169" s="131">
        <v>7820</v>
      </c>
      <c r="T169" s="131">
        <v>3519</v>
      </c>
      <c r="U169" s="132">
        <v>1.4499999999999999E-3</v>
      </c>
      <c r="V169" s="132">
        <v>1.494E-2</v>
      </c>
      <c r="W169" s="132">
        <v>5.3099999999999996E-3</v>
      </c>
    </row>
    <row r="170" spans="1:23">
      <c r="A170" t="s">
        <v>1214</v>
      </c>
      <c r="B170" t="s">
        <v>1225</v>
      </c>
      <c r="C170" t="s">
        <v>4236</v>
      </c>
      <c r="D170" t="s">
        <v>4237</v>
      </c>
      <c r="E170" t="s">
        <v>80</v>
      </c>
      <c r="F170" t="s">
        <v>4238</v>
      </c>
      <c r="G170" t="s">
        <v>4239</v>
      </c>
      <c r="H170" t="s">
        <v>322</v>
      </c>
      <c r="I170" t="s">
        <v>966</v>
      </c>
      <c r="J170" t="s">
        <v>206</v>
      </c>
      <c r="K170" t="s">
        <v>225</v>
      </c>
      <c r="L170" t="s">
        <v>347</v>
      </c>
      <c r="M170" t="s">
        <v>598</v>
      </c>
      <c r="N170" t="s">
        <v>340</v>
      </c>
      <c r="O170" t="s">
        <v>1216</v>
      </c>
      <c r="P170" s="131">
        <v>29205</v>
      </c>
      <c r="Q170" s="131">
        <v>3.3719999999999999</v>
      </c>
      <c r="R170" s="131">
        <v>55164</v>
      </c>
      <c r="S170" s="131">
        <v>12.944000000000001</v>
      </c>
      <c r="T170" s="131">
        <v>54368.745000000003</v>
      </c>
      <c r="U170" s="132">
        <v>0</v>
      </c>
      <c r="V170" s="132">
        <v>0.23093</v>
      </c>
      <c r="W170" s="132">
        <v>8.2000000000000003E-2</v>
      </c>
    </row>
    <row r="171" spans="1:23">
      <c r="A171" t="s">
        <v>1214</v>
      </c>
      <c r="B171" t="s">
        <v>1225</v>
      </c>
      <c r="C171" t="s">
        <v>4443</v>
      </c>
      <c r="D171" t="s">
        <v>4444</v>
      </c>
      <c r="E171" t="s">
        <v>80</v>
      </c>
      <c r="F171" t="s">
        <v>4445</v>
      </c>
      <c r="G171" t="s">
        <v>4446</v>
      </c>
      <c r="H171" t="s">
        <v>322</v>
      </c>
      <c r="I171" t="s">
        <v>966</v>
      </c>
      <c r="J171" t="s">
        <v>206</v>
      </c>
      <c r="K171" t="s">
        <v>294</v>
      </c>
      <c r="L171" t="s">
        <v>315</v>
      </c>
      <c r="M171" t="s">
        <v>598</v>
      </c>
      <c r="N171" t="s">
        <v>340</v>
      </c>
      <c r="O171" t="s">
        <v>1216</v>
      </c>
      <c r="P171" s="131">
        <v>109325</v>
      </c>
      <c r="Q171" s="131">
        <v>3.3719999999999999</v>
      </c>
      <c r="R171" s="131">
        <v>9177</v>
      </c>
      <c r="T171" s="131">
        <v>33830.451000000001</v>
      </c>
      <c r="U171" s="132">
        <v>2.0000000000000002E-5</v>
      </c>
      <c r="V171" s="132">
        <v>0.14366000000000001</v>
      </c>
      <c r="W171" s="132">
        <v>5.101E-2</v>
      </c>
    </row>
    <row r="172" spans="1:23">
      <c r="A172" t="s">
        <v>1214</v>
      </c>
      <c r="B172" t="s">
        <v>1225</v>
      </c>
      <c r="C172" t="s">
        <v>4232</v>
      </c>
      <c r="D172" t="s">
        <v>4233</v>
      </c>
      <c r="E172" t="s">
        <v>80</v>
      </c>
      <c r="F172" t="s">
        <v>4234</v>
      </c>
      <c r="G172" t="s">
        <v>4235</v>
      </c>
      <c r="H172" t="s">
        <v>322</v>
      </c>
      <c r="I172" t="s">
        <v>966</v>
      </c>
      <c r="J172" t="s">
        <v>206</v>
      </c>
      <c r="K172" t="s">
        <v>225</v>
      </c>
      <c r="L172" t="s">
        <v>381</v>
      </c>
      <c r="M172" t="s">
        <v>605</v>
      </c>
      <c r="N172" t="s">
        <v>340</v>
      </c>
      <c r="O172" t="s">
        <v>1216</v>
      </c>
      <c r="P172" s="131">
        <v>6000</v>
      </c>
      <c r="Q172" s="131">
        <v>3.3719999999999999</v>
      </c>
      <c r="R172" s="131">
        <v>122758</v>
      </c>
      <c r="T172" s="131">
        <v>24836.399000000001</v>
      </c>
      <c r="U172" s="132">
        <v>0</v>
      </c>
      <c r="V172" s="132">
        <v>0.10546999999999999</v>
      </c>
      <c r="W172" s="132">
        <v>3.7449999999999997E-2</v>
      </c>
    </row>
    <row r="173" spans="1:23">
      <c r="A173" t="s">
        <v>1214</v>
      </c>
      <c r="B173" t="s">
        <v>1225</v>
      </c>
      <c r="C173" t="s">
        <v>4447</v>
      </c>
      <c r="D173" t="s">
        <v>4448</v>
      </c>
      <c r="E173" t="s">
        <v>80</v>
      </c>
      <c r="F173" t="s">
        <v>4449</v>
      </c>
      <c r="G173" t="s">
        <v>4450</v>
      </c>
      <c r="H173" t="s">
        <v>322</v>
      </c>
      <c r="I173" t="s">
        <v>966</v>
      </c>
      <c r="J173" t="s">
        <v>206</v>
      </c>
      <c r="K173" t="s">
        <v>225</v>
      </c>
      <c r="L173" t="s">
        <v>347</v>
      </c>
      <c r="M173" t="s">
        <v>709</v>
      </c>
      <c r="N173" t="s">
        <v>340</v>
      </c>
      <c r="O173" t="s">
        <v>1216</v>
      </c>
      <c r="P173" s="131">
        <v>253000</v>
      </c>
      <c r="Q173" s="131">
        <v>3.3719999999999999</v>
      </c>
      <c r="R173" s="131">
        <v>2693</v>
      </c>
      <c r="T173" s="131">
        <v>22974.414000000001</v>
      </c>
      <c r="U173" s="132">
        <v>3.5500000000000002E-3</v>
      </c>
      <c r="V173" s="132">
        <v>9.7559999999999994E-2</v>
      </c>
      <c r="W173" s="132">
        <v>3.4639999999999997E-2</v>
      </c>
    </row>
    <row r="174" spans="1:23">
      <c r="A174" t="s">
        <v>1214</v>
      </c>
      <c r="B174" t="s">
        <v>1225</v>
      </c>
      <c r="C174" t="s">
        <v>4451</v>
      </c>
      <c r="D174" t="s">
        <v>4452</v>
      </c>
      <c r="E174" t="s">
        <v>80</v>
      </c>
      <c r="F174" t="s">
        <v>4453</v>
      </c>
      <c r="G174" t="s">
        <v>4454</v>
      </c>
      <c r="H174" t="s">
        <v>322</v>
      </c>
      <c r="I174" t="s">
        <v>966</v>
      </c>
      <c r="J174" t="s">
        <v>206</v>
      </c>
      <c r="K174" t="s">
        <v>282</v>
      </c>
      <c r="L174" t="s">
        <v>315</v>
      </c>
      <c r="M174" t="s">
        <v>736</v>
      </c>
      <c r="N174" t="s">
        <v>340</v>
      </c>
      <c r="O174" t="s">
        <v>1217</v>
      </c>
      <c r="P174" s="131">
        <v>95000</v>
      </c>
      <c r="Q174" s="131">
        <v>3.9550000000000001</v>
      </c>
      <c r="R174" s="131">
        <v>4562</v>
      </c>
      <c r="T174" s="131">
        <v>17141.440999999999</v>
      </c>
      <c r="U174" s="132">
        <v>6.0000000000000002E-5</v>
      </c>
      <c r="V174" s="132">
        <v>7.2789999999999994E-2</v>
      </c>
      <c r="W174" s="132">
        <v>2.5850000000000001E-2</v>
      </c>
    </row>
    <row r="175" spans="1:23">
      <c r="A175" t="s">
        <v>1214</v>
      </c>
      <c r="B175" t="s">
        <v>1225</v>
      </c>
      <c r="C175" t="s">
        <v>4244</v>
      </c>
      <c r="D175" t="s">
        <v>4245</v>
      </c>
      <c r="E175" t="s">
        <v>313</v>
      </c>
      <c r="F175" t="s">
        <v>4413</v>
      </c>
      <c r="G175" t="s">
        <v>4414</v>
      </c>
      <c r="H175" t="s">
        <v>322</v>
      </c>
      <c r="I175" t="s">
        <v>966</v>
      </c>
      <c r="J175" t="s">
        <v>206</v>
      </c>
      <c r="K175" t="s">
        <v>225</v>
      </c>
      <c r="L175" t="s">
        <v>345</v>
      </c>
      <c r="M175" t="s">
        <v>736</v>
      </c>
      <c r="N175" t="s">
        <v>340</v>
      </c>
      <c r="O175" t="s">
        <v>1216</v>
      </c>
      <c r="P175" s="131">
        <v>29500</v>
      </c>
      <c r="Q175" s="131">
        <v>3.3719999999999999</v>
      </c>
      <c r="R175" s="131">
        <v>13479</v>
      </c>
      <c r="T175" s="131">
        <v>13408.1</v>
      </c>
      <c r="U175" s="132">
        <v>0</v>
      </c>
      <c r="V175" s="132">
        <v>5.6939999999999998E-2</v>
      </c>
      <c r="W175" s="132">
        <v>2.0219999999999998E-2</v>
      </c>
    </row>
    <row r="176" spans="1:23">
      <c r="A176" t="s">
        <v>1214</v>
      </c>
      <c r="B176" t="s">
        <v>1225</v>
      </c>
      <c r="C176" t="s">
        <v>4395</v>
      </c>
      <c r="D176" t="s">
        <v>4396</v>
      </c>
      <c r="E176" t="s">
        <v>80</v>
      </c>
      <c r="F176" t="s">
        <v>4397</v>
      </c>
      <c r="G176" t="s">
        <v>4398</v>
      </c>
      <c r="H176" t="s">
        <v>322</v>
      </c>
      <c r="I176" t="s">
        <v>966</v>
      </c>
      <c r="J176" t="s">
        <v>206</v>
      </c>
      <c r="K176" t="s">
        <v>225</v>
      </c>
      <c r="L176" t="s">
        <v>315</v>
      </c>
      <c r="M176" t="s">
        <v>598</v>
      </c>
      <c r="N176" t="s">
        <v>340</v>
      </c>
      <c r="O176" t="s">
        <v>1216</v>
      </c>
      <c r="P176" s="131">
        <v>17000</v>
      </c>
      <c r="Q176" s="131">
        <v>3.3719999999999999</v>
      </c>
      <c r="R176" s="131">
        <v>22710</v>
      </c>
      <c r="T176" s="131">
        <v>13018.28</v>
      </c>
      <c r="U176" s="132">
        <v>0</v>
      </c>
      <c r="V176" s="132">
        <v>5.5280000000000003E-2</v>
      </c>
      <c r="W176" s="132">
        <v>1.9630000000000002E-2</v>
      </c>
    </row>
    <row r="177" spans="1:23">
      <c r="A177" t="s">
        <v>1214</v>
      </c>
      <c r="B177" t="s">
        <v>1225</v>
      </c>
      <c r="C177" t="s">
        <v>4447</v>
      </c>
      <c r="D177" t="s">
        <v>4448</v>
      </c>
      <c r="E177" t="s">
        <v>80</v>
      </c>
      <c r="F177" t="s">
        <v>4455</v>
      </c>
      <c r="G177" t="s">
        <v>4456</v>
      </c>
      <c r="H177" t="s">
        <v>322</v>
      </c>
      <c r="I177" t="s">
        <v>966</v>
      </c>
      <c r="J177" t="s">
        <v>206</v>
      </c>
      <c r="K177" t="s">
        <v>225</v>
      </c>
      <c r="L177" t="s">
        <v>345</v>
      </c>
      <c r="M177" t="s">
        <v>736</v>
      </c>
      <c r="N177" t="s">
        <v>340</v>
      </c>
      <c r="O177" t="s">
        <v>1216</v>
      </c>
      <c r="P177" s="131">
        <v>42200</v>
      </c>
      <c r="Q177" s="131">
        <v>3.3719999999999999</v>
      </c>
      <c r="R177" s="131">
        <v>4500</v>
      </c>
      <c r="S177" s="131">
        <v>7.899</v>
      </c>
      <c r="T177" s="131">
        <v>6430.0649999999996</v>
      </c>
      <c r="U177" s="132">
        <v>2.0000000000000002E-5</v>
      </c>
      <c r="V177" s="132">
        <v>2.734E-2</v>
      </c>
      <c r="W177" s="132">
        <v>9.7099999999999999E-3</v>
      </c>
    </row>
    <row r="178" spans="1:23">
      <c r="A178" t="s">
        <v>1214</v>
      </c>
      <c r="B178" t="s">
        <v>1225</v>
      </c>
      <c r="C178" t="s">
        <v>4244</v>
      </c>
      <c r="D178" t="s">
        <v>4245</v>
      </c>
      <c r="E178" t="s">
        <v>313</v>
      </c>
      <c r="F178" t="s">
        <v>4457</v>
      </c>
      <c r="G178" t="s">
        <v>4458</v>
      </c>
      <c r="H178" t="s">
        <v>322</v>
      </c>
      <c r="I178" t="s">
        <v>966</v>
      </c>
      <c r="J178" t="s">
        <v>206</v>
      </c>
      <c r="K178" t="s">
        <v>225</v>
      </c>
      <c r="L178" t="s">
        <v>345</v>
      </c>
      <c r="M178" t="s">
        <v>736</v>
      </c>
      <c r="N178" t="s">
        <v>340</v>
      </c>
      <c r="O178" t="s">
        <v>1216</v>
      </c>
      <c r="P178" s="131">
        <v>17000</v>
      </c>
      <c r="Q178" s="131">
        <v>3.3719999999999999</v>
      </c>
      <c r="R178" s="131">
        <v>8481</v>
      </c>
      <c r="T178" s="131">
        <v>4861.6480000000001</v>
      </c>
      <c r="U178" s="132">
        <v>0</v>
      </c>
      <c r="V178" s="132">
        <v>2.0639999999999999E-2</v>
      </c>
      <c r="W178" s="132">
        <v>7.3299999999999997E-3</v>
      </c>
    </row>
    <row r="179" spans="1:23">
      <c r="A179" t="s">
        <v>1214</v>
      </c>
      <c r="B179" t="s">
        <v>1231</v>
      </c>
      <c r="C179" t="s">
        <v>4248</v>
      </c>
      <c r="D179" t="s">
        <v>4249</v>
      </c>
      <c r="E179" t="s">
        <v>310</v>
      </c>
      <c r="F179" t="s">
        <v>4270</v>
      </c>
      <c r="G179" t="s">
        <v>4271</v>
      </c>
      <c r="H179" t="s">
        <v>322</v>
      </c>
      <c r="I179" t="s">
        <v>966</v>
      </c>
      <c r="J179" t="s">
        <v>205</v>
      </c>
      <c r="K179" t="s">
        <v>205</v>
      </c>
      <c r="L179" t="s">
        <v>341</v>
      </c>
      <c r="M179" t="s">
        <v>606</v>
      </c>
      <c r="N179" t="s">
        <v>340</v>
      </c>
      <c r="O179" t="s">
        <v>1213</v>
      </c>
      <c r="P179" s="131">
        <v>580000</v>
      </c>
      <c r="Q179" s="131">
        <v>1</v>
      </c>
      <c r="R179" s="131">
        <v>7820</v>
      </c>
      <c r="T179" s="131">
        <v>45356</v>
      </c>
      <c r="U179" s="132">
        <v>1.8710000000000001E-2</v>
      </c>
      <c r="V179" s="132">
        <v>0.12321</v>
      </c>
      <c r="W179" s="132">
        <v>1.562E-2</v>
      </c>
    </row>
    <row r="180" spans="1:23">
      <c r="A180" t="s">
        <v>1214</v>
      </c>
      <c r="B180" t="s">
        <v>1231</v>
      </c>
      <c r="C180" t="s">
        <v>4334</v>
      </c>
      <c r="D180" t="s">
        <v>4335</v>
      </c>
      <c r="E180" t="s">
        <v>310</v>
      </c>
      <c r="F180" t="s">
        <v>4360</v>
      </c>
      <c r="G180" t="s">
        <v>4361</v>
      </c>
      <c r="H180" t="s">
        <v>322</v>
      </c>
      <c r="I180" t="s">
        <v>966</v>
      </c>
      <c r="J180" t="s">
        <v>205</v>
      </c>
      <c r="K180" t="s">
        <v>205</v>
      </c>
      <c r="L180" t="s">
        <v>341</v>
      </c>
      <c r="M180" t="s">
        <v>599</v>
      </c>
      <c r="N180" t="s">
        <v>340</v>
      </c>
      <c r="O180" t="s">
        <v>1213</v>
      </c>
      <c r="P180" s="131">
        <v>417500</v>
      </c>
      <c r="Q180" s="131">
        <v>1</v>
      </c>
      <c r="R180" s="131">
        <v>10530</v>
      </c>
      <c r="T180" s="131">
        <v>43962.75</v>
      </c>
      <c r="U180" s="132">
        <v>2.0070000000000001E-2</v>
      </c>
      <c r="V180" s="132">
        <v>0.11942999999999999</v>
      </c>
      <c r="W180" s="132">
        <v>1.5140000000000001E-2</v>
      </c>
    </row>
    <row r="181" spans="1:23">
      <c r="A181" t="s">
        <v>1214</v>
      </c>
      <c r="B181" t="s">
        <v>1231</v>
      </c>
      <c r="C181" t="s">
        <v>4236</v>
      </c>
      <c r="D181" t="s">
        <v>4237</v>
      </c>
      <c r="E181" t="s">
        <v>80</v>
      </c>
      <c r="F181" t="s">
        <v>4238</v>
      </c>
      <c r="G181" t="s">
        <v>4239</v>
      </c>
      <c r="H181" t="s">
        <v>322</v>
      </c>
      <c r="I181" t="s">
        <v>966</v>
      </c>
      <c r="J181" t="s">
        <v>206</v>
      </c>
      <c r="K181" t="s">
        <v>225</v>
      </c>
      <c r="L181" t="s">
        <v>347</v>
      </c>
      <c r="M181" t="s">
        <v>598</v>
      </c>
      <c r="N181" t="s">
        <v>340</v>
      </c>
      <c r="O181" t="s">
        <v>1216</v>
      </c>
      <c r="P181" s="131">
        <v>48775</v>
      </c>
      <c r="Q181" s="131">
        <v>3.3719999999999999</v>
      </c>
      <c r="R181" s="131">
        <v>55164</v>
      </c>
      <c r="S181" s="131">
        <v>21.617000000000001</v>
      </c>
      <c r="T181" s="131">
        <v>90800.737999999998</v>
      </c>
      <c r="U181" s="132">
        <v>0</v>
      </c>
      <c r="V181" s="132">
        <v>0.24673</v>
      </c>
      <c r="W181" s="132">
        <v>3.1280000000000002E-2</v>
      </c>
    </row>
    <row r="182" spans="1:23">
      <c r="A182" t="s">
        <v>1214</v>
      </c>
      <c r="B182" t="s">
        <v>1231</v>
      </c>
      <c r="C182" t="s">
        <v>4447</v>
      </c>
      <c r="D182" t="s">
        <v>4448</v>
      </c>
      <c r="E182" t="s">
        <v>80</v>
      </c>
      <c r="F182" t="s">
        <v>4449</v>
      </c>
      <c r="G182" t="s">
        <v>4450</v>
      </c>
      <c r="H182" t="s">
        <v>322</v>
      </c>
      <c r="I182" t="s">
        <v>966</v>
      </c>
      <c r="J182" t="s">
        <v>206</v>
      </c>
      <c r="K182" t="s">
        <v>225</v>
      </c>
      <c r="L182" t="s">
        <v>347</v>
      </c>
      <c r="M182" t="s">
        <v>709</v>
      </c>
      <c r="N182" t="s">
        <v>340</v>
      </c>
      <c r="O182" t="s">
        <v>1216</v>
      </c>
      <c r="P182" s="131">
        <v>545000</v>
      </c>
      <c r="Q182" s="131">
        <v>3.3719999999999999</v>
      </c>
      <c r="R182" s="131">
        <v>2693</v>
      </c>
      <c r="T182" s="131">
        <v>49490.338000000003</v>
      </c>
      <c r="U182" s="132">
        <v>7.6400000000000001E-3</v>
      </c>
      <c r="V182" s="132">
        <v>0.13444</v>
      </c>
      <c r="W182" s="132">
        <v>1.7049999999999999E-2</v>
      </c>
    </row>
    <row r="183" spans="1:23">
      <c r="A183" t="s">
        <v>1214</v>
      </c>
      <c r="B183" t="s">
        <v>1231</v>
      </c>
      <c r="C183" t="s">
        <v>4451</v>
      </c>
      <c r="D183" t="s">
        <v>4452</v>
      </c>
      <c r="E183" t="s">
        <v>80</v>
      </c>
      <c r="F183" t="s">
        <v>4453</v>
      </c>
      <c r="G183" t="s">
        <v>4454</v>
      </c>
      <c r="H183" t="s">
        <v>322</v>
      </c>
      <c r="I183" t="s">
        <v>966</v>
      </c>
      <c r="J183" t="s">
        <v>206</v>
      </c>
      <c r="K183" t="s">
        <v>282</v>
      </c>
      <c r="L183" t="s">
        <v>315</v>
      </c>
      <c r="M183" t="s">
        <v>736</v>
      </c>
      <c r="N183" t="s">
        <v>340</v>
      </c>
      <c r="O183" t="s">
        <v>1217</v>
      </c>
      <c r="P183" s="131">
        <v>229000</v>
      </c>
      <c r="Q183" s="131">
        <v>3.9550000000000001</v>
      </c>
      <c r="R183" s="131">
        <v>4562</v>
      </c>
      <c r="T183" s="131">
        <v>41319.894999999997</v>
      </c>
      <c r="U183" s="132">
        <v>1.4999999999999999E-4</v>
      </c>
      <c r="V183" s="132">
        <v>0.11225</v>
      </c>
      <c r="W183" s="132">
        <v>1.423E-2</v>
      </c>
    </row>
    <row r="184" spans="1:23">
      <c r="A184" t="s">
        <v>1214</v>
      </c>
      <c r="B184" t="s">
        <v>1231</v>
      </c>
      <c r="C184" t="s">
        <v>4244</v>
      </c>
      <c r="D184" t="s">
        <v>4245</v>
      </c>
      <c r="E184" t="s">
        <v>313</v>
      </c>
      <c r="F184" t="s">
        <v>4413</v>
      </c>
      <c r="G184" t="s">
        <v>4414</v>
      </c>
      <c r="H184" t="s">
        <v>322</v>
      </c>
      <c r="I184" t="s">
        <v>966</v>
      </c>
      <c r="J184" t="s">
        <v>206</v>
      </c>
      <c r="K184" t="s">
        <v>225</v>
      </c>
      <c r="L184" t="s">
        <v>345</v>
      </c>
      <c r="M184" t="s">
        <v>736</v>
      </c>
      <c r="N184" t="s">
        <v>340</v>
      </c>
      <c r="O184" t="s">
        <v>1216</v>
      </c>
      <c r="P184" s="131">
        <v>68250</v>
      </c>
      <c r="Q184" s="131">
        <v>3.3719999999999999</v>
      </c>
      <c r="R184" s="131">
        <v>13479</v>
      </c>
      <c r="T184" s="131">
        <v>31020.436000000002</v>
      </c>
      <c r="U184" s="132">
        <v>0</v>
      </c>
      <c r="V184" s="132">
        <v>8.4269999999999998E-2</v>
      </c>
      <c r="W184" s="132">
        <v>1.069E-2</v>
      </c>
    </row>
    <row r="185" spans="1:23">
      <c r="A185" t="s">
        <v>1214</v>
      </c>
      <c r="B185" t="s">
        <v>1231</v>
      </c>
      <c r="C185" t="s">
        <v>4443</v>
      </c>
      <c r="D185" t="s">
        <v>4444</v>
      </c>
      <c r="E185" t="s">
        <v>80</v>
      </c>
      <c r="F185" t="s">
        <v>4445</v>
      </c>
      <c r="G185" t="s">
        <v>4446</v>
      </c>
      <c r="H185" t="s">
        <v>322</v>
      </c>
      <c r="I185" t="s">
        <v>966</v>
      </c>
      <c r="J185" t="s">
        <v>206</v>
      </c>
      <c r="K185" t="s">
        <v>294</v>
      </c>
      <c r="L185" t="s">
        <v>315</v>
      </c>
      <c r="M185" t="s">
        <v>598</v>
      </c>
      <c r="N185" t="s">
        <v>340</v>
      </c>
      <c r="O185" t="s">
        <v>1216</v>
      </c>
      <c r="P185" s="131">
        <v>77650</v>
      </c>
      <c r="Q185" s="131">
        <v>3.3719999999999999</v>
      </c>
      <c r="R185" s="131">
        <v>9177</v>
      </c>
      <c r="T185" s="131">
        <v>24028.670999999998</v>
      </c>
      <c r="U185" s="132">
        <v>2.0000000000000002E-5</v>
      </c>
      <c r="V185" s="132">
        <v>6.5280000000000005E-2</v>
      </c>
      <c r="W185" s="132">
        <v>8.2799999999999992E-3</v>
      </c>
    </row>
    <row r="186" spans="1:23">
      <c r="A186" t="s">
        <v>1214</v>
      </c>
      <c r="B186" t="s">
        <v>1231</v>
      </c>
      <c r="C186" t="s">
        <v>4447</v>
      </c>
      <c r="D186" t="s">
        <v>4448</v>
      </c>
      <c r="E186" t="s">
        <v>80</v>
      </c>
      <c r="F186" t="s">
        <v>4455</v>
      </c>
      <c r="G186" t="s">
        <v>4456</v>
      </c>
      <c r="H186" t="s">
        <v>322</v>
      </c>
      <c r="I186" t="s">
        <v>966</v>
      </c>
      <c r="J186" t="s">
        <v>206</v>
      </c>
      <c r="K186" t="s">
        <v>225</v>
      </c>
      <c r="L186" t="s">
        <v>345</v>
      </c>
      <c r="M186" t="s">
        <v>736</v>
      </c>
      <c r="N186" t="s">
        <v>340</v>
      </c>
      <c r="O186" t="s">
        <v>1216</v>
      </c>
      <c r="P186" s="131">
        <v>100250</v>
      </c>
      <c r="Q186" s="131">
        <v>3.3719999999999999</v>
      </c>
      <c r="R186" s="131">
        <v>4500</v>
      </c>
      <c r="S186" s="131">
        <v>18.765999999999998</v>
      </c>
      <c r="T186" s="131">
        <v>15275.213</v>
      </c>
      <c r="U186" s="132">
        <v>5.0000000000000002E-5</v>
      </c>
      <c r="V186" s="132">
        <v>4.1549999999999997E-2</v>
      </c>
      <c r="W186" s="132">
        <v>5.2700000000000004E-3</v>
      </c>
    </row>
    <row r="187" spans="1:23">
      <c r="A187" t="s">
        <v>1214</v>
      </c>
      <c r="B187" t="s">
        <v>1231</v>
      </c>
      <c r="C187" t="s">
        <v>4395</v>
      </c>
      <c r="D187" t="s">
        <v>4396</v>
      </c>
      <c r="E187" t="s">
        <v>80</v>
      </c>
      <c r="F187" t="s">
        <v>4397</v>
      </c>
      <c r="G187" t="s">
        <v>4398</v>
      </c>
      <c r="H187" t="s">
        <v>322</v>
      </c>
      <c r="I187" t="s">
        <v>966</v>
      </c>
      <c r="J187" t="s">
        <v>206</v>
      </c>
      <c r="K187" t="s">
        <v>225</v>
      </c>
      <c r="L187" t="s">
        <v>315</v>
      </c>
      <c r="M187" t="s">
        <v>598</v>
      </c>
      <c r="N187" t="s">
        <v>340</v>
      </c>
      <c r="O187" t="s">
        <v>1216</v>
      </c>
      <c r="P187" s="131">
        <v>19200</v>
      </c>
      <c r="Q187" s="131">
        <v>3.3719999999999999</v>
      </c>
      <c r="R187" s="131">
        <v>22710</v>
      </c>
      <c r="T187" s="131">
        <v>14702.999</v>
      </c>
      <c r="U187" s="132">
        <v>0</v>
      </c>
      <c r="V187" s="132">
        <v>3.9940000000000003E-2</v>
      </c>
      <c r="W187" s="132">
        <v>5.0600000000000003E-3</v>
      </c>
    </row>
    <row r="188" spans="1:23">
      <c r="A188" t="s">
        <v>1214</v>
      </c>
      <c r="B188" t="s">
        <v>1231</v>
      </c>
      <c r="C188" t="s">
        <v>4244</v>
      </c>
      <c r="D188" t="s">
        <v>4245</v>
      </c>
      <c r="E188" t="s">
        <v>313</v>
      </c>
      <c r="F188" t="s">
        <v>4457</v>
      </c>
      <c r="G188" t="s">
        <v>4458</v>
      </c>
      <c r="H188" t="s">
        <v>322</v>
      </c>
      <c r="I188" t="s">
        <v>966</v>
      </c>
      <c r="J188" t="s">
        <v>206</v>
      </c>
      <c r="K188" t="s">
        <v>225</v>
      </c>
      <c r="L188" t="s">
        <v>345</v>
      </c>
      <c r="M188" t="s">
        <v>736</v>
      </c>
      <c r="N188" t="s">
        <v>340</v>
      </c>
      <c r="O188" t="s">
        <v>1216</v>
      </c>
      <c r="P188" s="131">
        <v>42500</v>
      </c>
      <c r="Q188" s="131">
        <v>3.3719999999999999</v>
      </c>
      <c r="R188" s="131">
        <v>8481</v>
      </c>
      <c r="T188" s="131">
        <v>12154.120999999999</v>
      </c>
      <c r="U188" s="132">
        <v>0</v>
      </c>
      <c r="V188" s="132">
        <v>3.3020000000000001E-2</v>
      </c>
      <c r="W188" s="132">
        <v>4.1900000000000001E-3</v>
      </c>
    </row>
    <row r="189" spans="1:23">
      <c r="A189" t="s">
        <v>1214</v>
      </c>
      <c r="B189" t="s">
        <v>1232</v>
      </c>
      <c r="C189" t="s">
        <v>4334</v>
      </c>
      <c r="D189" t="s">
        <v>4335</v>
      </c>
      <c r="E189" t="s">
        <v>310</v>
      </c>
      <c r="F189" t="s">
        <v>4370</v>
      </c>
      <c r="G189" t="s">
        <v>4371</v>
      </c>
      <c r="H189" t="s">
        <v>322</v>
      </c>
      <c r="I189" t="s">
        <v>965</v>
      </c>
      <c r="J189" t="s">
        <v>205</v>
      </c>
      <c r="K189" t="s">
        <v>205</v>
      </c>
      <c r="L189" t="s">
        <v>341</v>
      </c>
      <c r="M189" t="s">
        <v>573</v>
      </c>
      <c r="N189" t="s">
        <v>340</v>
      </c>
      <c r="O189" t="s">
        <v>1213</v>
      </c>
      <c r="P189" s="131">
        <v>36686</v>
      </c>
      <c r="Q189" s="131">
        <v>1</v>
      </c>
      <c r="R189" s="131">
        <v>8213</v>
      </c>
      <c r="T189" s="131">
        <v>3013.0210000000002</v>
      </c>
      <c r="U189" s="132">
        <v>2.9299999999999999E-3</v>
      </c>
      <c r="V189" s="132">
        <v>9.4339999999999993E-2</v>
      </c>
      <c r="W189" s="132">
        <v>7.5719999999999996E-2</v>
      </c>
    </row>
    <row r="190" spans="1:23">
      <c r="A190" t="s">
        <v>1214</v>
      </c>
      <c r="B190" t="s">
        <v>1232</v>
      </c>
      <c r="C190" t="s">
        <v>4248</v>
      </c>
      <c r="D190" t="s">
        <v>4249</v>
      </c>
      <c r="E190" t="s">
        <v>310</v>
      </c>
      <c r="F190" t="s">
        <v>4250</v>
      </c>
      <c r="G190" t="s">
        <v>4251</v>
      </c>
      <c r="H190" t="s">
        <v>322</v>
      </c>
      <c r="I190" t="s">
        <v>965</v>
      </c>
      <c r="J190" t="s">
        <v>205</v>
      </c>
      <c r="K190" t="s">
        <v>205</v>
      </c>
      <c r="L190" t="s">
        <v>341</v>
      </c>
      <c r="M190" t="s">
        <v>573</v>
      </c>
      <c r="N190" t="s">
        <v>340</v>
      </c>
      <c r="O190" t="s">
        <v>1213</v>
      </c>
      <c r="P190" s="131">
        <v>64655</v>
      </c>
      <c r="Q190" s="131">
        <v>1</v>
      </c>
      <c r="R190" s="131">
        <v>4659</v>
      </c>
      <c r="T190" s="131">
        <v>3012.2759999999998</v>
      </c>
      <c r="U190" s="132">
        <v>7.6000000000000004E-4</v>
      </c>
      <c r="V190" s="132">
        <v>9.4320000000000001E-2</v>
      </c>
      <c r="W190" s="132">
        <v>7.5700000000000003E-2</v>
      </c>
    </row>
    <row r="191" spans="1:23">
      <c r="A191" t="s">
        <v>1214</v>
      </c>
      <c r="B191" t="s">
        <v>1232</v>
      </c>
      <c r="C191" t="s">
        <v>4264</v>
      </c>
      <c r="D191" t="s">
        <v>4265</v>
      </c>
      <c r="E191" t="s">
        <v>310</v>
      </c>
      <c r="F191" t="s">
        <v>4266</v>
      </c>
      <c r="G191" t="s">
        <v>4267</v>
      </c>
      <c r="H191" t="s">
        <v>322</v>
      </c>
      <c r="I191" t="s">
        <v>965</v>
      </c>
      <c r="J191" t="s">
        <v>205</v>
      </c>
      <c r="K191" t="s">
        <v>205</v>
      </c>
      <c r="L191" t="s">
        <v>341</v>
      </c>
      <c r="M191" t="s">
        <v>573</v>
      </c>
      <c r="N191" t="s">
        <v>340</v>
      </c>
      <c r="O191" t="s">
        <v>1213</v>
      </c>
      <c r="P191" s="131">
        <v>101408</v>
      </c>
      <c r="Q191" s="131">
        <v>1</v>
      </c>
      <c r="R191" s="131">
        <v>2968</v>
      </c>
      <c r="T191" s="131">
        <v>3009.7890000000002</v>
      </c>
      <c r="U191" s="132">
        <v>4.8999999999999998E-4</v>
      </c>
      <c r="V191" s="132">
        <v>9.4240000000000004E-2</v>
      </c>
      <c r="W191" s="132">
        <v>7.5639999999999999E-2</v>
      </c>
    </row>
    <row r="192" spans="1:23">
      <c r="A192" t="s">
        <v>1214</v>
      </c>
      <c r="B192" t="s">
        <v>1232</v>
      </c>
      <c r="C192" t="s">
        <v>4256</v>
      </c>
      <c r="D192" t="s">
        <v>4257</v>
      </c>
      <c r="E192" t="s">
        <v>310</v>
      </c>
      <c r="F192" t="s">
        <v>4258</v>
      </c>
      <c r="G192" t="s">
        <v>4259</v>
      </c>
      <c r="H192" t="s">
        <v>322</v>
      </c>
      <c r="I192" t="s">
        <v>965</v>
      </c>
      <c r="J192" t="s">
        <v>205</v>
      </c>
      <c r="K192" t="s">
        <v>205</v>
      </c>
      <c r="L192" t="s">
        <v>341</v>
      </c>
      <c r="M192" t="s">
        <v>573</v>
      </c>
      <c r="N192" t="s">
        <v>340</v>
      </c>
      <c r="O192" t="s">
        <v>1213</v>
      </c>
      <c r="P192" s="131">
        <v>10187</v>
      </c>
      <c r="Q192" s="131">
        <v>1</v>
      </c>
      <c r="R192" s="131">
        <v>29540</v>
      </c>
      <c r="T192" s="131">
        <v>3009.24</v>
      </c>
      <c r="U192" s="132">
        <v>2.9E-4</v>
      </c>
      <c r="V192" s="132">
        <v>9.4219999999999998E-2</v>
      </c>
      <c r="W192" s="132">
        <v>7.5620000000000007E-2</v>
      </c>
    </row>
    <row r="193" spans="1:23">
      <c r="A193" t="s">
        <v>1214</v>
      </c>
      <c r="B193" t="s">
        <v>1232</v>
      </c>
      <c r="C193" t="s">
        <v>4260</v>
      </c>
      <c r="D193" t="s">
        <v>4261</v>
      </c>
      <c r="E193" t="s">
        <v>310</v>
      </c>
      <c r="F193" t="s">
        <v>4262</v>
      </c>
      <c r="G193" t="s">
        <v>4263</v>
      </c>
      <c r="H193" t="s">
        <v>322</v>
      </c>
      <c r="I193" t="s">
        <v>965</v>
      </c>
      <c r="J193" t="s">
        <v>205</v>
      </c>
      <c r="K193" t="s">
        <v>205</v>
      </c>
      <c r="L193" t="s">
        <v>341</v>
      </c>
      <c r="M193" t="s">
        <v>573</v>
      </c>
      <c r="N193" t="s">
        <v>340</v>
      </c>
      <c r="O193" t="s">
        <v>1213</v>
      </c>
      <c r="P193" s="131">
        <v>101252</v>
      </c>
      <c r="Q193" s="131">
        <v>1</v>
      </c>
      <c r="R193" s="131">
        <v>2969</v>
      </c>
      <c r="T193" s="131">
        <v>3006.172</v>
      </c>
      <c r="U193" s="132">
        <v>2.3000000000000001E-4</v>
      </c>
      <c r="V193" s="132">
        <v>9.4130000000000005E-2</v>
      </c>
      <c r="W193" s="132">
        <v>7.5550000000000006E-2</v>
      </c>
    </row>
    <row r="194" spans="1:23">
      <c r="A194" t="s">
        <v>1214</v>
      </c>
      <c r="B194" t="s">
        <v>1232</v>
      </c>
      <c r="C194" t="s">
        <v>4252</v>
      </c>
      <c r="D194" t="s">
        <v>4253</v>
      </c>
      <c r="E194" t="s">
        <v>310</v>
      </c>
      <c r="F194" t="s">
        <v>4254</v>
      </c>
      <c r="G194" t="s">
        <v>4255</v>
      </c>
      <c r="H194" t="s">
        <v>322</v>
      </c>
      <c r="I194" t="s">
        <v>965</v>
      </c>
      <c r="J194" t="s">
        <v>205</v>
      </c>
      <c r="K194" t="s">
        <v>205</v>
      </c>
      <c r="L194" t="s">
        <v>341</v>
      </c>
      <c r="M194" t="s">
        <v>573</v>
      </c>
      <c r="N194" t="s">
        <v>340</v>
      </c>
      <c r="O194" t="s">
        <v>1213</v>
      </c>
      <c r="P194" s="131">
        <v>101630</v>
      </c>
      <c r="Q194" s="131">
        <v>1</v>
      </c>
      <c r="R194" s="131">
        <v>2952</v>
      </c>
      <c r="T194" s="131">
        <v>3000.1179999999999</v>
      </c>
      <c r="U194" s="132">
        <v>2.5000000000000001E-4</v>
      </c>
      <c r="V194" s="132">
        <v>9.3939999999999996E-2</v>
      </c>
      <c r="W194" s="132">
        <v>7.5389999999999999E-2</v>
      </c>
    </row>
    <row r="195" spans="1:23">
      <c r="A195" t="s">
        <v>1214</v>
      </c>
      <c r="B195" t="s">
        <v>1232</v>
      </c>
      <c r="C195" t="s">
        <v>4256</v>
      </c>
      <c r="D195" t="s">
        <v>4257</v>
      </c>
      <c r="E195" t="s">
        <v>310</v>
      </c>
      <c r="F195" t="s">
        <v>4459</v>
      </c>
      <c r="G195" t="s">
        <v>4460</v>
      </c>
      <c r="H195" t="s">
        <v>322</v>
      </c>
      <c r="I195" t="s">
        <v>967</v>
      </c>
      <c r="J195" t="s">
        <v>205</v>
      </c>
      <c r="K195" t="s">
        <v>205</v>
      </c>
      <c r="L195" t="s">
        <v>341</v>
      </c>
      <c r="M195" t="s">
        <v>574</v>
      </c>
      <c r="N195" t="s">
        <v>340</v>
      </c>
      <c r="O195" t="s">
        <v>1213</v>
      </c>
      <c r="P195" s="131">
        <v>63140</v>
      </c>
      <c r="Q195" s="131">
        <v>1</v>
      </c>
      <c r="R195" s="131">
        <v>3896.38</v>
      </c>
      <c r="T195" s="131">
        <v>2460.174</v>
      </c>
      <c r="U195" s="132">
        <v>1.2099999999999999E-3</v>
      </c>
      <c r="V195" s="132">
        <v>7.7030000000000001E-2</v>
      </c>
      <c r="W195" s="132">
        <v>6.182E-2</v>
      </c>
    </row>
    <row r="196" spans="1:23">
      <c r="A196" t="s">
        <v>1214</v>
      </c>
      <c r="B196" t="s">
        <v>1232</v>
      </c>
      <c r="C196" t="s">
        <v>4252</v>
      </c>
      <c r="D196" t="s">
        <v>4253</v>
      </c>
      <c r="E196" t="s">
        <v>310</v>
      </c>
      <c r="F196" t="s">
        <v>4461</v>
      </c>
      <c r="G196" t="s">
        <v>4462</v>
      </c>
      <c r="H196" t="s">
        <v>322</v>
      </c>
      <c r="I196" t="s">
        <v>967</v>
      </c>
      <c r="J196" t="s">
        <v>205</v>
      </c>
      <c r="K196" t="s">
        <v>205</v>
      </c>
      <c r="L196" t="s">
        <v>341</v>
      </c>
      <c r="M196" t="s">
        <v>576</v>
      </c>
      <c r="N196" t="s">
        <v>340</v>
      </c>
      <c r="O196" t="s">
        <v>1213</v>
      </c>
      <c r="P196" s="131">
        <v>620414</v>
      </c>
      <c r="Q196" s="131">
        <v>1</v>
      </c>
      <c r="R196" s="131">
        <v>374.48</v>
      </c>
      <c r="T196" s="131">
        <v>2323.326</v>
      </c>
      <c r="U196" s="132">
        <v>6.4999999999999997E-4</v>
      </c>
      <c r="V196" s="132">
        <v>7.2749999999999995E-2</v>
      </c>
      <c r="W196" s="132">
        <v>5.8389999999999997E-2</v>
      </c>
    </row>
    <row r="197" spans="1:23">
      <c r="A197" t="s">
        <v>1214</v>
      </c>
      <c r="B197" t="s">
        <v>1232</v>
      </c>
      <c r="C197" t="s">
        <v>4334</v>
      </c>
      <c r="D197" t="s">
        <v>4335</v>
      </c>
      <c r="E197" t="s">
        <v>310</v>
      </c>
      <c r="F197" t="s">
        <v>4463</v>
      </c>
      <c r="G197" t="s">
        <v>4464</v>
      </c>
      <c r="H197" t="s">
        <v>322</v>
      </c>
      <c r="I197" t="s">
        <v>967</v>
      </c>
      <c r="J197" t="s">
        <v>205</v>
      </c>
      <c r="K197" t="s">
        <v>205</v>
      </c>
      <c r="L197" t="s">
        <v>341</v>
      </c>
      <c r="M197" t="s">
        <v>577</v>
      </c>
      <c r="N197" t="s">
        <v>340</v>
      </c>
      <c r="O197" t="s">
        <v>1213</v>
      </c>
      <c r="P197" s="131">
        <v>41111</v>
      </c>
      <c r="Q197" s="131">
        <v>1</v>
      </c>
      <c r="R197" s="131">
        <v>5603.55</v>
      </c>
      <c r="T197" s="131">
        <v>2303.6750000000002</v>
      </c>
      <c r="U197" s="132">
        <v>6.8500000000000002E-3</v>
      </c>
      <c r="V197" s="132">
        <v>7.213E-2</v>
      </c>
      <c r="W197" s="132">
        <v>5.7889999999999997E-2</v>
      </c>
    </row>
    <row r="198" spans="1:23">
      <c r="A198" t="s">
        <v>1214</v>
      </c>
      <c r="B198" t="s">
        <v>1232</v>
      </c>
      <c r="C198" t="s">
        <v>4264</v>
      </c>
      <c r="D198" t="s">
        <v>4265</v>
      </c>
      <c r="E198" t="s">
        <v>310</v>
      </c>
      <c r="F198" t="s">
        <v>4388</v>
      </c>
      <c r="G198" t="s">
        <v>4389</v>
      </c>
      <c r="H198" t="s">
        <v>322</v>
      </c>
      <c r="I198" t="s">
        <v>967</v>
      </c>
      <c r="J198" t="s">
        <v>205</v>
      </c>
      <c r="K198" t="s">
        <v>205</v>
      </c>
      <c r="L198" t="s">
        <v>341</v>
      </c>
      <c r="M198" t="s">
        <v>574</v>
      </c>
      <c r="N198" t="s">
        <v>340</v>
      </c>
      <c r="O198" t="s">
        <v>1213</v>
      </c>
      <c r="P198" s="131">
        <v>548495</v>
      </c>
      <c r="Q198" s="131">
        <v>1</v>
      </c>
      <c r="R198" s="131">
        <v>393.25</v>
      </c>
      <c r="T198" s="131">
        <v>2156.9569999999999</v>
      </c>
      <c r="U198" s="132">
        <v>2.2499999999999998E-3</v>
      </c>
      <c r="V198" s="132">
        <v>6.7540000000000003E-2</v>
      </c>
      <c r="W198" s="132">
        <v>5.4199999999999998E-2</v>
      </c>
    </row>
    <row r="199" spans="1:23">
      <c r="A199" t="s">
        <v>1214</v>
      </c>
      <c r="B199" t="s">
        <v>1232</v>
      </c>
      <c r="C199" t="s">
        <v>4248</v>
      </c>
      <c r="D199" t="s">
        <v>4249</v>
      </c>
      <c r="E199" t="s">
        <v>310</v>
      </c>
      <c r="F199" t="s">
        <v>4332</v>
      </c>
      <c r="G199" t="s">
        <v>4333</v>
      </c>
      <c r="H199" t="s">
        <v>322</v>
      </c>
      <c r="I199" t="s">
        <v>967</v>
      </c>
      <c r="J199" t="s">
        <v>205</v>
      </c>
      <c r="K199" t="s">
        <v>205</v>
      </c>
      <c r="L199" t="s">
        <v>341</v>
      </c>
      <c r="M199" t="s">
        <v>577</v>
      </c>
      <c r="N199" t="s">
        <v>340</v>
      </c>
      <c r="O199" t="s">
        <v>1213</v>
      </c>
      <c r="P199" s="131">
        <v>413980</v>
      </c>
      <c r="Q199" s="131">
        <v>1</v>
      </c>
      <c r="R199" s="131">
        <v>488.99</v>
      </c>
      <c r="T199" s="131">
        <v>2024.3209999999999</v>
      </c>
      <c r="U199" s="132">
        <v>1.97E-3</v>
      </c>
      <c r="V199" s="132">
        <v>6.3380000000000006E-2</v>
      </c>
      <c r="W199" s="132">
        <v>5.0869999999999999E-2</v>
      </c>
    </row>
    <row r="200" spans="1:23">
      <c r="A200" t="s">
        <v>1214</v>
      </c>
      <c r="B200" t="s">
        <v>1232</v>
      </c>
      <c r="C200" t="s">
        <v>4260</v>
      </c>
      <c r="D200" t="s">
        <v>4261</v>
      </c>
      <c r="E200" t="s">
        <v>310</v>
      </c>
      <c r="F200" t="s">
        <v>4282</v>
      </c>
      <c r="G200" t="s">
        <v>4283</v>
      </c>
      <c r="H200" t="s">
        <v>322</v>
      </c>
      <c r="I200" t="s">
        <v>967</v>
      </c>
      <c r="J200" t="s">
        <v>205</v>
      </c>
      <c r="K200" t="s">
        <v>205</v>
      </c>
      <c r="L200" t="s">
        <v>341</v>
      </c>
      <c r="M200" t="s">
        <v>577</v>
      </c>
      <c r="N200" t="s">
        <v>340</v>
      </c>
      <c r="O200" t="s">
        <v>1213</v>
      </c>
      <c r="P200" s="131">
        <v>454942</v>
      </c>
      <c r="Q200" s="131">
        <v>1</v>
      </c>
      <c r="R200" s="131">
        <v>383.77</v>
      </c>
      <c r="T200" s="131">
        <v>1745.931</v>
      </c>
      <c r="U200" s="132">
        <v>3.3E-4</v>
      </c>
      <c r="V200" s="132">
        <v>5.4670000000000003E-2</v>
      </c>
      <c r="W200" s="132">
        <v>4.3880000000000002E-2</v>
      </c>
    </row>
    <row r="201" spans="1:23">
      <c r="A201" t="s">
        <v>1214</v>
      </c>
      <c r="B201" t="s">
        <v>1232</v>
      </c>
      <c r="C201" t="s">
        <v>4260</v>
      </c>
      <c r="D201" t="s">
        <v>4261</v>
      </c>
      <c r="E201" t="s">
        <v>310</v>
      </c>
      <c r="F201" t="s">
        <v>4465</v>
      </c>
      <c r="G201" t="s">
        <v>4466</v>
      </c>
      <c r="H201" t="s">
        <v>322</v>
      </c>
      <c r="I201" t="s">
        <v>967</v>
      </c>
      <c r="J201" t="s">
        <v>205</v>
      </c>
      <c r="K201" t="s">
        <v>205</v>
      </c>
      <c r="L201" t="s">
        <v>341</v>
      </c>
      <c r="M201" t="s">
        <v>574</v>
      </c>
      <c r="N201" t="s">
        <v>340</v>
      </c>
      <c r="O201" t="s">
        <v>1213</v>
      </c>
      <c r="P201" s="131">
        <v>80849</v>
      </c>
      <c r="Q201" s="131">
        <v>1</v>
      </c>
      <c r="R201" s="131">
        <v>390.35</v>
      </c>
      <c r="T201" s="131">
        <v>315.59399999999999</v>
      </c>
      <c r="U201" s="132">
        <v>6.0000000000000002E-5</v>
      </c>
      <c r="V201" s="132">
        <v>9.8799999999999999E-3</v>
      </c>
      <c r="W201" s="132">
        <v>7.9299999999999995E-3</v>
      </c>
    </row>
    <row r="202" spans="1:23">
      <c r="A202" t="s">
        <v>1214</v>
      </c>
      <c r="B202" t="s">
        <v>1232</v>
      </c>
      <c r="C202" t="s">
        <v>4248</v>
      </c>
      <c r="D202" t="s">
        <v>4249</v>
      </c>
      <c r="E202" t="s">
        <v>310</v>
      </c>
      <c r="F202" t="s">
        <v>4467</v>
      </c>
      <c r="G202" t="s">
        <v>4468</v>
      </c>
      <c r="H202" t="s">
        <v>322</v>
      </c>
      <c r="I202" t="s">
        <v>967</v>
      </c>
      <c r="J202" t="s">
        <v>205</v>
      </c>
      <c r="K202" t="s">
        <v>205</v>
      </c>
      <c r="L202" t="s">
        <v>341</v>
      </c>
      <c r="M202" t="s">
        <v>574</v>
      </c>
      <c r="N202" t="s">
        <v>340</v>
      </c>
      <c r="O202" t="s">
        <v>1213</v>
      </c>
      <c r="P202" s="131">
        <v>63282</v>
      </c>
      <c r="Q202" s="131">
        <v>1</v>
      </c>
      <c r="R202" s="131">
        <v>486.63</v>
      </c>
      <c r="T202" s="131">
        <v>307.94900000000001</v>
      </c>
      <c r="U202" s="132">
        <v>2.5999999999999998E-4</v>
      </c>
      <c r="V202" s="132">
        <v>9.6399999999999993E-3</v>
      </c>
      <c r="W202" s="132">
        <v>7.7400000000000004E-3</v>
      </c>
    </row>
    <row r="203" spans="1:23">
      <c r="A203" t="s">
        <v>1214</v>
      </c>
      <c r="B203" t="s">
        <v>1232</v>
      </c>
      <c r="C203" t="s">
        <v>4260</v>
      </c>
      <c r="D203" t="s">
        <v>4261</v>
      </c>
      <c r="E203" t="s">
        <v>310</v>
      </c>
      <c r="F203" t="s">
        <v>4469</v>
      </c>
      <c r="G203" t="s">
        <v>4470</v>
      </c>
      <c r="H203" t="s">
        <v>322</v>
      </c>
      <c r="I203" t="s">
        <v>967</v>
      </c>
      <c r="J203" t="s">
        <v>205</v>
      </c>
      <c r="K203" t="s">
        <v>205</v>
      </c>
      <c r="L203" t="s">
        <v>341</v>
      </c>
      <c r="M203" t="s">
        <v>576</v>
      </c>
      <c r="N203" t="s">
        <v>340</v>
      </c>
      <c r="O203" t="s">
        <v>1213</v>
      </c>
      <c r="P203" s="131">
        <v>66660</v>
      </c>
      <c r="Q203" s="131">
        <v>1</v>
      </c>
      <c r="R203" s="131">
        <v>373.55</v>
      </c>
      <c r="T203" s="131">
        <v>249.00800000000001</v>
      </c>
      <c r="U203" s="132">
        <v>1.2E-4</v>
      </c>
      <c r="V203" s="132">
        <v>7.7999999999999996E-3</v>
      </c>
      <c r="W203" s="132">
        <v>6.2599999999999999E-3</v>
      </c>
    </row>
    <row r="204" spans="1:23">
      <c r="A204" t="s">
        <v>1214</v>
      </c>
      <c r="B204" t="s">
        <v>1233</v>
      </c>
      <c r="C204" t="s">
        <v>4334</v>
      </c>
      <c r="D204" t="s">
        <v>4335</v>
      </c>
      <c r="E204" t="s">
        <v>310</v>
      </c>
      <c r="F204" t="s">
        <v>4336</v>
      </c>
      <c r="G204" t="s">
        <v>4337</v>
      </c>
      <c r="H204" t="s">
        <v>322</v>
      </c>
      <c r="I204" t="s">
        <v>966</v>
      </c>
      <c r="J204" t="s">
        <v>205</v>
      </c>
      <c r="K204" t="s">
        <v>205</v>
      </c>
      <c r="L204" t="s">
        <v>341</v>
      </c>
      <c r="M204" t="s">
        <v>606</v>
      </c>
      <c r="N204" t="s">
        <v>340</v>
      </c>
      <c r="O204" t="s">
        <v>1213</v>
      </c>
      <c r="P204" s="131">
        <v>31137</v>
      </c>
      <c r="Q204" s="131">
        <v>1</v>
      </c>
      <c r="R204" s="131">
        <v>9600</v>
      </c>
      <c r="T204" s="131">
        <v>2989.152</v>
      </c>
      <c r="U204" s="132">
        <v>1.23E-3</v>
      </c>
      <c r="V204" s="132">
        <v>9.3280000000000002E-2</v>
      </c>
      <c r="W204" s="132">
        <v>7.7340000000000006E-2</v>
      </c>
    </row>
    <row r="205" spans="1:23">
      <c r="A205" t="s">
        <v>1214</v>
      </c>
      <c r="B205" t="s">
        <v>1233</v>
      </c>
      <c r="C205" t="s">
        <v>4264</v>
      </c>
      <c r="D205" t="s">
        <v>4265</v>
      </c>
      <c r="E205" t="s">
        <v>310</v>
      </c>
      <c r="F205" t="s">
        <v>4388</v>
      </c>
      <c r="G205" t="s">
        <v>4389</v>
      </c>
      <c r="H205" t="s">
        <v>322</v>
      </c>
      <c r="I205" t="s">
        <v>967</v>
      </c>
      <c r="J205" t="s">
        <v>205</v>
      </c>
      <c r="K205" t="s">
        <v>205</v>
      </c>
      <c r="L205" t="s">
        <v>341</v>
      </c>
      <c r="M205" t="s">
        <v>574</v>
      </c>
      <c r="N205" t="s">
        <v>340</v>
      </c>
      <c r="O205" t="s">
        <v>1213</v>
      </c>
      <c r="P205" s="131">
        <v>672426</v>
      </c>
      <c r="Q205" s="131">
        <v>1</v>
      </c>
      <c r="R205" s="131">
        <v>393.25</v>
      </c>
      <c r="T205" s="131">
        <v>2644.3150000000001</v>
      </c>
      <c r="U205" s="132">
        <v>2.7599999999999999E-3</v>
      </c>
      <c r="V205" s="132">
        <v>8.2519999999999996E-2</v>
      </c>
      <c r="W205" s="132">
        <v>6.8419999999999995E-2</v>
      </c>
    </row>
    <row r="206" spans="1:23">
      <c r="A206" t="s">
        <v>1214</v>
      </c>
      <c r="B206" t="s">
        <v>1233</v>
      </c>
      <c r="C206" t="s">
        <v>4260</v>
      </c>
      <c r="D206" t="s">
        <v>4261</v>
      </c>
      <c r="E206" t="s">
        <v>310</v>
      </c>
      <c r="F206" t="s">
        <v>4471</v>
      </c>
      <c r="G206" t="s">
        <v>4472</v>
      </c>
      <c r="H206" t="s">
        <v>322</v>
      </c>
      <c r="I206" t="s">
        <v>967</v>
      </c>
      <c r="J206" t="s">
        <v>205</v>
      </c>
      <c r="K206" t="s">
        <v>205</v>
      </c>
      <c r="L206" t="s">
        <v>341</v>
      </c>
      <c r="M206" t="s">
        <v>670</v>
      </c>
      <c r="N206" t="s">
        <v>340</v>
      </c>
      <c r="O206" t="s">
        <v>1213</v>
      </c>
      <c r="P206" s="131">
        <v>883105</v>
      </c>
      <c r="Q206" s="131">
        <v>1</v>
      </c>
      <c r="R206" s="131">
        <v>287.16000000000003</v>
      </c>
      <c r="T206" s="131">
        <v>2535.924</v>
      </c>
      <c r="U206" s="132">
        <v>1.92E-3</v>
      </c>
      <c r="V206" s="132">
        <v>7.9140000000000002E-2</v>
      </c>
      <c r="W206" s="132">
        <v>6.5610000000000002E-2</v>
      </c>
    </row>
    <row r="207" spans="1:23">
      <c r="A207" t="s">
        <v>1214</v>
      </c>
      <c r="B207" t="s">
        <v>1233</v>
      </c>
      <c r="C207" t="s">
        <v>4248</v>
      </c>
      <c r="D207" t="s">
        <v>4249</v>
      </c>
      <c r="E207" t="s">
        <v>310</v>
      </c>
      <c r="F207" t="s">
        <v>4473</v>
      </c>
      <c r="G207" t="s">
        <v>4474</v>
      </c>
      <c r="H207" t="s">
        <v>322</v>
      </c>
      <c r="I207" t="s">
        <v>967</v>
      </c>
      <c r="J207" t="s">
        <v>205</v>
      </c>
      <c r="K207" t="s">
        <v>205</v>
      </c>
      <c r="L207" t="s">
        <v>341</v>
      </c>
      <c r="M207" t="s">
        <v>670</v>
      </c>
      <c r="N207" t="s">
        <v>340</v>
      </c>
      <c r="O207" t="s">
        <v>1213</v>
      </c>
      <c r="P207" s="131">
        <v>682386</v>
      </c>
      <c r="Q207" s="131">
        <v>1</v>
      </c>
      <c r="R207" s="131">
        <v>371.4</v>
      </c>
      <c r="T207" s="131">
        <v>2534.3820000000001</v>
      </c>
      <c r="U207" s="132">
        <v>1.575E-2</v>
      </c>
      <c r="V207" s="132">
        <v>7.9089999999999994E-2</v>
      </c>
      <c r="W207" s="132">
        <v>6.5570000000000003E-2</v>
      </c>
    </row>
    <row r="208" spans="1:23">
      <c r="A208" t="s">
        <v>1214</v>
      </c>
      <c r="B208" t="s">
        <v>1233</v>
      </c>
      <c r="C208" t="s">
        <v>4256</v>
      </c>
      <c r="D208" t="s">
        <v>4257</v>
      </c>
      <c r="E208" t="s">
        <v>310</v>
      </c>
      <c r="F208" t="s">
        <v>4475</v>
      </c>
      <c r="G208" t="s">
        <v>4476</v>
      </c>
      <c r="H208" t="s">
        <v>322</v>
      </c>
      <c r="I208" t="s">
        <v>967</v>
      </c>
      <c r="J208" t="s">
        <v>205</v>
      </c>
      <c r="K208" t="s">
        <v>205</v>
      </c>
      <c r="L208" t="s">
        <v>341</v>
      </c>
      <c r="M208" t="s">
        <v>670</v>
      </c>
      <c r="N208" t="s">
        <v>340</v>
      </c>
      <c r="O208" t="s">
        <v>1213</v>
      </c>
      <c r="P208" s="131">
        <v>87891</v>
      </c>
      <c r="Q208" s="131">
        <v>1</v>
      </c>
      <c r="R208" s="131">
        <v>2879.2</v>
      </c>
      <c r="T208" s="131">
        <v>2530.558</v>
      </c>
      <c r="U208" s="132">
        <v>3.9300000000000003E-3</v>
      </c>
      <c r="V208" s="132">
        <v>7.8969999999999999E-2</v>
      </c>
      <c r="W208" s="132">
        <v>6.5479999999999997E-2</v>
      </c>
    </row>
    <row r="209" spans="1:23">
      <c r="A209" t="s">
        <v>1214</v>
      </c>
      <c r="B209" t="s">
        <v>1233</v>
      </c>
      <c r="C209" t="s">
        <v>4248</v>
      </c>
      <c r="D209" t="s">
        <v>4249</v>
      </c>
      <c r="E209" t="s">
        <v>310</v>
      </c>
      <c r="F209" t="s">
        <v>4467</v>
      </c>
      <c r="G209" t="s">
        <v>4468</v>
      </c>
      <c r="H209" t="s">
        <v>322</v>
      </c>
      <c r="I209" t="s">
        <v>967</v>
      </c>
      <c r="J209" t="s">
        <v>205</v>
      </c>
      <c r="K209" t="s">
        <v>205</v>
      </c>
      <c r="L209" t="s">
        <v>341</v>
      </c>
      <c r="M209" t="s">
        <v>574</v>
      </c>
      <c r="N209" t="s">
        <v>340</v>
      </c>
      <c r="O209" t="s">
        <v>1213</v>
      </c>
      <c r="P209" s="131">
        <v>461667</v>
      </c>
      <c r="Q209" s="131">
        <v>1</v>
      </c>
      <c r="R209" s="131">
        <v>486.63</v>
      </c>
      <c r="T209" s="131">
        <v>2246.61</v>
      </c>
      <c r="U209" s="132">
        <v>1.9300000000000001E-3</v>
      </c>
      <c r="V209" s="132">
        <v>7.0110000000000006E-2</v>
      </c>
      <c r="W209" s="132">
        <v>5.8130000000000001E-2</v>
      </c>
    </row>
    <row r="210" spans="1:23">
      <c r="A210" t="s">
        <v>1214</v>
      </c>
      <c r="B210" t="s">
        <v>1233</v>
      </c>
      <c r="C210" t="s">
        <v>4252</v>
      </c>
      <c r="D210" t="s">
        <v>4253</v>
      </c>
      <c r="E210" t="s">
        <v>310</v>
      </c>
      <c r="F210" t="s">
        <v>4312</v>
      </c>
      <c r="G210" t="s">
        <v>4313</v>
      </c>
      <c r="H210" t="s">
        <v>322</v>
      </c>
      <c r="I210" t="s">
        <v>966</v>
      </c>
      <c r="J210" t="s">
        <v>205</v>
      </c>
      <c r="K210" t="s">
        <v>205</v>
      </c>
      <c r="L210" t="s">
        <v>341</v>
      </c>
      <c r="M210" t="s">
        <v>605</v>
      </c>
      <c r="N210" t="s">
        <v>340</v>
      </c>
      <c r="O210" t="s">
        <v>1213</v>
      </c>
      <c r="P210" s="131">
        <v>9769</v>
      </c>
      <c r="Q210" s="131">
        <v>1</v>
      </c>
      <c r="R210" s="131">
        <v>20650</v>
      </c>
      <c r="T210" s="131">
        <v>2017.299</v>
      </c>
      <c r="U210" s="132">
        <v>1E-4</v>
      </c>
      <c r="V210" s="132">
        <v>6.2960000000000002E-2</v>
      </c>
      <c r="W210" s="132">
        <v>5.2200000000000003E-2</v>
      </c>
    </row>
    <row r="211" spans="1:23">
      <c r="A211" t="s">
        <v>1214</v>
      </c>
      <c r="B211" t="s">
        <v>1233</v>
      </c>
      <c r="C211" t="s">
        <v>4252</v>
      </c>
      <c r="D211" t="s">
        <v>4253</v>
      </c>
      <c r="E211" t="s">
        <v>310</v>
      </c>
      <c r="F211" t="s">
        <v>4461</v>
      </c>
      <c r="G211" t="s">
        <v>4462</v>
      </c>
      <c r="H211" t="s">
        <v>322</v>
      </c>
      <c r="I211" t="s">
        <v>967</v>
      </c>
      <c r="J211" t="s">
        <v>205</v>
      </c>
      <c r="K211" t="s">
        <v>205</v>
      </c>
      <c r="L211" t="s">
        <v>341</v>
      </c>
      <c r="M211" t="s">
        <v>576</v>
      </c>
      <c r="N211" t="s">
        <v>340</v>
      </c>
      <c r="O211" t="s">
        <v>1213</v>
      </c>
      <c r="P211" s="131">
        <v>427859</v>
      </c>
      <c r="Q211" s="131">
        <v>1</v>
      </c>
      <c r="R211" s="131">
        <v>374.48</v>
      </c>
      <c r="T211" s="131">
        <v>1602.2460000000001</v>
      </c>
      <c r="U211" s="132">
        <v>4.4999999999999999E-4</v>
      </c>
      <c r="V211" s="132">
        <v>0.05</v>
      </c>
      <c r="W211" s="132">
        <v>4.1459999999999997E-2</v>
      </c>
    </row>
    <row r="212" spans="1:23">
      <c r="A212" t="s">
        <v>1214</v>
      </c>
      <c r="B212" t="s">
        <v>1233</v>
      </c>
      <c r="C212" t="s">
        <v>4252</v>
      </c>
      <c r="D212" t="s">
        <v>4253</v>
      </c>
      <c r="E212" t="s">
        <v>310</v>
      </c>
      <c r="F212" t="s">
        <v>4254</v>
      </c>
      <c r="G212" t="s">
        <v>4255</v>
      </c>
      <c r="H212" t="s">
        <v>322</v>
      </c>
      <c r="I212" t="s">
        <v>965</v>
      </c>
      <c r="J212" t="s">
        <v>205</v>
      </c>
      <c r="K212" t="s">
        <v>205</v>
      </c>
      <c r="L212" t="s">
        <v>341</v>
      </c>
      <c r="M212" t="s">
        <v>573</v>
      </c>
      <c r="N212" t="s">
        <v>340</v>
      </c>
      <c r="O212" t="s">
        <v>1213</v>
      </c>
      <c r="P212" s="131">
        <v>51625</v>
      </c>
      <c r="Q212" s="131">
        <v>1</v>
      </c>
      <c r="R212" s="131">
        <v>2952</v>
      </c>
      <c r="T212" s="131">
        <v>1523.97</v>
      </c>
      <c r="U212" s="132">
        <v>1.2999999999999999E-4</v>
      </c>
      <c r="V212" s="132">
        <v>4.7559999999999998E-2</v>
      </c>
      <c r="W212" s="132">
        <v>3.943E-2</v>
      </c>
    </row>
    <row r="213" spans="1:23">
      <c r="A213" t="s">
        <v>1214</v>
      </c>
      <c r="B213" t="s">
        <v>1233</v>
      </c>
      <c r="C213" t="s">
        <v>4260</v>
      </c>
      <c r="D213" t="s">
        <v>4261</v>
      </c>
      <c r="E213" t="s">
        <v>310</v>
      </c>
      <c r="F213" t="s">
        <v>4465</v>
      </c>
      <c r="G213" t="s">
        <v>4466</v>
      </c>
      <c r="H213" t="s">
        <v>322</v>
      </c>
      <c r="I213" t="s">
        <v>967</v>
      </c>
      <c r="J213" t="s">
        <v>205</v>
      </c>
      <c r="K213" t="s">
        <v>205</v>
      </c>
      <c r="L213" t="s">
        <v>341</v>
      </c>
      <c r="M213" t="s">
        <v>574</v>
      </c>
      <c r="N213" t="s">
        <v>340</v>
      </c>
      <c r="O213" t="s">
        <v>1213</v>
      </c>
      <c r="P213" s="131">
        <v>292625</v>
      </c>
      <c r="Q213" s="131">
        <v>1</v>
      </c>
      <c r="R213" s="131">
        <v>390.35</v>
      </c>
      <c r="T213" s="131">
        <v>1142.2619999999999</v>
      </c>
      <c r="U213" s="132">
        <v>2.3000000000000001E-4</v>
      </c>
      <c r="V213" s="132">
        <v>3.5650000000000001E-2</v>
      </c>
      <c r="W213" s="132">
        <v>2.955E-2</v>
      </c>
    </row>
    <row r="214" spans="1:23">
      <c r="A214" t="s">
        <v>1214</v>
      </c>
      <c r="B214" t="s">
        <v>1233</v>
      </c>
      <c r="C214" t="s">
        <v>4256</v>
      </c>
      <c r="D214" t="s">
        <v>4257</v>
      </c>
      <c r="E214" t="s">
        <v>310</v>
      </c>
      <c r="F214" t="s">
        <v>4477</v>
      </c>
      <c r="G214" t="s">
        <v>4478</v>
      </c>
      <c r="H214" t="s">
        <v>322</v>
      </c>
      <c r="I214" t="s">
        <v>967</v>
      </c>
      <c r="J214" t="s">
        <v>205</v>
      </c>
      <c r="K214" t="s">
        <v>205</v>
      </c>
      <c r="L214" t="s">
        <v>341</v>
      </c>
      <c r="M214" t="s">
        <v>662</v>
      </c>
      <c r="N214" t="s">
        <v>340</v>
      </c>
      <c r="O214" t="s">
        <v>1213</v>
      </c>
      <c r="P214" s="131">
        <v>34349</v>
      </c>
      <c r="Q214" s="131">
        <v>1</v>
      </c>
      <c r="R214" s="131">
        <v>3064.9</v>
      </c>
      <c r="T214" s="131">
        <v>1052.7629999999999</v>
      </c>
      <c r="U214" s="132">
        <v>1.2700000000000001E-3</v>
      </c>
      <c r="V214" s="132">
        <v>3.2849999999999997E-2</v>
      </c>
      <c r="W214" s="132">
        <v>2.724E-2</v>
      </c>
    </row>
    <row r="215" spans="1:23">
      <c r="A215" t="s">
        <v>1214</v>
      </c>
      <c r="B215" t="s">
        <v>1233</v>
      </c>
      <c r="C215" t="s">
        <v>4260</v>
      </c>
      <c r="D215" t="s">
        <v>4261</v>
      </c>
      <c r="E215" t="s">
        <v>310</v>
      </c>
      <c r="F215" t="s">
        <v>4479</v>
      </c>
      <c r="G215" t="s">
        <v>4480</v>
      </c>
      <c r="H215" t="s">
        <v>322</v>
      </c>
      <c r="I215" t="s">
        <v>967</v>
      </c>
      <c r="J215" t="s">
        <v>205</v>
      </c>
      <c r="K215" t="s">
        <v>205</v>
      </c>
      <c r="L215" t="s">
        <v>341</v>
      </c>
      <c r="M215" t="s">
        <v>662</v>
      </c>
      <c r="N215" t="s">
        <v>340</v>
      </c>
      <c r="O215" t="s">
        <v>1213</v>
      </c>
      <c r="P215" s="131">
        <v>34221</v>
      </c>
      <c r="Q215" s="131">
        <v>1</v>
      </c>
      <c r="R215" s="131">
        <v>3075.61</v>
      </c>
      <c r="T215" s="131">
        <v>1052.5039999999999</v>
      </c>
      <c r="U215" s="132">
        <v>1.34E-3</v>
      </c>
      <c r="V215" s="132">
        <v>3.2849999999999997E-2</v>
      </c>
      <c r="W215" s="132">
        <v>2.7230000000000001E-2</v>
      </c>
    </row>
    <row r="216" spans="1:23">
      <c r="A216" t="s">
        <v>1214</v>
      </c>
      <c r="B216" t="s">
        <v>1233</v>
      </c>
      <c r="C216" t="s">
        <v>4334</v>
      </c>
      <c r="D216" t="s">
        <v>4335</v>
      </c>
      <c r="E216" t="s">
        <v>310</v>
      </c>
      <c r="F216" t="s">
        <v>4481</v>
      </c>
      <c r="G216" t="s">
        <v>4482</v>
      </c>
      <c r="H216" t="s">
        <v>322</v>
      </c>
      <c r="I216" t="s">
        <v>965</v>
      </c>
      <c r="J216" t="s">
        <v>205</v>
      </c>
      <c r="K216" t="s">
        <v>205</v>
      </c>
      <c r="L216" t="s">
        <v>341</v>
      </c>
      <c r="M216" t="s">
        <v>575</v>
      </c>
      <c r="N216" t="s">
        <v>340</v>
      </c>
      <c r="O216" t="s">
        <v>1213</v>
      </c>
      <c r="P216" s="131">
        <v>12482</v>
      </c>
      <c r="Q216" s="131">
        <v>1</v>
      </c>
      <c r="R216" s="131">
        <v>8352</v>
      </c>
      <c r="T216" s="131">
        <v>1042.4970000000001</v>
      </c>
      <c r="U216" s="132">
        <v>1.7799999999999999E-3</v>
      </c>
      <c r="V216" s="132">
        <v>3.2530000000000003E-2</v>
      </c>
      <c r="W216" s="132">
        <v>2.6970000000000001E-2</v>
      </c>
    </row>
    <row r="217" spans="1:23">
      <c r="A217" t="s">
        <v>1214</v>
      </c>
      <c r="B217" t="s">
        <v>1233</v>
      </c>
      <c r="C217" t="s">
        <v>4256</v>
      </c>
      <c r="D217" t="s">
        <v>4257</v>
      </c>
      <c r="E217" t="s">
        <v>310</v>
      </c>
      <c r="F217" t="s">
        <v>4459</v>
      </c>
      <c r="G217" t="s">
        <v>4460</v>
      </c>
      <c r="H217" t="s">
        <v>322</v>
      </c>
      <c r="I217" t="s">
        <v>967</v>
      </c>
      <c r="J217" t="s">
        <v>205</v>
      </c>
      <c r="K217" t="s">
        <v>205</v>
      </c>
      <c r="L217" t="s">
        <v>341</v>
      </c>
      <c r="M217" t="s">
        <v>574</v>
      </c>
      <c r="N217" t="s">
        <v>340</v>
      </c>
      <c r="O217" t="s">
        <v>1213</v>
      </c>
      <c r="P217" s="131">
        <v>26604</v>
      </c>
      <c r="Q217" s="131">
        <v>1</v>
      </c>
      <c r="R217" s="131">
        <v>3896.38</v>
      </c>
      <c r="T217" s="131">
        <v>1036.5930000000001</v>
      </c>
      <c r="U217" s="132">
        <v>5.1000000000000004E-4</v>
      </c>
      <c r="V217" s="132">
        <v>3.2349999999999997E-2</v>
      </c>
      <c r="W217" s="132">
        <v>2.682E-2</v>
      </c>
    </row>
    <row r="218" spans="1:23">
      <c r="A218" t="s">
        <v>1214</v>
      </c>
      <c r="B218" t="s">
        <v>1233</v>
      </c>
      <c r="C218" t="s">
        <v>4264</v>
      </c>
      <c r="D218" t="s">
        <v>4265</v>
      </c>
      <c r="E218" t="s">
        <v>310</v>
      </c>
      <c r="F218" t="s">
        <v>4342</v>
      </c>
      <c r="G218" t="s">
        <v>4343</v>
      </c>
      <c r="H218" t="s">
        <v>322</v>
      </c>
      <c r="I218" t="s">
        <v>965</v>
      </c>
      <c r="J218" t="s">
        <v>205</v>
      </c>
      <c r="K218" t="s">
        <v>205</v>
      </c>
      <c r="L218" t="s">
        <v>341</v>
      </c>
      <c r="M218" t="s">
        <v>575</v>
      </c>
      <c r="N218" t="s">
        <v>340</v>
      </c>
      <c r="O218" t="s">
        <v>1213</v>
      </c>
      <c r="P218" s="131">
        <v>34372</v>
      </c>
      <c r="Q218" s="131">
        <v>1</v>
      </c>
      <c r="R218" s="131">
        <v>2915</v>
      </c>
      <c r="T218" s="131">
        <v>1001.944</v>
      </c>
      <c r="U218" s="132">
        <v>4.0000000000000002E-4</v>
      </c>
      <c r="V218" s="132">
        <v>3.1269999999999999E-2</v>
      </c>
      <c r="W218" s="132">
        <v>2.5919999999999999E-2</v>
      </c>
    </row>
    <row r="219" spans="1:23">
      <c r="A219" t="s">
        <v>1214</v>
      </c>
      <c r="B219" t="s">
        <v>1233</v>
      </c>
      <c r="C219" t="s">
        <v>4334</v>
      </c>
      <c r="D219" t="s">
        <v>4335</v>
      </c>
      <c r="E219" t="s">
        <v>310</v>
      </c>
      <c r="F219" t="s">
        <v>4463</v>
      </c>
      <c r="G219" t="s">
        <v>4464</v>
      </c>
      <c r="H219" t="s">
        <v>322</v>
      </c>
      <c r="I219" t="s">
        <v>967</v>
      </c>
      <c r="J219" t="s">
        <v>205</v>
      </c>
      <c r="K219" t="s">
        <v>205</v>
      </c>
      <c r="L219" t="s">
        <v>341</v>
      </c>
      <c r="M219" t="s">
        <v>577</v>
      </c>
      <c r="N219" t="s">
        <v>340</v>
      </c>
      <c r="O219" t="s">
        <v>1213</v>
      </c>
      <c r="P219" s="131">
        <v>11743</v>
      </c>
      <c r="Q219" s="131">
        <v>1</v>
      </c>
      <c r="R219" s="131">
        <v>5603.55</v>
      </c>
      <c r="T219" s="131">
        <v>658.02499999999998</v>
      </c>
      <c r="U219" s="132">
        <v>1.9599999999999999E-3</v>
      </c>
      <c r="V219" s="132">
        <v>2.0539999999999999E-2</v>
      </c>
      <c r="W219" s="132">
        <v>1.703E-2</v>
      </c>
    </row>
    <row r="220" spans="1:23">
      <c r="A220" t="s">
        <v>1214</v>
      </c>
      <c r="B220" t="s">
        <v>1233</v>
      </c>
      <c r="C220" t="s">
        <v>4264</v>
      </c>
      <c r="D220" t="s">
        <v>4265</v>
      </c>
      <c r="E220" t="s">
        <v>310</v>
      </c>
      <c r="F220" t="s">
        <v>4266</v>
      </c>
      <c r="G220" t="s">
        <v>4267</v>
      </c>
      <c r="H220" t="s">
        <v>322</v>
      </c>
      <c r="I220" t="s">
        <v>965</v>
      </c>
      <c r="J220" t="s">
        <v>205</v>
      </c>
      <c r="K220" t="s">
        <v>205</v>
      </c>
      <c r="L220" t="s">
        <v>341</v>
      </c>
      <c r="M220" t="s">
        <v>573</v>
      </c>
      <c r="N220" t="s">
        <v>340</v>
      </c>
      <c r="O220" t="s">
        <v>1213</v>
      </c>
      <c r="P220" s="131">
        <v>19425</v>
      </c>
      <c r="Q220" s="131">
        <v>1</v>
      </c>
      <c r="R220" s="131">
        <v>2968</v>
      </c>
      <c r="T220" s="131">
        <v>576.53399999999999</v>
      </c>
      <c r="U220" s="132">
        <v>9.0000000000000006E-5</v>
      </c>
      <c r="V220" s="132">
        <v>1.7989999999999999E-2</v>
      </c>
      <c r="W220" s="132">
        <v>1.4919999999999999E-2</v>
      </c>
    </row>
    <row r="221" spans="1:23">
      <c r="A221" t="s">
        <v>1214</v>
      </c>
      <c r="B221" t="s">
        <v>1233</v>
      </c>
      <c r="C221" t="s">
        <v>4256</v>
      </c>
      <c r="D221" t="s">
        <v>4257</v>
      </c>
      <c r="E221" t="s">
        <v>310</v>
      </c>
      <c r="F221" t="s">
        <v>4483</v>
      </c>
      <c r="G221" t="s">
        <v>4484</v>
      </c>
      <c r="H221" t="s">
        <v>322</v>
      </c>
      <c r="I221" t="s">
        <v>967</v>
      </c>
      <c r="J221" t="s">
        <v>205</v>
      </c>
      <c r="K221" t="s">
        <v>205</v>
      </c>
      <c r="L221" t="s">
        <v>341</v>
      </c>
      <c r="M221" t="s">
        <v>669</v>
      </c>
      <c r="N221" t="s">
        <v>340</v>
      </c>
      <c r="O221" t="s">
        <v>1213</v>
      </c>
      <c r="P221" s="131">
        <v>3187</v>
      </c>
      <c r="Q221" s="131">
        <v>1</v>
      </c>
      <c r="R221" s="131">
        <v>6173.1</v>
      </c>
      <c r="T221" s="131">
        <v>196.73699999999999</v>
      </c>
      <c r="U221" s="132">
        <v>3.3E-4</v>
      </c>
      <c r="V221" s="132">
        <v>6.1399999999999996E-3</v>
      </c>
      <c r="W221" s="132">
        <v>5.0899999999999999E-3</v>
      </c>
    </row>
    <row r="222" spans="1:23">
      <c r="A222" t="s">
        <v>1214</v>
      </c>
      <c r="B222" t="s">
        <v>1233</v>
      </c>
      <c r="C222" t="s">
        <v>4256</v>
      </c>
      <c r="D222" t="s">
        <v>4257</v>
      </c>
      <c r="E222" t="s">
        <v>310</v>
      </c>
      <c r="F222" t="s">
        <v>4258</v>
      </c>
      <c r="G222" t="s">
        <v>4259</v>
      </c>
      <c r="H222" t="s">
        <v>322</v>
      </c>
      <c r="I222" t="s">
        <v>965</v>
      </c>
      <c r="J222" t="s">
        <v>205</v>
      </c>
      <c r="K222" t="s">
        <v>205</v>
      </c>
      <c r="L222" t="s">
        <v>341</v>
      </c>
      <c r="M222" t="s">
        <v>573</v>
      </c>
      <c r="N222" t="s">
        <v>340</v>
      </c>
      <c r="O222" t="s">
        <v>1213</v>
      </c>
      <c r="P222" s="131">
        <v>412</v>
      </c>
      <c r="Q222" s="131">
        <v>1</v>
      </c>
      <c r="R222" s="131">
        <v>29540</v>
      </c>
      <c r="T222" s="131">
        <v>121.705</v>
      </c>
      <c r="U222" s="132">
        <v>1.0000000000000001E-5</v>
      </c>
      <c r="V222" s="132">
        <v>3.8E-3</v>
      </c>
      <c r="W222" s="132">
        <v>3.15E-3</v>
      </c>
    </row>
    <row r="223" spans="1:23">
      <c r="A223" t="s">
        <v>1214</v>
      </c>
      <c r="B223" t="s">
        <v>1233</v>
      </c>
      <c r="C223" t="s">
        <v>4244</v>
      </c>
      <c r="D223" t="s">
        <v>4245</v>
      </c>
      <c r="E223" t="s">
        <v>313</v>
      </c>
      <c r="F223" t="s">
        <v>4246</v>
      </c>
      <c r="G223" t="s">
        <v>4247</v>
      </c>
      <c r="H223" t="s">
        <v>322</v>
      </c>
      <c r="I223" t="s">
        <v>966</v>
      </c>
      <c r="J223" t="s">
        <v>206</v>
      </c>
      <c r="K223" t="s">
        <v>225</v>
      </c>
      <c r="L223" t="s">
        <v>345</v>
      </c>
      <c r="M223" t="s">
        <v>605</v>
      </c>
      <c r="N223" t="s">
        <v>340</v>
      </c>
      <c r="O223" t="s">
        <v>1216</v>
      </c>
      <c r="P223" s="131">
        <v>489</v>
      </c>
      <c r="Q223" s="131">
        <v>3.3719999999999999</v>
      </c>
      <c r="R223" s="131">
        <v>61785</v>
      </c>
      <c r="S223" s="131">
        <v>0.64600000000000002</v>
      </c>
      <c r="T223" s="131">
        <v>1020.955</v>
      </c>
      <c r="U223" s="132">
        <v>0</v>
      </c>
      <c r="V223" s="132">
        <v>3.1879999999999999E-2</v>
      </c>
      <c r="W223" s="132">
        <v>2.6429999999999999E-2</v>
      </c>
    </row>
    <row r="224" spans="1:23">
      <c r="A224" t="s">
        <v>1214</v>
      </c>
      <c r="B224" t="s">
        <v>1233</v>
      </c>
      <c r="C224" t="s">
        <v>4228</v>
      </c>
      <c r="D224" t="s">
        <v>4229</v>
      </c>
      <c r="E224" t="s">
        <v>80</v>
      </c>
      <c r="F224" t="s">
        <v>4230</v>
      </c>
      <c r="G224" t="s">
        <v>4231</v>
      </c>
      <c r="H224" t="s">
        <v>322</v>
      </c>
      <c r="I224" t="s">
        <v>966</v>
      </c>
      <c r="J224" t="s">
        <v>206</v>
      </c>
      <c r="K224" t="s">
        <v>225</v>
      </c>
      <c r="L224" t="s">
        <v>345</v>
      </c>
      <c r="M224" t="s">
        <v>605</v>
      </c>
      <c r="N224" t="s">
        <v>340</v>
      </c>
      <c r="O224" t="s">
        <v>1216</v>
      </c>
      <c r="P224" s="131">
        <v>440</v>
      </c>
      <c r="Q224" s="131">
        <v>3.3719999999999999</v>
      </c>
      <c r="R224" s="131">
        <v>56803</v>
      </c>
      <c r="S224" s="131">
        <v>0.76800000000000002</v>
      </c>
      <c r="T224" s="131">
        <v>845.36300000000006</v>
      </c>
      <c r="U224" s="132">
        <v>0</v>
      </c>
      <c r="V224" s="132">
        <v>2.6409999999999999E-2</v>
      </c>
      <c r="W224" s="132">
        <v>2.189E-2</v>
      </c>
    </row>
    <row r="225" spans="1:23">
      <c r="A225" t="s">
        <v>1214</v>
      </c>
      <c r="B225" t="s">
        <v>1233</v>
      </c>
      <c r="C225" t="s">
        <v>4236</v>
      </c>
      <c r="D225" t="s">
        <v>4237</v>
      </c>
      <c r="E225" t="s">
        <v>80</v>
      </c>
      <c r="F225" t="s">
        <v>4238</v>
      </c>
      <c r="G225" t="s">
        <v>4239</v>
      </c>
      <c r="H225" t="s">
        <v>322</v>
      </c>
      <c r="I225" t="s">
        <v>966</v>
      </c>
      <c r="J225" t="s">
        <v>206</v>
      </c>
      <c r="K225" t="s">
        <v>225</v>
      </c>
      <c r="L225" t="s">
        <v>347</v>
      </c>
      <c r="M225" t="s">
        <v>598</v>
      </c>
      <c r="N225" t="s">
        <v>340</v>
      </c>
      <c r="O225" t="s">
        <v>1216</v>
      </c>
      <c r="P225" s="131">
        <v>424</v>
      </c>
      <c r="Q225" s="131">
        <v>3.3719999999999999</v>
      </c>
      <c r="R225" s="131">
        <v>55164</v>
      </c>
      <c r="S225" s="131">
        <v>0.188</v>
      </c>
      <c r="T225" s="131">
        <v>789.32899999999995</v>
      </c>
      <c r="U225" s="132">
        <v>0</v>
      </c>
      <c r="V225" s="132">
        <v>2.4639999999999999E-2</v>
      </c>
      <c r="W225" s="132">
        <v>2.043E-2</v>
      </c>
    </row>
    <row r="226" spans="1:23">
      <c r="A226" t="s">
        <v>1214</v>
      </c>
      <c r="B226" t="s">
        <v>1233</v>
      </c>
      <c r="C226" t="s">
        <v>4240</v>
      </c>
      <c r="D226" t="s">
        <v>4241</v>
      </c>
      <c r="E226" t="s">
        <v>80</v>
      </c>
      <c r="F226" t="s">
        <v>4485</v>
      </c>
      <c r="G226" t="s">
        <v>4486</v>
      </c>
      <c r="H226" t="s">
        <v>322</v>
      </c>
      <c r="I226" t="s">
        <v>966</v>
      </c>
      <c r="J226" t="s">
        <v>206</v>
      </c>
      <c r="K226" t="s">
        <v>225</v>
      </c>
      <c r="L226" t="s">
        <v>345</v>
      </c>
      <c r="M226" t="s">
        <v>605</v>
      </c>
      <c r="N226" t="s">
        <v>340</v>
      </c>
      <c r="O226" t="s">
        <v>1216</v>
      </c>
      <c r="P226" s="131">
        <v>278</v>
      </c>
      <c r="Q226" s="131">
        <v>3.3719999999999999</v>
      </c>
      <c r="R226" s="131">
        <v>62090</v>
      </c>
      <c r="T226" s="131">
        <v>582.04200000000003</v>
      </c>
      <c r="U226" s="132">
        <v>0</v>
      </c>
      <c r="V226" s="132">
        <v>1.8159999999999999E-2</v>
      </c>
      <c r="W226" s="132">
        <v>1.506E-2</v>
      </c>
    </row>
    <row r="227" spans="1:23">
      <c r="A227" t="s">
        <v>1214</v>
      </c>
      <c r="B227" t="s">
        <v>1233</v>
      </c>
      <c r="C227" t="s">
        <v>4240</v>
      </c>
      <c r="D227" t="s">
        <v>4241</v>
      </c>
      <c r="E227" t="s">
        <v>80</v>
      </c>
      <c r="F227" t="s">
        <v>4415</v>
      </c>
      <c r="G227" t="s">
        <v>4416</v>
      </c>
      <c r="H227" t="s">
        <v>322</v>
      </c>
      <c r="I227" t="s">
        <v>966</v>
      </c>
      <c r="J227" t="s">
        <v>206</v>
      </c>
      <c r="K227" t="s">
        <v>225</v>
      </c>
      <c r="L227" t="s">
        <v>345</v>
      </c>
      <c r="M227" t="s">
        <v>736</v>
      </c>
      <c r="N227" t="s">
        <v>340</v>
      </c>
      <c r="O227" t="s">
        <v>1216</v>
      </c>
      <c r="P227" s="131">
        <v>141</v>
      </c>
      <c r="Q227" s="131">
        <v>3.3719999999999999</v>
      </c>
      <c r="R227" s="131">
        <v>23870</v>
      </c>
      <c r="T227" s="131">
        <v>113.49</v>
      </c>
      <c r="U227" s="132">
        <v>0</v>
      </c>
      <c r="V227" s="132">
        <v>3.5400000000000002E-3</v>
      </c>
      <c r="W227" s="132">
        <v>2.9399999999999999E-3</v>
      </c>
    </row>
    <row r="228" spans="1:23">
      <c r="A228" t="s">
        <v>1214</v>
      </c>
      <c r="B228" t="s">
        <v>1233</v>
      </c>
      <c r="C228" t="s">
        <v>4244</v>
      </c>
      <c r="D228" t="s">
        <v>4245</v>
      </c>
      <c r="E228" t="s">
        <v>313</v>
      </c>
      <c r="F228" t="s">
        <v>4487</v>
      </c>
      <c r="G228" t="s">
        <v>4488</v>
      </c>
      <c r="H228" t="s">
        <v>322</v>
      </c>
      <c r="I228" t="s">
        <v>966</v>
      </c>
      <c r="J228" t="s">
        <v>206</v>
      </c>
      <c r="K228" t="s">
        <v>225</v>
      </c>
      <c r="L228" t="s">
        <v>345</v>
      </c>
      <c r="M228" t="s">
        <v>736</v>
      </c>
      <c r="N228" t="s">
        <v>340</v>
      </c>
      <c r="O228" t="s">
        <v>1216</v>
      </c>
      <c r="P228" s="131">
        <v>401</v>
      </c>
      <c r="Q228" s="131">
        <v>3.3719999999999999</v>
      </c>
      <c r="R228" s="131">
        <v>8166</v>
      </c>
      <c r="T228" s="131">
        <v>110.41800000000001</v>
      </c>
      <c r="U228" s="132">
        <v>0</v>
      </c>
      <c r="V228" s="132">
        <v>3.4499999999999999E-3</v>
      </c>
      <c r="W228" s="132">
        <v>2.8600000000000001E-3</v>
      </c>
    </row>
    <row r="229" spans="1:23">
      <c r="A229" t="s">
        <v>1214</v>
      </c>
      <c r="B229" t="s">
        <v>1233</v>
      </c>
      <c r="C229" t="s">
        <v>4240</v>
      </c>
      <c r="D229" t="s">
        <v>4241</v>
      </c>
      <c r="E229" t="s">
        <v>80</v>
      </c>
      <c r="F229" t="s">
        <v>4403</v>
      </c>
      <c r="G229" t="s">
        <v>4404</v>
      </c>
      <c r="H229" t="s">
        <v>322</v>
      </c>
      <c r="I229" t="s">
        <v>966</v>
      </c>
      <c r="J229" t="s">
        <v>206</v>
      </c>
      <c r="K229" t="s">
        <v>225</v>
      </c>
      <c r="L229" t="s">
        <v>345</v>
      </c>
      <c r="M229" t="s">
        <v>603</v>
      </c>
      <c r="N229" t="s">
        <v>340</v>
      </c>
      <c r="O229" t="s">
        <v>1216</v>
      </c>
      <c r="P229" s="131">
        <v>104</v>
      </c>
      <c r="Q229" s="131">
        <v>3.3719999999999999</v>
      </c>
      <c r="R229" s="131">
        <v>21579</v>
      </c>
      <c r="T229" s="131">
        <v>75.674999999999997</v>
      </c>
      <c r="U229" s="132">
        <v>0</v>
      </c>
      <c r="V229" s="132">
        <v>2.3600000000000001E-3</v>
      </c>
      <c r="W229" s="132">
        <v>1.9599999999999999E-3</v>
      </c>
    </row>
    <row r="230" spans="1:23">
      <c r="A230" t="s">
        <v>1214</v>
      </c>
      <c r="B230" t="s">
        <v>1234</v>
      </c>
      <c r="C230" t="s">
        <v>4260</v>
      </c>
      <c r="D230" t="s">
        <v>4261</v>
      </c>
      <c r="E230" t="s">
        <v>310</v>
      </c>
      <c r="F230" t="s">
        <v>4469</v>
      </c>
      <c r="G230" t="s">
        <v>4470</v>
      </c>
      <c r="H230" t="s">
        <v>322</v>
      </c>
      <c r="I230" t="s">
        <v>967</v>
      </c>
      <c r="J230" t="s">
        <v>205</v>
      </c>
      <c r="K230" t="s">
        <v>205</v>
      </c>
      <c r="L230" t="s">
        <v>341</v>
      </c>
      <c r="M230" t="s">
        <v>576</v>
      </c>
      <c r="N230" t="s">
        <v>340</v>
      </c>
      <c r="O230" t="s">
        <v>1213</v>
      </c>
      <c r="P230" s="131">
        <v>5249827</v>
      </c>
      <c r="Q230" s="131">
        <v>1</v>
      </c>
      <c r="R230" s="131">
        <v>373.55</v>
      </c>
      <c r="T230" s="131">
        <v>19610.728999999999</v>
      </c>
      <c r="U230" s="132">
        <v>9.1400000000000006E-3</v>
      </c>
      <c r="V230" s="132">
        <v>0.43720999999999999</v>
      </c>
      <c r="W230" s="132">
        <v>3.8719999999999997E-2</v>
      </c>
    </row>
    <row r="231" spans="1:23">
      <c r="A231" t="s">
        <v>1214</v>
      </c>
      <c r="B231" t="s">
        <v>1234</v>
      </c>
      <c r="C231" t="s">
        <v>4260</v>
      </c>
      <c r="D231" t="s">
        <v>4261</v>
      </c>
      <c r="E231" t="s">
        <v>310</v>
      </c>
      <c r="F231" t="s">
        <v>4300</v>
      </c>
      <c r="G231" t="s">
        <v>4301</v>
      </c>
      <c r="H231" t="s">
        <v>322</v>
      </c>
      <c r="I231" t="s">
        <v>967</v>
      </c>
      <c r="J231" t="s">
        <v>205</v>
      </c>
      <c r="K231" t="s">
        <v>205</v>
      </c>
      <c r="L231" t="s">
        <v>341</v>
      </c>
      <c r="M231" t="s">
        <v>631</v>
      </c>
      <c r="N231" t="s">
        <v>340</v>
      </c>
      <c r="O231" t="s">
        <v>1213</v>
      </c>
      <c r="P231" s="131">
        <v>1386757</v>
      </c>
      <c r="Q231" s="131">
        <v>1</v>
      </c>
      <c r="R231" s="131">
        <v>416.89</v>
      </c>
      <c r="T231" s="131">
        <v>5781.2510000000002</v>
      </c>
      <c r="U231" s="132">
        <v>1.89E-3</v>
      </c>
      <c r="V231" s="132">
        <v>0.12889</v>
      </c>
      <c r="W231" s="132">
        <v>1.142E-2</v>
      </c>
    </row>
    <row r="232" spans="1:23">
      <c r="A232" t="s">
        <v>1214</v>
      </c>
      <c r="B232" t="s">
        <v>1234</v>
      </c>
      <c r="C232" t="s">
        <v>4256</v>
      </c>
      <c r="D232" t="s">
        <v>4257</v>
      </c>
      <c r="E232" t="s">
        <v>310</v>
      </c>
      <c r="F232" t="s">
        <v>4459</v>
      </c>
      <c r="G232" t="s">
        <v>4460</v>
      </c>
      <c r="H232" t="s">
        <v>322</v>
      </c>
      <c r="I232" t="s">
        <v>967</v>
      </c>
      <c r="J232" t="s">
        <v>205</v>
      </c>
      <c r="K232" t="s">
        <v>205</v>
      </c>
      <c r="L232" t="s">
        <v>341</v>
      </c>
      <c r="M232" t="s">
        <v>574</v>
      </c>
      <c r="N232" t="s">
        <v>340</v>
      </c>
      <c r="O232" t="s">
        <v>1213</v>
      </c>
      <c r="P232" s="131">
        <v>141543</v>
      </c>
      <c r="Q232" s="131">
        <v>1</v>
      </c>
      <c r="R232" s="131">
        <v>3896.38</v>
      </c>
      <c r="T232" s="131">
        <v>5515.0529999999999</v>
      </c>
      <c r="U232" s="132">
        <v>2.7100000000000002E-3</v>
      </c>
      <c r="V232" s="132">
        <v>0.12296</v>
      </c>
      <c r="W232" s="132">
        <v>1.089E-2</v>
      </c>
    </row>
    <row r="233" spans="1:23">
      <c r="A233" t="s">
        <v>1214</v>
      </c>
      <c r="B233" t="s">
        <v>1234</v>
      </c>
      <c r="C233" t="s">
        <v>4256</v>
      </c>
      <c r="D233" t="s">
        <v>4257</v>
      </c>
      <c r="E233" t="s">
        <v>310</v>
      </c>
      <c r="F233" t="s">
        <v>4310</v>
      </c>
      <c r="G233" t="s">
        <v>4311</v>
      </c>
      <c r="H233" t="s">
        <v>322</v>
      </c>
      <c r="I233" t="s">
        <v>967</v>
      </c>
      <c r="J233" t="s">
        <v>205</v>
      </c>
      <c r="K233" t="s">
        <v>205</v>
      </c>
      <c r="L233" t="s">
        <v>341</v>
      </c>
      <c r="M233" t="s">
        <v>631</v>
      </c>
      <c r="N233" t="s">
        <v>340</v>
      </c>
      <c r="O233" t="s">
        <v>1213</v>
      </c>
      <c r="P233" s="131">
        <v>127021</v>
      </c>
      <c r="Q233" s="131">
        <v>1</v>
      </c>
      <c r="R233" s="131">
        <v>4200.04</v>
      </c>
      <c r="T233" s="131">
        <v>5334.933</v>
      </c>
      <c r="U233" s="132">
        <v>3.2599999999999999E-3</v>
      </c>
      <c r="V233" s="132">
        <v>0.11894</v>
      </c>
      <c r="W233" s="132">
        <v>1.0529999999999999E-2</v>
      </c>
    </row>
    <row r="234" spans="1:23">
      <c r="A234" t="s">
        <v>1214</v>
      </c>
      <c r="B234" t="s">
        <v>1234</v>
      </c>
      <c r="C234" t="s">
        <v>4256</v>
      </c>
      <c r="D234" t="s">
        <v>4257</v>
      </c>
      <c r="E234" t="s">
        <v>310</v>
      </c>
      <c r="F234" t="s">
        <v>4290</v>
      </c>
      <c r="G234" t="s">
        <v>4291</v>
      </c>
      <c r="H234" t="s">
        <v>322</v>
      </c>
      <c r="I234" t="s">
        <v>967</v>
      </c>
      <c r="J234" t="s">
        <v>205</v>
      </c>
      <c r="K234" t="s">
        <v>205</v>
      </c>
      <c r="L234" t="s">
        <v>341</v>
      </c>
      <c r="M234" t="s">
        <v>577</v>
      </c>
      <c r="N234" t="s">
        <v>340</v>
      </c>
      <c r="O234" t="s">
        <v>1213</v>
      </c>
      <c r="P234" s="131">
        <v>125890</v>
      </c>
      <c r="Q234" s="131">
        <v>1</v>
      </c>
      <c r="R234" s="131">
        <v>3822.55</v>
      </c>
      <c r="T234" s="131">
        <v>4812.2079999999996</v>
      </c>
      <c r="U234" s="132">
        <v>1.75E-3</v>
      </c>
      <c r="V234" s="132">
        <v>0.10729</v>
      </c>
      <c r="W234" s="132">
        <v>9.4999999999999998E-3</v>
      </c>
    </row>
    <row r="235" spans="1:23">
      <c r="A235" t="s">
        <v>1214</v>
      </c>
      <c r="B235" t="s">
        <v>1234</v>
      </c>
      <c r="C235" t="s">
        <v>4256</v>
      </c>
      <c r="D235" t="s">
        <v>4257</v>
      </c>
      <c r="E235" t="s">
        <v>310</v>
      </c>
      <c r="F235" t="s">
        <v>4258</v>
      </c>
      <c r="G235" t="s">
        <v>4259</v>
      </c>
      <c r="H235" t="s">
        <v>322</v>
      </c>
      <c r="I235" t="s">
        <v>965</v>
      </c>
      <c r="J235" t="s">
        <v>205</v>
      </c>
      <c r="K235" t="s">
        <v>205</v>
      </c>
      <c r="L235" t="s">
        <v>341</v>
      </c>
      <c r="M235" t="s">
        <v>573</v>
      </c>
      <c r="N235" t="s">
        <v>340</v>
      </c>
      <c r="O235" t="s">
        <v>1213</v>
      </c>
      <c r="P235" s="131">
        <v>3454</v>
      </c>
      <c r="Q235" s="131">
        <v>1</v>
      </c>
      <c r="R235" s="131">
        <v>29540</v>
      </c>
      <c r="T235" s="131">
        <v>1020.312</v>
      </c>
      <c r="U235" s="132">
        <v>1E-4</v>
      </c>
      <c r="V235" s="132">
        <v>2.2749999999999999E-2</v>
      </c>
      <c r="W235" s="132">
        <v>2.0100000000000001E-3</v>
      </c>
    </row>
    <row r="236" spans="1:23">
      <c r="A236" t="s">
        <v>1214</v>
      </c>
      <c r="B236" t="s">
        <v>1234</v>
      </c>
      <c r="C236" t="s">
        <v>4264</v>
      </c>
      <c r="D236" t="s">
        <v>4265</v>
      </c>
      <c r="E236" t="s">
        <v>310</v>
      </c>
      <c r="F236" t="s">
        <v>4342</v>
      </c>
      <c r="G236" t="s">
        <v>4343</v>
      </c>
      <c r="H236" t="s">
        <v>322</v>
      </c>
      <c r="I236" t="s">
        <v>965</v>
      </c>
      <c r="J236" t="s">
        <v>205</v>
      </c>
      <c r="K236" t="s">
        <v>205</v>
      </c>
      <c r="L236" t="s">
        <v>341</v>
      </c>
      <c r="M236" t="s">
        <v>575</v>
      </c>
      <c r="N236" t="s">
        <v>340</v>
      </c>
      <c r="O236" t="s">
        <v>1213</v>
      </c>
      <c r="P236" s="131">
        <v>34243</v>
      </c>
      <c r="Q236" s="131">
        <v>1</v>
      </c>
      <c r="R236" s="131">
        <v>2915</v>
      </c>
      <c r="T236" s="131">
        <v>998.18299999999999</v>
      </c>
      <c r="U236" s="132">
        <v>4.0000000000000002E-4</v>
      </c>
      <c r="V236" s="132">
        <v>2.2249999999999999E-2</v>
      </c>
      <c r="W236" s="132">
        <v>1.97E-3</v>
      </c>
    </row>
    <row r="237" spans="1:23">
      <c r="A237" t="s">
        <v>1214</v>
      </c>
      <c r="B237" t="s">
        <v>1234</v>
      </c>
      <c r="C237" t="s">
        <v>4240</v>
      </c>
      <c r="D237" t="s">
        <v>4241</v>
      </c>
      <c r="E237" t="s">
        <v>80</v>
      </c>
      <c r="F237" t="s">
        <v>4489</v>
      </c>
      <c r="G237" t="s">
        <v>4490</v>
      </c>
      <c r="H237" t="s">
        <v>322</v>
      </c>
      <c r="I237" t="s">
        <v>968</v>
      </c>
      <c r="J237" t="s">
        <v>206</v>
      </c>
      <c r="K237" t="s">
        <v>225</v>
      </c>
      <c r="L237" t="s">
        <v>345</v>
      </c>
      <c r="M237" t="s">
        <v>733</v>
      </c>
      <c r="N237" t="s">
        <v>340</v>
      </c>
      <c r="O237" t="s">
        <v>1216</v>
      </c>
      <c r="P237" s="131">
        <v>4820</v>
      </c>
      <c r="Q237" s="131">
        <v>3.3719999999999999</v>
      </c>
      <c r="R237" s="131">
        <v>10961</v>
      </c>
      <c r="T237" s="131">
        <v>1781.4960000000001</v>
      </c>
      <c r="U237" s="132">
        <v>0</v>
      </c>
      <c r="V237" s="132">
        <v>3.9719999999999998E-2</v>
      </c>
      <c r="W237" s="132">
        <v>3.5200000000000001E-3</v>
      </c>
    </row>
    <row r="238" spans="1:23">
      <c r="A238" t="s">
        <v>1214</v>
      </c>
      <c r="B238" t="s">
        <v>1235</v>
      </c>
      <c r="C238" t="s">
        <v>4451</v>
      </c>
      <c r="D238" t="s">
        <v>4452</v>
      </c>
      <c r="E238" t="s">
        <v>80</v>
      </c>
      <c r="F238" t="s">
        <v>4491</v>
      </c>
      <c r="G238" t="s">
        <v>4492</v>
      </c>
      <c r="H238" t="s">
        <v>322</v>
      </c>
      <c r="I238" t="s">
        <v>966</v>
      </c>
      <c r="J238" t="s">
        <v>206</v>
      </c>
      <c r="K238" t="s">
        <v>282</v>
      </c>
      <c r="L238" t="s">
        <v>381</v>
      </c>
      <c r="M238" t="s">
        <v>605</v>
      </c>
      <c r="N238" t="s">
        <v>340</v>
      </c>
      <c r="O238" t="s">
        <v>1216</v>
      </c>
      <c r="P238" s="131">
        <v>23001</v>
      </c>
      <c r="Q238" s="131">
        <v>3.3719999999999999</v>
      </c>
      <c r="R238" s="131">
        <v>44471</v>
      </c>
      <c r="T238" s="131">
        <v>34491.428</v>
      </c>
      <c r="U238" s="132">
        <v>0</v>
      </c>
      <c r="V238" s="132">
        <v>0.25059999999999999</v>
      </c>
      <c r="W238" s="132">
        <v>5.9420000000000001E-2</v>
      </c>
    </row>
    <row r="239" spans="1:23">
      <c r="A239" t="s">
        <v>1214</v>
      </c>
      <c r="B239" t="s">
        <v>1235</v>
      </c>
      <c r="C239" t="s">
        <v>4232</v>
      </c>
      <c r="D239" t="s">
        <v>4233</v>
      </c>
      <c r="E239" t="s">
        <v>80</v>
      </c>
      <c r="F239" t="s">
        <v>4234</v>
      </c>
      <c r="G239" t="s">
        <v>4235</v>
      </c>
      <c r="H239" t="s">
        <v>322</v>
      </c>
      <c r="I239" t="s">
        <v>966</v>
      </c>
      <c r="J239" t="s">
        <v>206</v>
      </c>
      <c r="K239" t="s">
        <v>225</v>
      </c>
      <c r="L239" t="s">
        <v>381</v>
      </c>
      <c r="M239" t="s">
        <v>605</v>
      </c>
      <c r="N239" t="s">
        <v>340</v>
      </c>
      <c r="O239" t="s">
        <v>1216</v>
      </c>
      <c r="P239" s="131">
        <v>8328</v>
      </c>
      <c r="Q239" s="131">
        <v>3.3719999999999999</v>
      </c>
      <c r="R239" s="131">
        <v>122758</v>
      </c>
      <c r="T239" s="131">
        <v>34472.921000000002</v>
      </c>
      <c r="U239" s="132">
        <v>0</v>
      </c>
      <c r="V239" s="132">
        <v>0.25046000000000002</v>
      </c>
      <c r="W239" s="132">
        <v>5.9389999999999998E-2</v>
      </c>
    </row>
    <row r="240" spans="1:23">
      <c r="A240" t="s">
        <v>1214</v>
      </c>
      <c r="B240" t="s">
        <v>1235</v>
      </c>
      <c r="C240" t="s">
        <v>4443</v>
      </c>
      <c r="D240" t="s">
        <v>4444</v>
      </c>
      <c r="E240" t="s">
        <v>80</v>
      </c>
      <c r="F240" t="s">
        <v>4493</v>
      </c>
      <c r="G240" t="s">
        <v>4494</v>
      </c>
      <c r="H240" t="s">
        <v>322</v>
      </c>
      <c r="I240" t="s">
        <v>966</v>
      </c>
      <c r="J240" t="s">
        <v>206</v>
      </c>
      <c r="K240" t="s">
        <v>294</v>
      </c>
      <c r="L240" t="s">
        <v>315</v>
      </c>
      <c r="M240" t="s">
        <v>605</v>
      </c>
      <c r="N240" t="s">
        <v>340</v>
      </c>
      <c r="O240" t="s">
        <v>1216</v>
      </c>
      <c r="P240" s="131">
        <v>83522</v>
      </c>
      <c r="Q240" s="131">
        <v>3.3719999999999999</v>
      </c>
      <c r="R240" s="131">
        <v>12221.04</v>
      </c>
      <c r="T240" s="131">
        <v>34418.870999999999</v>
      </c>
      <c r="U240" s="132">
        <v>1.0000000000000001E-5</v>
      </c>
      <c r="V240" s="132">
        <v>0.25007000000000001</v>
      </c>
      <c r="W240" s="132">
        <v>5.9299999999999999E-2</v>
      </c>
    </row>
    <row r="241" spans="1:23">
      <c r="A241" t="s">
        <v>1214</v>
      </c>
      <c r="B241" t="s">
        <v>1235</v>
      </c>
      <c r="C241" t="s">
        <v>4495</v>
      </c>
      <c r="D241" t="s">
        <v>4496</v>
      </c>
      <c r="E241" t="s">
        <v>80</v>
      </c>
      <c r="F241" t="s">
        <v>4497</v>
      </c>
      <c r="G241" t="s">
        <v>4498</v>
      </c>
      <c r="H241" t="s">
        <v>322</v>
      </c>
      <c r="I241" t="s">
        <v>966</v>
      </c>
      <c r="J241" t="s">
        <v>206</v>
      </c>
      <c r="K241" t="s">
        <v>294</v>
      </c>
      <c r="L241" t="s">
        <v>315</v>
      </c>
      <c r="M241" t="s">
        <v>605</v>
      </c>
      <c r="N241" t="s">
        <v>340</v>
      </c>
      <c r="O241" t="s">
        <v>1216</v>
      </c>
      <c r="P241" s="131">
        <v>408704</v>
      </c>
      <c r="Q241" s="131">
        <v>3.3719999999999999</v>
      </c>
      <c r="R241" s="131">
        <v>2485.44</v>
      </c>
      <c r="T241" s="131">
        <v>34253.089</v>
      </c>
      <c r="U241" s="132">
        <v>6.0000000000000002E-5</v>
      </c>
      <c r="V241" s="132">
        <v>0.24887000000000001</v>
      </c>
      <c r="W241" s="132">
        <v>5.901E-2</v>
      </c>
    </row>
    <row r="242" spans="1:23">
      <c r="A242" t="s">
        <v>1214</v>
      </c>
      <c r="B242" t="s">
        <v>1238</v>
      </c>
      <c r="C242" t="s">
        <v>4256</v>
      </c>
      <c r="D242" t="s">
        <v>4257</v>
      </c>
      <c r="E242" t="s">
        <v>310</v>
      </c>
      <c r="F242" t="s">
        <v>4290</v>
      </c>
      <c r="G242" t="s">
        <v>4291</v>
      </c>
      <c r="H242" t="s">
        <v>322</v>
      </c>
      <c r="I242" t="s">
        <v>967</v>
      </c>
      <c r="J242" t="s">
        <v>205</v>
      </c>
      <c r="K242" t="s">
        <v>205</v>
      </c>
      <c r="L242" t="s">
        <v>341</v>
      </c>
      <c r="M242" t="s">
        <v>577</v>
      </c>
      <c r="N242" t="s">
        <v>340</v>
      </c>
      <c r="O242" t="s">
        <v>1213</v>
      </c>
      <c r="P242" s="131">
        <v>81552</v>
      </c>
      <c r="Q242" s="131">
        <v>1</v>
      </c>
      <c r="R242" s="131">
        <v>3822.55</v>
      </c>
      <c r="T242" s="131">
        <v>3117.366</v>
      </c>
      <c r="U242" s="132">
        <v>1.1299999999999999E-3</v>
      </c>
      <c r="V242" s="132">
        <v>0.13428999999999999</v>
      </c>
      <c r="W242" s="132">
        <v>5.2130000000000003E-2</v>
      </c>
    </row>
    <row r="243" spans="1:23">
      <c r="A243" t="s">
        <v>1214</v>
      </c>
      <c r="B243" t="s">
        <v>1238</v>
      </c>
      <c r="C243" t="s">
        <v>4264</v>
      </c>
      <c r="D243" t="s">
        <v>4265</v>
      </c>
      <c r="E243" t="s">
        <v>310</v>
      </c>
      <c r="F243" t="s">
        <v>4318</v>
      </c>
      <c r="G243" t="s">
        <v>4319</v>
      </c>
      <c r="H243" t="s">
        <v>322</v>
      </c>
      <c r="I243" t="s">
        <v>967</v>
      </c>
      <c r="J243" t="s">
        <v>205</v>
      </c>
      <c r="K243" t="s">
        <v>205</v>
      </c>
      <c r="L243" t="s">
        <v>341</v>
      </c>
      <c r="M243" t="s">
        <v>631</v>
      </c>
      <c r="N243" t="s">
        <v>340</v>
      </c>
      <c r="O243" t="s">
        <v>1213</v>
      </c>
      <c r="P243" s="131">
        <v>724279</v>
      </c>
      <c r="Q243" s="131">
        <v>1</v>
      </c>
      <c r="R243" s="131">
        <v>415.44</v>
      </c>
      <c r="T243" s="131">
        <v>3008.9450000000002</v>
      </c>
      <c r="U243" s="132">
        <v>2.65E-3</v>
      </c>
      <c r="V243" s="132">
        <v>0.12962000000000001</v>
      </c>
      <c r="W243" s="132">
        <v>5.0319999999999997E-2</v>
      </c>
    </row>
    <row r="244" spans="1:23">
      <c r="A244" t="s">
        <v>1214</v>
      </c>
      <c r="B244" t="s">
        <v>1238</v>
      </c>
      <c r="C244" t="s">
        <v>4260</v>
      </c>
      <c r="D244" t="s">
        <v>4261</v>
      </c>
      <c r="E244" t="s">
        <v>310</v>
      </c>
      <c r="F244" t="s">
        <v>4465</v>
      </c>
      <c r="G244" t="s">
        <v>4466</v>
      </c>
      <c r="H244" t="s">
        <v>322</v>
      </c>
      <c r="I244" t="s">
        <v>967</v>
      </c>
      <c r="J244" t="s">
        <v>205</v>
      </c>
      <c r="K244" t="s">
        <v>205</v>
      </c>
      <c r="L244" t="s">
        <v>341</v>
      </c>
      <c r="M244" t="s">
        <v>574</v>
      </c>
      <c r="N244" t="s">
        <v>340</v>
      </c>
      <c r="O244" t="s">
        <v>1213</v>
      </c>
      <c r="P244" s="131">
        <v>711834</v>
      </c>
      <c r="Q244" s="131">
        <v>1</v>
      </c>
      <c r="R244" s="131">
        <v>390.35</v>
      </c>
      <c r="T244" s="131">
        <v>2778.6439999999998</v>
      </c>
      <c r="U244" s="132">
        <v>5.5000000000000003E-4</v>
      </c>
      <c r="V244" s="132">
        <v>0.1197</v>
      </c>
      <c r="W244" s="132">
        <v>4.6469999999999997E-2</v>
      </c>
    </row>
    <row r="245" spans="1:23">
      <c r="A245" t="s">
        <v>1214</v>
      </c>
      <c r="B245" t="s">
        <v>1238</v>
      </c>
      <c r="C245" t="s">
        <v>4334</v>
      </c>
      <c r="D245" t="s">
        <v>4335</v>
      </c>
      <c r="E245" t="s">
        <v>310</v>
      </c>
      <c r="F245" t="s">
        <v>4374</v>
      </c>
      <c r="G245" t="s">
        <v>4375</v>
      </c>
      <c r="H245" t="s">
        <v>322</v>
      </c>
      <c r="I245" t="s">
        <v>966</v>
      </c>
      <c r="J245" t="s">
        <v>205</v>
      </c>
      <c r="K245" t="s">
        <v>205</v>
      </c>
      <c r="L245" t="s">
        <v>341</v>
      </c>
      <c r="M245" t="s">
        <v>605</v>
      </c>
      <c r="N245" t="s">
        <v>340</v>
      </c>
      <c r="O245" t="s">
        <v>1213</v>
      </c>
      <c r="P245" s="131">
        <v>18952</v>
      </c>
      <c r="Q245" s="131">
        <v>1</v>
      </c>
      <c r="R245" s="131">
        <v>10390</v>
      </c>
      <c r="T245" s="131">
        <v>1969.1130000000001</v>
      </c>
      <c r="U245" s="132">
        <v>2.7999999999999998E-4</v>
      </c>
      <c r="V245" s="132">
        <v>8.4830000000000003E-2</v>
      </c>
      <c r="W245" s="132">
        <v>3.2930000000000001E-2</v>
      </c>
    </row>
    <row r="246" spans="1:23">
      <c r="A246" t="s">
        <v>1214</v>
      </c>
      <c r="B246" t="s">
        <v>1238</v>
      </c>
      <c r="C246" t="s">
        <v>4252</v>
      </c>
      <c r="D246" t="s">
        <v>4253</v>
      </c>
      <c r="E246" t="s">
        <v>310</v>
      </c>
      <c r="F246" t="s">
        <v>4286</v>
      </c>
      <c r="G246" t="s">
        <v>4287</v>
      </c>
      <c r="H246" t="s">
        <v>322</v>
      </c>
      <c r="I246" t="s">
        <v>967</v>
      </c>
      <c r="J246" t="s">
        <v>205</v>
      </c>
      <c r="K246" t="s">
        <v>205</v>
      </c>
      <c r="L246" t="s">
        <v>341</v>
      </c>
      <c r="M246" t="s">
        <v>577</v>
      </c>
      <c r="N246" t="s">
        <v>340</v>
      </c>
      <c r="O246" t="s">
        <v>1213</v>
      </c>
      <c r="P246" s="131">
        <v>504264</v>
      </c>
      <c r="Q246" s="131">
        <v>1</v>
      </c>
      <c r="R246" s="131">
        <v>384.85</v>
      </c>
      <c r="T246" s="131">
        <v>1940.66</v>
      </c>
      <c r="U246" s="132">
        <v>3.6999999999999999E-4</v>
      </c>
      <c r="V246" s="132">
        <v>8.3599999999999994E-2</v>
      </c>
      <c r="W246" s="132">
        <v>3.245E-2</v>
      </c>
    </row>
    <row r="247" spans="1:23">
      <c r="A247" t="s">
        <v>1214</v>
      </c>
      <c r="B247" t="s">
        <v>1238</v>
      </c>
      <c r="C247" t="s">
        <v>4248</v>
      </c>
      <c r="D247" t="s">
        <v>4249</v>
      </c>
      <c r="E247" t="s">
        <v>310</v>
      </c>
      <c r="F247" t="s">
        <v>4250</v>
      </c>
      <c r="G247" t="s">
        <v>4251</v>
      </c>
      <c r="H247" t="s">
        <v>322</v>
      </c>
      <c r="I247" t="s">
        <v>965</v>
      </c>
      <c r="J247" t="s">
        <v>205</v>
      </c>
      <c r="K247" t="s">
        <v>205</v>
      </c>
      <c r="L247" t="s">
        <v>341</v>
      </c>
      <c r="M247" t="s">
        <v>573</v>
      </c>
      <c r="N247" t="s">
        <v>340</v>
      </c>
      <c r="O247" t="s">
        <v>1213</v>
      </c>
      <c r="P247" s="131">
        <v>38888</v>
      </c>
      <c r="Q247" s="131">
        <v>1</v>
      </c>
      <c r="R247" s="131">
        <v>4659</v>
      </c>
      <c r="T247" s="131">
        <v>1811.7919999999999</v>
      </c>
      <c r="U247" s="132">
        <v>4.6000000000000001E-4</v>
      </c>
      <c r="V247" s="132">
        <v>7.8049999999999994E-2</v>
      </c>
      <c r="W247" s="132">
        <v>3.0300000000000001E-2</v>
      </c>
    </row>
    <row r="248" spans="1:23">
      <c r="A248" t="s">
        <v>1214</v>
      </c>
      <c r="B248" t="s">
        <v>1238</v>
      </c>
      <c r="C248" t="s">
        <v>4256</v>
      </c>
      <c r="D248" t="s">
        <v>4257</v>
      </c>
      <c r="E248" t="s">
        <v>310</v>
      </c>
      <c r="F248" t="s">
        <v>4310</v>
      </c>
      <c r="G248" t="s">
        <v>4311</v>
      </c>
      <c r="H248" t="s">
        <v>322</v>
      </c>
      <c r="I248" t="s">
        <v>967</v>
      </c>
      <c r="J248" t="s">
        <v>205</v>
      </c>
      <c r="K248" t="s">
        <v>205</v>
      </c>
      <c r="L248" t="s">
        <v>341</v>
      </c>
      <c r="M248" t="s">
        <v>631</v>
      </c>
      <c r="N248" t="s">
        <v>340</v>
      </c>
      <c r="O248" t="s">
        <v>1213</v>
      </c>
      <c r="P248" s="131">
        <v>40538</v>
      </c>
      <c r="Q248" s="131">
        <v>1</v>
      </c>
      <c r="R248" s="131">
        <v>4200.04</v>
      </c>
      <c r="T248" s="131">
        <v>1702.6120000000001</v>
      </c>
      <c r="U248" s="132">
        <v>1.0399999999999999E-3</v>
      </c>
      <c r="V248" s="132">
        <v>7.3340000000000002E-2</v>
      </c>
      <c r="W248" s="132">
        <v>2.8469999999999999E-2</v>
      </c>
    </row>
    <row r="249" spans="1:23">
      <c r="A249" t="s">
        <v>1214</v>
      </c>
      <c r="B249" t="s">
        <v>1238</v>
      </c>
      <c r="C249" t="s">
        <v>4248</v>
      </c>
      <c r="D249" t="s">
        <v>4249</v>
      </c>
      <c r="E249" t="s">
        <v>310</v>
      </c>
      <c r="F249" t="s">
        <v>4362</v>
      </c>
      <c r="G249" t="s">
        <v>4363</v>
      </c>
      <c r="H249" t="s">
        <v>322</v>
      </c>
      <c r="I249" t="s">
        <v>966</v>
      </c>
      <c r="J249" t="s">
        <v>205</v>
      </c>
      <c r="K249" t="s">
        <v>205</v>
      </c>
      <c r="L249" t="s">
        <v>341</v>
      </c>
      <c r="M249" t="s">
        <v>598</v>
      </c>
      <c r="N249" t="s">
        <v>340</v>
      </c>
      <c r="O249" t="s">
        <v>1213</v>
      </c>
      <c r="P249" s="131">
        <v>28736</v>
      </c>
      <c r="Q249" s="131">
        <v>1</v>
      </c>
      <c r="R249" s="131">
        <v>5331</v>
      </c>
      <c r="T249" s="131">
        <v>1531.9159999999999</v>
      </c>
      <c r="U249" s="132">
        <v>1.4400000000000001E-3</v>
      </c>
      <c r="V249" s="132">
        <v>6.5989999999999993E-2</v>
      </c>
      <c r="W249" s="132">
        <v>2.562E-2</v>
      </c>
    </row>
    <row r="250" spans="1:23">
      <c r="A250" t="s">
        <v>1214</v>
      </c>
      <c r="B250" t="s">
        <v>1238</v>
      </c>
      <c r="C250" t="s">
        <v>4252</v>
      </c>
      <c r="D250" t="s">
        <v>4253</v>
      </c>
      <c r="E250" t="s">
        <v>310</v>
      </c>
      <c r="F250" t="s">
        <v>4254</v>
      </c>
      <c r="G250" t="s">
        <v>4255</v>
      </c>
      <c r="H250" t="s">
        <v>322</v>
      </c>
      <c r="I250" t="s">
        <v>965</v>
      </c>
      <c r="J250" t="s">
        <v>205</v>
      </c>
      <c r="K250" t="s">
        <v>205</v>
      </c>
      <c r="L250" t="s">
        <v>341</v>
      </c>
      <c r="M250" t="s">
        <v>573</v>
      </c>
      <c r="N250" t="s">
        <v>340</v>
      </c>
      <c r="O250" t="s">
        <v>1213</v>
      </c>
      <c r="P250" s="131">
        <v>44662</v>
      </c>
      <c r="Q250" s="131">
        <v>1</v>
      </c>
      <c r="R250" s="131">
        <v>2952</v>
      </c>
      <c r="T250" s="131">
        <v>1318.422</v>
      </c>
      <c r="U250" s="132">
        <v>1.1E-4</v>
      </c>
      <c r="V250" s="132">
        <v>5.679E-2</v>
      </c>
      <c r="W250" s="132">
        <v>2.205E-2</v>
      </c>
    </row>
    <row r="251" spans="1:23">
      <c r="A251" t="s">
        <v>1214</v>
      </c>
      <c r="B251" t="s">
        <v>1238</v>
      </c>
      <c r="C251" t="s">
        <v>4264</v>
      </c>
      <c r="D251" t="s">
        <v>4265</v>
      </c>
      <c r="E251" t="s">
        <v>310</v>
      </c>
      <c r="F251" t="s">
        <v>4266</v>
      </c>
      <c r="G251" t="s">
        <v>4267</v>
      </c>
      <c r="H251" t="s">
        <v>322</v>
      </c>
      <c r="I251" t="s">
        <v>965</v>
      </c>
      <c r="J251" t="s">
        <v>205</v>
      </c>
      <c r="K251" t="s">
        <v>205</v>
      </c>
      <c r="L251" t="s">
        <v>341</v>
      </c>
      <c r="M251" t="s">
        <v>573</v>
      </c>
      <c r="N251" t="s">
        <v>340</v>
      </c>
      <c r="O251" t="s">
        <v>1213</v>
      </c>
      <c r="P251" s="131">
        <v>42189</v>
      </c>
      <c r="Q251" s="131">
        <v>1</v>
      </c>
      <c r="R251" s="131">
        <v>2968</v>
      </c>
      <c r="T251" s="131">
        <v>1252.17</v>
      </c>
      <c r="U251" s="132">
        <v>2.0000000000000001E-4</v>
      </c>
      <c r="V251" s="132">
        <v>5.3940000000000002E-2</v>
      </c>
      <c r="W251" s="132">
        <v>2.094E-2</v>
      </c>
    </row>
    <row r="252" spans="1:23">
      <c r="A252" t="s">
        <v>1214</v>
      </c>
      <c r="B252" t="s">
        <v>1238</v>
      </c>
      <c r="C252" t="s">
        <v>4260</v>
      </c>
      <c r="D252" t="s">
        <v>4261</v>
      </c>
      <c r="E252" t="s">
        <v>310</v>
      </c>
      <c r="F252" t="s">
        <v>4284</v>
      </c>
      <c r="G252" t="s">
        <v>4285</v>
      </c>
      <c r="H252" t="s">
        <v>322</v>
      </c>
      <c r="I252" t="s">
        <v>966</v>
      </c>
      <c r="J252" t="s">
        <v>205</v>
      </c>
      <c r="K252" t="s">
        <v>205</v>
      </c>
      <c r="L252" t="s">
        <v>341</v>
      </c>
      <c r="M252" t="s">
        <v>606</v>
      </c>
      <c r="N252" t="s">
        <v>340</v>
      </c>
      <c r="O252" t="s">
        <v>1213</v>
      </c>
      <c r="P252" s="131">
        <v>14773</v>
      </c>
      <c r="Q252" s="131">
        <v>1</v>
      </c>
      <c r="R252" s="131">
        <v>5389</v>
      </c>
      <c r="T252" s="131">
        <v>796.11699999999996</v>
      </c>
      <c r="U252" s="132">
        <v>1.1E-4</v>
      </c>
      <c r="V252" s="132">
        <v>3.4299999999999997E-2</v>
      </c>
      <c r="W252" s="132">
        <v>1.3310000000000001E-2</v>
      </c>
    </row>
    <row r="253" spans="1:23">
      <c r="A253" t="s">
        <v>1214</v>
      </c>
      <c r="B253" t="s">
        <v>1238</v>
      </c>
      <c r="C253" t="s">
        <v>4252</v>
      </c>
      <c r="D253" t="s">
        <v>4253</v>
      </c>
      <c r="E253" t="s">
        <v>310</v>
      </c>
      <c r="F253" t="s">
        <v>4499</v>
      </c>
      <c r="G253" t="s">
        <v>4500</v>
      </c>
      <c r="H253" t="s">
        <v>322</v>
      </c>
      <c r="I253" t="s">
        <v>966</v>
      </c>
      <c r="J253" t="s">
        <v>205</v>
      </c>
      <c r="K253" t="s">
        <v>205</v>
      </c>
      <c r="L253" t="s">
        <v>341</v>
      </c>
      <c r="M253" t="s">
        <v>606</v>
      </c>
      <c r="N253" t="s">
        <v>340</v>
      </c>
      <c r="O253" t="s">
        <v>1213</v>
      </c>
      <c r="P253" s="131">
        <v>11617</v>
      </c>
      <c r="Q253" s="131">
        <v>1</v>
      </c>
      <c r="R253" s="131">
        <v>6380</v>
      </c>
      <c r="T253" s="131">
        <v>741.16499999999996</v>
      </c>
      <c r="U253" s="132">
        <v>1.2E-4</v>
      </c>
      <c r="V253" s="132">
        <v>3.193E-2</v>
      </c>
      <c r="W253" s="132">
        <v>1.239E-2</v>
      </c>
    </row>
    <row r="254" spans="1:23">
      <c r="A254" t="s">
        <v>1214</v>
      </c>
      <c r="B254" t="s">
        <v>1238</v>
      </c>
      <c r="C254" t="s">
        <v>4264</v>
      </c>
      <c r="D254" t="s">
        <v>4265</v>
      </c>
      <c r="E254" t="s">
        <v>310</v>
      </c>
      <c r="F254" t="s">
        <v>4342</v>
      </c>
      <c r="G254" t="s">
        <v>4343</v>
      </c>
      <c r="H254" t="s">
        <v>322</v>
      </c>
      <c r="I254" t="s">
        <v>965</v>
      </c>
      <c r="J254" t="s">
        <v>205</v>
      </c>
      <c r="K254" t="s">
        <v>205</v>
      </c>
      <c r="L254" t="s">
        <v>341</v>
      </c>
      <c r="M254" t="s">
        <v>575</v>
      </c>
      <c r="N254" t="s">
        <v>340</v>
      </c>
      <c r="O254" t="s">
        <v>1213</v>
      </c>
      <c r="P254" s="131">
        <v>9773</v>
      </c>
      <c r="Q254" s="131">
        <v>1</v>
      </c>
      <c r="R254" s="131">
        <v>2915</v>
      </c>
      <c r="T254" s="131">
        <v>284.88299999999998</v>
      </c>
      <c r="U254" s="132">
        <v>1.1E-4</v>
      </c>
      <c r="V254" s="132">
        <v>1.227E-2</v>
      </c>
      <c r="W254" s="132">
        <v>4.7600000000000003E-3</v>
      </c>
    </row>
    <row r="255" spans="1:23">
      <c r="A255" t="s">
        <v>1214</v>
      </c>
      <c r="B255" t="s">
        <v>1238</v>
      </c>
      <c r="C255" t="s">
        <v>4256</v>
      </c>
      <c r="D255" t="s">
        <v>4257</v>
      </c>
      <c r="E255" t="s">
        <v>310</v>
      </c>
      <c r="F255" t="s">
        <v>4258</v>
      </c>
      <c r="G255" t="s">
        <v>4259</v>
      </c>
      <c r="H255" t="s">
        <v>322</v>
      </c>
      <c r="I255" t="s">
        <v>965</v>
      </c>
      <c r="J255" t="s">
        <v>205</v>
      </c>
      <c r="K255" t="s">
        <v>205</v>
      </c>
      <c r="L255" t="s">
        <v>341</v>
      </c>
      <c r="M255" t="s">
        <v>573</v>
      </c>
      <c r="N255" t="s">
        <v>340</v>
      </c>
      <c r="O255" t="s">
        <v>1213</v>
      </c>
      <c r="P255" s="131">
        <v>548</v>
      </c>
      <c r="Q255" s="131">
        <v>1</v>
      </c>
      <c r="R255" s="131">
        <v>29540</v>
      </c>
      <c r="T255" s="131">
        <v>161.87899999999999</v>
      </c>
      <c r="U255" s="132">
        <v>2.0000000000000002E-5</v>
      </c>
      <c r="V255" s="132">
        <v>6.9699999999999996E-3</v>
      </c>
      <c r="W255" s="132">
        <v>2.7100000000000002E-3</v>
      </c>
    </row>
    <row r="256" spans="1:23">
      <c r="A256" t="s">
        <v>1214</v>
      </c>
      <c r="B256" t="s">
        <v>1238</v>
      </c>
      <c r="C256" t="s">
        <v>4240</v>
      </c>
      <c r="D256" t="s">
        <v>4241</v>
      </c>
      <c r="E256" t="s">
        <v>80</v>
      </c>
      <c r="F256" t="s">
        <v>4403</v>
      </c>
      <c r="G256" t="s">
        <v>4404</v>
      </c>
      <c r="H256" t="s">
        <v>322</v>
      </c>
      <c r="I256" t="s">
        <v>966</v>
      </c>
      <c r="J256" t="s">
        <v>206</v>
      </c>
      <c r="K256" t="s">
        <v>225</v>
      </c>
      <c r="L256" t="s">
        <v>345</v>
      </c>
      <c r="M256" t="s">
        <v>603</v>
      </c>
      <c r="N256" t="s">
        <v>340</v>
      </c>
      <c r="O256" t="s">
        <v>1216</v>
      </c>
      <c r="P256" s="131">
        <v>431</v>
      </c>
      <c r="Q256" s="131">
        <v>3.3719999999999999</v>
      </c>
      <c r="R256" s="131">
        <v>21579</v>
      </c>
      <c r="T256" s="131">
        <v>313.61500000000001</v>
      </c>
      <c r="U256" s="132">
        <v>0</v>
      </c>
      <c r="V256" s="132">
        <v>1.3509999999999999E-2</v>
      </c>
      <c r="W256" s="132">
        <v>5.2399999999999999E-3</v>
      </c>
    </row>
    <row r="257" spans="1:23">
      <c r="A257" t="s">
        <v>1214</v>
      </c>
      <c r="B257" t="s">
        <v>1238</v>
      </c>
      <c r="C257" t="s">
        <v>4240</v>
      </c>
      <c r="D257" t="s">
        <v>4241</v>
      </c>
      <c r="E257" t="s">
        <v>80</v>
      </c>
      <c r="F257" t="s">
        <v>4489</v>
      </c>
      <c r="G257" t="s">
        <v>4490</v>
      </c>
      <c r="H257" t="s">
        <v>322</v>
      </c>
      <c r="I257" t="s">
        <v>968</v>
      </c>
      <c r="J257" t="s">
        <v>206</v>
      </c>
      <c r="K257" t="s">
        <v>225</v>
      </c>
      <c r="L257" t="s">
        <v>345</v>
      </c>
      <c r="M257" t="s">
        <v>733</v>
      </c>
      <c r="N257" t="s">
        <v>340</v>
      </c>
      <c r="O257" t="s">
        <v>1216</v>
      </c>
      <c r="P257" s="131">
        <v>451</v>
      </c>
      <c r="Q257" s="131">
        <v>3.3719999999999999</v>
      </c>
      <c r="R257" s="131">
        <v>10961</v>
      </c>
      <c r="T257" s="131">
        <v>166.69200000000001</v>
      </c>
      <c r="U257" s="132">
        <v>0</v>
      </c>
      <c r="V257" s="132">
        <v>7.1799999999999998E-3</v>
      </c>
      <c r="W257" s="132">
        <v>2.7899999999999999E-3</v>
      </c>
    </row>
    <row r="258" spans="1:23">
      <c r="A258" t="s">
        <v>1214</v>
      </c>
      <c r="B258" t="s">
        <v>1238</v>
      </c>
      <c r="C258" t="s">
        <v>4240</v>
      </c>
      <c r="D258" t="s">
        <v>4241</v>
      </c>
      <c r="E258" t="s">
        <v>80</v>
      </c>
      <c r="F258" t="s">
        <v>4415</v>
      </c>
      <c r="G258" t="s">
        <v>4416</v>
      </c>
      <c r="H258" t="s">
        <v>322</v>
      </c>
      <c r="I258" t="s">
        <v>966</v>
      </c>
      <c r="J258" t="s">
        <v>206</v>
      </c>
      <c r="K258" t="s">
        <v>225</v>
      </c>
      <c r="L258" t="s">
        <v>345</v>
      </c>
      <c r="M258" t="s">
        <v>736</v>
      </c>
      <c r="N258" t="s">
        <v>340</v>
      </c>
      <c r="O258" t="s">
        <v>1216</v>
      </c>
      <c r="P258" s="131">
        <v>207</v>
      </c>
      <c r="Q258" s="131">
        <v>3.3719999999999999</v>
      </c>
      <c r="R258" s="131">
        <v>23870</v>
      </c>
      <c r="T258" s="131">
        <v>166.614</v>
      </c>
      <c r="U258" s="132">
        <v>0</v>
      </c>
      <c r="V258" s="132">
        <v>7.1799999999999998E-3</v>
      </c>
      <c r="W258" s="132">
        <v>2.7899999999999999E-3</v>
      </c>
    </row>
    <row r="259" spans="1:23">
      <c r="A259" t="s">
        <v>1214</v>
      </c>
      <c r="B259" t="s">
        <v>1238</v>
      </c>
      <c r="C259" t="s">
        <v>4244</v>
      </c>
      <c r="D259" t="s">
        <v>4245</v>
      </c>
      <c r="E259" t="s">
        <v>313</v>
      </c>
      <c r="F259" t="s">
        <v>4487</v>
      </c>
      <c r="G259" t="s">
        <v>4488</v>
      </c>
      <c r="H259" t="s">
        <v>322</v>
      </c>
      <c r="I259" t="s">
        <v>966</v>
      </c>
      <c r="J259" t="s">
        <v>206</v>
      </c>
      <c r="K259" t="s">
        <v>225</v>
      </c>
      <c r="L259" t="s">
        <v>345</v>
      </c>
      <c r="M259" t="s">
        <v>736</v>
      </c>
      <c r="N259" t="s">
        <v>340</v>
      </c>
      <c r="O259" t="s">
        <v>1216</v>
      </c>
      <c r="P259" s="131">
        <v>549</v>
      </c>
      <c r="Q259" s="131">
        <v>3.3719999999999999</v>
      </c>
      <c r="R259" s="131">
        <v>8166</v>
      </c>
      <c r="T259" s="131">
        <v>151.17099999999999</v>
      </c>
      <c r="U259" s="132">
        <v>0</v>
      </c>
      <c r="V259" s="132">
        <v>6.5100000000000002E-3</v>
      </c>
      <c r="W259" s="132">
        <v>2.5300000000000001E-3</v>
      </c>
    </row>
    <row r="260" spans="1:23">
      <c r="A260" t="s">
        <v>1214</v>
      </c>
      <c r="B260" t="s">
        <v>1239</v>
      </c>
      <c r="C260" t="s">
        <v>4264</v>
      </c>
      <c r="D260" t="s">
        <v>4265</v>
      </c>
      <c r="E260" t="s">
        <v>310</v>
      </c>
      <c r="F260" t="s">
        <v>4342</v>
      </c>
      <c r="G260" t="s">
        <v>4343</v>
      </c>
      <c r="H260" t="s">
        <v>322</v>
      </c>
      <c r="I260" t="s">
        <v>965</v>
      </c>
      <c r="J260" t="s">
        <v>205</v>
      </c>
      <c r="K260" t="s">
        <v>205</v>
      </c>
      <c r="L260" t="s">
        <v>341</v>
      </c>
      <c r="M260" t="s">
        <v>575</v>
      </c>
      <c r="N260" t="s">
        <v>340</v>
      </c>
      <c r="O260" t="s">
        <v>1213</v>
      </c>
      <c r="P260" s="131">
        <v>29689</v>
      </c>
      <c r="Q260" s="131">
        <v>1</v>
      </c>
      <c r="R260" s="131">
        <v>2915</v>
      </c>
      <c r="T260" s="131">
        <v>865.43399999999997</v>
      </c>
      <c r="U260" s="132">
        <v>3.5E-4</v>
      </c>
      <c r="V260" s="132">
        <v>8.0519999999999994E-2</v>
      </c>
      <c r="W260" s="132">
        <v>1.189E-2</v>
      </c>
    </row>
    <row r="261" spans="1:23">
      <c r="A261" t="s">
        <v>1214</v>
      </c>
      <c r="B261" t="s">
        <v>1239</v>
      </c>
      <c r="C261" t="s">
        <v>4256</v>
      </c>
      <c r="D261" t="s">
        <v>4257</v>
      </c>
      <c r="E261" t="s">
        <v>310</v>
      </c>
      <c r="F261" t="s">
        <v>4350</v>
      </c>
      <c r="G261" t="s">
        <v>4351</v>
      </c>
      <c r="H261" t="s">
        <v>322</v>
      </c>
      <c r="I261" t="s">
        <v>966</v>
      </c>
      <c r="J261" t="s">
        <v>205</v>
      </c>
      <c r="K261" t="s">
        <v>205</v>
      </c>
      <c r="L261" t="s">
        <v>341</v>
      </c>
      <c r="M261" t="s">
        <v>599</v>
      </c>
      <c r="N261" t="s">
        <v>340</v>
      </c>
      <c r="O261" t="s">
        <v>1213</v>
      </c>
      <c r="P261" s="131">
        <v>4008</v>
      </c>
      <c r="Q261" s="131">
        <v>1</v>
      </c>
      <c r="R261" s="131">
        <v>18600</v>
      </c>
      <c r="T261" s="131">
        <v>745.48800000000006</v>
      </c>
      <c r="U261" s="132">
        <v>4.0999999999999999E-4</v>
      </c>
      <c r="V261" s="132">
        <v>6.9360000000000005E-2</v>
      </c>
      <c r="W261" s="132">
        <v>1.0240000000000001E-2</v>
      </c>
    </row>
    <row r="262" spans="1:23">
      <c r="A262" t="s">
        <v>1214</v>
      </c>
      <c r="B262" t="s">
        <v>1239</v>
      </c>
      <c r="C262" t="s">
        <v>4256</v>
      </c>
      <c r="D262" t="s">
        <v>4257</v>
      </c>
      <c r="E262" t="s">
        <v>310</v>
      </c>
      <c r="F262" t="s">
        <v>4258</v>
      </c>
      <c r="G262" t="s">
        <v>4259</v>
      </c>
      <c r="H262" t="s">
        <v>322</v>
      </c>
      <c r="I262" t="s">
        <v>965</v>
      </c>
      <c r="J262" t="s">
        <v>205</v>
      </c>
      <c r="K262" t="s">
        <v>205</v>
      </c>
      <c r="L262" t="s">
        <v>341</v>
      </c>
      <c r="M262" t="s">
        <v>573</v>
      </c>
      <c r="N262" t="s">
        <v>340</v>
      </c>
      <c r="O262" t="s">
        <v>1213</v>
      </c>
      <c r="P262" s="131">
        <v>1422</v>
      </c>
      <c r="Q262" s="131">
        <v>1</v>
      </c>
      <c r="R262" s="131">
        <v>29540</v>
      </c>
      <c r="T262" s="131">
        <v>420.05900000000003</v>
      </c>
      <c r="U262" s="132">
        <v>4.0000000000000003E-5</v>
      </c>
      <c r="V262" s="132">
        <v>3.9079999999999997E-2</v>
      </c>
      <c r="W262" s="132">
        <v>5.77E-3</v>
      </c>
    </row>
    <row r="263" spans="1:23">
      <c r="A263" t="s">
        <v>1214</v>
      </c>
      <c r="B263" t="s">
        <v>1239</v>
      </c>
      <c r="C263" t="s">
        <v>4248</v>
      </c>
      <c r="D263" t="s">
        <v>4249</v>
      </c>
      <c r="E263" t="s">
        <v>310</v>
      </c>
      <c r="F263" t="s">
        <v>4501</v>
      </c>
      <c r="G263" t="s">
        <v>4502</v>
      </c>
      <c r="H263" t="s">
        <v>322</v>
      </c>
      <c r="I263" t="s">
        <v>966</v>
      </c>
      <c r="J263" t="s">
        <v>205</v>
      </c>
      <c r="K263" t="s">
        <v>205</v>
      </c>
      <c r="L263" t="s">
        <v>341</v>
      </c>
      <c r="M263" t="s">
        <v>717</v>
      </c>
      <c r="N263" t="s">
        <v>340</v>
      </c>
      <c r="O263" t="s">
        <v>1213</v>
      </c>
      <c r="P263" s="131">
        <v>9583</v>
      </c>
      <c r="Q263" s="131">
        <v>1</v>
      </c>
      <c r="R263" s="131">
        <v>2539</v>
      </c>
      <c r="T263" s="131">
        <v>243.31200000000001</v>
      </c>
      <c r="U263" s="132">
        <v>1.47E-3</v>
      </c>
      <c r="V263" s="132">
        <v>2.264E-2</v>
      </c>
      <c r="W263" s="132">
        <v>3.3400000000000001E-3</v>
      </c>
    </row>
    <row r="264" spans="1:23">
      <c r="A264" t="s">
        <v>1214</v>
      </c>
      <c r="B264" t="s">
        <v>1239</v>
      </c>
      <c r="C264" t="s">
        <v>4252</v>
      </c>
      <c r="D264" t="s">
        <v>4253</v>
      </c>
      <c r="E264" t="s">
        <v>310</v>
      </c>
      <c r="F264" t="s">
        <v>4358</v>
      </c>
      <c r="G264" t="s">
        <v>4359</v>
      </c>
      <c r="H264" t="s">
        <v>322</v>
      </c>
      <c r="I264" t="s">
        <v>966</v>
      </c>
      <c r="J264" t="s">
        <v>205</v>
      </c>
      <c r="K264" t="s">
        <v>205</v>
      </c>
      <c r="L264" t="s">
        <v>341</v>
      </c>
      <c r="M264" t="s">
        <v>583</v>
      </c>
      <c r="N264" t="s">
        <v>340</v>
      </c>
      <c r="O264" t="s">
        <v>1213</v>
      </c>
      <c r="P264" s="131">
        <v>912</v>
      </c>
      <c r="Q264" s="131">
        <v>1</v>
      </c>
      <c r="R264" s="131">
        <v>20510</v>
      </c>
      <c r="T264" s="131">
        <v>187.05099999999999</v>
      </c>
      <c r="U264" s="132">
        <v>4.0000000000000003E-5</v>
      </c>
      <c r="V264" s="132">
        <v>1.7399999999999999E-2</v>
      </c>
      <c r="W264" s="132">
        <v>2.5699999999999998E-3</v>
      </c>
    </row>
    <row r="265" spans="1:23">
      <c r="A265" t="s">
        <v>1214</v>
      </c>
      <c r="B265" t="s">
        <v>1239</v>
      </c>
      <c r="C265" t="s">
        <v>4260</v>
      </c>
      <c r="D265" t="s">
        <v>4261</v>
      </c>
      <c r="E265" t="s">
        <v>310</v>
      </c>
      <c r="F265" t="s">
        <v>4320</v>
      </c>
      <c r="G265" t="s">
        <v>4321</v>
      </c>
      <c r="H265" t="s">
        <v>322</v>
      </c>
      <c r="I265" t="s">
        <v>965</v>
      </c>
      <c r="J265" t="s">
        <v>205</v>
      </c>
      <c r="K265" t="s">
        <v>205</v>
      </c>
      <c r="L265" t="s">
        <v>341</v>
      </c>
      <c r="M265" t="s">
        <v>578</v>
      </c>
      <c r="N265" t="s">
        <v>340</v>
      </c>
      <c r="O265" t="s">
        <v>1213</v>
      </c>
      <c r="P265" s="131">
        <v>4967</v>
      </c>
      <c r="Q265" s="131">
        <v>1</v>
      </c>
      <c r="R265" s="131">
        <v>3001</v>
      </c>
      <c r="T265" s="131">
        <v>149.06</v>
      </c>
      <c r="U265" s="132">
        <v>1.0000000000000001E-5</v>
      </c>
      <c r="V265" s="132">
        <v>1.387E-2</v>
      </c>
      <c r="W265" s="132">
        <v>2.0500000000000002E-3</v>
      </c>
    </row>
    <row r="266" spans="1:23">
      <c r="A266" t="s">
        <v>1214</v>
      </c>
      <c r="B266" t="s">
        <v>1239</v>
      </c>
      <c r="C266" t="s">
        <v>4248</v>
      </c>
      <c r="D266" t="s">
        <v>4249</v>
      </c>
      <c r="E266" t="s">
        <v>310</v>
      </c>
      <c r="F266" t="s">
        <v>4364</v>
      </c>
      <c r="G266" t="s">
        <v>4365</v>
      </c>
      <c r="H266" t="s">
        <v>322</v>
      </c>
      <c r="I266" t="s">
        <v>966</v>
      </c>
      <c r="J266" t="s">
        <v>205</v>
      </c>
      <c r="K266" t="s">
        <v>205</v>
      </c>
      <c r="L266" t="s">
        <v>341</v>
      </c>
      <c r="M266" t="s">
        <v>583</v>
      </c>
      <c r="N266" t="s">
        <v>340</v>
      </c>
      <c r="O266" t="s">
        <v>1213</v>
      </c>
      <c r="P266" s="131">
        <v>2367</v>
      </c>
      <c r="Q266" s="131">
        <v>1</v>
      </c>
      <c r="R266" s="131">
        <v>5633</v>
      </c>
      <c r="T266" s="131">
        <v>133.333</v>
      </c>
      <c r="U266" s="132">
        <v>3.4000000000000002E-4</v>
      </c>
      <c r="V266" s="132">
        <v>1.24E-2</v>
      </c>
      <c r="W266" s="132">
        <v>1.83E-3</v>
      </c>
    </row>
    <row r="267" spans="1:23">
      <c r="A267" t="s">
        <v>1214</v>
      </c>
      <c r="B267" t="s">
        <v>1239</v>
      </c>
      <c r="C267" t="s">
        <v>4248</v>
      </c>
      <c r="D267" t="s">
        <v>4249</v>
      </c>
      <c r="E267" t="s">
        <v>310</v>
      </c>
      <c r="F267" t="s">
        <v>4270</v>
      </c>
      <c r="G267" t="s">
        <v>4271</v>
      </c>
      <c r="H267" t="s">
        <v>322</v>
      </c>
      <c r="I267" t="s">
        <v>966</v>
      </c>
      <c r="J267" t="s">
        <v>205</v>
      </c>
      <c r="K267" t="s">
        <v>205</v>
      </c>
      <c r="L267" t="s">
        <v>341</v>
      </c>
      <c r="M267" t="s">
        <v>606</v>
      </c>
      <c r="N267" t="s">
        <v>340</v>
      </c>
      <c r="O267" t="s">
        <v>1213</v>
      </c>
      <c r="P267" s="131">
        <v>1320</v>
      </c>
      <c r="Q267" s="131">
        <v>1</v>
      </c>
      <c r="R267" s="131">
        <v>7820</v>
      </c>
      <c r="T267" s="131">
        <v>103.224</v>
      </c>
      <c r="U267" s="132">
        <v>4.0000000000000003E-5</v>
      </c>
      <c r="V267" s="132">
        <v>9.5999999999999992E-3</v>
      </c>
      <c r="W267" s="132">
        <v>1.42E-3</v>
      </c>
    </row>
    <row r="268" spans="1:23">
      <c r="A268" t="s">
        <v>1214</v>
      </c>
      <c r="B268" t="s">
        <v>1239</v>
      </c>
      <c r="C268" t="s">
        <v>4256</v>
      </c>
      <c r="D268" t="s">
        <v>4257</v>
      </c>
      <c r="E268" t="s">
        <v>310</v>
      </c>
      <c r="F268" t="s">
        <v>4503</v>
      </c>
      <c r="G268" t="s">
        <v>4504</v>
      </c>
      <c r="H268" t="s">
        <v>322</v>
      </c>
      <c r="I268" t="s">
        <v>966</v>
      </c>
      <c r="J268" t="s">
        <v>205</v>
      </c>
      <c r="K268" t="s">
        <v>205</v>
      </c>
      <c r="L268" t="s">
        <v>341</v>
      </c>
      <c r="M268" t="s">
        <v>708</v>
      </c>
      <c r="N268" t="s">
        <v>340</v>
      </c>
      <c r="O268" t="s">
        <v>1213</v>
      </c>
      <c r="P268" s="131">
        <v>1418</v>
      </c>
      <c r="Q268" s="131">
        <v>1</v>
      </c>
      <c r="R268" s="131">
        <v>5001</v>
      </c>
      <c r="T268" s="131">
        <v>70.914000000000001</v>
      </c>
      <c r="U268" s="132">
        <v>4.0999999999999999E-4</v>
      </c>
      <c r="V268" s="132">
        <v>6.6E-3</v>
      </c>
      <c r="W268" s="132">
        <v>9.7000000000000005E-4</v>
      </c>
    </row>
    <row r="269" spans="1:23">
      <c r="A269" t="s">
        <v>1214</v>
      </c>
      <c r="B269" t="s">
        <v>1239</v>
      </c>
      <c r="C269" t="s">
        <v>4228</v>
      </c>
      <c r="D269" t="s">
        <v>4229</v>
      </c>
      <c r="E269" t="s">
        <v>80</v>
      </c>
      <c r="F269" t="s">
        <v>4230</v>
      </c>
      <c r="G269" t="s">
        <v>4231</v>
      </c>
      <c r="H269" t="s">
        <v>322</v>
      </c>
      <c r="I269" t="s">
        <v>966</v>
      </c>
      <c r="J269" t="s">
        <v>206</v>
      </c>
      <c r="K269" t="s">
        <v>225</v>
      </c>
      <c r="L269" t="s">
        <v>345</v>
      </c>
      <c r="M269" t="s">
        <v>605</v>
      </c>
      <c r="N269" t="s">
        <v>340</v>
      </c>
      <c r="O269" t="s">
        <v>1216</v>
      </c>
      <c r="P269" s="131">
        <v>1035</v>
      </c>
      <c r="Q269" s="131">
        <v>3.3719999999999999</v>
      </c>
      <c r="R269" s="131">
        <v>56803</v>
      </c>
      <c r="S269" s="131">
        <v>1.806</v>
      </c>
      <c r="T269" s="131">
        <v>1988.5250000000001</v>
      </c>
      <c r="U269" s="132">
        <v>0</v>
      </c>
      <c r="V269" s="132">
        <v>0.18517</v>
      </c>
      <c r="W269" s="132">
        <v>2.734E-2</v>
      </c>
    </row>
    <row r="270" spans="1:23">
      <c r="A270" t="s">
        <v>1214</v>
      </c>
      <c r="B270" t="s">
        <v>1239</v>
      </c>
      <c r="C270" t="s">
        <v>4236</v>
      </c>
      <c r="D270" t="s">
        <v>4237</v>
      </c>
      <c r="E270" t="s">
        <v>80</v>
      </c>
      <c r="F270" t="s">
        <v>4238</v>
      </c>
      <c r="G270" t="s">
        <v>4239</v>
      </c>
      <c r="H270" t="s">
        <v>322</v>
      </c>
      <c r="I270" t="s">
        <v>966</v>
      </c>
      <c r="J270" t="s">
        <v>206</v>
      </c>
      <c r="K270" t="s">
        <v>225</v>
      </c>
      <c r="L270" t="s">
        <v>347</v>
      </c>
      <c r="M270" t="s">
        <v>598</v>
      </c>
      <c r="N270" t="s">
        <v>340</v>
      </c>
      <c r="O270" t="s">
        <v>1216</v>
      </c>
      <c r="P270" s="131">
        <v>743</v>
      </c>
      <c r="Q270" s="131">
        <v>3.3719999999999999</v>
      </c>
      <c r="R270" s="131">
        <v>55164</v>
      </c>
      <c r="S270" s="131">
        <v>0.32900000000000001</v>
      </c>
      <c r="T270" s="131">
        <v>1383.1869999999999</v>
      </c>
      <c r="U270" s="132">
        <v>0</v>
      </c>
      <c r="V270" s="132">
        <v>0.12870999999999999</v>
      </c>
      <c r="W270" s="132">
        <v>1.9009999999999999E-2</v>
      </c>
    </row>
    <row r="271" spans="1:23">
      <c r="A271" t="s">
        <v>1214</v>
      </c>
      <c r="B271" t="s">
        <v>1239</v>
      </c>
      <c r="C271" t="s">
        <v>4244</v>
      </c>
      <c r="D271" t="s">
        <v>4245</v>
      </c>
      <c r="E271" t="s">
        <v>313</v>
      </c>
      <c r="F271" t="s">
        <v>4246</v>
      </c>
      <c r="G271" t="s">
        <v>4247</v>
      </c>
      <c r="H271" t="s">
        <v>322</v>
      </c>
      <c r="I271" t="s">
        <v>966</v>
      </c>
      <c r="J271" t="s">
        <v>206</v>
      </c>
      <c r="K271" t="s">
        <v>225</v>
      </c>
      <c r="L271" t="s">
        <v>345</v>
      </c>
      <c r="M271" t="s">
        <v>605</v>
      </c>
      <c r="N271" t="s">
        <v>340</v>
      </c>
      <c r="O271" t="s">
        <v>1216</v>
      </c>
      <c r="P271" s="131">
        <v>436</v>
      </c>
      <c r="Q271" s="131">
        <v>3.3719999999999999</v>
      </c>
      <c r="R271" s="131">
        <v>61785</v>
      </c>
      <c r="S271" s="131">
        <v>0.57599999999999996</v>
      </c>
      <c r="T271" s="131">
        <v>910.29899999999998</v>
      </c>
      <c r="U271" s="132">
        <v>0</v>
      </c>
      <c r="V271" s="132">
        <v>8.4739999999999996E-2</v>
      </c>
      <c r="W271" s="132">
        <v>1.251E-2</v>
      </c>
    </row>
    <row r="272" spans="1:23">
      <c r="A272" t="s">
        <v>1214</v>
      </c>
      <c r="B272" t="s">
        <v>1239</v>
      </c>
      <c r="C272" t="s">
        <v>4395</v>
      </c>
      <c r="D272" t="s">
        <v>4396</v>
      </c>
      <c r="E272" t="s">
        <v>80</v>
      </c>
      <c r="F272" t="s">
        <v>4397</v>
      </c>
      <c r="G272" t="s">
        <v>4398</v>
      </c>
      <c r="H272" t="s">
        <v>322</v>
      </c>
      <c r="I272" t="s">
        <v>966</v>
      </c>
      <c r="J272" t="s">
        <v>206</v>
      </c>
      <c r="K272" t="s">
        <v>225</v>
      </c>
      <c r="L272" t="s">
        <v>315</v>
      </c>
      <c r="M272" t="s">
        <v>598</v>
      </c>
      <c r="N272" t="s">
        <v>340</v>
      </c>
      <c r="O272" t="s">
        <v>1216</v>
      </c>
      <c r="P272" s="131">
        <v>1183</v>
      </c>
      <c r="Q272" s="131">
        <v>3.3719999999999999</v>
      </c>
      <c r="R272" s="131">
        <v>22710</v>
      </c>
      <c r="T272" s="131">
        <v>905.91899999999998</v>
      </c>
      <c r="U272" s="132">
        <v>0</v>
      </c>
      <c r="V272" s="132">
        <v>8.4279999999999994E-2</v>
      </c>
      <c r="W272" s="132">
        <v>1.244E-2</v>
      </c>
    </row>
    <row r="273" spans="1:23">
      <c r="A273" t="s">
        <v>1214</v>
      </c>
      <c r="B273" t="s">
        <v>1239</v>
      </c>
      <c r="C273" t="s">
        <v>4399</v>
      </c>
      <c r="D273" t="s">
        <v>4400</v>
      </c>
      <c r="E273" t="s">
        <v>80</v>
      </c>
      <c r="F273" t="s">
        <v>4401</v>
      </c>
      <c r="G273" t="s">
        <v>4402</v>
      </c>
      <c r="H273" t="s">
        <v>322</v>
      </c>
      <c r="I273" t="s">
        <v>966</v>
      </c>
      <c r="J273" t="s">
        <v>206</v>
      </c>
      <c r="K273" t="s">
        <v>225</v>
      </c>
      <c r="L273" t="s">
        <v>345</v>
      </c>
      <c r="M273" t="s">
        <v>605</v>
      </c>
      <c r="N273" t="s">
        <v>340</v>
      </c>
      <c r="O273" t="s">
        <v>1216</v>
      </c>
      <c r="P273" s="131">
        <v>929</v>
      </c>
      <c r="Q273" s="131">
        <v>3.3719999999999999</v>
      </c>
      <c r="R273" s="131">
        <v>18174</v>
      </c>
      <c r="T273" s="131">
        <v>569.31700000000001</v>
      </c>
      <c r="U273" s="132">
        <v>0</v>
      </c>
      <c r="V273" s="132">
        <v>5.2970000000000003E-2</v>
      </c>
      <c r="W273" s="132">
        <v>7.8200000000000006E-3</v>
      </c>
    </row>
    <row r="274" spans="1:23">
      <c r="A274" t="s">
        <v>1214</v>
      </c>
      <c r="B274" t="s">
        <v>1239</v>
      </c>
      <c r="C274" t="s">
        <v>4240</v>
      </c>
      <c r="D274" t="s">
        <v>4241</v>
      </c>
      <c r="E274" t="s">
        <v>80</v>
      </c>
      <c r="F274" t="s">
        <v>4415</v>
      </c>
      <c r="G274" t="s">
        <v>4416</v>
      </c>
      <c r="H274" t="s">
        <v>322</v>
      </c>
      <c r="I274" t="s">
        <v>966</v>
      </c>
      <c r="J274" t="s">
        <v>206</v>
      </c>
      <c r="K274" t="s">
        <v>225</v>
      </c>
      <c r="L274" t="s">
        <v>345</v>
      </c>
      <c r="M274" t="s">
        <v>736</v>
      </c>
      <c r="N274" t="s">
        <v>340</v>
      </c>
      <c r="O274" t="s">
        <v>1216</v>
      </c>
      <c r="P274" s="131">
        <v>543</v>
      </c>
      <c r="Q274" s="131">
        <v>3.3719999999999999</v>
      </c>
      <c r="R274" s="131">
        <v>23870</v>
      </c>
      <c r="T274" s="131">
        <v>437.05900000000003</v>
      </c>
      <c r="U274" s="132">
        <v>0</v>
      </c>
      <c r="V274" s="132">
        <v>4.0660000000000002E-2</v>
      </c>
      <c r="W274" s="132">
        <v>6.0000000000000001E-3</v>
      </c>
    </row>
    <row r="275" spans="1:23">
      <c r="A275" t="s">
        <v>1214</v>
      </c>
      <c r="B275" t="s">
        <v>1239</v>
      </c>
      <c r="C275" t="s">
        <v>4244</v>
      </c>
      <c r="D275" t="s">
        <v>4245</v>
      </c>
      <c r="E275" t="s">
        <v>313</v>
      </c>
      <c r="F275" t="s">
        <v>4487</v>
      </c>
      <c r="G275" t="s">
        <v>4488</v>
      </c>
      <c r="H275" t="s">
        <v>322</v>
      </c>
      <c r="I275" t="s">
        <v>966</v>
      </c>
      <c r="J275" t="s">
        <v>206</v>
      </c>
      <c r="K275" t="s">
        <v>225</v>
      </c>
      <c r="L275" t="s">
        <v>345</v>
      </c>
      <c r="M275" t="s">
        <v>736</v>
      </c>
      <c r="N275" t="s">
        <v>340</v>
      </c>
      <c r="O275" t="s">
        <v>1216</v>
      </c>
      <c r="P275" s="131">
        <v>1002</v>
      </c>
      <c r="Q275" s="131">
        <v>3.3719999999999999</v>
      </c>
      <c r="R275" s="131">
        <v>8166</v>
      </c>
      <c r="T275" s="131">
        <v>275.90800000000002</v>
      </c>
      <c r="U275" s="132">
        <v>0</v>
      </c>
      <c r="V275" s="132">
        <v>2.5669999999999998E-2</v>
      </c>
      <c r="W275" s="132">
        <v>3.79E-3</v>
      </c>
    </row>
    <row r="276" spans="1:23">
      <c r="A276" t="s">
        <v>1214</v>
      </c>
      <c r="B276" t="s">
        <v>1239</v>
      </c>
      <c r="C276" t="s">
        <v>4451</v>
      </c>
      <c r="D276" t="s">
        <v>4452</v>
      </c>
      <c r="E276" t="s">
        <v>80</v>
      </c>
      <c r="F276" t="s">
        <v>4453</v>
      </c>
      <c r="G276" t="s">
        <v>4454</v>
      </c>
      <c r="H276" t="s">
        <v>322</v>
      </c>
      <c r="I276" t="s">
        <v>966</v>
      </c>
      <c r="J276" t="s">
        <v>206</v>
      </c>
      <c r="K276" t="s">
        <v>282</v>
      </c>
      <c r="L276" t="s">
        <v>315</v>
      </c>
      <c r="M276" t="s">
        <v>736</v>
      </c>
      <c r="N276" t="s">
        <v>340</v>
      </c>
      <c r="O276" t="s">
        <v>1217</v>
      </c>
      <c r="P276" s="131">
        <v>1507</v>
      </c>
      <c r="Q276" s="131">
        <v>3.9550000000000001</v>
      </c>
      <c r="R276" s="131">
        <v>4562</v>
      </c>
      <c r="T276" s="131">
        <v>271.91699999999997</v>
      </c>
      <c r="U276" s="132">
        <v>0</v>
      </c>
      <c r="V276" s="132">
        <v>2.53E-2</v>
      </c>
      <c r="W276" s="132">
        <v>3.7399999999999998E-3</v>
      </c>
    </row>
    <row r="277" spans="1:23">
      <c r="A277" t="s">
        <v>1214</v>
      </c>
      <c r="B277" t="s">
        <v>1239</v>
      </c>
      <c r="C277" t="s">
        <v>4240</v>
      </c>
      <c r="D277" t="s">
        <v>4241</v>
      </c>
      <c r="E277" t="s">
        <v>80</v>
      </c>
      <c r="F277" t="s">
        <v>4393</v>
      </c>
      <c r="G277" t="s">
        <v>4394</v>
      </c>
      <c r="H277" t="s">
        <v>322</v>
      </c>
      <c r="I277" t="s">
        <v>966</v>
      </c>
      <c r="J277" t="s">
        <v>206</v>
      </c>
      <c r="K277" t="s">
        <v>225</v>
      </c>
      <c r="L277" t="s">
        <v>369</v>
      </c>
      <c r="M277" t="s">
        <v>736</v>
      </c>
      <c r="N277" t="s">
        <v>340</v>
      </c>
      <c r="O277" t="s">
        <v>1217</v>
      </c>
      <c r="P277" s="131">
        <v>326</v>
      </c>
      <c r="Q277" s="131">
        <v>3.9550000000000001</v>
      </c>
      <c r="R277" s="131">
        <v>19828</v>
      </c>
      <c r="T277" s="131">
        <v>255.661</v>
      </c>
      <c r="U277" s="132">
        <v>0</v>
      </c>
      <c r="V277" s="132">
        <v>2.3789999999999999E-2</v>
      </c>
      <c r="W277" s="132">
        <v>3.5100000000000001E-3</v>
      </c>
    </row>
    <row r="278" spans="1:23">
      <c r="A278" t="s">
        <v>1214</v>
      </c>
      <c r="B278" t="s">
        <v>1239</v>
      </c>
      <c r="C278" t="s">
        <v>4240</v>
      </c>
      <c r="D278" t="s">
        <v>4241</v>
      </c>
      <c r="E278" t="s">
        <v>80</v>
      </c>
      <c r="F278" t="s">
        <v>4505</v>
      </c>
      <c r="G278" t="s">
        <v>4506</v>
      </c>
      <c r="H278" t="s">
        <v>322</v>
      </c>
      <c r="I278" t="s">
        <v>966</v>
      </c>
      <c r="J278" t="s">
        <v>206</v>
      </c>
      <c r="K278" t="s">
        <v>239</v>
      </c>
      <c r="L278" t="s">
        <v>315</v>
      </c>
      <c r="M278" t="s">
        <v>707</v>
      </c>
      <c r="N278" t="s">
        <v>340</v>
      </c>
      <c r="O278" t="s">
        <v>1217</v>
      </c>
      <c r="P278" s="131">
        <v>244</v>
      </c>
      <c r="Q278" s="131">
        <v>3.9550000000000001</v>
      </c>
      <c r="R278" s="131">
        <v>24940</v>
      </c>
      <c r="T278" s="131">
        <v>240.68799999999999</v>
      </c>
      <c r="U278" s="132">
        <v>0</v>
      </c>
      <c r="V278" s="132">
        <v>2.239E-2</v>
      </c>
      <c r="W278" s="132">
        <v>3.31E-3</v>
      </c>
    </row>
    <row r="279" spans="1:23">
      <c r="A279" t="s">
        <v>1214</v>
      </c>
      <c r="B279" t="s">
        <v>1239</v>
      </c>
      <c r="C279" t="s">
        <v>4507</v>
      </c>
      <c r="D279" t="s">
        <v>4508</v>
      </c>
      <c r="E279" t="s">
        <v>80</v>
      </c>
      <c r="F279" t="s">
        <v>4509</v>
      </c>
      <c r="G279" t="s">
        <v>4510</v>
      </c>
      <c r="H279" t="s">
        <v>322</v>
      </c>
      <c r="I279" t="s">
        <v>966</v>
      </c>
      <c r="J279" t="s">
        <v>206</v>
      </c>
      <c r="K279" s="133" t="s">
        <v>269</v>
      </c>
      <c r="L279" t="s">
        <v>345</v>
      </c>
      <c r="M279" s="46" t="s">
        <v>589</v>
      </c>
      <c r="N279" t="s">
        <v>340</v>
      </c>
      <c r="O279" t="s">
        <v>1216</v>
      </c>
      <c r="P279" s="131">
        <v>1429</v>
      </c>
      <c r="Q279" s="131">
        <v>3.3719999999999999</v>
      </c>
      <c r="R279" s="131">
        <v>3433</v>
      </c>
      <c r="T279" s="131">
        <v>165.422</v>
      </c>
      <c r="U279" s="132">
        <v>0</v>
      </c>
      <c r="V279" s="132">
        <v>1.5389999999999999E-2</v>
      </c>
      <c r="W279" s="132">
        <v>2.2699999999999999E-3</v>
      </c>
    </row>
    <row r="280" spans="1:23">
      <c r="A280" t="s">
        <v>1214</v>
      </c>
      <c r="B280" t="s">
        <v>1239</v>
      </c>
      <c r="C280" t="s">
        <v>4447</v>
      </c>
      <c r="D280" t="s">
        <v>4448</v>
      </c>
      <c r="E280" t="s">
        <v>80</v>
      </c>
      <c r="F280" t="s">
        <v>4455</v>
      </c>
      <c r="G280" t="s">
        <v>4456</v>
      </c>
      <c r="H280" t="s">
        <v>322</v>
      </c>
      <c r="I280" t="s">
        <v>966</v>
      </c>
      <c r="J280" t="s">
        <v>206</v>
      </c>
      <c r="K280" t="s">
        <v>225</v>
      </c>
      <c r="L280" t="s">
        <v>345</v>
      </c>
      <c r="M280" t="s">
        <v>736</v>
      </c>
      <c r="N280" t="s">
        <v>340</v>
      </c>
      <c r="O280" t="s">
        <v>1216</v>
      </c>
      <c r="P280" s="131">
        <v>923</v>
      </c>
      <c r="Q280" s="131">
        <v>3.3719999999999999</v>
      </c>
      <c r="R280" s="131">
        <v>4500</v>
      </c>
      <c r="S280" s="131">
        <v>0.17299999999999999</v>
      </c>
      <c r="T280" s="131">
        <v>140.63900000000001</v>
      </c>
      <c r="U280" s="132">
        <v>0</v>
      </c>
      <c r="V280" s="132">
        <v>1.3100000000000001E-2</v>
      </c>
      <c r="W280" s="132">
        <v>1.9300000000000001E-3</v>
      </c>
    </row>
    <row r="281" spans="1:23">
      <c r="A281" t="s">
        <v>1214</v>
      </c>
      <c r="B281" t="s">
        <v>1239</v>
      </c>
      <c r="C281" t="s">
        <v>4240</v>
      </c>
      <c r="D281" t="s">
        <v>4241</v>
      </c>
      <c r="E281" t="s">
        <v>80</v>
      </c>
      <c r="F281" t="s">
        <v>4489</v>
      </c>
      <c r="G281" t="s">
        <v>4490</v>
      </c>
      <c r="H281" t="s">
        <v>322</v>
      </c>
      <c r="I281" t="s">
        <v>968</v>
      </c>
      <c r="J281" t="s">
        <v>206</v>
      </c>
      <c r="K281" t="s">
        <v>225</v>
      </c>
      <c r="L281" t="s">
        <v>345</v>
      </c>
      <c r="M281" t="s">
        <v>733</v>
      </c>
      <c r="N281" t="s">
        <v>340</v>
      </c>
      <c r="O281" t="s">
        <v>1216</v>
      </c>
      <c r="P281" s="131">
        <v>274</v>
      </c>
      <c r="Q281" s="131">
        <v>3.3719999999999999</v>
      </c>
      <c r="R281" s="131">
        <v>10961</v>
      </c>
      <c r="T281" s="131">
        <v>101.27200000000001</v>
      </c>
      <c r="U281" s="132">
        <v>0</v>
      </c>
      <c r="V281" s="132">
        <v>9.4199999999999996E-3</v>
      </c>
      <c r="W281" s="132">
        <v>1.39E-3</v>
      </c>
    </row>
    <row r="282" spans="1:23">
      <c r="A282" t="s">
        <v>1214</v>
      </c>
      <c r="B282" t="s">
        <v>1239</v>
      </c>
      <c r="C282" t="s">
        <v>4240</v>
      </c>
      <c r="D282" t="s">
        <v>4241</v>
      </c>
      <c r="E282" t="s">
        <v>80</v>
      </c>
      <c r="F282" t="s">
        <v>4511</v>
      </c>
      <c r="G282" t="s">
        <v>4512</v>
      </c>
      <c r="H282" t="s">
        <v>322</v>
      </c>
      <c r="I282" t="s">
        <v>968</v>
      </c>
      <c r="J282" t="s">
        <v>206</v>
      </c>
      <c r="K282" t="s">
        <v>225</v>
      </c>
      <c r="L282" t="s">
        <v>381</v>
      </c>
      <c r="M282" t="s">
        <v>733</v>
      </c>
      <c r="N282" t="s">
        <v>340</v>
      </c>
      <c r="O282" t="s">
        <v>1216</v>
      </c>
      <c r="P282" s="131">
        <v>278</v>
      </c>
      <c r="Q282" s="131">
        <v>3.3719999999999999</v>
      </c>
      <c r="R282" s="131">
        <v>10036</v>
      </c>
      <c r="T282" s="131">
        <v>94.078999999999994</v>
      </c>
      <c r="U282" s="132">
        <v>0</v>
      </c>
      <c r="V282" s="132">
        <v>8.7500000000000008E-3</v>
      </c>
      <c r="W282" s="132">
        <v>1.2899999999999999E-3</v>
      </c>
    </row>
    <row r="283" spans="1:23">
      <c r="A283" t="s">
        <v>1214</v>
      </c>
      <c r="B283" t="s">
        <v>1239</v>
      </c>
      <c r="C283" t="s">
        <v>4240</v>
      </c>
      <c r="D283" t="s">
        <v>4241</v>
      </c>
      <c r="E283" t="s">
        <v>80</v>
      </c>
      <c r="F283" t="s">
        <v>4403</v>
      </c>
      <c r="G283" t="s">
        <v>4404</v>
      </c>
      <c r="H283" t="s">
        <v>322</v>
      </c>
      <c r="I283" t="s">
        <v>966</v>
      </c>
      <c r="J283" t="s">
        <v>206</v>
      </c>
      <c r="K283" t="s">
        <v>225</v>
      </c>
      <c r="L283" t="s">
        <v>345</v>
      </c>
      <c r="M283" t="s">
        <v>603</v>
      </c>
      <c r="N283" t="s">
        <v>340</v>
      </c>
      <c r="O283" t="s">
        <v>1216</v>
      </c>
      <c r="P283" s="131">
        <v>125</v>
      </c>
      <c r="Q283" s="131">
        <v>3.3719999999999999</v>
      </c>
      <c r="R283" s="131">
        <v>21579</v>
      </c>
      <c r="T283" s="131">
        <v>90.954999999999998</v>
      </c>
      <c r="U283" s="132">
        <v>0</v>
      </c>
      <c r="V283" s="132">
        <v>8.4600000000000005E-3</v>
      </c>
      <c r="W283" s="132">
        <v>1.25E-3</v>
      </c>
    </row>
    <row r="284" spans="1:23">
      <c r="A284" t="s">
        <v>1214</v>
      </c>
      <c r="B284" t="s">
        <v>1240</v>
      </c>
      <c r="C284" t="s">
        <v>4256</v>
      </c>
      <c r="D284" t="s">
        <v>4257</v>
      </c>
      <c r="E284" t="s">
        <v>310</v>
      </c>
      <c r="F284" t="s">
        <v>4350</v>
      </c>
      <c r="G284" t="s">
        <v>4351</v>
      </c>
      <c r="H284" t="s">
        <v>322</v>
      </c>
      <c r="I284" t="s">
        <v>966</v>
      </c>
      <c r="J284" t="s">
        <v>205</v>
      </c>
      <c r="K284" t="s">
        <v>205</v>
      </c>
      <c r="L284" t="s">
        <v>341</v>
      </c>
      <c r="M284" t="s">
        <v>599</v>
      </c>
      <c r="N284" t="s">
        <v>340</v>
      </c>
      <c r="O284" t="s">
        <v>1213</v>
      </c>
      <c r="P284" s="131">
        <v>157010</v>
      </c>
      <c r="Q284" s="131">
        <v>1</v>
      </c>
      <c r="R284" s="131">
        <v>18600</v>
      </c>
      <c r="T284" s="131">
        <v>29203.86</v>
      </c>
      <c r="U284" s="132">
        <v>1.5959999999999998E-2</v>
      </c>
      <c r="V284" s="132">
        <v>0.18725</v>
      </c>
      <c r="W284" s="132">
        <v>1.5740000000000001E-2</v>
      </c>
    </row>
    <row r="285" spans="1:23">
      <c r="A285" t="s">
        <v>1214</v>
      </c>
      <c r="B285" t="s">
        <v>1240</v>
      </c>
      <c r="C285" t="s">
        <v>4264</v>
      </c>
      <c r="D285" t="s">
        <v>4265</v>
      </c>
      <c r="E285" t="s">
        <v>310</v>
      </c>
      <c r="F285" t="s">
        <v>4342</v>
      </c>
      <c r="G285" t="s">
        <v>4343</v>
      </c>
      <c r="H285" t="s">
        <v>322</v>
      </c>
      <c r="I285" t="s">
        <v>965</v>
      </c>
      <c r="J285" t="s">
        <v>205</v>
      </c>
      <c r="K285" t="s">
        <v>205</v>
      </c>
      <c r="L285" t="s">
        <v>341</v>
      </c>
      <c r="M285" t="s">
        <v>575</v>
      </c>
      <c r="N285" t="s">
        <v>340</v>
      </c>
      <c r="O285" t="s">
        <v>1213</v>
      </c>
      <c r="P285" s="131">
        <v>546165</v>
      </c>
      <c r="Q285" s="131">
        <v>1</v>
      </c>
      <c r="R285" s="131">
        <v>2915</v>
      </c>
      <c r="T285" s="131">
        <v>15920.71</v>
      </c>
      <c r="U285" s="132">
        <v>6.4099999999999999E-3</v>
      </c>
      <c r="V285" s="132">
        <v>0.10208</v>
      </c>
      <c r="W285" s="132">
        <v>8.5800000000000008E-3</v>
      </c>
    </row>
    <row r="286" spans="1:23">
      <c r="A286" t="s">
        <v>1214</v>
      </c>
      <c r="B286" t="s">
        <v>1240</v>
      </c>
      <c r="C286" t="s">
        <v>4256</v>
      </c>
      <c r="D286" t="s">
        <v>4257</v>
      </c>
      <c r="E286" t="s">
        <v>310</v>
      </c>
      <c r="F286" t="s">
        <v>4258</v>
      </c>
      <c r="G286" t="s">
        <v>4259</v>
      </c>
      <c r="H286" t="s">
        <v>322</v>
      </c>
      <c r="I286" t="s">
        <v>965</v>
      </c>
      <c r="J286" t="s">
        <v>205</v>
      </c>
      <c r="K286" t="s">
        <v>205</v>
      </c>
      <c r="L286" t="s">
        <v>341</v>
      </c>
      <c r="M286" t="s">
        <v>573</v>
      </c>
      <c r="N286" t="s">
        <v>340</v>
      </c>
      <c r="O286" t="s">
        <v>1213</v>
      </c>
      <c r="P286" s="131">
        <v>30948</v>
      </c>
      <c r="Q286" s="131">
        <v>1</v>
      </c>
      <c r="R286" s="131">
        <v>29540</v>
      </c>
      <c r="T286" s="131">
        <v>9142.0390000000007</v>
      </c>
      <c r="U286" s="132">
        <v>8.7000000000000001E-4</v>
      </c>
      <c r="V286" s="132">
        <v>5.8619999999999998E-2</v>
      </c>
      <c r="W286" s="132">
        <v>4.9300000000000004E-3</v>
      </c>
    </row>
    <row r="287" spans="1:23">
      <c r="A287" t="s">
        <v>1214</v>
      </c>
      <c r="B287" t="s">
        <v>1240</v>
      </c>
      <c r="C287" t="s">
        <v>4252</v>
      </c>
      <c r="D287" t="s">
        <v>4253</v>
      </c>
      <c r="E287" t="s">
        <v>310</v>
      </c>
      <c r="F287" t="s">
        <v>4286</v>
      </c>
      <c r="G287" t="s">
        <v>4287</v>
      </c>
      <c r="H287" t="s">
        <v>322</v>
      </c>
      <c r="I287" t="s">
        <v>967</v>
      </c>
      <c r="J287" t="s">
        <v>205</v>
      </c>
      <c r="K287" t="s">
        <v>205</v>
      </c>
      <c r="L287" t="s">
        <v>341</v>
      </c>
      <c r="M287" t="s">
        <v>577</v>
      </c>
      <c r="N287" t="s">
        <v>340</v>
      </c>
      <c r="O287" t="s">
        <v>1213</v>
      </c>
      <c r="P287" s="131">
        <v>2085331</v>
      </c>
      <c r="Q287" s="131">
        <v>1</v>
      </c>
      <c r="R287" s="131">
        <v>384.85</v>
      </c>
      <c r="T287" s="131">
        <v>8025.3959999999997</v>
      </c>
      <c r="U287" s="132">
        <v>1.5200000000000001E-3</v>
      </c>
      <c r="V287" s="132">
        <v>5.1459999999999999E-2</v>
      </c>
      <c r="W287" s="132">
        <v>4.3299999999999996E-3</v>
      </c>
    </row>
    <row r="288" spans="1:23">
      <c r="A288" t="s">
        <v>1214</v>
      </c>
      <c r="B288" t="s">
        <v>1240</v>
      </c>
      <c r="C288" t="s">
        <v>4252</v>
      </c>
      <c r="D288" t="s">
        <v>4253</v>
      </c>
      <c r="E288" t="s">
        <v>310</v>
      </c>
      <c r="F288" t="s">
        <v>4358</v>
      </c>
      <c r="G288" t="s">
        <v>4359</v>
      </c>
      <c r="H288" t="s">
        <v>322</v>
      </c>
      <c r="I288" t="s">
        <v>966</v>
      </c>
      <c r="J288" t="s">
        <v>205</v>
      </c>
      <c r="K288" t="s">
        <v>205</v>
      </c>
      <c r="L288" t="s">
        <v>341</v>
      </c>
      <c r="M288" t="s">
        <v>583</v>
      </c>
      <c r="N288" t="s">
        <v>340</v>
      </c>
      <c r="O288" t="s">
        <v>1213</v>
      </c>
      <c r="P288" s="131">
        <v>22818</v>
      </c>
      <c r="Q288" s="131">
        <v>1</v>
      </c>
      <c r="R288" s="131">
        <v>20510</v>
      </c>
      <c r="T288" s="131">
        <v>4679.9719999999998</v>
      </c>
      <c r="U288" s="132">
        <v>1E-3</v>
      </c>
      <c r="V288" s="132">
        <v>3.0009999999999998E-2</v>
      </c>
      <c r="W288" s="132">
        <v>2.5200000000000001E-3</v>
      </c>
    </row>
    <row r="289" spans="1:23">
      <c r="A289" t="s">
        <v>1214</v>
      </c>
      <c r="B289" t="s">
        <v>1240</v>
      </c>
      <c r="C289" t="s">
        <v>4256</v>
      </c>
      <c r="D289" t="s">
        <v>4257</v>
      </c>
      <c r="E289" t="s">
        <v>310</v>
      </c>
      <c r="F289" t="s">
        <v>4280</v>
      </c>
      <c r="G289" t="s">
        <v>4281</v>
      </c>
      <c r="H289" t="s">
        <v>322</v>
      </c>
      <c r="I289" t="s">
        <v>965</v>
      </c>
      <c r="J289" t="s">
        <v>205</v>
      </c>
      <c r="K289" t="s">
        <v>205</v>
      </c>
      <c r="L289" t="s">
        <v>341</v>
      </c>
      <c r="M289" t="s">
        <v>578</v>
      </c>
      <c r="N289" t="s">
        <v>340</v>
      </c>
      <c r="O289" t="s">
        <v>1213</v>
      </c>
      <c r="P289" s="131">
        <v>8080</v>
      </c>
      <c r="Q289" s="131">
        <v>1</v>
      </c>
      <c r="R289" s="131">
        <v>28960</v>
      </c>
      <c r="T289" s="131">
        <v>2339.9679999999998</v>
      </c>
      <c r="U289" s="132">
        <v>2.7E-4</v>
      </c>
      <c r="V289" s="132">
        <v>1.4999999999999999E-2</v>
      </c>
      <c r="W289" s="132">
        <v>1.2600000000000001E-3</v>
      </c>
    </row>
    <row r="290" spans="1:23">
      <c r="A290" t="s">
        <v>1214</v>
      </c>
      <c r="B290" t="s">
        <v>1240</v>
      </c>
      <c r="C290" t="s">
        <v>4260</v>
      </c>
      <c r="D290" t="s">
        <v>4261</v>
      </c>
      <c r="E290" t="s">
        <v>310</v>
      </c>
      <c r="F290" t="s">
        <v>4284</v>
      </c>
      <c r="G290" t="s">
        <v>4285</v>
      </c>
      <c r="H290" t="s">
        <v>322</v>
      </c>
      <c r="I290" t="s">
        <v>966</v>
      </c>
      <c r="J290" t="s">
        <v>205</v>
      </c>
      <c r="K290" t="s">
        <v>205</v>
      </c>
      <c r="L290" t="s">
        <v>341</v>
      </c>
      <c r="M290" t="s">
        <v>606</v>
      </c>
      <c r="N290" t="s">
        <v>340</v>
      </c>
      <c r="O290" t="s">
        <v>1213</v>
      </c>
      <c r="P290" s="131">
        <v>36557</v>
      </c>
      <c r="Q290" s="131">
        <v>1</v>
      </c>
      <c r="R290" s="131">
        <v>5389</v>
      </c>
      <c r="T290" s="131">
        <v>1970.057</v>
      </c>
      <c r="U290" s="132">
        <v>2.7999999999999998E-4</v>
      </c>
      <c r="V290" s="132">
        <v>1.2630000000000001E-2</v>
      </c>
      <c r="W290" s="132">
        <v>1.06E-3</v>
      </c>
    </row>
    <row r="291" spans="1:23">
      <c r="A291" t="s">
        <v>1214</v>
      </c>
      <c r="B291" t="s">
        <v>1240</v>
      </c>
      <c r="C291" t="s">
        <v>4256</v>
      </c>
      <c r="D291" t="s">
        <v>4257</v>
      </c>
      <c r="E291" t="s">
        <v>310</v>
      </c>
      <c r="F291" t="s">
        <v>4503</v>
      </c>
      <c r="G291" t="s">
        <v>4504</v>
      </c>
      <c r="H291" t="s">
        <v>322</v>
      </c>
      <c r="I291" t="s">
        <v>966</v>
      </c>
      <c r="J291" t="s">
        <v>205</v>
      </c>
      <c r="K291" t="s">
        <v>205</v>
      </c>
      <c r="L291" t="s">
        <v>341</v>
      </c>
      <c r="M291" t="s">
        <v>708</v>
      </c>
      <c r="N291" t="s">
        <v>340</v>
      </c>
      <c r="O291" t="s">
        <v>1213</v>
      </c>
      <c r="P291" s="131">
        <v>34870</v>
      </c>
      <c r="Q291" s="131">
        <v>1</v>
      </c>
      <c r="R291" s="131">
        <v>5001</v>
      </c>
      <c r="T291" s="131">
        <v>1743.8489999999999</v>
      </c>
      <c r="U291" s="132">
        <v>9.9600000000000001E-3</v>
      </c>
      <c r="V291" s="132">
        <v>1.1180000000000001E-2</v>
      </c>
      <c r="W291" s="132">
        <v>9.3999999999999997E-4</v>
      </c>
    </row>
    <row r="292" spans="1:23">
      <c r="A292" t="s">
        <v>1214</v>
      </c>
      <c r="B292" t="s">
        <v>1240</v>
      </c>
      <c r="C292" t="s">
        <v>4399</v>
      </c>
      <c r="D292" t="s">
        <v>4400</v>
      </c>
      <c r="E292" t="s">
        <v>80</v>
      </c>
      <c r="F292" t="s">
        <v>4401</v>
      </c>
      <c r="G292" t="s">
        <v>4402</v>
      </c>
      <c r="H292" t="s">
        <v>322</v>
      </c>
      <c r="I292" t="s">
        <v>966</v>
      </c>
      <c r="J292" t="s">
        <v>206</v>
      </c>
      <c r="K292" t="s">
        <v>225</v>
      </c>
      <c r="L292" t="s">
        <v>345</v>
      </c>
      <c r="M292" t="s">
        <v>605</v>
      </c>
      <c r="N292" t="s">
        <v>340</v>
      </c>
      <c r="O292" t="s">
        <v>1216</v>
      </c>
      <c r="P292" s="131">
        <v>25104</v>
      </c>
      <c r="Q292" s="131">
        <v>3.3719999999999999</v>
      </c>
      <c r="R292" s="131">
        <v>18174</v>
      </c>
      <c r="T292" s="131">
        <v>15384.415999999999</v>
      </c>
      <c r="U292" s="132">
        <v>0</v>
      </c>
      <c r="V292" s="132">
        <v>9.8640000000000005E-2</v>
      </c>
      <c r="W292" s="132">
        <v>8.2900000000000005E-3</v>
      </c>
    </row>
    <row r="293" spans="1:23">
      <c r="A293" t="s">
        <v>1214</v>
      </c>
      <c r="B293" t="s">
        <v>1240</v>
      </c>
      <c r="C293" t="s">
        <v>4240</v>
      </c>
      <c r="D293" t="s">
        <v>4241</v>
      </c>
      <c r="E293" t="s">
        <v>80</v>
      </c>
      <c r="F293" t="s">
        <v>4415</v>
      </c>
      <c r="G293" t="s">
        <v>4416</v>
      </c>
      <c r="H293" t="s">
        <v>322</v>
      </c>
      <c r="I293" t="s">
        <v>966</v>
      </c>
      <c r="J293" t="s">
        <v>206</v>
      </c>
      <c r="K293" t="s">
        <v>225</v>
      </c>
      <c r="L293" t="s">
        <v>345</v>
      </c>
      <c r="M293" t="s">
        <v>736</v>
      </c>
      <c r="N293" t="s">
        <v>340</v>
      </c>
      <c r="O293" t="s">
        <v>1216</v>
      </c>
      <c r="P293" s="131">
        <v>14603</v>
      </c>
      <c r="Q293" s="131">
        <v>3.3719999999999999</v>
      </c>
      <c r="R293" s="131">
        <v>23870</v>
      </c>
      <c r="T293" s="131">
        <v>11753.902</v>
      </c>
      <c r="U293" s="132">
        <v>0</v>
      </c>
      <c r="V293" s="132">
        <v>7.5359999999999996E-2</v>
      </c>
      <c r="W293" s="132">
        <v>6.3400000000000001E-3</v>
      </c>
    </row>
    <row r="294" spans="1:23">
      <c r="A294" t="s">
        <v>1214</v>
      </c>
      <c r="B294" t="s">
        <v>1240</v>
      </c>
      <c r="C294" t="s">
        <v>4244</v>
      </c>
      <c r="D294" t="s">
        <v>4245</v>
      </c>
      <c r="E294" t="s">
        <v>313</v>
      </c>
      <c r="F294" t="s">
        <v>4487</v>
      </c>
      <c r="G294" t="s">
        <v>4488</v>
      </c>
      <c r="H294" t="s">
        <v>322</v>
      </c>
      <c r="I294" t="s">
        <v>966</v>
      </c>
      <c r="J294" t="s">
        <v>206</v>
      </c>
      <c r="K294" t="s">
        <v>225</v>
      </c>
      <c r="L294" t="s">
        <v>345</v>
      </c>
      <c r="M294" t="s">
        <v>736</v>
      </c>
      <c r="N294" t="s">
        <v>340</v>
      </c>
      <c r="O294" t="s">
        <v>1216</v>
      </c>
      <c r="P294" s="131">
        <v>31510</v>
      </c>
      <c r="Q294" s="131">
        <v>3.3719999999999999</v>
      </c>
      <c r="R294" s="131">
        <v>8166</v>
      </c>
      <c r="T294" s="131">
        <v>8676.5149999999994</v>
      </c>
      <c r="U294" s="132">
        <v>0</v>
      </c>
      <c r="V294" s="132">
        <v>5.5629999999999999E-2</v>
      </c>
      <c r="W294" s="132">
        <v>4.6800000000000001E-3</v>
      </c>
    </row>
    <row r="295" spans="1:23">
      <c r="A295" t="s">
        <v>1214</v>
      </c>
      <c r="B295" t="s">
        <v>1240</v>
      </c>
      <c r="C295" t="s">
        <v>4240</v>
      </c>
      <c r="D295" t="s">
        <v>4241</v>
      </c>
      <c r="E295" t="s">
        <v>80</v>
      </c>
      <c r="F295" t="s">
        <v>4489</v>
      </c>
      <c r="G295" t="s">
        <v>4490</v>
      </c>
      <c r="H295" t="s">
        <v>322</v>
      </c>
      <c r="I295" t="s">
        <v>968</v>
      </c>
      <c r="J295" t="s">
        <v>206</v>
      </c>
      <c r="K295" t="s">
        <v>225</v>
      </c>
      <c r="L295" t="s">
        <v>345</v>
      </c>
      <c r="M295" t="s">
        <v>733</v>
      </c>
      <c r="N295" t="s">
        <v>340</v>
      </c>
      <c r="O295" t="s">
        <v>1216</v>
      </c>
      <c r="P295" s="131">
        <v>22347</v>
      </c>
      <c r="Q295" s="131">
        <v>3.3719999999999999</v>
      </c>
      <c r="R295" s="131">
        <v>10961</v>
      </c>
      <c r="T295" s="131">
        <v>8259.5609999999997</v>
      </c>
      <c r="U295" s="132">
        <v>0</v>
      </c>
      <c r="V295" s="132">
        <v>5.296E-2</v>
      </c>
      <c r="W295" s="132">
        <v>4.45E-3</v>
      </c>
    </row>
    <row r="296" spans="1:23">
      <c r="A296" t="s">
        <v>1214</v>
      </c>
      <c r="B296" t="s">
        <v>1240</v>
      </c>
      <c r="C296" t="s">
        <v>4240</v>
      </c>
      <c r="D296" t="s">
        <v>4241</v>
      </c>
      <c r="E296" t="s">
        <v>80</v>
      </c>
      <c r="F296" t="s">
        <v>4403</v>
      </c>
      <c r="G296" t="s">
        <v>4404</v>
      </c>
      <c r="H296" t="s">
        <v>322</v>
      </c>
      <c r="I296" t="s">
        <v>966</v>
      </c>
      <c r="J296" t="s">
        <v>206</v>
      </c>
      <c r="K296" t="s">
        <v>225</v>
      </c>
      <c r="L296" t="s">
        <v>345</v>
      </c>
      <c r="M296" t="s">
        <v>603</v>
      </c>
      <c r="N296" t="s">
        <v>340</v>
      </c>
      <c r="O296" t="s">
        <v>1216</v>
      </c>
      <c r="P296" s="131">
        <v>11320</v>
      </c>
      <c r="Q296" s="131">
        <v>3.3719999999999999</v>
      </c>
      <c r="R296" s="131">
        <v>21579</v>
      </c>
      <c r="T296" s="131">
        <v>8236.9290000000001</v>
      </c>
      <c r="U296" s="132">
        <v>0</v>
      </c>
      <c r="V296" s="132">
        <v>5.2810000000000003E-2</v>
      </c>
      <c r="W296" s="132">
        <v>4.4400000000000004E-3</v>
      </c>
    </row>
    <row r="297" spans="1:23">
      <c r="A297" t="s">
        <v>1214</v>
      </c>
      <c r="B297" t="s">
        <v>1240</v>
      </c>
      <c r="C297" t="s">
        <v>4451</v>
      </c>
      <c r="D297" t="s">
        <v>4452</v>
      </c>
      <c r="E297" t="s">
        <v>80</v>
      </c>
      <c r="F297" t="s">
        <v>4453</v>
      </c>
      <c r="G297" t="s">
        <v>4454</v>
      </c>
      <c r="H297" t="s">
        <v>322</v>
      </c>
      <c r="I297" t="s">
        <v>966</v>
      </c>
      <c r="J297" t="s">
        <v>206</v>
      </c>
      <c r="K297" t="s">
        <v>282</v>
      </c>
      <c r="L297" t="s">
        <v>315</v>
      </c>
      <c r="M297" t="s">
        <v>736</v>
      </c>
      <c r="N297" t="s">
        <v>340</v>
      </c>
      <c r="O297" t="s">
        <v>1217</v>
      </c>
      <c r="P297" s="131">
        <v>38832</v>
      </c>
      <c r="Q297" s="131">
        <v>3.9550000000000001</v>
      </c>
      <c r="R297" s="131">
        <v>4562</v>
      </c>
      <c r="T297" s="131">
        <v>7006.6989999999996</v>
      </c>
      <c r="U297" s="132">
        <v>3.0000000000000001E-5</v>
      </c>
      <c r="V297" s="132">
        <v>4.4929999999999998E-2</v>
      </c>
      <c r="W297" s="132">
        <v>3.7799999999999999E-3</v>
      </c>
    </row>
    <row r="298" spans="1:23">
      <c r="A298" t="s">
        <v>1214</v>
      </c>
      <c r="B298" t="s">
        <v>1240</v>
      </c>
      <c r="C298" t="s">
        <v>4240</v>
      </c>
      <c r="D298" t="s">
        <v>4241</v>
      </c>
      <c r="E298" t="s">
        <v>80</v>
      </c>
      <c r="F298" t="s">
        <v>4505</v>
      </c>
      <c r="G298" t="s">
        <v>4506</v>
      </c>
      <c r="H298" t="s">
        <v>322</v>
      </c>
      <c r="I298" t="s">
        <v>966</v>
      </c>
      <c r="J298" t="s">
        <v>206</v>
      </c>
      <c r="K298" t="s">
        <v>239</v>
      </c>
      <c r="L298" t="s">
        <v>315</v>
      </c>
      <c r="M298" t="s">
        <v>707</v>
      </c>
      <c r="N298" t="s">
        <v>340</v>
      </c>
      <c r="O298" t="s">
        <v>1217</v>
      </c>
      <c r="P298" s="131">
        <v>6629</v>
      </c>
      <c r="Q298" s="131">
        <v>3.9550000000000001</v>
      </c>
      <c r="R298" s="131">
        <v>24940</v>
      </c>
      <c r="T298" s="131">
        <v>6539.0240000000003</v>
      </c>
      <c r="U298" s="132">
        <v>0</v>
      </c>
      <c r="V298" s="132">
        <v>4.1930000000000002E-2</v>
      </c>
      <c r="W298" s="132">
        <v>3.5300000000000002E-3</v>
      </c>
    </row>
    <row r="299" spans="1:23">
      <c r="A299" t="s">
        <v>1214</v>
      </c>
      <c r="B299" t="s">
        <v>1240</v>
      </c>
      <c r="C299" t="s">
        <v>4244</v>
      </c>
      <c r="D299" t="s">
        <v>4245</v>
      </c>
      <c r="E299" t="s">
        <v>313</v>
      </c>
      <c r="F299" t="s">
        <v>4246</v>
      </c>
      <c r="G299" t="s">
        <v>4247</v>
      </c>
      <c r="H299" t="s">
        <v>322</v>
      </c>
      <c r="I299" t="s">
        <v>966</v>
      </c>
      <c r="J299" t="s">
        <v>206</v>
      </c>
      <c r="K299" t="s">
        <v>225</v>
      </c>
      <c r="L299" t="s">
        <v>345</v>
      </c>
      <c r="M299" t="s">
        <v>605</v>
      </c>
      <c r="N299" t="s">
        <v>340</v>
      </c>
      <c r="O299" t="s">
        <v>1216</v>
      </c>
      <c r="P299" s="131">
        <v>2191</v>
      </c>
      <c r="Q299" s="131">
        <v>3.3719999999999999</v>
      </c>
      <c r="R299" s="131">
        <v>61785</v>
      </c>
      <c r="S299" s="131">
        <v>2.8929999999999998</v>
      </c>
      <c r="T299" s="131">
        <v>4574.4629999999997</v>
      </c>
      <c r="U299" s="132">
        <v>0</v>
      </c>
      <c r="V299" s="132">
        <v>2.9350000000000001E-2</v>
      </c>
      <c r="W299" s="132">
        <v>2.47E-3</v>
      </c>
    </row>
    <row r="300" spans="1:23">
      <c r="A300" t="s">
        <v>1214</v>
      </c>
      <c r="B300" t="s">
        <v>1240</v>
      </c>
      <c r="C300" t="s">
        <v>4507</v>
      </c>
      <c r="D300" t="s">
        <v>4508</v>
      </c>
      <c r="E300" t="s">
        <v>80</v>
      </c>
      <c r="F300" t="s">
        <v>4509</v>
      </c>
      <c r="G300" t="s">
        <v>4510</v>
      </c>
      <c r="H300" t="s">
        <v>322</v>
      </c>
      <c r="I300" t="s">
        <v>966</v>
      </c>
      <c r="J300" t="s">
        <v>206</v>
      </c>
      <c r="K300" s="133" t="s">
        <v>269</v>
      </c>
      <c r="L300" t="s">
        <v>345</v>
      </c>
      <c r="M300" s="46" t="s">
        <v>589</v>
      </c>
      <c r="N300" t="s">
        <v>340</v>
      </c>
      <c r="O300" t="s">
        <v>1216</v>
      </c>
      <c r="P300" s="131">
        <v>39235</v>
      </c>
      <c r="Q300" s="131">
        <v>3.3719999999999999</v>
      </c>
      <c r="R300" s="131">
        <v>3433</v>
      </c>
      <c r="T300" s="131">
        <v>4541.8729999999996</v>
      </c>
      <c r="U300" s="132">
        <v>1.0000000000000001E-5</v>
      </c>
      <c r="V300" s="132">
        <v>2.912E-2</v>
      </c>
      <c r="W300" s="132">
        <v>2.4499999999999999E-3</v>
      </c>
    </row>
    <row r="301" spans="1:23">
      <c r="A301" t="s">
        <v>1214</v>
      </c>
      <c r="B301" t="s">
        <v>1240</v>
      </c>
      <c r="C301" t="s">
        <v>4240</v>
      </c>
      <c r="D301" t="s">
        <v>4241</v>
      </c>
      <c r="E301" t="s">
        <v>80</v>
      </c>
      <c r="F301" t="s">
        <v>4511</v>
      </c>
      <c r="G301" t="s">
        <v>4512</v>
      </c>
      <c r="H301" t="s">
        <v>322</v>
      </c>
      <c r="I301" t="s">
        <v>968</v>
      </c>
      <c r="J301" t="s">
        <v>206</v>
      </c>
      <c r="K301" t="s">
        <v>225</v>
      </c>
      <c r="L301" t="s">
        <v>381</v>
      </c>
      <c r="M301" t="s">
        <v>733</v>
      </c>
      <c r="N301" t="s">
        <v>340</v>
      </c>
      <c r="O301" t="s">
        <v>1216</v>
      </c>
      <c r="P301" s="131">
        <v>13245</v>
      </c>
      <c r="Q301" s="131">
        <v>3.3719999999999999</v>
      </c>
      <c r="R301" s="131">
        <v>10036</v>
      </c>
      <c r="T301" s="131">
        <v>4482.2920000000004</v>
      </c>
      <c r="U301" s="132">
        <v>0</v>
      </c>
      <c r="V301" s="132">
        <v>2.8740000000000002E-2</v>
      </c>
      <c r="W301" s="132">
        <v>2.4199999999999998E-3</v>
      </c>
    </row>
    <row r="302" spans="1:23">
      <c r="A302" t="s">
        <v>1214</v>
      </c>
      <c r="B302" t="s">
        <v>1240</v>
      </c>
      <c r="C302" t="s">
        <v>4447</v>
      </c>
      <c r="D302" t="s">
        <v>4448</v>
      </c>
      <c r="E302" t="s">
        <v>80</v>
      </c>
      <c r="F302" t="s">
        <v>4455</v>
      </c>
      <c r="G302" t="s">
        <v>4456</v>
      </c>
      <c r="H302" t="s">
        <v>322</v>
      </c>
      <c r="I302" t="s">
        <v>966</v>
      </c>
      <c r="J302" t="s">
        <v>206</v>
      </c>
      <c r="K302" t="s">
        <v>225</v>
      </c>
      <c r="L302" t="s">
        <v>345</v>
      </c>
      <c r="M302" t="s">
        <v>736</v>
      </c>
      <c r="N302" t="s">
        <v>340</v>
      </c>
      <c r="O302" t="s">
        <v>1216</v>
      </c>
      <c r="P302" s="131">
        <v>22834</v>
      </c>
      <c r="Q302" s="131">
        <v>3.3719999999999999</v>
      </c>
      <c r="R302" s="131">
        <v>4500</v>
      </c>
      <c r="S302" s="131">
        <v>4.274</v>
      </c>
      <c r="T302" s="131">
        <v>3479.2440000000001</v>
      </c>
      <c r="U302" s="132">
        <v>1.0000000000000001E-5</v>
      </c>
      <c r="V302" s="132">
        <v>2.2339999999999999E-2</v>
      </c>
      <c r="W302" s="132">
        <v>1.8799999999999999E-3</v>
      </c>
    </row>
    <row r="303" spans="1:23">
      <c r="A303" t="s">
        <v>1214</v>
      </c>
      <c r="B303" t="s">
        <v>1243</v>
      </c>
      <c r="C303" t="s">
        <v>4256</v>
      </c>
      <c r="D303" t="s">
        <v>4257</v>
      </c>
      <c r="E303" t="s">
        <v>310</v>
      </c>
      <c r="F303" t="s">
        <v>4459</v>
      </c>
      <c r="G303" t="s">
        <v>4460</v>
      </c>
      <c r="H303" t="s">
        <v>322</v>
      </c>
      <c r="I303" t="s">
        <v>967</v>
      </c>
      <c r="J303" t="s">
        <v>205</v>
      </c>
      <c r="K303" t="s">
        <v>205</v>
      </c>
      <c r="L303" t="s">
        <v>341</v>
      </c>
      <c r="M303" t="s">
        <v>574</v>
      </c>
      <c r="N303" t="s">
        <v>340</v>
      </c>
      <c r="O303" t="s">
        <v>1213</v>
      </c>
      <c r="P303" s="131">
        <v>54975</v>
      </c>
      <c r="Q303" s="131">
        <v>1</v>
      </c>
      <c r="R303" s="131">
        <v>3896.38</v>
      </c>
      <c r="T303" s="131">
        <v>2142.0349999999999</v>
      </c>
      <c r="U303" s="132">
        <v>1.0499999999999999E-3</v>
      </c>
      <c r="V303" s="132">
        <v>0.43872</v>
      </c>
      <c r="W303" s="132">
        <v>6.0600000000000003E-3</v>
      </c>
    </row>
    <row r="304" spans="1:23">
      <c r="A304" t="s">
        <v>1214</v>
      </c>
      <c r="B304" t="s">
        <v>1243</v>
      </c>
      <c r="C304" t="s">
        <v>4264</v>
      </c>
      <c r="D304" t="s">
        <v>4265</v>
      </c>
      <c r="E304" t="s">
        <v>310</v>
      </c>
      <c r="F304" t="s">
        <v>4342</v>
      </c>
      <c r="G304" t="s">
        <v>4343</v>
      </c>
      <c r="H304" t="s">
        <v>322</v>
      </c>
      <c r="I304" t="s">
        <v>965</v>
      </c>
      <c r="J304" t="s">
        <v>205</v>
      </c>
      <c r="K304" t="s">
        <v>205</v>
      </c>
      <c r="L304" t="s">
        <v>341</v>
      </c>
      <c r="M304" t="s">
        <v>575</v>
      </c>
      <c r="N304" t="s">
        <v>340</v>
      </c>
      <c r="O304" t="s">
        <v>1213</v>
      </c>
      <c r="P304" s="131">
        <v>24673</v>
      </c>
      <c r="Q304" s="131">
        <v>1</v>
      </c>
      <c r="R304" s="131">
        <v>2915</v>
      </c>
      <c r="T304" s="131">
        <v>719.21799999999996</v>
      </c>
      <c r="U304" s="132">
        <v>2.9E-4</v>
      </c>
      <c r="V304" s="132">
        <v>0.14729999999999999</v>
      </c>
      <c r="W304" s="132">
        <v>2.0300000000000001E-3</v>
      </c>
    </row>
    <row r="305" spans="1:23">
      <c r="A305" t="s">
        <v>1214</v>
      </c>
      <c r="B305" t="s">
        <v>1243</v>
      </c>
      <c r="C305" t="s">
        <v>4240</v>
      </c>
      <c r="D305" t="s">
        <v>4241</v>
      </c>
      <c r="E305" t="s">
        <v>80</v>
      </c>
      <c r="F305" t="s">
        <v>4511</v>
      </c>
      <c r="G305" t="s">
        <v>4512</v>
      </c>
      <c r="H305" t="s">
        <v>322</v>
      </c>
      <c r="I305" t="s">
        <v>968</v>
      </c>
      <c r="J305" t="s">
        <v>206</v>
      </c>
      <c r="K305" t="s">
        <v>225</v>
      </c>
      <c r="L305" t="s">
        <v>381</v>
      </c>
      <c r="M305" t="s">
        <v>733</v>
      </c>
      <c r="N305" t="s">
        <v>340</v>
      </c>
      <c r="O305" t="s">
        <v>1216</v>
      </c>
      <c r="P305" s="131">
        <v>3831</v>
      </c>
      <c r="Q305" s="131">
        <v>3.3719999999999999</v>
      </c>
      <c r="R305" s="131">
        <v>10036</v>
      </c>
      <c r="T305" s="131">
        <v>1296.4639999999999</v>
      </c>
      <c r="U305" s="132">
        <v>0</v>
      </c>
      <c r="V305" s="132">
        <v>0.26552999999999999</v>
      </c>
      <c r="W305" s="132">
        <v>3.6700000000000001E-3</v>
      </c>
    </row>
    <row r="306" spans="1:23">
      <c r="A306" t="s">
        <v>1214</v>
      </c>
      <c r="B306" t="s">
        <v>1243</v>
      </c>
      <c r="C306" t="s">
        <v>4240</v>
      </c>
      <c r="D306" t="s">
        <v>4241</v>
      </c>
      <c r="E306" t="s">
        <v>80</v>
      </c>
      <c r="F306" t="s">
        <v>4489</v>
      </c>
      <c r="G306" t="s">
        <v>4490</v>
      </c>
      <c r="H306" t="s">
        <v>322</v>
      </c>
      <c r="I306" t="s">
        <v>968</v>
      </c>
      <c r="J306" t="s">
        <v>206</v>
      </c>
      <c r="K306" t="s">
        <v>225</v>
      </c>
      <c r="L306" t="s">
        <v>345</v>
      </c>
      <c r="M306" t="s">
        <v>733</v>
      </c>
      <c r="N306" t="s">
        <v>340</v>
      </c>
      <c r="O306" t="s">
        <v>1216</v>
      </c>
      <c r="P306" s="131">
        <v>1961</v>
      </c>
      <c r="Q306" s="131">
        <v>3.3719999999999999</v>
      </c>
      <c r="R306" s="131">
        <v>10961</v>
      </c>
      <c r="T306" s="131">
        <v>724.79499999999996</v>
      </c>
      <c r="U306" s="132">
        <v>0</v>
      </c>
      <c r="V306" s="132">
        <v>0.14845</v>
      </c>
      <c r="W306" s="132">
        <v>2.0500000000000002E-3</v>
      </c>
    </row>
    <row r="307" spans="1:23">
      <c r="A307" t="s">
        <v>1214</v>
      </c>
      <c r="B307" t="s">
        <v>1244</v>
      </c>
      <c r="C307" t="s">
        <v>4334</v>
      </c>
      <c r="D307" t="s">
        <v>4335</v>
      </c>
      <c r="E307" t="s">
        <v>310</v>
      </c>
      <c r="F307" t="s">
        <v>4336</v>
      </c>
      <c r="G307" t="s">
        <v>4337</v>
      </c>
      <c r="H307" t="s">
        <v>322</v>
      </c>
      <c r="I307" t="s">
        <v>966</v>
      </c>
      <c r="J307" t="s">
        <v>205</v>
      </c>
      <c r="K307" t="s">
        <v>205</v>
      </c>
      <c r="L307" t="s">
        <v>341</v>
      </c>
      <c r="M307" t="s">
        <v>606</v>
      </c>
      <c r="N307" t="s">
        <v>340</v>
      </c>
      <c r="O307" t="s">
        <v>1213</v>
      </c>
      <c r="P307" s="131">
        <v>183842</v>
      </c>
      <c r="Q307" s="131">
        <v>1</v>
      </c>
      <c r="R307" s="131">
        <v>9600</v>
      </c>
      <c r="T307" s="131">
        <v>17648.831999999999</v>
      </c>
      <c r="U307" s="132">
        <v>7.2700000000000004E-3</v>
      </c>
      <c r="V307" s="132">
        <v>7.6530000000000001E-2</v>
      </c>
      <c r="W307" s="132">
        <v>3.5020000000000003E-2</v>
      </c>
    </row>
    <row r="308" spans="1:23">
      <c r="A308" t="s">
        <v>1214</v>
      </c>
      <c r="B308" t="s">
        <v>1244</v>
      </c>
      <c r="C308" t="s">
        <v>4260</v>
      </c>
      <c r="D308" t="s">
        <v>4261</v>
      </c>
      <c r="E308" t="s">
        <v>310</v>
      </c>
      <c r="F308" t="s">
        <v>4316</v>
      </c>
      <c r="G308" t="s">
        <v>4317</v>
      </c>
      <c r="H308" t="s">
        <v>322</v>
      </c>
      <c r="I308" t="s">
        <v>966</v>
      </c>
      <c r="J308" t="s">
        <v>205</v>
      </c>
      <c r="K308" t="s">
        <v>205</v>
      </c>
      <c r="L308" t="s">
        <v>341</v>
      </c>
      <c r="M308" t="s">
        <v>599</v>
      </c>
      <c r="N308" t="s">
        <v>340</v>
      </c>
      <c r="O308" t="s">
        <v>1213</v>
      </c>
      <c r="P308" s="131">
        <v>87800</v>
      </c>
      <c r="Q308" s="131">
        <v>1</v>
      </c>
      <c r="R308" s="131">
        <v>18100</v>
      </c>
      <c r="T308" s="131">
        <v>15891.8</v>
      </c>
      <c r="U308" s="132">
        <v>1.74E-3</v>
      </c>
      <c r="V308" s="132">
        <v>6.8909999999999999E-2</v>
      </c>
      <c r="W308" s="132">
        <v>3.1530000000000002E-2</v>
      </c>
    </row>
    <row r="309" spans="1:23">
      <c r="A309" t="s">
        <v>1214</v>
      </c>
      <c r="B309" t="s">
        <v>1244</v>
      </c>
      <c r="C309" t="s">
        <v>4256</v>
      </c>
      <c r="D309" t="s">
        <v>4257</v>
      </c>
      <c r="E309" t="s">
        <v>310</v>
      </c>
      <c r="F309" t="s">
        <v>4268</v>
      </c>
      <c r="G309" t="s">
        <v>4269</v>
      </c>
      <c r="H309" t="s">
        <v>322</v>
      </c>
      <c r="I309" t="s">
        <v>966</v>
      </c>
      <c r="J309" t="s">
        <v>205</v>
      </c>
      <c r="K309" t="s">
        <v>205</v>
      </c>
      <c r="L309" t="s">
        <v>341</v>
      </c>
      <c r="M309" t="s">
        <v>606</v>
      </c>
      <c r="N309" t="s">
        <v>340</v>
      </c>
      <c r="O309" t="s">
        <v>1213</v>
      </c>
      <c r="P309" s="131">
        <v>260664.83</v>
      </c>
      <c r="Q309" s="131">
        <v>1</v>
      </c>
      <c r="R309" s="131">
        <v>5875</v>
      </c>
      <c r="T309" s="131">
        <v>15314.058999999999</v>
      </c>
      <c r="U309" s="132">
        <v>4.47E-3</v>
      </c>
      <c r="V309" s="132">
        <v>6.6409999999999997E-2</v>
      </c>
      <c r="W309" s="132">
        <v>3.0380000000000001E-2</v>
      </c>
    </row>
    <row r="310" spans="1:23">
      <c r="A310" t="s">
        <v>1214</v>
      </c>
      <c r="B310" t="s">
        <v>1244</v>
      </c>
      <c r="C310" t="s">
        <v>4248</v>
      </c>
      <c r="D310" t="s">
        <v>4249</v>
      </c>
      <c r="E310" t="s">
        <v>310</v>
      </c>
      <c r="F310" t="s">
        <v>4270</v>
      </c>
      <c r="G310" t="s">
        <v>4271</v>
      </c>
      <c r="H310" t="s">
        <v>322</v>
      </c>
      <c r="I310" t="s">
        <v>966</v>
      </c>
      <c r="J310" t="s">
        <v>205</v>
      </c>
      <c r="K310" t="s">
        <v>205</v>
      </c>
      <c r="L310" t="s">
        <v>341</v>
      </c>
      <c r="M310" t="s">
        <v>606</v>
      </c>
      <c r="N310" t="s">
        <v>340</v>
      </c>
      <c r="O310" t="s">
        <v>1213</v>
      </c>
      <c r="P310" s="131">
        <v>165247</v>
      </c>
      <c r="Q310" s="131">
        <v>1</v>
      </c>
      <c r="R310" s="131">
        <v>7820</v>
      </c>
      <c r="T310" s="131">
        <v>12922.315000000001</v>
      </c>
      <c r="U310" s="132">
        <v>5.3299999999999997E-3</v>
      </c>
      <c r="V310" s="132">
        <v>5.604E-2</v>
      </c>
      <c r="W310" s="132">
        <v>2.564E-2</v>
      </c>
    </row>
    <row r="311" spans="1:23">
      <c r="A311" t="s">
        <v>1214</v>
      </c>
      <c r="B311" t="s">
        <v>1244</v>
      </c>
      <c r="C311" t="s">
        <v>4264</v>
      </c>
      <c r="D311" t="s">
        <v>4265</v>
      </c>
      <c r="E311" t="s">
        <v>310</v>
      </c>
      <c r="F311" t="s">
        <v>4276</v>
      </c>
      <c r="G311" t="s">
        <v>4277</v>
      </c>
      <c r="H311" t="s">
        <v>322</v>
      </c>
      <c r="I311" t="s">
        <v>966</v>
      </c>
      <c r="J311" t="s">
        <v>205</v>
      </c>
      <c r="K311" t="s">
        <v>205</v>
      </c>
      <c r="L311" t="s">
        <v>341</v>
      </c>
      <c r="M311" t="s">
        <v>606</v>
      </c>
      <c r="N311" t="s">
        <v>340</v>
      </c>
      <c r="O311" t="s">
        <v>1213</v>
      </c>
      <c r="P311" s="131">
        <v>205873</v>
      </c>
      <c r="Q311" s="131">
        <v>1</v>
      </c>
      <c r="R311" s="131">
        <v>5943</v>
      </c>
      <c r="T311" s="131">
        <v>12235.031999999999</v>
      </c>
      <c r="U311" s="132">
        <v>1.6900000000000001E-3</v>
      </c>
      <c r="V311" s="132">
        <v>5.3060000000000003E-2</v>
      </c>
      <c r="W311" s="132">
        <v>2.4279999999999999E-2</v>
      </c>
    </row>
    <row r="312" spans="1:23">
      <c r="A312" t="s">
        <v>1214</v>
      </c>
      <c r="B312" t="s">
        <v>1244</v>
      </c>
      <c r="C312" t="s">
        <v>4264</v>
      </c>
      <c r="D312" t="s">
        <v>4265</v>
      </c>
      <c r="E312" t="s">
        <v>310</v>
      </c>
      <c r="F312" t="s">
        <v>4342</v>
      </c>
      <c r="G312" t="s">
        <v>4343</v>
      </c>
      <c r="H312" t="s">
        <v>322</v>
      </c>
      <c r="I312" t="s">
        <v>965</v>
      </c>
      <c r="J312" t="s">
        <v>205</v>
      </c>
      <c r="K312" t="s">
        <v>205</v>
      </c>
      <c r="L312" t="s">
        <v>341</v>
      </c>
      <c r="M312" t="s">
        <v>575</v>
      </c>
      <c r="N312" t="s">
        <v>340</v>
      </c>
      <c r="O312" t="s">
        <v>1213</v>
      </c>
      <c r="P312" s="131">
        <v>344815</v>
      </c>
      <c r="Q312" s="131">
        <v>1</v>
      </c>
      <c r="R312" s="131">
        <v>2915</v>
      </c>
      <c r="T312" s="131">
        <v>10051.357</v>
      </c>
      <c r="U312" s="132">
        <v>4.0499999999999998E-3</v>
      </c>
      <c r="V312" s="132">
        <v>4.3589999999999997E-2</v>
      </c>
      <c r="W312" s="132">
        <v>1.9939999999999999E-2</v>
      </c>
    </row>
    <row r="313" spans="1:23">
      <c r="A313" t="s">
        <v>1214</v>
      </c>
      <c r="B313" t="s">
        <v>1244</v>
      </c>
      <c r="C313" t="s">
        <v>4256</v>
      </c>
      <c r="D313" t="s">
        <v>4257</v>
      </c>
      <c r="E313" t="s">
        <v>310</v>
      </c>
      <c r="F313" t="s">
        <v>4258</v>
      </c>
      <c r="G313" t="s">
        <v>4259</v>
      </c>
      <c r="H313" t="s">
        <v>322</v>
      </c>
      <c r="I313" t="s">
        <v>965</v>
      </c>
      <c r="J313" t="s">
        <v>205</v>
      </c>
      <c r="K313" t="s">
        <v>205</v>
      </c>
      <c r="L313" t="s">
        <v>341</v>
      </c>
      <c r="M313" t="s">
        <v>573</v>
      </c>
      <c r="N313" t="s">
        <v>340</v>
      </c>
      <c r="O313" t="s">
        <v>1213</v>
      </c>
      <c r="P313" s="131">
        <v>26859</v>
      </c>
      <c r="Q313" s="131">
        <v>1</v>
      </c>
      <c r="R313" s="131">
        <v>29540</v>
      </c>
      <c r="T313" s="131">
        <v>7934.1490000000003</v>
      </c>
      <c r="U313" s="132">
        <v>7.6000000000000004E-4</v>
      </c>
      <c r="V313" s="132">
        <v>3.4410000000000003E-2</v>
      </c>
      <c r="W313" s="132">
        <v>1.5740000000000001E-2</v>
      </c>
    </row>
    <row r="314" spans="1:23">
      <c r="A314" t="s">
        <v>1214</v>
      </c>
      <c r="B314" t="s">
        <v>1244</v>
      </c>
      <c r="C314" t="s">
        <v>4252</v>
      </c>
      <c r="D314" t="s">
        <v>4253</v>
      </c>
      <c r="E314" t="s">
        <v>310</v>
      </c>
      <c r="F314" t="s">
        <v>4312</v>
      </c>
      <c r="G314" t="s">
        <v>4313</v>
      </c>
      <c r="H314" t="s">
        <v>322</v>
      </c>
      <c r="I314" t="s">
        <v>966</v>
      </c>
      <c r="J314" t="s">
        <v>205</v>
      </c>
      <c r="K314" t="s">
        <v>205</v>
      </c>
      <c r="L314" t="s">
        <v>341</v>
      </c>
      <c r="M314" t="s">
        <v>605</v>
      </c>
      <c r="N314" t="s">
        <v>340</v>
      </c>
      <c r="O314" t="s">
        <v>1213</v>
      </c>
      <c r="P314" s="131">
        <v>28335</v>
      </c>
      <c r="Q314" s="131">
        <v>1</v>
      </c>
      <c r="R314" s="131">
        <v>20650</v>
      </c>
      <c r="T314" s="131">
        <v>5851.1779999999999</v>
      </c>
      <c r="U314" s="132">
        <v>2.7999999999999998E-4</v>
      </c>
      <c r="V314" s="132">
        <v>2.537E-2</v>
      </c>
      <c r="W314" s="132">
        <v>1.1610000000000001E-2</v>
      </c>
    </row>
    <row r="315" spans="1:23">
      <c r="A315" t="s">
        <v>1214</v>
      </c>
      <c r="B315" t="s">
        <v>1244</v>
      </c>
      <c r="C315" t="s">
        <v>4256</v>
      </c>
      <c r="D315" t="s">
        <v>4257</v>
      </c>
      <c r="E315" t="s">
        <v>310</v>
      </c>
      <c r="F315" t="s">
        <v>4513</v>
      </c>
      <c r="G315" t="s">
        <v>4514</v>
      </c>
      <c r="H315" t="s">
        <v>322</v>
      </c>
      <c r="I315" t="s">
        <v>965</v>
      </c>
      <c r="J315" t="s">
        <v>205</v>
      </c>
      <c r="K315" t="s">
        <v>205</v>
      </c>
      <c r="L315" t="s">
        <v>341</v>
      </c>
      <c r="M315" t="s">
        <v>609</v>
      </c>
      <c r="N315" t="s">
        <v>340</v>
      </c>
      <c r="O315" t="s">
        <v>1213</v>
      </c>
      <c r="P315" s="131">
        <v>48500</v>
      </c>
      <c r="Q315" s="131">
        <v>1</v>
      </c>
      <c r="R315" s="131">
        <v>8724</v>
      </c>
      <c r="T315" s="131">
        <v>4231.1400000000003</v>
      </c>
      <c r="U315" s="132">
        <v>4.7299999999999998E-3</v>
      </c>
      <c r="V315" s="132">
        <v>1.8350000000000002E-2</v>
      </c>
      <c r="W315" s="132">
        <v>8.3899999999999999E-3</v>
      </c>
    </row>
    <row r="316" spans="1:23">
      <c r="A316" t="s">
        <v>1214</v>
      </c>
      <c r="B316" t="s">
        <v>1244</v>
      </c>
      <c r="C316" t="s">
        <v>4256</v>
      </c>
      <c r="D316" t="s">
        <v>4257</v>
      </c>
      <c r="E316" t="s">
        <v>310</v>
      </c>
      <c r="F316" t="s">
        <v>4296</v>
      </c>
      <c r="G316" t="s">
        <v>4297</v>
      </c>
      <c r="H316" t="s">
        <v>322</v>
      </c>
      <c r="I316" t="s">
        <v>966</v>
      </c>
      <c r="J316" t="s">
        <v>205</v>
      </c>
      <c r="K316" t="s">
        <v>205</v>
      </c>
      <c r="L316" t="s">
        <v>341</v>
      </c>
      <c r="M316" t="s">
        <v>605</v>
      </c>
      <c r="N316" t="s">
        <v>340</v>
      </c>
      <c r="O316" t="s">
        <v>1213</v>
      </c>
      <c r="P316" s="131">
        <v>18257</v>
      </c>
      <c r="Q316" s="131">
        <v>1</v>
      </c>
      <c r="R316" s="131">
        <v>22980</v>
      </c>
      <c r="T316" s="131">
        <v>4195.4589999999998</v>
      </c>
      <c r="U316" s="132">
        <v>6.2E-4</v>
      </c>
      <c r="V316" s="132">
        <v>1.8190000000000001E-2</v>
      </c>
      <c r="W316" s="132">
        <v>8.3199999999999993E-3</v>
      </c>
    </row>
    <row r="317" spans="1:23">
      <c r="A317" t="s">
        <v>1214</v>
      </c>
      <c r="B317" t="s">
        <v>1244</v>
      </c>
      <c r="C317" t="s">
        <v>4248</v>
      </c>
      <c r="D317" t="s">
        <v>4249</v>
      </c>
      <c r="E317" t="s">
        <v>310</v>
      </c>
      <c r="F317" t="s">
        <v>4322</v>
      </c>
      <c r="G317" t="s">
        <v>4323</v>
      </c>
      <c r="H317" t="s">
        <v>322</v>
      </c>
      <c r="I317" t="s">
        <v>966</v>
      </c>
      <c r="J317" t="s">
        <v>205</v>
      </c>
      <c r="K317" t="s">
        <v>205</v>
      </c>
      <c r="L317" t="s">
        <v>341</v>
      </c>
      <c r="M317" t="s">
        <v>599</v>
      </c>
      <c r="N317" t="s">
        <v>340</v>
      </c>
      <c r="O317" t="s">
        <v>1213</v>
      </c>
      <c r="P317" s="131">
        <v>45514</v>
      </c>
      <c r="Q317" s="131">
        <v>1</v>
      </c>
      <c r="R317" s="131">
        <v>8840</v>
      </c>
      <c r="T317" s="131">
        <v>4023.4380000000001</v>
      </c>
      <c r="U317" s="132">
        <v>3.4099999999999998E-3</v>
      </c>
      <c r="V317" s="132">
        <v>1.745E-2</v>
      </c>
      <c r="W317" s="132">
        <v>7.9799999999999992E-3</v>
      </c>
    </row>
    <row r="318" spans="1:23">
      <c r="A318" t="s">
        <v>1214</v>
      </c>
      <c r="B318" t="s">
        <v>1244</v>
      </c>
      <c r="C318" t="s">
        <v>4256</v>
      </c>
      <c r="D318" t="s">
        <v>4257</v>
      </c>
      <c r="E318" t="s">
        <v>310</v>
      </c>
      <c r="F318" t="s">
        <v>4350</v>
      </c>
      <c r="G318" t="s">
        <v>4351</v>
      </c>
      <c r="H318" t="s">
        <v>322</v>
      </c>
      <c r="I318" t="s">
        <v>966</v>
      </c>
      <c r="J318" t="s">
        <v>205</v>
      </c>
      <c r="K318" t="s">
        <v>205</v>
      </c>
      <c r="L318" t="s">
        <v>341</v>
      </c>
      <c r="M318" t="s">
        <v>599</v>
      </c>
      <c r="N318" t="s">
        <v>340</v>
      </c>
      <c r="O318" t="s">
        <v>1213</v>
      </c>
      <c r="P318" s="131">
        <v>19508</v>
      </c>
      <c r="Q318" s="131">
        <v>1</v>
      </c>
      <c r="R318" s="131">
        <v>18600</v>
      </c>
      <c r="T318" s="131">
        <v>3628.4879999999998</v>
      </c>
      <c r="U318" s="132">
        <v>1.98E-3</v>
      </c>
      <c r="V318" s="132">
        <v>1.5730000000000001E-2</v>
      </c>
      <c r="W318" s="132">
        <v>7.1999999999999998E-3</v>
      </c>
    </row>
    <row r="319" spans="1:23">
      <c r="A319" t="s">
        <v>1214</v>
      </c>
      <c r="B319" t="s">
        <v>1244</v>
      </c>
      <c r="C319" t="s">
        <v>4260</v>
      </c>
      <c r="D319" t="s">
        <v>4261</v>
      </c>
      <c r="E319" t="s">
        <v>310</v>
      </c>
      <c r="F319" t="s">
        <v>4284</v>
      </c>
      <c r="G319" t="s">
        <v>4285</v>
      </c>
      <c r="H319" t="s">
        <v>322</v>
      </c>
      <c r="I319" t="s">
        <v>966</v>
      </c>
      <c r="J319" t="s">
        <v>205</v>
      </c>
      <c r="K319" t="s">
        <v>205</v>
      </c>
      <c r="L319" t="s">
        <v>341</v>
      </c>
      <c r="M319" t="s">
        <v>606</v>
      </c>
      <c r="N319" t="s">
        <v>340</v>
      </c>
      <c r="O319" t="s">
        <v>1213</v>
      </c>
      <c r="P319" s="131">
        <v>60434</v>
      </c>
      <c r="Q319" s="131">
        <v>1</v>
      </c>
      <c r="R319" s="131">
        <v>5389</v>
      </c>
      <c r="T319" s="131">
        <v>3256.788</v>
      </c>
      <c r="U319" s="132">
        <v>4.6999999999999999E-4</v>
      </c>
      <c r="V319" s="132">
        <v>1.4120000000000001E-2</v>
      </c>
      <c r="W319" s="132">
        <v>6.4599999999999996E-3</v>
      </c>
    </row>
    <row r="320" spans="1:23">
      <c r="A320" t="s">
        <v>1214</v>
      </c>
      <c r="B320" t="s">
        <v>1244</v>
      </c>
      <c r="C320" t="s">
        <v>4248</v>
      </c>
      <c r="D320" t="s">
        <v>4249</v>
      </c>
      <c r="E320" t="s">
        <v>310</v>
      </c>
      <c r="F320" t="s">
        <v>4501</v>
      </c>
      <c r="G320" t="s">
        <v>4502</v>
      </c>
      <c r="H320" t="s">
        <v>322</v>
      </c>
      <c r="I320" t="s">
        <v>966</v>
      </c>
      <c r="J320" t="s">
        <v>205</v>
      </c>
      <c r="K320" t="s">
        <v>205</v>
      </c>
      <c r="L320" t="s">
        <v>341</v>
      </c>
      <c r="M320" t="s">
        <v>717</v>
      </c>
      <c r="N320" t="s">
        <v>340</v>
      </c>
      <c r="O320" t="s">
        <v>1213</v>
      </c>
      <c r="P320" s="131">
        <v>103274</v>
      </c>
      <c r="Q320" s="131">
        <v>1</v>
      </c>
      <c r="R320" s="131">
        <v>2539</v>
      </c>
      <c r="T320" s="131">
        <v>2622.127</v>
      </c>
      <c r="U320" s="132">
        <v>1.5890000000000001E-2</v>
      </c>
      <c r="V320" s="132">
        <v>1.137E-2</v>
      </c>
      <c r="W320" s="132">
        <v>5.1999999999999998E-3</v>
      </c>
    </row>
    <row r="321" spans="1:23">
      <c r="A321" t="s">
        <v>1214</v>
      </c>
      <c r="B321" t="s">
        <v>1244</v>
      </c>
      <c r="C321" t="s">
        <v>4252</v>
      </c>
      <c r="D321" t="s">
        <v>4253</v>
      </c>
      <c r="E321" t="s">
        <v>310</v>
      </c>
      <c r="F321" t="s">
        <v>4358</v>
      </c>
      <c r="G321" t="s">
        <v>4359</v>
      </c>
      <c r="H321" t="s">
        <v>322</v>
      </c>
      <c r="I321" t="s">
        <v>966</v>
      </c>
      <c r="J321" t="s">
        <v>205</v>
      </c>
      <c r="K321" t="s">
        <v>205</v>
      </c>
      <c r="L321" t="s">
        <v>341</v>
      </c>
      <c r="M321" t="s">
        <v>583</v>
      </c>
      <c r="N321" t="s">
        <v>340</v>
      </c>
      <c r="O321" t="s">
        <v>1213</v>
      </c>
      <c r="P321" s="131">
        <v>8691</v>
      </c>
      <c r="Q321" s="131">
        <v>1</v>
      </c>
      <c r="R321" s="131">
        <v>20510</v>
      </c>
      <c r="T321" s="131">
        <v>1782.5239999999999</v>
      </c>
      <c r="U321" s="132">
        <v>3.8000000000000002E-4</v>
      </c>
      <c r="V321" s="132">
        <v>7.7299999999999999E-3</v>
      </c>
      <c r="W321" s="132">
        <v>3.5400000000000002E-3</v>
      </c>
    </row>
    <row r="322" spans="1:23">
      <c r="A322" t="s">
        <v>1214</v>
      </c>
      <c r="B322" t="s">
        <v>1244</v>
      </c>
      <c r="C322" t="s">
        <v>4260</v>
      </c>
      <c r="D322" t="s">
        <v>4261</v>
      </c>
      <c r="E322" t="s">
        <v>310</v>
      </c>
      <c r="F322" t="s">
        <v>4320</v>
      </c>
      <c r="G322" t="s">
        <v>4321</v>
      </c>
      <c r="H322" t="s">
        <v>322</v>
      </c>
      <c r="I322" t="s">
        <v>965</v>
      </c>
      <c r="J322" t="s">
        <v>205</v>
      </c>
      <c r="K322" t="s">
        <v>205</v>
      </c>
      <c r="L322" t="s">
        <v>341</v>
      </c>
      <c r="M322" t="s">
        <v>578</v>
      </c>
      <c r="N322" t="s">
        <v>340</v>
      </c>
      <c r="O322" t="s">
        <v>1213</v>
      </c>
      <c r="P322" s="131">
        <v>33568</v>
      </c>
      <c r="Q322" s="131">
        <v>1</v>
      </c>
      <c r="R322" s="131">
        <v>3001</v>
      </c>
      <c r="T322" s="131">
        <v>1007.376</v>
      </c>
      <c r="U322" s="132">
        <v>8.0000000000000007E-5</v>
      </c>
      <c r="V322" s="132">
        <v>4.3699999999999998E-3</v>
      </c>
      <c r="W322" s="132">
        <v>2E-3</v>
      </c>
    </row>
    <row r="323" spans="1:23">
      <c r="A323" t="s">
        <v>1214</v>
      </c>
      <c r="B323" t="s">
        <v>1244</v>
      </c>
      <c r="C323" t="s">
        <v>4248</v>
      </c>
      <c r="D323" t="s">
        <v>4249</v>
      </c>
      <c r="E323" t="s">
        <v>310</v>
      </c>
      <c r="F323" t="s">
        <v>4515</v>
      </c>
      <c r="G323" t="s">
        <v>4516</v>
      </c>
      <c r="H323" t="s">
        <v>322</v>
      </c>
      <c r="I323" t="s">
        <v>965</v>
      </c>
      <c r="J323" t="s">
        <v>205</v>
      </c>
      <c r="K323" t="s">
        <v>205</v>
      </c>
      <c r="L323" t="s">
        <v>341</v>
      </c>
      <c r="M323" t="s">
        <v>575</v>
      </c>
      <c r="N323" t="s">
        <v>340</v>
      </c>
      <c r="O323" t="s">
        <v>1213</v>
      </c>
      <c r="P323" s="131">
        <v>19241</v>
      </c>
      <c r="Q323" s="131">
        <v>1</v>
      </c>
      <c r="R323" s="131">
        <v>3968</v>
      </c>
      <c r="T323" s="131">
        <v>763.48299999999995</v>
      </c>
      <c r="U323" s="132">
        <v>2.7E-4</v>
      </c>
      <c r="V323" s="132">
        <v>3.31E-3</v>
      </c>
      <c r="W323" s="132">
        <v>1.5100000000000001E-3</v>
      </c>
    </row>
    <row r="324" spans="1:23">
      <c r="A324" t="s">
        <v>1214</v>
      </c>
      <c r="B324" t="s">
        <v>1244</v>
      </c>
      <c r="C324" t="s">
        <v>4232</v>
      </c>
      <c r="D324" t="s">
        <v>4233</v>
      </c>
      <c r="E324" t="s">
        <v>80</v>
      </c>
      <c r="F324" t="s">
        <v>4234</v>
      </c>
      <c r="G324" t="s">
        <v>4235</v>
      </c>
      <c r="H324" t="s">
        <v>322</v>
      </c>
      <c r="I324" t="s">
        <v>966</v>
      </c>
      <c r="J324" t="s">
        <v>206</v>
      </c>
      <c r="K324" t="s">
        <v>225</v>
      </c>
      <c r="L324" t="s">
        <v>381</v>
      </c>
      <c r="M324" t="s">
        <v>605</v>
      </c>
      <c r="N324" t="s">
        <v>340</v>
      </c>
      <c r="O324" t="s">
        <v>1216</v>
      </c>
      <c r="P324" s="131">
        <v>4761</v>
      </c>
      <c r="Q324" s="131">
        <v>3.3719999999999999</v>
      </c>
      <c r="R324" s="131">
        <v>122758</v>
      </c>
      <c r="T324" s="131">
        <v>19707.682000000001</v>
      </c>
      <c r="U324" s="132">
        <v>0</v>
      </c>
      <c r="V324" s="132">
        <v>8.5459999999999994E-2</v>
      </c>
      <c r="W324" s="132">
        <v>3.9100000000000003E-2</v>
      </c>
    </row>
    <row r="325" spans="1:23">
      <c r="A325" t="s">
        <v>1214</v>
      </c>
      <c r="B325" t="s">
        <v>1244</v>
      </c>
      <c r="C325" t="s">
        <v>4244</v>
      </c>
      <c r="D325" t="s">
        <v>4245</v>
      </c>
      <c r="E325" t="s">
        <v>313</v>
      </c>
      <c r="F325" t="s">
        <v>4246</v>
      </c>
      <c r="G325" t="s">
        <v>4247</v>
      </c>
      <c r="H325" t="s">
        <v>322</v>
      </c>
      <c r="I325" t="s">
        <v>966</v>
      </c>
      <c r="J325" t="s">
        <v>206</v>
      </c>
      <c r="K325" t="s">
        <v>225</v>
      </c>
      <c r="L325" t="s">
        <v>345</v>
      </c>
      <c r="M325" t="s">
        <v>605</v>
      </c>
      <c r="N325" t="s">
        <v>340</v>
      </c>
      <c r="O325" t="s">
        <v>1216</v>
      </c>
      <c r="P325" s="131">
        <v>9380</v>
      </c>
      <c r="Q325" s="131">
        <v>3.3719999999999999</v>
      </c>
      <c r="R325" s="131">
        <v>61785</v>
      </c>
      <c r="S325" s="131">
        <v>12.385999999999999</v>
      </c>
      <c r="T325" s="131">
        <v>19583.965</v>
      </c>
      <c r="U325" s="132">
        <v>0</v>
      </c>
      <c r="V325" s="132">
        <v>8.498E-2</v>
      </c>
      <c r="W325" s="132">
        <v>3.8879999999999998E-2</v>
      </c>
    </row>
    <row r="326" spans="1:23">
      <c r="A326" t="s">
        <v>1214</v>
      </c>
      <c r="B326" t="s">
        <v>1244</v>
      </c>
      <c r="C326" t="s">
        <v>4228</v>
      </c>
      <c r="D326" t="s">
        <v>4229</v>
      </c>
      <c r="E326" t="s">
        <v>80</v>
      </c>
      <c r="F326" t="s">
        <v>4230</v>
      </c>
      <c r="G326" t="s">
        <v>4231</v>
      </c>
      <c r="H326" t="s">
        <v>322</v>
      </c>
      <c r="I326" t="s">
        <v>966</v>
      </c>
      <c r="J326" t="s">
        <v>206</v>
      </c>
      <c r="K326" t="s">
        <v>225</v>
      </c>
      <c r="L326" t="s">
        <v>345</v>
      </c>
      <c r="M326" t="s">
        <v>605</v>
      </c>
      <c r="N326" t="s">
        <v>340</v>
      </c>
      <c r="O326" t="s">
        <v>1216</v>
      </c>
      <c r="P326" s="131">
        <v>6668</v>
      </c>
      <c r="Q326" s="131">
        <v>3.3719999999999999</v>
      </c>
      <c r="R326" s="131">
        <v>56803</v>
      </c>
      <c r="S326" s="131">
        <v>11.634</v>
      </c>
      <c r="T326" s="131">
        <v>12811.097</v>
      </c>
      <c r="U326" s="132">
        <v>0</v>
      </c>
      <c r="V326" s="132">
        <v>5.5599999999999997E-2</v>
      </c>
      <c r="W326" s="132">
        <v>2.5440000000000001E-2</v>
      </c>
    </row>
    <row r="327" spans="1:23">
      <c r="A327" t="s">
        <v>1214</v>
      </c>
      <c r="B327" t="s">
        <v>1244</v>
      </c>
      <c r="C327" t="s">
        <v>4236</v>
      </c>
      <c r="D327" t="s">
        <v>4237</v>
      </c>
      <c r="E327" t="s">
        <v>80</v>
      </c>
      <c r="F327" t="s">
        <v>4238</v>
      </c>
      <c r="G327" t="s">
        <v>4239</v>
      </c>
      <c r="H327" t="s">
        <v>322</v>
      </c>
      <c r="I327" t="s">
        <v>966</v>
      </c>
      <c r="J327" t="s">
        <v>206</v>
      </c>
      <c r="K327" t="s">
        <v>225</v>
      </c>
      <c r="L327" t="s">
        <v>347</v>
      </c>
      <c r="M327" t="s">
        <v>598</v>
      </c>
      <c r="N327" t="s">
        <v>340</v>
      </c>
      <c r="O327" t="s">
        <v>1216</v>
      </c>
      <c r="P327" s="131">
        <v>4790</v>
      </c>
      <c r="Q327" s="131">
        <v>3.3719999999999999</v>
      </c>
      <c r="R327" s="131">
        <v>55164</v>
      </c>
      <c r="S327" s="131">
        <v>2.1230000000000002</v>
      </c>
      <c r="T327" s="131">
        <v>8917.1820000000007</v>
      </c>
      <c r="U327" s="132">
        <v>0</v>
      </c>
      <c r="V327" s="132">
        <v>3.8679999999999999E-2</v>
      </c>
      <c r="W327" s="132">
        <v>1.77E-2</v>
      </c>
    </row>
    <row r="328" spans="1:23">
      <c r="A328" t="s">
        <v>1214</v>
      </c>
      <c r="B328" t="s">
        <v>1244</v>
      </c>
      <c r="C328" t="s">
        <v>4240</v>
      </c>
      <c r="D328" t="s">
        <v>4241</v>
      </c>
      <c r="E328" t="s">
        <v>80</v>
      </c>
      <c r="F328" t="s">
        <v>4485</v>
      </c>
      <c r="G328" t="s">
        <v>4486</v>
      </c>
      <c r="H328" t="s">
        <v>322</v>
      </c>
      <c r="I328" t="s">
        <v>966</v>
      </c>
      <c r="J328" t="s">
        <v>206</v>
      </c>
      <c r="K328" t="s">
        <v>225</v>
      </c>
      <c r="L328" t="s">
        <v>345</v>
      </c>
      <c r="M328" t="s">
        <v>605</v>
      </c>
      <c r="N328" t="s">
        <v>340</v>
      </c>
      <c r="O328" t="s">
        <v>1216</v>
      </c>
      <c r="P328" s="131">
        <v>3573</v>
      </c>
      <c r="Q328" s="131">
        <v>3.3719999999999999</v>
      </c>
      <c r="R328" s="131">
        <v>62090</v>
      </c>
      <c r="T328" s="131">
        <v>7480.7</v>
      </c>
      <c r="U328" s="132">
        <v>0</v>
      </c>
      <c r="V328" s="132">
        <v>3.2439999999999997E-2</v>
      </c>
      <c r="W328" s="132">
        <v>1.4840000000000001E-2</v>
      </c>
    </row>
    <row r="329" spans="1:23">
      <c r="A329" t="s">
        <v>1214</v>
      </c>
      <c r="B329" t="s">
        <v>1244</v>
      </c>
      <c r="C329" t="s">
        <v>4399</v>
      </c>
      <c r="D329" t="s">
        <v>4400</v>
      </c>
      <c r="E329" t="s">
        <v>80</v>
      </c>
      <c r="F329" t="s">
        <v>4401</v>
      </c>
      <c r="G329" t="s">
        <v>4402</v>
      </c>
      <c r="H329" t="s">
        <v>322</v>
      </c>
      <c r="I329" t="s">
        <v>966</v>
      </c>
      <c r="J329" t="s">
        <v>206</v>
      </c>
      <c r="K329" t="s">
        <v>225</v>
      </c>
      <c r="L329" t="s">
        <v>345</v>
      </c>
      <c r="M329" t="s">
        <v>605</v>
      </c>
      <c r="N329" t="s">
        <v>340</v>
      </c>
      <c r="O329" t="s">
        <v>1216</v>
      </c>
      <c r="P329" s="131">
        <v>12044</v>
      </c>
      <c r="Q329" s="131">
        <v>3.3719999999999999</v>
      </c>
      <c r="R329" s="131">
        <v>18174</v>
      </c>
      <c r="T329" s="131">
        <v>7380.8919999999998</v>
      </c>
      <c r="U329" s="132">
        <v>0</v>
      </c>
      <c r="V329" s="132">
        <v>3.2009999999999997E-2</v>
      </c>
      <c r="W329" s="132">
        <v>1.464E-2</v>
      </c>
    </row>
    <row r="330" spans="1:23">
      <c r="A330" t="s">
        <v>1214</v>
      </c>
      <c r="B330" t="s">
        <v>1244</v>
      </c>
      <c r="C330" t="s">
        <v>4240</v>
      </c>
      <c r="D330" t="s">
        <v>4241</v>
      </c>
      <c r="E330" t="s">
        <v>80</v>
      </c>
      <c r="F330" t="s">
        <v>4415</v>
      </c>
      <c r="G330" t="s">
        <v>4416</v>
      </c>
      <c r="H330" t="s">
        <v>322</v>
      </c>
      <c r="I330" t="s">
        <v>966</v>
      </c>
      <c r="J330" t="s">
        <v>206</v>
      </c>
      <c r="K330" t="s">
        <v>225</v>
      </c>
      <c r="L330" t="s">
        <v>345</v>
      </c>
      <c r="M330" t="s">
        <v>736</v>
      </c>
      <c r="N330" t="s">
        <v>340</v>
      </c>
      <c r="O330" t="s">
        <v>1216</v>
      </c>
      <c r="P330" s="131">
        <v>6504</v>
      </c>
      <c r="Q330" s="131">
        <v>3.3719999999999999</v>
      </c>
      <c r="R330" s="131">
        <v>23870</v>
      </c>
      <c r="T330" s="131">
        <v>5235.0460000000003</v>
      </c>
      <c r="U330" s="132">
        <v>0</v>
      </c>
      <c r="V330" s="132">
        <v>2.2700000000000001E-2</v>
      </c>
      <c r="W330" s="132">
        <v>1.039E-2</v>
      </c>
    </row>
    <row r="331" spans="1:23">
      <c r="A331" t="s">
        <v>1214</v>
      </c>
      <c r="B331" t="s">
        <v>1244</v>
      </c>
      <c r="C331" t="s">
        <v>4240</v>
      </c>
      <c r="D331" t="s">
        <v>4241</v>
      </c>
      <c r="E331" t="s">
        <v>80</v>
      </c>
      <c r="F331" t="s">
        <v>4403</v>
      </c>
      <c r="G331" t="s">
        <v>4404</v>
      </c>
      <c r="H331" t="s">
        <v>322</v>
      </c>
      <c r="I331" t="s">
        <v>966</v>
      </c>
      <c r="J331" t="s">
        <v>206</v>
      </c>
      <c r="K331" t="s">
        <v>225</v>
      </c>
      <c r="L331" t="s">
        <v>345</v>
      </c>
      <c r="M331" t="s">
        <v>603</v>
      </c>
      <c r="N331" t="s">
        <v>340</v>
      </c>
      <c r="O331" t="s">
        <v>1216</v>
      </c>
      <c r="P331" s="131">
        <v>5886</v>
      </c>
      <c r="Q331" s="131">
        <v>3.3719999999999999</v>
      </c>
      <c r="R331" s="131">
        <v>21579</v>
      </c>
      <c r="T331" s="131">
        <v>4282.9120000000003</v>
      </c>
      <c r="U331" s="132">
        <v>0</v>
      </c>
      <c r="V331" s="132">
        <v>1.857E-2</v>
      </c>
      <c r="W331" s="132">
        <v>8.5000000000000006E-3</v>
      </c>
    </row>
    <row r="332" spans="1:23">
      <c r="A332" t="s">
        <v>1214</v>
      </c>
      <c r="B332" t="s">
        <v>1244</v>
      </c>
      <c r="C332" t="s">
        <v>4244</v>
      </c>
      <c r="D332" t="s">
        <v>4245</v>
      </c>
      <c r="E332" t="s">
        <v>313</v>
      </c>
      <c r="F332" t="s">
        <v>4487</v>
      </c>
      <c r="G332" t="s">
        <v>4488</v>
      </c>
      <c r="H332" t="s">
        <v>322</v>
      </c>
      <c r="I332" t="s">
        <v>966</v>
      </c>
      <c r="J332" t="s">
        <v>206</v>
      </c>
      <c r="K332" t="s">
        <v>225</v>
      </c>
      <c r="L332" t="s">
        <v>345</v>
      </c>
      <c r="M332" t="s">
        <v>736</v>
      </c>
      <c r="N332" t="s">
        <v>340</v>
      </c>
      <c r="O332" t="s">
        <v>1216</v>
      </c>
      <c r="P332" s="131">
        <v>15249</v>
      </c>
      <c r="Q332" s="131">
        <v>3.3719999999999999</v>
      </c>
      <c r="R332" s="131">
        <v>8166</v>
      </c>
      <c r="T332" s="131">
        <v>4198.9269999999997</v>
      </c>
      <c r="U332" s="132">
        <v>0</v>
      </c>
      <c r="V332" s="132">
        <v>1.821E-2</v>
      </c>
      <c r="W332" s="132">
        <v>8.3300000000000006E-3</v>
      </c>
    </row>
    <row r="333" spans="1:23">
      <c r="A333" t="s">
        <v>1214</v>
      </c>
      <c r="B333" t="s">
        <v>1244</v>
      </c>
      <c r="C333" t="s">
        <v>4240</v>
      </c>
      <c r="D333" t="s">
        <v>4241</v>
      </c>
      <c r="E333" t="s">
        <v>80</v>
      </c>
      <c r="F333" t="s">
        <v>4393</v>
      </c>
      <c r="G333" t="s">
        <v>4394</v>
      </c>
      <c r="H333" t="s">
        <v>322</v>
      </c>
      <c r="I333" t="s">
        <v>966</v>
      </c>
      <c r="J333" t="s">
        <v>206</v>
      </c>
      <c r="K333" t="s">
        <v>225</v>
      </c>
      <c r="L333" t="s">
        <v>369</v>
      </c>
      <c r="M333" t="s">
        <v>736</v>
      </c>
      <c r="N333" t="s">
        <v>340</v>
      </c>
      <c r="O333" t="s">
        <v>1217</v>
      </c>
      <c r="P333" s="131">
        <v>4973</v>
      </c>
      <c r="Q333" s="131">
        <v>3.9550000000000001</v>
      </c>
      <c r="R333" s="131">
        <v>19828</v>
      </c>
      <c r="T333" s="131">
        <v>3900.011</v>
      </c>
      <c r="U333" s="132">
        <v>0</v>
      </c>
      <c r="V333" s="132">
        <v>1.6910000000000001E-2</v>
      </c>
      <c r="W333" s="132">
        <v>7.7400000000000004E-3</v>
      </c>
    </row>
    <row r="334" spans="1:23">
      <c r="A334" t="s">
        <v>1214</v>
      </c>
      <c r="B334" t="s">
        <v>1244</v>
      </c>
      <c r="C334" t="s">
        <v>4240</v>
      </c>
      <c r="D334" t="s">
        <v>4241</v>
      </c>
      <c r="E334" t="s">
        <v>80</v>
      </c>
      <c r="F334" t="s">
        <v>4505</v>
      </c>
      <c r="G334" t="s">
        <v>4506</v>
      </c>
      <c r="H334" t="s">
        <v>322</v>
      </c>
      <c r="I334" t="s">
        <v>966</v>
      </c>
      <c r="J334" t="s">
        <v>206</v>
      </c>
      <c r="K334" t="s">
        <v>239</v>
      </c>
      <c r="L334" t="s">
        <v>315</v>
      </c>
      <c r="M334" t="s">
        <v>707</v>
      </c>
      <c r="N334" t="s">
        <v>340</v>
      </c>
      <c r="O334" t="s">
        <v>1217</v>
      </c>
      <c r="P334" s="131">
        <v>3002</v>
      </c>
      <c r="Q334" s="131">
        <v>3.9550000000000001</v>
      </c>
      <c r="R334" s="131">
        <v>24940</v>
      </c>
      <c r="T334" s="131">
        <v>2961.2530000000002</v>
      </c>
      <c r="U334" s="132">
        <v>0</v>
      </c>
      <c r="V334" s="132">
        <v>1.2840000000000001E-2</v>
      </c>
      <c r="W334" s="132">
        <v>5.8799999999999998E-3</v>
      </c>
    </row>
    <row r="335" spans="1:23">
      <c r="A335" t="s">
        <v>1214</v>
      </c>
      <c r="B335" t="s">
        <v>1244</v>
      </c>
      <c r="C335" t="s">
        <v>4451</v>
      </c>
      <c r="D335" t="s">
        <v>4452</v>
      </c>
      <c r="E335" t="s">
        <v>80</v>
      </c>
      <c r="F335" t="s">
        <v>4453</v>
      </c>
      <c r="G335" t="s">
        <v>4454</v>
      </c>
      <c r="H335" t="s">
        <v>322</v>
      </c>
      <c r="I335" t="s">
        <v>966</v>
      </c>
      <c r="J335" t="s">
        <v>206</v>
      </c>
      <c r="K335" t="s">
        <v>282</v>
      </c>
      <c r="L335" t="s">
        <v>315</v>
      </c>
      <c r="M335" t="s">
        <v>736</v>
      </c>
      <c r="N335" t="s">
        <v>340</v>
      </c>
      <c r="O335" t="s">
        <v>1217</v>
      </c>
      <c r="P335" s="131">
        <v>15627</v>
      </c>
      <c r="Q335" s="131">
        <v>3.9550000000000001</v>
      </c>
      <c r="R335" s="131">
        <v>4562</v>
      </c>
      <c r="T335" s="131">
        <v>2819.6770000000001</v>
      </c>
      <c r="U335" s="132">
        <v>1.0000000000000001E-5</v>
      </c>
      <c r="V335" s="132">
        <v>1.223E-2</v>
      </c>
      <c r="W335" s="132">
        <v>5.5900000000000004E-3</v>
      </c>
    </row>
    <row r="336" spans="1:23">
      <c r="A336" t="s">
        <v>1214</v>
      </c>
      <c r="B336" t="s">
        <v>1244</v>
      </c>
      <c r="C336" t="s">
        <v>4507</v>
      </c>
      <c r="D336" t="s">
        <v>4508</v>
      </c>
      <c r="E336" t="s">
        <v>80</v>
      </c>
      <c r="F336" t="s">
        <v>4509</v>
      </c>
      <c r="G336" t="s">
        <v>4510</v>
      </c>
      <c r="H336" t="s">
        <v>322</v>
      </c>
      <c r="I336" t="s">
        <v>966</v>
      </c>
      <c r="J336" t="s">
        <v>206</v>
      </c>
      <c r="K336" s="133" t="s">
        <v>269</v>
      </c>
      <c r="L336" t="s">
        <v>345</v>
      </c>
      <c r="M336" s="46" t="s">
        <v>589</v>
      </c>
      <c r="N336" t="s">
        <v>340</v>
      </c>
      <c r="O336" t="s">
        <v>1216</v>
      </c>
      <c r="P336" s="131">
        <v>17985</v>
      </c>
      <c r="Q336" s="131">
        <v>3.3719999999999999</v>
      </c>
      <c r="R336" s="131">
        <v>3433</v>
      </c>
      <c r="T336" s="131">
        <v>2081.9569999999999</v>
      </c>
      <c r="U336" s="132">
        <v>0</v>
      </c>
      <c r="V336" s="132">
        <v>9.0299999999999998E-3</v>
      </c>
      <c r="W336" s="132">
        <v>4.13E-3</v>
      </c>
    </row>
    <row r="337" spans="1:23">
      <c r="A337" t="s">
        <v>1214</v>
      </c>
      <c r="B337" t="s">
        <v>1244</v>
      </c>
      <c r="C337" t="s">
        <v>4240</v>
      </c>
      <c r="D337" t="s">
        <v>4241</v>
      </c>
      <c r="E337" t="s">
        <v>80</v>
      </c>
      <c r="F337" t="s">
        <v>4517</v>
      </c>
      <c r="G337" t="s">
        <v>4518</v>
      </c>
      <c r="H337" t="s">
        <v>322</v>
      </c>
      <c r="I337" t="s">
        <v>968</v>
      </c>
      <c r="J337" t="s">
        <v>206</v>
      </c>
      <c r="K337" t="s">
        <v>225</v>
      </c>
      <c r="L337" t="s">
        <v>347</v>
      </c>
      <c r="M337" t="s">
        <v>733</v>
      </c>
      <c r="N337" t="s">
        <v>340</v>
      </c>
      <c r="O337" t="s">
        <v>1216</v>
      </c>
      <c r="P337" s="131">
        <v>5346</v>
      </c>
      <c r="Q337" s="131">
        <v>3.3719999999999999</v>
      </c>
      <c r="R337" s="131">
        <v>9577</v>
      </c>
      <c r="T337" s="131">
        <v>1726.4179999999999</v>
      </c>
      <c r="U337" s="132">
        <v>0</v>
      </c>
      <c r="V337" s="132">
        <v>7.4900000000000001E-3</v>
      </c>
      <c r="W337" s="132">
        <v>3.4299999999999999E-3</v>
      </c>
    </row>
    <row r="338" spans="1:23">
      <c r="A338" t="s">
        <v>1214</v>
      </c>
      <c r="B338" t="s">
        <v>1244</v>
      </c>
      <c r="C338" t="s">
        <v>4240</v>
      </c>
      <c r="D338" t="s">
        <v>4241</v>
      </c>
      <c r="E338" t="s">
        <v>80</v>
      </c>
      <c r="F338" t="s">
        <v>4519</v>
      </c>
      <c r="G338" t="s">
        <v>4520</v>
      </c>
      <c r="H338" t="s">
        <v>322</v>
      </c>
      <c r="I338" t="s">
        <v>966</v>
      </c>
      <c r="J338" t="s">
        <v>206</v>
      </c>
      <c r="K338" t="s">
        <v>294</v>
      </c>
      <c r="L338" t="s">
        <v>369</v>
      </c>
      <c r="M338" t="s">
        <v>585</v>
      </c>
      <c r="N338" t="s">
        <v>340</v>
      </c>
      <c r="O338" t="s">
        <v>1217</v>
      </c>
      <c r="P338" s="131">
        <v>7420</v>
      </c>
      <c r="Q338" s="131">
        <v>3.9550000000000001</v>
      </c>
      <c r="R338" s="131">
        <v>5409</v>
      </c>
      <c r="T338" s="131">
        <v>1587.4110000000001</v>
      </c>
      <c r="U338" s="132">
        <v>0</v>
      </c>
      <c r="V338" s="132">
        <v>6.8799999999999998E-3</v>
      </c>
      <c r="W338" s="132">
        <v>3.15E-3</v>
      </c>
    </row>
    <row r="339" spans="1:23">
      <c r="A339" t="s">
        <v>1214</v>
      </c>
      <c r="B339" t="s">
        <v>1244</v>
      </c>
      <c r="C339" t="s">
        <v>4447</v>
      </c>
      <c r="D339" t="s">
        <v>4448</v>
      </c>
      <c r="E339" t="s">
        <v>80</v>
      </c>
      <c r="F339" t="s">
        <v>4455</v>
      </c>
      <c r="G339" t="s">
        <v>4456</v>
      </c>
      <c r="H339" t="s">
        <v>322</v>
      </c>
      <c r="I339" t="s">
        <v>966</v>
      </c>
      <c r="J339" t="s">
        <v>206</v>
      </c>
      <c r="K339" t="s">
        <v>225</v>
      </c>
      <c r="L339" t="s">
        <v>345</v>
      </c>
      <c r="M339" t="s">
        <v>736</v>
      </c>
      <c r="N339" t="s">
        <v>340</v>
      </c>
      <c r="O339" t="s">
        <v>1216</v>
      </c>
      <c r="P339" s="131">
        <v>8827</v>
      </c>
      <c r="Q339" s="131">
        <v>3.3719999999999999</v>
      </c>
      <c r="R339" s="131">
        <v>4500</v>
      </c>
      <c r="S339" s="131">
        <v>1.6519999999999999</v>
      </c>
      <c r="T339" s="131">
        <v>1344.981</v>
      </c>
      <c r="U339" s="132">
        <v>0</v>
      </c>
      <c r="V339" s="132">
        <v>5.8399999999999997E-3</v>
      </c>
      <c r="W339" s="132">
        <v>2.6700000000000001E-3</v>
      </c>
    </row>
    <row r="340" spans="1:23">
      <c r="A340" t="s">
        <v>1214</v>
      </c>
      <c r="B340" t="s">
        <v>1244</v>
      </c>
      <c r="C340" t="s">
        <v>4240</v>
      </c>
      <c r="D340" t="s">
        <v>4241</v>
      </c>
      <c r="E340" t="s">
        <v>80</v>
      </c>
      <c r="F340" t="s">
        <v>4521</v>
      </c>
      <c r="G340" t="s">
        <v>4522</v>
      </c>
      <c r="H340" t="s">
        <v>322</v>
      </c>
      <c r="I340" t="s">
        <v>966</v>
      </c>
      <c r="J340" t="s">
        <v>206</v>
      </c>
      <c r="K340" t="s">
        <v>225</v>
      </c>
      <c r="L340" t="s">
        <v>345</v>
      </c>
      <c r="M340" t="s">
        <v>736</v>
      </c>
      <c r="N340" t="s">
        <v>340</v>
      </c>
      <c r="O340" t="s">
        <v>1216</v>
      </c>
      <c r="P340" s="131">
        <v>9885</v>
      </c>
      <c r="Q340" s="131">
        <v>3.3719999999999999</v>
      </c>
      <c r="R340" s="131">
        <v>3676</v>
      </c>
      <c r="T340" s="131">
        <v>1225.2919999999999</v>
      </c>
      <c r="U340" s="132">
        <v>0</v>
      </c>
      <c r="V340" s="132">
        <v>5.3099999999999996E-3</v>
      </c>
      <c r="W340" s="132">
        <v>2.4299999999999999E-3</v>
      </c>
    </row>
    <row r="341" spans="1:23">
      <c r="A341" t="s">
        <v>1214</v>
      </c>
      <c r="B341" t="s">
        <v>1245</v>
      </c>
      <c r="C341" t="s">
        <v>4256</v>
      </c>
      <c r="D341" t="s">
        <v>4257</v>
      </c>
      <c r="E341" t="s">
        <v>310</v>
      </c>
      <c r="F341" t="s">
        <v>4350</v>
      </c>
      <c r="G341" t="s">
        <v>4351</v>
      </c>
      <c r="H341" t="s">
        <v>322</v>
      </c>
      <c r="I341" t="s">
        <v>966</v>
      </c>
      <c r="J341" t="s">
        <v>205</v>
      </c>
      <c r="K341" t="s">
        <v>205</v>
      </c>
      <c r="L341" t="s">
        <v>341</v>
      </c>
      <c r="M341" t="s">
        <v>599</v>
      </c>
      <c r="N341" t="s">
        <v>340</v>
      </c>
      <c r="O341" t="s">
        <v>1213</v>
      </c>
      <c r="P341" s="131">
        <v>510637.77</v>
      </c>
      <c r="Q341" s="131">
        <v>1</v>
      </c>
      <c r="R341" s="131">
        <v>18600</v>
      </c>
      <c r="T341" s="131">
        <v>94978.625</v>
      </c>
      <c r="U341" s="132">
        <v>5.1889999999999999E-2</v>
      </c>
      <c r="V341" s="132">
        <v>0.13766999999999999</v>
      </c>
      <c r="W341" s="132">
        <v>2.0490000000000001E-2</v>
      </c>
    </row>
    <row r="342" spans="1:23">
      <c r="A342" t="s">
        <v>1214</v>
      </c>
      <c r="B342" t="s">
        <v>1245</v>
      </c>
      <c r="C342" t="s">
        <v>4264</v>
      </c>
      <c r="D342" t="s">
        <v>4265</v>
      </c>
      <c r="E342" t="s">
        <v>310</v>
      </c>
      <c r="F342" t="s">
        <v>4342</v>
      </c>
      <c r="G342" t="s">
        <v>4343</v>
      </c>
      <c r="H342" t="s">
        <v>322</v>
      </c>
      <c r="I342" t="s">
        <v>965</v>
      </c>
      <c r="J342" t="s">
        <v>205</v>
      </c>
      <c r="K342" t="s">
        <v>205</v>
      </c>
      <c r="L342" t="s">
        <v>341</v>
      </c>
      <c r="M342" t="s">
        <v>575</v>
      </c>
      <c r="N342" t="s">
        <v>340</v>
      </c>
      <c r="O342" t="s">
        <v>1213</v>
      </c>
      <c r="P342" s="131">
        <v>1986821</v>
      </c>
      <c r="Q342" s="131">
        <v>1</v>
      </c>
      <c r="R342" s="131">
        <v>2915</v>
      </c>
      <c r="T342" s="131">
        <v>57915.832000000002</v>
      </c>
      <c r="U342" s="132">
        <v>2.332E-2</v>
      </c>
      <c r="V342" s="132">
        <v>8.3949999999999997E-2</v>
      </c>
      <c r="W342" s="132">
        <v>1.2489999999999999E-2</v>
      </c>
    </row>
    <row r="343" spans="1:23">
      <c r="A343" t="s">
        <v>1214</v>
      </c>
      <c r="B343" t="s">
        <v>1245</v>
      </c>
      <c r="C343" t="s">
        <v>4260</v>
      </c>
      <c r="D343" t="s">
        <v>4261</v>
      </c>
      <c r="E343" t="s">
        <v>310</v>
      </c>
      <c r="F343" t="s">
        <v>4320</v>
      </c>
      <c r="G343" t="s">
        <v>4321</v>
      </c>
      <c r="H343" t="s">
        <v>322</v>
      </c>
      <c r="I343" t="s">
        <v>965</v>
      </c>
      <c r="J343" t="s">
        <v>205</v>
      </c>
      <c r="K343" t="s">
        <v>205</v>
      </c>
      <c r="L343" t="s">
        <v>341</v>
      </c>
      <c r="M343" t="s">
        <v>578</v>
      </c>
      <c r="N343" t="s">
        <v>340</v>
      </c>
      <c r="O343" t="s">
        <v>1213</v>
      </c>
      <c r="P343" s="131">
        <v>1592624</v>
      </c>
      <c r="Q343" s="131">
        <v>1</v>
      </c>
      <c r="R343" s="131">
        <v>3001</v>
      </c>
      <c r="T343" s="131">
        <v>47794.646000000001</v>
      </c>
      <c r="U343" s="132">
        <v>3.9100000000000003E-3</v>
      </c>
      <c r="V343" s="132">
        <v>6.9279999999999994E-2</v>
      </c>
      <c r="W343" s="132">
        <v>1.031E-2</v>
      </c>
    </row>
    <row r="344" spans="1:23">
      <c r="A344" t="s">
        <v>1214</v>
      </c>
      <c r="B344" t="s">
        <v>1245</v>
      </c>
      <c r="C344" t="s">
        <v>4334</v>
      </c>
      <c r="D344" t="s">
        <v>4335</v>
      </c>
      <c r="E344" t="s">
        <v>310</v>
      </c>
      <c r="F344" t="s">
        <v>4336</v>
      </c>
      <c r="G344" t="s">
        <v>4337</v>
      </c>
      <c r="H344" t="s">
        <v>322</v>
      </c>
      <c r="I344" t="s">
        <v>966</v>
      </c>
      <c r="J344" t="s">
        <v>205</v>
      </c>
      <c r="K344" t="s">
        <v>205</v>
      </c>
      <c r="L344" t="s">
        <v>341</v>
      </c>
      <c r="M344" t="s">
        <v>606</v>
      </c>
      <c r="N344" t="s">
        <v>340</v>
      </c>
      <c r="O344" t="s">
        <v>1213</v>
      </c>
      <c r="P344" s="131">
        <v>429910</v>
      </c>
      <c r="Q344" s="131">
        <v>1</v>
      </c>
      <c r="R344" s="131">
        <v>9600</v>
      </c>
      <c r="T344" s="131">
        <v>41271.360000000001</v>
      </c>
      <c r="U344" s="132">
        <v>1.6990000000000002E-2</v>
      </c>
      <c r="V344" s="132">
        <v>5.9819999999999998E-2</v>
      </c>
      <c r="W344" s="132">
        <v>8.8999999999999999E-3</v>
      </c>
    </row>
    <row r="345" spans="1:23">
      <c r="A345" t="s">
        <v>1214</v>
      </c>
      <c r="B345" t="s">
        <v>1245</v>
      </c>
      <c r="C345" t="s">
        <v>4248</v>
      </c>
      <c r="D345" t="s">
        <v>4249</v>
      </c>
      <c r="E345" t="s">
        <v>310</v>
      </c>
      <c r="F345" t="s">
        <v>4270</v>
      </c>
      <c r="G345" t="s">
        <v>4271</v>
      </c>
      <c r="H345" t="s">
        <v>322</v>
      </c>
      <c r="I345" t="s">
        <v>966</v>
      </c>
      <c r="J345" t="s">
        <v>205</v>
      </c>
      <c r="K345" t="s">
        <v>205</v>
      </c>
      <c r="L345" t="s">
        <v>341</v>
      </c>
      <c r="M345" t="s">
        <v>606</v>
      </c>
      <c r="N345" t="s">
        <v>340</v>
      </c>
      <c r="O345" t="s">
        <v>1213</v>
      </c>
      <c r="P345" s="131">
        <v>365262</v>
      </c>
      <c r="Q345" s="131">
        <v>1</v>
      </c>
      <c r="R345" s="131">
        <v>7820</v>
      </c>
      <c r="T345" s="131">
        <v>28563.488000000001</v>
      </c>
      <c r="U345" s="132">
        <v>1.1780000000000001E-2</v>
      </c>
      <c r="V345" s="132">
        <v>4.1399999999999999E-2</v>
      </c>
      <c r="W345" s="132">
        <v>6.1599999999999997E-3</v>
      </c>
    </row>
    <row r="346" spans="1:23">
      <c r="A346" t="s">
        <v>1214</v>
      </c>
      <c r="B346" t="s">
        <v>1245</v>
      </c>
      <c r="C346" t="s">
        <v>4256</v>
      </c>
      <c r="D346" t="s">
        <v>4257</v>
      </c>
      <c r="E346" t="s">
        <v>310</v>
      </c>
      <c r="F346" t="s">
        <v>4258</v>
      </c>
      <c r="G346" t="s">
        <v>4259</v>
      </c>
      <c r="H346" t="s">
        <v>322</v>
      </c>
      <c r="I346" t="s">
        <v>965</v>
      </c>
      <c r="J346" t="s">
        <v>205</v>
      </c>
      <c r="K346" t="s">
        <v>205</v>
      </c>
      <c r="L346" t="s">
        <v>341</v>
      </c>
      <c r="M346" t="s">
        <v>573</v>
      </c>
      <c r="N346" t="s">
        <v>340</v>
      </c>
      <c r="O346" t="s">
        <v>1213</v>
      </c>
      <c r="P346" s="131">
        <v>92731</v>
      </c>
      <c r="Q346" s="131">
        <v>1</v>
      </c>
      <c r="R346" s="131">
        <v>29540</v>
      </c>
      <c r="T346" s="131">
        <v>27392.737000000001</v>
      </c>
      <c r="U346" s="132">
        <v>2.6199999999999999E-3</v>
      </c>
      <c r="V346" s="132">
        <v>3.9699999999999999E-2</v>
      </c>
      <c r="W346" s="132">
        <v>5.9100000000000003E-3</v>
      </c>
    </row>
    <row r="347" spans="1:23">
      <c r="A347" t="s">
        <v>1214</v>
      </c>
      <c r="B347" t="s">
        <v>1245</v>
      </c>
      <c r="C347" t="s">
        <v>4252</v>
      </c>
      <c r="D347" t="s">
        <v>4253</v>
      </c>
      <c r="E347" t="s">
        <v>310</v>
      </c>
      <c r="F347" t="s">
        <v>4286</v>
      </c>
      <c r="G347" t="s">
        <v>4287</v>
      </c>
      <c r="H347" t="s">
        <v>322</v>
      </c>
      <c r="I347" t="s">
        <v>967</v>
      </c>
      <c r="J347" t="s">
        <v>205</v>
      </c>
      <c r="K347" t="s">
        <v>205</v>
      </c>
      <c r="L347" t="s">
        <v>341</v>
      </c>
      <c r="M347" t="s">
        <v>577</v>
      </c>
      <c r="N347" t="s">
        <v>340</v>
      </c>
      <c r="O347" t="s">
        <v>1213</v>
      </c>
      <c r="P347" s="131">
        <v>6543958.1399999997</v>
      </c>
      <c r="Q347" s="131">
        <v>1</v>
      </c>
      <c r="R347" s="131">
        <v>384.85</v>
      </c>
      <c r="T347" s="131">
        <v>25184.422999999999</v>
      </c>
      <c r="U347" s="132">
        <v>4.7600000000000003E-3</v>
      </c>
      <c r="V347" s="132">
        <v>3.6499999999999998E-2</v>
      </c>
      <c r="W347" s="132">
        <v>5.4299999999999999E-3</v>
      </c>
    </row>
    <row r="348" spans="1:23">
      <c r="A348" t="s">
        <v>1214</v>
      </c>
      <c r="B348" t="s">
        <v>1245</v>
      </c>
      <c r="C348" t="s">
        <v>4256</v>
      </c>
      <c r="D348" t="s">
        <v>4257</v>
      </c>
      <c r="E348" t="s">
        <v>310</v>
      </c>
      <c r="F348" t="s">
        <v>4459</v>
      </c>
      <c r="G348" t="s">
        <v>4460</v>
      </c>
      <c r="H348" t="s">
        <v>322</v>
      </c>
      <c r="I348" t="s">
        <v>967</v>
      </c>
      <c r="J348" t="s">
        <v>205</v>
      </c>
      <c r="K348" t="s">
        <v>205</v>
      </c>
      <c r="L348" t="s">
        <v>341</v>
      </c>
      <c r="M348" t="s">
        <v>574</v>
      </c>
      <c r="N348" t="s">
        <v>340</v>
      </c>
      <c r="O348" t="s">
        <v>1213</v>
      </c>
      <c r="P348" s="131">
        <v>584649.12</v>
      </c>
      <c r="Q348" s="131">
        <v>1</v>
      </c>
      <c r="R348" s="131">
        <v>3896.38</v>
      </c>
      <c r="T348" s="131">
        <v>22780.151000000002</v>
      </c>
      <c r="U348" s="132">
        <v>1.1209999999999999E-2</v>
      </c>
      <c r="V348" s="132">
        <v>3.3020000000000001E-2</v>
      </c>
      <c r="W348" s="132">
        <v>4.9100000000000003E-3</v>
      </c>
    </row>
    <row r="349" spans="1:23">
      <c r="A349" t="s">
        <v>1214</v>
      </c>
      <c r="B349" t="s">
        <v>1245</v>
      </c>
      <c r="C349" t="s">
        <v>4256</v>
      </c>
      <c r="D349" t="s">
        <v>4257</v>
      </c>
      <c r="E349" t="s">
        <v>310</v>
      </c>
      <c r="F349" t="s">
        <v>4523</v>
      </c>
      <c r="G349" t="s">
        <v>4524</v>
      </c>
      <c r="H349" t="s">
        <v>322</v>
      </c>
      <c r="I349" t="s">
        <v>967</v>
      </c>
      <c r="J349" t="s">
        <v>205</v>
      </c>
      <c r="K349" t="s">
        <v>205</v>
      </c>
      <c r="L349" t="s">
        <v>341</v>
      </c>
      <c r="M349" t="s">
        <v>625</v>
      </c>
      <c r="N349" t="s">
        <v>340</v>
      </c>
      <c r="O349" t="s">
        <v>1213</v>
      </c>
      <c r="P349" s="131">
        <v>534810.72</v>
      </c>
      <c r="Q349" s="131">
        <v>1</v>
      </c>
      <c r="R349" s="131">
        <v>4064.22</v>
      </c>
      <c r="T349" s="131">
        <v>21735.883999999998</v>
      </c>
      <c r="U349" s="132">
        <v>1.039E-2</v>
      </c>
      <c r="V349" s="132">
        <v>3.15E-2</v>
      </c>
      <c r="W349" s="132">
        <v>4.6899999999999997E-3</v>
      </c>
    </row>
    <row r="350" spans="1:23">
      <c r="A350" t="s">
        <v>1214</v>
      </c>
      <c r="B350" t="s">
        <v>1245</v>
      </c>
      <c r="C350" t="s">
        <v>4260</v>
      </c>
      <c r="D350" t="s">
        <v>4261</v>
      </c>
      <c r="E350" t="s">
        <v>310</v>
      </c>
      <c r="F350" t="s">
        <v>4284</v>
      </c>
      <c r="G350" t="s">
        <v>4285</v>
      </c>
      <c r="H350" t="s">
        <v>322</v>
      </c>
      <c r="I350" t="s">
        <v>966</v>
      </c>
      <c r="J350" t="s">
        <v>205</v>
      </c>
      <c r="K350" t="s">
        <v>205</v>
      </c>
      <c r="L350" t="s">
        <v>341</v>
      </c>
      <c r="M350" t="s">
        <v>606</v>
      </c>
      <c r="N350" t="s">
        <v>340</v>
      </c>
      <c r="O350" t="s">
        <v>1213</v>
      </c>
      <c r="P350" s="131">
        <v>358426</v>
      </c>
      <c r="Q350" s="131">
        <v>1</v>
      </c>
      <c r="R350" s="131">
        <v>5389</v>
      </c>
      <c r="T350" s="131">
        <v>19315.577000000001</v>
      </c>
      <c r="U350" s="132">
        <v>2.7899999999999999E-3</v>
      </c>
      <c r="V350" s="132">
        <v>2.8000000000000001E-2</v>
      </c>
      <c r="W350" s="132">
        <v>4.1700000000000001E-3</v>
      </c>
    </row>
    <row r="351" spans="1:23">
      <c r="A351" t="s">
        <v>1214</v>
      </c>
      <c r="B351" t="s">
        <v>1245</v>
      </c>
      <c r="C351" t="s">
        <v>4256</v>
      </c>
      <c r="D351" t="s">
        <v>4257</v>
      </c>
      <c r="E351" t="s">
        <v>310</v>
      </c>
      <c r="F351" t="s">
        <v>4280</v>
      </c>
      <c r="G351" t="s">
        <v>4281</v>
      </c>
      <c r="H351" t="s">
        <v>322</v>
      </c>
      <c r="I351" t="s">
        <v>965</v>
      </c>
      <c r="J351" t="s">
        <v>205</v>
      </c>
      <c r="K351" t="s">
        <v>205</v>
      </c>
      <c r="L351" t="s">
        <v>341</v>
      </c>
      <c r="M351" t="s">
        <v>578</v>
      </c>
      <c r="N351" t="s">
        <v>340</v>
      </c>
      <c r="O351" t="s">
        <v>1213</v>
      </c>
      <c r="P351" s="131">
        <v>63662</v>
      </c>
      <c r="Q351" s="131">
        <v>1</v>
      </c>
      <c r="R351" s="131">
        <v>28960</v>
      </c>
      <c r="T351" s="131">
        <v>18436.514999999999</v>
      </c>
      <c r="U351" s="132">
        <v>2.1099999999999999E-3</v>
      </c>
      <c r="V351" s="132">
        <v>2.6720000000000001E-2</v>
      </c>
      <c r="W351" s="132">
        <v>3.98E-3</v>
      </c>
    </row>
    <row r="352" spans="1:23">
      <c r="A352" t="s">
        <v>1214</v>
      </c>
      <c r="B352" t="s">
        <v>1245</v>
      </c>
      <c r="C352" t="s">
        <v>4260</v>
      </c>
      <c r="D352" t="s">
        <v>4261</v>
      </c>
      <c r="E352" t="s">
        <v>310</v>
      </c>
      <c r="F352" t="s">
        <v>4262</v>
      </c>
      <c r="G352" t="s">
        <v>4263</v>
      </c>
      <c r="H352" t="s">
        <v>322</v>
      </c>
      <c r="I352" t="s">
        <v>965</v>
      </c>
      <c r="J352" t="s">
        <v>205</v>
      </c>
      <c r="K352" t="s">
        <v>205</v>
      </c>
      <c r="L352" t="s">
        <v>341</v>
      </c>
      <c r="M352" t="s">
        <v>573</v>
      </c>
      <c r="N352" t="s">
        <v>340</v>
      </c>
      <c r="O352" t="s">
        <v>1213</v>
      </c>
      <c r="P352" s="131">
        <v>468759</v>
      </c>
      <c r="Q352" s="131">
        <v>1</v>
      </c>
      <c r="R352" s="131">
        <v>2969</v>
      </c>
      <c r="T352" s="131">
        <v>13917.455</v>
      </c>
      <c r="U352" s="132">
        <v>1.07E-3</v>
      </c>
      <c r="V352" s="132">
        <v>2.017E-2</v>
      </c>
      <c r="W352" s="132">
        <v>3.0000000000000001E-3</v>
      </c>
    </row>
    <row r="353" spans="1:23">
      <c r="A353" t="s">
        <v>1214</v>
      </c>
      <c r="B353" t="s">
        <v>1245</v>
      </c>
      <c r="C353" t="s">
        <v>4256</v>
      </c>
      <c r="D353" t="s">
        <v>4257</v>
      </c>
      <c r="E353" t="s">
        <v>310</v>
      </c>
      <c r="F353" t="s">
        <v>4268</v>
      </c>
      <c r="G353" t="s">
        <v>4269</v>
      </c>
      <c r="H353" t="s">
        <v>322</v>
      </c>
      <c r="I353" t="s">
        <v>966</v>
      </c>
      <c r="J353" t="s">
        <v>205</v>
      </c>
      <c r="K353" t="s">
        <v>205</v>
      </c>
      <c r="L353" t="s">
        <v>341</v>
      </c>
      <c r="M353" t="s">
        <v>606</v>
      </c>
      <c r="N353" t="s">
        <v>340</v>
      </c>
      <c r="O353" t="s">
        <v>1213</v>
      </c>
      <c r="P353" s="131">
        <v>200104</v>
      </c>
      <c r="Q353" s="131">
        <v>1</v>
      </c>
      <c r="R353" s="131">
        <v>5875</v>
      </c>
      <c r="T353" s="131">
        <v>11756.11</v>
      </c>
      <c r="U353" s="132">
        <v>3.4299999999999999E-3</v>
      </c>
      <c r="V353" s="132">
        <v>1.704E-2</v>
      </c>
      <c r="W353" s="132">
        <v>2.5400000000000002E-3</v>
      </c>
    </row>
    <row r="354" spans="1:23">
      <c r="A354" t="s">
        <v>1214</v>
      </c>
      <c r="B354" t="s">
        <v>1245</v>
      </c>
      <c r="C354" t="s">
        <v>4252</v>
      </c>
      <c r="D354" t="s">
        <v>4253</v>
      </c>
      <c r="E354" t="s">
        <v>310</v>
      </c>
      <c r="F354" t="s">
        <v>4358</v>
      </c>
      <c r="G354" t="s">
        <v>4359</v>
      </c>
      <c r="H354" t="s">
        <v>322</v>
      </c>
      <c r="I354" t="s">
        <v>966</v>
      </c>
      <c r="J354" t="s">
        <v>205</v>
      </c>
      <c r="K354" t="s">
        <v>205</v>
      </c>
      <c r="L354" t="s">
        <v>341</v>
      </c>
      <c r="M354" t="s">
        <v>583</v>
      </c>
      <c r="N354" t="s">
        <v>340</v>
      </c>
      <c r="O354" t="s">
        <v>1213</v>
      </c>
      <c r="P354" s="131">
        <v>56255</v>
      </c>
      <c r="Q354" s="131">
        <v>1</v>
      </c>
      <c r="R354" s="131">
        <v>20510</v>
      </c>
      <c r="T354" s="131">
        <v>11537.901</v>
      </c>
      <c r="U354" s="132">
        <v>2.4599999999999999E-3</v>
      </c>
      <c r="V354" s="132">
        <v>1.6719999999999999E-2</v>
      </c>
      <c r="W354" s="132">
        <v>2.49E-3</v>
      </c>
    </row>
    <row r="355" spans="1:23">
      <c r="A355" t="s">
        <v>1214</v>
      </c>
      <c r="B355" t="s">
        <v>1245</v>
      </c>
      <c r="C355" t="s">
        <v>4256</v>
      </c>
      <c r="D355" t="s">
        <v>4257</v>
      </c>
      <c r="E355" t="s">
        <v>310</v>
      </c>
      <c r="F355" t="s">
        <v>4503</v>
      </c>
      <c r="G355" t="s">
        <v>4504</v>
      </c>
      <c r="H355" t="s">
        <v>322</v>
      </c>
      <c r="I355" t="s">
        <v>966</v>
      </c>
      <c r="J355" t="s">
        <v>205</v>
      </c>
      <c r="K355" t="s">
        <v>205</v>
      </c>
      <c r="L355" t="s">
        <v>341</v>
      </c>
      <c r="M355" t="s">
        <v>708</v>
      </c>
      <c r="N355" t="s">
        <v>340</v>
      </c>
      <c r="O355" t="s">
        <v>1213</v>
      </c>
      <c r="P355" s="131">
        <v>70941</v>
      </c>
      <c r="Q355" s="131">
        <v>1</v>
      </c>
      <c r="R355" s="131">
        <v>5001</v>
      </c>
      <c r="T355" s="131">
        <v>3547.759</v>
      </c>
      <c r="U355" s="132">
        <v>2.027E-2</v>
      </c>
      <c r="V355" s="132">
        <v>5.1399999999999996E-3</v>
      </c>
      <c r="W355" s="132">
        <v>7.6999999999999996E-4</v>
      </c>
    </row>
    <row r="356" spans="1:23">
      <c r="A356" t="s">
        <v>1214</v>
      </c>
      <c r="B356" t="s">
        <v>1245</v>
      </c>
      <c r="C356" t="s">
        <v>4399</v>
      </c>
      <c r="D356" t="s">
        <v>4400</v>
      </c>
      <c r="E356" t="s">
        <v>80</v>
      </c>
      <c r="F356" t="s">
        <v>4401</v>
      </c>
      <c r="G356" t="s">
        <v>4402</v>
      </c>
      <c r="H356" t="s">
        <v>322</v>
      </c>
      <c r="I356" t="s">
        <v>966</v>
      </c>
      <c r="J356" t="s">
        <v>206</v>
      </c>
      <c r="K356" t="s">
        <v>225</v>
      </c>
      <c r="L356" t="s">
        <v>345</v>
      </c>
      <c r="M356" t="s">
        <v>605</v>
      </c>
      <c r="N356" t="s">
        <v>340</v>
      </c>
      <c r="O356" t="s">
        <v>1216</v>
      </c>
      <c r="P356" s="131">
        <v>62504</v>
      </c>
      <c r="Q356" s="131">
        <v>3.3719999999999999</v>
      </c>
      <c r="R356" s="131">
        <v>18174</v>
      </c>
      <c r="T356" s="131">
        <v>38304.156000000003</v>
      </c>
      <c r="U356" s="132">
        <v>0</v>
      </c>
      <c r="V356" s="132">
        <v>5.552E-2</v>
      </c>
      <c r="W356" s="132">
        <v>8.26E-3</v>
      </c>
    </row>
    <row r="357" spans="1:23">
      <c r="A357" t="s">
        <v>1214</v>
      </c>
      <c r="B357" t="s">
        <v>1245</v>
      </c>
      <c r="C357" t="s">
        <v>4240</v>
      </c>
      <c r="D357" t="s">
        <v>4241</v>
      </c>
      <c r="E357" t="s">
        <v>80</v>
      </c>
      <c r="F357" t="s">
        <v>4403</v>
      </c>
      <c r="G357" t="s">
        <v>4404</v>
      </c>
      <c r="H357" t="s">
        <v>322</v>
      </c>
      <c r="I357" t="s">
        <v>966</v>
      </c>
      <c r="J357" t="s">
        <v>206</v>
      </c>
      <c r="K357" t="s">
        <v>225</v>
      </c>
      <c r="L357" t="s">
        <v>345</v>
      </c>
      <c r="M357" t="s">
        <v>603</v>
      </c>
      <c r="N357" t="s">
        <v>340</v>
      </c>
      <c r="O357" t="s">
        <v>1216</v>
      </c>
      <c r="P357" s="131">
        <v>42350</v>
      </c>
      <c r="Q357" s="131">
        <v>3.3719999999999999</v>
      </c>
      <c r="R357" s="131">
        <v>21579</v>
      </c>
      <c r="T357" s="131">
        <v>30815.718000000001</v>
      </c>
      <c r="U357" s="132">
        <v>0</v>
      </c>
      <c r="V357" s="132">
        <v>4.4670000000000001E-2</v>
      </c>
      <c r="W357" s="132">
        <v>6.6499999999999997E-3</v>
      </c>
    </row>
    <row r="358" spans="1:23">
      <c r="A358" t="s">
        <v>1214</v>
      </c>
      <c r="B358" t="s">
        <v>1245</v>
      </c>
      <c r="C358" t="s">
        <v>4240</v>
      </c>
      <c r="D358" t="s">
        <v>4241</v>
      </c>
      <c r="E358" t="s">
        <v>80</v>
      </c>
      <c r="F358" t="s">
        <v>4415</v>
      </c>
      <c r="G358" t="s">
        <v>4416</v>
      </c>
      <c r="H358" t="s">
        <v>322</v>
      </c>
      <c r="I358" t="s">
        <v>966</v>
      </c>
      <c r="J358" t="s">
        <v>206</v>
      </c>
      <c r="K358" t="s">
        <v>225</v>
      </c>
      <c r="L358" t="s">
        <v>345</v>
      </c>
      <c r="M358" t="s">
        <v>736</v>
      </c>
      <c r="N358" t="s">
        <v>340</v>
      </c>
      <c r="O358" t="s">
        <v>1216</v>
      </c>
      <c r="P358" s="131">
        <v>35956</v>
      </c>
      <c r="Q358" s="131">
        <v>3.3719999999999999</v>
      </c>
      <c r="R358" s="131">
        <v>23870</v>
      </c>
      <c r="T358" s="131">
        <v>28940.855</v>
      </c>
      <c r="U358" s="132">
        <v>0</v>
      </c>
      <c r="V358" s="132">
        <v>4.1950000000000001E-2</v>
      </c>
      <c r="W358" s="132">
        <v>6.2399999999999999E-3</v>
      </c>
    </row>
    <row r="359" spans="1:23">
      <c r="A359" t="s">
        <v>1214</v>
      </c>
      <c r="B359" t="s">
        <v>1245</v>
      </c>
      <c r="C359" t="s">
        <v>4240</v>
      </c>
      <c r="D359" t="s">
        <v>4241</v>
      </c>
      <c r="E359" t="s">
        <v>80</v>
      </c>
      <c r="F359" t="s">
        <v>4393</v>
      </c>
      <c r="G359" t="s">
        <v>4394</v>
      </c>
      <c r="H359" t="s">
        <v>322</v>
      </c>
      <c r="I359" t="s">
        <v>966</v>
      </c>
      <c r="J359" t="s">
        <v>206</v>
      </c>
      <c r="K359" t="s">
        <v>225</v>
      </c>
      <c r="L359" t="s">
        <v>369</v>
      </c>
      <c r="M359" t="s">
        <v>736</v>
      </c>
      <c r="N359" t="s">
        <v>340</v>
      </c>
      <c r="O359" t="s">
        <v>1217</v>
      </c>
      <c r="P359" s="131">
        <v>36755</v>
      </c>
      <c r="Q359" s="131">
        <v>3.9550000000000001</v>
      </c>
      <c r="R359" s="131">
        <v>19828</v>
      </c>
      <c r="T359" s="131">
        <v>28824.633000000002</v>
      </c>
      <c r="U359" s="132">
        <v>0</v>
      </c>
      <c r="V359" s="132">
        <v>4.1779999999999998E-2</v>
      </c>
      <c r="W359" s="132">
        <v>6.2199999999999998E-3</v>
      </c>
    </row>
    <row r="360" spans="1:23">
      <c r="A360" t="s">
        <v>1214</v>
      </c>
      <c r="B360" t="s">
        <v>1245</v>
      </c>
      <c r="C360" t="s">
        <v>4244</v>
      </c>
      <c r="D360" t="s">
        <v>4245</v>
      </c>
      <c r="E360" t="s">
        <v>313</v>
      </c>
      <c r="F360" t="s">
        <v>4487</v>
      </c>
      <c r="G360" t="s">
        <v>4488</v>
      </c>
      <c r="H360" t="s">
        <v>322</v>
      </c>
      <c r="I360" t="s">
        <v>966</v>
      </c>
      <c r="J360" t="s">
        <v>206</v>
      </c>
      <c r="K360" t="s">
        <v>225</v>
      </c>
      <c r="L360" t="s">
        <v>345</v>
      </c>
      <c r="M360" t="s">
        <v>736</v>
      </c>
      <c r="N360" t="s">
        <v>340</v>
      </c>
      <c r="O360" t="s">
        <v>1216</v>
      </c>
      <c r="P360" s="131">
        <v>77116</v>
      </c>
      <c r="Q360" s="131">
        <v>3.3719999999999999</v>
      </c>
      <c r="R360" s="131">
        <v>8166</v>
      </c>
      <c r="T360" s="131">
        <v>21234.471000000001</v>
      </c>
      <c r="U360" s="132">
        <v>0</v>
      </c>
      <c r="V360" s="132">
        <v>3.0779999999999998E-2</v>
      </c>
      <c r="W360" s="132">
        <v>4.5799999999999999E-3</v>
      </c>
    </row>
    <row r="361" spans="1:23">
      <c r="A361" t="s">
        <v>1214</v>
      </c>
      <c r="B361" t="s">
        <v>1245</v>
      </c>
      <c r="C361" t="s">
        <v>4240</v>
      </c>
      <c r="D361" t="s">
        <v>4241</v>
      </c>
      <c r="E361" t="s">
        <v>80</v>
      </c>
      <c r="F361" t="s">
        <v>4489</v>
      </c>
      <c r="G361" t="s">
        <v>4490</v>
      </c>
      <c r="H361" t="s">
        <v>322</v>
      </c>
      <c r="I361" t="s">
        <v>968</v>
      </c>
      <c r="J361" t="s">
        <v>206</v>
      </c>
      <c r="K361" t="s">
        <v>225</v>
      </c>
      <c r="L361" t="s">
        <v>345</v>
      </c>
      <c r="M361" t="s">
        <v>733</v>
      </c>
      <c r="N361" t="s">
        <v>340</v>
      </c>
      <c r="O361" t="s">
        <v>1216</v>
      </c>
      <c r="P361" s="131">
        <v>53272</v>
      </c>
      <c r="Q361" s="131">
        <v>3.3719999999999999</v>
      </c>
      <c r="R361" s="131">
        <v>10961</v>
      </c>
      <c r="T361" s="131">
        <v>19689.593000000001</v>
      </c>
      <c r="U361" s="132">
        <v>0</v>
      </c>
      <c r="V361" s="132">
        <v>2.8539999999999999E-2</v>
      </c>
      <c r="W361" s="132">
        <v>4.2500000000000003E-3</v>
      </c>
    </row>
    <row r="362" spans="1:23">
      <c r="A362" t="s">
        <v>1214</v>
      </c>
      <c r="B362" t="s">
        <v>1245</v>
      </c>
      <c r="C362" t="s">
        <v>4451</v>
      </c>
      <c r="D362" t="s">
        <v>4452</v>
      </c>
      <c r="E362" t="s">
        <v>80</v>
      </c>
      <c r="F362" t="s">
        <v>4453</v>
      </c>
      <c r="G362" t="s">
        <v>4454</v>
      </c>
      <c r="H362" t="s">
        <v>322</v>
      </c>
      <c r="I362" t="s">
        <v>966</v>
      </c>
      <c r="J362" t="s">
        <v>206</v>
      </c>
      <c r="K362" t="s">
        <v>282</v>
      </c>
      <c r="L362" t="s">
        <v>315</v>
      </c>
      <c r="M362" t="s">
        <v>736</v>
      </c>
      <c r="N362" t="s">
        <v>340</v>
      </c>
      <c r="O362" t="s">
        <v>1217</v>
      </c>
      <c r="P362" s="131">
        <v>95039</v>
      </c>
      <c r="Q362" s="131">
        <v>3.9550000000000001</v>
      </c>
      <c r="R362" s="131">
        <v>4562</v>
      </c>
      <c r="T362" s="131">
        <v>17148.477999999999</v>
      </c>
      <c r="U362" s="132">
        <v>6.0000000000000002E-5</v>
      </c>
      <c r="V362" s="132">
        <v>2.486E-2</v>
      </c>
      <c r="W362" s="132">
        <v>3.7000000000000002E-3</v>
      </c>
    </row>
    <row r="363" spans="1:23">
      <c r="A363" t="s">
        <v>1214</v>
      </c>
      <c r="B363" t="s">
        <v>1245</v>
      </c>
      <c r="C363" t="s">
        <v>4240</v>
      </c>
      <c r="D363" t="s">
        <v>4241</v>
      </c>
      <c r="E363" t="s">
        <v>80</v>
      </c>
      <c r="F363" t="s">
        <v>4505</v>
      </c>
      <c r="G363" t="s">
        <v>4506</v>
      </c>
      <c r="H363" t="s">
        <v>322</v>
      </c>
      <c r="I363" t="s">
        <v>966</v>
      </c>
      <c r="J363" t="s">
        <v>206</v>
      </c>
      <c r="K363" t="s">
        <v>239</v>
      </c>
      <c r="L363" t="s">
        <v>315</v>
      </c>
      <c r="M363" t="s">
        <v>707</v>
      </c>
      <c r="N363" t="s">
        <v>340</v>
      </c>
      <c r="O363" t="s">
        <v>1217</v>
      </c>
      <c r="P363" s="131">
        <v>16599</v>
      </c>
      <c r="Q363" s="131">
        <v>3.9550000000000001</v>
      </c>
      <c r="R363" s="131">
        <v>24940</v>
      </c>
      <c r="T363" s="131">
        <v>16373.7</v>
      </c>
      <c r="U363" s="132">
        <v>1.0000000000000001E-5</v>
      </c>
      <c r="V363" s="132">
        <v>2.3730000000000001E-2</v>
      </c>
      <c r="W363" s="132">
        <v>3.5300000000000002E-3</v>
      </c>
    </row>
    <row r="364" spans="1:23">
      <c r="A364" t="s">
        <v>1214</v>
      </c>
      <c r="B364" t="s">
        <v>1245</v>
      </c>
      <c r="C364" t="s">
        <v>4244</v>
      </c>
      <c r="D364" t="s">
        <v>4245</v>
      </c>
      <c r="E364" t="s">
        <v>313</v>
      </c>
      <c r="F364" t="s">
        <v>4246</v>
      </c>
      <c r="G364" t="s">
        <v>4247</v>
      </c>
      <c r="H364" t="s">
        <v>322</v>
      </c>
      <c r="I364" t="s">
        <v>966</v>
      </c>
      <c r="J364" t="s">
        <v>206</v>
      </c>
      <c r="K364" t="s">
        <v>225</v>
      </c>
      <c r="L364" t="s">
        <v>345</v>
      </c>
      <c r="M364" t="s">
        <v>605</v>
      </c>
      <c r="N364" t="s">
        <v>340</v>
      </c>
      <c r="O364" t="s">
        <v>1216</v>
      </c>
      <c r="P364" s="131">
        <v>5442</v>
      </c>
      <c r="Q364" s="131">
        <v>3.3719999999999999</v>
      </c>
      <c r="R364" s="131">
        <v>61785</v>
      </c>
      <c r="S364" s="131">
        <v>7.1859999999999999</v>
      </c>
      <c r="T364" s="131">
        <v>11362.04</v>
      </c>
      <c r="U364" s="132">
        <v>0</v>
      </c>
      <c r="V364" s="132">
        <v>1.6480000000000002E-2</v>
      </c>
      <c r="W364" s="132">
        <v>2.4499999999999999E-3</v>
      </c>
    </row>
    <row r="365" spans="1:23">
      <c r="A365" t="s">
        <v>1214</v>
      </c>
      <c r="B365" t="s">
        <v>1245</v>
      </c>
      <c r="C365" t="s">
        <v>4507</v>
      </c>
      <c r="D365" t="s">
        <v>4508</v>
      </c>
      <c r="E365" t="s">
        <v>80</v>
      </c>
      <c r="F365" t="s">
        <v>4509</v>
      </c>
      <c r="G365" t="s">
        <v>4510</v>
      </c>
      <c r="H365" t="s">
        <v>322</v>
      </c>
      <c r="I365" t="s">
        <v>966</v>
      </c>
      <c r="J365" t="s">
        <v>206</v>
      </c>
      <c r="K365" s="133" t="s">
        <v>269</v>
      </c>
      <c r="L365" t="s">
        <v>345</v>
      </c>
      <c r="M365" s="46" t="s">
        <v>589</v>
      </c>
      <c r="N365" t="s">
        <v>340</v>
      </c>
      <c r="O365" t="s">
        <v>1216</v>
      </c>
      <c r="P365" s="131">
        <v>96481</v>
      </c>
      <c r="Q365" s="131">
        <v>3.3719999999999999</v>
      </c>
      <c r="R365" s="131">
        <v>3433</v>
      </c>
      <c r="T365" s="131">
        <v>11168.714</v>
      </c>
      <c r="U365" s="132">
        <v>2.0000000000000002E-5</v>
      </c>
      <c r="V365" s="132">
        <v>1.619E-2</v>
      </c>
      <c r="W365" s="132">
        <v>2.4099999999999998E-3</v>
      </c>
    </row>
    <row r="366" spans="1:23">
      <c r="A366" t="s">
        <v>1214</v>
      </c>
      <c r="B366" t="s">
        <v>1245</v>
      </c>
      <c r="C366" t="s">
        <v>4240</v>
      </c>
      <c r="D366" t="s">
        <v>4241</v>
      </c>
      <c r="E366" t="s">
        <v>80</v>
      </c>
      <c r="F366" t="s">
        <v>4511</v>
      </c>
      <c r="G366" t="s">
        <v>4512</v>
      </c>
      <c r="H366" t="s">
        <v>322</v>
      </c>
      <c r="I366" t="s">
        <v>968</v>
      </c>
      <c r="J366" t="s">
        <v>206</v>
      </c>
      <c r="K366" t="s">
        <v>225</v>
      </c>
      <c r="L366" t="s">
        <v>381</v>
      </c>
      <c r="M366" t="s">
        <v>733</v>
      </c>
      <c r="N366" t="s">
        <v>340</v>
      </c>
      <c r="O366" t="s">
        <v>1216</v>
      </c>
      <c r="P366" s="131">
        <v>32836</v>
      </c>
      <c r="Q366" s="131">
        <v>3.3719999999999999</v>
      </c>
      <c r="R366" s="131">
        <v>10036</v>
      </c>
      <c r="T366" s="131">
        <v>11112.159</v>
      </c>
      <c r="U366" s="132">
        <v>0</v>
      </c>
      <c r="V366" s="132">
        <v>1.6109999999999999E-2</v>
      </c>
      <c r="W366" s="132">
        <v>2.3999999999999998E-3</v>
      </c>
    </row>
    <row r="367" spans="1:23">
      <c r="A367" t="s">
        <v>1214</v>
      </c>
      <c r="B367" t="s">
        <v>1245</v>
      </c>
      <c r="C367" t="s">
        <v>4447</v>
      </c>
      <c r="D367" t="s">
        <v>4448</v>
      </c>
      <c r="E367" t="s">
        <v>80</v>
      </c>
      <c r="F367" t="s">
        <v>4455</v>
      </c>
      <c r="G367" t="s">
        <v>4456</v>
      </c>
      <c r="H367" t="s">
        <v>322</v>
      </c>
      <c r="I367" t="s">
        <v>966</v>
      </c>
      <c r="J367" t="s">
        <v>206</v>
      </c>
      <c r="K367" t="s">
        <v>225</v>
      </c>
      <c r="L367" t="s">
        <v>345</v>
      </c>
      <c r="M367" t="s">
        <v>736</v>
      </c>
      <c r="N367" t="s">
        <v>340</v>
      </c>
      <c r="O367" t="s">
        <v>1216</v>
      </c>
      <c r="P367" s="131">
        <v>57901</v>
      </c>
      <c r="Q367" s="131">
        <v>3.3719999999999999</v>
      </c>
      <c r="R367" s="131">
        <v>4500</v>
      </c>
      <c r="S367" s="131">
        <v>10.837999999999999</v>
      </c>
      <c r="T367" s="131">
        <v>8822.4449999999997</v>
      </c>
      <c r="U367" s="132">
        <v>3.0000000000000001E-5</v>
      </c>
      <c r="V367" s="132">
        <v>1.2800000000000001E-2</v>
      </c>
      <c r="W367" s="132">
        <v>1.91E-3</v>
      </c>
    </row>
    <row r="368" spans="1:23">
      <c r="A368" t="s">
        <v>1214</v>
      </c>
      <c r="B368" t="s">
        <v>1250</v>
      </c>
      <c r="C368" t="s">
        <v>4248</v>
      </c>
      <c r="D368" t="s">
        <v>4249</v>
      </c>
      <c r="E368" t="s">
        <v>310</v>
      </c>
      <c r="F368" t="s">
        <v>4270</v>
      </c>
      <c r="G368" t="s">
        <v>4271</v>
      </c>
      <c r="H368" t="s">
        <v>322</v>
      </c>
      <c r="I368" t="s">
        <v>966</v>
      </c>
      <c r="J368" t="s">
        <v>205</v>
      </c>
      <c r="K368" t="s">
        <v>205</v>
      </c>
      <c r="L368" t="s">
        <v>341</v>
      </c>
      <c r="M368" t="s">
        <v>606</v>
      </c>
      <c r="N368" t="s">
        <v>340</v>
      </c>
      <c r="O368" t="s">
        <v>1213</v>
      </c>
      <c r="P368" s="131">
        <v>759017</v>
      </c>
      <c r="Q368" s="131">
        <v>1</v>
      </c>
      <c r="R368" s="131">
        <v>7820</v>
      </c>
      <c r="T368" s="131">
        <v>59355.129000000001</v>
      </c>
      <c r="U368" s="132">
        <v>2.4479999999999998E-2</v>
      </c>
      <c r="V368" s="132">
        <v>0.13005</v>
      </c>
      <c r="W368" s="132">
        <v>6.4269999999999994E-2</v>
      </c>
    </row>
    <row r="369" spans="1:23">
      <c r="A369" t="s">
        <v>1214</v>
      </c>
      <c r="B369" t="s">
        <v>1250</v>
      </c>
      <c r="C369" t="s">
        <v>4260</v>
      </c>
      <c r="D369" t="s">
        <v>4261</v>
      </c>
      <c r="E369" t="s">
        <v>310</v>
      </c>
      <c r="F369" t="s">
        <v>4284</v>
      </c>
      <c r="G369" t="s">
        <v>4285</v>
      </c>
      <c r="H369" t="s">
        <v>322</v>
      </c>
      <c r="I369" t="s">
        <v>966</v>
      </c>
      <c r="J369" t="s">
        <v>205</v>
      </c>
      <c r="K369" t="s">
        <v>205</v>
      </c>
      <c r="L369" t="s">
        <v>341</v>
      </c>
      <c r="M369" t="s">
        <v>606</v>
      </c>
      <c r="N369" t="s">
        <v>340</v>
      </c>
      <c r="O369" t="s">
        <v>1213</v>
      </c>
      <c r="P369" s="131">
        <v>1092886</v>
      </c>
      <c r="Q369" s="131">
        <v>1</v>
      </c>
      <c r="R369" s="131">
        <v>5389</v>
      </c>
      <c r="T369" s="131">
        <v>58895.627</v>
      </c>
      <c r="U369" s="132">
        <v>8.5000000000000006E-3</v>
      </c>
      <c r="V369" s="132">
        <v>0.12903999999999999</v>
      </c>
      <c r="W369" s="132">
        <v>6.3780000000000003E-2</v>
      </c>
    </row>
    <row r="370" spans="1:23">
      <c r="A370" t="s">
        <v>1214</v>
      </c>
      <c r="B370" t="s">
        <v>1250</v>
      </c>
      <c r="C370" t="s">
        <v>4264</v>
      </c>
      <c r="D370" t="s">
        <v>4265</v>
      </c>
      <c r="E370" t="s">
        <v>310</v>
      </c>
      <c r="F370" t="s">
        <v>4338</v>
      </c>
      <c r="G370" t="s">
        <v>4339</v>
      </c>
      <c r="H370" t="s">
        <v>322</v>
      </c>
      <c r="I370" t="s">
        <v>966</v>
      </c>
      <c r="J370" t="s">
        <v>205</v>
      </c>
      <c r="K370" t="s">
        <v>205</v>
      </c>
      <c r="L370" t="s">
        <v>341</v>
      </c>
      <c r="M370" t="s">
        <v>599</v>
      </c>
      <c r="N370" t="s">
        <v>340</v>
      </c>
      <c r="O370" t="s">
        <v>1213</v>
      </c>
      <c r="P370" s="131">
        <v>290660</v>
      </c>
      <c r="Q370" s="131">
        <v>1</v>
      </c>
      <c r="R370" s="131">
        <v>19320</v>
      </c>
      <c r="T370" s="131">
        <v>56155.512000000002</v>
      </c>
      <c r="U370" s="132">
        <v>3.2840000000000001E-2</v>
      </c>
      <c r="V370" s="132">
        <v>0.12304</v>
      </c>
      <c r="W370" s="132">
        <v>6.0810000000000003E-2</v>
      </c>
    </row>
    <row r="371" spans="1:23">
      <c r="A371" t="s">
        <v>1214</v>
      </c>
      <c r="B371" t="s">
        <v>1250</v>
      </c>
      <c r="C371" t="s">
        <v>4264</v>
      </c>
      <c r="D371" t="s">
        <v>4265</v>
      </c>
      <c r="E371" t="s">
        <v>310</v>
      </c>
      <c r="F371" t="s">
        <v>4525</v>
      </c>
      <c r="G371" t="s">
        <v>4526</v>
      </c>
      <c r="H371" t="s">
        <v>322</v>
      </c>
      <c r="I371" t="s">
        <v>966</v>
      </c>
      <c r="J371" t="s">
        <v>205</v>
      </c>
      <c r="K371" t="s">
        <v>205</v>
      </c>
      <c r="L371" t="s">
        <v>341</v>
      </c>
      <c r="M371" t="s">
        <v>704</v>
      </c>
      <c r="N371" t="s">
        <v>340</v>
      </c>
      <c r="O371" t="s">
        <v>1213</v>
      </c>
      <c r="P371" s="131">
        <v>68030</v>
      </c>
      <c r="Q371" s="131">
        <v>1</v>
      </c>
      <c r="R371" s="131">
        <v>18100</v>
      </c>
      <c r="T371" s="131">
        <v>12313.43</v>
      </c>
      <c r="U371" s="132">
        <v>9.2300000000000004E-3</v>
      </c>
      <c r="V371" s="132">
        <v>2.6980000000000001E-2</v>
      </c>
      <c r="W371" s="132">
        <v>1.333E-2</v>
      </c>
    </row>
    <row r="372" spans="1:23">
      <c r="A372" t="s">
        <v>1214</v>
      </c>
      <c r="B372" t="s">
        <v>1250</v>
      </c>
      <c r="C372" t="s">
        <v>4248</v>
      </c>
      <c r="D372" t="s">
        <v>4249</v>
      </c>
      <c r="E372" t="s">
        <v>310</v>
      </c>
      <c r="F372" t="s">
        <v>4527</v>
      </c>
      <c r="G372" t="s">
        <v>4528</v>
      </c>
      <c r="H372" t="s">
        <v>322</v>
      </c>
      <c r="I372" t="s">
        <v>966</v>
      </c>
      <c r="J372" t="s">
        <v>205</v>
      </c>
      <c r="K372" t="s">
        <v>205</v>
      </c>
      <c r="L372" t="s">
        <v>341</v>
      </c>
      <c r="M372" t="s">
        <v>603</v>
      </c>
      <c r="N372" t="s">
        <v>340</v>
      </c>
      <c r="O372" t="s">
        <v>1213</v>
      </c>
      <c r="P372" s="131">
        <v>185057</v>
      </c>
      <c r="Q372" s="131">
        <v>1</v>
      </c>
      <c r="R372" s="131">
        <v>6574</v>
      </c>
      <c r="T372" s="131">
        <v>12165.647000000001</v>
      </c>
      <c r="U372" s="132">
        <v>4.1119999999999997E-2</v>
      </c>
      <c r="V372" s="132">
        <v>2.666E-2</v>
      </c>
      <c r="W372" s="132">
        <v>1.3169999999999999E-2</v>
      </c>
    </row>
    <row r="373" spans="1:23">
      <c r="A373" t="s">
        <v>1214</v>
      </c>
      <c r="B373" t="s">
        <v>1250</v>
      </c>
      <c r="C373" t="s">
        <v>4260</v>
      </c>
      <c r="D373" t="s">
        <v>4261</v>
      </c>
      <c r="E373" t="s">
        <v>310</v>
      </c>
      <c r="F373" t="s">
        <v>4529</v>
      </c>
      <c r="G373" t="s">
        <v>4530</v>
      </c>
      <c r="H373" t="s">
        <v>322</v>
      </c>
      <c r="I373" t="s">
        <v>966</v>
      </c>
      <c r="J373" t="s">
        <v>205</v>
      </c>
      <c r="K373" t="s">
        <v>205</v>
      </c>
      <c r="L373" t="s">
        <v>341</v>
      </c>
      <c r="M373" t="s">
        <v>603</v>
      </c>
      <c r="N373" t="s">
        <v>340</v>
      </c>
      <c r="O373" t="s">
        <v>1213</v>
      </c>
      <c r="P373" s="131">
        <v>148043</v>
      </c>
      <c r="Q373" s="131">
        <v>1</v>
      </c>
      <c r="R373" s="131">
        <v>8095</v>
      </c>
      <c r="T373" s="131">
        <v>11984.081</v>
      </c>
      <c r="U373" s="132">
        <v>1.583E-2</v>
      </c>
      <c r="V373" s="132">
        <v>2.6259999999999999E-2</v>
      </c>
      <c r="W373" s="132">
        <v>1.298E-2</v>
      </c>
    </row>
    <row r="374" spans="1:23">
      <c r="A374" t="s">
        <v>1214</v>
      </c>
      <c r="B374" t="s">
        <v>1250</v>
      </c>
      <c r="C374" t="s">
        <v>4260</v>
      </c>
      <c r="D374" t="s">
        <v>4261</v>
      </c>
      <c r="E374" t="s">
        <v>310</v>
      </c>
      <c r="F374" t="s">
        <v>4531</v>
      </c>
      <c r="G374" t="s">
        <v>4532</v>
      </c>
      <c r="H374" t="s">
        <v>322</v>
      </c>
      <c r="I374" t="s">
        <v>966</v>
      </c>
      <c r="J374" t="s">
        <v>205</v>
      </c>
      <c r="K374" t="s">
        <v>205</v>
      </c>
      <c r="L374" t="s">
        <v>341</v>
      </c>
      <c r="M374" t="s">
        <v>598</v>
      </c>
      <c r="N374" t="s">
        <v>340</v>
      </c>
      <c r="O374" t="s">
        <v>1213</v>
      </c>
      <c r="P374" s="131">
        <v>25794</v>
      </c>
      <c r="Q374" s="131">
        <v>1</v>
      </c>
      <c r="R374" s="131">
        <v>39800</v>
      </c>
      <c r="T374" s="131">
        <v>10266.012000000001</v>
      </c>
      <c r="U374" s="132">
        <v>1.5200000000000001E-3</v>
      </c>
      <c r="V374" s="132">
        <v>2.249E-2</v>
      </c>
      <c r="W374" s="132">
        <v>1.112E-2</v>
      </c>
    </row>
    <row r="375" spans="1:23">
      <c r="A375" t="s">
        <v>1214</v>
      </c>
      <c r="B375" t="s">
        <v>1250</v>
      </c>
      <c r="C375" t="s">
        <v>4248</v>
      </c>
      <c r="D375" t="s">
        <v>4249</v>
      </c>
      <c r="E375" t="s">
        <v>310</v>
      </c>
      <c r="F375" t="s">
        <v>4322</v>
      </c>
      <c r="G375" t="s">
        <v>4323</v>
      </c>
      <c r="H375" t="s">
        <v>322</v>
      </c>
      <c r="I375" t="s">
        <v>966</v>
      </c>
      <c r="J375" t="s">
        <v>205</v>
      </c>
      <c r="K375" t="s">
        <v>205</v>
      </c>
      <c r="L375" t="s">
        <v>341</v>
      </c>
      <c r="M375" t="s">
        <v>599</v>
      </c>
      <c r="N375" t="s">
        <v>340</v>
      </c>
      <c r="O375" t="s">
        <v>1213</v>
      </c>
      <c r="P375" s="131">
        <v>108980</v>
      </c>
      <c r="Q375" s="131">
        <v>1</v>
      </c>
      <c r="R375" s="131">
        <v>8840</v>
      </c>
      <c r="T375" s="131">
        <v>9633.8320000000003</v>
      </c>
      <c r="U375" s="132">
        <v>8.1700000000000002E-3</v>
      </c>
      <c r="V375" s="132">
        <v>2.111E-2</v>
      </c>
      <c r="W375" s="132">
        <v>1.043E-2</v>
      </c>
    </row>
    <row r="376" spans="1:23">
      <c r="A376" t="s">
        <v>1214</v>
      </c>
      <c r="B376" t="s">
        <v>1250</v>
      </c>
      <c r="C376" t="s">
        <v>4232</v>
      </c>
      <c r="D376" t="s">
        <v>4233</v>
      </c>
      <c r="E376" t="s">
        <v>80</v>
      </c>
      <c r="F376" t="s">
        <v>4234</v>
      </c>
      <c r="G376" t="s">
        <v>4235</v>
      </c>
      <c r="H376" t="s">
        <v>322</v>
      </c>
      <c r="I376" t="s">
        <v>966</v>
      </c>
      <c r="J376" t="s">
        <v>206</v>
      </c>
      <c r="K376" t="s">
        <v>225</v>
      </c>
      <c r="L376" t="s">
        <v>381</v>
      </c>
      <c r="M376" t="s">
        <v>605</v>
      </c>
      <c r="N376" t="s">
        <v>340</v>
      </c>
      <c r="O376" t="s">
        <v>1216</v>
      </c>
      <c r="P376" s="131">
        <v>14500</v>
      </c>
      <c r="Q376" s="131">
        <v>3.3719999999999999</v>
      </c>
      <c r="R376" s="131">
        <v>122758</v>
      </c>
      <c r="T376" s="131">
        <v>60021.296999999999</v>
      </c>
      <c r="U376" s="132">
        <v>0</v>
      </c>
      <c r="V376" s="132">
        <v>0.13150999999999999</v>
      </c>
      <c r="W376" s="132">
        <v>6.5000000000000002E-2</v>
      </c>
    </row>
    <row r="377" spans="1:23">
      <c r="A377" t="s">
        <v>1214</v>
      </c>
      <c r="B377" t="s">
        <v>1250</v>
      </c>
      <c r="C377" t="s">
        <v>4451</v>
      </c>
      <c r="D377" t="s">
        <v>4452</v>
      </c>
      <c r="E377" t="s">
        <v>80</v>
      </c>
      <c r="F377" t="s">
        <v>4491</v>
      </c>
      <c r="G377" t="s">
        <v>4492</v>
      </c>
      <c r="H377" t="s">
        <v>322</v>
      </c>
      <c r="I377" t="s">
        <v>966</v>
      </c>
      <c r="J377" t="s">
        <v>206</v>
      </c>
      <c r="K377" t="s">
        <v>282</v>
      </c>
      <c r="L377" t="s">
        <v>381</v>
      </c>
      <c r="M377" t="s">
        <v>605</v>
      </c>
      <c r="N377" t="s">
        <v>340</v>
      </c>
      <c r="O377" t="s">
        <v>1216</v>
      </c>
      <c r="P377" s="131">
        <v>34354</v>
      </c>
      <c r="Q377" s="131">
        <v>3.3719999999999999</v>
      </c>
      <c r="R377" s="131">
        <v>44471</v>
      </c>
      <c r="T377" s="131">
        <v>51515.957000000002</v>
      </c>
      <c r="U377" s="132">
        <v>0</v>
      </c>
      <c r="V377" s="132">
        <v>0.11287</v>
      </c>
      <c r="W377" s="132">
        <v>5.5780000000000003E-2</v>
      </c>
    </row>
    <row r="378" spans="1:23">
      <c r="A378" t="s">
        <v>1214</v>
      </c>
      <c r="B378" t="s">
        <v>1250</v>
      </c>
      <c r="C378" t="s">
        <v>4236</v>
      </c>
      <c r="D378" t="s">
        <v>4237</v>
      </c>
      <c r="E378" t="s">
        <v>80</v>
      </c>
      <c r="F378" t="s">
        <v>4238</v>
      </c>
      <c r="G378" t="s">
        <v>4239</v>
      </c>
      <c r="H378" t="s">
        <v>322</v>
      </c>
      <c r="I378" t="s">
        <v>966</v>
      </c>
      <c r="J378" t="s">
        <v>206</v>
      </c>
      <c r="K378" t="s">
        <v>225</v>
      </c>
      <c r="L378" t="s">
        <v>347</v>
      </c>
      <c r="M378" t="s">
        <v>598</v>
      </c>
      <c r="N378" t="s">
        <v>340</v>
      </c>
      <c r="O378" t="s">
        <v>1216</v>
      </c>
      <c r="P378" s="131">
        <v>25512</v>
      </c>
      <c r="Q378" s="131">
        <v>3.3719999999999999</v>
      </c>
      <c r="R378" s="131">
        <v>55164</v>
      </c>
      <c r="S378" s="131">
        <v>11.307</v>
      </c>
      <c r="T378" s="131">
        <v>47493.766000000003</v>
      </c>
      <c r="U378" s="132">
        <v>0</v>
      </c>
      <c r="V378" s="132">
        <v>0.10408000000000001</v>
      </c>
      <c r="W378" s="132">
        <v>5.144E-2</v>
      </c>
    </row>
    <row r="379" spans="1:23">
      <c r="A379" t="s">
        <v>1214</v>
      </c>
      <c r="B379" t="s">
        <v>1250</v>
      </c>
      <c r="C379" t="s">
        <v>4240</v>
      </c>
      <c r="D379" t="s">
        <v>4241</v>
      </c>
      <c r="E379" t="s">
        <v>80</v>
      </c>
      <c r="F379" t="s">
        <v>4533</v>
      </c>
      <c r="G379" t="s">
        <v>4534</v>
      </c>
      <c r="H379" t="s">
        <v>322</v>
      </c>
      <c r="I379" t="s">
        <v>966</v>
      </c>
      <c r="J379" t="s">
        <v>206</v>
      </c>
      <c r="K379" t="s">
        <v>225</v>
      </c>
      <c r="L379" t="s">
        <v>315</v>
      </c>
      <c r="M379" t="s">
        <v>597</v>
      </c>
      <c r="N379" t="s">
        <v>340</v>
      </c>
      <c r="O379" t="s">
        <v>1216</v>
      </c>
      <c r="P379" s="131">
        <v>147515</v>
      </c>
      <c r="Q379" s="131">
        <v>3.3719999999999999</v>
      </c>
      <c r="R379" s="131">
        <v>3929</v>
      </c>
      <c r="T379" s="131">
        <v>19543.654999999999</v>
      </c>
      <c r="U379" s="132">
        <v>1.0000000000000001E-5</v>
      </c>
      <c r="V379" s="132">
        <v>4.2819999999999997E-2</v>
      </c>
      <c r="W379" s="132">
        <v>2.1160000000000002E-2</v>
      </c>
    </row>
    <row r="380" spans="1:23">
      <c r="A380" t="s">
        <v>1214</v>
      </c>
      <c r="B380" t="s">
        <v>1250</v>
      </c>
      <c r="C380" t="s">
        <v>4451</v>
      </c>
      <c r="D380" t="s">
        <v>4452</v>
      </c>
      <c r="E380" t="s">
        <v>80</v>
      </c>
      <c r="F380" t="s">
        <v>4535</v>
      </c>
      <c r="G380" t="s">
        <v>4536</v>
      </c>
      <c r="H380" t="s">
        <v>322</v>
      </c>
      <c r="I380" t="s">
        <v>966</v>
      </c>
      <c r="J380" t="s">
        <v>206</v>
      </c>
      <c r="K380" t="s">
        <v>282</v>
      </c>
      <c r="L380" t="s">
        <v>315</v>
      </c>
      <c r="M380" t="s">
        <v>736</v>
      </c>
      <c r="N380" t="s">
        <v>340</v>
      </c>
      <c r="O380" t="s">
        <v>1217</v>
      </c>
      <c r="P380" s="131">
        <v>16905</v>
      </c>
      <c r="Q380" s="131">
        <v>3.9550000000000001</v>
      </c>
      <c r="R380" s="131">
        <v>25882</v>
      </c>
      <c r="T380" s="131">
        <v>17305.393</v>
      </c>
      <c r="U380" s="132">
        <v>0</v>
      </c>
      <c r="V380" s="132">
        <v>3.7920000000000002E-2</v>
      </c>
      <c r="W380" s="132">
        <v>1.874E-2</v>
      </c>
    </row>
    <row r="381" spans="1:23">
      <c r="A381" t="s">
        <v>1214</v>
      </c>
      <c r="B381" t="s">
        <v>1250</v>
      </c>
      <c r="C381" t="s">
        <v>4395</v>
      </c>
      <c r="D381" t="s">
        <v>4396</v>
      </c>
      <c r="E381" t="s">
        <v>80</v>
      </c>
      <c r="F381" t="s">
        <v>4397</v>
      </c>
      <c r="G381" t="s">
        <v>4398</v>
      </c>
      <c r="H381" t="s">
        <v>322</v>
      </c>
      <c r="I381" t="s">
        <v>966</v>
      </c>
      <c r="J381" t="s">
        <v>206</v>
      </c>
      <c r="K381" t="s">
        <v>225</v>
      </c>
      <c r="L381" t="s">
        <v>315</v>
      </c>
      <c r="M381" t="s">
        <v>598</v>
      </c>
      <c r="N381" t="s">
        <v>340</v>
      </c>
      <c r="O381" t="s">
        <v>1216</v>
      </c>
      <c r="P381" s="131">
        <v>14716</v>
      </c>
      <c r="Q381" s="131">
        <v>3.3719999999999999</v>
      </c>
      <c r="R381" s="131">
        <v>22710</v>
      </c>
      <c r="T381" s="131">
        <v>11269.236000000001</v>
      </c>
      <c r="U381" s="132">
        <v>0</v>
      </c>
      <c r="V381" s="132">
        <v>2.469E-2</v>
      </c>
      <c r="W381" s="132">
        <v>1.2200000000000001E-2</v>
      </c>
    </row>
    <row r="382" spans="1:23">
      <c r="A382" t="s">
        <v>1214</v>
      </c>
      <c r="B382" t="s">
        <v>1250</v>
      </c>
      <c r="C382" t="s">
        <v>4244</v>
      </c>
      <c r="D382" t="s">
        <v>4245</v>
      </c>
      <c r="E382" t="s">
        <v>313</v>
      </c>
      <c r="F382" t="s">
        <v>4411</v>
      </c>
      <c r="G382" t="s">
        <v>4412</v>
      </c>
      <c r="H382" t="s">
        <v>322</v>
      </c>
      <c r="I382" t="s">
        <v>966</v>
      </c>
      <c r="J382" t="s">
        <v>206</v>
      </c>
      <c r="K382" t="s">
        <v>225</v>
      </c>
      <c r="L382" t="s">
        <v>345</v>
      </c>
      <c r="M382" t="s">
        <v>736</v>
      </c>
      <c r="N382" t="s">
        <v>340</v>
      </c>
      <c r="O382" t="s">
        <v>1216</v>
      </c>
      <c r="P382" s="131">
        <v>22258</v>
      </c>
      <c r="Q382" s="131">
        <v>3.3719999999999999</v>
      </c>
      <c r="R382" s="131">
        <v>8097</v>
      </c>
      <c r="T382" s="131">
        <v>6077.12</v>
      </c>
      <c r="U382" s="132">
        <v>0</v>
      </c>
      <c r="V382" s="132">
        <v>1.332E-2</v>
      </c>
      <c r="W382" s="132">
        <v>6.5799999999999999E-3</v>
      </c>
    </row>
    <row r="383" spans="1:23">
      <c r="A383" t="s">
        <v>1214</v>
      </c>
      <c r="B383" t="s">
        <v>1250</v>
      </c>
      <c r="C383" t="s">
        <v>4244</v>
      </c>
      <c r="D383" t="s">
        <v>4245</v>
      </c>
      <c r="E383" t="s">
        <v>313</v>
      </c>
      <c r="F383" t="s">
        <v>4413</v>
      </c>
      <c r="G383" t="s">
        <v>4414</v>
      </c>
      <c r="H383" t="s">
        <v>322</v>
      </c>
      <c r="I383" t="s">
        <v>966</v>
      </c>
      <c r="J383" t="s">
        <v>206</v>
      </c>
      <c r="K383" t="s">
        <v>225</v>
      </c>
      <c r="L383" t="s">
        <v>345</v>
      </c>
      <c r="M383" t="s">
        <v>736</v>
      </c>
      <c r="N383" t="s">
        <v>340</v>
      </c>
      <c r="O383" t="s">
        <v>1216</v>
      </c>
      <c r="P383" s="131">
        <v>11369</v>
      </c>
      <c r="Q383" s="131">
        <v>3.3719999999999999</v>
      </c>
      <c r="R383" s="131">
        <v>13479</v>
      </c>
      <c r="T383" s="131">
        <v>5167.3459999999995</v>
      </c>
      <c r="U383" s="132">
        <v>0</v>
      </c>
      <c r="V383" s="132">
        <v>1.132E-2</v>
      </c>
      <c r="W383" s="132">
        <v>5.5999999999999999E-3</v>
      </c>
    </row>
    <row r="384" spans="1:23">
      <c r="A384" t="s">
        <v>1214</v>
      </c>
      <c r="B384" t="s">
        <v>1250</v>
      </c>
      <c r="C384" t="s">
        <v>4244</v>
      </c>
      <c r="D384" t="s">
        <v>4245</v>
      </c>
      <c r="E384" t="s">
        <v>313</v>
      </c>
      <c r="F384" t="s">
        <v>4537</v>
      </c>
      <c r="G384" t="s">
        <v>4538</v>
      </c>
      <c r="H384" t="s">
        <v>322</v>
      </c>
      <c r="I384" t="s">
        <v>966</v>
      </c>
      <c r="J384" t="s">
        <v>206</v>
      </c>
      <c r="K384" t="s">
        <v>225</v>
      </c>
      <c r="L384" t="s">
        <v>345</v>
      </c>
      <c r="M384" t="s">
        <v>736</v>
      </c>
      <c r="N384" t="s">
        <v>340</v>
      </c>
      <c r="O384" t="s">
        <v>1216</v>
      </c>
      <c r="P384" s="131">
        <v>28664</v>
      </c>
      <c r="Q384" s="131">
        <v>3.3719999999999999</v>
      </c>
      <c r="R384" s="131">
        <v>5237</v>
      </c>
      <c r="T384" s="131">
        <v>5061.8230000000003</v>
      </c>
      <c r="U384" s="132">
        <v>0</v>
      </c>
      <c r="V384" s="132">
        <v>1.1089999999999999E-2</v>
      </c>
      <c r="W384" s="132">
        <v>5.4799999999999996E-3</v>
      </c>
    </row>
    <row r="385" spans="1:23">
      <c r="A385" t="s">
        <v>1214</v>
      </c>
      <c r="B385" t="s">
        <v>1250</v>
      </c>
      <c r="C385" t="s">
        <v>4539</v>
      </c>
      <c r="D385" t="s">
        <v>4540</v>
      </c>
      <c r="E385" t="s">
        <v>80</v>
      </c>
      <c r="F385" t="s">
        <v>4541</v>
      </c>
      <c r="G385" t="s">
        <v>4542</v>
      </c>
      <c r="H385" t="s">
        <v>322</v>
      </c>
      <c r="I385" t="s">
        <v>966</v>
      </c>
      <c r="J385" t="s">
        <v>206</v>
      </c>
      <c r="K385" t="s">
        <v>225</v>
      </c>
      <c r="L385" t="s">
        <v>345</v>
      </c>
      <c r="M385" t="s">
        <v>736</v>
      </c>
      <c r="N385" t="s">
        <v>340</v>
      </c>
      <c r="O385" t="s">
        <v>1216</v>
      </c>
      <c r="P385" s="131">
        <v>7808</v>
      </c>
      <c r="Q385" s="131">
        <v>3.3719999999999999</v>
      </c>
      <c r="R385" s="131">
        <v>8293</v>
      </c>
      <c r="T385" s="131">
        <v>2183.4290000000001</v>
      </c>
      <c r="U385" s="132">
        <v>0</v>
      </c>
      <c r="V385" s="132">
        <v>4.7800000000000004E-3</v>
      </c>
      <c r="W385" s="132">
        <v>2.3600000000000001E-3</v>
      </c>
    </row>
    <row r="386" spans="1:23">
      <c r="A386" t="s">
        <v>1214</v>
      </c>
      <c r="B386" t="s">
        <v>1252</v>
      </c>
      <c r="C386" t="s">
        <v>4260</v>
      </c>
      <c r="D386" t="s">
        <v>4261</v>
      </c>
      <c r="E386" t="s">
        <v>310</v>
      </c>
      <c r="F386" t="s">
        <v>4531</v>
      </c>
      <c r="G386" t="s">
        <v>4532</v>
      </c>
      <c r="H386" t="s">
        <v>322</v>
      </c>
      <c r="I386" t="s">
        <v>966</v>
      </c>
      <c r="J386" t="s">
        <v>205</v>
      </c>
      <c r="K386" t="s">
        <v>205</v>
      </c>
      <c r="L386" t="s">
        <v>341</v>
      </c>
      <c r="M386" t="s">
        <v>598</v>
      </c>
      <c r="N386" t="s">
        <v>340</v>
      </c>
      <c r="O386" t="s">
        <v>1213</v>
      </c>
      <c r="P386" s="131">
        <v>74445</v>
      </c>
      <c r="Q386" s="131">
        <v>1</v>
      </c>
      <c r="R386" s="131">
        <v>39800</v>
      </c>
      <c r="T386" s="131">
        <v>29629.11</v>
      </c>
      <c r="U386" s="132">
        <v>4.3800000000000002E-3</v>
      </c>
      <c r="V386" s="132">
        <v>6.4219999999999999E-2</v>
      </c>
      <c r="W386" s="132">
        <v>7.8499999999999993E-3</v>
      </c>
    </row>
    <row r="387" spans="1:23">
      <c r="A387" t="s">
        <v>1214</v>
      </c>
      <c r="B387" t="s">
        <v>1252</v>
      </c>
      <c r="C387" t="s">
        <v>4248</v>
      </c>
      <c r="D387" t="s">
        <v>4249</v>
      </c>
      <c r="E387" t="s">
        <v>310</v>
      </c>
      <c r="F387" t="s">
        <v>4272</v>
      </c>
      <c r="G387" t="s">
        <v>4273</v>
      </c>
      <c r="H387" t="s">
        <v>322</v>
      </c>
      <c r="I387" t="s">
        <v>966</v>
      </c>
      <c r="J387" t="s">
        <v>205</v>
      </c>
      <c r="K387" t="s">
        <v>205</v>
      </c>
      <c r="L387" t="s">
        <v>341</v>
      </c>
      <c r="M387" t="s">
        <v>605</v>
      </c>
      <c r="N387" t="s">
        <v>340</v>
      </c>
      <c r="O387" t="s">
        <v>1213</v>
      </c>
      <c r="P387" s="131">
        <v>184131</v>
      </c>
      <c r="Q387" s="131">
        <v>1</v>
      </c>
      <c r="R387" s="131">
        <v>8961</v>
      </c>
      <c r="T387" s="131">
        <v>16499.978999999999</v>
      </c>
      <c r="U387" s="132">
        <v>2.1099999999999999E-3</v>
      </c>
      <c r="V387" s="132">
        <v>3.576E-2</v>
      </c>
      <c r="W387" s="132">
        <v>4.3699999999999998E-3</v>
      </c>
    </row>
    <row r="388" spans="1:23">
      <c r="A388" t="s">
        <v>1214</v>
      </c>
      <c r="B388" t="s">
        <v>1252</v>
      </c>
      <c r="C388" t="s">
        <v>4248</v>
      </c>
      <c r="D388" t="s">
        <v>4249</v>
      </c>
      <c r="E388" t="s">
        <v>310</v>
      </c>
      <c r="F388" t="s">
        <v>4527</v>
      </c>
      <c r="G388" t="s">
        <v>4528</v>
      </c>
      <c r="H388" t="s">
        <v>322</v>
      </c>
      <c r="I388" t="s">
        <v>966</v>
      </c>
      <c r="J388" t="s">
        <v>205</v>
      </c>
      <c r="K388" t="s">
        <v>205</v>
      </c>
      <c r="L388" t="s">
        <v>341</v>
      </c>
      <c r="M388" t="s">
        <v>603</v>
      </c>
      <c r="N388" t="s">
        <v>340</v>
      </c>
      <c r="O388" t="s">
        <v>1213</v>
      </c>
      <c r="P388" s="131">
        <v>227456</v>
      </c>
      <c r="Q388" s="131">
        <v>1</v>
      </c>
      <c r="R388" s="131">
        <v>6574</v>
      </c>
      <c r="T388" s="131">
        <v>14952.957</v>
      </c>
      <c r="U388" s="132">
        <v>5.0549999999999998E-2</v>
      </c>
      <c r="V388" s="132">
        <v>3.2410000000000001E-2</v>
      </c>
      <c r="W388" s="132">
        <v>3.96E-3</v>
      </c>
    </row>
    <row r="389" spans="1:23">
      <c r="A389" t="s">
        <v>1214</v>
      </c>
      <c r="B389" t="s">
        <v>1252</v>
      </c>
      <c r="C389" t="s">
        <v>4260</v>
      </c>
      <c r="D389" t="s">
        <v>4261</v>
      </c>
      <c r="E389" t="s">
        <v>310</v>
      </c>
      <c r="F389" t="s">
        <v>4529</v>
      </c>
      <c r="G389" t="s">
        <v>4530</v>
      </c>
      <c r="H389" t="s">
        <v>322</v>
      </c>
      <c r="I389" t="s">
        <v>966</v>
      </c>
      <c r="J389" t="s">
        <v>205</v>
      </c>
      <c r="K389" t="s">
        <v>205</v>
      </c>
      <c r="L389" t="s">
        <v>341</v>
      </c>
      <c r="M389" t="s">
        <v>603</v>
      </c>
      <c r="N389" t="s">
        <v>340</v>
      </c>
      <c r="O389" t="s">
        <v>1213</v>
      </c>
      <c r="P389" s="131">
        <v>178372</v>
      </c>
      <c r="Q389" s="131">
        <v>1</v>
      </c>
      <c r="R389" s="131">
        <v>8095</v>
      </c>
      <c r="T389" s="131">
        <v>14439.213</v>
      </c>
      <c r="U389" s="132">
        <v>1.907E-2</v>
      </c>
      <c r="V389" s="132">
        <v>3.1289999999999998E-2</v>
      </c>
      <c r="W389" s="132">
        <v>3.8300000000000001E-3</v>
      </c>
    </row>
    <row r="390" spans="1:23">
      <c r="A390" t="s">
        <v>1214</v>
      </c>
      <c r="B390" t="s">
        <v>1252</v>
      </c>
      <c r="C390" t="s">
        <v>4264</v>
      </c>
      <c r="D390" t="s">
        <v>4265</v>
      </c>
      <c r="E390" t="s">
        <v>310</v>
      </c>
      <c r="F390" t="s">
        <v>4525</v>
      </c>
      <c r="G390" t="s">
        <v>4526</v>
      </c>
      <c r="H390" t="s">
        <v>322</v>
      </c>
      <c r="I390" t="s">
        <v>966</v>
      </c>
      <c r="J390" t="s">
        <v>205</v>
      </c>
      <c r="K390" t="s">
        <v>205</v>
      </c>
      <c r="L390" t="s">
        <v>341</v>
      </c>
      <c r="M390" t="s">
        <v>704</v>
      </c>
      <c r="N390" t="s">
        <v>340</v>
      </c>
      <c r="O390" t="s">
        <v>1213</v>
      </c>
      <c r="P390" s="131">
        <v>56483</v>
      </c>
      <c r="Q390" s="131">
        <v>1</v>
      </c>
      <c r="R390" s="131">
        <v>18100</v>
      </c>
      <c r="T390" s="131">
        <v>10223.423000000001</v>
      </c>
      <c r="U390" s="132">
        <v>7.6699999999999997E-3</v>
      </c>
      <c r="V390" s="132">
        <v>2.2159999999999999E-2</v>
      </c>
      <c r="W390" s="132">
        <v>2.7100000000000002E-3</v>
      </c>
    </row>
    <row r="391" spans="1:23">
      <c r="A391" t="s">
        <v>1214</v>
      </c>
      <c r="B391" t="s">
        <v>1252</v>
      </c>
      <c r="C391" t="s">
        <v>4260</v>
      </c>
      <c r="D391" t="s">
        <v>4261</v>
      </c>
      <c r="E391" t="s">
        <v>310</v>
      </c>
      <c r="F391" t="s">
        <v>4298</v>
      </c>
      <c r="G391" t="s">
        <v>4299</v>
      </c>
      <c r="H391" t="s">
        <v>322</v>
      </c>
      <c r="I391" t="s">
        <v>966</v>
      </c>
      <c r="J391" t="s">
        <v>205</v>
      </c>
      <c r="K391" t="s">
        <v>205</v>
      </c>
      <c r="L391" t="s">
        <v>341</v>
      </c>
      <c r="M391" t="s">
        <v>605</v>
      </c>
      <c r="N391" t="s">
        <v>340</v>
      </c>
      <c r="O391" t="s">
        <v>1213</v>
      </c>
      <c r="P391" s="131">
        <v>35047</v>
      </c>
      <c r="Q391" s="131">
        <v>1</v>
      </c>
      <c r="R391" s="131">
        <v>24510</v>
      </c>
      <c r="T391" s="131">
        <v>8590.02</v>
      </c>
      <c r="U391" s="132">
        <v>8.7000000000000001E-4</v>
      </c>
      <c r="V391" s="132">
        <v>1.8620000000000001E-2</v>
      </c>
      <c r="W391" s="132">
        <v>2.2799999999999999E-3</v>
      </c>
    </row>
    <row r="392" spans="1:23">
      <c r="A392" t="s">
        <v>1214</v>
      </c>
      <c r="B392" t="s">
        <v>1252</v>
      </c>
      <c r="C392" t="s">
        <v>4236</v>
      </c>
      <c r="D392" t="s">
        <v>4237</v>
      </c>
      <c r="E392" t="s">
        <v>80</v>
      </c>
      <c r="F392" t="s">
        <v>4238</v>
      </c>
      <c r="G392" t="s">
        <v>4239</v>
      </c>
      <c r="H392" t="s">
        <v>322</v>
      </c>
      <c r="I392" t="s">
        <v>966</v>
      </c>
      <c r="J392" t="s">
        <v>206</v>
      </c>
      <c r="K392" t="s">
        <v>225</v>
      </c>
      <c r="L392" t="s">
        <v>347</v>
      </c>
      <c r="M392" t="s">
        <v>598</v>
      </c>
      <c r="N392" t="s">
        <v>340</v>
      </c>
      <c r="O392" t="s">
        <v>1216</v>
      </c>
      <c r="P392" s="131">
        <v>84121</v>
      </c>
      <c r="Q392" s="131">
        <v>3.3719999999999999</v>
      </c>
      <c r="R392" s="131">
        <v>55164</v>
      </c>
      <c r="S392" s="131">
        <v>37.283000000000001</v>
      </c>
      <c r="T392" s="131">
        <v>156601.71900000001</v>
      </c>
      <c r="U392" s="132">
        <v>0</v>
      </c>
      <c r="V392" s="132">
        <v>0.33949000000000001</v>
      </c>
      <c r="W392" s="132">
        <v>4.1520000000000001E-2</v>
      </c>
    </row>
    <row r="393" spans="1:23">
      <c r="A393" t="s">
        <v>1214</v>
      </c>
      <c r="B393" t="s">
        <v>1252</v>
      </c>
      <c r="C393" t="s">
        <v>4232</v>
      </c>
      <c r="D393" t="s">
        <v>4233</v>
      </c>
      <c r="E393" t="s">
        <v>80</v>
      </c>
      <c r="F393" t="s">
        <v>4234</v>
      </c>
      <c r="G393" t="s">
        <v>4235</v>
      </c>
      <c r="H393" t="s">
        <v>322</v>
      </c>
      <c r="I393" t="s">
        <v>966</v>
      </c>
      <c r="J393" t="s">
        <v>206</v>
      </c>
      <c r="K393" t="s">
        <v>225</v>
      </c>
      <c r="L393" t="s">
        <v>381</v>
      </c>
      <c r="M393" t="s">
        <v>605</v>
      </c>
      <c r="N393" t="s">
        <v>340</v>
      </c>
      <c r="O393" t="s">
        <v>1216</v>
      </c>
      <c r="P393" s="131">
        <v>11968</v>
      </c>
      <c r="Q393" s="131">
        <v>3.3719999999999999</v>
      </c>
      <c r="R393" s="131">
        <v>122758</v>
      </c>
      <c r="T393" s="131">
        <v>49540.336000000003</v>
      </c>
      <c r="U393" s="132">
        <v>0</v>
      </c>
      <c r="V393" s="132">
        <v>0.10736999999999999</v>
      </c>
      <c r="W393" s="132">
        <v>1.3129999999999999E-2</v>
      </c>
    </row>
    <row r="394" spans="1:23">
      <c r="A394" t="s">
        <v>1214</v>
      </c>
      <c r="B394" t="s">
        <v>1252</v>
      </c>
      <c r="C394" t="s">
        <v>4240</v>
      </c>
      <c r="D394" t="s">
        <v>4241</v>
      </c>
      <c r="E394" t="s">
        <v>80</v>
      </c>
      <c r="F394" t="s">
        <v>4533</v>
      </c>
      <c r="G394" t="s">
        <v>4534</v>
      </c>
      <c r="H394" t="s">
        <v>322</v>
      </c>
      <c r="I394" t="s">
        <v>966</v>
      </c>
      <c r="J394" t="s">
        <v>206</v>
      </c>
      <c r="K394" t="s">
        <v>225</v>
      </c>
      <c r="L394" t="s">
        <v>315</v>
      </c>
      <c r="M394" t="s">
        <v>597</v>
      </c>
      <c r="N394" t="s">
        <v>340</v>
      </c>
      <c r="O394" t="s">
        <v>1216</v>
      </c>
      <c r="P394" s="131">
        <v>296016</v>
      </c>
      <c r="Q394" s="131">
        <v>3.3719999999999999</v>
      </c>
      <c r="R394" s="131">
        <v>3929</v>
      </c>
      <c r="T394" s="131">
        <v>39217.94</v>
      </c>
      <c r="U394" s="132">
        <v>1.0000000000000001E-5</v>
      </c>
      <c r="V394" s="132">
        <v>8.5000000000000006E-2</v>
      </c>
      <c r="W394" s="132">
        <v>1.039E-2</v>
      </c>
    </row>
    <row r="395" spans="1:23">
      <c r="A395" t="s">
        <v>1214</v>
      </c>
      <c r="B395" t="s">
        <v>1252</v>
      </c>
      <c r="C395" t="s">
        <v>4395</v>
      </c>
      <c r="D395" t="s">
        <v>4396</v>
      </c>
      <c r="E395" t="s">
        <v>80</v>
      </c>
      <c r="F395" t="s">
        <v>4397</v>
      </c>
      <c r="G395" t="s">
        <v>4398</v>
      </c>
      <c r="H395" t="s">
        <v>322</v>
      </c>
      <c r="I395" t="s">
        <v>966</v>
      </c>
      <c r="J395" t="s">
        <v>206</v>
      </c>
      <c r="K395" t="s">
        <v>225</v>
      </c>
      <c r="L395" t="s">
        <v>315</v>
      </c>
      <c r="M395" t="s">
        <v>598</v>
      </c>
      <c r="N395" t="s">
        <v>340</v>
      </c>
      <c r="O395" t="s">
        <v>1216</v>
      </c>
      <c r="P395" s="131">
        <v>49604</v>
      </c>
      <c r="Q395" s="131">
        <v>3.3719999999999999</v>
      </c>
      <c r="R395" s="131">
        <v>22710</v>
      </c>
      <c r="T395" s="131">
        <v>37985.811000000002</v>
      </c>
      <c r="U395" s="132">
        <v>0</v>
      </c>
      <c r="V395" s="132">
        <v>8.233E-2</v>
      </c>
      <c r="W395" s="132">
        <v>1.0070000000000001E-2</v>
      </c>
    </row>
    <row r="396" spans="1:23">
      <c r="A396" t="s">
        <v>1214</v>
      </c>
      <c r="B396" t="s">
        <v>1252</v>
      </c>
      <c r="C396" t="s">
        <v>4451</v>
      </c>
      <c r="D396" t="s">
        <v>4452</v>
      </c>
      <c r="E396" t="s">
        <v>80</v>
      </c>
      <c r="F396" t="s">
        <v>4535</v>
      </c>
      <c r="G396" t="s">
        <v>4536</v>
      </c>
      <c r="H396" t="s">
        <v>322</v>
      </c>
      <c r="I396" t="s">
        <v>966</v>
      </c>
      <c r="J396" t="s">
        <v>206</v>
      </c>
      <c r="K396" t="s">
        <v>282</v>
      </c>
      <c r="L396" t="s">
        <v>315</v>
      </c>
      <c r="M396" t="s">
        <v>736</v>
      </c>
      <c r="N396" t="s">
        <v>340</v>
      </c>
      <c r="O396" t="s">
        <v>1217</v>
      </c>
      <c r="P396" s="131">
        <v>29530</v>
      </c>
      <c r="Q396" s="131">
        <v>3.9550000000000001</v>
      </c>
      <c r="R396" s="131">
        <v>25882</v>
      </c>
      <c r="T396" s="131">
        <v>30229.414000000001</v>
      </c>
      <c r="U396" s="132">
        <v>0</v>
      </c>
      <c r="V396" s="132">
        <v>6.5519999999999995E-2</v>
      </c>
      <c r="W396" s="132">
        <v>8.0099999999999998E-3</v>
      </c>
    </row>
    <row r="397" spans="1:23">
      <c r="A397" t="s">
        <v>1214</v>
      </c>
      <c r="B397" t="s">
        <v>1252</v>
      </c>
      <c r="C397" t="s">
        <v>4451</v>
      </c>
      <c r="D397" t="s">
        <v>4452</v>
      </c>
      <c r="E397" t="s">
        <v>80</v>
      </c>
      <c r="F397" t="s">
        <v>4491</v>
      </c>
      <c r="G397" t="s">
        <v>4492</v>
      </c>
      <c r="H397" t="s">
        <v>322</v>
      </c>
      <c r="I397" t="s">
        <v>966</v>
      </c>
      <c r="J397" t="s">
        <v>206</v>
      </c>
      <c r="K397" t="s">
        <v>282</v>
      </c>
      <c r="L397" t="s">
        <v>381</v>
      </c>
      <c r="M397" t="s">
        <v>605</v>
      </c>
      <c r="N397" t="s">
        <v>340</v>
      </c>
      <c r="O397" t="s">
        <v>1216</v>
      </c>
      <c r="P397" s="131">
        <v>10891</v>
      </c>
      <c r="Q397" s="131">
        <v>3.3719999999999999</v>
      </c>
      <c r="R397" s="131">
        <v>44471</v>
      </c>
      <c r="T397" s="131">
        <v>16331.731</v>
      </c>
      <c r="U397" s="132">
        <v>0</v>
      </c>
      <c r="V397" s="132">
        <v>3.5400000000000001E-2</v>
      </c>
      <c r="W397" s="132">
        <v>4.3299999999999996E-3</v>
      </c>
    </row>
    <row r="398" spans="1:23">
      <c r="A398" t="s">
        <v>1214</v>
      </c>
      <c r="B398" t="s">
        <v>1252</v>
      </c>
      <c r="C398" t="s">
        <v>4244</v>
      </c>
      <c r="D398" t="s">
        <v>4245</v>
      </c>
      <c r="E398" t="s">
        <v>313</v>
      </c>
      <c r="F398" t="s">
        <v>4411</v>
      </c>
      <c r="G398" t="s">
        <v>4412</v>
      </c>
      <c r="H398" t="s">
        <v>322</v>
      </c>
      <c r="I398" t="s">
        <v>966</v>
      </c>
      <c r="J398" t="s">
        <v>206</v>
      </c>
      <c r="K398" t="s">
        <v>225</v>
      </c>
      <c r="L398" t="s">
        <v>345</v>
      </c>
      <c r="M398" t="s">
        <v>736</v>
      </c>
      <c r="N398" t="s">
        <v>340</v>
      </c>
      <c r="O398" t="s">
        <v>1216</v>
      </c>
      <c r="P398" s="131">
        <v>48176</v>
      </c>
      <c r="Q398" s="131">
        <v>3.3719999999999999</v>
      </c>
      <c r="R398" s="131">
        <v>8097</v>
      </c>
      <c r="T398" s="131">
        <v>13153.534</v>
      </c>
      <c r="U398" s="132">
        <v>0</v>
      </c>
      <c r="V398" s="132">
        <v>2.8510000000000001E-2</v>
      </c>
      <c r="W398" s="132">
        <v>3.49E-3</v>
      </c>
    </row>
    <row r="399" spans="1:23">
      <c r="A399" t="s">
        <v>1214</v>
      </c>
      <c r="B399" t="s">
        <v>1252</v>
      </c>
      <c r="C399" t="s">
        <v>4244</v>
      </c>
      <c r="D399" t="s">
        <v>4245</v>
      </c>
      <c r="E399" t="s">
        <v>313</v>
      </c>
      <c r="F399" t="s">
        <v>4413</v>
      </c>
      <c r="G399" t="s">
        <v>4414</v>
      </c>
      <c r="H399" t="s">
        <v>322</v>
      </c>
      <c r="I399" t="s">
        <v>966</v>
      </c>
      <c r="J399" t="s">
        <v>206</v>
      </c>
      <c r="K399" t="s">
        <v>225</v>
      </c>
      <c r="L399" t="s">
        <v>345</v>
      </c>
      <c r="M399" t="s">
        <v>736</v>
      </c>
      <c r="N399" t="s">
        <v>340</v>
      </c>
      <c r="O399" t="s">
        <v>1216</v>
      </c>
      <c r="P399" s="131">
        <v>23750</v>
      </c>
      <c r="Q399" s="131">
        <v>3.3719999999999999</v>
      </c>
      <c r="R399" s="131">
        <v>13479</v>
      </c>
      <c r="T399" s="131">
        <v>10794.656999999999</v>
      </c>
      <c r="U399" s="132">
        <v>0</v>
      </c>
      <c r="V399" s="132">
        <v>2.3400000000000001E-2</v>
      </c>
      <c r="W399" s="132">
        <v>2.8600000000000001E-3</v>
      </c>
    </row>
    <row r="400" spans="1:23">
      <c r="A400" t="s">
        <v>1214</v>
      </c>
      <c r="B400" t="s">
        <v>1252</v>
      </c>
      <c r="C400" t="s">
        <v>4244</v>
      </c>
      <c r="D400" t="s">
        <v>4245</v>
      </c>
      <c r="E400" t="s">
        <v>313</v>
      </c>
      <c r="F400" t="s">
        <v>4537</v>
      </c>
      <c r="G400" t="s">
        <v>4538</v>
      </c>
      <c r="H400" t="s">
        <v>322</v>
      </c>
      <c r="I400" t="s">
        <v>966</v>
      </c>
      <c r="J400" t="s">
        <v>206</v>
      </c>
      <c r="K400" t="s">
        <v>225</v>
      </c>
      <c r="L400" t="s">
        <v>345</v>
      </c>
      <c r="M400" t="s">
        <v>736</v>
      </c>
      <c r="N400" t="s">
        <v>340</v>
      </c>
      <c r="O400" t="s">
        <v>1216</v>
      </c>
      <c r="P400" s="131">
        <v>56109</v>
      </c>
      <c r="Q400" s="131">
        <v>3.3719999999999999</v>
      </c>
      <c r="R400" s="131">
        <v>5237</v>
      </c>
      <c r="T400" s="131">
        <v>9908.3799999999992</v>
      </c>
      <c r="U400" s="132">
        <v>0</v>
      </c>
      <c r="V400" s="132">
        <v>2.147E-2</v>
      </c>
      <c r="W400" s="132">
        <v>2.63E-3</v>
      </c>
    </row>
    <row r="401" spans="1:23">
      <c r="A401" t="s">
        <v>1214</v>
      </c>
      <c r="B401" t="s">
        <v>1252</v>
      </c>
      <c r="C401" t="s">
        <v>4539</v>
      </c>
      <c r="D401" t="s">
        <v>4540</v>
      </c>
      <c r="E401" t="s">
        <v>80</v>
      </c>
      <c r="F401" t="s">
        <v>4541</v>
      </c>
      <c r="G401" t="s">
        <v>4542</v>
      </c>
      <c r="H401" t="s">
        <v>322</v>
      </c>
      <c r="I401" t="s">
        <v>966</v>
      </c>
      <c r="J401" t="s">
        <v>206</v>
      </c>
      <c r="K401" t="s">
        <v>225</v>
      </c>
      <c r="L401" t="s">
        <v>345</v>
      </c>
      <c r="M401" t="s">
        <v>736</v>
      </c>
      <c r="N401" t="s">
        <v>340</v>
      </c>
      <c r="O401" t="s">
        <v>1216</v>
      </c>
      <c r="P401" s="131">
        <v>11802</v>
      </c>
      <c r="Q401" s="131">
        <v>3.3719999999999999</v>
      </c>
      <c r="R401" s="131">
        <v>8293</v>
      </c>
      <c r="T401" s="131">
        <v>3300.3110000000001</v>
      </c>
      <c r="U401" s="132">
        <v>0</v>
      </c>
      <c r="V401" s="132">
        <v>7.1500000000000001E-3</v>
      </c>
      <c r="W401" s="132">
        <v>8.7000000000000001E-4</v>
      </c>
    </row>
    <row r="402" spans="1:23">
      <c r="A402" t="s">
        <v>1214</v>
      </c>
      <c r="B402" t="s">
        <v>1253</v>
      </c>
      <c r="C402" t="s">
        <v>4256</v>
      </c>
      <c r="D402" t="s">
        <v>4257</v>
      </c>
      <c r="E402" t="s">
        <v>310</v>
      </c>
      <c r="F402" t="s">
        <v>4350</v>
      </c>
      <c r="G402" t="s">
        <v>4351</v>
      </c>
      <c r="H402" t="s">
        <v>322</v>
      </c>
      <c r="I402" t="s">
        <v>966</v>
      </c>
      <c r="J402" t="s">
        <v>205</v>
      </c>
      <c r="K402" t="s">
        <v>205</v>
      </c>
      <c r="L402" t="s">
        <v>341</v>
      </c>
      <c r="M402" t="s">
        <v>599</v>
      </c>
      <c r="N402" t="s">
        <v>340</v>
      </c>
      <c r="O402" t="s">
        <v>1213</v>
      </c>
      <c r="P402" s="131">
        <v>26606</v>
      </c>
      <c r="Q402" s="131">
        <v>1</v>
      </c>
      <c r="R402" s="131">
        <v>18600</v>
      </c>
      <c r="T402" s="131">
        <v>4948.7160000000003</v>
      </c>
      <c r="U402" s="132">
        <v>2.7000000000000001E-3</v>
      </c>
      <c r="V402" s="132">
        <v>0.11398</v>
      </c>
      <c r="W402" s="132">
        <v>1.702E-2</v>
      </c>
    </row>
    <row r="403" spans="1:23">
      <c r="A403" t="s">
        <v>1214</v>
      </c>
      <c r="B403" t="s">
        <v>1253</v>
      </c>
      <c r="C403" t="s">
        <v>4264</v>
      </c>
      <c r="D403" t="s">
        <v>4265</v>
      </c>
      <c r="E403" t="s">
        <v>310</v>
      </c>
      <c r="F403" t="s">
        <v>4342</v>
      </c>
      <c r="G403" t="s">
        <v>4343</v>
      </c>
      <c r="H403" t="s">
        <v>322</v>
      </c>
      <c r="I403" t="s">
        <v>965</v>
      </c>
      <c r="J403" t="s">
        <v>205</v>
      </c>
      <c r="K403" t="s">
        <v>205</v>
      </c>
      <c r="L403" t="s">
        <v>341</v>
      </c>
      <c r="M403" t="s">
        <v>575</v>
      </c>
      <c r="N403" t="s">
        <v>340</v>
      </c>
      <c r="O403" t="s">
        <v>1213</v>
      </c>
      <c r="P403" s="131">
        <v>95301</v>
      </c>
      <c r="Q403" s="131">
        <v>1</v>
      </c>
      <c r="R403" s="131">
        <v>2915</v>
      </c>
      <c r="T403" s="131">
        <v>2778.0239999999999</v>
      </c>
      <c r="U403" s="132">
        <v>1.1199999999999999E-3</v>
      </c>
      <c r="V403" s="132">
        <v>6.3979999999999995E-2</v>
      </c>
      <c r="W403" s="132">
        <v>9.5600000000000008E-3</v>
      </c>
    </row>
    <row r="404" spans="1:23">
      <c r="A404" t="s">
        <v>1214</v>
      </c>
      <c r="B404" t="s">
        <v>1253</v>
      </c>
      <c r="C404" t="s">
        <v>4260</v>
      </c>
      <c r="D404" t="s">
        <v>4261</v>
      </c>
      <c r="E404" t="s">
        <v>310</v>
      </c>
      <c r="F404" t="s">
        <v>4320</v>
      </c>
      <c r="G404" t="s">
        <v>4321</v>
      </c>
      <c r="H404" t="s">
        <v>322</v>
      </c>
      <c r="I404" t="s">
        <v>965</v>
      </c>
      <c r="J404" t="s">
        <v>205</v>
      </c>
      <c r="K404" t="s">
        <v>205</v>
      </c>
      <c r="L404" t="s">
        <v>341</v>
      </c>
      <c r="M404" t="s">
        <v>578</v>
      </c>
      <c r="N404" t="s">
        <v>340</v>
      </c>
      <c r="O404" t="s">
        <v>1213</v>
      </c>
      <c r="P404" s="131">
        <v>66950</v>
      </c>
      <c r="Q404" s="131">
        <v>1</v>
      </c>
      <c r="R404" s="131">
        <v>3001</v>
      </c>
      <c r="T404" s="131">
        <v>2009.17</v>
      </c>
      <c r="U404" s="132">
        <v>1.6000000000000001E-4</v>
      </c>
      <c r="V404" s="132">
        <v>4.6280000000000002E-2</v>
      </c>
      <c r="W404" s="132">
        <v>6.9100000000000003E-3</v>
      </c>
    </row>
    <row r="405" spans="1:23">
      <c r="A405" t="s">
        <v>1214</v>
      </c>
      <c r="B405" t="s">
        <v>1253</v>
      </c>
      <c r="C405" t="s">
        <v>4256</v>
      </c>
      <c r="D405" t="s">
        <v>4257</v>
      </c>
      <c r="E405" t="s">
        <v>310</v>
      </c>
      <c r="F405" t="s">
        <v>4258</v>
      </c>
      <c r="G405" t="s">
        <v>4259</v>
      </c>
      <c r="H405" t="s">
        <v>322</v>
      </c>
      <c r="I405" t="s">
        <v>965</v>
      </c>
      <c r="J405" t="s">
        <v>205</v>
      </c>
      <c r="K405" t="s">
        <v>205</v>
      </c>
      <c r="L405" t="s">
        <v>341</v>
      </c>
      <c r="M405" t="s">
        <v>573</v>
      </c>
      <c r="N405" t="s">
        <v>340</v>
      </c>
      <c r="O405" t="s">
        <v>1213</v>
      </c>
      <c r="P405" s="131">
        <v>6568</v>
      </c>
      <c r="Q405" s="131">
        <v>1</v>
      </c>
      <c r="R405" s="131">
        <v>29540</v>
      </c>
      <c r="T405" s="131">
        <v>1940.1869999999999</v>
      </c>
      <c r="U405" s="132">
        <v>1.9000000000000001E-4</v>
      </c>
      <c r="V405" s="132">
        <v>4.4690000000000001E-2</v>
      </c>
      <c r="W405" s="132">
        <v>6.6699999999999997E-3</v>
      </c>
    </row>
    <row r="406" spans="1:23">
      <c r="A406" t="s">
        <v>1214</v>
      </c>
      <c r="B406" t="s">
        <v>1253</v>
      </c>
      <c r="C406" t="s">
        <v>4248</v>
      </c>
      <c r="D406" t="s">
        <v>4249</v>
      </c>
      <c r="E406" t="s">
        <v>310</v>
      </c>
      <c r="F406" t="s">
        <v>4501</v>
      </c>
      <c r="G406" t="s">
        <v>4502</v>
      </c>
      <c r="H406" t="s">
        <v>322</v>
      </c>
      <c r="I406" t="s">
        <v>966</v>
      </c>
      <c r="J406" t="s">
        <v>205</v>
      </c>
      <c r="K406" t="s">
        <v>205</v>
      </c>
      <c r="L406" t="s">
        <v>341</v>
      </c>
      <c r="M406" t="s">
        <v>717</v>
      </c>
      <c r="N406" t="s">
        <v>340</v>
      </c>
      <c r="O406" t="s">
        <v>1213</v>
      </c>
      <c r="P406" s="131">
        <v>42341</v>
      </c>
      <c r="Q406" s="131">
        <v>1</v>
      </c>
      <c r="R406" s="131">
        <v>2539</v>
      </c>
      <c r="T406" s="131">
        <v>1075.038</v>
      </c>
      <c r="U406" s="132">
        <v>6.5100000000000002E-3</v>
      </c>
      <c r="V406" s="132">
        <v>2.4760000000000001E-2</v>
      </c>
      <c r="W406" s="132">
        <v>3.7000000000000002E-3</v>
      </c>
    </row>
    <row r="407" spans="1:23">
      <c r="A407" t="s">
        <v>1214</v>
      </c>
      <c r="B407" t="s">
        <v>1253</v>
      </c>
      <c r="C407" t="s">
        <v>4252</v>
      </c>
      <c r="D407" t="s">
        <v>4253</v>
      </c>
      <c r="E407" t="s">
        <v>310</v>
      </c>
      <c r="F407" t="s">
        <v>4358</v>
      </c>
      <c r="G407" t="s">
        <v>4359</v>
      </c>
      <c r="H407" t="s">
        <v>322</v>
      </c>
      <c r="I407" t="s">
        <v>966</v>
      </c>
      <c r="J407" t="s">
        <v>205</v>
      </c>
      <c r="K407" t="s">
        <v>205</v>
      </c>
      <c r="L407" t="s">
        <v>341</v>
      </c>
      <c r="M407" t="s">
        <v>583</v>
      </c>
      <c r="N407" t="s">
        <v>340</v>
      </c>
      <c r="O407" t="s">
        <v>1213</v>
      </c>
      <c r="P407" s="131">
        <v>3676</v>
      </c>
      <c r="Q407" s="131">
        <v>1</v>
      </c>
      <c r="R407" s="131">
        <v>20510</v>
      </c>
      <c r="T407" s="131">
        <v>753.94799999999998</v>
      </c>
      <c r="U407" s="132">
        <v>1.6000000000000001E-4</v>
      </c>
      <c r="V407" s="132">
        <v>1.737E-2</v>
      </c>
      <c r="W407" s="132">
        <v>2.5899999999999999E-3</v>
      </c>
    </row>
    <row r="408" spans="1:23">
      <c r="A408" t="s">
        <v>1214</v>
      </c>
      <c r="B408" t="s">
        <v>1253</v>
      </c>
      <c r="C408" t="s">
        <v>4248</v>
      </c>
      <c r="D408" t="s">
        <v>4249</v>
      </c>
      <c r="E408" t="s">
        <v>310</v>
      </c>
      <c r="F408" t="s">
        <v>4364</v>
      </c>
      <c r="G408" t="s">
        <v>4365</v>
      </c>
      <c r="H408" t="s">
        <v>322</v>
      </c>
      <c r="I408" t="s">
        <v>966</v>
      </c>
      <c r="J408" t="s">
        <v>205</v>
      </c>
      <c r="K408" t="s">
        <v>205</v>
      </c>
      <c r="L408" t="s">
        <v>341</v>
      </c>
      <c r="M408" t="s">
        <v>583</v>
      </c>
      <c r="N408" t="s">
        <v>340</v>
      </c>
      <c r="O408" t="s">
        <v>1213</v>
      </c>
      <c r="P408" s="131">
        <v>9331</v>
      </c>
      <c r="Q408" s="131">
        <v>1</v>
      </c>
      <c r="R408" s="131">
        <v>5633</v>
      </c>
      <c r="T408" s="131">
        <v>525.61500000000001</v>
      </c>
      <c r="U408" s="132">
        <v>1.34E-3</v>
      </c>
      <c r="V408" s="132">
        <v>1.2109999999999999E-2</v>
      </c>
      <c r="W408" s="132">
        <v>1.81E-3</v>
      </c>
    </row>
    <row r="409" spans="1:23">
      <c r="A409" t="s">
        <v>1214</v>
      </c>
      <c r="B409" t="s">
        <v>1253</v>
      </c>
      <c r="C409" t="s">
        <v>4256</v>
      </c>
      <c r="D409" t="s">
        <v>4257</v>
      </c>
      <c r="E409" t="s">
        <v>310</v>
      </c>
      <c r="F409" t="s">
        <v>4503</v>
      </c>
      <c r="G409" t="s">
        <v>4504</v>
      </c>
      <c r="H409" t="s">
        <v>322</v>
      </c>
      <c r="I409" t="s">
        <v>966</v>
      </c>
      <c r="J409" t="s">
        <v>205</v>
      </c>
      <c r="K409" t="s">
        <v>205</v>
      </c>
      <c r="L409" t="s">
        <v>341</v>
      </c>
      <c r="M409" t="s">
        <v>708</v>
      </c>
      <c r="N409" t="s">
        <v>340</v>
      </c>
      <c r="O409" t="s">
        <v>1213</v>
      </c>
      <c r="P409" s="131">
        <v>5977</v>
      </c>
      <c r="Q409" s="131">
        <v>1</v>
      </c>
      <c r="R409" s="131">
        <v>5001</v>
      </c>
      <c r="T409" s="131">
        <v>298.91000000000003</v>
      </c>
      <c r="U409" s="132">
        <v>1.7099999999999999E-3</v>
      </c>
      <c r="V409" s="132">
        <v>6.8799999999999998E-3</v>
      </c>
      <c r="W409" s="132">
        <v>1.0300000000000001E-3</v>
      </c>
    </row>
    <row r="410" spans="1:23">
      <c r="A410" t="s">
        <v>1214</v>
      </c>
      <c r="B410" t="s">
        <v>1253</v>
      </c>
      <c r="C410" t="s">
        <v>4244</v>
      </c>
      <c r="D410" t="s">
        <v>4245</v>
      </c>
      <c r="E410" t="s">
        <v>313</v>
      </c>
      <c r="F410" t="s">
        <v>4246</v>
      </c>
      <c r="G410" t="s">
        <v>4247</v>
      </c>
      <c r="H410" t="s">
        <v>322</v>
      </c>
      <c r="I410" t="s">
        <v>966</v>
      </c>
      <c r="J410" t="s">
        <v>206</v>
      </c>
      <c r="K410" t="s">
        <v>225</v>
      </c>
      <c r="L410" t="s">
        <v>345</v>
      </c>
      <c r="M410" t="s">
        <v>605</v>
      </c>
      <c r="N410" t="s">
        <v>340</v>
      </c>
      <c r="O410" t="s">
        <v>1216</v>
      </c>
      <c r="P410" s="131">
        <v>3352</v>
      </c>
      <c r="Q410" s="131">
        <v>3.3719999999999999</v>
      </c>
      <c r="R410" s="131">
        <v>61785</v>
      </c>
      <c r="S410" s="131">
        <v>4.4260000000000002</v>
      </c>
      <c r="T410" s="131">
        <v>6998.4489999999996</v>
      </c>
      <c r="U410" s="132">
        <v>0</v>
      </c>
      <c r="V410" s="132">
        <v>0.16128999999999999</v>
      </c>
      <c r="W410" s="132">
        <v>2.409E-2</v>
      </c>
    </row>
    <row r="411" spans="1:23">
      <c r="A411" t="s">
        <v>1214</v>
      </c>
      <c r="B411" t="s">
        <v>1253</v>
      </c>
      <c r="C411" t="s">
        <v>4395</v>
      </c>
      <c r="D411" t="s">
        <v>4396</v>
      </c>
      <c r="E411" t="s">
        <v>80</v>
      </c>
      <c r="F411" t="s">
        <v>4397</v>
      </c>
      <c r="G411" t="s">
        <v>4398</v>
      </c>
      <c r="H411" t="s">
        <v>322</v>
      </c>
      <c r="I411" t="s">
        <v>966</v>
      </c>
      <c r="J411" t="s">
        <v>206</v>
      </c>
      <c r="K411" t="s">
        <v>225</v>
      </c>
      <c r="L411" t="s">
        <v>315</v>
      </c>
      <c r="M411" t="s">
        <v>598</v>
      </c>
      <c r="N411" t="s">
        <v>340</v>
      </c>
      <c r="O411" t="s">
        <v>1216</v>
      </c>
      <c r="P411" s="131">
        <v>6974</v>
      </c>
      <c r="Q411" s="131">
        <v>3.3719999999999999</v>
      </c>
      <c r="R411" s="131">
        <v>22710</v>
      </c>
      <c r="T411" s="131">
        <v>5340.558</v>
      </c>
      <c r="U411" s="132">
        <v>0</v>
      </c>
      <c r="V411" s="132">
        <v>0.123</v>
      </c>
      <c r="W411" s="132">
        <v>1.8370000000000001E-2</v>
      </c>
    </row>
    <row r="412" spans="1:23">
      <c r="A412" t="s">
        <v>1214</v>
      </c>
      <c r="B412" t="s">
        <v>1253</v>
      </c>
      <c r="C412" t="s">
        <v>4240</v>
      </c>
      <c r="D412" t="s">
        <v>4241</v>
      </c>
      <c r="E412" t="s">
        <v>80</v>
      </c>
      <c r="F412" t="s">
        <v>4403</v>
      </c>
      <c r="G412" t="s">
        <v>4404</v>
      </c>
      <c r="H412" t="s">
        <v>322</v>
      </c>
      <c r="I412" t="s">
        <v>966</v>
      </c>
      <c r="J412" t="s">
        <v>206</v>
      </c>
      <c r="K412" t="s">
        <v>225</v>
      </c>
      <c r="L412" t="s">
        <v>345</v>
      </c>
      <c r="M412" t="s">
        <v>603</v>
      </c>
      <c r="N412" t="s">
        <v>340</v>
      </c>
      <c r="O412" t="s">
        <v>1216</v>
      </c>
      <c r="P412" s="131">
        <v>4599</v>
      </c>
      <c r="Q412" s="131">
        <v>3.3719999999999999</v>
      </c>
      <c r="R412" s="131">
        <v>21579</v>
      </c>
      <c r="T412" s="131">
        <v>3346.4340000000002</v>
      </c>
      <c r="U412" s="132">
        <v>0</v>
      </c>
      <c r="V412" s="132">
        <v>7.7079999999999996E-2</v>
      </c>
      <c r="W412" s="132">
        <v>1.1509999999999999E-2</v>
      </c>
    </row>
    <row r="413" spans="1:23">
      <c r="A413" t="s">
        <v>1214</v>
      </c>
      <c r="B413" t="s">
        <v>1253</v>
      </c>
      <c r="C413" t="s">
        <v>4399</v>
      </c>
      <c r="D413" t="s">
        <v>4400</v>
      </c>
      <c r="E413" t="s">
        <v>80</v>
      </c>
      <c r="F413" t="s">
        <v>4401</v>
      </c>
      <c r="G413" t="s">
        <v>4402</v>
      </c>
      <c r="H413" t="s">
        <v>322</v>
      </c>
      <c r="I413" t="s">
        <v>966</v>
      </c>
      <c r="J413" t="s">
        <v>206</v>
      </c>
      <c r="K413" t="s">
        <v>225</v>
      </c>
      <c r="L413" t="s">
        <v>345</v>
      </c>
      <c r="M413" t="s">
        <v>605</v>
      </c>
      <c r="N413" t="s">
        <v>340</v>
      </c>
      <c r="O413" t="s">
        <v>1216</v>
      </c>
      <c r="P413" s="131">
        <v>4481</v>
      </c>
      <c r="Q413" s="131">
        <v>3.3719999999999999</v>
      </c>
      <c r="R413" s="131">
        <v>18174</v>
      </c>
      <c r="T413" s="131">
        <v>2746.0790000000002</v>
      </c>
      <c r="U413" s="132">
        <v>0</v>
      </c>
      <c r="V413" s="132">
        <v>6.3250000000000001E-2</v>
      </c>
      <c r="W413" s="132">
        <v>9.4500000000000001E-3</v>
      </c>
    </row>
    <row r="414" spans="1:23">
      <c r="A414" t="s">
        <v>1214</v>
      </c>
      <c r="B414" t="s">
        <v>1253</v>
      </c>
      <c r="C414" t="s">
        <v>4240</v>
      </c>
      <c r="D414" t="s">
        <v>4241</v>
      </c>
      <c r="E414" t="s">
        <v>80</v>
      </c>
      <c r="F414" t="s">
        <v>4415</v>
      </c>
      <c r="G414" t="s">
        <v>4416</v>
      </c>
      <c r="H414" t="s">
        <v>322</v>
      </c>
      <c r="I414" t="s">
        <v>966</v>
      </c>
      <c r="J414" t="s">
        <v>206</v>
      </c>
      <c r="K414" t="s">
        <v>225</v>
      </c>
      <c r="L414" t="s">
        <v>345</v>
      </c>
      <c r="M414" t="s">
        <v>736</v>
      </c>
      <c r="N414" t="s">
        <v>340</v>
      </c>
      <c r="O414" t="s">
        <v>1216</v>
      </c>
      <c r="P414" s="131">
        <v>2559</v>
      </c>
      <c r="Q414" s="131">
        <v>3.3719999999999999</v>
      </c>
      <c r="R414" s="131">
        <v>23870</v>
      </c>
      <c r="T414" s="131">
        <v>2059.73</v>
      </c>
      <c r="U414" s="132">
        <v>0</v>
      </c>
      <c r="V414" s="132">
        <v>4.7440000000000003E-2</v>
      </c>
      <c r="W414" s="132">
        <v>7.0899999999999999E-3</v>
      </c>
    </row>
    <row r="415" spans="1:23">
      <c r="A415" t="s">
        <v>1214</v>
      </c>
      <c r="B415" t="s">
        <v>1253</v>
      </c>
      <c r="C415" t="s">
        <v>4240</v>
      </c>
      <c r="D415" t="s">
        <v>4241</v>
      </c>
      <c r="E415" t="s">
        <v>80</v>
      </c>
      <c r="F415" t="s">
        <v>4393</v>
      </c>
      <c r="G415" t="s">
        <v>4394</v>
      </c>
      <c r="H415" t="s">
        <v>322</v>
      </c>
      <c r="I415" t="s">
        <v>966</v>
      </c>
      <c r="J415" t="s">
        <v>206</v>
      </c>
      <c r="K415" t="s">
        <v>225</v>
      </c>
      <c r="L415" t="s">
        <v>369</v>
      </c>
      <c r="M415" t="s">
        <v>736</v>
      </c>
      <c r="N415" t="s">
        <v>340</v>
      </c>
      <c r="O415" t="s">
        <v>1217</v>
      </c>
      <c r="P415" s="131">
        <v>2185</v>
      </c>
      <c r="Q415" s="131">
        <v>3.9550000000000001</v>
      </c>
      <c r="R415" s="131">
        <v>19828</v>
      </c>
      <c r="T415" s="131">
        <v>1713.558</v>
      </c>
      <c r="U415" s="132">
        <v>0</v>
      </c>
      <c r="V415" s="132">
        <v>3.9469999999999998E-2</v>
      </c>
      <c r="W415" s="132">
        <v>5.8900000000000003E-3</v>
      </c>
    </row>
    <row r="416" spans="1:23">
      <c r="A416" t="s">
        <v>1214</v>
      </c>
      <c r="B416" t="s">
        <v>1253</v>
      </c>
      <c r="C416" t="s">
        <v>4244</v>
      </c>
      <c r="D416" t="s">
        <v>4245</v>
      </c>
      <c r="E416" t="s">
        <v>313</v>
      </c>
      <c r="F416" t="s">
        <v>4487</v>
      </c>
      <c r="G416" t="s">
        <v>4488</v>
      </c>
      <c r="H416" t="s">
        <v>322</v>
      </c>
      <c r="I416" t="s">
        <v>966</v>
      </c>
      <c r="J416" t="s">
        <v>206</v>
      </c>
      <c r="K416" t="s">
        <v>225</v>
      </c>
      <c r="L416" t="s">
        <v>345</v>
      </c>
      <c r="M416" t="s">
        <v>736</v>
      </c>
      <c r="N416" t="s">
        <v>340</v>
      </c>
      <c r="O416" t="s">
        <v>1216</v>
      </c>
      <c r="P416" s="131">
        <v>4981</v>
      </c>
      <c r="Q416" s="131">
        <v>3.3719999999999999</v>
      </c>
      <c r="R416" s="131">
        <v>8166</v>
      </c>
      <c r="T416" s="131">
        <v>1371.556</v>
      </c>
      <c r="U416" s="132">
        <v>0</v>
      </c>
      <c r="V416" s="132">
        <v>3.159E-2</v>
      </c>
      <c r="W416" s="132">
        <v>4.7200000000000002E-3</v>
      </c>
    </row>
    <row r="417" spans="1:23">
      <c r="A417" t="s">
        <v>1214</v>
      </c>
      <c r="B417" t="s">
        <v>1253</v>
      </c>
      <c r="C417" t="s">
        <v>4240</v>
      </c>
      <c r="D417" t="s">
        <v>4241</v>
      </c>
      <c r="E417" t="s">
        <v>80</v>
      </c>
      <c r="F417" t="s">
        <v>4505</v>
      </c>
      <c r="G417" t="s">
        <v>4506</v>
      </c>
      <c r="H417" t="s">
        <v>322</v>
      </c>
      <c r="I417" t="s">
        <v>966</v>
      </c>
      <c r="J417" t="s">
        <v>206</v>
      </c>
      <c r="K417" t="s">
        <v>239</v>
      </c>
      <c r="L417" t="s">
        <v>315</v>
      </c>
      <c r="M417" t="s">
        <v>707</v>
      </c>
      <c r="N417" t="s">
        <v>340</v>
      </c>
      <c r="O417" t="s">
        <v>1217</v>
      </c>
      <c r="P417" s="131">
        <v>1227</v>
      </c>
      <c r="Q417" s="131">
        <v>3.9550000000000001</v>
      </c>
      <c r="R417" s="131">
        <v>24940</v>
      </c>
      <c r="T417" s="131">
        <v>1210.346</v>
      </c>
      <c r="U417" s="132">
        <v>0</v>
      </c>
      <c r="V417" s="132">
        <v>2.7879999999999999E-2</v>
      </c>
      <c r="W417" s="132">
        <v>4.1599999999999996E-3</v>
      </c>
    </row>
    <row r="418" spans="1:23">
      <c r="A418" t="s">
        <v>1214</v>
      </c>
      <c r="B418" t="s">
        <v>1253</v>
      </c>
      <c r="C418" t="s">
        <v>4451</v>
      </c>
      <c r="D418" t="s">
        <v>4452</v>
      </c>
      <c r="E418" t="s">
        <v>80</v>
      </c>
      <c r="F418" t="s">
        <v>4453</v>
      </c>
      <c r="G418" t="s">
        <v>4454</v>
      </c>
      <c r="H418" t="s">
        <v>322</v>
      </c>
      <c r="I418" t="s">
        <v>966</v>
      </c>
      <c r="J418" t="s">
        <v>206</v>
      </c>
      <c r="K418" t="s">
        <v>282</v>
      </c>
      <c r="L418" t="s">
        <v>315</v>
      </c>
      <c r="M418" t="s">
        <v>736</v>
      </c>
      <c r="N418" t="s">
        <v>340</v>
      </c>
      <c r="O418" t="s">
        <v>1217</v>
      </c>
      <c r="P418" s="131">
        <v>6540</v>
      </c>
      <c r="Q418" s="131">
        <v>3.9550000000000001</v>
      </c>
      <c r="R418" s="131">
        <v>4562</v>
      </c>
      <c r="T418" s="131">
        <v>1180.0530000000001</v>
      </c>
      <c r="U418" s="132">
        <v>0</v>
      </c>
      <c r="V418" s="132">
        <v>2.7179999999999999E-2</v>
      </c>
      <c r="W418" s="132">
        <v>4.0600000000000002E-3</v>
      </c>
    </row>
    <row r="419" spans="1:23">
      <c r="A419" t="s">
        <v>1214</v>
      </c>
      <c r="B419" t="s">
        <v>1253</v>
      </c>
      <c r="C419" t="s">
        <v>4240</v>
      </c>
      <c r="D419" t="s">
        <v>4241</v>
      </c>
      <c r="E419" t="s">
        <v>80</v>
      </c>
      <c r="F419" t="s">
        <v>4489</v>
      </c>
      <c r="G419" t="s">
        <v>4490</v>
      </c>
      <c r="H419" t="s">
        <v>322</v>
      </c>
      <c r="I419" t="s">
        <v>968</v>
      </c>
      <c r="J419" t="s">
        <v>206</v>
      </c>
      <c r="K419" t="s">
        <v>225</v>
      </c>
      <c r="L419" t="s">
        <v>345</v>
      </c>
      <c r="M419" t="s">
        <v>733</v>
      </c>
      <c r="N419" t="s">
        <v>340</v>
      </c>
      <c r="O419" t="s">
        <v>1216</v>
      </c>
      <c r="P419" s="131">
        <v>3104</v>
      </c>
      <c r="Q419" s="131">
        <v>3.3719999999999999</v>
      </c>
      <c r="R419" s="131">
        <v>10961</v>
      </c>
      <c r="T419" s="131">
        <v>1147.2539999999999</v>
      </c>
      <c r="U419" s="132">
        <v>0</v>
      </c>
      <c r="V419" s="132">
        <v>2.6419999999999999E-2</v>
      </c>
      <c r="W419" s="132">
        <v>3.9500000000000004E-3</v>
      </c>
    </row>
    <row r="420" spans="1:23">
      <c r="A420" t="s">
        <v>1214</v>
      </c>
      <c r="B420" t="s">
        <v>1253</v>
      </c>
      <c r="C420" t="s">
        <v>4507</v>
      </c>
      <c r="D420" t="s">
        <v>4508</v>
      </c>
      <c r="E420" t="s">
        <v>80</v>
      </c>
      <c r="F420" t="s">
        <v>4509</v>
      </c>
      <c r="G420" t="s">
        <v>4510</v>
      </c>
      <c r="H420" t="s">
        <v>322</v>
      </c>
      <c r="I420" t="s">
        <v>966</v>
      </c>
      <c r="J420" t="s">
        <v>206</v>
      </c>
      <c r="K420" s="133" t="s">
        <v>269</v>
      </c>
      <c r="L420" t="s">
        <v>345</v>
      </c>
      <c r="M420" s="46" t="s">
        <v>589</v>
      </c>
      <c r="N420" t="s">
        <v>340</v>
      </c>
      <c r="O420" t="s">
        <v>1216</v>
      </c>
      <c r="P420" s="131">
        <v>6906</v>
      </c>
      <c r="Q420" s="131">
        <v>3.3719999999999999</v>
      </c>
      <c r="R420" s="131">
        <v>3433</v>
      </c>
      <c r="T420" s="131">
        <v>799.44399999999996</v>
      </c>
      <c r="U420" s="132">
        <v>0</v>
      </c>
      <c r="V420" s="132">
        <v>1.8409999999999999E-2</v>
      </c>
      <c r="W420" s="132">
        <v>2.7499999999999998E-3</v>
      </c>
    </row>
    <row r="421" spans="1:23">
      <c r="A421" t="s">
        <v>1214</v>
      </c>
      <c r="B421" t="s">
        <v>1253</v>
      </c>
      <c r="C421" t="s">
        <v>4447</v>
      </c>
      <c r="D421" t="s">
        <v>4448</v>
      </c>
      <c r="E421" t="s">
        <v>80</v>
      </c>
      <c r="F421" t="s">
        <v>4455</v>
      </c>
      <c r="G421" t="s">
        <v>4456</v>
      </c>
      <c r="H421" t="s">
        <v>322</v>
      </c>
      <c r="I421" t="s">
        <v>966</v>
      </c>
      <c r="J421" t="s">
        <v>206</v>
      </c>
      <c r="K421" t="s">
        <v>225</v>
      </c>
      <c r="L421" t="s">
        <v>345</v>
      </c>
      <c r="M421" t="s">
        <v>736</v>
      </c>
      <c r="N421" t="s">
        <v>340</v>
      </c>
      <c r="O421" t="s">
        <v>1216</v>
      </c>
      <c r="P421" s="131">
        <v>3912</v>
      </c>
      <c r="Q421" s="131">
        <v>3.3719999999999999</v>
      </c>
      <c r="R421" s="131">
        <v>4500</v>
      </c>
      <c r="S421" s="131">
        <v>0.73199999999999998</v>
      </c>
      <c r="T421" s="131">
        <v>596.07600000000002</v>
      </c>
      <c r="U421" s="132">
        <v>0</v>
      </c>
      <c r="V421" s="132">
        <v>1.375E-2</v>
      </c>
      <c r="W421" s="132">
        <v>2.0500000000000002E-3</v>
      </c>
    </row>
    <row r="422" spans="1:23">
      <c r="A422" t="s">
        <v>1214</v>
      </c>
      <c r="B422" t="s">
        <v>1253</v>
      </c>
      <c r="C422" t="s">
        <v>4240</v>
      </c>
      <c r="D422" t="s">
        <v>4241</v>
      </c>
      <c r="E422" t="s">
        <v>80</v>
      </c>
      <c r="F422" t="s">
        <v>4511</v>
      </c>
      <c r="G422" t="s">
        <v>4512</v>
      </c>
      <c r="H422" t="s">
        <v>322</v>
      </c>
      <c r="I422" t="s">
        <v>968</v>
      </c>
      <c r="J422" t="s">
        <v>206</v>
      </c>
      <c r="K422" t="s">
        <v>225</v>
      </c>
      <c r="L422" t="s">
        <v>381</v>
      </c>
      <c r="M422" t="s">
        <v>733</v>
      </c>
      <c r="N422" t="s">
        <v>340</v>
      </c>
      <c r="O422" t="s">
        <v>1216</v>
      </c>
      <c r="P422" s="131">
        <v>1709</v>
      </c>
      <c r="Q422" s="131">
        <v>3.3719999999999999</v>
      </c>
      <c r="R422" s="131">
        <v>10036</v>
      </c>
      <c r="T422" s="131">
        <v>578.34900000000005</v>
      </c>
      <c r="U422" s="132">
        <v>0</v>
      </c>
      <c r="V422" s="132">
        <v>1.332E-2</v>
      </c>
      <c r="W422" s="132">
        <v>1.99E-3</v>
      </c>
    </row>
    <row r="423" spans="1:23">
      <c r="A423" t="s">
        <v>1214</v>
      </c>
      <c r="B423" t="s">
        <v>1254</v>
      </c>
      <c r="C423" t="s">
        <v>4260</v>
      </c>
      <c r="D423" t="s">
        <v>4261</v>
      </c>
      <c r="E423" t="s">
        <v>310</v>
      </c>
      <c r="F423" t="s">
        <v>4300</v>
      </c>
      <c r="G423" t="s">
        <v>4301</v>
      </c>
      <c r="H423" t="s">
        <v>322</v>
      </c>
      <c r="I423" t="s">
        <v>967</v>
      </c>
      <c r="J423" t="s">
        <v>205</v>
      </c>
      <c r="K423" t="s">
        <v>205</v>
      </c>
      <c r="L423" t="s">
        <v>341</v>
      </c>
      <c r="M423" t="s">
        <v>631</v>
      </c>
      <c r="N423" t="s">
        <v>340</v>
      </c>
      <c r="O423" t="s">
        <v>1213</v>
      </c>
      <c r="P423" s="131">
        <v>2491590</v>
      </c>
      <c r="Q423" s="131">
        <v>1</v>
      </c>
      <c r="R423" s="131">
        <v>416.89</v>
      </c>
      <c r="T423" s="131">
        <v>10387.19</v>
      </c>
      <c r="U423" s="132">
        <v>3.3899999999999998E-3</v>
      </c>
      <c r="V423" s="132">
        <v>0.16646</v>
      </c>
      <c r="W423" s="132">
        <v>4.6149999999999997E-2</v>
      </c>
    </row>
    <row r="424" spans="1:23">
      <c r="A424" t="s">
        <v>1214</v>
      </c>
      <c r="B424" t="s">
        <v>1254</v>
      </c>
      <c r="C424" t="s">
        <v>4264</v>
      </c>
      <c r="D424" t="s">
        <v>4265</v>
      </c>
      <c r="E424" t="s">
        <v>310</v>
      </c>
      <c r="F424" t="s">
        <v>4342</v>
      </c>
      <c r="G424" t="s">
        <v>4343</v>
      </c>
      <c r="H424" t="s">
        <v>322</v>
      </c>
      <c r="I424" t="s">
        <v>965</v>
      </c>
      <c r="J424" t="s">
        <v>205</v>
      </c>
      <c r="K424" t="s">
        <v>205</v>
      </c>
      <c r="L424" t="s">
        <v>341</v>
      </c>
      <c r="M424" t="s">
        <v>575</v>
      </c>
      <c r="N424" t="s">
        <v>340</v>
      </c>
      <c r="O424" t="s">
        <v>1213</v>
      </c>
      <c r="P424" s="131">
        <v>96795</v>
      </c>
      <c r="Q424" s="131">
        <v>1</v>
      </c>
      <c r="R424" s="131">
        <v>2915</v>
      </c>
      <c r="T424" s="131">
        <v>2821.5740000000001</v>
      </c>
      <c r="U424" s="132">
        <v>1.14E-3</v>
      </c>
      <c r="V424" s="132">
        <v>4.5220000000000003E-2</v>
      </c>
      <c r="W424" s="132">
        <v>1.2540000000000001E-2</v>
      </c>
    </row>
    <row r="425" spans="1:23">
      <c r="A425" t="s">
        <v>1214</v>
      </c>
      <c r="B425" t="s">
        <v>1254</v>
      </c>
      <c r="C425" t="s">
        <v>4260</v>
      </c>
      <c r="D425" t="s">
        <v>4261</v>
      </c>
      <c r="E425" t="s">
        <v>310</v>
      </c>
      <c r="F425" t="s">
        <v>4262</v>
      </c>
      <c r="G425" t="s">
        <v>4263</v>
      </c>
      <c r="H425" t="s">
        <v>322</v>
      </c>
      <c r="I425" t="s">
        <v>965</v>
      </c>
      <c r="J425" t="s">
        <v>205</v>
      </c>
      <c r="K425" t="s">
        <v>205</v>
      </c>
      <c r="L425" t="s">
        <v>341</v>
      </c>
      <c r="M425" t="s">
        <v>573</v>
      </c>
      <c r="N425" t="s">
        <v>340</v>
      </c>
      <c r="O425" t="s">
        <v>1213</v>
      </c>
      <c r="P425" s="131">
        <v>81155</v>
      </c>
      <c r="Q425" s="131">
        <v>1</v>
      </c>
      <c r="R425" s="131">
        <v>2969</v>
      </c>
      <c r="T425" s="131">
        <v>2409.4920000000002</v>
      </c>
      <c r="U425" s="132">
        <v>1.8000000000000001E-4</v>
      </c>
      <c r="V425" s="132">
        <v>3.8609999999999998E-2</v>
      </c>
      <c r="W425" s="132">
        <v>1.0710000000000001E-2</v>
      </c>
    </row>
    <row r="426" spans="1:23">
      <c r="A426" t="s">
        <v>1214</v>
      </c>
      <c r="B426" t="s">
        <v>1254</v>
      </c>
      <c r="C426" t="s">
        <v>4334</v>
      </c>
      <c r="D426" t="s">
        <v>4335</v>
      </c>
      <c r="E426" t="s">
        <v>310</v>
      </c>
      <c r="F426" t="s">
        <v>4336</v>
      </c>
      <c r="G426" t="s">
        <v>4337</v>
      </c>
      <c r="H426" t="s">
        <v>322</v>
      </c>
      <c r="I426" t="s">
        <v>966</v>
      </c>
      <c r="J426" t="s">
        <v>205</v>
      </c>
      <c r="K426" t="s">
        <v>205</v>
      </c>
      <c r="L426" t="s">
        <v>341</v>
      </c>
      <c r="M426" t="s">
        <v>606</v>
      </c>
      <c r="N426" t="s">
        <v>340</v>
      </c>
      <c r="O426" t="s">
        <v>1213</v>
      </c>
      <c r="P426" s="131">
        <v>21593</v>
      </c>
      <c r="Q426" s="131">
        <v>1</v>
      </c>
      <c r="R426" s="131">
        <v>9600</v>
      </c>
      <c r="T426" s="131">
        <v>2072.9279999999999</v>
      </c>
      <c r="U426" s="132">
        <v>8.4999999999999995E-4</v>
      </c>
      <c r="V426" s="132">
        <v>3.322E-2</v>
      </c>
      <c r="W426" s="132">
        <v>9.2099999999999994E-3</v>
      </c>
    </row>
    <row r="427" spans="1:23">
      <c r="A427" t="s">
        <v>1214</v>
      </c>
      <c r="B427" t="s">
        <v>1254</v>
      </c>
      <c r="C427" t="s">
        <v>4256</v>
      </c>
      <c r="D427" t="s">
        <v>4257</v>
      </c>
      <c r="E427" t="s">
        <v>310</v>
      </c>
      <c r="F427" t="s">
        <v>4350</v>
      </c>
      <c r="G427" t="s">
        <v>4351</v>
      </c>
      <c r="H427" t="s">
        <v>322</v>
      </c>
      <c r="I427" t="s">
        <v>966</v>
      </c>
      <c r="J427" t="s">
        <v>205</v>
      </c>
      <c r="K427" t="s">
        <v>205</v>
      </c>
      <c r="L427" t="s">
        <v>341</v>
      </c>
      <c r="M427" t="s">
        <v>599</v>
      </c>
      <c r="N427" t="s">
        <v>340</v>
      </c>
      <c r="O427" t="s">
        <v>1213</v>
      </c>
      <c r="P427" s="131">
        <v>10056</v>
      </c>
      <c r="Q427" s="131">
        <v>1</v>
      </c>
      <c r="R427" s="131">
        <v>18600</v>
      </c>
      <c r="T427" s="131">
        <v>1870.4159999999999</v>
      </c>
      <c r="U427" s="132">
        <v>1.0200000000000001E-3</v>
      </c>
      <c r="V427" s="132">
        <v>2.998E-2</v>
      </c>
      <c r="W427" s="132">
        <v>8.3099999999999997E-3</v>
      </c>
    </row>
    <row r="428" spans="1:23">
      <c r="A428" t="s">
        <v>1214</v>
      </c>
      <c r="B428" t="s">
        <v>1254</v>
      </c>
      <c r="C428" t="s">
        <v>4256</v>
      </c>
      <c r="D428" t="s">
        <v>4257</v>
      </c>
      <c r="E428" t="s">
        <v>310</v>
      </c>
      <c r="F428" t="s">
        <v>4459</v>
      </c>
      <c r="G428" t="s">
        <v>4460</v>
      </c>
      <c r="H428" t="s">
        <v>322</v>
      </c>
      <c r="I428" t="s">
        <v>967</v>
      </c>
      <c r="J428" t="s">
        <v>205</v>
      </c>
      <c r="K428" t="s">
        <v>205</v>
      </c>
      <c r="L428" t="s">
        <v>341</v>
      </c>
      <c r="M428" t="s">
        <v>574</v>
      </c>
      <c r="N428" t="s">
        <v>340</v>
      </c>
      <c r="O428" t="s">
        <v>1213</v>
      </c>
      <c r="P428" s="131">
        <v>45759</v>
      </c>
      <c r="Q428" s="131">
        <v>1</v>
      </c>
      <c r="R428" s="131">
        <v>3896.38</v>
      </c>
      <c r="T428" s="131">
        <v>1782.9449999999999</v>
      </c>
      <c r="U428" s="132">
        <v>8.8000000000000003E-4</v>
      </c>
      <c r="V428" s="132">
        <v>2.8570000000000002E-2</v>
      </c>
      <c r="W428" s="132">
        <v>7.92E-3</v>
      </c>
    </row>
    <row r="429" spans="1:23">
      <c r="A429" t="s">
        <v>1214</v>
      </c>
      <c r="B429" t="s">
        <v>1254</v>
      </c>
      <c r="C429" t="s">
        <v>4260</v>
      </c>
      <c r="D429" t="s">
        <v>4261</v>
      </c>
      <c r="E429" t="s">
        <v>310</v>
      </c>
      <c r="F429" t="s">
        <v>4320</v>
      </c>
      <c r="G429" t="s">
        <v>4321</v>
      </c>
      <c r="H429" t="s">
        <v>322</v>
      </c>
      <c r="I429" t="s">
        <v>965</v>
      </c>
      <c r="J429" t="s">
        <v>205</v>
      </c>
      <c r="K429" t="s">
        <v>205</v>
      </c>
      <c r="L429" t="s">
        <v>341</v>
      </c>
      <c r="M429" t="s">
        <v>578</v>
      </c>
      <c r="N429" t="s">
        <v>340</v>
      </c>
      <c r="O429" t="s">
        <v>1213</v>
      </c>
      <c r="P429" s="131">
        <v>55471</v>
      </c>
      <c r="Q429" s="131">
        <v>1</v>
      </c>
      <c r="R429" s="131">
        <v>3001</v>
      </c>
      <c r="T429" s="131">
        <v>1664.6849999999999</v>
      </c>
      <c r="U429" s="132">
        <v>1.3999999999999999E-4</v>
      </c>
      <c r="V429" s="132">
        <v>2.6679999999999999E-2</v>
      </c>
      <c r="W429" s="132">
        <v>7.4000000000000003E-3</v>
      </c>
    </row>
    <row r="430" spans="1:23">
      <c r="A430" t="s">
        <v>1214</v>
      </c>
      <c r="B430" t="s">
        <v>1254</v>
      </c>
      <c r="C430" t="s">
        <v>4252</v>
      </c>
      <c r="D430" t="s">
        <v>4253</v>
      </c>
      <c r="E430" t="s">
        <v>310</v>
      </c>
      <c r="F430" t="s">
        <v>4286</v>
      </c>
      <c r="G430" t="s">
        <v>4287</v>
      </c>
      <c r="H430" t="s">
        <v>322</v>
      </c>
      <c r="I430" t="s">
        <v>967</v>
      </c>
      <c r="J430" t="s">
        <v>205</v>
      </c>
      <c r="K430" t="s">
        <v>205</v>
      </c>
      <c r="L430" t="s">
        <v>341</v>
      </c>
      <c r="M430" t="s">
        <v>577</v>
      </c>
      <c r="N430" t="s">
        <v>340</v>
      </c>
      <c r="O430" t="s">
        <v>1213</v>
      </c>
      <c r="P430" s="131">
        <v>372024.02</v>
      </c>
      <c r="Q430" s="131">
        <v>1</v>
      </c>
      <c r="R430" s="131">
        <v>384.85</v>
      </c>
      <c r="T430" s="131">
        <v>1431.7339999999999</v>
      </c>
      <c r="U430" s="132">
        <v>2.7E-4</v>
      </c>
      <c r="V430" s="132">
        <v>2.2939999999999999E-2</v>
      </c>
      <c r="W430" s="132">
        <v>6.3600000000000002E-3</v>
      </c>
    </row>
    <row r="431" spans="1:23">
      <c r="A431" t="s">
        <v>1214</v>
      </c>
      <c r="B431" t="s">
        <v>1254</v>
      </c>
      <c r="C431" t="s">
        <v>4260</v>
      </c>
      <c r="D431" t="s">
        <v>4261</v>
      </c>
      <c r="E431" t="s">
        <v>310</v>
      </c>
      <c r="F431" t="s">
        <v>4302</v>
      </c>
      <c r="G431" t="s">
        <v>4303</v>
      </c>
      <c r="H431" t="s">
        <v>322</v>
      </c>
      <c r="I431" t="s">
        <v>965</v>
      </c>
      <c r="J431" t="s">
        <v>205</v>
      </c>
      <c r="K431" t="s">
        <v>205</v>
      </c>
      <c r="L431" t="s">
        <v>341</v>
      </c>
      <c r="M431" t="s">
        <v>575</v>
      </c>
      <c r="N431" t="s">
        <v>340</v>
      </c>
      <c r="O431" t="s">
        <v>1213</v>
      </c>
      <c r="P431" s="131">
        <v>41054</v>
      </c>
      <c r="Q431" s="131">
        <v>1</v>
      </c>
      <c r="R431" s="131">
        <v>2913</v>
      </c>
      <c r="T431" s="131">
        <v>1195.903</v>
      </c>
      <c r="U431" s="132">
        <v>1.6000000000000001E-4</v>
      </c>
      <c r="V431" s="132">
        <v>1.917E-2</v>
      </c>
      <c r="W431" s="132">
        <v>5.3099999999999996E-3</v>
      </c>
    </row>
    <row r="432" spans="1:23">
      <c r="A432" t="s">
        <v>1214</v>
      </c>
      <c r="B432" t="s">
        <v>1254</v>
      </c>
      <c r="C432" t="s">
        <v>4256</v>
      </c>
      <c r="D432" t="s">
        <v>4257</v>
      </c>
      <c r="E432" t="s">
        <v>310</v>
      </c>
      <c r="F432" t="s">
        <v>4268</v>
      </c>
      <c r="G432" t="s">
        <v>4269</v>
      </c>
      <c r="H432" t="s">
        <v>322</v>
      </c>
      <c r="I432" t="s">
        <v>966</v>
      </c>
      <c r="J432" t="s">
        <v>205</v>
      </c>
      <c r="K432" t="s">
        <v>205</v>
      </c>
      <c r="L432" t="s">
        <v>341</v>
      </c>
      <c r="M432" t="s">
        <v>606</v>
      </c>
      <c r="N432" t="s">
        <v>340</v>
      </c>
      <c r="O432" t="s">
        <v>1213</v>
      </c>
      <c r="P432" s="131">
        <v>19683</v>
      </c>
      <c r="Q432" s="131">
        <v>1</v>
      </c>
      <c r="R432" s="131">
        <v>5875</v>
      </c>
      <c r="T432" s="131">
        <v>1156.376</v>
      </c>
      <c r="U432" s="132">
        <v>3.4000000000000002E-4</v>
      </c>
      <c r="V432" s="132">
        <v>1.8530000000000001E-2</v>
      </c>
      <c r="W432" s="132">
        <v>5.1399999999999996E-3</v>
      </c>
    </row>
    <row r="433" spans="1:23">
      <c r="A433" t="s">
        <v>1214</v>
      </c>
      <c r="B433" t="s">
        <v>1254</v>
      </c>
      <c r="C433" t="s">
        <v>4256</v>
      </c>
      <c r="D433" t="s">
        <v>4257</v>
      </c>
      <c r="E433" t="s">
        <v>310</v>
      </c>
      <c r="F433" t="s">
        <v>4258</v>
      </c>
      <c r="G433" t="s">
        <v>4259</v>
      </c>
      <c r="H433" t="s">
        <v>322</v>
      </c>
      <c r="I433" t="s">
        <v>965</v>
      </c>
      <c r="J433" t="s">
        <v>205</v>
      </c>
      <c r="K433" t="s">
        <v>205</v>
      </c>
      <c r="L433" t="s">
        <v>341</v>
      </c>
      <c r="M433" t="s">
        <v>573</v>
      </c>
      <c r="N433" t="s">
        <v>340</v>
      </c>
      <c r="O433" t="s">
        <v>1213</v>
      </c>
      <c r="P433" s="131">
        <v>3802</v>
      </c>
      <c r="Q433" s="131">
        <v>1</v>
      </c>
      <c r="R433" s="131">
        <v>29540</v>
      </c>
      <c r="T433" s="131">
        <v>1123.1110000000001</v>
      </c>
      <c r="U433" s="132">
        <v>1.1E-4</v>
      </c>
      <c r="V433" s="132">
        <v>1.7999999999999999E-2</v>
      </c>
      <c r="W433" s="132">
        <v>4.9899999999999996E-3</v>
      </c>
    </row>
    <row r="434" spans="1:23">
      <c r="A434" t="s">
        <v>1214</v>
      </c>
      <c r="B434" t="s">
        <v>1254</v>
      </c>
      <c r="C434" t="s">
        <v>4252</v>
      </c>
      <c r="D434" t="s">
        <v>4253</v>
      </c>
      <c r="E434" t="s">
        <v>310</v>
      </c>
      <c r="F434" t="s">
        <v>4358</v>
      </c>
      <c r="G434" t="s">
        <v>4359</v>
      </c>
      <c r="H434" t="s">
        <v>322</v>
      </c>
      <c r="I434" t="s">
        <v>966</v>
      </c>
      <c r="J434" t="s">
        <v>205</v>
      </c>
      <c r="K434" t="s">
        <v>205</v>
      </c>
      <c r="L434" t="s">
        <v>341</v>
      </c>
      <c r="M434" t="s">
        <v>583</v>
      </c>
      <c r="N434" t="s">
        <v>340</v>
      </c>
      <c r="O434" t="s">
        <v>1213</v>
      </c>
      <c r="P434" s="131">
        <v>5222</v>
      </c>
      <c r="Q434" s="131">
        <v>1</v>
      </c>
      <c r="R434" s="131">
        <v>20510</v>
      </c>
      <c r="T434" s="131">
        <v>1071.0319999999999</v>
      </c>
      <c r="U434" s="132">
        <v>2.3000000000000001E-4</v>
      </c>
      <c r="V434" s="132">
        <v>1.7160000000000002E-2</v>
      </c>
      <c r="W434" s="132">
        <v>4.7600000000000003E-3</v>
      </c>
    </row>
    <row r="435" spans="1:23">
      <c r="A435" t="s">
        <v>1214</v>
      </c>
      <c r="B435" t="s">
        <v>1254</v>
      </c>
      <c r="C435" t="s">
        <v>4248</v>
      </c>
      <c r="D435" t="s">
        <v>4249</v>
      </c>
      <c r="E435" t="s">
        <v>310</v>
      </c>
      <c r="F435" t="s">
        <v>4270</v>
      </c>
      <c r="G435" t="s">
        <v>4271</v>
      </c>
      <c r="H435" t="s">
        <v>322</v>
      </c>
      <c r="I435" t="s">
        <v>966</v>
      </c>
      <c r="J435" t="s">
        <v>205</v>
      </c>
      <c r="K435" t="s">
        <v>205</v>
      </c>
      <c r="L435" t="s">
        <v>341</v>
      </c>
      <c r="M435" t="s">
        <v>606</v>
      </c>
      <c r="N435" t="s">
        <v>340</v>
      </c>
      <c r="O435" t="s">
        <v>1213</v>
      </c>
      <c r="P435" s="131">
        <v>13210</v>
      </c>
      <c r="Q435" s="131">
        <v>1</v>
      </c>
      <c r="R435" s="131">
        <v>7820</v>
      </c>
      <c r="T435" s="131">
        <v>1033.0219999999999</v>
      </c>
      <c r="U435" s="132">
        <v>4.2999999999999999E-4</v>
      </c>
      <c r="V435" s="132">
        <v>1.6559999999999998E-2</v>
      </c>
      <c r="W435" s="132">
        <v>4.5900000000000003E-3</v>
      </c>
    </row>
    <row r="436" spans="1:23">
      <c r="A436" t="s">
        <v>1214</v>
      </c>
      <c r="B436" t="s">
        <v>1254</v>
      </c>
      <c r="C436" t="s">
        <v>4256</v>
      </c>
      <c r="D436" t="s">
        <v>4257</v>
      </c>
      <c r="E436" t="s">
        <v>310</v>
      </c>
      <c r="F436" t="s">
        <v>4543</v>
      </c>
      <c r="G436" t="s">
        <v>4544</v>
      </c>
      <c r="H436" t="s">
        <v>322</v>
      </c>
      <c r="I436" t="s">
        <v>965</v>
      </c>
      <c r="J436" t="s">
        <v>205</v>
      </c>
      <c r="K436" t="s">
        <v>205</v>
      </c>
      <c r="L436" t="s">
        <v>341</v>
      </c>
      <c r="M436" t="s">
        <v>575</v>
      </c>
      <c r="N436" t="s">
        <v>340</v>
      </c>
      <c r="O436" t="s">
        <v>1213</v>
      </c>
      <c r="P436" s="131">
        <v>3041</v>
      </c>
      <c r="Q436" s="131">
        <v>1</v>
      </c>
      <c r="R436" s="131">
        <v>28980</v>
      </c>
      <c r="T436" s="131">
        <v>881.28200000000004</v>
      </c>
      <c r="U436" s="132">
        <v>1.6000000000000001E-4</v>
      </c>
      <c r="V436" s="132">
        <v>1.4120000000000001E-2</v>
      </c>
      <c r="W436" s="132">
        <v>3.9199999999999999E-3</v>
      </c>
    </row>
    <row r="437" spans="1:23">
      <c r="A437" t="s">
        <v>1214</v>
      </c>
      <c r="B437" t="s">
        <v>1254</v>
      </c>
      <c r="C437" t="s">
        <v>4260</v>
      </c>
      <c r="D437" t="s">
        <v>4261</v>
      </c>
      <c r="E437" t="s">
        <v>310</v>
      </c>
      <c r="F437" t="s">
        <v>4284</v>
      </c>
      <c r="G437" t="s">
        <v>4285</v>
      </c>
      <c r="H437" t="s">
        <v>322</v>
      </c>
      <c r="I437" t="s">
        <v>966</v>
      </c>
      <c r="J437" t="s">
        <v>205</v>
      </c>
      <c r="K437" t="s">
        <v>205</v>
      </c>
      <c r="L437" t="s">
        <v>341</v>
      </c>
      <c r="M437" t="s">
        <v>606</v>
      </c>
      <c r="N437" t="s">
        <v>340</v>
      </c>
      <c r="O437" t="s">
        <v>1213</v>
      </c>
      <c r="P437" s="131">
        <v>13777</v>
      </c>
      <c r="Q437" s="131">
        <v>1</v>
      </c>
      <c r="R437" s="131">
        <v>5389</v>
      </c>
      <c r="T437" s="131">
        <v>742.44299999999998</v>
      </c>
      <c r="U437" s="132">
        <v>1.1E-4</v>
      </c>
      <c r="V437" s="132">
        <v>1.1900000000000001E-2</v>
      </c>
      <c r="W437" s="132">
        <v>3.3E-3</v>
      </c>
    </row>
    <row r="438" spans="1:23">
      <c r="A438" t="s">
        <v>1214</v>
      </c>
      <c r="B438" t="s">
        <v>1254</v>
      </c>
      <c r="C438" t="s">
        <v>4248</v>
      </c>
      <c r="D438" t="s">
        <v>4249</v>
      </c>
      <c r="E438" t="s">
        <v>310</v>
      </c>
      <c r="F438" t="s">
        <v>4501</v>
      </c>
      <c r="G438" t="s">
        <v>4502</v>
      </c>
      <c r="H438" t="s">
        <v>322</v>
      </c>
      <c r="I438" t="s">
        <v>966</v>
      </c>
      <c r="J438" t="s">
        <v>205</v>
      </c>
      <c r="K438" t="s">
        <v>205</v>
      </c>
      <c r="L438" t="s">
        <v>341</v>
      </c>
      <c r="M438" t="s">
        <v>717</v>
      </c>
      <c r="N438" t="s">
        <v>340</v>
      </c>
      <c r="O438" t="s">
        <v>1213</v>
      </c>
      <c r="P438" s="131">
        <v>23337</v>
      </c>
      <c r="Q438" s="131">
        <v>1</v>
      </c>
      <c r="R438" s="131">
        <v>2539</v>
      </c>
      <c r="T438" s="131">
        <v>592.52599999999995</v>
      </c>
      <c r="U438" s="132">
        <v>3.5899999999999999E-3</v>
      </c>
      <c r="V438" s="132">
        <v>9.4999999999999998E-3</v>
      </c>
      <c r="W438" s="132">
        <v>2.63E-3</v>
      </c>
    </row>
    <row r="439" spans="1:23">
      <c r="A439" t="s">
        <v>1214</v>
      </c>
      <c r="B439" t="s">
        <v>1254</v>
      </c>
      <c r="C439" t="s">
        <v>4260</v>
      </c>
      <c r="D439" t="s">
        <v>4261</v>
      </c>
      <c r="E439" t="s">
        <v>310</v>
      </c>
      <c r="F439" t="s">
        <v>4545</v>
      </c>
      <c r="G439" t="s">
        <v>4546</v>
      </c>
      <c r="H439" t="s">
        <v>322</v>
      </c>
      <c r="I439" t="s">
        <v>967</v>
      </c>
      <c r="J439" t="s">
        <v>205</v>
      </c>
      <c r="K439" t="s">
        <v>205</v>
      </c>
      <c r="L439" t="s">
        <v>341</v>
      </c>
      <c r="M439" t="s">
        <v>625</v>
      </c>
      <c r="N439" t="s">
        <v>340</v>
      </c>
      <c r="O439" t="s">
        <v>1213</v>
      </c>
      <c r="P439" s="131">
        <v>14050</v>
      </c>
      <c r="Q439" s="131">
        <v>1</v>
      </c>
      <c r="R439" s="131">
        <v>4076.87</v>
      </c>
      <c r="T439" s="131">
        <v>572.79999999999995</v>
      </c>
      <c r="U439" s="132">
        <v>3.6999999999999999E-4</v>
      </c>
      <c r="V439" s="132">
        <v>9.1800000000000007E-3</v>
      </c>
      <c r="W439" s="132">
        <v>2.5500000000000002E-3</v>
      </c>
    </row>
    <row r="440" spans="1:23">
      <c r="A440" t="s">
        <v>1214</v>
      </c>
      <c r="B440" t="s">
        <v>1254</v>
      </c>
      <c r="C440" t="s">
        <v>4248</v>
      </c>
      <c r="D440" t="s">
        <v>4249</v>
      </c>
      <c r="E440" t="s">
        <v>310</v>
      </c>
      <c r="F440" t="s">
        <v>4515</v>
      </c>
      <c r="G440" t="s">
        <v>4516</v>
      </c>
      <c r="H440" t="s">
        <v>322</v>
      </c>
      <c r="I440" t="s">
        <v>965</v>
      </c>
      <c r="J440" t="s">
        <v>205</v>
      </c>
      <c r="K440" t="s">
        <v>205</v>
      </c>
      <c r="L440" t="s">
        <v>341</v>
      </c>
      <c r="M440" t="s">
        <v>575</v>
      </c>
      <c r="N440" t="s">
        <v>340</v>
      </c>
      <c r="O440" t="s">
        <v>1213</v>
      </c>
      <c r="P440" s="131">
        <v>13166</v>
      </c>
      <c r="Q440" s="131">
        <v>1</v>
      </c>
      <c r="R440" s="131">
        <v>3968</v>
      </c>
      <c r="T440" s="131">
        <v>522.42700000000002</v>
      </c>
      <c r="U440" s="132">
        <v>1.9000000000000001E-4</v>
      </c>
      <c r="V440" s="132">
        <v>8.3700000000000007E-3</v>
      </c>
      <c r="W440" s="132">
        <v>2.32E-3</v>
      </c>
    </row>
    <row r="441" spans="1:23">
      <c r="A441" t="s">
        <v>1214</v>
      </c>
      <c r="B441" t="s">
        <v>1254</v>
      </c>
      <c r="C441" t="s">
        <v>4256</v>
      </c>
      <c r="D441" t="s">
        <v>4257</v>
      </c>
      <c r="E441" t="s">
        <v>310</v>
      </c>
      <c r="F441" t="s">
        <v>4280</v>
      </c>
      <c r="G441" t="s">
        <v>4281</v>
      </c>
      <c r="H441" t="s">
        <v>322</v>
      </c>
      <c r="I441" t="s">
        <v>965</v>
      </c>
      <c r="J441" t="s">
        <v>205</v>
      </c>
      <c r="K441" t="s">
        <v>205</v>
      </c>
      <c r="L441" t="s">
        <v>341</v>
      </c>
      <c r="M441" t="s">
        <v>578</v>
      </c>
      <c r="N441" t="s">
        <v>340</v>
      </c>
      <c r="O441" t="s">
        <v>1213</v>
      </c>
      <c r="P441" s="131">
        <v>1694</v>
      </c>
      <c r="Q441" s="131">
        <v>1</v>
      </c>
      <c r="R441" s="131">
        <v>28960</v>
      </c>
      <c r="T441" s="131">
        <v>490.58199999999999</v>
      </c>
      <c r="U441" s="132">
        <v>6.0000000000000002E-5</v>
      </c>
      <c r="V441" s="132">
        <v>7.8600000000000007E-3</v>
      </c>
      <c r="W441" s="132">
        <v>2.1800000000000001E-3</v>
      </c>
    </row>
    <row r="442" spans="1:23">
      <c r="A442" t="s">
        <v>1214</v>
      </c>
      <c r="B442" t="s">
        <v>1254</v>
      </c>
      <c r="C442" t="s">
        <v>4248</v>
      </c>
      <c r="D442" t="s">
        <v>4249</v>
      </c>
      <c r="E442" t="s">
        <v>310</v>
      </c>
      <c r="F442" t="s">
        <v>4364</v>
      </c>
      <c r="G442" t="s">
        <v>4365</v>
      </c>
      <c r="H442" t="s">
        <v>322</v>
      </c>
      <c r="I442" t="s">
        <v>966</v>
      </c>
      <c r="J442" t="s">
        <v>205</v>
      </c>
      <c r="K442" t="s">
        <v>205</v>
      </c>
      <c r="L442" t="s">
        <v>341</v>
      </c>
      <c r="M442" t="s">
        <v>583</v>
      </c>
      <c r="N442" t="s">
        <v>340</v>
      </c>
      <c r="O442" t="s">
        <v>1213</v>
      </c>
      <c r="P442" s="131">
        <v>6217</v>
      </c>
      <c r="Q442" s="131">
        <v>1</v>
      </c>
      <c r="R442" s="131">
        <v>5633</v>
      </c>
      <c r="T442" s="131">
        <v>350.20400000000001</v>
      </c>
      <c r="U442" s="132">
        <v>8.8999999999999995E-4</v>
      </c>
      <c r="V442" s="132">
        <v>5.6100000000000004E-3</v>
      </c>
      <c r="W442" s="132">
        <v>1.56E-3</v>
      </c>
    </row>
    <row r="443" spans="1:23">
      <c r="A443" t="s">
        <v>1214</v>
      </c>
      <c r="B443" t="s">
        <v>1254</v>
      </c>
      <c r="C443" t="s">
        <v>4256</v>
      </c>
      <c r="D443" t="s">
        <v>4257</v>
      </c>
      <c r="E443" t="s">
        <v>310</v>
      </c>
      <c r="F443" t="s">
        <v>4503</v>
      </c>
      <c r="G443" t="s">
        <v>4504</v>
      </c>
      <c r="H443" t="s">
        <v>322</v>
      </c>
      <c r="I443" t="s">
        <v>966</v>
      </c>
      <c r="J443" t="s">
        <v>205</v>
      </c>
      <c r="K443" t="s">
        <v>205</v>
      </c>
      <c r="L443" t="s">
        <v>341</v>
      </c>
      <c r="M443" t="s">
        <v>708</v>
      </c>
      <c r="N443" t="s">
        <v>340</v>
      </c>
      <c r="O443" t="s">
        <v>1213</v>
      </c>
      <c r="P443" s="131">
        <v>2129</v>
      </c>
      <c r="Q443" s="131">
        <v>1</v>
      </c>
      <c r="R443" s="131">
        <v>5001</v>
      </c>
      <c r="T443" s="131">
        <v>106.471</v>
      </c>
      <c r="U443" s="132">
        <v>6.0999999999999997E-4</v>
      </c>
      <c r="V443" s="132">
        <v>1.7099999999999999E-3</v>
      </c>
      <c r="W443" s="132">
        <v>4.6999999999999999E-4</v>
      </c>
    </row>
    <row r="444" spans="1:23">
      <c r="A444" t="s">
        <v>1214</v>
      </c>
      <c r="B444" t="s">
        <v>1254</v>
      </c>
      <c r="C444" t="s">
        <v>4244</v>
      </c>
      <c r="D444" t="s">
        <v>4245</v>
      </c>
      <c r="E444" t="s">
        <v>313</v>
      </c>
      <c r="F444" t="s">
        <v>4246</v>
      </c>
      <c r="G444" t="s">
        <v>4247</v>
      </c>
      <c r="H444" t="s">
        <v>322</v>
      </c>
      <c r="I444" t="s">
        <v>966</v>
      </c>
      <c r="J444" t="s">
        <v>206</v>
      </c>
      <c r="K444" t="s">
        <v>225</v>
      </c>
      <c r="L444" t="s">
        <v>345</v>
      </c>
      <c r="M444" t="s">
        <v>605</v>
      </c>
      <c r="N444" t="s">
        <v>340</v>
      </c>
      <c r="O444" t="s">
        <v>1216</v>
      </c>
      <c r="P444" s="131">
        <v>4238</v>
      </c>
      <c r="Q444" s="131">
        <v>3.3719999999999999</v>
      </c>
      <c r="R444" s="131">
        <v>61785</v>
      </c>
      <c r="S444" s="131">
        <v>6.05</v>
      </c>
      <c r="T444" s="131">
        <v>8849.8089999999993</v>
      </c>
      <c r="U444" s="132">
        <v>0</v>
      </c>
      <c r="V444" s="132">
        <v>0.14191999999999999</v>
      </c>
      <c r="W444" s="132">
        <v>3.9350000000000003E-2</v>
      </c>
    </row>
    <row r="445" spans="1:23">
      <c r="A445" t="s">
        <v>1214</v>
      </c>
      <c r="B445" t="s">
        <v>1254</v>
      </c>
      <c r="C445" t="s">
        <v>4395</v>
      </c>
      <c r="D445" t="s">
        <v>4396</v>
      </c>
      <c r="E445" t="s">
        <v>80</v>
      </c>
      <c r="F445" t="s">
        <v>4397</v>
      </c>
      <c r="G445" t="s">
        <v>4398</v>
      </c>
      <c r="H445" t="s">
        <v>322</v>
      </c>
      <c r="I445" t="s">
        <v>966</v>
      </c>
      <c r="J445" t="s">
        <v>206</v>
      </c>
      <c r="K445" t="s">
        <v>225</v>
      </c>
      <c r="L445" t="s">
        <v>315</v>
      </c>
      <c r="M445" t="s">
        <v>598</v>
      </c>
      <c r="N445" t="s">
        <v>340</v>
      </c>
      <c r="O445" t="s">
        <v>1216</v>
      </c>
      <c r="P445" s="131">
        <v>7709</v>
      </c>
      <c r="Q445" s="131">
        <v>3.3719999999999999</v>
      </c>
      <c r="R445" s="131">
        <v>22710</v>
      </c>
      <c r="T445" s="131">
        <v>5903.4070000000002</v>
      </c>
      <c r="U445" s="132">
        <v>0</v>
      </c>
      <c r="V445" s="132">
        <v>9.461E-2</v>
      </c>
      <c r="W445" s="132">
        <v>2.623E-2</v>
      </c>
    </row>
    <row r="446" spans="1:23">
      <c r="A446" t="s">
        <v>1214</v>
      </c>
      <c r="B446" t="s">
        <v>1254</v>
      </c>
      <c r="C446" t="s">
        <v>4228</v>
      </c>
      <c r="D446" t="s">
        <v>4229</v>
      </c>
      <c r="E446" t="s">
        <v>80</v>
      </c>
      <c r="F446" t="s">
        <v>4230</v>
      </c>
      <c r="G446" t="s">
        <v>4231</v>
      </c>
      <c r="H446" t="s">
        <v>322</v>
      </c>
      <c r="I446" t="s">
        <v>966</v>
      </c>
      <c r="J446" t="s">
        <v>206</v>
      </c>
      <c r="K446" t="s">
        <v>225</v>
      </c>
      <c r="L446" t="s">
        <v>345</v>
      </c>
      <c r="M446" t="s">
        <v>605</v>
      </c>
      <c r="N446" t="s">
        <v>340</v>
      </c>
      <c r="O446" t="s">
        <v>1216</v>
      </c>
      <c r="P446" s="131">
        <v>1471</v>
      </c>
      <c r="Q446" s="131">
        <v>3.3719999999999999</v>
      </c>
      <c r="R446" s="131">
        <v>56803</v>
      </c>
      <c r="S446" s="131">
        <v>2.5659999999999998</v>
      </c>
      <c r="T446" s="131">
        <v>2826.203</v>
      </c>
      <c r="U446" s="132">
        <v>0</v>
      </c>
      <c r="V446" s="132">
        <v>4.5330000000000002E-2</v>
      </c>
      <c r="W446" s="132">
        <v>1.257E-2</v>
      </c>
    </row>
    <row r="447" spans="1:23">
      <c r="A447" t="s">
        <v>1214</v>
      </c>
      <c r="B447" t="s">
        <v>1254</v>
      </c>
      <c r="C447" t="s">
        <v>4399</v>
      </c>
      <c r="D447" t="s">
        <v>4400</v>
      </c>
      <c r="E447" t="s">
        <v>80</v>
      </c>
      <c r="F447" t="s">
        <v>4401</v>
      </c>
      <c r="G447" t="s">
        <v>4402</v>
      </c>
      <c r="H447" t="s">
        <v>322</v>
      </c>
      <c r="I447" t="s">
        <v>966</v>
      </c>
      <c r="J447" t="s">
        <v>206</v>
      </c>
      <c r="K447" t="s">
        <v>225</v>
      </c>
      <c r="L447" t="s">
        <v>345</v>
      </c>
      <c r="M447" t="s">
        <v>605</v>
      </c>
      <c r="N447" t="s">
        <v>340</v>
      </c>
      <c r="O447" t="s">
        <v>1216</v>
      </c>
      <c r="P447" s="131">
        <v>3115</v>
      </c>
      <c r="Q447" s="131">
        <v>3.3719999999999999</v>
      </c>
      <c r="R447" s="131">
        <v>18174</v>
      </c>
      <c r="T447" s="131">
        <v>1908.9570000000001</v>
      </c>
      <c r="U447" s="132">
        <v>0</v>
      </c>
      <c r="V447" s="132">
        <v>3.0589999999999999E-2</v>
      </c>
      <c r="W447" s="132">
        <v>8.4799999999999997E-3</v>
      </c>
    </row>
    <row r="448" spans="1:23">
      <c r="A448" t="s">
        <v>1214</v>
      </c>
      <c r="B448" t="s">
        <v>1254</v>
      </c>
      <c r="C448" t="s">
        <v>4240</v>
      </c>
      <c r="D448" t="s">
        <v>4241</v>
      </c>
      <c r="E448" t="s">
        <v>80</v>
      </c>
      <c r="F448" t="s">
        <v>4403</v>
      </c>
      <c r="G448" t="s">
        <v>4404</v>
      </c>
      <c r="H448" t="s">
        <v>322</v>
      </c>
      <c r="I448" t="s">
        <v>966</v>
      </c>
      <c r="J448" t="s">
        <v>206</v>
      </c>
      <c r="K448" t="s">
        <v>225</v>
      </c>
      <c r="L448" t="s">
        <v>345</v>
      </c>
      <c r="M448" t="s">
        <v>603</v>
      </c>
      <c r="N448" t="s">
        <v>340</v>
      </c>
      <c r="O448" t="s">
        <v>1216</v>
      </c>
      <c r="P448" s="131">
        <v>2145</v>
      </c>
      <c r="Q448" s="131">
        <v>3.3719999999999999</v>
      </c>
      <c r="R448" s="131">
        <v>21579</v>
      </c>
      <c r="T448" s="131">
        <v>1560.796</v>
      </c>
      <c r="U448" s="132">
        <v>0</v>
      </c>
      <c r="V448" s="132">
        <v>2.5010000000000001E-2</v>
      </c>
      <c r="W448" s="132">
        <v>6.94E-3</v>
      </c>
    </row>
    <row r="449" spans="1:23">
      <c r="A449" t="s">
        <v>1214</v>
      </c>
      <c r="B449" t="s">
        <v>1254</v>
      </c>
      <c r="C449" t="s">
        <v>4240</v>
      </c>
      <c r="D449" t="s">
        <v>4241</v>
      </c>
      <c r="E449" t="s">
        <v>80</v>
      </c>
      <c r="F449" t="s">
        <v>4415</v>
      </c>
      <c r="G449" t="s">
        <v>4416</v>
      </c>
      <c r="H449" t="s">
        <v>322</v>
      </c>
      <c r="I449" t="s">
        <v>966</v>
      </c>
      <c r="J449" t="s">
        <v>206</v>
      </c>
      <c r="K449" t="s">
        <v>225</v>
      </c>
      <c r="L449" t="s">
        <v>345</v>
      </c>
      <c r="M449" t="s">
        <v>736</v>
      </c>
      <c r="N449" t="s">
        <v>340</v>
      </c>
      <c r="O449" t="s">
        <v>1216</v>
      </c>
      <c r="P449" s="131">
        <v>1669</v>
      </c>
      <c r="Q449" s="131">
        <v>3.3719999999999999</v>
      </c>
      <c r="R449" s="131">
        <v>23870</v>
      </c>
      <c r="T449" s="131">
        <v>1343.3720000000001</v>
      </c>
      <c r="U449" s="132">
        <v>0</v>
      </c>
      <c r="V449" s="132">
        <v>2.1530000000000001E-2</v>
      </c>
      <c r="W449" s="132">
        <v>5.9699999999999996E-3</v>
      </c>
    </row>
    <row r="450" spans="1:23">
      <c r="A450" t="s">
        <v>1214</v>
      </c>
      <c r="B450" t="s">
        <v>1254</v>
      </c>
      <c r="C450" t="s">
        <v>4240</v>
      </c>
      <c r="D450" t="s">
        <v>4241</v>
      </c>
      <c r="E450" t="s">
        <v>80</v>
      </c>
      <c r="F450" t="s">
        <v>4489</v>
      </c>
      <c r="G450" t="s">
        <v>4490</v>
      </c>
      <c r="H450" t="s">
        <v>322</v>
      </c>
      <c r="I450" t="s">
        <v>968</v>
      </c>
      <c r="J450" t="s">
        <v>206</v>
      </c>
      <c r="K450" t="s">
        <v>225</v>
      </c>
      <c r="L450" t="s">
        <v>345</v>
      </c>
      <c r="M450" t="s">
        <v>733</v>
      </c>
      <c r="N450" t="s">
        <v>340</v>
      </c>
      <c r="O450" t="s">
        <v>1216</v>
      </c>
      <c r="P450" s="131">
        <v>2869</v>
      </c>
      <c r="Q450" s="131">
        <v>3.3719999999999999</v>
      </c>
      <c r="R450" s="131">
        <v>10961</v>
      </c>
      <c r="T450" s="131">
        <v>1060.3969999999999</v>
      </c>
      <c r="U450" s="132">
        <v>0</v>
      </c>
      <c r="V450" s="132">
        <v>1.6990000000000002E-2</v>
      </c>
      <c r="W450" s="132">
        <v>4.7099999999999998E-3</v>
      </c>
    </row>
    <row r="451" spans="1:23">
      <c r="A451" t="s">
        <v>1214</v>
      </c>
      <c r="B451" t="s">
        <v>1254</v>
      </c>
      <c r="C451" t="s">
        <v>4244</v>
      </c>
      <c r="D451" t="s">
        <v>4245</v>
      </c>
      <c r="E451" t="s">
        <v>313</v>
      </c>
      <c r="F451" t="s">
        <v>4487</v>
      </c>
      <c r="G451" t="s">
        <v>4488</v>
      </c>
      <c r="H451" t="s">
        <v>322</v>
      </c>
      <c r="I451" t="s">
        <v>966</v>
      </c>
      <c r="J451" t="s">
        <v>206</v>
      </c>
      <c r="K451" t="s">
        <v>225</v>
      </c>
      <c r="L451" t="s">
        <v>345</v>
      </c>
      <c r="M451" t="s">
        <v>736</v>
      </c>
      <c r="N451" t="s">
        <v>340</v>
      </c>
      <c r="O451" t="s">
        <v>1216</v>
      </c>
      <c r="P451" s="131">
        <v>3783</v>
      </c>
      <c r="Q451" s="131">
        <v>3.3719999999999999</v>
      </c>
      <c r="R451" s="131">
        <v>8166</v>
      </c>
      <c r="T451" s="131">
        <v>1041.6769999999999</v>
      </c>
      <c r="U451" s="132">
        <v>0</v>
      </c>
      <c r="V451" s="132">
        <v>1.669E-2</v>
      </c>
      <c r="W451" s="132">
        <v>4.6299999999999996E-3</v>
      </c>
    </row>
    <row r="452" spans="1:23">
      <c r="A452" t="s">
        <v>1214</v>
      </c>
      <c r="B452" t="s">
        <v>1254</v>
      </c>
      <c r="C452" t="s">
        <v>4240</v>
      </c>
      <c r="D452" t="s">
        <v>4241</v>
      </c>
      <c r="E452" t="s">
        <v>80</v>
      </c>
      <c r="F452" t="s">
        <v>4393</v>
      </c>
      <c r="G452" t="s">
        <v>4394</v>
      </c>
      <c r="H452" t="s">
        <v>322</v>
      </c>
      <c r="I452" t="s">
        <v>966</v>
      </c>
      <c r="J452" t="s">
        <v>206</v>
      </c>
      <c r="K452" t="s">
        <v>225</v>
      </c>
      <c r="L452" t="s">
        <v>369</v>
      </c>
      <c r="M452" t="s">
        <v>736</v>
      </c>
      <c r="N452" t="s">
        <v>340</v>
      </c>
      <c r="O452" t="s">
        <v>1217</v>
      </c>
      <c r="P452" s="131">
        <v>1092</v>
      </c>
      <c r="Q452" s="131">
        <v>3.9550000000000001</v>
      </c>
      <c r="R452" s="131">
        <v>19828</v>
      </c>
      <c r="T452" s="131">
        <v>856.38699999999994</v>
      </c>
      <c r="U452" s="132">
        <v>0</v>
      </c>
      <c r="V452" s="132">
        <v>1.372E-2</v>
      </c>
      <c r="W452" s="132">
        <v>3.81E-3</v>
      </c>
    </row>
    <row r="453" spans="1:23">
      <c r="A453" t="s">
        <v>1214</v>
      </c>
      <c r="B453" t="s">
        <v>1254</v>
      </c>
      <c r="C453" t="s">
        <v>4240</v>
      </c>
      <c r="D453" t="s">
        <v>4241</v>
      </c>
      <c r="E453" t="s">
        <v>80</v>
      </c>
      <c r="F453" t="s">
        <v>4505</v>
      </c>
      <c r="G453" t="s">
        <v>4506</v>
      </c>
      <c r="H453" t="s">
        <v>322</v>
      </c>
      <c r="I453" t="s">
        <v>966</v>
      </c>
      <c r="J453" t="s">
        <v>206</v>
      </c>
      <c r="K453" t="s">
        <v>239</v>
      </c>
      <c r="L453" t="s">
        <v>315</v>
      </c>
      <c r="M453" t="s">
        <v>707</v>
      </c>
      <c r="N453" t="s">
        <v>340</v>
      </c>
      <c r="O453" t="s">
        <v>1217</v>
      </c>
      <c r="P453" s="131">
        <v>831</v>
      </c>
      <c r="Q453" s="131">
        <v>3.9550000000000001</v>
      </c>
      <c r="R453" s="131">
        <v>24940</v>
      </c>
      <c r="T453" s="131">
        <v>819.721</v>
      </c>
      <c r="U453" s="132">
        <v>0</v>
      </c>
      <c r="V453" s="132">
        <v>1.3140000000000001E-2</v>
      </c>
      <c r="W453" s="132">
        <v>3.64E-3</v>
      </c>
    </row>
    <row r="454" spans="1:23">
      <c r="A454" t="s">
        <v>1214</v>
      </c>
      <c r="B454" t="s">
        <v>1254</v>
      </c>
      <c r="C454" t="s">
        <v>4451</v>
      </c>
      <c r="D454" t="s">
        <v>4452</v>
      </c>
      <c r="E454" t="s">
        <v>80</v>
      </c>
      <c r="F454" t="s">
        <v>4453</v>
      </c>
      <c r="G454" t="s">
        <v>4454</v>
      </c>
      <c r="H454" t="s">
        <v>322</v>
      </c>
      <c r="I454" t="s">
        <v>966</v>
      </c>
      <c r="J454" t="s">
        <v>206</v>
      </c>
      <c r="K454" t="s">
        <v>282</v>
      </c>
      <c r="L454" t="s">
        <v>315</v>
      </c>
      <c r="M454" t="s">
        <v>736</v>
      </c>
      <c r="N454" t="s">
        <v>340</v>
      </c>
      <c r="O454" t="s">
        <v>1217</v>
      </c>
      <c r="P454" s="131">
        <v>3641</v>
      </c>
      <c r="Q454" s="131">
        <v>3.9550000000000001</v>
      </c>
      <c r="R454" s="131">
        <v>4562</v>
      </c>
      <c r="T454" s="131">
        <v>656.96799999999996</v>
      </c>
      <c r="U454" s="132">
        <v>0</v>
      </c>
      <c r="V454" s="132">
        <v>1.0529999999999999E-2</v>
      </c>
      <c r="W454" s="132">
        <v>2.9199999999999999E-3</v>
      </c>
    </row>
    <row r="455" spans="1:23">
      <c r="A455" t="s">
        <v>1214</v>
      </c>
      <c r="B455" t="s">
        <v>1254</v>
      </c>
      <c r="C455" t="s">
        <v>4507</v>
      </c>
      <c r="D455" t="s">
        <v>4508</v>
      </c>
      <c r="E455" t="s">
        <v>80</v>
      </c>
      <c r="F455" t="s">
        <v>4509</v>
      </c>
      <c r="G455" t="s">
        <v>4510</v>
      </c>
      <c r="H455" t="s">
        <v>322</v>
      </c>
      <c r="I455" t="s">
        <v>966</v>
      </c>
      <c r="J455" t="s">
        <v>206</v>
      </c>
      <c r="K455" s="133" t="s">
        <v>269</v>
      </c>
      <c r="L455" t="s">
        <v>345</v>
      </c>
      <c r="M455" s="46" t="s">
        <v>589</v>
      </c>
      <c r="N455" t="s">
        <v>340</v>
      </c>
      <c r="O455" t="s">
        <v>1216</v>
      </c>
      <c r="P455" s="131">
        <v>4695</v>
      </c>
      <c r="Q455" s="131">
        <v>3.3719999999999999</v>
      </c>
      <c r="R455" s="131">
        <v>3433</v>
      </c>
      <c r="T455" s="131">
        <v>543.49699999999996</v>
      </c>
      <c r="U455" s="132">
        <v>0</v>
      </c>
      <c r="V455" s="132">
        <v>8.7100000000000007E-3</v>
      </c>
      <c r="W455" s="132">
        <v>2.4099999999999998E-3</v>
      </c>
    </row>
    <row r="456" spans="1:23">
      <c r="A456" t="s">
        <v>1214</v>
      </c>
      <c r="B456" t="s">
        <v>1254</v>
      </c>
      <c r="C456" t="s">
        <v>4240</v>
      </c>
      <c r="D456" t="s">
        <v>4241</v>
      </c>
      <c r="E456" t="s">
        <v>80</v>
      </c>
      <c r="F456" t="s">
        <v>4511</v>
      </c>
      <c r="G456" t="s">
        <v>4512</v>
      </c>
      <c r="H456" t="s">
        <v>322</v>
      </c>
      <c r="I456" t="s">
        <v>968</v>
      </c>
      <c r="J456" t="s">
        <v>206</v>
      </c>
      <c r="K456" t="s">
        <v>225</v>
      </c>
      <c r="L456" t="s">
        <v>381</v>
      </c>
      <c r="M456" t="s">
        <v>733</v>
      </c>
      <c r="N456" t="s">
        <v>340</v>
      </c>
      <c r="O456" t="s">
        <v>1216</v>
      </c>
      <c r="P456" s="131">
        <v>1248</v>
      </c>
      <c r="Q456" s="131">
        <v>3.3719999999999999</v>
      </c>
      <c r="R456" s="131">
        <v>10036</v>
      </c>
      <c r="T456" s="131">
        <v>422.34100000000001</v>
      </c>
      <c r="U456" s="132">
        <v>0</v>
      </c>
      <c r="V456" s="132">
        <v>6.77E-3</v>
      </c>
      <c r="W456" s="132">
        <v>1.8799999999999999E-3</v>
      </c>
    </row>
    <row r="457" spans="1:23">
      <c r="A457" t="s">
        <v>1214</v>
      </c>
      <c r="B457" t="s">
        <v>1254</v>
      </c>
      <c r="C457" t="s">
        <v>4447</v>
      </c>
      <c r="D457" t="s">
        <v>4448</v>
      </c>
      <c r="E457" t="s">
        <v>80</v>
      </c>
      <c r="F457" t="s">
        <v>4455</v>
      </c>
      <c r="G457" t="s">
        <v>4456</v>
      </c>
      <c r="H457" t="s">
        <v>322</v>
      </c>
      <c r="I457" t="s">
        <v>966</v>
      </c>
      <c r="J457" t="s">
        <v>206</v>
      </c>
      <c r="K457" t="s">
        <v>225</v>
      </c>
      <c r="L457" t="s">
        <v>345</v>
      </c>
      <c r="M457" t="s">
        <v>736</v>
      </c>
      <c r="N457" t="s">
        <v>340</v>
      </c>
      <c r="O457" t="s">
        <v>1216</v>
      </c>
      <c r="P457" s="131">
        <v>2142</v>
      </c>
      <c r="Q457" s="131">
        <v>3.3719999999999999</v>
      </c>
      <c r="R457" s="131">
        <v>4500</v>
      </c>
      <c r="S457" s="131">
        <v>0.40100000000000002</v>
      </c>
      <c r="T457" s="131">
        <v>326.37900000000002</v>
      </c>
      <c r="U457" s="132">
        <v>0</v>
      </c>
      <c r="V457" s="132">
        <v>5.2399999999999999E-3</v>
      </c>
      <c r="W457" s="132">
        <v>1.4499999999999999E-3</v>
      </c>
    </row>
    <row r="458" spans="1:23">
      <c r="A458" t="s">
        <v>1214</v>
      </c>
      <c r="B458" t="s">
        <v>1255</v>
      </c>
      <c r="C458" t="s">
        <v>4256</v>
      </c>
      <c r="D458" t="s">
        <v>4257</v>
      </c>
      <c r="E458" t="s">
        <v>310</v>
      </c>
      <c r="F458" t="s">
        <v>4290</v>
      </c>
      <c r="G458" t="s">
        <v>4291</v>
      </c>
      <c r="H458" t="s">
        <v>322</v>
      </c>
      <c r="I458" t="s">
        <v>967</v>
      </c>
      <c r="J458" t="s">
        <v>205</v>
      </c>
      <c r="K458" t="s">
        <v>205</v>
      </c>
      <c r="L458" t="s">
        <v>341</v>
      </c>
      <c r="M458" t="s">
        <v>577</v>
      </c>
      <c r="N458" t="s">
        <v>340</v>
      </c>
      <c r="O458" t="s">
        <v>1213</v>
      </c>
      <c r="P458" s="131">
        <v>217567</v>
      </c>
      <c r="Q458" s="131">
        <v>1</v>
      </c>
      <c r="R458" s="131">
        <v>3822.55</v>
      </c>
      <c r="T458" s="131">
        <v>8316.607</v>
      </c>
      <c r="U458" s="132">
        <v>3.0200000000000001E-3</v>
      </c>
      <c r="V458" s="132">
        <v>0.17268</v>
      </c>
      <c r="W458" s="132">
        <v>4.6170000000000003E-2</v>
      </c>
    </row>
    <row r="459" spans="1:23">
      <c r="A459" t="s">
        <v>1214</v>
      </c>
      <c r="B459" t="s">
        <v>1255</v>
      </c>
      <c r="C459" t="s">
        <v>4264</v>
      </c>
      <c r="D459" t="s">
        <v>4265</v>
      </c>
      <c r="E459" t="s">
        <v>310</v>
      </c>
      <c r="F459" t="s">
        <v>4318</v>
      </c>
      <c r="G459" t="s">
        <v>4319</v>
      </c>
      <c r="H459" t="s">
        <v>322</v>
      </c>
      <c r="I459" t="s">
        <v>967</v>
      </c>
      <c r="J459" t="s">
        <v>205</v>
      </c>
      <c r="K459" t="s">
        <v>205</v>
      </c>
      <c r="L459" t="s">
        <v>341</v>
      </c>
      <c r="M459" t="s">
        <v>631</v>
      </c>
      <c r="N459" t="s">
        <v>340</v>
      </c>
      <c r="O459" t="s">
        <v>1213</v>
      </c>
      <c r="P459" s="131">
        <v>2001877</v>
      </c>
      <c r="Q459" s="131">
        <v>1</v>
      </c>
      <c r="R459" s="131">
        <v>415.44</v>
      </c>
      <c r="T459" s="131">
        <v>8316.598</v>
      </c>
      <c r="U459" s="132">
        <v>7.3299999999999997E-3</v>
      </c>
      <c r="V459" s="132">
        <v>0.17268</v>
      </c>
      <c r="W459" s="132">
        <v>4.6170000000000003E-2</v>
      </c>
    </row>
    <row r="460" spans="1:23">
      <c r="A460" t="s">
        <v>1214</v>
      </c>
      <c r="B460" t="s">
        <v>1255</v>
      </c>
      <c r="C460" t="s">
        <v>4260</v>
      </c>
      <c r="D460" t="s">
        <v>4261</v>
      </c>
      <c r="E460" t="s">
        <v>310</v>
      </c>
      <c r="F460" t="s">
        <v>4262</v>
      </c>
      <c r="G460" t="s">
        <v>4263</v>
      </c>
      <c r="H460" t="s">
        <v>322</v>
      </c>
      <c r="I460" t="s">
        <v>965</v>
      </c>
      <c r="J460" t="s">
        <v>205</v>
      </c>
      <c r="K460" t="s">
        <v>205</v>
      </c>
      <c r="L460" t="s">
        <v>341</v>
      </c>
      <c r="M460" t="s">
        <v>573</v>
      </c>
      <c r="N460" t="s">
        <v>340</v>
      </c>
      <c r="O460" t="s">
        <v>1213</v>
      </c>
      <c r="P460" s="131">
        <v>83872</v>
      </c>
      <c r="Q460" s="131">
        <v>1</v>
      </c>
      <c r="R460" s="131">
        <v>2969</v>
      </c>
      <c r="T460" s="131">
        <v>2490.16</v>
      </c>
      <c r="U460" s="132">
        <v>1.9000000000000001E-4</v>
      </c>
      <c r="V460" s="132">
        <v>5.1709999999999999E-2</v>
      </c>
      <c r="W460" s="132">
        <v>1.3820000000000001E-2</v>
      </c>
    </row>
    <row r="461" spans="1:23">
      <c r="A461" t="s">
        <v>1214</v>
      </c>
      <c r="B461" t="s">
        <v>1255</v>
      </c>
      <c r="C461" t="s">
        <v>4256</v>
      </c>
      <c r="D461" t="s">
        <v>4257</v>
      </c>
      <c r="E461" t="s">
        <v>310</v>
      </c>
      <c r="F461" t="s">
        <v>4258</v>
      </c>
      <c r="G461" t="s">
        <v>4259</v>
      </c>
      <c r="H461" t="s">
        <v>322</v>
      </c>
      <c r="I461" t="s">
        <v>965</v>
      </c>
      <c r="J461" t="s">
        <v>205</v>
      </c>
      <c r="K461" t="s">
        <v>205</v>
      </c>
      <c r="L461" t="s">
        <v>341</v>
      </c>
      <c r="M461" t="s">
        <v>573</v>
      </c>
      <c r="N461" t="s">
        <v>340</v>
      </c>
      <c r="O461" t="s">
        <v>1213</v>
      </c>
      <c r="P461" s="131">
        <v>5706</v>
      </c>
      <c r="Q461" s="131">
        <v>1</v>
      </c>
      <c r="R461" s="131">
        <v>29540</v>
      </c>
      <c r="T461" s="131">
        <v>1685.5519999999999</v>
      </c>
      <c r="U461" s="132">
        <v>1.6000000000000001E-4</v>
      </c>
      <c r="V461" s="132">
        <v>3.5000000000000003E-2</v>
      </c>
      <c r="W461" s="132">
        <v>9.3600000000000003E-3</v>
      </c>
    </row>
    <row r="462" spans="1:23">
      <c r="A462" t="s">
        <v>1214</v>
      </c>
      <c r="B462" t="s">
        <v>1255</v>
      </c>
      <c r="C462" t="s">
        <v>4264</v>
      </c>
      <c r="D462" t="s">
        <v>4265</v>
      </c>
      <c r="E462" t="s">
        <v>310</v>
      </c>
      <c r="F462" t="s">
        <v>4342</v>
      </c>
      <c r="G462" t="s">
        <v>4343</v>
      </c>
      <c r="H462" t="s">
        <v>322</v>
      </c>
      <c r="I462" t="s">
        <v>965</v>
      </c>
      <c r="J462" t="s">
        <v>205</v>
      </c>
      <c r="K462" t="s">
        <v>205</v>
      </c>
      <c r="L462" t="s">
        <v>341</v>
      </c>
      <c r="M462" t="s">
        <v>575</v>
      </c>
      <c r="N462" t="s">
        <v>340</v>
      </c>
      <c r="O462" t="s">
        <v>1213</v>
      </c>
      <c r="P462" s="131">
        <v>50655</v>
      </c>
      <c r="Q462" s="131">
        <v>1</v>
      </c>
      <c r="R462" s="131">
        <v>2915</v>
      </c>
      <c r="T462" s="131">
        <v>1476.5930000000001</v>
      </c>
      <c r="U462" s="132">
        <v>5.9000000000000003E-4</v>
      </c>
      <c r="V462" s="132">
        <v>3.066E-2</v>
      </c>
      <c r="W462" s="132">
        <v>8.2000000000000007E-3</v>
      </c>
    </row>
    <row r="463" spans="1:23">
      <c r="A463" t="s">
        <v>1214</v>
      </c>
      <c r="B463" t="s">
        <v>1255</v>
      </c>
      <c r="C463" t="s">
        <v>4256</v>
      </c>
      <c r="D463" t="s">
        <v>4257</v>
      </c>
      <c r="E463" t="s">
        <v>310</v>
      </c>
      <c r="F463" t="s">
        <v>4547</v>
      </c>
      <c r="G463" t="s">
        <v>4548</v>
      </c>
      <c r="H463" t="s">
        <v>322</v>
      </c>
      <c r="I463" t="s">
        <v>967</v>
      </c>
      <c r="J463" t="s">
        <v>205</v>
      </c>
      <c r="K463" t="s">
        <v>205</v>
      </c>
      <c r="L463" t="s">
        <v>341</v>
      </c>
      <c r="M463" t="s">
        <v>629</v>
      </c>
      <c r="N463" t="s">
        <v>340</v>
      </c>
      <c r="O463" t="s">
        <v>1213</v>
      </c>
      <c r="P463" s="131">
        <v>37263</v>
      </c>
      <c r="Q463" s="131">
        <v>1</v>
      </c>
      <c r="R463" s="131">
        <v>3543.46</v>
      </c>
      <c r="T463" s="131">
        <v>1320.3989999999999</v>
      </c>
      <c r="U463" s="132">
        <v>1.8500000000000001E-3</v>
      </c>
      <c r="V463" s="132">
        <v>2.742E-2</v>
      </c>
      <c r="W463" s="132">
        <v>7.3299999999999997E-3</v>
      </c>
    </row>
    <row r="464" spans="1:23">
      <c r="A464" t="s">
        <v>1214</v>
      </c>
      <c r="B464" t="s">
        <v>1255</v>
      </c>
      <c r="C464" t="s">
        <v>4256</v>
      </c>
      <c r="D464" t="s">
        <v>4257</v>
      </c>
      <c r="E464" t="s">
        <v>310</v>
      </c>
      <c r="F464" t="s">
        <v>4459</v>
      </c>
      <c r="G464" t="s">
        <v>4460</v>
      </c>
      <c r="H464" t="s">
        <v>322</v>
      </c>
      <c r="I464" t="s">
        <v>967</v>
      </c>
      <c r="J464" t="s">
        <v>205</v>
      </c>
      <c r="K464" t="s">
        <v>205</v>
      </c>
      <c r="L464" t="s">
        <v>341</v>
      </c>
      <c r="M464" t="s">
        <v>574</v>
      </c>
      <c r="N464" t="s">
        <v>340</v>
      </c>
      <c r="O464" t="s">
        <v>1213</v>
      </c>
      <c r="P464" s="131">
        <v>15849</v>
      </c>
      <c r="Q464" s="131">
        <v>1</v>
      </c>
      <c r="R464" s="131">
        <v>3896.38</v>
      </c>
      <c r="T464" s="131">
        <v>617.53700000000003</v>
      </c>
      <c r="U464" s="132">
        <v>2.9999999999999997E-4</v>
      </c>
      <c r="V464" s="132">
        <v>1.282E-2</v>
      </c>
      <c r="W464" s="132">
        <v>3.4299999999999999E-3</v>
      </c>
    </row>
    <row r="465" spans="1:23">
      <c r="A465" t="s">
        <v>1214</v>
      </c>
      <c r="B465" t="s">
        <v>1255</v>
      </c>
      <c r="C465" t="s">
        <v>4252</v>
      </c>
      <c r="D465" t="s">
        <v>4253</v>
      </c>
      <c r="E465" t="s">
        <v>310</v>
      </c>
      <c r="F465" t="s">
        <v>4358</v>
      </c>
      <c r="G465" t="s">
        <v>4359</v>
      </c>
      <c r="H465" t="s">
        <v>322</v>
      </c>
      <c r="I465" t="s">
        <v>966</v>
      </c>
      <c r="J465" t="s">
        <v>205</v>
      </c>
      <c r="K465" t="s">
        <v>205</v>
      </c>
      <c r="L465" t="s">
        <v>341</v>
      </c>
      <c r="M465" t="s">
        <v>583</v>
      </c>
      <c r="N465" t="s">
        <v>340</v>
      </c>
      <c r="O465" t="s">
        <v>1213</v>
      </c>
      <c r="P465" s="131">
        <v>2717</v>
      </c>
      <c r="Q465" s="131">
        <v>1</v>
      </c>
      <c r="R465" s="131">
        <v>20510</v>
      </c>
      <c r="T465" s="131">
        <v>557.25699999999995</v>
      </c>
      <c r="U465" s="132">
        <v>1.2E-4</v>
      </c>
      <c r="V465" s="132">
        <v>1.157E-2</v>
      </c>
      <c r="W465" s="132">
        <v>3.0899999999999999E-3</v>
      </c>
    </row>
    <row r="466" spans="1:23">
      <c r="A466" t="s">
        <v>1214</v>
      </c>
      <c r="B466" t="s">
        <v>1255</v>
      </c>
      <c r="C466" t="s">
        <v>4256</v>
      </c>
      <c r="D466" t="s">
        <v>4257</v>
      </c>
      <c r="E466" t="s">
        <v>310</v>
      </c>
      <c r="F466" t="s">
        <v>4350</v>
      </c>
      <c r="G466" t="s">
        <v>4351</v>
      </c>
      <c r="H466" t="s">
        <v>322</v>
      </c>
      <c r="I466" t="s">
        <v>966</v>
      </c>
      <c r="J466" t="s">
        <v>205</v>
      </c>
      <c r="K466" t="s">
        <v>205</v>
      </c>
      <c r="L466" t="s">
        <v>341</v>
      </c>
      <c r="M466" t="s">
        <v>599</v>
      </c>
      <c r="N466" t="s">
        <v>340</v>
      </c>
      <c r="O466" t="s">
        <v>1213</v>
      </c>
      <c r="P466" s="131">
        <v>2047</v>
      </c>
      <c r="Q466" s="131">
        <v>1</v>
      </c>
      <c r="R466" s="131">
        <v>18600</v>
      </c>
      <c r="T466" s="131">
        <v>380.74200000000002</v>
      </c>
      <c r="U466" s="132">
        <v>2.1000000000000001E-4</v>
      </c>
      <c r="V466" s="132">
        <v>7.9100000000000004E-3</v>
      </c>
      <c r="W466" s="132">
        <v>2.1099999999999999E-3</v>
      </c>
    </row>
    <row r="467" spans="1:23">
      <c r="A467" t="s">
        <v>1214</v>
      </c>
      <c r="B467" t="s">
        <v>1255</v>
      </c>
      <c r="C467" t="s">
        <v>4260</v>
      </c>
      <c r="D467" t="s">
        <v>4261</v>
      </c>
      <c r="E467" t="s">
        <v>310</v>
      </c>
      <c r="F467" t="s">
        <v>4284</v>
      </c>
      <c r="G467" t="s">
        <v>4285</v>
      </c>
      <c r="H467" t="s">
        <v>322</v>
      </c>
      <c r="I467" t="s">
        <v>966</v>
      </c>
      <c r="J467" t="s">
        <v>205</v>
      </c>
      <c r="K467" t="s">
        <v>205</v>
      </c>
      <c r="L467" t="s">
        <v>341</v>
      </c>
      <c r="M467" t="s">
        <v>606</v>
      </c>
      <c r="N467" t="s">
        <v>340</v>
      </c>
      <c r="O467" t="s">
        <v>1213</v>
      </c>
      <c r="P467" s="131">
        <v>6215</v>
      </c>
      <c r="Q467" s="131">
        <v>1</v>
      </c>
      <c r="R467" s="131">
        <v>5389</v>
      </c>
      <c r="T467" s="131">
        <v>334.92599999999999</v>
      </c>
      <c r="U467" s="132">
        <v>5.0000000000000002E-5</v>
      </c>
      <c r="V467" s="132">
        <v>6.9499999999999996E-3</v>
      </c>
      <c r="W467" s="132">
        <v>1.8600000000000001E-3</v>
      </c>
    </row>
    <row r="468" spans="1:23">
      <c r="A468" t="s">
        <v>1214</v>
      </c>
      <c r="B468" t="s">
        <v>1255</v>
      </c>
      <c r="C468" t="s">
        <v>4248</v>
      </c>
      <c r="D468" t="s">
        <v>4249</v>
      </c>
      <c r="E468" t="s">
        <v>310</v>
      </c>
      <c r="F468" t="s">
        <v>4501</v>
      </c>
      <c r="G468" t="s">
        <v>4502</v>
      </c>
      <c r="H468" t="s">
        <v>322</v>
      </c>
      <c r="I468" t="s">
        <v>966</v>
      </c>
      <c r="J468" t="s">
        <v>205</v>
      </c>
      <c r="K468" t="s">
        <v>205</v>
      </c>
      <c r="L468" t="s">
        <v>341</v>
      </c>
      <c r="M468" t="s">
        <v>717</v>
      </c>
      <c r="N468" t="s">
        <v>340</v>
      </c>
      <c r="O468" t="s">
        <v>1213</v>
      </c>
      <c r="P468" s="131">
        <v>10911</v>
      </c>
      <c r="Q468" s="131">
        <v>1</v>
      </c>
      <c r="R468" s="131">
        <v>2539</v>
      </c>
      <c r="T468" s="131">
        <v>277.02999999999997</v>
      </c>
      <c r="U468" s="132">
        <v>1.6800000000000001E-3</v>
      </c>
      <c r="V468" s="132">
        <v>5.7499999999999999E-3</v>
      </c>
      <c r="W468" s="132">
        <v>1.5399999999999999E-3</v>
      </c>
    </row>
    <row r="469" spans="1:23">
      <c r="A469" t="s">
        <v>1214</v>
      </c>
      <c r="B469" t="s">
        <v>1255</v>
      </c>
      <c r="C469" t="s">
        <v>4260</v>
      </c>
      <c r="D469" t="s">
        <v>4261</v>
      </c>
      <c r="E469" t="s">
        <v>310</v>
      </c>
      <c r="F469" t="s">
        <v>4320</v>
      </c>
      <c r="G469" t="s">
        <v>4321</v>
      </c>
      <c r="H469" t="s">
        <v>322</v>
      </c>
      <c r="I469" t="s">
        <v>965</v>
      </c>
      <c r="J469" t="s">
        <v>205</v>
      </c>
      <c r="K469" t="s">
        <v>205</v>
      </c>
      <c r="L469" t="s">
        <v>341</v>
      </c>
      <c r="M469" t="s">
        <v>578</v>
      </c>
      <c r="N469" t="s">
        <v>340</v>
      </c>
      <c r="O469" t="s">
        <v>1213</v>
      </c>
      <c r="P469" s="131">
        <v>8073</v>
      </c>
      <c r="Q469" s="131">
        <v>1</v>
      </c>
      <c r="R469" s="131">
        <v>3001</v>
      </c>
      <c r="T469" s="131">
        <v>242.27099999999999</v>
      </c>
      <c r="U469" s="132">
        <v>2.0000000000000002E-5</v>
      </c>
      <c r="V469" s="132">
        <v>5.0299999999999997E-3</v>
      </c>
      <c r="W469" s="132">
        <v>1.34E-3</v>
      </c>
    </row>
    <row r="470" spans="1:23">
      <c r="A470" t="s">
        <v>1214</v>
      </c>
      <c r="B470" t="s">
        <v>1255</v>
      </c>
      <c r="C470" t="s">
        <v>4248</v>
      </c>
      <c r="D470" t="s">
        <v>4249</v>
      </c>
      <c r="E470" t="s">
        <v>310</v>
      </c>
      <c r="F470" t="s">
        <v>4364</v>
      </c>
      <c r="G470" t="s">
        <v>4365</v>
      </c>
      <c r="H470" t="s">
        <v>322</v>
      </c>
      <c r="I470" t="s">
        <v>966</v>
      </c>
      <c r="J470" t="s">
        <v>205</v>
      </c>
      <c r="K470" t="s">
        <v>205</v>
      </c>
      <c r="L470" t="s">
        <v>341</v>
      </c>
      <c r="M470" t="s">
        <v>583</v>
      </c>
      <c r="N470" t="s">
        <v>340</v>
      </c>
      <c r="O470" t="s">
        <v>1213</v>
      </c>
      <c r="P470" s="131">
        <v>2648</v>
      </c>
      <c r="Q470" s="131">
        <v>1</v>
      </c>
      <c r="R470" s="131">
        <v>5633</v>
      </c>
      <c r="T470" s="131">
        <v>149.16200000000001</v>
      </c>
      <c r="U470" s="132">
        <v>3.8000000000000002E-4</v>
      </c>
      <c r="V470" s="132">
        <v>3.0999999999999999E-3</v>
      </c>
      <c r="W470" s="132">
        <v>8.3000000000000001E-4</v>
      </c>
    </row>
    <row r="471" spans="1:23">
      <c r="A471" t="s">
        <v>1214</v>
      </c>
      <c r="B471" t="s">
        <v>1255</v>
      </c>
      <c r="C471" t="s">
        <v>4256</v>
      </c>
      <c r="D471" t="s">
        <v>4257</v>
      </c>
      <c r="E471" t="s">
        <v>310</v>
      </c>
      <c r="F471" t="s">
        <v>4280</v>
      </c>
      <c r="G471" t="s">
        <v>4281</v>
      </c>
      <c r="H471" t="s">
        <v>322</v>
      </c>
      <c r="I471" t="s">
        <v>965</v>
      </c>
      <c r="J471" t="s">
        <v>205</v>
      </c>
      <c r="K471" t="s">
        <v>205</v>
      </c>
      <c r="L471" t="s">
        <v>341</v>
      </c>
      <c r="M471" t="s">
        <v>578</v>
      </c>
      <c r="N471" t="s">
        <v>340</v>
      </c>
      <c r="O471" t="s">
        <v>1213</v>
      </c>
      <c r="P471" s="131">
        <v>343</v>
      </c>
      <c r="Q471" s="131">
        <v>1</v>
      </c>
      <c r="R471" s="131">
        <v>28960</v>
      </c>
      <c r="T471" s="131">
        <v>99.332999999999998</v>
      </c>
      <c r="U471" s="132">
        <v>1.0000000000000001E-5</v>
      </c>
      <c r="V471" s="132">
        <v>2.0600000000000002E-3</v>
      </c>
      <c r="W471" s="132">
        <v>5.5000000000000003E-4</v>
      </c>
    </row>
    <row r="472" spans="1:23">
      <c r="A472" t="s">
        <v>1214</v>
      </c>
      <c r="B472" t="s">
        <v>1255</v>
      </c>
      <c r="C472" t="s">
        <v>4256</v>
      </c>
      <c r="D472" t="s">
        <v>4257</v>
      </c>
      <c r="E472" t="s">
        <v>310</v>
      </c>
      <c r="F472" t="s">
        <v>4503</v>
      </c>
      <c r="G472" t="s">
        <v>4504</v>
      </c>
      <c r="H472" t="s">
        <v>322</v>
      </c>
      <c r="I472" t="s">
        <v>966</v>
      </c>
      <c r="J472" t="s">
        <v>205</v>
      </c>
      <c r="K472" t="s">
        <v>205</v>
      </c>
      <c r="L472" t="s">
        <v>341</v>
      </c>
      <c r="M472" t="s">
        <v>708</v>
      </c>
      <c r="N472" t="s">
        <v>340</v>
      </c>
      <c r="O472" t="s">
        <v>1213</v>
      </c>
      <c r="P472" s="131">
        <v>962</v>
      </c>
      <c r="Q472" s="131">
        <v>1</v>
      </c>
      <c r="R472" s="131">
        <v>5001</v>
      </c>
      <c r="T472" s="131">
        <v>48.11</v>
      </c>
      <c r="U472" s="132">
        <v>2.7E-4</v>
      </c>
      <c r="V472" s="132">
        <v>1E-3</v>
      </c>
      <c r="W472" s="132">
        <v>2.7E-4</v>
      </c>
    </row>
    <row r="473" spans="1:23">
      <c r="A473" t="s">
        <v>1214</v>
      </c>
      <c r="B473" t="s">
        <v>1255</v>
      </c>
      <c r="C473" t="s">
        <v>4228</v>
      </c>
      <c r="D473" t="s">
        <v>4229</v>
      </c>
      <c r="E473" t="s">
        <v>80</v>
      </c>
      <c r="F473" t="s">
        <v>4230</v>
      </c>
      <c r="G473" t="s">
        <v>4231</v>
      </c>
      <c r="H473" t="s">
        <v>322</v>
      </c>
      <c r="I473" t="s">
        <v>966</v>
      </c>
      <c r="J473" t="s">
        <v>206</v>
      </c>
      <c r="K473" t="s">
        <v>225</v>
      </c>
      <c r="L473" t="s">
        <v>345</v>
      </c>
      <c r="M473" t="s">
        <v>605</v>
      </c>
      <c r="N473" t="s">
        <v>340</v>
      </c>
      <c r="O473" t="s">
        <v>1216</v>
      </c>
      <c r="P473" s="131">
        <v>3694</v>
      </c>
      <c r="Q473" s="131">
        <v>3.3719999999999999</v>
      </c>
      <c r="R473" s="131">
        <v>56803</v>
      </c>
      <c r="S473" s="131">
        <v>6.4450000000000003</v>
      </c>
      <c r="T473" s="131">
        <v>7097.2089999999998</v>
      </c>
      <c r="U473" s="132">
        <v>0</v>
      </c>
      <c r="V473" s="132">
        <v>0.14749999999999999</v>
      </c>
      <c r="W473" s="132">
        <v>3.943E-2</v>
      </c>
    </row>
    <row r="474" spans="1:23">
      <c r="A474" t="s">
        <v>1214</v>
      </c>
      <c r="B474" t="s">
        <v>1255</v>
      </c>
      <c r="C474" t="s">
        <v>4395</v>
      </c>
      <c r="D474" t="s">
        <v>4396</v>
      </c>
      <c r="E474" t="s">
        <v>80</v>
      </c>
      <c r="F474" t="s">
        <v>4397</v>
      </c>
      <c r="G474" t="s">
        <v>4398</v>
      </c>
      <c r="H474" t="s">
        <v>322</v>
      </c>
      <c r="I474" t="s">
        <v>966</v>
      </c>
      <c r="J474" t="s">
        <v>206</v>
      </c>
      <c r="K474" t="s">
        <v>225</v>
      </c>
      <c r="L474" t="s">
        <v>315</v>
      </c>
      <c r="M474" t="s">
        <v>598</v>
      </c>
      <c r="N474" t="s">
        <v>340</v>
      </c>
      <c r="O474" t="s">
        <v>1216</v>
      </c>
      <c r="P474" s="131">
        <v>6856</v>
      </c>
      <c r="Q474" s="131">
        <v>3.3719999999999999</v>
      </c>
      <c r="R474" s="131">
        <v>22710</v>
      </c>
      <c r="T474" s="131">
        <v>5250.1959999999999</v>
      </c>
      <c r="U474" s="132">
        <v>0</v>
      </c>
      <c r="V474" s="132">
        <v>0.10901</v>
      </c>
      <c r="W474" s="132">
        <v>2.9139999999999999E-2</v>
      </c>
    </row>
    <row r="475" spans="1:23">
      <c r="A475" t="s">
        <v>1214</v>
      </c>
      <c r="B475" t="s">
        <v>1255</v>
      </c>
      <c r="C475" t="s">
        <v>4244</v>
      </c>
      <c r="D475" t="s">
        <v>4245</v>
      </c>
      <c r="E475" t="s">
        <v>313</v>
      </c>
      <c r="F475" t="s">
        <v>4246</v>
      </c>
      <c r="G475" t="s">
        <v>4247</v>
      </c>
      <c r="H475" t="s">
        <v>322</v>
      </c>
      <c r="I475" t="s">
        <v>966</v>
      </c>
      <c r="J475" t="s">
        <v>206</v>
      </c>
      <c r="K475" t="s">
        <v>225</v>
      </c>
      <c r="L475" t="s">
        <v>345</v>
      </c>
      <c r="M475" t="s">
        <v>605</v>
      </c>
      <c r="N475" t="s">
        <v>340</v>
      </c>
      <c r="O475" t="s">
        <v>1216</v>
      </c>
      <c r="P475" s="131">
        <v>1769</v>
      </c>
      <c r="Q475" s="131">
        <v>3.3719999999999999</v>
      </c>
      <c r="R475" s="131">
        <v>61785</v>
      </c>
      <c r="S475" s="131">
        <v>2.3359999999999999</v>
      </c>
      <c r="T475" s="131">
        <v>3693.3939999999998</v>
      </c>
      <c r="U475" s="132">
        <v>0</v>
      </c>
      <c r="V475" s="132">
        <v>7.6740000000000003E-2</v>
      </c>
      <c r="W475" s="132">
        <v>2.052E-2</v>
      </c>
    </row>
    <row r="476" spans="1:23">
      <c r="A476" t="s">
        <v>1214</v>
      </c>
      <c r="B476" t="s">
        <v>1255</v>
      </c>
      <c r="C476" t="s">
        <v>4240</v>
      </c>
      <c r="D476" t="s">
        <v>4241</v>
      </c>
      <c r="E476" t="s">
        <v>80</v>
      </c>
      <c r="F476" t="s">
        <v>4489</v>
      </c>
      <c r="G476" t="s">
        <v>4490</v>
      </c>
      <c r="H476" t="s">
        <v>322</v>
      </c>
      <c r="I476" t="s">
        <v>968</v>
      </c>
      <c r="J476" t="s">
        <v>206</v>
      </c>
      <c r="K476" t="s">
        <v>225</v>
      </c>
      <c r="L476" t="s">
        <v>345</v>
      </c>
      <c r="M476" t="s">
        <v>733</v>
      </c>
      <c r="N476" t="s">
        <v>340</v>
      </c>
      <c r="O476" t="s">
        <v>1216</v>
      </c>
      <c r="P476" s="131">
        <v>2857</v>
      </c>
      <c r="Q476" s="131">
        <v>3.3719999999999999</v>
      </c>
      <c r="R476" s="131">
        <v>10961</v>
      </c>
      <c r="T476" s="131">
        <v>1055.961</v>
      </c>
      <c r="U476" s="132">
        <v>0</v>
      </c>
      <c r="V476" s="132">
        <v>2.1930000000000002E-2</v>
      </c>
      <c r="W476" s="132">
        <v>5.8599999999999998E-3</v>
      </c>
    </row>
    <row r="477" spans="1:23">
      <c r="A477" t="s">
        <v>1214</v>
      </c>
      <c r="B477" t="s">
        <v>1255</v>
      </c>
      <c r="C477" t="s">
        <v>4399</v>
      </c>
      <c r="D477" t="s">
        <v>4400</v>
      </c>
      <c r="E477" t="s">
        <v>80</v>
      </c>
      <c r="F477" t="s">
        <v>4401</v>
      </c>
      <c r="G477" t="s">
        <v>4402</v>
      </c>
      <c r="H477" t="s">
        <v>322</v>
      </c>
      <c r="I477" t="s">
        <v>966</v>
      </c>
      <c r="J477" t="s">
        <v>206</v>
      </c>
      <c r="K477" t="s">
        <v>225</v>
      </c>
      <c r="L477" t="s">
        <v>345</v>
      </c>
      <c r="M477" t="s">
        <v>605</v>
      </c>
      <c r="N477" t="s">
        <v>340</v>
      </c>
      <c r="O477" t="s">
        <v>1216</v>
      </c>
      <c r="P477" s="131">
        <v>1626</v>
      </c>
      <c r="Q477" s="131">
        <v>3.3719999999999999</v>
      </c>
      <c r="R477" s="131">
        <v>18174</v>
      </c>
      <c r="T477" s="131">
        <v>996.45699999999999</v>
      </c>
      <c r="U477" s="132">
        <v>0</v>
      </c>
      <c r="V477" s="132">
        <v>2.069E-2</v>
      </c>
      <c r="W477" s="132">
        <v>5.5300000000000002E-3</v>
      </c>
    </row>
    <row r="478" spans="1:23">
      <c r="A478" t="s">
        <v>1214</v>
      </c>
      <c r="B478" t="s">
        <v>1255</v>
      </c>
      <c r="C478" t="s">
        <v>4240</v>
      </c>
      <c r="D478" t="s">
        <v>4241</v>
      </c>
      <c r="E478" t="s">
        <v>80</v>
      </c>
      <c r="F478" t="s">
        <v>4403</v>
      </c>
      <c r="G478" t="s">
        <v>4404</v>
      </c>
      <c r="H478" t="s">
        <v>322</v>
      </c>
      <c r="I478" t="s">
        <v>966</v>
      </c>
      <c r="J478" t="s">
        <v>206</v>
      </c>
      <c r="K478" t="s">
        <v>225</v>
      </c>
      <c r="L478" t="s">
        <v>345</v>
      </c>
      <c r="M478" t="s">
        <v>603</v>
      </c>
      <c r="N478" t="s">
        <v>340</v>
      </c>
      <c r="O478" t="s">
        <v>1216</v>
      </c>
      <c r="P478" s="131">
        <v>1275</v>
      </c>
      <c r="Q478" s="131">
        <v>3.3719999999999999</v>
      </c>
      <c r="R478" s="131">
        <v>21579</v>
      </c>
      <c r="T478" s="131">
        <v>927.74599999999998</v>
      </c>
      <c r="U478" s="132">
        <v>0</v>
      </c>
      <c r="V478" s="132">
        <v>1.9259999999999999E-2</v>
      </c>
      <c r="W478" s="132">
        <v>5.1500000000000001E-3</v>
      </c>
    </row>
    <row r="479" spans="1:23">
      <c r="A479" t="s">
        <v>1214</v>
      </c>
      <c r="B479" t="s">
        <v>1255</v>
      </c>
      <c r="C479" t="s">
        <v>4240</v>
      </c>
      <c r="D479" t="s">
        <v>4241</v>
      </c>
      <c r="E479" t="s">
        <v>80</v>
      </c>
      <c r="F479" t="s">
        <v>4415</v>
      </c>
      <c r="G479" t="s">
        <v>4416</v>
      </c>
      <c r="H479" t="s">
        <v>322</v>
      </c>
      <c r="I479" t="s">
        <v>966</v>
      </c>
      <c r="J479" t="s">
        <v>206</v>
      </c>
      <c r="K479" t="s">
        <v>225</v>
      </c>
      <c r="L479" t="s">
        <v>345</v>
      </c>
      <c r="M479" t="s">
        <v>736</v>
      </c>
      <c r="N479" t="s">
        <v>340</v>
      </c>
      <c r="O479" t="s">
        <v>1216</v>
      </c>
      <c r="P479" s="131">
        <v>882</v>
      </c>
      <c r="Q479" s="131">
        <v>3.3719999999999999</v>
      </c>
      <c r="R479" s="131">
        <v>23870</v>
      </c>
      <c r="T479" s="131">
        <v>709.91899999999998</v>
      </c>
      <c r="U479" s="132">
        <v>0</v>
      </c>
      <c r="V479" s="132">
        <v>1.474E-2</v>
      </c>
      <c r="W479" s="132">
        <v>3.9399999999999999E-3</v>
      </c>
    </row>
    <row r="480" spans="1:23">
      <c r="A480" t="s">
        <v>1214</v>
      </c>
      <c r="B480" t="s">
        <v>1255</v>
      </c>
      <c r="C480" t="s">
        <v>4244</v>
      </c>
      <c r="D480" t="s">
        <v>4245</v>
      </c>
      <c r="E480" t="s">
        <v>313</v>
      </c>
      <c r="F480" t="s">
        <v>4487</v>
      </c>
      <c r="G480" t="s">
        <v>4488</v>
      </c>
      <c r="H480" t="s">
        <v>322</v>
      </c>
      <c r="I480" t="s">
        <v>966</v>
      </c>
      <c r="J480" t="s">
        <v>206</v>
      </c>
      <c r="K480" t="s">
        <v>225</v>
      </c>
      <c r="L480" t="s">
        <v>345</v>
      </c>
      <c r="M480" t="s">
        <v>736</v>
      </c>
      <c r="N480" t="s">
        <v>340</v>
      </c>
      <c r="O480" t="s">
        <v>1216</v>
      </c>
      <c r="P480" s="131">
        <v>1992</v>
      </c>
      <c r="Q480" s="131">
        <v>3.3719999999999999</v>
      </c>
      <c r="R480" s="131">
        <v>8166</v>
      </c>
      <c r="T480" s="131">
        <v>548.51199999999994</v>
      </c>
      <c r="U480" s="132">
        <v>0</v>
      </c>
      <c r="V480" s="132">
        <v>1.1390000000000001E-2</v>
      </c>
      <c r="W480" s="132">
        <v>3.0400000000000002E-3</v>
      </c>
    </row>
    <row r="481" spans="1:23">
      <c r="A481" t="s">
        <v>1214</v>
      </c>
      <c r="B481" t="s">
        <v>1255</v>
      </c>
      <c r="C481" t="s">
        <v>4240</v>
      </c>
      <c r="D481" t="s">
        <v>4241</v>
      </c>
      <c r="E481" t="s">
        <v>80</v>
      </c>
      <c r="F481" t="s">
        <v>4505</v>
      </c>
      <c r="G481" t="s">
        <v>4506</v>
      </c>
      <c r="H481" t="s">
        <v>322</v>
      </c>
      <c r="I481" t="s">
        <v>966</v>
      </c>
      <c r="J481" t="s">
        <v>206</v>
      </c>
      <c r="K481" t="s">
        <v>239</v>
      </c>
      <c r="L481" t="s">
        <v>315</v>
      </c>
      <c r="M481" t="s">
        <v>707</v>
      </c>
      <c r="N481" t="s">
        <v>340</v>
      </c>
      <c r="O481" t="s">
        <v>1217</v>
      </c>
      <c r="P481" s="131">
        <v>466</v>
      </c>
      <c r="Q481" s="131">
        <v>3.9550000000000001</v>
      </c>
      <c r="R481" s="131">
        <v>24940</v>
      </c>
      <c r="T481" s="131">
        <v>459.67500000000001</v>
      </c>
      <c r="U481" s="132">
        <v>0</v>
      </c>
      <c r="V481" s="132">
        <v>9.5399999999999999E-3</v>
      </c>
      <c r="W481" s="132">
        <v>2.5500000000000002E-3</v>
      </c>
    </row>
    <row r="482" spans="1:23">
      <c r="A482" t="s">
        <v>1214</v>
      </c>
      <c r="B482" t="s">
        <v>1255</v>
      </c>
      <c r="C482" t="s">
        <v>4240</v>
      </c>
      <c r="D482" t="s">
        <v>4241</v>
      </c>
      <c r="E482" t="s">
        <v>80</v>
      </c>
      <c r="F482" t="s">
        <v>4511</v>
      </c>
      <c r="G482" t="s">
        <v>4512</v>
      </c>
      <c r="H482" t="s">
        <v>322</v>
      </c>
      <c r="I482" t="s">
        <v>968</v>
      </c>
      <c r="J482" t="s">
        <v>206</v>
      </c>
      <c r="K482" t="s">
        <v>225</v>
      </c>
      <c r="L482" t="s">
        <v>381</v>
      </c>
      <c r="M482" t="s">
        <v>733</v>
      </c>
      <c r="N482" t="s">
        <v>340</v>
      </c>
      <c r="O482" t="s">
        <v>1216</v>
      </c>
      <c r="P482" s="131">
        <v>1030</v>
      </c>
      <c r="Q482" s="131">
        <v>3.3719999999999999</v>
      </c>
      <c r="R482" s="131">
        <v>10036</v>
      </c>
      <c r="T482" s="131">
        <v>348.56599999999997</v>
      </c>
      <c r="U482" s="132">
        <v>0</v>
      </c>
      <c r="V482" s="132">
        <v>7.2399999999999999E-3</v>
      </c>
      <c r="W482" s="132">
        <v>1.9300000000000001E-3</v>
      </c>
    </row>
    <row r="483" spans="1:23">
      <c r="A483" t="s">
        <v>1214</v>
      </c>
      <c r="B483" t="s">
        <v>1255</v>
      </c>
      <c r="C483" t="s">
        <v>4451</v>
      </c>
      <c r="D483" t="s">
        <v>4452</v>
      </c>
      <c r="E483" t="s">
        <v>80</v>
      </c>
      <c r="F483" t="s">
        <v>4453</v>
      </c>
      <c r="G483" t="s">
        <v>4454</v>
      </c>
      <c r="H483" t="s">
        <v>322</v>
      </c>
      <c r="I483" t="s">
        <v>966</v>
      </c>
      <c r="J483" t="s">
        <v>206</v>
      </c>
      <c r="K483" t="s">
        <v>282</v>
      </c>
      <c r="L483" t="s">
        <v>315</v>
      </c>
      <c r="M483" t="s">
        <v>736</v>
      </c>
      <c r="N483" t="s">
        <v>340</v>
      </c>
      <c r="O483" t="s">
        <v>1217</v>
      </c>
      <c r="P483" s="131">
        <v>1712</v>
      </c>
      <c r="Q483" s="131">
        <v>3.9550000000000001</v>
      </c>
      <c r="R483" s="131">
        <v>4562</v>
      </c>
      <c r="T483" s="131">
        <v>308.90699999999998</v>
      </c>
      <c r="U483" s="132">
        <v>0</v>
      </c>
      <c r="V483" s="132">
        <v>6.4099999999999999E-3</v>
      </c>
      <c r="W483" s="132">
        <v>1.7099999999999999E-3</v>
      </c>
    </row>
    <row r="484" spans="1:23">
      <c r="A484" t="s">
        <v>1214</v>
      </c>
      <c r="B484" t="s">
        <v>1255</v>
      </c>
      <c r="C484" t="s">
        <v>4507</v>
      </c>
      <c r="D484" t="s">
        <v>4508</v>
      </c>
      <c r="E484" t="s">
        <v>80</v>
      </c>
      <c r="F484" t="s">
        <v>4509</v>
      </c>
      <c r="G484" t="s">
        <v>4510</v>
      </c>
      <c r="H484" t="s">
        <v>322</v>
      </c>
      <c r="I484" t="s">
        <v>966</v>
      </c>
      <c r="J484" t="s">
        <v>206</v>
      </c>
      <c r="K484" s="133" t="s">
        <v>269</v>
      </c>
      <c r="L484" t="s">
        <v>345</v>
      </c>
      <c r="M484" s="46" t="s">
        <v>589</v>
      </c>
      <c r="N484" t="s">
        <v>340</v>
      </c>
      <c r="O484" t="s">
        <v>1216</v>
      </c>
      <c r="P484" s="131">
        <v>2540</v>
      </c>
      <c r="Q484" s="131">
        <v>3.3719999999999999</v>
      </c>
      <c r="R484" s="131">
        <v>3433</v>
      </c>
      <c r="T484" s="131">
        <v>294.03199999999998</v>
      </c>
      <c r="U484" s="132">
        <v>0</v>
      </c>
      <c r="V484" s="132">
        <v>6.11E-3</v>
      </c>
      <c r="W484" s="132">
        <v>1.6299999999999999E-3</v>
      </c>
    </row>
    <row r="485" spans="1:23">
      <c r="A485" t="s">
        <v>1214</v>
      </c>
      <c r="B485" t="s">
        <v>1255</v>
      </c>
      <c r="C485" t="s">
        <v>4447</v>
      </c>
      <c r="D485" t="s">
        <v>4448</v>
      </c>
      <c r="E485" t="s">
        <v>80</v>
      </c>
      <c r="F485" t="s">
        <v>4455</v>
      </c>
      <c r="G485" t="s">
        <v>4456</v>
      </c>
      <c r="H485" t="s">
        <v>322</v>
      </c>
      <c r="I485" t="s">
        <v>966</v>
      </c>
      <c r="J485" t="s">
        <v>206</v>
      </c>
      <c r="K485" t="s">
        <v>225</v>
      </c>
      <c r="L485" t="s">
        <v>345</v>
      </c>
      <c r="M485" t="s">
        <v>736</v>
      </c>
      <c r="N485" t="s">
        <v>340</v>
      </c>
      <c r="O485" t="s">
        <v>1216</v>
      </c>
      <c r="P485" s="131">
        <v>1037</v>
      </c>
      <c r="Q485" s="131">
        <v>3.3719999999999999</v>
      </c>
      <c r="R485" s="131">
        <v>4500</v>
      </c>
      <c r="S485" s="131">
        <v>0.19400000000000001</v>
      </c>
      <c r="T485" s="131">
        <v>158.00899999999999</v>
      </c>
      <c r="U485" s="132">
        <v>0</v>
      </c>
      <c r="V485" s="132">
        <v>3.2799999999999999E-3</v>
      </c>
      <c r="W485" s="132">
        <v>8.8000000000000003E-4</v>
      </c>
    </row>
    <row r="486" spans="1:23">
      <c r="A486" t="s">
        <v>1214</v>
      </c>
      <c r="B486" t="s">
        <v>1256</v>
      </c>
      <c r="C486" t="s">
        <v>4248</v>
      </c>
      <c r="D486" t="s">
        <v>4249</v>
      </c>
      <c r="E486" t="s">
        <v>310</v>
      </c>
      <c r="F486" t="s">
        <v>4270</v>
      </c>
      <c r="G486" t="s">
        <v>4271</v>
      </c>
      <c r="H486" t="s">
        <v>322</v>
      </c>
      <c r="I486" t="s">
        <v>966</v>
      </c>
      <c r="J486" t="s">
        <v>205</v>
      </c>
      <c r="K486" t="s">
        <v>205</v>
      </c>
      <c r="L486" t="s">
        <v>341</v>
      </c>
      <c r="M486" t="s">
        <v>606</v>
      </c>
      <c r="N486" t="s">
        <v>340</v>
      </c>
      <c r="O486" t="s">
        <v>1213</v>
      </c>
      <c r="P486" s="131">
        <v>1430000</v>
      </c>
      <c r="Q486" s="131">
        <v>1</v>
      </c>
      <c r="R486" s="131">
        <v>7820</v>
      </c>
      <c r="T486" s="131">
        <v>111826</v>
      </c>
      <c r="U486" s="132">
        <v>4.6129999999999997E-2</v>
      </c>
      <c r="V486" s="132">
        <v>7.8100000000000003E-2</v>
      </c>
      <c r="W486" s="132">
        <v>2.8320000000000001E-2</v>
      </c>
    </row>
    <row r="487" spans="1:23">
      <c r="A487" t="s">
        <v>1214</v>
      </c>
      <c r="B487" t="s">
        <v>1256</v>
      </c>
      <c r="C487" t="s">
        <v>4334</v>
      </c>
      <c r="D487" t="s">
        <v>4335</v>
      </c>
      <c r="E487" t="s">
        <v>310</v>
      </c>
      <c r="F487" t="s">
        <v>4336</v>
      </c>
      <c r="G487" t="s">
        <v>4337</v>
      </c>
      <c r="H487" t="s">
        <v>322</v>
      </c>
      <c r="I487" t="s">
        <v>966</v>
      </c>
      <c r="J487" t="s">
        <v>205</v>
      </c>
      <c r="K487" t="s">
        <v>205</v>
      </c>
      <c r="L487" t="s">
        <v>341</v>
      </c>
      <c r="M487" t="s">
        <v>606</v>
      </c>
      <c r="N487" t="s">
        <v>340</v>
      </c>
      <c r="O487" t="s">
        <v>1213</v>
      </c>
      <c r="P487" s="131">
        <v>1120771</v>
      </c>
      <c r="Q487" s="131">
        <v>1</v>
      </c>
      <c r="R487" s="131">
        <v>9600</v>
      </c>
      <c r="T487" s="131">
        <v>107594.016</v>
      </c>
      <c r="U487" s="132">
        <v>4.4299999999999999E-2</v>
      </c>
      <c r="V487" s="132">
        <v>7.5139999999999998E-2</v>
      </c>
      <c r="W487" s="132">
        <v>2.725E-2</v>
      </c>
    </row>
    <row r="488" spans="1:23">
      <c r="A488" t="s">
        <v>1214</v>
      </c>
      <c r="B488" t="s">
        <v>1256</v>
      </c>
      <c r="C488" t="s">
        <v>4248</v>
      </c>
      <c r="D488" t="s">
        <v>4249</v>
      </c>
      <c r="E488" t="s">
        <v>310</v>
      </c>
      <c r="F488" t="s">
        <v>4332</v>
      </c>
      <c r="G488" t="s">
        <v>4333</v>
      </c>
      <c r="H488" t="s">
        <v>322</v>
      </c>
      <c r="I488" t="s">
        <v>967</v>
      </c>
      <c r="J488" t="s">
        <v>205</v>
      </c>
      <c r="K488" t="s">
        <v>205</v>
      </c>
      <c r="L488" t="s">
        <v>341</v>
      </c>
      <c r="M488" t="s">
        <v>577</v>
      </c>
      <c r="N488" t="s">
        <v>340</v>
      </c>
      <c r="O488" t="s">
        <v>1213</v>
      </c>
      <c r="P488" s="131">
        <v>16795500</v>
      </c>
      <c r="Q488" s="131">
        <v>1</v>
      </c>
      <c r="R488" s="131">
        <v>488.99</v>
      </c>
      <c r="T488" s="131">
        <v>82128.315000000002</v>
      </c>
      <c r="U488" s="132">
        <v>7.9979999999999996E-2</v>
      </c>
      <c r="V488" s="132">
        <v>5.7360000000000001E-2</v>
      </c>
      <c r="W488" s="132">
        <v>2.0799999999999999E-2</v>
      </c>
    </row>
    <row r="489" spans="1:23">
      <c r="A489" t="s">
        <v>1214</v>
      </c>
      <c r="B489" t="s">
        <v>1256</v>
      </c>
      <c r="C489" t="s">
        <v>4264</v>
      </c>
      <c r="D489" t="s">
        <v>4265</v>
      </c>
      <c r="E489" t="s">
        <v>310</v>
      </c>
      <c r="F489" t="s">
        <v>4338</v>
      </c>
      <c r="G489" t="s">
        <v>4339</v>
      </c>
      <c r="H489" t="s">
        <v>322</v>
      </c>
      <c r="I489" t="s">
        <v>966</v>
      </c>
      <c r="J489" t="s">
        <v>205</v>
      </c>
      <c r="K489" t="s">
        <v>205</v>
      </c>
      <c r="L489" t="s">
        <v>341</v>
      </c>
      <c r="M489" t="s">
        <v>599</v>
      </c>
      <c r="N489" t="s">
        <v>340</v>
      </c>
      <c r="O489" t="s">
        <v>1213</v>
      </c>
      <c r="P489" s="131">
        <v>413395</v>
      </c>
      <c r="Q489" s="131">
        <v>1</v>
      </c>
      <c r="R489" s="131">
        <v>19320</v>
      </c>
      <c r="T489" s="131">
        <v>79867.914000000004</v>
      </c>
      <c r="U489" s="132">
        <v>4.6699999999999998E-2</v>
      </c>
      <c r="V489" s="132">
        <v>5.5780000000000003E-2</v>
      </c>
      <c r="W489" s="132">
        <v>2.0230000000000001E-2</v>
      </c>
    </row>
    <row r="490" spans="1:23">
      <c r="A490" t="s">
        <v>1214</v>
      </c>
      <c r="B490" t="s">
        <v>1256</v>
      </c>
      <c r="C490" t="s">
        <v>4264</v>
      </c>
      <c r="D490" t="s">
        <v>4265</v>
      </c>
      <c r="E490" t="s">
        <v>310</v>
      </c>
      <c r="F490" t="s">
        <v>4276</v>
      </c>
      <c r="G490" t="s">
        <v>4277</v>
      </c>
      <c r="H490" t="s">
        <v>322</v>
      </c>
      <c r="I490" t="s">
        <v>966</v>
      </c>
      <c r="J490" t="s">
        <v>205</v>
      </c>
      <c r="K490" t="s">
        <v>205</v>
      </c>
      <c r="L490" t="s">
        <v>341</v>
      </c>
      <c r="M490" t="s">
        <v>606</v>
      </c>
      <c r="N490" t="s">
        <v>340</v>
      </c>
      <c r="O490" t="s">
        <v>1213</v>
      </c>
      <c r="P490" s="131">
        <v>1040275</v>
      </c>
      <c r="Q490" s="131">
        <v>1</v>
      </c>
      <c r="R490" s="131">
        <v>5943</v>
      </c>
      <c r="T490" s="131">
        <v>61823.542999999998</v>
      </c>
      <c r="U490" s="132">
        <v>8.5599999999999999E-3</v>
      </c>
      <c r="V490" s="132">
        <v>4.3180000000000003E-2</v>
      </c>
      <c r="W490" s="132">
        <v>1.566E-2</v>
      </c>
    </row>
    <row r="491" spans="1:23">
      <c r="A491" t="s">
        <v>1214</v>
      </c>
      <c r="B491" t="s">
        <v>1256</v>
      </c>
      <c r="C491" t="s">
        <v>4256</v>
      </c>
      <c r="D491" t="s">
        <v>4257</v>
      </c>
      <c r="E491" t="s">
        <v>310</v>
      </c>
      <c r="F491" t="s">
        <v>4268</v>
      </c>
      <c r="G491" t="s">
        <v>4269</v>
      </c>
      <c r="H491" t="s">
        <v>322</v>
      </c>
      <c r="I491" t="s">
        <v>966</v>
      </c>
      <c r="J491" t="s">
        <v>205</v>
      </c>
      <c r="K491" t="s">
        <v>205</v>
      </c>
      <c r="L491" t="s">
        <v>341</v>
      </c>
      <c r="M491" t="s">
        <v>606</v>
      </c>
      <c r="N491" t="s">
        <v>340</v>
      </c>
      <c r="O491" t="s">
        <v>1213</v>
      </c>
      <c r="P491" s="131">
        <v>994037</v>
      </c>
      <c r="Q491" s="131">
        <v>1</v>
      </c>
      <c r="R491" s="131">
        <v>5875</v>
      </c>
      <c r="T491" s="131">
        <v>58399.673999999999</v>
      </c>
      <c r="U491" s="132">
        <v>1.704E-2</v>
      </c>
      <c r="V491" s="132">
        <v>4.079E-2</v>
      </c>
      <c r="W491" s="132">
        <v>1.4789999999999999E-2</v>
      </c>
    </row>
    <row r="492" spans="1:23">
      <c r="A492" t="s">
        <v>1214</v>
      </c>
      <c r="B492" t="s">
        <v>1256</v>
      </c>
      <c r="C492" t="s">
        <v>4334</v>
      </c>
      <c r="D492" t="s">
        <v>4335</v>
      </c>
      <c r="E492" t="s">
        <v>310</v>
      </c>
      <c r="F492" t="s">
        <v>4360</v>
      </c>
      <c r="G492" t="s">
        <v>4361</v>
      </c>
      <c r="H492" t="s">
        <v>322</v>
      </c>
      <c r="I492" t="s">
        <v>966</v>
      </c>
      <c r="J492" t="s">
        <v>205</v>
      </c>
      <c r="K492" t="s">
        <v>205</v>
      </c>
      <c r="L492" t="s">
        <v>341</v>
      </c>
      <c r="M492" t="s">
        <v>599</v>
      </c>
      <c r="N492" t="s">
        <v>340</v>
      </c>
      <c r="O492" t="s">
        <v>1213</v>
      </c>
      <c r="P492" s="131">
        <v>550000</v>
      </c>
      <c r="Q492" s="131">
        <v>1</v>
      </c>
      <c r="R492" s="131">
        <v>10530</v>
      </c>
      <c r="T492" s="131">
        <v>57915</v>
      </c>
      <c r="U492" s="132">
        <v>2.6440000000000002E-2</v>
      </c>
      <c r="V492" s="132">
        <v>4.045E-2</v>
      </c>
      <c r="W492" s="132">
        <v>1.4670000000000001E-2</v>
      </c>
    </row>
    <row r="493" spans="1:23">
      <c r="A493" t="s">
        <v>1214</v>
      </c>
      <c r="B493" t="s">
        <v>1256</v>
      </c>
      <c r="C493" t="s">
        <v>4252</v>
      </c>
      <c r="D493" t="s">
        <v>4253</v>
      </c>
      <c r="E493" t="s">
        <v>310</v>
      </c>
      <c r="F493" t="s">
        <v>4286</v>
      </c>
      <c r="G493" t="s">
        <v>4287</v>
      </c>
      <c r="H493" t="s">
        <v>322</v>
      </c>
      <c r="I493" t="s">
        <v>967</v>
      </c>
      <c r="J493" t="s">
        <v>205</v>
      </c>
      <c r="K493" t="s">
        <v>205</v>
      </c>
      <c r="L493" t="s">
        <v>341</v>
      </c>
      <c r="M493" t="s">
        <v>577</v>
      </c>
      <c r="N493" t="s">
        <v>340</v>
      </c>
      <c r="O493" t="s">
        <v>1213</v>
      </c>
      <c r="P493" s="131">
        <v>15016769</v>
      </c>
      <c r="Q493" s="131">
        <v>1</v>
      </c>
      <c r="R493" s="131">
        <v>384.85</v>
      </c>
      <c r="T493" s="131">
        <v>57792.035000000003</v>
      </c>
      <c r="U493" s="132">
        <v>1.0919999999999999E-2</v>
      </c>
      <c r="V493" s="132">
        <v>4.036E-2</v>
      </c>
      <c r="W493" s="132">
        <v>1.464E-2</v>
      </c>
    </row>
    <row r="494" spans="1:23">
      <c r="A494" t="s">
        <v>1214</v>
      </c>
      <c r="B494" t="s">
        <v>1256</v>
      </c>
      <c r="C494" t="s">
        <v>4334</v>
      </c>
      <c r="D494" t="s">
        <v>4335</v>
      </c>
      <c r="E494" t="s">
        <v>310</v>
      </c>
      <c r="F494" t="s">
        <v>4382</v>
      </c>
      <c r="G494" t="s">
        <v>4383</v>
      </c>
      <c r="H494" t="s">
        <v>322</v>
      </c>
      <c r="I494" t="s">
        <v>966</v>
      </c>
      <c r="J494" t="s">
        <v>205</v>
      </c>
      <c r="K494" t="s">
        <v>205</v>
      </c>
      <c r="L494" t="s">
        <v>341</v>
      </c>
      <c r="M494" t="s">
        <v>598</v>
      </c>
      <c r="N494" t="s">
        <v>340</v>
      </c>
      <c r="O494" t="s">
        <v>1213</v>
      </c>
      <c r="P494" s="131">
        <v>410000</v>
      </c>
      <c r="Q494" s="131">
        <v>1</v>
      </c>
      <c r="R494" s="131">
        <v>11570</v>
      </c>
      <c r="T494" s="131">
        <v>47437</v>
      </c>
      <c r="U494" s="132">
        <v>4.3159999999999997E-2</v>
      </c>
      <c r="V494" s="132">
        <v>3.313E-2</v>
      </c>
      <c r="W494" s="132">
        <v>1.201E-2</v>
      </c>
    </row>
    <row r="495" spans="1:23">
      <c r="A495" t="s">
        <v>1214</v>
      </c>
      <c r="B495" t="s">
        <v>1256</v>
      </c>
      <c r="C495" t="s">
        <v>4256</v>
      </c>
      <c r="D495" t="s">
        <v>4257</v>
      </c>
      <c r="E495" t="s">
        <v>310</v>
      </c>
      <c r="F495" t="s">
        <v>4290</v>
      </c>
      <c r="G495" t="s">
        <v>4291</v>
      </c>
      <c r="H495" t="s">
        <v>322</v>
      </c>
      <c r="I495" t="s">
        <v>967</v>
      </c>
      <c r="J495" t="s">
        <v>205</v>
      </c>
      <c r="K495" t="s">
        <v>205</v>
      </c>
      <c r="L495" t="s">
        <v>341</v>
      </c>
      <c r="M495" t="s">
        <v>577</v>
      </c>
      <c r="N495" t="s">
        <v>340</v>
      </c>
      <c r="O495" t="s">
        <v>1213</v>
      </c>
      <c r="P495" s="131">
        <v>1225802</v>
      </c>
      <c r="Q495" s="131">
        <v>1</v>
      </c>
      <c r="R495" s="131">
        <v>3822.55</v>
      </c>
      <c r="T495" s="131">
        <v>46856.894</v>
      </c>
      <c r="U495" s="132">
        <v>1.702E-2</v>
      </c>
      <c r="V495" s="132">
        <v>3.2719999999999999E-2</v>
      </c>
      <c r="W495" s="132">
        <v>1.187E-2</v>
      </c>
    </row>
    <row r="496" spans="1:23">
      <c r="A496" t="s">
        <v>1214</v>
      </c>
      <c r="B496" t="s">
        <v>1256</v>
      </c>
      <c r="C496" t="s">
        <v>4334</v>
      </c>
      <c r="D496" t="s">
        <v>4335</v>
      </c>
      <c r="E496" t="s">
        <v>310</v>
      </c>
      <c r="F496" t="s">
        <v>4463</v>
      </c>
      <c r="G496" t="s">
        <v>4464</v>
      </c>
      <c r="H496" t="s">
        <v>322</v>
      </c>
      <c r="I496" t="s">
        <v>967</v>
      </c>
      <c r="J496" t="s">
        <v>205</v>
      </c>
      <c r="K496" t="s">
        <v>205</v>
      </c>
      <c r="L496" t="s">
        <v>341</v>
      </c>
      <c r="M496" t="s">
        <v>577</v>
      </c>
      <c r="N496" t="s">
        <v>340</v>
      </c>
      <c r="O496" t="s">
        <v>1213</v>
      </c>
      <c r="P496" s="131">
        <v>790861</v>
      </c>
      <c r="Q496" s="131">
        <v>1</v>
      </c>
      <c r="R496" s="131">
        <v>5603.55</v>
      </c>
      <c r="T496" s="131">
        <v>44316.292000000001</v>
      </c>
      <c r="U496" s="132">
        <v>0.13181000000000001</v>
      </c>
      <c r="V496" s="132">
        <v>3.0949999999999998E-2</v>
      </c>
      <c r="W496" s="132">
        <v>1.1220000000000001E-2</v>
      </c>
    </row>
    <row r="497" spans="1:23">
      <c r="A497" t="s">
        <v>1214</v>
      </c>
      <c r="B497" t="s">
        <v>1256</v>
      </c>
      <c r="C497" t="s">
        <v>4248</v>
      </c>
      <c r="D497" t="s">
        <v>4249</v>
      </c>
      <c r="E497" t="s">
        <v>310</v>
      </c>
      <c r="F497" t="s">
        <v>4322</v>
      </c>
      <c r="G497" t="s">
        <v>4323</v>
      </c>
      <c r="H497" t="s">
        <v>322</v>
      </c>
      <c r="I497" t="s">
        <v>966</v>
      </c>
      <c r="J497" t="s">
        <v>205</v>
      </c>
      <c r="K497" t="s">
        <v>205</v>
      </c>
      <c r="L497" t="s">
        <v>341</v>
      </c>
      <c r="M497" t="s">
        <v>599</v>
      </c>
      <c r="N497" t="s">
        <v>340</v>
      </c>
      <c r="O497" t="s">
        <v>1213</v>
      </c>
      <c r="P497" s="131">
        <v>454000</v>
      </c>
      <c r="Q497" s="131">
        <v>1</v>
      </c>
      <c r="R497" s="131">
        <v>8840</v>
      </c>
      <c r="T497" s="131">
        <v>40133.599999999999</v>
      </c>
      <c r="U497" s="132">
        <v>3.4049999999999997E-2</v>
      </c>
      <c r="V497" s="132">
        <v>2.8029999999999999E-2</v>
      </c>
      <c r="W497" s="132">
        <v>1.0160000000000001E-2</v>
      </c>
    </row>
    <row r="498" spans="1:23">
      <c r="A498" t="s">
        <v>1214</v>
      </c>
      <c r="B498" t="s">
        <v>1256</v>
      </c>
      <c r="C498" t="s">
        <v>4256</v>
      </c>
      <c r="D498" t="s">
        <v>4257</v>
      </c>
      <c r="E498" t="s">
        <v>310</v>
      </c>
      <c r="F498" t="s">
        <v>4310</v>
      </c>
      <c r="G498" t="s">
        <v>4311</v>
      </c>
      <c r="H498" t="s">
        <v>322</v>
      </c>
      <c r="I498" t="s">
        <v>967</v>
      </c>
      <c r="J498" t="s">
        <v>205</v>
      </c>
      <c r="K498" t="s">
        <v>205</v>
      </c>
      <c r="L498" t="s">
        <v>341</v>
      </c>
      <c r="M498" t="s">
        <v>631</v>
      </c>
      <c r="N498" t="s">
        <v>340</v>
      </c>
      <c r="O498" t="s">
        <v>1213</v>
      </c>
      <c r="P498" s="131">
        <v>950000</v>
      </c>
      <c r="Q498" s="131">
        <v>1</v>
      </c>
      <c r="R498" s="131">
        <v>4200.04</v>
      </c>
      <c r="T498" s="131">
        <v>39900.379999999997</v>
      </c>
      <c r="U498" s="132">
        <v>2.435E-2</v>
      </c>
      <c r="V498" s="132">
        <v>2.7869999999999999E-2</v>
      </c>
      <c r="W498" s="132">
        <v>1.0109999999999999E-2</v>
      </c>
    </row>
    <row r="499" spans="1:23">
      <c r="A499" t="s">
        <v>1214</v>
      </c>
      <c r="B499" t="s">
        <v>1256</v>
      </c>
      <c r="C499" t="s">
        <v>4256</v>
      </c>
      <c r="D499" t="s">
        <v>4257</v>
      </c>
      <c r="E499" t="s">
        <v>310</v>
      </c>
      <c r="F499" t="s">
        <v>4326</v>
      </c>
      <c r="G499" t="s">
        <v>4327</v>
      </c>
      <c r="H499" t="s">
        <v>322</v>
      </c>
      <c r="I499" t="s">
        <v>966</v>
      </c>
      <c r="J499" t="s">
        <v>205</v>
      </c>
      <c r="K499" t="s">
        <v>205</v>
      </c>
      <c r="L499" t="s">
        <v>341</v>
      </c>
      <c r="M499" t="s">
        <v>582</v>
      </c>
      <c r="N499" t="s">
        <v>340</v>
      </c>
      <c r="O499" t="s">
        <v>1213</v>
      </c>
      <c r="P499" s="131">
        <v>438000</v>
      </c>
      <c r="Q499" s="131">
        <v>1</v>
      </c>
      <c r="R499" s="131">
        <v>8146</v>
      </c>
      <c r="T499" s="131">
        <v>35679.480000000003</v>
      </c>
      <c r="U499" s="132">
        <v>3.1019999999999999E-2</v>
      </c>
      <c r="V499" s="132">
        <v>2.4920000000000001E-2</v>
      </c>
      <c r="W499" s="132">
        <v>9.0399999999999994E-3</v>
      </c>
    </row>
    <row r="500" spans="1:23">
      <c r="A500" t="s">
        <v>1214</v>
      </c>
      <c r="B500" t="s">
        <v>1256</v>
      </c>
      <c r="C500" t="s">
        <v>4256</v>
      </c>
      <c r="D500" t="s">
        <v>4257</v>
      </c>
      <c r="E500" t="s">
        <v>310</v>
      </c>
      <c r="F500" t="s">
        <v>4384</v>
      </c>
      <c r="G500" t="s">
        <v>4385</v>
      </c>
      <c r="H500" t="s">
        <v>322</v>
      </c>
      <c r="I500" t="s">
        <v>966</v>
      </c>
      <c r="J500" t="s">
        <v>205</v>
      </c>
      <c r="K500" t="s">
        <v>205</v>
      </c>
      <c r="L500" t="s">
        <v>341</v>
      </c>
      <c r="M500" t="s">
        <v>606</v>
      </c>
      <c r="N500" t="s">
        <v>340</v>
      </c>
      <c r="O500" t="s">
        <v>1213</v>
      </c>
      <c r="P500" s="131">
        <v>1102432</v>
      </c>
      <c r="Q500" s="131">
        <v>1</v>
      </c>
      <c r="R500" s="131">
        <v>2592</v>
      </c>
      <c r="T500" s="131">
        <v>28575.037</v>
      </c>
      <c r="U500" s="132">
        <v>3.9829999999999997E-2</v>
      </c>
      <c r="V500" s="132">
        <v>1.9959999999999999E-2</v>
      </c>
      <c r="W500" s="132">
        <v>7.2399999999999999E-3</v>
      </c>
    </row>
    <row r="501" spans="1:23">
      <c r="A501" t="s">
        <v>1214</v>
      </c>
      <c r="B501" t="s">
        <v>1256</v>
      </c>
      <c r="C501" t="s">
        <v>4248</v>
      </c>
      <c r="D501" t="s">
        <v>4249</v>
      </c>
      <c r="E501" t="s">
        <v>310</v>
      </c>
      <c r="F501" t="s">
        <v>4376</v>
      </c>
      <c r="G501" t="s">
        <v>4377</v>
      </c>
      <c r="H501" t="s">
        <v>322</v>
      </c>
      <c r="I501" t="s">
        <v>967</v>
      </c>
      <c r="J501" t="s">
        <v>205</v>
      </c>
      <c r="K501" t="s">
        <v>205</v>
      </c>
      <c r="L501" t="s">
        <v>341</v>
      </c>
      <c r="M501" t="s">
        <v>631</v>
      </c>
      <c r="N501" t="s">
        <v>340</v>
      </c>
      <c r="O501" t="s">
        <v>1213</v>
      </c>
      <c r="P501" s="131">
        <v>5760000</v>
      </c>
      <c r="Q501" s="131">
        <v>1</v>
      </c>
      <c r="R501" s="131">
        <v>482.69</v>
      </c>
      <c r="T501" s="131">
        <v>27802.944</v>
      </c>
      <c r="U501" s="132">
        <v>2.3390000000000001E-2</v>
      </c>
      <c r="V501" s="132">
        <v>1.942E-2</v>
      </c>
      <c r="W501" s="132">
        <v>7.0400000000000003E-3</v>
      </c>
    </row>
    <row r="502" spans="1:23">
      <c r="A502" t="s">
        <v>1214</v>
      </c>
      <c r="B502" t="s">
        <v>1256</v>
      </c>
      <c r="C502" t="s">
        <v>4252</v>
      </c>
      <c r="D502" t="s">
        <v>4253</v>
      </c>
      <c r="E502" t="s">
        <v>310</v>
      </c>
      <c r="F502" t="s">
        <v>4312</v>
      </c>
      <c r="G502" t="s">
        <v>4313</v>
      </c>
      <c r="H502" t="s">
        <v>322</v>
      </c>
      <c r="I502" t="s">
        <v>966</v>
      </c>
      <c r="J502" t="s">
        <v>205</v>
      </c>
      <c r="K502" t="s">
        <v>205</v>
      </c>
      <c r="L502" t="s">
        <v>341</v>
      </c>
      <c r="M502" t="s">
        <v>605</v>
      </c>
      <c r="N502" t="s">
        <v>340</v>
      </c>
      <c r="O502" t="s">
        <v>1213</v>
      </c>
      <c r="P502" s="131">
        <v>118667</v>
      </c>
      <c r="Q502" s="131">
        <v>1</v>
      </c>
      <c r="R502" s="131">
        <v>20650</v>
      </c>
      <c r="T502" s="131">
        <v>24504.736000000001</v>
      </c>
      <c r="U502" s="132">
        <v>1.1900000000000001E-3</v>
      </c>
      <c r="V502" s="132">
        <v>1.711E-2</v>
      </c>
      <c r="W502" s="132">
        <v>6.2100000000000002E-3</v>
      </c>
    </row>
    <row r="503" spans="1:23">
      <c r="A503" t="s">
        <v>1214</v>
      </c>
      <c r="B503" t="s">
        <v>1256</v>
      </c>
      <c r="C503" t="s">
        <v>4248</v>
      </c>
      <c r="D503" t="s">
        <v>4249</v>
      </c>
      <c r="E503" t="s">
        <v>310</v>
      </c>
      <c r="F503" t="s">
        <v>4467</v>
      </c>
      <c r="G503" t="s">
        <v>4468</v>
      </c>
      <c r="H503" t="s">
        <v>322</v>
      </c>
      <c r="I503" t="s">
        <v>967</v>
      </c>
      <c r="J503" t="s">
        <v>205</v>
      </c>
      <c r="K503" t="s">
        <v>205</v>
      </c>
      <c r="L503" t="s">
        <v>341</v>
      </c>
      <c r="M503" t="s">
        <v>574</v>
      </c>
      <c r="N503" t="s">
        <v>340</v>
      </c>
      <c r="O503" t="s">
        <v>1213</v>
      </c>
      <c r="P503" s="131">
        <v>4980000</v>
      </c>
      <c r="Q503" s="131">
        <v>1</v>
      </c>
      <c r="R503" s="131">
        <v>486.63</v>
      </c>
      <c r="T503" s="131">
        <v>24234.173999999999</v>
      </c>
      <c r="U503" s="132">
        <v>2.0840000000000001E-2</v>
      </c>
      <c r="V503" s="132">
        <v>1.6930000000000001E-2</v>
      </c>
      <c r="W503" s="132">
        <v>6.1399999999999996E-3</v>
      </c>
    </row>
    <row r="504" spans="1:23">
      <c r="A504" t="s">
        <v>1214</v>
      </c>
      <c r="B504" t="s">
        <v>1256</v>
      </c>
      <c r="C504" t="s">
        <v>4264</v>
      </c>
      <c r="D504" t="s">
        <v>4265</v>
      </c>
      <c r="E504" t="s">
        <v>310</v>
      </c>
      <c r="F504" t="s">
        <v>4549</v>
      </c>
      <c r="G504" t="s">
        <v>4550</v>
      </c>
      <c r="H504" t="s">
        <v>322</v>
      </c>
      <c r="I504" t="s">
        <v>967</v>
      </c>
      <c r="J504" t="s">
        <v>205</v>
      </c>
      <c r="K504" t="s">
        <v>205</v>
      </c>
      <c r="L504" t="s">
        <v>341</v>
      </c>
      <c r="M504" t="s">
        <v>631</v>
      </c>
      <c r="N504" t="s">
        <v>340</v>
      </c>
      <c r="O504" t="s">
        <v>1213</v>
      </c>
      <c r="P504" s="131">
        <v>5630737</v>
      </c>
      <c r="Q504" s="131">
        <v>1</v>
      </c>
      <c r="R504" s="131">
        <v>417.86</v>
      </c>
      <c r="T504" s="131">
        <v>23528.598000000002</v>
      </c>
      <c r="U504" s="132">
        <v>4.2200000000000001E-2</v>
      </c>
      <c r="V504" s="132">
        <v>1.643E-2</v>
      </c>
      <c r="W504" s="132">
        <v>5.96E-3</v>
      </c>
    </row>
    <row r="505" spans="1:23">
      <c r="A505" t="s">
        <v>1214</v>
      </c>
      <c r="B505" t="s">
        <v>1256</v>
      </c>
      <c r="C505" t="s">
        <v>4256</v>
      </c>
      <c r="D505" t="s">
        <v>4257</v>
      </c>
      <c r="E505" t="s">
        <v>310</v>
      </c>
      <c r="F505" t="s">
        <v>4551</v>
      </c>
      <c r="G505" t="s">
        <v>4552</v>
      </c>
      <c r="H505" t="s">
        <v>322</v>
      </c>
      <c r="I505" t="s">
        <v>966</v>
      </c>
      <c r="J505" t="s">
        <v>205</v>
      </c>
      <c r="K505" t="s">
        <v>205</v>
      </c>
      <c r="L505" t="s">
        <v>341</v>
      </c>
      <c r="M505" t="s">
        <v>598</v>
      </c>
      <c r="N505" t="s">
        <v>340</v>
      </c>
      <c r="O505" t="s">
        <v>1213</v>
      </c>
      <c r="P505" s="131">
        <v>28645</v>
      </c>
      <c r="Q505" s="131">
        <v>1</v>
      </c>
      <c r="R505" s="131">
        <v>73220</v>
      </c>
      <c r="T505" s="131">
        <v>20973.868999999999</v>
      </c>
      <c r="U505" s="132">
        <v>6.77E-3</v>
      </c>
      <c r="V505" s="132">
        <v>1.465E-2</v>
      </c>
      <c r="W505" s="132">
        <v>5.3099999999999996E-3</v>
      </c>
    </row>
    <row r="506" spans="1:23">
      <c r="A506" t="s">
        <v>1214</v>
      </c>
      <c r="B506" t="s">
        <v>1256</v>
      </c>
      <c r="C506" t="s">
        <v>4264</v>
      </c>
      <c r="D506" t="s">
        <v>4265</v>
      </c>
      <c r="E506" t="s">
        <v>310</v>
      </c>
      <c r="F506" t="s">
        <v>4318</v>
      </c>
      <c r="G506" t="s">
        <v>4319</v>
      </c>
      <c r="H506" t="s">
        <v>322</v>
      </c>
      <c r="I506" t="s">
        <v>967</v>
      </c>
      <c r="J506" t="s">
        <v>205</v>
      </c>
      <c r="K506" t="s">
        <v>205</v>
      </c>
      <c r="L506" t="s">
        <v>341</v>
      </c>
      <c r="M506" t="s">
        <v>631</v>
      </c>
      <c r="N506" t="s">
        <v>340</v>
      </c>
      <c r="O506" t="s">
        <v>1213</v>
      </c>
      <c r="P506" s="131">
        <v>4800000</v>
      </c>
      <c r="Q506" s="131">
        <v>1</v>
      </c>
      <c r="R506" s="131">
        <v>415.44</v>
      </c>
      <c r="T506" s="131">
        <v>19941.12</v>
      </c>
      <c r="U506" s="132">
        <v>1.7590000000000001E-2</v>
      </c>
      <c r="V506" s="132">
        <v>1.393E-2</v>
      </c>
      <c r="W506" s="132">
        <v>5.0499999999999998E-3</v>
      </c>
    </row>
    <row r="507" spans="1:23">
      <c r="A507" t="s">
        <v>1214</v>
      </c>
      <c r="B507" t="s">
        <v>1256</v>
      </c>
      <c r="C507" t="s">
        <v>4264</v>
      </c>
      <c r="D507" t="s">
        <v>4265</v>
      </c>
      <c r="E507" t="s">
        <v>310</v>
      </c>
      <c r="F507" t="s">
        <v>4288</v>
      </c>
      <c r="G507" t="s">
        <v>4289</v>
      </c>
      <c r="H507" t="s">
        <v>322</v>
      </c>
      <c r="I507" t="s">
        <v>967</v>
      </c>
      <c r="J507" t="s">
        <v>205</v>
      </c>
      <c r="K507" t="s">
        <v>205</v>
      </c>
      <c r="L507" t="s">
        <v>341</v>
      </c>
      <c r="M507" t="s">
        <v>577</v>
      </c>
      <c r="N507" t="s">
        <v>340</v>
      </c>
      <c r="O507" t="s">
        <v>1213</v>
      </c>
      <c r="P507" s="131">
        <v>5000000</v>
      </c>
      <c r="Q507" s="131">
        <v>1</v>
      </c>
      <c r="R507" s="131">
        <v>382.71</v>
      </c>
      <c r="T507" s="131">
        <v>19135.5</v>
      </c>
      <c r="U507" s="132">
        <v>1.618E-2</v>
      </c>
      <c r="V507" s="132">
        <v>1.336E-2</v>
      </c>
      <c r="W507" s="132">
        <v>4.8500000000000001E-3</v>
      </c>
    </row>
    <row r="508" spans="1:23">
      <c r="A508" t="s">
        <v>1214</v>
      </c>
      <c r="B508" t="s">
        <v>1256</v>
      </c>
      <c r="C508" t="s">
        <v>4264</v>
      </c>
      <c r="D508" t="s">
        <v>4265</v>
      </c>
      <c r="E508" t="s">
        <v>310</v>
      </c>
      <c r="F508" t="s">
        <v>4304</v>
      </c>
      <c r="G508" t="s">
        <v>4305</v>
      </c>
      <c r="H508" t="s">
        <v>322</v>
      </c>
      <c r="I508" t="s">
        <v>966</v>
      </c>
      <c r="J508" t="s">
        <v>205</v>
      </c>
      <c r="K508" t="s">
        <v>205</v>
      </c>
      <c r="L508" t="s">
        <v>341</v>
      </c>
      <c r="M508" t="s">
        <v>583</v>
      </c>
      <c r="N508" t="s">
        <v>340</v>
      </c>
      <c r="O508" t="s">
        <v>1213</v>
      </c>
      <c r="P508" s="131">
        <v>88000</v>
      </c>
      <c r="Q508" s="131">
        <v>1</v>
      </c>
      <c r="R508" s="131">
        <v>20650</v>
      </c>
      <c r="T508" s="131">
        <v>18172</v>
      </c>
      <c r="U508" s="132">
        <v>7.7099999999999998E-3</v>
      </c>
      <c r="V508" s="132">
        <v>1.269E-2</v>
      </c>
      <c r="W508" s="132">
        <v>4.5999999999999999E-3</v>
      </c>
    </row>
    <row r="509" spans="1:23">
      <c r="A509" t="s">
        <v>1214</v>
      </c>
      <c r="B509" t="s">
        <v>1256</v>
      </c>
      <c r="C509" t="s">
        <v>4264</v>
      </c>
      <c r="D509" t="s">
        <v>4265</v>
      </c>
      <c r="E509" t="s">
        <v>310</v>
      </c>
      <c r="F509" t="s">
        <v>4553</v>
      </c>
      <c r="G509" t="s">
        <v>4554</v>
      </c>
      <c r="H509" t="s">
        <v>322</v>
      </c>
      <c r="I509" t="s">
        <v>966</v>
      </c>
      <c r="J509" t="s">
        <v>205</v>
      </c>
      <c r="K509" t="s">
        <v>205</v>
      </c>
      <c r="L509" t="s">
        <v>341</v>
      </c>
      <c r="M509" t="s">
        <v>722</v>
      </c>
      <c r="N509" t="s">
        <v>340</v>
      </c>
      <c r="O509" t="s">
        <v>1213</v>
      </c>
      <c r="P509" s="131">
        <v>326745</v>
      </c>
      <c r="Q509" s="131">
        <v>1</v>
      </c>
      <c r="R509" s="131">
        <v>5105</v>
      </c>
      <c r="T509" s="131">
        <v>16680.331999999999</v>
      </c>
      <c r="U509" s="132">
        <v>8.7200000000000003E-3</v>
      </c>
      <c r="V509" s="132">
        <v>1.1650000000000001E-2</v>
      </c>
      <c r="W509" s="132">
        <v>4.2199999999999998E-3</v>
      </c>
    </row>
    <row r="510" spans="1:23">
      <c r="A510" t="s">
        <v>1214</v>
      </c>
      <c r="B510" t="s">
        <v>1256</v>
      </c>
      <c r="C510" t="s">
        <v>4256</v>
      </c>
      <c r="D510" t="s">
        <v>4257</v>
      </c>
      <c r="E510" t="s">
        <v>310</v>
      </c>
      <c r="F510" t="s">
        <v>4555</v>
      </c>
      <c r="G510" t="s">
        <v>4556</v>
      </c>
      <c r="H510" t="s">
        <v>322</v>
      </c>
      <c r="I510" t="s">
        <v>966</v>
      </c>
      <c r="J510" t="s">
        <v>205</v>
      </c>
      <c r="K510" t="s">
        <v>205</v>
      </c>
      <c r="L510" t="s">
        <v>341</v>
      </c>
      <c r="M510" t="s">
        <v>721</v>
      </c>
      <c r="N510" t="s">
        <v>340</v>
      </c>
      <c r="O510" t="s">
        <v>1213</v>
      </c>
      <c r="P510" s="131">
        <v>33000</v>
      </c>
      <c r="Q510" s="131">
        <v>1</v>
      </c>
      <c r="R510" s="131">
        <v>48150</v>
      </c>
      <c r="T510" s="131">
        <v>15889.5</v>
      </c>
      <c r="U510" s="132">
        <v>2.1170000000000001E-2</v>
      </c>
      <c r="V510" s="132">
        <v>1.11E-2</v>
      </c>
      <c r="W510" s="132">
        <v>4.0200000000000001E-3</v>
      </c>
    </row>
    <row r="511" spans="1:23">
      <c r="A511" t="s">
        <v>1214</v>
      </c>
      <c r="B511" t="s">
        <v>1256</v>
      </c>
      <c r="C511" t="s">
        <v>4248</v>
      </c>
      <c r="D511" t="s">
        <v>4249</v>
      </c>
      <c r="E511" t="s">
        <v>310</v>
      </c>
      <c r="F511" t="s">
        <v>4501</v>
      </c>
      <c r="G511" t="s">
        <v>4502</v>
      </c>
      <c r="H511" t="s">
        <v>322</v>
      </c>
      <c r="I511" t="s">
        <v>966</v>
      </c>
      <c r="J511" t="s">
        <v>205</v>
      </c>
      <c r="K511" t="s">
        <v>205</v>
      </c>
      <c r="L511" t="s">
        <v>341</v>
      </c>
      <c r="M511" t="s">
        <v>717</v>
      </c>
      <c r="N511" t="s">
        <v>340</v>
      </c>
      <c r="O511" t="s">
        <v>1213</v>
      </c>
      <c r="P511" s="131">
        <v>590000</v>
      </c>
      <c r="Q511" s="131">
        <v>1</v>
      </c>
      <c r="R511" s="131">
        <v>2539</v>
      </c>
      <c r="T511" s="131">
        <v>14980.1</v>
      </c>
      <c r="U511" s="132">
        <v>9.0770000000000003E-2</v>
      </c>
      <c r="V511" s="132">
        <v>1.0460000000000001E-2</v>
      </c>
      <c r="W511" s="132">
        <v>3.79E-3</v>
      </c>
    </row>
    <row r="512" spans="1:23">
      <c r="A512" t="s">
        <v>1214</v>
      </c>
      <c r="B512" t="s">
        <v>1256</v>
      </c>
      <c r="C512" t="s">
        <v>4264</v>
      </c>
      <c r="D512" t="s">
        <v>4265</v>
      </c>
      <c r="E512" t="s">
        <v>310</v>
      </c>
      <c r="F512" t="s">
        <v>4274</v>
      </c>
      <c r="G512" t="s">
        <v>4275</v>
      </c>
      <c r="H512" t="s">
        <v>322</v>
      </c>
      <c r="I512" t="s">
        <v>966</v>
      </c>
      <c r="J512" t="s">
        <v>205</v>
      </c>
      <c r="K512" t="s">
        <v>205</v>
      </c>
      <c r="L512" t="s">
        <v>341</v>
      </c>
      <c r="M512" t="s">
        <v>605</v>
      </c>
      <c r="N512" t="s">
        <v>340</v>
      </c>
      <c r="O512" t="s">
        <v>1213</v>
      </c>
      <c r="P512" s="131">
        <v>577000</v>
      </c>
      <c r="Q512" s="131">
        <v>1</v>
      </c>
      <c r="R512" s="131">
        <v>2432</v>
      </c>
      <c r="T512" s="131">
        <v>14032.64</v>
      </c>
      <c r="U512" s="132">
        <v>1.5200000000000001E-3</v>
      </c>
      <c r="V512" s="132">
        <v>9.7999999999999997E-3</v>
      </c>
      <c r="W512" s="132">
        <v>3.5500000000000002E-3</v>
      </c>
    </row>
    <row r="513" spans="1:23">
      <c r="A513" t="s">
        <v>1214</v>
      </c>
      <c r="B513" t="s">
        <v>1256</v>
      </c>
      <c r="C513" t="s">
        <v>4256</v>
      </c>
      <c r="D513" t="s">
        <v>4257</v>
      </c>
      <c r="E513" t="s">
        <v>310</v>
      </c>
      <c r="F513" t="s">
        <v>4296</v>
      </c>
      <c r="G513" t="s">
        <v>4297</v>
      </c>
      <c r="H513" t="s">
        <v>322</v>
      </c>
      <c r="I513" t="s">
        <v>966</v>
      </c>
      <c r="J513" t="s">
        <v>205</v>
      </c>
      <c r="K513" t="s">
        <v>205</v>
      </c>
      <c r="L513" t="s">
        <v>341</v>
      </c>
      <c r="M513" t="s">
        <v>605</v>
      </c>
      <c r="N513" t="s">
        <v>340</v>
      </c>
      <c r="O513" t="s">
        <v>1213</v>
      </c>
      <c r="P513" s="131">
        <v>51847</v>
      </c>
      <c r="Q513" s="131">
        <v>1</v>
      </c>
      <c r="R513" s="131">
        <v>22980</v>
      </c>
      <c r="T513" s="131">
        <v>11914.441000000001</v>
      </c>
      <c r="U513" s="132">
        <v>1.7700000000000001E-3</v>
      </c>
      <c r="V513" s="132">
        <v>8.3199999999999993E-3</v>
      </c>
      <c r="W513" s="132">
        <v>3.0200000000000001E-3</v>
      </c>
    </row>
    <row r="514" spans="1:23">
      <c r="A514" t="s">
        <v>1214</v>
      </c>
      <c r="B514" t="s">
        <v>1256</v>
      </c>
      <c r="C514" t="s">
        <v>4334</v>
      </c>
      <c r="D514" t="s">
        <v>4335</v>
      </c>
      <c r="E514" t="s">
        <v>310</v>
      </c>
      <c r="F514" t="s">
        <v>4374</v>
      </c>
      <c r="G514" t="s">
        <v>4375</v>
      </c>
      <c r="H514" t="s">
        <v>322</v>
      </c>
      <c r="I514" t="s">
        <v>966</v>
      </c>
      <c r="J514" t="s">
        <v>205</v>
      </c>
      <c r="K514" t="s">
        <v>205</v>
      </c>
      <c r="L514" t="s">
        <v>341</v>
      </c>
      <c r="M514" t="s">
        <v>605</v>
      </c>
      <c r="N514" t="s">
        <v>340</v>
      </c>
      <c r="O514" t="s">
        <v>1213</v>
      </c>
      <c r="P514" s="131">
        <v>101919</v>
      </c>
      <c r="Q514" s="131">
        <v>1</v>
      </c>
      <c r="R514" s="131">
        <v>10390</v>
      </c>
      <c r="T514" s="131">
        <v>10589.384</v>
      </c>
      <c r="U514" s="132">
        <v>1.49E-3</v>
      </c>
      <c r="V514" s="132">
        <v>7.4000000000000003E-3</v>
      </c>
      <c r="W514" s="132">
        <v>2.6800000000000001E-3</v>
      </c>
    </row>
    <row r="515" spans="1:23">
      <c r="A515" t="s">
        <v>1214</v>
      </c>
      <c r="B515" t="s">
        <v>1256</v>
      </c>
      <c r="C515" t="s">
        <v>4232</v>
      </c>
      <c r="D515" t="s">
        <v>4233</v>
      </c>
      <c r="E515" t="s">
        <v>80</v>
      </c>
      <c r="F515" t="s">
        <v>4234</v>
      </c>
      <c r="G515" t="s">
        <v>4235</v>
      </c>
      <c r="H515" t="s">
        <v>322</v>
      </c>
      <c r="I515" t="s">
        <v>966</v>
      </c>
      <c r="J515" t="s">
        <v>206</v>
      </c>
      <c r="K515" t="s">
        <v>225</v>
      </c>
      <c r="L515" t="s">
        <v>381</v>
      </c>
      <c r="M515" t="s">
        <v>605</v>
      </c>
      <c r="N515" t="s">
        <v>340</v>
      </c>
      <c r="O515" t="s">
        <v>1216</v>
      </c>
      <c r="P515" s="131">
        <v>32470</v>
      </c>
      <c r="Q515" s="131">
        <v>3.3719999999999999</v>
      </c>
      <c r="R515" s="131">
        <v>122758</v>
      </c>
      <c r="T515" s="131">
        <v>134406.31</v>
      </c>
      <c r="U515" s="132">
        <v>0</v>
      </c>
      <c r="V515" s="132">
        <v>9.3869999999999995E-2</v>
      </c>
      <c r="W515" s="132">
        <v>3.4040000000000001E-2</v>
      </c>
    </row>
    <row r="516" spans="1:23">
      <c r="A516" t="s">
        <v>1214</v>
      </c>
      <c r="B516" t="s">
        <v>1256</v>
      </c>
      <c r="C516" t="s">
        <v>4244</v>
      </c>
      <c r="D516" t="s">
        <v>4245</v>
      </c>
      <c r="E516" t="s">
        <v>313</v>
      </c>
      <c r="F516" t="s">
        <v>4246</v>
      </c>
      <c r="G516" t="s">
        <v>4247</v>
      </c>
      <c r="H516" t="s">
        <v>322</v>
      </c>
      <c r="I516" t="s">
        <v>966</v>
      </c>
      <c r="J516" t="s">
        <v>206</v>
      </c>
      <c r="K516" t="s">
        <v>225</v>
      </c>
      <c r="L516" t="s">
        <v>345</v>
      </c>
      <c r="M516" t="s">
        <v>605</v>
      </c>
      <c r="N516" t="s">
        <v>340</v>
      </c>
      <c r="O516" t="s">
        <v>1216</v>
      </c>
      <c r="P516" s="131">
        <v>52170</v>
      </c>
      <c r="Q516" s="131">
        <v>3.3719999999999999</v>
      </c>
      <c r="R516" s="131">
        <v>61785</v>
      </c>
      <c r="S516" s="131">
        <v>68.888000000000005</v>
      </c>
      <c r="T516" s="131">
        <v>108922.75599999999</v>
      </c>
      <c r="U516" s="132">
        <v>0</v>
      </c>
      <c r="V516" s="132">
        <v>7.6119999999999993E-2</v>
      </c>
      <c r="W516" s="132">
        <v>2.76E-2</v>
      </c>
    </row>
    <row r="517" spans="1:23">
      <c r="A517" t="s">
        <v>1214</v>
      </c>
      <c r="B517" t="s">
        <v>1256</v>
      </c>
      <c r="C517" t="s">
        <v>4240</v>
      </c>
      <c r="D517" t="s">
        <v>4241</v>
      </c>
      <c r="E517" t="s">
        <v>80</v>
      </c>
      <c r="F517" t="s">
        <v>4557</v>
      </c>
      <c r="G517" t="s">
        <v>4558</v>
      </c>
      <c r="H517" t="s">
        <v>322</v>
      </c>
      <c r="I517" t="s">
        <v>966</v>
      </c>
      <c r="J517" t="s">
        <v>206</v>
      </c>
      <c r="K517" t="s">
        <v>225</v>
      </c>
      <c r="L517" t="s">
        <v>381</v>
      </c>
      <c r="M517" t="s">
        <v>605</v>
      </c>
      <c r="N517" t="s">
        <v>340</v>
      </c>
      <c r="O517" t="s">
        <v>1216</v>
      </c>
      <c r="P517" s="131">
        <v>10217</v>
      </c>
      <c r="Q517" s="131">
        <v>3.3719999999999999</v>
      </c>
      <c r="R517" s="131">
        <v>65997</v>
      </c>
      <c r="T517" s="131">
        <v>22737.103999999999</v>
      </c>
      <c r="U517" s="132">
        <v>0</v>
      </c>
      <c r="V517" s="132">
        <v>1.5879999999999998E-2</v>
      </c>
      <c r="W517" s="132">
        <v>5.7600000000000004E-3</v>
      </c>
    </row>
    <row r="518" spans="1:23">
      <c r="A518" t="s">
        <v>1214</v>
      </c>
      <c r="B518" t="s">
        <v>1256</v>
      </c>
      <c r="C518" t="s">
        <v>4559</v>
      </c>
      <c r="D518" t="s">
        <v>4560</v>
      </c>
      <c r="E518" t="s">
        <v>80</v>
      </c>
      <c r="F518" t="s">
        <v>4561</v>
      </c>
      <c r="G518" t="s">
        <v>4562</v>
      </c>
      <c r="H518" t="s">
        <v>322</v>
      </c>
      <c r="I518" t="s">
        <v>966</v>
      </c>
      <c r="J518" t="s">
        <v>206</v>
      </c>
      <c r="K518" t="s">
        <v>225</v>
      </c>
      <c r="L518" t="s">
        <v>345</v>
      </c>
      <c r="M518" t="s">
        <v>736</v>
      </c>
      <c r="N518" t="s">
        <v>340</v>
      </c>
      <c r="O518" t="s">
        <v>1216</v>
      </c>
      <c r="P518" s="131">
        <v>35280</v>
      </c>
      <c r="Q518" s="131">
        <v>3.3719999999999999</v>
      </c>
      <c r="R518" s="131">
        <v>2650</v>
      </c>
      <c r="T518" s="131">
        <v>3152.55</v>
      </c>
      <c r="U518" s="132">
        <v>0</v>
      </c>
      <c r="V518" s="132">
        <v>2.2000000000000001E-3</v>
      </c>
      <c r="W518" s="132">
        <v>8.0000000000000004E-4</v>
      </c>
    </row>
    <row r="519" spans="1:23">
      <c r="A519" t="s">
        <v>1214</v>
      </c>
      <c r="B519" t="s">
        <v>1257</v>
      </c>
      <c r="C519" t="s">
        <v>4264</v>
      </c>
      <c r="D519" t="s">
        <v>4265</v>
      </c>
      <c r="E519" t="s">
        <v>310</v>
      </c>
      <c r="F519" t="s">
        <v>4276</v>
      </c>
      <c r="G519" t="s">
        <v>4277</v>
      </c>
      <c r="H519" t="s">
        <v>322</v>
      </c>
      <c r="I519" t="s">
        <v>966</v>
      </c>
      <c r="J519" t="s">
        <v>205</v>
      </c>
      <c r="K519" t="s">
        <v>205</v>
      </c>
      <c r="L519" t="s">
        <v>341</v>
      </c>
      <c r="M519" t="s">
        <v>606</v>
      </c>
      <c r="N519" t="s">
        <v>340</v>
      </c>
      <c r="O519" t="s">
        <v>1213</v>
      </c>
      <c r="P519" s="131">
        <v>1283946</v>
      </c>
      <c r="Q519" s="131">
        <v>1</v>
      </c>
      <c r="R519" s="131">
        <v>5943</v>
      </c>
      <c r="T519" s="131">
        <v>76304.910999999993</v>
      </c>
      <c r="U519" s="132">
        <v>1.057E-2</v>
      </c>
      <c r="V519" s="132">
        <v>0.10551000000000001</v>
      </c>
      <c r="W519" s="132">
        <v>5.7279999999999998E-2</v>
      </c>
    </row>
    <row r="520" spans="1:23">
      <c r="A520" t="s">
        <v>1214</v>
      </c>
      <c r="B520" t="s">
        <v>1257</v>
      </c>
      <c r="C520" t="s">
        <v>4248</v>
      </c>
      <c r="D520" t="s">
        <v>4249</v>
      </c>
      <c r="E520" t="s">
        <v>310</v>
      </c>
      <c r="F520" t="s">
        <v>4270</v>
      </c>
      <c r="G520" t="s">
        <v>4271</v>
      </c>
      <c r="H520" t="s">
        <v>322</v>
      </c>
      <c r="I520" t="s">
        <v>966</v>
      </c>
      <c r="J520" t="s">
        <v>205</v>
      </c>
      <c r="K520" t="s">
        <v>205</v>
      </c>
      <c r="L520" t="s">
        <v>341</v>
      </c>
      <c r="M520" t="s">
        <v>606</v>
      </c>
      <c r="N520" t="s">
        <v>340</v>
      </c>
      <c r="O520" t="s">
        <v>1213</v>
      </c>
      <c r="P520" s="131">
        <v>909849</v>
      </c>
      <c r="Q520" s="131">
        <v>1</v>
      </c>
      <c r="R520" s="131">
        <v>7820</v>
      </c>
      <c r="T520" s="131">
        <v>71150.191999999995</v>
      </c>
      <c r="U520" s="132">
        <v>2.9350000000000001E-2</v>
      </c>
      <c r="V520" s="132">
        <v>9.8390000000000005E-2</v>
      </c>
      <c r="W520" s="132">
        <v>5.3409999999999999E-2</v>
      </c>
    </row>
    <row r="521" spans="1:23">
      <c r="A521" t="s">
        <v>1214</v>
      </c>
      <c r="B521" t="s">
        <v>1257</v>
      </c>
      <c r="C521" t="s">
        <v>4334</v>
      </c>
      <c r="D521" t="s">
        <v>4335</v>
      </c>
      <c r="E521" t="s">
        <v>310</v>
      </c>
      <c r="F521" t="s">
        <v>4336</v>
      </c>
      <c r="G521" t="s">
        <v>4337</v>
      </c>
      <c r="H521" t="s">
        <v>322</v>
      </c>
      <c r="I521" t="s">
        <v>966</v>
      </c>
      <c r="J521" t="s">
        <v>205</v>
      </c>
      <c r="K521" t="s">
        <v>205</v>
      </c>
      <c r="L521" t="s">
        <v>341</v>
      </c>
      <c r="M521" t="s">
        <v>606</v>
      </c>
      <c r="N521" t="s">
        <v>340</v>
      </c>
      <c r="O521" t="s">
        <v>1213</v>
      </c>
      <c r="P521" s="131">
        <v>721202</v>
      </c>
      <c r="Q521" s="131">
        <v>1</v>
      </c>
      <c r="R521" s="131">
        <v>9600</v>
      </c>
      <c r="T521" s="131">
        <v>69235.392000000007</v>
      </c>
      <c r="U521" s="132">
        <v>2.8510000000000001E-2</v>
      </c>
      <c r="V521" s="132">
        <v>9.5740000000000006E-2</v>
      </c>
      <c r="W521" s="132">
        <v>5.1970000000000002E-2</v>
      </c>
    </row>
    <row r="522" spans="1:23">
      <c r="A522" t="s">
        <v>1214</v>
      </c>
      <c r="B522" t="s">
        <v>1257</v>
      </c>
      <c r="C522" t="s">
        <v>4256</v>
      </c>
      <c r="D522" t="s">
        <v>4257</v>
      </c>
      <c r="E522" t="s">
        <v>310</v>
      </c>
      <c r="F522" t="s">
        <v>4296</v>
      </c>
      <c r="G522" t="s">
        <v>4297</v>
      </c>
      <c r="H522" t="s">
        <v>322</v>
      </c>
      <c r="I522" t="s">
        <v>966</v>
      </c>
      <c r="J522" t="s">
        <v>205</v>
      </c>
      <c r="K522" t="s">
        <v>205</v>
      </c>
      <c r="L522" t="s">
        <v>341</v>
      </c>
      <c r="M522" t="s">
        <v>605</v>
      </c>
      <c r="N522" t="s">
        <v>340</v>
      </c>
      <c r="O522" t="s">
        <v>1213</v>
      </c>
      <c r="P522" s="131">
        <v>244342</v>
      </c>
      <c r="Q522" s="131">
        <v>1</v>
      </c>
      <c r="R522" s="131">
        <v>22980</v>
      </c>
      <c r="T522" s="131">
        <v>56149.792000000001</v>
      </c>
      <c r="U522" s="132">
        <v>8.3199999999999993E-3</v>
      </c>
      <c r="V522" s="132">
        <v>7.7640000000000001E-2</v>
      </c>
      <c r="W522" s="132">
        <v>4.215E-2</v>
      </c>
    </row>
    <row r="523" spans="1:23">
      <c r="A523" t="s">
        <v>1214</v>
      </c>
      <c r="B523" t="s">
        <v>1257</v>
      </c>
      <c r="C523" t="s">
        <v>4256</v>
      </c>
      <c r="D523" t="s">
        <v>4257</v>
      </c>
      <c r="E523" t="s">
        <v>310</v>
      </c>
      <c r="F523" t="s">
        <v>4268</v>
      </c>
      <c r="G523" t="s">
        <v>4269</v>
      </c>
      <c r="H523" t="s">
        <v>322</v>
      </c>
      <c r="I523" t="s">
        <v>966</v>
      </c>
      <c r="J523" t="s">
        <v>205</v>
      </c>
      <c r="K523" t="s">
        <v>205</v>
      </c>
      <c r="L523" t="s">
        <v>341</v>
      </c>
      <c r="M523" t="s">
        <v>606</v>
      </c>
      <c r="N523" t="s">
        <v>340</v>
      </c>
      <c r="O523" t="s">
        <v>1213</v>
      </c>
      <c r="P523" s="131">
        <v>850259.21</v>
      </c>
      <c r="Q523" s="131">
        <v>1</v>
      </c>
      <c r="R523" s="131">
        <v>5875</v>
      </c>
      <c r="T523" s="131">
        <v>49952.728999999999</v>
      </c>
      <c r="U523" s="132">
        <v>1.457E-2</v>
      </c>
      <c r="V523" s="132">
        <v>6.9070000000000006E-2</v>
      </c>
      <c r="W523" s="132">
        <v>3.7499999999999999E-2</v>
      </c>
    </row>
    <row r="524" spans="1:23">
      <c r="A524" t="s">
        <v>1214</v>
      </c>
      <c r="B524" t="s">
        <v>1257</v>
      </c>
      <c r="C524" t="s">
        <v>4256</v>
      </c>
      <c r="D524" t="s">
        <v>4257</v>
      </c>
      <c r="E524" t="s">
        <v>310</v>
      </c>
      <c r="F524" t="s">
        <v>4350</v>
      </c>
      <c r="G524" t="s">
        <v>4351</v>
      </c>
      <c r="H524" t="s">
        <v>322</v>
      </c>
      <c r="I524" t="s">
        <v>966</v>
      </c>
      <c r="J524" t="s">
        <v>205</v>
      </c>
      <c r="K524" t="s">
        <v>205</v>
      </c>
      <c r="L524" t="s">
        <v>341</v>
      </c>
      <c r="M524" t="s">
        <v>599</v>
      </c>
      <c r="N524" t="s">
        <v>340</v>
      </c>
      <c r="O524" t="s">
        <v>1213</v>
      </c>
      <c r="P524" s="131">
        <v>150599</v>
      </c>
      <c r="Q524" s="131">
        <v>1</v>
      </c>
      <c r="R524" s="131">
        <v>18600</v>
      </c>
      <c r="T524" s="131">
        <v>28011.414000000001</v>
      </c>
      <c r="U524" s="132">
        <v>1.5299999999999999E-2</v>
      </c>
      <c r="V524" s="132">
        <v>3.8730000000000001E-2</v>
      </c>
      <c r="W524" s="132">
        <v>2.103E-2</v>
      </c>
    </row>
    <row r="525" spans="1:23">
      <c r="A525" t="s">
        <v>1214</v>
      </c>
      <c r="B525" t="s">
        <v>1257</v>
      </c>
      <c r="C525" t="s">
        <v>4264</v>
      </c>
      <c r="D525" t="s">
        <v>4265</v>
      </c>
      <c r="E525" t="s">
        <v>310</v>
      </c>
      <c r="F525" t="s">
        <v>4266</v>
      </c>
      <c r="G525" t="s">
        <v>4267</v>
      </c>
      <c r="H525" t="s">
        <v>322</v>
      </c>
      <c r="I525" t="s">
        <v>965</v>
      </c>
      <c r="J525" t="s">
        <v>205</v>
      </c>
      <c r="K525" t="s">
        <v>205</v>
      </c>
      <c r="L525" t="s">
        <v>341</v>
      </c>
      <c r="M525" t="s">
        <v>573</v>
      </c>
      <c r="N525" t="s">
        <v>340</v>
      </c>
      <c r="O525" t="s">
        <v>1213</v>
      </c>
      <c r="P525" s="131">
        <v>828714</v>
      </c>
      <c r="Q525" s="131">
        <v>1</v>
      </c>
      <c r="R525" s="131">
        <v>2968</v>
      </c>
      <c r="T525" s="131">
        <v>24596.232</v>
      </c>
      <c r="U525" s="132">
        <v>4.0099999999999997E-3</v>
      </c>
      <c r="V525" s="132">
        <v>3.4009999999999999E-2</v>
      </c>
      <c r="W525" s="132">
        <v>1.8460000000000001E-2</v>
      </c>
    </row>
    <row r="526" spans="1:23">
      <c r="A526" t="s">
        <v>1214</v>
      </c>
      <c r="B526" t="s">
        <v>1257</v>
      </c>
      <c r="C526" t="s">
        <v>4334</v>
      </c>
      <c r="D526" t="s">
        <v>4335</v>
      </c>
      <c r="E526" t="s">
        <v>310</v>
      </c>
      <c r="F526" t="s">
        <v>4374</v>
      </c>
      <c r="G526" t="s">
        <v>4375</v>
      </c>
      <c r="H526" t="s">
        <v>322</v>
      </c>
      <c r="I526" t="s">
        <v>966</v>
      </c>
      <c r="J526" t="s">
        <v>205</v>
      </c>
      <c r="K526" t="s">
        <v>205</v>
      </c>
      <c r="L526" t="s">
        <v>341</v>
      </c>
      <c r="M526" t="s">
        <v>605</v>
      </c>
      <c r="N526" t="s">
        <v>340</v>
      </c>
      <c r="O526" t="s">
        <v>1213</v>
      </c>
      <c r="P526" s="131">
        <v>221597</v>
      </c>
      <c r="Q526" s="131">
        <v>1</v>
      </c>
      <c r="R526" s="131">
        <v>10390</v>
      </c>
      <c r="T526" s="131">
        <v>23023.928</v>
      </c>
      <c r="U526" s="132">
        <v>3.2299999999999998E-3</v>
      </c>
      <c r="V526" s="132">
        <v>3.184E-2</v>
      </c>
      <c r="W526" s="132">
        <v>1.728E-2</v>
      </c>
    </row>
    <row r="527" spans="1:23">
      <c r="A527" t="s">
        <v>1214</v>
      </c>
      <c r="B527" t="s">
        <v>1257</v>
      </c>
      <c r="C527" t="s">
        <v>4264</v>
      </c>
      <c r="D527" t="s">
        <v>4265</v>
      </c>
      <c r="E527" t="s">
        <v>310</v>
      </c>
      <c r="F527" t="s">
        <v>4338</v>
      </c>
      <c r="G527" t="s">
        <v>4339</v>
      </c>
      <c r="H527" t="s">
        <v>322</v>
      </c>
      <c r="I527" t="s">
        <v>966</v>
      </c>
      <c r="J527" t="s">
        <v>205</v>
      </c>
      <c r="K527" t="s">
        <v>205</v>
      </c>
      <c r="L527" t="s">
        <v>341</v>
      </c>
      <c r="M527" t="s">
        <v>599</v>
      </c>
      <c r="N527" t="s">
        <v>340</v>
      </c>
      <c r="O527" t="s">
        <v>1213</v>
      </c>
      <c r="P527" s="131">
        <v>96231</v>
      </c>
      <c r="Q527" s="131">
        <v>1</v>
      </c>
      <c r="R527" s="131">
        <v>19320</v>
      </c>
      <c r="T527" s="131">
        <v>18591.829000000002</v>
      </c>
      <c r="U527" s="132">
        <v>1.0869999999999999E-2</v>
      </c>
      <c r="V527" s="132">
        <v>2.571E-2</v>
      </c>
      <c r="W527" s="132">
        <v>1.396E-2</v>
      </c>
    </row>
    <row r="528" spans="1:23">
      <c r="A528" t="s">
        <v>1214</v>
      </c>
      <c r="B528" t="s">
        <v>1257</v>
      </c>
      <c r="C528" t="s">
        <v>4334</v>
      </c>
      <c r="D528" t="s">
        <v>4335</v>
      </c>
      <c r="E528" t="s">
        <v>310</v>
      </c>
      <c r="F528" t="s">
        <v>4360</v>
      </c>
      <c r="G528" t="s">
        <v>4361</v>
      </c>
      <c r="H528" t="s">
        <v>322</v>
      </c>
      <c r="I528" t="s">
        <v>966</v>
      </c>
      <c r="J528" t="s">
        <v>205</v>
      </c>
      <c r="K528" t="s">
        <v>205</v>
      </c>
      <c r="L528" t="s">
        <v>341</v>
      </c>
      <c r="M528" t="s">
        <v>599</v>
      </c>
      <c r="N528" t="s">
        <v>340</v>
      </c>
      <c r="O528" t="s">
        <v>1213</v>
      </c>
      <c r="P528" s="131">
        <v>103080</v>
      </c>
      <c r="Q528" s="131">
        <v>1</v>
      </c>
      <c r="R528" s="131">
        <v>10530</v>
      </c>
      <c r="T528" s="131">
        <v>10854.324000000001</v>
      </c>
      <c r="U528" s="132">
        <v>4.96E-3</v>
      </c>
      <c r="V528" s="132">
        <v>1.5010000000000001E-2</v>
      </c>
      <c r="W528" s="132">
        <v>8.1499999999999993E-3</v>
      </c>
    </row>
    <row r="529" spans="1:23">
      <c r="A529" t="s">
        <v>1214</v>
      </c>
      <c r="B529" t="s">
        <v>1257</v>
      </c>
      <c r="C529" t="s">
        <v>4228</v>
      </c>
      <c r="D529" t="s">
        <v>4229</v>
      </c>
      <c r="E529" t="s">
        <v>80</v>
      </c>
      <c r="F529" t="s">
        <v>4230</v>
      </c>
      <c r="G529" t="s">
        <v>4231</v>
      </c>
      <c r="H529" t="s">
        <v>322</v>
      </c>
      <c r="I529" t="s">
        <v>966</v>
      </c>
      <c r="J529" t="s">
        <v>206</v>
      </c>
      <c r="K529" t="s">
        <v>225</v>
      </c>
      <c r="L529" t="s">
        <v>345</v>
      </c>
      <c r="M529" t="s">
        <v>605</v>
      </c>
      <c r="N529" t="s">
        <v>340</v>
      </c>
      <c r="O529" t="s">
        <v>1216</v>
      </c>
      <c r="P529" s="131">
        <v>52485</v>
      </c>
      <c r="Q529" s="131">
        <v>3.3719999999999999</v>
      </c>
      <c r="R529" s="131">
        <v>56803</v>
      </c>
      <c r="S529" s="131">
        <v>91.570999999999998</v>
      </c>
      <c r="T529" s="131">
        <v>100838.39599999999</v>
      </c>
      <c r="U529" s="132">
        <v>0</v>
      </c>
      <c r="V529" s="132">
        <v>0.13957</v>
      </c>
      <c r="W529" s="132">
        <v>7.5759999999999994E-2</v>
      </c>
    </row>
    <row r="530" spans="1:23">
      <c r="A530" t="s">
        <v>1214</v>
      </c>
      <c r="B530" t="s">
        <v>1257</v>
      </c>
      <c r="C530" t="s">
        <v>4244</v>
      </c>
      <c r="D530" t="s">
        <v>4245</v>
      </c>
      <c r="E530" t="s">
        <v>313</v>
      </c>
      <c r="F530" t="s">
        <v>4246</v>
      </c>
      <c r="G530" t="s">
        <v>4247</v>
      </c>
      <c r="H530" t="s">
        <v>322</v>
      </c>
      <c r="I530" t="s">
        <v>966</v>
      </c>
      <c r="J530" t="s">
        <v>206</v>
      </c>
      <c r="K530" t="s">
        <v>225</v>
      </c>
      <c r="L530" t="s">
        <v>345</v>
      </c>
      <c r="M530" t="s">
        <v>605</v>
      </c>
      <c r="N530" t="s">
        <v>340</v>
      </c>
      <c r="O530" t="s">
        <v>1216</v>
      </c>
      <c r="P530" s="131">
        <v>41563</v>
      </c>
      <c r="Q530" s="131">
        <v>3.3719999999999999</v>
      </c>
      <c r="R530" s="131">
        <v>61785</v>
      </c>
      <c r="S530" s="131">
        <v>50.524000000000001</v>
      </c>
      <c r="T530" s="131">
        <v>86762.315000000002</v>
      </c>
      <c r="U530" s="132">
        <v>0</v>
      </c>
      <c r="V530" s="132">
        <v>0.12003999999999999</v>
      </c>
      <c r="W530" s="132">
        <v>6.5159999999999996E-2</v>
      </c>
    </row>
    <row r="531" spans="1:23">
      <c r="A531" t="s">
        <v>1214</v>
      </c>
      <c r="B531" t="s">
        <v>1257</v>
      </c>
      <c r="C531" t="s">
        <v>4232</v>
      </c>
      <c r="D531" t="s">
        <v>4233</v>
      </c>
      <c r="E531" t="s">
        <v>80</v>
      </c>
      <c r="F531" t="s">
        <v>4234</v>
      </c>
      <c r="G531" t="s">
        <v>4235</v>
      </c>
      <c r="H531" t="s">
        <v>322</v>
      </c>
      <c r="I531" t="s">
        <v>966</v>
      </c>
      <c r="J531" t="s">
        <v>206</v>
      </c>
      <c r="K531" t="s">
        <v>225</v>
      </c>
      <c r="L531" t="s">
        <v>381</v>
      </c>
      <c r="M531" t="s">
        <v>605</v>
      </c>
      <c r="N531" t="s">
        <v>340</v>
      </c>
      <c r="O531" t="s">
        <v>1216</v>
      </c>
      <c r="P531" s="131">
        <v>7995</v>
      </c>
      <c r="Q531" s="131">
        <v>3.3719999999999999</v>
      </c>
      <c r="R531" s="131">
        <v>122758</v>
      </c>
      <c r="T531" s="131">
        <v>33094.500999999997</v>
      </c>
      <c r="U531" s="132">
        <v>0</v>
      </c>
      <c r="V531" s="132">
        <v>4.5760000000000002E-2</v>
      </c>
      <c r="W531" s="132">
        <v>2.4840000000000001E-2</v>
      </c>
    </row>
    <row r="532" spans="1:23">
      <c r="A532" t="s">
        <v>1214</v>
      </c>
      <c r="B532" t="s">
        <v>1257</v>
      </c>
      <c r="C532" t="s">
        <v>4236</v>
      </c>
      <c r="D532" t="s">
        <v>4237</v>
      </c>
      <c r="E532" t="s">
        <v>80</v>
      </c>
      <c r="F532" t="s">
        <v>4238</v>
      </c>
      <c r="G532" t="s">
        <v>4239</v>
      </c>
      <c r="H532" t="s">
        <v>322</v>
      </c>
      <c r="I532" t="s">
        <v>966</v>
      </c>
      <c r="J532" t="s">
        <v>206</v>
      </c>
      <c r="K532" t="s">
        <v>225</v>
      </c>
      <c r="L532" t="s">
        <v>347</v>
      </c>
      <c r="M532" t="s">
        <v>598</v>
      </c>
      <c r="N532" t="s">
        <v>340</v>
      </c>
      <c r="O532" t="s">
        <v>1216</v>
      </c>
      <c r="P532" s="131">
        <v>10364</v>
      </c>
      <c r="Q532" s="131">
        <v>3.3719999999999999</v>
      </c>
      <c r="R532" s="131">
        <v>55164</v>
      </c>
      <c r="S532" s="131">
        <v>4.593</v>
      </c>
      <c r="T532" s="131">
        <v>19293.877</v>
      </c>
      <c r="U532" s="132">
        <v>0</v>
      </c>
      <c r="V532" s="132">
        <v>2.6689999999999998E-2</v>
      </c>
      <c r="W532" s="132">
        <v>1.4489999999999999E-2</v>
      </c>
    </row>
    <row r="533" spans="1:23">
      <c r="A533" t="s">
        <v>1214</v>
      </c>
      <c r="B533" t="s">
        <v>1257</v>
      </c>
      <c r="C533" t="s">
        <v>4240</v>
      </c>
      <c r="D533" t="s">
        <v>4241</v>
      </c>
      <c r="E533" t="s">
        <v>80</v>
      </c>
      <c r="F533" t="s">
        <v>4557</v>
      </c>
      <c r="G533" t="s">
        <v>4558</v>
      </c>
      <c r="H533" t="s">
        <v>322</v>
      </c>
      <c r="I533" t="s">
        <v>966</v>
      </c>
      <c r="J533" t="s">
        <v>206</v>
      </c>
      <c r="K533" t="s">
        <v>225</v>
      </c>
      <c r="L533" t="s">
        <v>381</v>
      </c>
      <c r="M533" t="s">
        <v>605</v>
      </c>
      <c r="N533" t="s">
        <v>340</v>
      </c>
      <c r="O533" t="s">
        <v>1216</v>
      </c>
      <c r="P533" s="131">
        <v>7483</v>
      </c>
      <c r="Q533" s="131">
        <v>3.3719999999999999</v>
      </c>
      <c r="R533" s="131">
        <v>65997</v>
      </c>
      <c r="T533" s="131">
        <v>16652.809000000001</v>
      </c>
      <c r="U533" s="132">
        <v>0</v>
      </c>
      <c r="V533" s="132">
        <v>2.3029999999999998E-2</v>
      </c>
      <c r="W533" s="132">
        <v>1.2500000000000001E-2</v>
      </c>
    </row>
    <row r="534" spans="1:23">
      <c r="A534" t="s">
        <v>1214</v>
      </c>
      <c r="B534" t="s">
        <v>1257</v>
      </c>
      <c r="C534" t="s">
        <v>4399</v>
      </c>
      <c r="D534" t="s">
        <v>4400</v>
      </c>
      <c r="E534" t="s">
        <v>80</v>
      </c>
      <c r="F534" t="s">
        <v>4401</v>
      </c>
      <c r="G534" t="s">
        <v>4402</v>
      </c>
      <c r="H534" t="s">
        <v>322</v>
      </c>
      <c r="I534" t="s">
        <v>966</v>
      </c>
      <c r="J534" t="s">
        <v>206</v>
      </c>
      <c r="K534" t="s">
        <v>225</v>
      </c>
      <c r="L534" t="s">
        <v>345</v>
      </c>
      <c r="M534" t="s">
        <v>605</v>
      </c>
      <c r="N534" t="s">
        <v>340</v>
      </c>
      <c r="O534" t="s">
        <v>1216</v>
      </c>
      <c r="P534" s="131">
        <v>17453</v>
      </c>
      <c r="Q534" s="131">
        <v>3.3719999999999999</v>
      </c>
      <c r="R534" s="131">
        <v>18174</v>
      </c>
      <c r="T534" s="131">
        <v>10695.674999999999</v>
      </c>
      <c r="U534" s="132">
        <v>0</v>
      </c>
      <c r="V534" s="132">
        <v>1.4789999999999999E-2</v>
      </c>
      <c r="W534" s="132">
        <v>8.0300000000000007E-3</v>
      </c>
    </row>
    <row r="535" spans="1:23">
      <c r="A535" t="s">
        <v>1214</v>
      </c>
      <c r="B535" t="s">
        <v>1257</v>
      </c>
      <c r="C535" t="s">
        <v>4244</v>
      </c>
      <c r="D535" t="s">
        <v>4245</v>
      </c>
      <c r="E535" t="s">
        <v>313</v>
      </c>
      <c r="F535" t="s">
        <v>4413</v>
      </c>
      <c r="G535" t="s">
        <v>4414</v>
      </c>
      <c r="H535" t="s">
        <v>322</v>
      </c>
      <c r="I535" t="s">
        <v>966</v>
      </c>
      <c r="J535" t="s">
        <v>206</v>
      </c>
      <c r="K535" t="s">
        <v>225</v>
      </c>
      <c r="L535" t="s">
        <v>345</v>
      </c>
      <c r="M535" t="s">
        <v>736</v>
      </c>
      <c r="N535" t="s">
        <v>340</v>
      </c>
      <c r="O535" t="s">
        <v>1216</v>
      </c>
      <c r="P535" s="131">
        <v>21459</v>
      </c>
      <c r="Q535" s="131">
        <v>3.3719999999999999</v>
      </c>
      <c r="R535" s="131">
        <v>13479</v>
      </c>
      <c r="T535" s="131">
        <v>9753.3700000000008</v>
      </c>
      <c r="U535" s="132">
        <v>0</v>
      </c>
      <c r="V535" s="132">
        <v>1.349E-2</v>
      </c>
      <c r="W535" s="132">
        <v>7.3200000000000001E-3</v>
      </c>
    </row>
    <row r="536" spans="1:23">
      <c r="A536" t="s">
        <v>1214</v>
      </c>
      <c r="B536" t="s">
        <v>1257</v>
      </c>
      <c r="C536" t="s">
        <v>4244</v>
      </c>
      <c r="D536" t="s">
        <v>4245</v>
      </c>
      <c r="E536" t="s">
        <v>313</v>
      </c>
      <c r="F536" t="s">
        <v>4487</v>
      </c>
      <c r="G536" t="s">
        <v>4488</v>
      </c>
      <c r="H536" t="s">
        <v>322</v>
      </c>
      <c r="I536" t="s">
        <v>966</v>
      </c>
      <c r="J536" t="s">
        <v>206</v>
      </c>
      <c r="K536" t="s">
        <v>225</v>
      </c>
      <c r="L536" t="s">
        <v>345</v>
      </c>
      <c r="M536" t="s">
        <v>736</v>
      </c>
      <c r="N536" t="s">
        <v>340</v>
      </c>
      <c r="O536" t="s">
        <v>1216</v>
      </c>
      <c r="P536" s="131">
        <v>34286</v>
      </c>
      <c r="Q536" s="131">
        <v>3.3719999999999999</v>
      </c>
      <c r="R536" s="131">
        <v>8166</v>
      </c>
      <c r="T536" s="131">
        <v>9440.9079999999994</v>
      </c>
      <c r="U536" s="132">
        <v>0</v>
      </c>
      <c r="V536" s="132">
        <v>1.3050000000000001E-2</v>
      </c>
      <c r="W536" s="132">
        <v>7.0899999999999999E-3</v>
      </c>
    </row>
    <row r="537" spans="1:23">
      <c r="A537" t="s">
        <v>1214</v>
      </c>
      <c r="B537" t="s">
        <v>1257</v>
      </c>
      <c r="C537" t="s">
        <v>4244</v>
      </c>
      <c r="D537" t="s">
        <v>4245</v>
      </c>
      <c r="E537" t="s">
        <v>313</v>
      </c>
      <c r="F537" t="s">
        <v>4411</v>
      </c>
      <c r="G537" t="s">
        <v>4412</v>
      </c>
      <c r="H537" t="s">
        <v>322</v>
      </c>
      <c r="I537" t="s">
        <v>966</v>
      </c>
      <c r="J537" t="s">
        <v>206</v>
      </c>
      <c r="K537" t="s">
        <v>225</v>
      </c>
      <c r="L537" t="s">
        <v>345</v>
      </c>
      <c r="M537" t="s">
        <v>736</v>
      </c>
      <c r="N537" t="s">
        <v>340</v>
      </c>
      <c r="O537" t="s">
        <v>1216</v>
      </c>
      <c r="P537" s="131">
        <v>32110</v>
      </c>
      <c r="Q537" s="131">
        <v>3.3719999999999999</v>
      </c>
      <c r="R537" s="131">
        <v>8097</v>
      </c>
      <c r="T537" s="131">
        <v>8767.02</v>
      </c>
      <c r="U537" s="132">
        <v>0</v>
      </c>
      <c r="V537" s="132">
        <v>1.2120000000000001E-2</v>
      </c>
      <c r="W537" s="132">
        <v>6.5799999999999999E-3</v>
      </c>
    </row>
    <row r="538" spans="1:23">
      <c r="A538" t="s">
        <v>1214</v>
      </c>
      <c r="B538" t="s">
        <v>1257</v>
      </c>
      <c r="C538" t="s">
        <v>4240</v>
      </c>
      <c r="D538" t="s">
        <v>4241</v>
      </c>
      <c r="E538" t="s">
        <v>80</v>
      </c>
      <c r="F538" t="s">
        <v>4563</v>
      </c>
      <c r="G538" t="s">
        <v>4564</v>
      </c>
      <c r="H538" t="s">
        <v>322</v>
      </c>
      <c r="I538" t="s">
        <v>968</v>
      </c>
      <c r="J538" t="s">
        <v>206</v>
      </c>
      <c r="K538" t="s">
        <v>225</v>
      </c>
      <c r="L538" t="s">
        <v>347</v>
      </c>
      <c r="M538" t="s">
        <v>733</v>
      </c>
      <c r="N538" t="s">
        <v>340</v>
      </c>
      <c r="O538" t="s">
        <v>1216</v>
      </c>
      <c r="P538" s="131">
        <v>11</v>
      </c>
      <c r="Q538" s="131">
        <v>3.3719999999999999</v>
      </c>
      <c r="R538" s="131">
        <v>8825</v>
      </c>
      <c r="T538" s="131">
        <v>3.2730000000000001</v>
      </c>
      <c r="U538" s="132">
        <v>0</v>
      </c>
      <c r="V538" s="132">
        <v>0</v>
      </c>
      <c r="W538" s="132">
        <v>0</v>
      </c>
    </row>
    <row r="539" spans="1:23">
      <c r="A539" t="s">
        <v>1214</v>
      </c>
      <c r="B539" t="s">
        <v>1258</v>
      </c>
      <c r="C539" t="s">
        <v>4256</v>
      </c>
      <c r="D539" t="s">
        <v>4257</v>
      </c>
      <c r="E539" t="s">
        <v>310</v>
      </c>
      <c r="F539" t="s">
        <v>4290</v>
      </c>
      <c r="G539" t="s">
        <v>4291</v>
      </c>
      <c r="H539" t="s">
        <v>322</v>
      </c>
      <c r="I539" t="s">
        <v>967</v>
      </c>
      <c r="J539" t="s">
        <v>205</v>
      </c>
      <c r="K539" t="s">
        <v>205</v>
      </c>
      <c r="L539" t="s">
        <v>341</v>
      </c>
      <c r="M539" t="s">
        <v>577</v>
      </c>
      <c r="N539" t="s">
        <v>340</v>
      </c>
      <c r="O539" t="s">
        <v>1213</v>
      </c>
      <c r="P539" s="131">
        <v>95966</v>
      </c>
      <c r="Q539" s="131">
        <v>1</v>
      </c>
      <c r="R539" s="131">
        <v>3822.55</v>
      </c>
      <c r="T539" s="131">
        <v>3668.348</v>
      </c>
      <c r="U539" s="132">
        <v>1.33E-3</v>
      </c>
      <c r="V539" s="132">
        <v>0.34963</v>
      </c>
      <c r="W539" s="132">
        <v>1.874E-2</v>
      </c>
    </row>
    <row r="540" spans="1:23">
      <c r="A540" t="s">
        <v>1214</v>
      </c>
      <c r="B540" t="s">
        <v>1258</v>
      </c>
      <c r="C540" t="s">
        <v>4248</v>
      </c>
      <c r="D540" t="s">
        <v>4249</v>
      </c>
      <c r="E540" t="s">
        <v>310</v>
      </c>
      <c r="F540" t="s">
        <v>4467</v>
      </c>
      <c r="G540" t="s">
        <v>4468</v>
      </c>
      <c r="H540" t="s">
        <v>322</v>
      </c>
      <c r="I540" t="s">
        <v>967</v>
      </c>
      <c r="J540" t="s">
        <v>205</v>
      </c>
      <c r="K540" t="s">
        <v>205</v>
      </c>
      <c r="L540" t="s">
        <v>341</v>
      </c>
      <c r="M540" t="s">
        <v>574</v>
      </c>
      <c r="N540" t="s">
        <v>340</v>
      </c>
      <c r="O540" t="s">
        <v>1213</v>
      </c>
      <c r="P540" s="131">
        <v>487000</v>
      </c>
      <c r="Q540" s="131">
        <v>1</v>
      </c>
      <c r="R540" s="131">
        <v>486.63</v>
      </c>
      <c r="T540" s="131">
        <v>2369.8879999999999</v>
      </c>
      <c r="U540" s="132">
        <v>2.0400000000000001E-3</v>
      </c>
      <c r="V540" s="132">
        <v>0.22586999999999999</v>
      </c>
      <c r="W540" s="132">
        <v>1.21E-2</v>
      </c>
    </row>
    <row r="541" spans="1:23">
      <c r="A541" t="s">
        <v>1214</v>
      </c>
      <c r="B541" t="s">
        <v>1258</v>
      </c>
      <c r="C541" t="s">
        <v>4334</v>
      </c>
      <c r="D541" t="s">
        <v>4335</v>
      </c>
      <c r="E541" t="s">
        <v>310</v>
      </c>
      <c r="F541" t="s">
        <v>4374</v>
      </c>
      <c r="G541" t="s">
        <v>4375</v>
      </c>
      <c r="H541" t="s">
        <v>322</v>
      </c>
      <c r="I541" t="s">
        <v>966</v>
      </c>
      <c r="J541" t="s">
        <v>205</v>
      </c>
      <c r="K541" t="s">
        <v>205</v>
      </c>
      <c r="L541" t="s">
        <v>341</v>
      </c>
      <c r="M541" t="s">
        <v>605</v>
      </c>
      <c r="N541" t="s">
        <v>340</v>
      </c>
      <c r="O541" t="s">
        <v>1213</v>
      </c>
      <c r="P541" s="131">
        <v>17100</v>
      </c>
      <c r="Q541" s="131">
        <v>1</v>
      </c>
      <c r="R541" s="131">
        <v>10390</v>
      </c>
      <c r="T541" s="131">
        <v>1776.69</v>
      </c>
      <c r="U541" s="132">
        <v>2.5000000000000001E-4</v>
      </c>
      <c r="V541" s="132">
        <v>0.16933999999999999</v>
      </c>
      <c r="W541" s="132">
        <v>9.0699999999999999E-3</v>
      </c>
    </row>
    <row r="542" spans="1:23">
      <c r="A542" t="s">
        <v>1214</v>
      </c>
      <c r="B542" t="s">
        <v>1258</v>
      </c>
      <c r="C542" t="s">
        <v>4264</v>
      </c>
      <c r="D542" t="s">
        <v>4265</v>
      </c>
      <c r="E542" t="s">
        <v>310</v>
      </c>
      <c r="F542" t="s">
        <v>4276</v>
      </c>
      <c r="G542" t="s">
        <v>4277</v>
      </c>
      <c r="H542" t="s">
        <v>322</v>
      </c>
      <c r="I542" t="s">
        <v>966</v>
      </c>
      <c r="J542" t="s">
        <v>205</v>
      </c>
      <c r="K542" t="s">
        <v>205</v>
      </c>
      <c r="L542" t="s">
        <v>341</v>
      </c>
      <c r="M542" t="s">
        <v>606</v>
      </c>
      <c r="N542" t="s">
        <v>340</v>
      </c>
      <c r="O542" t="s">
        <v>1213</v>
      </c>
      <c r="P542" s="131">
        <v>20000</v>
      </c>
      <c r="Q542" s="131">
        <v>1</v>
      </c>
      <c r="R542" s="131">
        <v>5943</v>
      </c>
      <c r="T542" s="131">
        <v>1188.5999999999999</v>
      </c>
      <c r="U542" s="132">
        <v>1.6000000000000001E-4</v>
      </c>
      <c r="V542" s="132">
        <v>0.11328000000000001</v>
      </c>
      <c r="W542" s="132">
        <v>6.0699999999999999E-3</v>
      </c>
    </row>
    <row r="543" spans="1:23">
      <c r="A543" t="s">
        <v>1214</v>
      </c>
      <c r="B543" t="s">
        <v>1258</v>
      </c>
      <c r="C543" t="s">
        <v>4244</v>
      </c>
      <c r="D543" t="s">
        <v>4245</v>
      </c>
      <c r="E543" t="s">
        <v>313</v>
      </c>
      <c r="F543" t="s">
        <v>4246</v>
      </c>
      <c r="G543" t="s">
        <v>4247</v>
      </c>
      <c r="H543" t="s">
        <v>322</v>
      </c>
      <c r="I543" t="s">
        <v>966</v>
      </c>
      <c r="J543" t="s">
        <v>206</v>
      </c>
      <c r="K543" t="s">
        <v>225</v>
      </c>
      <c r="L543" t="s">
        <v>345</v>
      </c>
      <c r="M543" t="s">
        <v>605</v>
      </c>
      <c r="N543" t="s">
        <v>340</v>
      </c>
      <c r="O543" t="s">
        <v>1216</v>
      </c>
      <c r="P543" s="131">
        <v>713</v>
      </c>
      <c r="Q543" s="131">
        <v>3.3719999999999999</v>
      </c>
      <c r="R543" s="131">
        <v>61785</v>
      </c>
      <c r="S543" s="131">
        <v>0.94099999999999995</v>
      </c>
      <c r="T543" s="131">
        <v>1488.6320000000001</v>
      </c>
      <c r="U543" s="132">
        <v>0</v>
      </c>
      <c r="V543" s="132">
        <v>0.14197000000000001</v>
      </c>
      <c r="W543" s="132">
        <v>7.6099999999999996E-3</v>
      </c>
    </row>
    <row r="544" spans="1:23">
      <c r="A544" t="s">
        <v>1214</v>
      </c>
      <c r="B544" t="s">
        <v>1259</v>
      </c>
      <c r="C544" t="s">
        <v>4256</v>
      </c>
      <c r="D544" t="s">
        <v>4257</v>
      </c>
      <c r="E544" t="s">
        <v>310</v>
      </c>
      <c r="F544" t="s">
        <v>4268</v>
      </c>
      <c r="G544" t="s">
        <v>4269</v>
      </c>
      <c r="H544" t="s">
        <v>322</v>
      </c>
      <c r="I544" t="s">
        <v>966</v>
      </c>
      <c r="J544" t="s">
        <v>205</v>
      </c>
      <c r="K544" t="s">
        <v>205</v>
      </c>
      <c r="L544" t="s">
        <v>341</v>
      </c>
      <c r="M544" t="s">
        <v>606</v>
      </c>
      <c r="N544" t="s">
        <v>340</v>
      </c>
      <c r="O544" t="s">
        <v>1213</v>
      </c>
      <c r="P544" s="131">
        <v>59421.760000000002</v>
      </c>
      <c r="Q544" s="131">
        <v>1</v>
      </c>
      <c r="R544" s="131">
        <v>5875</v>
      </c>
      <c r="T544" s="131">
        <v>3491.0279999999998</v>
      </c>
      <c r="U544" s="132">
        <v>1.0200000000000001E-3</v>
      </c>
      <c r="V544" s="132">
        <v>7.6039999999999996E-2</v>
      </c>
      <c r="W544" s="132">
        <v>1.099E-2</v>
      </c>
    </row>
    <row r="545" spans="1:23">
      <c r="A545" t="s">
        <v>1214</v>
      </c>
      <c r="B545" t="s">
        <v>1259</v>
      </c>
      <c r="C545" t="s">
        <v>4264</v>
      </c>
      <c r="D545" t="s">
        <v>4265</v>
      </c>
      <c r="E545" t="s">
        <v>310</v>
      </c>
      <c r="F545" t="s">
        <v>4318</v>
      </c>
      <c r="G545" t="s">
        <v>4319</v>
      </c>
      <c r="H545" t="s">
        <v>322</v>
      </c>
      <c r="I545" t="s">
        <v>967</v>
      </c>
      <c r="J545" t="s">
        <v>205</v>
      </c>
      <c r="K545" t="s">
        <v>205</v>
      </c>
      <c r="L545" t="s">
        <v>341</v>
      </c>
      <c r="M545" t="s">
        <v>631</v>
      </c>
      <c r="N545" t="s">
        <v>340</v>
      </c>
      <c r="O545" t="s">
        <v>1213</v>
      </c>
      <c r="P545" s="131">
        <v>814187</v>
      </c>
      <c r="Q545" s="131">
        <v>1</v>
      </c>
      <c r="R545" s="131">
        <v>415.44</v>
      </c>
      <c r="T545" s="131">
        <v>3382.4580000000001</v>
      </c>
      <c r="U545" s="132">
        <v>2.98E-3</v>
      </c>
      <c r="V545" s="132">
        <v>7.3669999999999999E-2</v>
      </c>
      <c r="W545" s="132">
        <v>1.065E-2</v>
      </c>
    </row>
    <row r="546" spans="1:23">
      <c r="A546" t="s">
        <v>1214</v>
      </c>
      <c r="B546" t="s">
        <v>1259</v>
      </c>
      <c r="C546" t="s">
        <v>4264</v>
      </c>
      <c r="D546" t="s">
        <v>4265</v>
      </c>
      <c r="E546" t="s">
        <v>310</v>
      </c>
      <c r="F546" t="s">
        <v>4342</v>
      </c>
      <c r="G546" t="s">
        <v>4343</v>
      </c>
      <c r="H546" t="s">
        <v>322</v>
      </c>
      <c r="I546" t="s">
        <v>965</v>
      </c>
      <c r="J546" t="s">
        <v>205</v>
      </c>
      <c r="K546" t="s">
        <v>205</v>
      </c>
      <c r="L546" t="s">
        <v>341</v>
      </c>
      <c r="M546" t="s">
        <v>575</v>
      </c>
      <c r="N546" t="s">
        <v>340</v>
      </c>
      <c r="O546" t="s">
        <v>1213</v>
      </c>
      <c r="P546" s="131">
        <v>86078</v>
      </c>
      <c r="Q546" s="131">
        <v>1</v>
      </c>
      <c r="R546" s="131">
        <v>2915</v>
      </c>
      <c r="T546" s="131">
        <v>2509.174</v>
      </c>
      <c r="U546" s="132">
        <v>1.01E-3</v>
      </c>
      <c r="V546" s="132">
        <v>5.4649999999999997E-2</v>
      </c>
      <c r="W546" s="132">
        <v>7.9000000000000008E-3</v>
      </c>
    </row>
    <row r="547" spans="1:23">
      <c r="A547" t="s">
        <v>1214</v>
      </c>
      <c r="B547" t="s">
        <v>1259</v>
      </c>
      <c r="C547" t="s">
        <v>4256</v>
      </c>
      <c r="D547" t="s">
        <v>4257</v>
      </c>
      <c r="E547" t="s">
        <v>310</v>
      </c>
      <c r="F547" t="s">
        <v>4459</v>
      </c>
      <c r="G547" t="s">
        <v>4460</v>
      </c>
      <c r="H547" t="s">
        <v>322</v>
      </c>
      <c r="I547" t="s">
        <v>967</v>
      </c>
      <c r="J547" t="s">
        <v>205</v>
      </c>
      <c r="K547" t="s">
        <v>205</v>
      </c>
      <c r="L547" t="s">
        <v>341</v>
      </c>
      <c r="M547" t="s">
        <v>574</v>
      </c>
      <c r="N547" t="s">
        <v>340</v>
      </c>
      <c r="O547" t="s">
        <v>1213</v>
      </c>
      <c r="P547" s="131">
        <v>58694.77</v>
      </c>
      <c r="Q547" s="131">
        <v>1</v>
      </c>
      <c r="R547" s="131">
        <v>3896.38</v>
      </c>
      <c r="T547" s="131">
        <v>2286.971</v>
      </c>
      <c r="U547" s="132">
        <v>1.1199999999999999E-3</v>
      </c>
      <c r="V547" s="132">
        <v>4.981E-2</v>
      </c>
      <c r="W547" s="132">
        <v>7.1999999999999998E-3</v>
      </c>
    </row>
    <row r="548" spans="1:23">
      <c r="A548" t="s">
        <v>1214</v>
      </c>
      <c r="B548" t="s">
        <v>1259</v>
      </c>
      <c r="C548" t="s">
        <v>4256</v>
      </c>
      <c r="D548" t="s">
        <v>4257</v>
      </c>
      <c r="E548" t="s">
        <v>310</v>
      </c>
      <c r="F548" t="s">
        <v>4350</v>
      </c>
      <c r="G548" t="s">
        <v>4351</v>
      </c>
      <c r="H548" t="s">
        <v>322</v>
      </c>
      <c r="I548" t="s">
        <v>966</v>
      </c>
      <c r="J548" t="s">
        <v>205</v>
      </c>
      <c r="K548" t="s">
        <v>205</v>
      </c>
      <c r="L548" t="s">
        <v>341</v>
      </c>
      <c r="M548" t="s">
        <v>599</v>
      </c>
      <c r="N548" t="s">
        <v>340</v>
      </c>
      <c r="O548" t="s">
        <v>1213</v>
      </c>
      <c r="P548" s="131">
        <v>11204</v>
      </c>
      <c r="Q548" s="131">
        <v>1</v>
      </c>
      <c r="R548" s="131">
        <v>18600</v>
      </c>
      <c r="T548" s="131">
        <v>2083.944</v>
      </c>
      <c r="U548" s="132">
        <v>1.14E-3</v>
      </c>
      <c r="V548" s="132">
        <v>4.539E-2</v>
      </c>
      <c r="W548" s="132">
        <v>6.5599999999999999E-3</v>
      </c>
    </row>
    <row r="549" spans="1:23">
      <c r="A549" t="s">
        <v>1214</v>
      </c>
      <c r="B549" t="s">
        <v>1259</v>
      </c>
      <c r="C549" t="s">
        <v>4256</v>
      </c>
      <c r="D549" t="s">
        <v>4257</v>
      </c>
      <c r="E549" t="s">
        <v>310</v>
      </c>
      <c r="F549" t="s">
        <v>4258</v>
      </c>
      <c r="G549" t="s">
        <v>4259</v>
      </c>
      <c r="H549" t="s">
        <v>322</v>
      </c>
      <c r="I549" t="s">
        <v>965</v>
      </c>
      <c r="J549" t="s">
        <v>205</v>
      </c>
      <c r="K549" t="s">
        <v>205</v>
      </c>
      <c r="L549" t="s">
        <v>341</v>
      </c>
      <c r="M549" t="s">
        <v>573</v>
      </c>
      <c r="N549" t="s">
        <v>340</v>
      </c>
      <c r="O549" t="s">
        <v>1213</v>
      </c>
      <c r="P549" s="131">
        <v>6409</v>
      </c>
      <c r="Q549" s="131">
        <v>1</v>
      </c>
      <c r="R549" s="131">
        <v>29540</v>
      </c>
      <c r="T549" s="131">
        <v>1893.2190000000001</v>
      </c>
      <c r="U549" s="132">
        <v>1.8000000000000001E-4</v>
      </c>
      <c r="V549" s="132">
        <v>4.1239999999999999E-2</v>
      </c>
      <c r="W549" s="132">
        <v>5.96E-3</v>
      </c>
    </row>
    <row r="550" spans="1:23">
      <c r="A550" t="s">
        <v>1214</v>
      </c>
      <c r="B550" t="s">
        <v>1259</v>
      </c>
      <c r="C550" t="s">
        <v>4260</v>
      </c>
      <c r="D550" t="s">
        <v>4261</v>
      </c>
      <c r="E550" t="s">
        <v>310</v>
      </c>
      <c r="F550" t="s">
        <v>4320</v>
      </c>
      <c r="G550" t="s">
        <v>4321</v>
      </c>
      <c r="H550" t="s">
        <v>322</v>
      </c>
      <c r="I550" t="s">
        <v>965</v>
      </c>
      <c r="J550" t="s">
        <v>205</v>
      </c>
      <c r="K550" t="s">
        <v>205</v>
      </c>
      <c r="L550" t="s">
        <v>341</v>
      </c>
      <c r="M550" t="s">
        <v>578</v>
      </c>
      <c r="N550" t="s">
        <v>340</v>
      </c>
      <c r="O550" t="s">
        <v>1213</v>
      </c>
      <c r="P550" s="131">
        <v>59559</v>
      </c>
      <c r="Q550" s="131">
        <v>1</v>
      </c>
      <c r="R550" s="131">
        <v>3001</v>
      </c>
      <c r="T550" s="131">
        <v>1787.366</v>
      </c>
      <c r="U550" s="132">
        <v>1.4999999999999999E-4</v>
      </c>
      <c r="V550" s="132">
        <v>3.8929999999999999E-2</v>
      </c>
      <c r="W550" s="132">
        <v>5.6299999999999996E-3</v>
      </c>
    </row>
    <row r="551" spans="1:23">
      <c r="A551" t="s">
        <v>1214</v>
      </c>
      <c r="B551" t="s">
        <v>1259</v>
      </c>
      <c r="C551" t="s">
        <v>4256</v>
      </c>
      <c r="D551" t="s">
        <v>4257</v>
      </c>
      <c r="E551" t="s">
        <v>310</v>
      </c>
      <c r="F551" t="s">
        <v>4280</v>
      </c>
      <c r="G551" t="s">
        <v>4281</v>
      </c>
      <c r="H551" t="s">
        <v>322</v>
      </c>
      <c r="I551" t="s">
        <v>965</v>
      </c>
      <c r="J551" t="s">
        <v>205</v>
      </c>
      <c r="K551" t="s">
        <v>205</v>
      </c>
      <c r="L551" t="s">
        <v>341</v>
      </c>
      <c r="M551" t="s">
        <v>578</v>
      </c>
      <c r="N551" t="s">
        <v>340</v>
      </c>
      <c r="O551" t="s">
        <v>1213</v>
      </c>
      <c r="P551" s="131">
        <v>5210</v>
      </c>
      <c r="Q551" s="131">
        <v>1</v>
      </c>
      <c r="R551" s="131">
        <v>28960</v>
      </c>
      <c r="T551" s="131">
        <v>1508.816</v>
      </c>
      <c r="U551" s="132">
        <v>1.7000000000000001E-4</v>
      </c>
      <c r="V551" s="132">
        <v>3.286E-2</v>
      </c>
      <c r="W551" s="132">
        <v>4.7499999999999999E-3</v>
      </c>
    </row>
    <row r="552" spans="1:23">
      <c r="A552" t="s">
        <v>1214</v>
      </c>
      <c r="B552" t="s">
        <v>1259</v>
      </c>
      <c r="C552" t="s">
        <v>4256</v>
      </c>
      <c r="D552" t="s">
        <v>4257</v>
      </c>
      <c r="E552" t="s">
        <v>310</v>
      </c>
      <c r="F552" t="s">
        <v>4290</v>
      </c>
      <c r="G552" t="s">
        <v>4291</v>
      </c>
      <c r="H552" t="s">
        <v>322</v>
      </c>
      <c r="I552" t="s">
        <v>967</v>
      </c>
      <c r="J552" t="s">
        <v>205</v>
      </c>
      <c r="K552" t="s">
        <v>205</v>
      </c>
      <c r="L552" t="s">
        <v>341</v>
      </c>
      <c r="M552" t="s">
        <v>577</v>
      </c>
      <c r="N552" t="s">
        <v>340</v>
      </c>
      <c r="O552" t="s">
        <v>1213</v>
      </c>
      <c r="P552" s="131">
        <v>35640</v>
      </c>
      <c r="Q552" s="131">
        <v>1</v>
      </c>
      <c r="R552" s="131">
        <v>3822.55</v>
      </c>
      <c r="T552" s="131">
        <v>1362.357</v>
      </c>
      <c r="U552" s="132">
        <v>4.8999999999999998E-4</v>
      </c>
      <c r="V552" s="132">
        <v>2.9669999999999998E-2</v>
      </c>
      <c r="W552" s="132">
        <v>4.2900000000000004E-3</v>
      </c>
    </row>
    <row r="553" spans="1:23">
      <c r="A553" t="s">
        <v>1214</v>
      </c>
      <c r="B553" t="s">
        <v>1259</v>
      </c>
      <c r="C553" t="s">
        <v>4256</v>
      </c>
      <c r="D553" t="s">
        <v>4257</v>
      </c>
      <c r="E553" t="s">
        <v>310</v>
      </c>
      <c r="F553" t="s">
        <v>4326</v>
      </c>
      <c r="G553" t="s">
        <v>4327</v>
      </c>
      <c r="H553" t="s">
        <v>322</v>
      </c>
      <c r="I553" t="s">
        <v>966</v>
      </c>
      <c r="J553" t="s">
        <v>205</v>
      </c>
      <c r="K553" t="s">
        <v>205</v>
      </c>
      <c r="L553" t="s">
        <v>341</v>
      </c>
      <c r="M553" t="s">
        <v>582</v>
      </c>
      <c r="N553" t="s">
        <v>340</v>
      </c>
      <c r="O553" t="s">
        <v>1213</v>
      </c>
      <c r="P553" s="131">
        <v>13439</v>
      </c>
      <c r="Q553" s="131">
        <v>1</v>
      </c>
      <c r="R553" s="131">
        <v>8146</v>
      </c>
      <c r="T553" s="131">
        <v>1094.741</v>
      </c>
      <c r="U553" s="132">
        <v>9.5E-4</v>
      </c>
      <c r="V553" s="132">
        <v>2.384E-2</v>
      </c>
      <c r="W553" s="132">
        <v>3.4499999999999999E-3</v>
      </c>
    </row>
    <row r="554" spans="1:23">
      <c r="A554" t="s">
        <v>1214</v>
      </c>
      <c r="B554" t="s">
        <v>1259</v>
      </c>
      <c r="C554" t="s">
        <v>4248</v>
      </c>
      <c r="D554" t="s">
        <v>4249</v>
      </c>
      <c r="E554" t="s">
        <v>310</v>
      </c>
      <c r="F554" t="s">
        <v>4270</v>
      </c>
      <c r="G554" t="s">
        <v>4271</v>
      </c>
      <c r="H554" t="s">
        <v>322</v>
      </c>
      <c r="I554" t="s">
        <v>966</v>
      </c>
      <c r="J554" t="s">
        <v>205</v>
      </c>
      <c r="K554" t="s">
        <v>205</v>
      </c>
      <c r="L554" t="s">
        <v>341</v>
      </c>
      <c r="M554" t="s">
        <v>606</v>
      </c>
      <c r="N554" t="s">
        <v>340</v>
      </c>
      <c r="O554" t="s">
        <v>1213</v>
      </c>
      <c r="P554" s="131">
        <v>12545</v>
      </c>
      <c r="Q554" s="131">
        <v>1</v>
      </c>
      <c r="R554" s="131">
        <v>7820</v>
      </c>
      <c r="T554" s="131">
        <v>981.01900000000001</v>
      </c>
      <c r="U554" s="132">
        <v>4.0000000000000002E-4</v>
      </c>
      <c r="V554" s="132">
        <v>2.137E-2</v>
      </c>
      <c r="W554" s="132">
        <v>3.0899999999999999E-3</v>
      </c>
    </row>
    <row r="555" spans="1:23">
      <c r="A555" t="s">
        <v>1214</v>
      </c>
      <c r="B555" t="s">
        <v>1259</v>
      </c>
      <c r="C555" t="s">
        <v>4252</v>
      </c>
      <c r="D555" t="s">
        <v>4253</v>
      </c>
      <c r="E555" t="s">
        <v>310</v>
      </c>
      <c r="F555" t="s">
        <v>4286</v>
      </c>
      <c r="G555" t="s">
        <v>4287</v>
      </c>
      <c r="H555" t="s">
        <v>322</v>
      </c>
      <c r="I555" t="s">
        <v>967</v>
      </c>
      <c r="J555" t="s">
        <v>205</v>
      </c>
      <c r="K555" t="s">
        <v>205</v>
      </c>
      <c r="L555" t="s">
        <v>341</v>
      </c>
      <c r="M555" t="s">
        <v>577</v>
      </c>
      <c r="N555" t="s">
        <v>340</v>
      </c>
      <c r="O555" t="s">
        <v>1213</v>
      </c>
      <c r="P555" s="131">
        <v>233281.88</v>
      </c>
      <c r="Q555" s="131">
        <v>1</v>
      </c>
      <c r="R555" s="131">
        <v>384.85</v>
      </c>
      <c r="T555" s="131">
        <v>897.78499999999997</v>
      </c>
      <c r="U555" s="132">
        <v>1.7000000000000001E-4</v>
      </c>
      <c r="V555" s="132">
        <v>1.9550000000000001E-2</v>
      </c>
      <c r="W555" s="132">
        <v>2.8300000000000001E-3</v>
      </c>
    </row>
    <row r="556" spans="1:23">
      <c r="A556" t="s">
        <v>1214</v>
      </c>
      <c r="B556" t="s">
        <v>1259</v>
      </c>
      <c r="C556" t="s">
        <v>4260</v>
      </c>
      <c r="D556" t="s">
        <v>4261</v>
      </c>
      <c r="E556" t="s">
        <v>310</v>
      </c>
      <c r="F556" t="s">
        <v>4300</v>
      </c>
      <c r="G556" t="s">
        <v>4301</v>
      </c>
      <c r="H556" t="s">
        <v>322</v>
      </c>
      <c r="I556" t="s">
        <v>967</v>
      </c>
      <c r="J556" t="s">
        <v>205</v>
      </c>
      <c r="K556" t="s">
        <v>205</v>
      </c>
      <c r="L556" t="s">
        <v>341</v>
      </c>
      <c r="M556" t="s">
        <v>631</v>
      </c>
      <c r="N556" t="s">
        <v>340</v>
      </c>
      <c r="O556" t="s">
        <v>1213</v>
      </c>
      <c r="P556" s="131">
        <v>152079</v>
      </c>
      <c r="Q556" s="131">
        <v>1</v>
      </c>
      <c r="R556" s="131">
        <v>416.89</v>
      </c>
      <c r="T556" s="131">
        <v>634.00199999999995</v>
      </c>
      <c r="U556" s="132">
        <v>2.1000000000000001E-4</v>
      </c>
      <c r="V556" s="132">
        <v>1.3809999999999999E-2</v>
      </c>
      <c r="W556" s="132">
        <v>2E-3</v>
      </c>
    </row>
    <row r="557" spans="1:23">
      <c r="A557" t="s">
        <v>1214</v>
      </c>
      <c r="B557" t="s">
        <v>1259</v>
      </c>
      <c r="C557" t="s">
        <v>4248</v>
      </c>
      <c r="D557" t="s">
        <v>4249</v>
      </c>
      <c r="E557" t="s">
        <v>310</v>
      </c>
      <c r="F557" t="s">
        <v>4515</v>
      </c>
      <c r="G557" t="s">
        <v>4516</v>
      </c>
      <c r="H557" t="s">
        <v>322</v>
      </c>
      <c r="I557" t="s">
        <v>965</v>
      </c>
      <c r="J557" t="s">
        <v>205</v>
      </c>
      <c r="K557" t="s">
        <v>205</v>
      </c>
      <c r="L557" t="s">
        <v>341</v>
      </c>
      <c r="M557" t="s">
        <v>575</v>
      </c>
      <c r="N557" t="s">
        <v>340</v>
      </c>
      <c r="O557" t="s">
        <v>1213</v>
      </c>
      <c r="P557" s="131">
        <v>15330</v>
      </c>
      <c r="Q557" s="131">
        <v>1</v>
      </c>
      <c r="R557" s="131">
        <v>3968</v>
      </c>
      <c r="T557" s="131">
        <v>608.29399999999998</v>
      </c>
      <c r="U557" s="132">
        <v>2.2000000000000001E-4</v>
      </c>
      <c r="V557" s="132">
        <v>1.325E-2</v>
      </c>
      <c r="W557" s="132">
        <v>1.91E-3</v>
      </c>
    </row>
    <row r="558" spans="1:23">
      <c r="A558" t="s">
        <v>1214</v>
      </c>
      <c r="B558" t="s">
        <v>1259</v>
      </c>
      <c r="C558" t="s">
        <v>4248</v>
      </c>
      <c r="D558" t="s">
        <v>4249</v>
      </c>
      <c r="E558" t="s">
        <v>310</v>
      </c>
      <c r="F558" t="s">
        <v>4501</v>
      </c>
      <c r="G558" t="s">
        <v>4502</v>
      </c>
      <c r="H558" t="s">
        <v>322</v>
      </c>
      <c r="I558" t="s">
        <v>966</v>
      </c>
      <c r="J558" t="s">
        <v>205</v>
      </c>
      <c r="K558" t="s">
        <v>205</v>
      </c>
      <c r="L558" t="s">
        <v>341</v>
      </c>
      <c r="M558" t="s">
        <v>717</v>
      </c>
      <c r="N558" t="s">
        <v>340</v>
      </c>
      <c r="O558" t="s">
        <v>1213</v>
      </c>
      <c r="P558" s="131">
        <v>22688</v>
      </c>
      <c r="Q558" s="131">
        <v>1</v>
      </c>
      <c r="R558" s="131">
        <v>2539</v>
      </c>
      <c r="T558" s="131">
        <v>576.048</v>
      </c>
      <c r="U558" s="132">
        <v>3.49E-3</v>
      </c>
      <c r="V558" s="132">
        <v>1.255E-2</v>
      </c>
      <c r="W558" s="132">
        <v>1.81E-3</v>
      </c>
    </row>
    <row r="559" spans="1:23">
      <c r="A559" t="s">
        <v>1214</v>
      </c>
      <c r="B559" t="s">
        <v>1259</v>
      </c>
      <c r="C559" t="s">
        <v>4334</v>
      </c>
      <c r="D559" t="s">
        <v>4335</v>
      </c>
      <c r="E559" t="s">
        <v>310</v>
      </c>
      <c r="F559" t="s">
        <v>4336</v>
      </c>
      <c r="G559" t="s">
        <v>4337</v>
      </c>
      <c r="H559" t="s">
        <v>322</v>
      </c>
      <c r="I559" t="s">
        <v>966</v>
      </c>
      <c r="J559" t="s">
        <v>205</v>
      </c>
      <c r="K559" t="s">
        <v>205</v>
      </c>
      <c r="L559" t="s">
        <v>341</v>
      </c>
      <c r="M559" t="s">
        <v>606</v>
      </c>
      <c r="N559" t="s">
        <v>340</v>
      </c>
      <c r="O559" t="s">
        <v>1213</v>
      </c>
      <c r="P559" s="131">
        <v>5699</v>
      </c>
      <c r="Q559" s="131">
        <v>1</v>
      </c>
      <c r="R559" s="131">
        <v>9600</v>
      </c>
      <c r="T559" s="131">
        <v>547.10400000000004</v>
      </c>
      <c r="U559" s="132">
        <v>2.3000000000000001E-4</v>
      </c>
      <c r="V559" s="132">
        <v>1.192E-2</v>
      </c>
      <c r="W559" s="132">
        <v>1.72E-3</v>
      </c>
    </row>
    <row r="560" spans="1:23">
      <c r="A560" t="s">
        <v>1214</v>
      </c>
      <c r="B560" t="s">
        <v>1259</v>
      </c>
      <c r="C560" t="s">
        <v>4256</v>
      </c>
      <c r="D560" t="s">
        <v>4257</v>
      </c>
      <c r="E560" t="s">
        <v>310</v>
      </c>
      <c r="F560" t="s">
        <v>4547</v>
      </c>
      <c r="G560" t="s">
        <v>4548</v>
      </c>
      <c r="H560" t="s">
        <v>322</v>
      </c>
      <c r="I560" t="s">
        <v>967</v>
      </c>
      <c r="J560" t="s">
        <v>205</v>
      </c>
      <c r="K560" t="s">
        <v>205</v>
      </c>
      <c r="L560" t="s">
        <v>341</v>
      </c>
      <c r="M560" t="s">
        <v>629</v>
      </c>
      <c r="N560" t="s">
        <v>340</v>
      </c>
      <c r="O560" t="s">
        <v>1213</v>
      </c>
      <c r="P560" s="131">
        <v>11142</v>
      </c>
      <c r="Q560" s="131">
        <v>1</v>
      </c>
      <c r="R560" s="131">
        <v>3543.46</v>
      </c>
      <c r="T560" s="131">
        <v>394.81200000000001</v>
      </c>
      <c r="U560" s="132">
        <v>5.5000000000000003E-4</v>
      </c>
      <c r="V560" s="132">
        <v>8.6E-3</v>
      </c>
      <c r="W560" s="132">
        <v>1.24E-3</v>
      </c>
    </row>
    <row r="561" spans="1:23">
      <c r="A561" t="s">
        <v>1214</v>
      </c>
      <c r="B561" t="s">
        <v>1259</v>
      </c>
      <c r="C561" t="s">
        <v>4248</v>
      </c>
      <c r="D561" t="s">
        <v>4249</v>
      </c>
      <c r="E561" t="s">
        <v>310</v>
      </c>
      <c r="F561" t="s">
        <v>4364</v>
      </c>
      <c r="G561" t="s">
        <v>4365</v>
      </c>
      <c r="H561" t="s">
        <v>322</v>
      </c>
      <c r="I561" t="s">
        <v>966</v>
      </c>
      <c r="J561" t="s">
        <v>205</v>
      </c>
      <c r="K561" t="s">
        <v>205</v>
      </c>
      <c r="L561" t="s">
        <v>341</v>
      </c>
      <c r="M561" t="s">
        <v>583</v>
      </c>
      <c r="N561" t="s">
        <v>340</v>
      </c>
      <c r="O561" t="s">
        <v>1213</v>
      </c>
      <c r="P561" s="131">
        <v>5379</v>
      </c>
      <c r="Q561" s="131">
        <v>1</v>
      </c>
      <c r="R561" s="131">
        <v>5633</v>
      </c>
      <c r="T561" s="131">
        <v>302.99900000000002</v>
      </c>
      <c r="U561" s="132">
        <v>7.6999999999999996E-4</v>
      </c>
      <c r="V561" s="132">
        <v>6.6E-3</v>
      </c>
      <c r="W561" s="132">
        <v>9.5E-4</v>
      </c>
    </row>
    <row r="562" spans="1:23">
      <c r="A562" t="s">
        <v>1214</v>
      </c>
      <c r="B562" t="s">
        <v>1259</v>
      </c>
      <c r="C562" t="s">
        <v>4252</v>
      </c>
      <c r="D562" t="s">
        <v>4253</v>
      </c>
      <c r="E562" t="s">
        <v>310</v>
      </c>
      <c r="F562" t="s">
        <v>4358</v>
      </c>
      <c r="G562" t="s">
        <v>4359</v>
      </c>
      <c r="H562" t="s">
        <v>322</v>
      </c>
      <c r="I562" t="s">
        <v>966</v>
      </c>
      <c r="J562" t="s">
        <v>205</v>
      </c>
      <c r="K562" t="s">
        <v>205</v>
      </c>
      <c r="L562" t="s">
        <v>341</v>
      </c>
      <c r="M562" t="s">
        <v>583</v>
      </c>
      <c r="N562" t="s">
        <v>340</v>
      </c>
      <c r="O562" t="s">
        <v>1213</v>
      </c>
      <c r="P562" s="131">
        <v>1456</v>
      </c>
      <c r="Q562" s="131">
        <v>1</v>
      </c>
      <c r="R562" s="131">
        <v>20510</v>
      </c>
      <c r="T562" s="131">
        <v>298.62599999999998</v>
      </c>
      <c r="U562" s="132">
        <v>6.0000000000000002E-5</v>
      </c>
      <c r="V562" s="132">
        <v>6.4999999999999997E-3</v>
      </c>
      <c r="W562" s="132">
        <v>9.3999999999999997E-4</v>
      </c>
    </row>
    <row r="563" spans="1:23">
      <c r="A563" t="s">
        <v>1214</v>
      </c>
      <c r="B563" t="s">
        <v>1259</v>
      </c>
      <c r="C563" t="s">
        <v>4260</v>
      </c>
      <c r="D563" t="s">
        <v>4261</v>
      </c>
      <c r="E563" t="s">
        <v>310</v>
      </c>
      <c r="F563" t="s">
        <v>4298</v>
      </c>
      <c r="G563" t="s">
        <v>4299</v>
      </c>
      <c r="H563" t="s">
        <v>322</v>
      </c>
      <c r="I563" t="s">
        <v>966</v>
      </c>
      <c r="J563" t="s">
        <v>205</v>
      </c>
      <c r="K563" t="s">
        <v>205</v>
      </c>
      <c r="L563" t="s">
        <v>341</v>
      </c>
      <c r="M563" t="s">
        <v>605</v>
      </c>
      <c r="N563" t="s">
        <v>340</v>
      </c>
      <c r="O563" t="s">
        <v>1213</v>
      </c>
      <c r="P563" s="131">
        <v>921</v>
      </c>
      <c r="Q563" s="131">
        <v>1</v>
      </c>
      <c r="R563" s="131">
        <v>24510</v>
      </c>
      <c r="T563" s="131">
        <v>225.73699999999999</v>
      </c>
      <c r="U563" s="132">
        <v>2.0000000000000002E-5</v>
      </c>
      <c r="V563" s="132">
        <v>4.9199999999999999E-3</v>
      </c>
      <c r="W563" s="132">
        <v>7.1000000000000002E-4</v>
      </c>
    </row>
    <row r="564" spans="1:23">
      <c r="A564" t="s">
        <v>1214</v>
      </c>
      <c r="B564" t="s">
        <v>1259</v>
      </c>
      <c r="C564" t="s">
        <v>4256</v>
      </c>
      <c r="D564" t="s">
        <v>4257</v>
      </c>
      <c r="E564" t="s">
        <v>310</v>
      </c>
      <c r="F564" t="s">
        <v>4503</v>
      </c>
      <c r="G564" t="s">
        <v>4504</v>
      </c>
      <c r="H564" t="s">
        <v>322</v>
      </c>
      <c r="I564" t="s">
        <v>966</v>
      </c>
      <c r="J564" t="s">
        <v>205</v>
      </c>
      <c r="K564" t="s">
        <v>205</v>
      </c>
      <c r="L564" t="s">
        <v>341</v>
      </c>
      <c r="M564" t="s">
        <v>708</v>
      </c>
      <c r="N564" t="s">
        <v>340</v>
      </c>
      <c r="O564" t="s">
        <v>1213</v>
      </c>
      <c r="P564" s="131">
        <v>1703</v>
      </c>
      <c r="Q564" s="131">
        <v>1</v>
      </c>
      <c r="R564" s="131">
        <v>5001</v>
      </c>
      <c r="T564" s="131">
        <v>85.167000000000002</v>
      </c>
      <c r="U564" s="132">
        <v>4.8999999999999998E-4</v>
      </c>
      <c r="V564" s="132">
        <v>1.8500000000000001E-3</v>
      </c>
      <c r="W564" s="132">
        <v>2.7E-4</v>
      </c>
    </row>
    <row r="565" spans="1:23">
      <c r="A565" t="s">
        <v>1214</v>
      </c>
      <c r="B565" t="s">
        <v>1259</v>
      </c>
      <c r="C565" t="s">
        <v>4236</v>
      </c>
      <c r="D565" t="s">
        <v>4237</v>
      </c>
      <c r="E565" t="s">
        <v>80</v>
      </c>
      <c r="F565" t="s">
        <v>4238</v>
      </c>
      <c r="G565" t="s">
        <v>4239</v>
      </c>
      <c r="H565" t="s">
        <v>322</v>
      </c>
      <c r="I565" t="s">
        <v>966</v>
      </c>
      <c r="J565" t="s">
        <v>206</v>
      </c>
      <c r="K565" t="s">
        <v>225</v>
      </c>
      <c r="L565" t="s">
        <v>347</v>
      </c>
      <c r="M565" t="s">
        <v>598</v>
      </c>
      <c r="N565" t="s">
        <v>340</v>
      </c>
      <c r="O565" t="s">
        <v>1216</v>
      </c>
      <c r="P565" s="131">
        <v>3673</v>
      </c>
      <c r="Q565" s="131">
        <v>3.3719999999999999</v>
      </c>
      <c r="R565" s="131">
        <v>55164</v>
      </c>
      <c r="S565" s="131">
        <v>1.6279999999999999</v>
      </c>
      <c r="T565" s="131">
        <v>6837.7470000000003</v>
      </c>
      <c r="U565" s="132">
        <v>0</v>
      </c>
      <c r="V565" s="132">
        <v>0.14896999999999999</v>
      </c>
      <c r="W565" s="132">
        <v>2.1520000000000001E-2</v>
      </c>
    </row>
    <row r="566" spans="1:23">
      <c r="A566" t="s">
        <v>1214</v>
      </c>
      <c r="B566" t="s">
        <v>1259</v>
      </c>
      <c r="C566" t="s">
        <v>4244</v>
      </c>
      <c r="D566" t="s">
        <v>4245</v>
      </c>
      <c r="E566" t="s">
        <v>313</v>
      </c>
      <c r="F566" t="s">
        <v>4246</v>
      </c>
      <c r="G566" t="s">
        <v>4247</v>
      </c>
      <c r="H566" t="s">
        <v>322</v>
      </c>
      <c r="I566" t="s">
        <v>966</v>
      </c>
      <c r="J566" t="s">
        <v>206</v>
      </c>
      <c r="K566" t="s">
        <v>225</v>
      </c>
      <c r="L566" t="s">
        <v>345</v>
      </c>
      <c r="M566" t="s">
        <v>605</v>
      </c>
      <c r="N566" t="s">
        <v>340</v>
      </c>
      <c r="O566" t="s">
        <v>1216</v>
      </c>
      <c r="P566" s="131">
        <v>1522</v>
      </c>
      <c r="Q566" s="131">
        <v>3.3719999999999999</v>
      </c>
      <c r="R566" s="131">
        <v>61785</v>
      </c>
      <c r="S566" s="131">
        <v>2.0099999999999998</v>
      </c>
      <c r="T566" s="131">
        <v>3177.6970000000001</v>
      </c>
      <c r="U566" s="132">
        <v>0</v>
      </c>
      <c r="V566" s="132">
        <v>6.9260000000000002E-2</v>
      </c>
      <c r="W566" s="132">
        <v>1.001E-2</v>
      </c>
    </row>
    <row r="567" spans="1:23">
      <c r="A567" t="s">
        <v>1214</v>
      </c>
      <c r="B567" t="s">
        <v>1259</v>
      </c>
      <c r="C567" t="s">
        <v>4399</v>
      </c>
      <c r="D567" t="s">
        <v>4400</v>
      </c>
      <c r="E567" t="s">
        <v>80</v>
      </c>
      <c r="F567" t="s">
        <v>4401</v>
      </c>
      <c r="G567" t="s">
        <v>4402</v>
      </c>
      <c r="H567" t="s">
        <v>322</v>
      </c>
      <c r="I567" t="s">
        <v>966</v>
      </c>
      <c r="J567" t="s">
        <v>206</v>
      </c>
      <c r="K567" t="s">
        <v>225</v>
      </c>
      <c r="L567" t="s">
        <v>345</v>
      </c>
      <c r="M567" t="s">
        <v>605</v>
      </c>
      <c r="N567" t="s">
        <v>340</v>
      </c>
      <c r="O567" t="s">
        <v>1216</v>
      </c>
      <c r="P567" s="131">
        <v>2585</v>
      </c>
      <c r="Q567" s="131">
        <v>3.3719999999999999</v>
      </c>
      <c r="R567" s="131">
        <v>18174</v>
      </c>
      <c r="T567" s="131">
        <v>1584.1590000000001</v>
      </c>
      <c r="U567" s="132">
        <v>0</v>
      </c>
      <c r="V567" s="132">
        <v>3.4500000000000003E-2</v>
      </c>
      <c r="W567" s="132">
        <v>4.9899999999999996E-3</v>
      </c>
    </row>
    <row r="568" spans="1:23">
      <c r="A568" t="s">
        <v>1214</v>
      </c>
      <c r="B568" t="s">
        <v>1259</v>
      </c>
      <c r="C568" t="s">
        <v>4240</v>
      </c>
      <c r="D568" t="s">
        <v>4241</v>
      </c>
      <c r="E568" t="s">
        <v>80</v>
      </c>
      <c r="F568" t="s">
        <v>4489</v>
      </c>
      <c r="G568" t="s">
        <v>4490</v>
      </c>
      <c r="H568" t="s">
        <v>322</v>
      </c>
      <c r="I568" t="s">
        <v>968</v>
      </c>
      <c r="J568" t="s">
        <v>206</v>
      </c>
      <c r="K568" t="s">
        <v>225</v>
      </c>
      <c r="L568" t="s">
        <v>345</v>
      </c>
      <c r="M568" t="s">
        <v>733</v>
      </c>
      <c r="N568" t="s">
        <v>340</v>
      </c>
      <c r="O568" t="s">
        <v>1216</v>
      </c>
      <c r="P568" s="131">
        <v>3952</v>
      </c>
      <c r="Q568" s="131">
        <v>3.3719999999999999</v>
      </c>
      <c r="R568" s="131">
        <v>10961</v>
      </c>
      <c r="T568" s="131">
        <v>1460.6790000000001</v>
      </c>
      <c r="U568" s="132">
        <v>0</v>
      </c>
      <c r="V568" s="132">
        <v>3.1809999999999998E-2</v>
      </c>
      <c r="W568" s="132">
        <v>4.5999999999999999E-3</v>
      </c>
    </row>
    <row r="569" spans="1:23">
      <c r="A569" t="s">
        <v>1214</v>
      </c>
      <c r="B569" t="s">
        <v>1259</v>
      </c>
      <c r="C569" t="s">
        <v>4240</v>
      </c>
      <c r="D569" t="s">
        <v>4241</v>
      </c>
      <c r="E569" t="s">
        <v>80</v>
      </c>
      <c r="F569" t="s">
        <v>4415</v>
      </c>
      <c r="G569" t="s">
        <v>4416</v>
      </c>
      <c r="H569" t="s">
        <v>322</v>
      </c>
      <c r="I569" t="s">
        <v>966</v>
      </c>
      <c r="J569" t="s">
        <v>206</v>
      </c>
      <c r="K569" t="s">
        <v>225</v>
      </c>
      <c r="L569" t="s">
        <v>345</v>
      </c>
      <c r="M569" t="s">
        <v>736</v>
      </c>
      <c r="N569" t="s">
        <v>340</v>
      </c>
      <c r="O569" t="s">
        <v>1216</v>
      </c>
      <c r="P569" s="131">
        <v>1521</v>
      </c>
      <c r="Q569" s="131">
        <v>3.3719999999999999</v>
      </c>
      <c r="R569" s="131">
        <v>23870</v>
      </c>
      <c r="T569" s="131">
        <v>1224.2470000000001</v>
      </c>
      <c r="U569" s="132">
        <v>0</v>
      </c>
      <c r="V569" s="132">
        <v>2.666E-2</v>
      </c>
      <c r="W569" s="132">
        <v>3.8500000000000001E-3</v>
      </c>
    </row>
    <row r="570" spans="1:23">
      <c r="A570" t="s">
        <v>1214</v>
      </c>
      <c r="B570" t="s">
        <v>1259</v>
      </c>
      <c r="C570" t="s">
        <v>4244</v>
      </c>
      <c r="D570" t="s">
        <v>4245</v>
      </c>
      <c r="E570" t="s">
        <v>313</v>
      </c>
      <c r="F570" t="s">
        <v>4487</v>
      </c>
      <c r="G570" t="s">
        <v>4488</v>
      </c>
      <c r="H570" t="s">
        <v>322</v>
      </c>
      <c r="I570" t="s">
        <v>966</v>
      </c>
      <c r="J570" t="s">
        <v>206</v>
      </c>
      <c r="K570" t="s">
        <v>225</v>
      </c>
      <c r="L570" t="s">
        <v>345</v>
      </c>
      <c r="M570" t="s">
        <v>736</v>
      </c>
      <c r="N570" t="s">
        <v>340</v>
      </c>
      <c r="O570" t="s">
        <v>1216</v>
      </c>
      <c r="P570" s="131">
        <v>3377</v>
      </c>
      <c r="Q570" s="131">
        <v>3.3719999999999999</v>
      </c>
      <c r="R570" s="131">
        <v>8166</v>
      </c>
      <c r="T570" s="131">
        <v>929.88199999999995</v>
      </c>
      <c r="U570" s="132">
        <v>0</v>
      </c>
      <c r="V570" s="132">
        <v>2.0250000000000001E-2</v>
      </c>
      <c r="W570" s="132">
        <v>2.9299999999999999E-3</v>
      </c>
    </row>
    <row r="571" spans="1:23">
      <c r="A571" t="s">
        <v>1214</v>
      </c>
      <c r="B571" t="s">
        <v>1259</v>
      </c>
      <c r="C571" t="s">
        <v>4240</v>
      </c>
      <c r="D571" t="s">
        <v>4241</v>
      </c>
      <c r="E571" t="s">
        <v>80</v>
      </c>
      <c r="F571" t="s">
        <v>4403</v>
      </c>
      <c r="G571" t="s">
        <v>4404</v>
      </c>
      <c r="H571" t="s">
        <v>322</v>
      </c>
      <c r="I571" t="s">
        <v>966</v>
      </c>
      <c r="J571" t="s">
        <v>206</v>
      </c>
      <c r="K571" t="s">
        <v>225</v>
      </c>
      <c r="L571" t="s">
        <v>345</v>
      </c>
      <c r="M571" t="s">
        <v>603</v>
      </c>
      <c r="N571" t="s">
        <v>340</v>
      </c>
      <c r="O571" t="s">
        <v>1216</v>
      </c>
      <c r="P571" s="131">
        <v>1209</v>
      </c>
      <c r="Q571" s="131">
        <v>3.3719999999999999</v>
      </c>
      <c r="R571" s="131">
        <v>21579</v>
      </c>
      <c r="T571" s="131">
        <v>879.721</v>
      </c>
      <c r="U571" s="132">
        <v>0</v>
      </c>
      <c r="V571" s="132">
        <v>1.916E-2</v>
      </c>
      <c r="W571" s="132">
        <v>2.7699999999999999E-3</v>
      </c>
    </row>
    <row r="572" spans="1:23">
      <c r="A572" t="s">
        <v>1214</v>
      </c>
      <c r="B572" t="s">
        <v>1259</v>
      </c>
      <c r="C572" t="s">
        <v>4240</v>
      </c>
      <c r="D572" t="s">
        <v>4241</v>
      </c>
      <c r="E572" t="s">
        <v>80</v>
      </c>
      <c r="F572" t="s">
        <v>4511</v>
      </c>
      <c r="G572" t="s">
        <v>4512</v>
      </c>
      <c r="H572" t="s">
        <v>322</v>
      </c>
      <c r="I572" t="s">
        <v>968</v>
      </c>
      <c r="J572" t="s">
        <v>206</v>
      </c>
      <c r="K572" t="s">
        <v>225</v>
      </c>
      <c r="L572" t="s">
        <v>381</v>
      </c>
      <c r="M572" t="s">
        <v>733</v>
      </c>
      <c r="N572" t="s">
        <v>340</v>
      </c>
      <c r="O572" t="s">
        <v>1216</v>
      </c>
      <c r="P572" s="131">
        <v>1943</v>
      </c>
      <c r="Q572" s="131">
        <v>3.3719999999999999</v>
      </c>
      <c r="R572" s="131">
        <v>10036</v>
      </c>
      <c r="T572" s="131">
        <v>657.53800000000001</v>
      </c>
      <c r="U572" s="132">
        <v>0</v>
      </c>
      <c r="V572" s="132">
        <v>1.4319999999999999E-2</v>
      </c>
      <c r="W572" s="132">
        <v>2.0699999999999998E-3</v>
      </c>
    </row>
    <row r="573" spans="1:23">
      <c r="A573" t="s">
        <v>1214</v>
      </c>
      <c r="B573" t="s">
        <v>1259</v>
      </c>
      <c r="C573" t="s">
        <v>4240</v>
      </c>
      <c r="D573" t="s">
        <v>4241</v>
      </c>
      <c r="E573" t="s">
        <v>80</v>
      </c>
      <c r="F573" t="s">
        <v>4505</v>
      </c>
      <c r="G573" t="s">
        <v>4506</v>
      </c>
      <c r="H573" t="s">
        <v>322</v>
      </c>
      <c r="I573" t="s">
        <v>966</v>
      </c>
      <c r="J573" t="s">
        <v>206</v>
      </c>
      <c r="K573" t="s">
        <v>239</v>
      </c>
      <c r="L573" t="s">
        <v>315</v>
      </c>
      <c r="M573" t="s">
        <v>707</v>
      </c>
      <c r="N573" t="s">
        <v>340</v>
      </c>
      <c r="O573" t="s">
        <v>1217</v>
      </c>
      <c r="P573" s="131">
        <v>655</v>
      </c>
      <c r="Q573" s="131">
        <v>3.9550000000000001</v>
      </c>
      <c r="R573" s="131">
        <v>24940</v>
      </c>
      <c r="T573" s="131">
        <v>646.11</v>
      </c>
      <c r="U573" s="132">
        <v>0</v>
      </c>
      <c r="V573" s="132">
        <v>1.4069999999999999E-2</v>
      </c>
      <c r="W573" s="132">
        <v>2.0300000000000001E-3</v>
      </c>
    </row>
    <row r="574" spans="1:23">
      <c r="A574" t="s">
        <v>1214</v>
      </c>
      <c r="B574" t="s">
        <v>1259</v>
      </c>
      <c r="C574" t="s">
        <v>4451</v>
      </c>
      <c r="D574" t="s">
        <v>4452</v>
      </c>
      <c r="E574" t="s">
        <v>80</v>
      </c>
      <c r="F574" t="s">
        <v>4453</v>
      </c>
      <c r="G574" t="s">
        <v>4454</v>
      </c>
      <c r="H574" t="s">
        <v>322</v>
      </c>
      <c r="I574" t="s">
        <v>966</v>
      </c>
      <c r="J574" t="s">
        <v>206</v>
      </c>
      <c r="K574" t="s">
        <v>282</v>
      </c>
      <c r="L574" t="s">
        <v>315</v>
      </c>
      <c r="M574" t="s">
        <v>736</v>
      </c>
      <c r="N574" t="s">
        <v>340</v>
      </c>
      <c r="O574" t="s">
        <v>1217</v>
      </c>
      <c r="P574" s="131">
        <v>3451</v>
      </c>
      <c r="Q574" s="131">
        <v>3.9550000000000001</v>
      </c>
      <c r="R574" s="131">
        <v>4562</v>
      </c>
      <c r="T574" s="131">
        <v>622.68499999999995</v>
      </c>
      <c r="U574" s="132">
        <v>0</v>
      </c>
      <c r="V574" s="132">
        <v>1.3559999999999999E-2</v>
      </c>
      <c r="W574" s="132">
        <v>1.9599999999999999E-3</v>
      </c>
    </row>
    <row r="575" spans="1:23">
      <c r="A575" t="s">
        <v>1214</v>
      </c>
      <c r="B575" t="s">
        <v>1259</v>
      </c>
      <c r="C575" t="s">
        <v>4507</v>
      </c>
      <c r="D575" t="s">
        <v>4508</v>
      </c>
      <c r="E575" t="s">
        <v>80</v>
      </c>
      <c r="F575" t="s">
        <v>4509</v>
      </c>
      <c r="G575" t="s">
        <v>4510</v>
      </c>
      <c r="H575" t="s">
        <v>322</v>
      </c>
      <c r="I575" t="s">
        <v>966</v>
      </c>
      <c r="J575" t="s">
        <v>206</v>
      </c>
      <c r="K575" s="133" t="s">
        <v>269</v>
      </c>
      <c r="L575" t="s">
        <v>345</v>
      </c>
      <c r="M575" s="46" t="s">
        <v>589</v>
      </c>
      <c r="N575" t="s">
        <v>340</v>
      </c>
      <c r="O575" t="s">
        <v>1216</v>
      </c>
      <c r="P575" s="131">
        <v>4247</v>
      </c>
      <c r="Q575" s="131">
        <v>3.3719999999999999</v>
      </c>
      <c r="R575" s="131">
        <v>3433</v>
      </c>
      <c r="T575" s="131">
        <v>491.63600000000002</v>
      </c>
      <c r="U575" s="132">
        <v>0</v>
      </c>
      <c r="V575" s="132">
        <v>1.0710000000000001E-2</v>
      </c>
      <c r="W575" s="132">
        <v>1.5499999999999999E-3</v>
      </c>
    </row>
    <row r="576" spans="1:23">
      <c r="A576" t="s">
        <v>1214</v>
      </c>
      <c r="B576" t="s">
        <v>1259</v>
      </c>
      <c r="C576" t="s">
        <v>4447</v>
      </c>
      <c r="D576" t="s">
        <v>4448</v>
      </c>
      <c r="E576" t="s">
        <v>80</v>
      </c>
      <c r="F576" t="s">
        <v>4455</v>
      </c>
      <c r="G576" t="s">
        <v>4456</v>
      </c>
      <c r="H576" t="s">
        <v>322</v>
      </c>
      <c r="I576" t="s">
        <v>966</v>
      </c>
      <c r="J576" t="s">
        <v>206</v>
      </c>
      <c r="K576" t="s">
        <v>225</v>
      </c>
      <c r="L576" t="s">
        <v>345</v>
      </c>
      <c r="M576" t="s">
        <v>736</v>
      </c>
      <c r="N576" t="s">
        <v>340</v>
      </c>
      <c r="O576" t="s">
        <v>1216</v>
      </c>
      <c r="P576" s="131">
        <v>1930</v>
      </c>
      <c r="Q576" s="131">
        <v>3.3719999999999999</v>
      </c>
      <c r="R576" s="131">
        <v>4500</v>
      </c>
      <c r="S576" s="131">
        <v>0.36099999999999999</v>
      </c>
      <c r="T576" s="131">
        <v>294.07600000000002</v>
      </c>
      <c r="U576" s="132">
        <v>0</v>
      </c>
      <c r="V576" s="132">
        <v>6.4099999999999999E-3</v>
      </c>
      <c r="W576" s="132">
        <v>9.3000000000000005E-4</v>
      </c>
    </row>
    <row r="577" spans="1:23">
      <c r="A577" t="s">
        <v>1214</v>
      </c>
      <c r="B577" t="s">
        <v>1259</v>
      </c>
      <c r="C577" t="s">
        <v>4240</v>
      </c>
      <c r="D577" t="s">
        <v>4241</v>
      </c>
      <c r="E577" t="s">
        <v>80</v>
      </c>
      <c r="F577" t="s">
        <v>4393</v>
      </c>
      <c r="G577" t="s">
        <v>4394</v>
      </c>
      <c r="H577" t="s">
        <v>322</v>
      </c>
      <c r="I577" t="s">
        <v>966</v>
      </c>
      <c r="J577" t="s">
        <v>206</v>
      </c>
      <c r="K577" t="s">
        <v>225</v>
      </c>
      <c r="L577" t="s">
        <v>369</v>
      </c>
      <c r="M577" t="s">
        <v>736</v>
      </c>
      <c r="N577" t="s">
        <v>340</v>
      </c>
      <c r="O577" t="s">
        <v>1217</v>
      </c>
      <c r="P577" s="131">
        <v>197</v>
      </c>
      <c r="Q577" s="131">
        <v>3.9550000000000001</v>
      </c>
      <c r="R577" s="131">
        <v>19828</v>
      </c>
      <c r="T577" s="131">
        <v>154.495</v>
      </c>
      <c r="U577" s="132">
        <v>0</v>
      </c>
      <c r="V577" s="132">
        <v>3.3600000000000001E-3</v>
      </c>
      <c r="W577" s="132">
        <v>4.8999999999999998E-4</v>
      </c>
    </row>
    <row r="578" spans="1:23">
      <c r="A578" t="s">
        <v>1209</v>
      </c>
    </row>
    <row r="579" spans="1:23">
      <c r="A579" t="s">
        <v>1214</v>
      </c>
      <c r="B579" t="s">
        <v>1215</v>
      </c>
    </row>
    <row r="580" spans="1:23">
      <c r="A580" t="s">
        <v>1214</v>
      </c>
      <c r="B580" t="s">
        <v>1224</v>
      </c>
    </row>
    <row r="581" spans="1:23">
      <c r="A581" t="s">
        <v>1214</v>
      </c>
      <c r="B581" t="s">
        <v>1246</v>
      </c>
    </row>
    <row r="582" spans="1:23">
      <c r="A582" t="s">
        <v>1214</v>
      </c>
      <c r="B582" t="s">
        <v>1249</v>
      </c>
    </row>
  </sheetData>
  <sheetProtection formatColumns="0"/>
  <autoFilter ref="A1:X582"/>
  <customSheetViews>
    <customSheetView guid="{AE318230-F718-49FC-82EB-7CAC3DCD05F1}" showGridLines="0" hiddenRows="1">
      <selection sqref="A1:B1"/>
      <pageMargins left="0" right="0" top="0" bottom="0" header="0" footer="0"/>
    </customSheetView>
  </customSheetViews>
  <dataValidations count="8">
    <dataValidation type="list" allowBlank="1" showInputMessage="1" showErrorMessage="1" sqref="J2:J20">
      <formula1>israel_abroad</formula1>
    </dataValidation>
    <dataValidation type="list" allowBlank="1" showInputMessage="1" showErrorMessage="1" sqref="N2:N20">
      <formula1>Holding_interest</formula1>
    </dataValidation>
    <dataValidation type="list" allowBlank="1" showInputMessage="1" showErrorMessage="1" sqref="K3:K20">
      <formula1>Country_list</formula1>
    </dataValidation>
    <dataValidation type="list" allowBlank="1" showInputMessage="1" showErrorMessage="1" sqref="M2:M20">
      <formula1>Fund_type</formula1>
    </dataValidation>
    <dataValidation type="list" allowBlank="1" showInputMessage="1" showErrorMessage="1" sqref="E2:E20">
      <formula1>Issuer_Type_TFunds</formula1>
    </dataValidation>
    <dataValidation type="list" allowBlank="1" showInputMessage="1" showErrorMessage="1" sqref="H2:H20">
      <formula1>Security_ID_Number_Type</formula1>
    </dataValidation>
    <dataValidation type="list" allowBlank="1" showInputMessage="1" showErrorMessage="1" sqref="K2">
      <formula1>Country_list_funds</formula1>
    </dataValidation>
    <dataValidation type="list" allowBlank="1" showInputMessage="1" showErrorMessage="1" sqref="L2:L20">
      <formula1>Stock_Exchange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בחירה'!$C$891:$C$896</xm:f>
          </x14:formula1>
          <xm:sqref>I2:I20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W1048574"/>
  <sheetViews>
    <sheetView rightToLeft="1" topLeftCell="Q1" workbookViewId="0">
      <selection activeCell="Q1" sqref="A1:XFD1048576"/>
    </sheetView>
  </sheetViews>
  <sheetFormatPr defaultColWidth="9" defaultRowHeight="14.25"/>
  <cols>
    <col min="1" max="5" width="11.625" style="4" customWidth="1"/>
    <col min="6" max="6" width="44.875" style="4" bestFit="1" customWidth="1"/>
    <col min="7" max="12" width="11.625" style="4" customWidth="1"/>
    <col min="13" max="13" width="11.625" style="2"/>
    <col min="14" max="14" width="61.375" style="4" bestFit="1" customWidth="1"/>
    <col min="15" max="16" width="11.625" style="4" customWidth="1"/>
    <col min="17" max="17" width="13.5" style="4" bestFit="1" customWidth="1"/>
    <col min="18" max="18" width="11.625" style="4" customWidth="1"/>
    <col min="19" max="19" width="12.375" style="4" bestFit="1" customWidth="1"/>
    <col min="20" max="24" width="11.625" style="4" customWidth="1"/>
    <col min="25" max="16384" width="9" style="4"/>
  </cols>
  <sheetData>
    <row r="1" spans="1:23" ht="66.75" customHeight="1">
      <c r="A1" s="17" t="s">
        <v>49</v>
      </c>
      <c r="B1" s="17" t="s">
        <v>50</v>
      </c>
      <c r="C1" s="17" t="s">
        <v>66</v>
      </c>
      <c r="D1" s="17" t="s">
        <v>80</v>
      </c>
      <c r="E1" s="17" t="s">
        <v>81</v>
      </c>
      <c r="F1" s="17" t="s">
        <v>91</v>
      </c>
      <c r="G1" s="17" t="s">
        <v>68</v>
      </c>
      <c r="H1" s="17" t="s">
        <v>82</v>
      </c>
      <c r="I1" s="17" t="s">
        <v>54</v>
      </c>
      <c r="J1" s="17" t="s">
        <v>55</v>
      </c>
      <c r="K1" s="17" t="s">
        <v>69</v>
      </c>
      <c r="L1" s="17" t="s">
        <v>89</v>
      </c>
      <c r="M1" s="17" t="s">
        <v>70</v>
      </c>
      <c r="N1" s="17" t="s">
        <v>90</v>
      </c>
      <c r="O1" s="17" t="s">
        <v>56</v>
      </c>
      <c r="P1" s="17" t="s">
        <v>59</v>
      </c>
      <c r="Q1" s="17" t="s">
        <v>76</v>
      </c>
      <c r="R1" s="17" t="s">
        <v>61</v>
      </c>
      <c r="S1" s="17" t="s">
        <v>77</v>
      </c>
      <c r="T1" s="17" t="s">
        <v>63</v>
      </c>
      <c r="U1" s="17" t="s">
        <v>79</v>
      </c>
      <c r="V1" s="17" t="s">
        <v>64</v>
      </c>
      <c r="W1" s="17" t="s">
        <v>65</v>
      </c>
    </row>
    <row r="2" spans="1:23">
      <c r="A2" t="s">
        <v>1214</v>
      </c>
      <c r="B2" t="s">
        <v>1215</v>
      </c>
      <c r="C2" t="s">
        <v>4256</v>
      </c>
      <c r="D2" t="s">
        <v>4257</v>
      </c>
      <c r="E2" t="s">
        <v>310</v>
      </c>
      <c r="F2" t="s">
        <v>4565</v>
      </c>
      <c r="G2" t="s">
        <v>4566</v>
      </c>
      <c r="H2" t="s">
        <v>322</v>
      </c>
      <c r="I2" t="s">
        <v>971</v>
      </c>
      <c r="J2" t="s">
        <v>205</v>
      </c>
      <c r="K2" t="s">
        <v>205</v>
      </c>
      <c r="L2" t="s">
        <v>326</v>
      </c>
      <c r="M2" t="s">
        <v>341</v>
      </c>
      <c r="N2" t="s">
        <v>679</v>
      </c>
      <c r="O2" t="s">
        <v>340</v>
      </c>
      <c r="P2" t="s">
        <v>1213</v>
      </c>
      <c r="Q2" s="131">
        <v>2996000</v>
      </c>
      <c r="R2" s="131">
        <v>1</v>
      </c>
      <c r="S2" s="131">
        <v>96.87</v>
      </c>
      <c r="T2" s="131">
        <v>2902.2249999999999</v>
      </c>
      <c r="U2" s="132">
        <v>4.8219999999999999E-2</v>
      </c>
      <c r="V2" s="132">
        <v>1</v>
      </c>
      <c r="W2" s="132">
        <v>2.2689999999999998E-2</v>
      </c>
    </row>
    <row r="3" spans="1:23">
      <c r="A3" t="s">
        <v>1214</v>
      </c>
      <c r="B3" t="s">
        <v>1218</v>
      </c>
      <c r="C3" t="s">
        <v>4256</v>
      </c>
      <c r="D3" t="s">
        <v>4257</v>
      </c>
      <c r="E3" t="s">
        <v>310</v>
      </c>
      <c r="F3" t="s">
        <v>4567</v>
      </c>
      <c r="G3" t="s">
        <v>4568</v>
      </c>
      <c r="H3" t="s">
        <v>322</v>
      </c>
      <c r="I3" t="s">
        <v>918</v>
      </c>
      <c r="J3" t="s">
        <v>205</v>
      </c>
      <c r="K3" t="s">
        <v>205</v>
      </c>
      <c r="L3" t="s">
        <v>326</v>
      </c>
      <c r="M3" t="s">
        <v>341</v>
      </c>
      <c r="N3" t="s">
        <v>606</v>
      </c>
      <c r="O3" t="s">
        <v>340</v>
      </c>
      <c r="P3" t="s">
        <v>1213</v>
      </c>
      <c r="Q3" s="131">
        <v>11973000</v>
      </c>
      <c r="R3" s="131">
        <v>1</v>
      </c>
      <c r="S3" s="131">
        <v>281.70999999999998</v>
      </c>
      <c r="T3" s="131">
        <v>33729.137999999999</v>
      </c>
      <c r="U3" s="132">
        <v>1.592E-2</v>
      </c>
      <c r="V3" s="132">
        <v>0.20172000000000001</v>
      </c>
      <c r="W3" s="132">
        <v>2.0789999999999999E-2</v>
      </c>
    </row>
    <row r="4" spans="1:23">
      <c r="A4" t="s">
        <v>1214</v>
      </c>
      <c r="B4" t="s">
        <v>1218</v>
      </c>
      <c r="C4" t="s">
        <v>4248</v>
      </c>
      <c r="D4" t="s">
        <v>4249</v>
      </c>
      <c r="E4" t="s">
        <v>310</v>
      </c>
      <c r="F4" t="s">
        <v>4569</v>
      </c>
      <c r="G4" t="s">
        <v>4570</v>
      </c>
      <c r="H4" t="s">
        <v>322</v>
      </c>
      <c r="I4" t="s">
        <v>918</v>
      </c>
      <c r="J4" t="s">
        <v>205</v>
      </c>
      <c r="K4" t="s">
        <v>205</v>
      </c>
      <c r="L4" t="s">
        <v>326</v>
      </c>
      <c r="M4" t="s">
        <v>341</v>
      </c>
      <c r="N4" t="s">
        <v>605</v>
      </c>
      <c r="O4" t="s">
        <v>340</v>
      </c>
      <c r="P4" t="s">
        <v>1213</v>
      </c>
      <c r="Q4" s="131">
        <v>11289000</v>
      </c>
      <c r="R4" s="131">
        <v>1</v>
      </c>
      <c r="S4" s="131">
        <v>295.75</v>
      </c>
      <c r="T4" s="131">
        <v>33387.218000000001</v>
      </c>
      <c r="U4" s="132">
        <v>1.558E-2</v>
      </c>
      <c r="V4" s="132">
        <v>0.19966999999999999</v>
      </c>
      <c r="W4" s="132">
        <v>2.0580000000000001E-2</v>
      </c>
    </row>
    <row r="5" spans="1:23">
      <c r="A5" t="s">
        <v>1214</v>
      </c>
      <c r="B5" t="s">
        <v>1218</v>
      </c>
      <c r="C5" t="s">
        <v>4248</v>
      </c>
      <c r="D5" t="s">
        <v>4249</v>
      </c>
      <c r="E5" t="s">
        <v>310</v>
      </c>
      <c r="F5" t="s">
        <v>4571</v>
      </c>
      <c r="G5" t="s">
        <v>4572</v>
      </c>
      <c r="H5" t="s">
        <v>322</v>
      </c>
      <c r="I5" t="s">
        <v>918</v>
      </c>
      <c r="J5" t="s">
        <v>205</v>
      </c>
      <c r="K5" t="s">
        <v>205</v>
      </c>
      <c r="L5" t="s">
        <v>326</v>
      </c>
      <c r="M5" t="s">
        <v>341</v>
      </c>
      <c r="N5" t="s">
        <v>606</v>
      </c>
      <c r="O5" t="s">
        <v>340</v>
      </c>
      <c r="P5" t="s">
        <v>1213</v>
      </c>
      <c r="Q5" s="131">
        <v>12155000</v>
      </c>
      <c r="R5" s="131">
        <v>1</v>
      </c>
      <c r="S5" s="131">
        <v>211.79</v>
      </c>
      <c r="T5" s="131">
        <v>25743.075000000001</v>
      </c>
      <c r="U5" s="132">
        <v>1.984E-2</v>
      </c>
      <c r="V5" s="132">
        <v>0.15396000000000001</v>
      </c>
      <c r="W5" s="132">
        <v>1.5859999999999999E-2</v>
      </c>
    </row>
    <row r="6" spans="1:23">
      <c r="A6" t="s">
        <v>1214</v>
      </c>
      <c r="B6" t="s">
        <v>1218</v>
      </c>
      <c r="C6" t="s">
        <v>4256</v>
      </c>
      <c r="D6" t="s">
        <v>4257</v>
      </c>
      <c r="E6" t="s">
        <v>310</v>
      </c>
      <c r="F6" t="s">
        <v>4573</v>
      </c>
      <c r="G6" t="s">
        <v>4574</v>
      </c>
      <c r="H6" t="s">
        <v>322</v>
      </c>
      <c r="I6" t="s">
        <v>918</v>
      </c>
      <c r="J6" t="s">
        <v>205</v>
      </c>
      <c r="K6" t="s">
        <v>205</v>
      </c>
      <c r="L6" t="s">
        <v>326</v>
      </c>
      <c r="M6" t="s">
        <v>341</v>
      </c>
      <c r="N6" t="s">
        <v>605</v>
      </c>
      <c r="O6" t="s">
        <v>340</v>
      </c>
      <c r="P6" t="s">
        <v>1213</v>
      </c>
      <c r="Q6" s="131">
        <v>8261000</v>
      </c>
      <c r="R6" s="131">
        <v>1</v>
      </c>
      <c r="S6" s="131">
        <v>281.05</v>
      </c>
      <c r="T6" s="131">
        <v>23217.541000000001</v>
      </c>
      <c r="U6" s="132">
        <v>5.5100000000000001E-3</v>
      </c>
      <c r="V6" s="132">
        <v>0.13885</v>
      </c>
      <c r="W6" s="132">
        <v>1.431E-2</v>
      </c>
    </row>
    <row r="7" spans="1:23">
      <c r="A7" t="s">
        <v>1214</v>
      </c>
      <c r="B7" t="s">
        <v>1218</v>
      </c>
      <c r="C7" t="s">
        <v>4264</v>
      </c>
      <c r="D7" t="s">
        <v>4265</v>
      </c>
      <c r="E7" t="s">
        <v>310</v>
      </c>
      <c r="F7" t="s">
        <v>4575</v>
      </c>
      <c r="G7" t="s">
        <v>4576</v>
      </c>
      <c r="H7" t="s">
        <v>322</v>
      </c>
      <c r="I7" t="s">
        <v>918</v>
      </c>
      <c r="J7" t="s">
        <v>205</v>
      </c>
      <c r="K7" t="s">
        <v>205</v>
      </c>
      <c r="L7" t="s">
        <v>326</v>
      </c>
      <c r="M7" t="s">
        <v>341</v>
      </c>
      <c r="N7" t="s">
        <v>605</v>
      </c>
      <c r="O7" t="s">
        <v>340</v>
      </c>
      <c r="P7" t="s">
        <v>1213</v>
      </c>
      <c r="Q7" s="131">
        <v>7000000</v>
      </c>
      <c r="R7" s="131">
        <v>1</v>
      </c>
      <c r="S7" s="131">
        <v>227.45</v>
      </c>
      <c r="T7" s="131">
        <v>15921.5</v>
      </c>
      <c r="U7" s="132">
        <v>4.9800000000000001E-3</v>
      </c>
      <c r="V7" s="132">
        <v>9.5219999999999999E-2</v>
      </c>
      <c r="W7" s="132">
        <v>9.8099999999999993E-3</v>
      </c>
    </row>
    <row r="8" spans="1:23">
      <c r="A8" t="s">
        <v>1214</v>
      </c>
      <c r="B8" t="s">
        <v>1218</v>
      </c>
      <c r="C8" t="s">
        <v>4248</v>
      </c>
      <c r="D8" t="s">
        <v>4249</v>
      </c>
      <c r="E8" t="s">
        <v>310</v>
      </c>
      <c r="F8" t="s">
        <v>4577</v>
      </c>
      <c r="G8" t="s">
        <v>4578</v>
      </c>
      <c r="H8" t="s">
        <v>322</v>
      </c>
      <c r="I8" t="s">
        <v>918</v>
      </c>
      <c r="J8" t="s">
        <v>205</v>
      </c>
      <c r="K8" t="s">
        <v>205</v>
      </c>
      <c r="L8" t="s">
        <v>326</v>
      </c>
      <c r="M8" t="s">
        <v>341</v>
      </c>
      <c r="N8" t="s">
        <v>611</v>
      </c>
      <c r="O8" t="s">
        <v>340</v>
      </c>
      <c r="P8" t="s">
        <v>1213</v>
      </c>
      <c r="Q8" s="131">
        <v>4023000</v>
      </c>
      <c r="R8" s="131">
        <v>1</v>
      </c>
      <c r="S8" s="131">
        <v>177.4</v>
      </c>
      <c r="T8" s="131">
        <v>7136.8019999999997</v>
      </c>
      <c r="U8" s="132">
        <v>9.7239999999999993E-2</v>
      </c>
      <c r="V8" s="132">
        <v>4.2680000000000003E-2</v>
      </c>
      <c r="W8" s="132">
        <v>4.4000000000000003E-3</v>
      </c>
    </row>
    <row r="9" spans="1:23">
      <c r="A9" t="s">
        <v>1214</v>
      </c>
      <c r="B9" t="s">
        <v>1218</v>
      </c>
      <c r="C9" t="s">
        <v>4252</v>
      </c>
      <c r="D9" t="s">
        <v>4253</v>
      </c>
      <c r="E9" t="s">
        <v>310</v>
      </c>
      <c r="F9" t="s">
        <v>4579</v>
      </c>
      <c r="G9" t="s">
        <v>4580</v>
      </c>
      <c r="H9" t="s">
        <v>322</v>
      </c>
      <c r="I9" t="s">
        <v>918</v>
      </c>
      <c r="J9" t="s">
        <v>205</v>
      </c>
      <c r="K9" t="s">
        <v>205</v>
      </c>
      <c r="L9" t="s">
        <v>326</v>
      </c>
      <c r="M9" t="s">
        <v>341</v>
      </c>
      <c r="N9" t="s">
        <v>605</v>
      </c>
      <c r="O9" t="s">
        <v>340</v>
      </c>
      <c r="P9" t="s">
        <v>1213</v>
      </c>
      <c r="Q9" s="131">
        <v>2346000</v>
      </c>
      <c r="R9" s="131">
        <v>1</v>
      </c>
      <c r="S9" s="131">
        <v>290.20999999999998</v>
      </c>
      <c r="T9" s="131">
        <v>6808.3270000000002</v>
      </c>
      <c r="U9" s="132">
        <v>8.6E-3</v>
      </c>
      <c r="V9" s="132">
        <v>4.0719999999999999E-2</v>
      </c>
      <c r="W9" s="132">
        <v>4.1999999999999997E-3</v>
      </c>
    </row>
    <row r="10" spans="1:23">
      <c r="A10" t="s">
        <v>1214</v>
      </c>
      <c r="B10" t="s">
        <v>1218</v>
      </c>
      <c r="C10" t="s">
        <v>4252</v>
      </c>
      <c r="D10" t="s">
        <v>4253</v>
      </c>
      <c r="E10" t="s">
        <v>310</v>
      </c>
      <c r="F10" t="s">
        <v>4581</v>
      </c>
      <c r="G10" t="s">
        <v>4582</v>
      </c>
      <c r="H10" t="s">
        <v>322</v>
      </c>
      <c r="I10" t="s">
        <v>918</v>
      </c>
      <c r="J10" t="s">
        <v>205</v>
      </c>
      <c r="K10" t="s">
        <v>205</v>
      </c>
      <c r="L10" t="s">
        <v>326</v>
      </c>
      <c r="M10" t="s">
        <v>341</v>
      </c>
      <c r="N10" t="s">
        <v>611</v>
      </c>
      <c r="O10" t="s">
        <v>340</v>
      </c>
      <c r="P10" t="s">
        <v>1213</v>
      </c>
      <c r="Q10" s="131">
        <v>4125000</v>
      </c>
      <c r="R10" s="131">
        <v>1</v>
      </c>
      <c r="S10" s="131">
        <v>157.83000000000001</v>
      </c>
      <c r="T10" s="131">
        <v>6510.4880000000003</v>
      </c>
      <c r="U10" s="132">
        <v>3.3259999999999998E-2</v>
      </c>
      <c r="V10" s="132">
        <v>3.8940000000000002E-2</v>
      </c>
      <c r="W10" s="132">
        <v>4.0099999999999997E-3</v>
      </c>
    </row>
    <row r="11" spans="1:23">
      <c r="A11" t="s">
        <v>1214</v>
      </c>
      <c r="B11" t="s">
        <v>1218</v>
      </c>
      <c r="C11" t="s">
        <v>4256</v>
      </c>
      <c r="D11" t="s">
        <v>4257</v>
      </c>
      <c r="E11" t="s">
        <v>310</v>
      </c>
      <c r="F11" t="s">
        <v>4583</v>
      </c>
      <c r="G11" t="s">
        <v>4584</v>
      </c>
      <c r="H11" t="s">
        <v>322</v>
      </c>
      <c r="I11" t="s">
        <v>918</v>
      </c>
      <c r="J11" t="s">
        <v>205</v>
      </c>
      <c r="K11" t="s">
        <v>205</v>
      </c>
      <c r="L11" t="s">
        <v>326</v>
      </c>
      <c r="M11" t="s">
        <v>341</v>
      </c>
      <c r="N11" t="s">
        <v>611</v>
      </c>
      <c r="O11" t="s">
        <v>340</v>
      </c>
      <c r="P11" t="s">
        <v>1213</v>
      </c>
      <c r="Q11" s="131">
        <v>3918000</v>
      </c>
      <c r="R11" s="131">
        <v>1</v>
      </c>
      <c r="S11" s="131">
        <v>165.84</v>
      </c>
      <c r="T11" s="131">
        <v>6497.6109999999999</v>
      </c>
      <c r="U11" s="132">
        <v>6.4449999999999993E-2</v>
      </c>
      <c r="V11" s="132">
        <v>3.8859999999999999E-2</v>
      </c>
      <c r="W11" s="132">
        <v>4.0000000000000001E-3</v>
      </c>
    </row>
    <row r="12" spans="1:23">
      <c r="A12" t="s">
        <v>1214</v>
      </c>
      <c r="B12" t="s">
        <v>1218</v>
      </c>
      <c r="C12" t="s">
        <v>4248</v>
      </c>
      <c r="D12" t="s">
        <v>4249</v>
      </c>
      <c r="E12" t="s">
        <v>310</v>
      </c>
      <c r="F12" t="s">
        <v>4585</v>
      </c>
      <c r="G12" t="s">
        <v>4586</v>
      </c>
      <c r="H12" t="s">
        <v>322</v>
      </c>
      <c r="I12" t="s">
        <v>918</v>
      </c>
      <c r="J12" t="s">
        <v>205</v>
      </c>
      <c r="K12" t="s">
        <v>205</v>
      </c>
      <c r="L12" t="s">
        <v>326</v>
      </c>
      <c r="M12" t="s">
        <v>341</v>
      </c>
      <c r="N12" t="s">
        <v>599</v>
      </c>
      <c r="O12" t="s">
        <v>340</v>
      </c>
      <c r="P12" t="s">
        <v>1213</v>
      </c>
      <c r="Q12" s="131">
        <v>3093000</v>
      </c>
      <c r="R12" s="131">
        <v>1</v>
      </c>
      <c r="S12" s="131">
        <v>137.55000000000001</v>
      </c>
      <c r="T12" s="131">
        <v>4254.4219999999996</v>
      </c>
      <c r="U12" s="132">
        <v>6.7099999999999998E-3</v>
      </c>
      <c r="V12" s="132">
        <v>2.5440000000000001E-2</v>
      </c>
      <c r="W12" s="132">
        <v>2.6199999999999999E-3</v>
      </c>
    </row>
    <row r="13" spans="1:23">
      <c r="A13" t="s">
        <v>1214</v>
      </c>
      <c r="B13" t="s">
        <v>1218</v>
      </c>
      <c r="C13" t="s">
        <v>4264</v>
      </c>
      <c r="D13" t="s">
        <v>4265</v>
      </c>
      <c r="E13" t="s">
        <v>310</v>
      </c>
      <c r="F13" t="s">
        <v>4587</v>
      </c>
      <c r="G13" t="s">
        <v>4588</v>
      </c>
      <c r="H13" t="s">
        <v>322</v>
      </c>
      <c r="I13" t="s">
        <v>918</v>
      </c>
      <c r="J13" t="s">
        <v>205</v>
      </c>
      <c r="K13" t="s">
        <v>205</v>
      </c>
      <c r="L13" t="s">
        <v>326</v>
      </c>
      <c r="M13" t="s">
        <v>341</v>
      </c>
      <c r="N13" t="s">
        <v>606</v>
      </c>
      <c r="O13" t="s">
        <v>340</v>
      </c>
      <c r="P13" t="s">
        <v>1213</v>
      </c>
      <c r="Q13" s="131">
        <v>1234000</v>
      </c>
      <c r="R13" s="131">
        <v>1</v>
      </c>
      <c r="S13" s="131">
        <v>210.11</v>
      </c>
      <c r="T13" s="131">
        <v>2592.7570000000001</v>
      </c>
      <c r="U13" s="132">
        <v>2.48E-3</v>
      </c>
      <c r="V13" s="132">
        <v>1.5509999999999999E-2</v>
      </c>
      <c r="W13" s="132">
        <v>1.6000000000000001E-3</v>
      </c>
    </row>
    <row r="14" spans="1:23">
      <c r="A14" t="s">
        <v>1214</v>
      </c>
      <c r="B14" t="s">
        <v>1218</v>
      </c>
      <c r="C14" t="s">
        <v>4260</v>
      </c>
      <c r="D14" t="s">
        <v>4261</v>
      </c>
      <c r="E14" t="s">
        <v>310</v>
      </c>
      <c r="F14" t="s">
        <v>4589</v>
      </c>
      <c r="G14" t="s">
        <v>4590</v>
      </c>
      <c r="H14" t="s">
        <v>322</v>
      </c>
      <c r="I14" t="s">
        <v>918</v>
      </c>
      <c r="J14" t="s">
        <v>205</v>
      </c>
      <c r="K14" t="s">
        <v>205</v>
      </c>
      <c r="L14" t="s">
        <v>326</v>
      </c>
      <c r="M14" t="s">
        <v>341</v>
      </c>
      <c r="N14" t="s">
        <v>582</v>
      </c>
      <c r="O14" t="s">
        <v>340</v>
      </c>
      <c r="P14" t="s">
        <v>1213</v>
      </c>
      <c r="Q14" s="131">
        <v>731000</v>
      </c>
      <c r="R14" s="131">
        <v>1</v>
      </c>
      <c r="S14" s="131">
        <v>192.84</v>
      </c>
      <c r="T14" s="131">
        <v>1409.66</v>
      </c>
      <c r="U14" s="132">
        <v>1.6240000000000001E-2</v>
      </c>
      <c r="V14" s="132">
        <v>8.43E-3</v>
      </c>
      <c r="W14" s="132">
        <v>8.7000000000000001E-4</v>
      </c>
    </row>
    <row r="15" spans="1:23">
      <c r="A15" t="s">
        <v>1214</v>
      </c>
      <c r="B15" t="s">
        <v>1220</v>
      </c>
      <c r="C15" t="s">
        <v>4260</v>
      </c>
      <c r="D15" t="s">
        <v>4261</v>
      </c>
      <c r="E15" t="s">
        <v>310</v>
      </c>
      <c r="F15" t="s">
        <v>4591</v>
      </c>
      <c r="G15" t="s">
        <v>4592</v>
      </c>
      <c r="H15" t="s">
        <v>322</v>
      </c>
      <c r="I15" t="s">
        <v>918</v>
      </c>
      <c r="J15" t="s">
        <v>205</v>
      </c>
      <c r="K15" t="s">
        <v>205</v>
      </c>
      <c r="L15" t="s">
        <v>326</v>
      </c>
      <c r="M15" t="s">
        <v>341</v>
      </c>
      <c r="N15" t="s">
        <v>606</v>
      </c>
      <c r="O15" t="s">
        <v>340</v>
      </c>
      <c r="P15" t="s">
        <v>1213</v>
      </c>
      <c r="Q15" s="131">
        <v>5532000</v>
      </c>
      <c r="R15" s="131">
        <v>1</v>
      </c>
      <c r="S15" s="131">
        <v>278.69</v>
      </c>
      <c r="T15" s="131">
        <v>15417.130999999999</v>
      </c>
      <c r="U15" s="132">
        <v>9.8399999999999998E-3</v>
      </c>
      <c r="V15" s="132">
        <v>0.12848999999999999</v>
      </c>
      <c r="W15" s="132">
        <v>3.9480000000000001E-2</v>
      </c>
    </row>
    <row r="16" spans="1:23">
      <c r="A16" t="s">
        <v>1214</v>
      </c>
      <c r="B16" t="s">
        <v>1220</v>
      </c>
      <c r="C16" t="s">
        <v>4248</v>
      </c>
      <c r="D16" t="s">
        <v>4249</v>
      </c>
      <c r="E16" t="s">
        <v>310</v>
      </c>
      <c r="F16" t="s">
        <v>4571</v>
      </c>
      <c r="G16" t="s">
        <v>4572</v>
      </c>
      <c r="H16" t="s">
        <v>322</v>
      </c>
      <c r="I16" t="s">
        <v>918</v>
      </c>
      <c r="J16" t="s">
        <v>205</v>
      </c>
      <c r="K16" t="s">
        <v>205</v>
      </c>
      <c r="L16" t="s">
        <v>326</v>
      </c>
      <c r="M16" t="s">
        <v>341</v>
      </c>
      <c r="N16" t="s">
        <v>606</v>
      </c>
      <c r="O16" t="s">
        <v>340</v>
      </c>
      <c r="P16" t="s">
        <v>1213</v>
      </c>
      <c r="Q16" s="131">
        <v>7109000</v>
      </c>
      <c r="R16" s="131">
        <v>1</v>
      </c>
      <c r="S16" s="131">
        <v>211.79</v>
      </c>
      <c r="T16" s="131">
        <v>15056.151</v>
      </c>
      <c r="U16" s="132">
        <v>1.1599999999999999E-2</v>
      </c>
      <c r="V16" s="132">
        <v>0.12548000000000001</v>
      </c>
      <c r="W16" s="132">
        <v>3.8550000000000001E-2</v>
      </c>
    </row>
    <row r="17" spans="1:23">
      <c r="A17" t="s">
        <v>1214</v>
      </c>
      <c r="B17" t="s">
        <v>1220</v>
      </c>
      <c r="C17" t="s">
        <v>4256</v>
      </c>
      <c r="D17" t="s">
        <v>4257</v>
      </c>
      <c r="E17" t="s">
        <v>310</v>
      </c>
      <c r="F17" t="s">
        <v>4567</v>
      </c>
      <c r="G17" t="s">
        <v>4568</v>
      </c>
      <c r="H17" t="s">
        <v>322</v>
      </c>
      <c r="I17" t="s">
        <v>918</v>
      </c>
      <c r="J17" t="s">
        <v>205</v>
      </c>
      <c r="K17" t="s">
        <v>205</v>
      </c>
      <c r="L17" t="s">
        <v>326</v>
      </c>
      <c r="M17" t="s">
        <v>341</v>
      </c>
      <c r="N17" t="s">
        <v>606</v>
      </c>
      <c r="O17" t="s">
        <v>340</v>
      </c>
      <c r="P17" t="s">
        <v>1213</v>
      </c>
      <c r="Q17" s="131">
        <v>5292000</v>
      </c>
      <c r="R17" s="131">
        <v>1</v>
      </c>
      <c r="S17" s="131">
        <v>281.70999999999998</v>
      </c>
      <c r="T17" s="131">
        <v>14908.093000000001</v>
      </c>
      <c r="U17" s="132">
        <v>7.0400000000000003E-3</v>
      </c>
      <c r="V17" s="132">
        <v>0.12425</v>
      </c>
      <c r="W17" s="132">
        <v>3.8170000000000003E-2</v>
      </c>
    </row>
    <row r="18" spans="1:23">
      <c r="A18" t="s">
        <v>1214</v>
      </c>
      <c r="B18" t="s">
        <v>1220</v>
      </c>
      <c r="C18" t="s">
        <v>4264</v>
      </c>
      <c r="D18" t="s">
        <v>4265</v>
      </c>
      <c r="E18" t="s">
        <v>310</v>
      </c>
      <c r="F18" t="s">
        <v>4587</v>
      </c>
      <c r="G18" t="s">
        <v>4588</v>
      </c>
      <c r="H18" t="s">
        <v>322</v>
      </c>
      <c r="I18" t="s">
        <v>918</v>
      </c>
      <c r="J18" t="s">
        <v>205</v>
      </c>
      <c r="K18" t="s">
        <v>205</v>
      </c>
      <c r="L18" t="s">
        <v>326</v>
      </c>
      <c r="M18" t="s">
        <v>341</v>
      </c>
      <c r="N18" t="s">
        <v>606</v>
      </c>
      <c r="O18" t="s">
        <v>340</v>
      </c>
      <c r="P18" t="s">
        <v>1213</v>
      </c>
      <c r="Q18" s="131">
        <v>5080000</v>
      </c>
      <c r="R18" s="131">
        <v>1</v>
      </c>
      <c r="S18" s="131">
        <v>210.11</v>
      </c>
      <c r="T18" s="131">
        <v>10673.588</v>
      </c>
      <c r="U18" s="132">
        <v>1.0189999999999999E-2</v>
      </c>
      <c r="V18" s="132">
        <v>8.8959999999999997E-2</v>
      </c>
      <c r="W18" s="132">
        <v>2.733E-2</v>
      </c>
    </row>
    <row r="19" spans="1:23">
      <c r="A19" t="s">
        <v>1214</v>
      </c>
      <c r="B19" t="s">
        <v>1220</v>
      </c>
      <c r="C19" t="s">
        <v>4264</v>
      </c>
      <c r="D19" t="s">
        <v>4265</v>
      </c>
      <c r="E19" t="s">
        <v>310</v>
      </c>
      <c r="F19" t="s">
        <v>4575</v>
      </c>
      <c r="G19" t="s">
        <v>4576</v>
      </c>
      <c r="H19" t="s">
        <v>322</v>
      </c>
      <c r="I19" t="s">
        <v>918</v>
      </c>
      <c r="J19" t="s">
        <v>205</v>
      </c>
      <c r="K19" t="s">
        <v>205</v>
      </c>
      <c r="L19" t="s">
        <v>326</v>
      </c>
      <c r="M19" t="s">
        <v>341</v>
      </c>
      <c r="N19" t="s">
        <v>605</v>
      </c>
      <c r="O19" t="s">
        <v>340</v>
      </c>
      <c r="P19" t="s">
        <v>1213</v>
      </c>
      <c r="Q19" s="131">
        <v>4500000</v>
      </c>
      <c r="R19" s="131">
        <v>1</v>
      </c>
      <c r="S19" s="131">
        <v>227.45</v>
      </c>
      <c r="T19" s="131">
        <v>10235.25</v>
      </c>
      <c r="U19" s="132">
        <v>3.2000000000000002E-3</v>
      </c>
      <c r="V19" s="132">
        <v>8.5300000000000001E-2</v>
      </c>
      <c r="W19" s="132">
        <v>2.6210000000000001E-2</v>
      </c>
    </row>
    <row r="20" spans="1:23">
      <c r="A20" t="s">
        <v>1214</v>
      </c>
      <c r="B20" t="s">
        <v>1220</v>
      </c>
      <c r="C20" t="s">
        <v>4248</v>
      </c>
      <c r="D20" t="s">
        <v>4249</v>
      </c>
      <c r="E20" t="s">
        <v>310</v>
      </c>
      <c r="F20" t="s">
        <v>4569</v>
      </c>
      <c r="G20" t="s">
        <v>4570</v>
      </c>
      <c r="H20" t="s">
        <v>322</v>
      </c>
      <c r="I20" t="s">
        <v>918</v>
      </c>
      <c r="J20" t="s">
        <v>205</v>
      </c>
      <c r="K20" t="s">
        <v>205</v>
      </c>
      <c r="L20" t="s">
        <v>326</v>
      </c>
      <c r="M20" t="s">
        <v>341</v>
      </c>
      <c r="N20" t="s">
        <v>605</v>
      </c>
      <c r="O20" t="s">
        <v>340</v>
      </c>
      <c r="P20" t="s">
        <v>1213</v>
      </c>
      <c r="Q20" s="131">
        <v>3314000</v>
      </c>
      <c r="R20" s="131">
        <v>1</v>
      </c>
      <c r="S20" s="131">
        <v>295.75</v>
      </c>
      <c r="T20" s="131">
        <v>9801.1550000000007</v>
      </c>
      <c r="U20" s="132">
        <v>4.5700000000000003E-3</v>
      </c>
      <c r="V20" s="132">
        <v>8.1680000000000003E-2</v>
      </c>
      <c r="W20" s="132">
        <v>2.5100000000000001E-2</v>
      </c>
    </row>
    <row r="21" spans="1:23">
      <c r="A21" t="s">
        <v>1214</v>
      </c>
      <c r="B21" t="s">
        <v>1220</v>
      </c>
      <c r="C21" t="s">
        <v>4593</v>
      </c>
      <c r="D21" t="s">
        <v>4253</v>
      </c>
      <c r="E21" t="s">
        <v>310</v>
      </c>
      <c r="F21" t="s">
        <v>4594</v>
      </c>
      <c r="G21" t="s">
        <v>4595</v>
      </c>
      <c r="H21" t="s">
        <v>322</v>
      </c>
      <c r="I21" t="s">
        <v>918</v>
      </c>
      <c r="J21" t="s">
        <v>205</v>
      </c>
      <c r="K21" t="s">
        <v>205</v>
      </c>
      <c r="L21" t="s">
        <v>326</v>
      </c>
      <c r="M21" t="s">
        <v>341</v>
      </c>
      <c r="N21" t="s">
        <v>606</v>
      </c>
      <c r="O21" t="s">
        <v>340</v>
      </c>
      <c r="P21" t="s">
        <v>1213</v>
      </c>
      <c r="Q21" s="131">
        <v>5209000</v>
      </c>
      <c r="R21" s="131">
        <v>1</v>
      </c>
      <c r="S21" s="131">
        <v>178.51</v>
      </c>
      <c r="T21" s="131">
        <v>9298.5859999999993</v>
      </c>
      <c r="U21" s="132">
        <v>8.94E-3</v>
      </c>
      <c r="V21" s="132">
        <v>7.7499999999999999E-2</v>
      </c>
      <c r="W21" s="132">
        <v>2.3810000000000001E-2</v>
      </c>
    </row>
    <row r="22" spans="1:23">
      <c r="A22" t="s">
        <v>1214</v>
      </c>
      <c r="B22" t="s">
        <v>1220</v>
      </c>
      <c r="C22" t="s">
        <v>4256</v>
      </c>
      <c r="D22" t="s">
        <v>4257</v>
      </c>
      <c r="E22" t="s">
        <v>310</v>
      </c>
      <c r="F22" t="s">
        <v>4573</v>
      </c>
      <c r="G22" t="s">
        <v>4574</v>
      </c>
      <c r="H22" t="s">
        <v>322</v>
      </c>
      <c r="I22" t="s">
        <v>918</v>
      </c>
      <c r="J22" t="s">
        <v>205</v>
      </c>
      <c r="K22" t="s">
        <v>205</v>
      </c>
      <c r="L22" t="s">
        <v>326</v>
      </c>
      <c r="M22" t="s">
        <v>341</v>
      </c>
      <c r="N22" t="s">
        <v>605</v>
      </c>
      <c r="O22" t="s">
        <v>340</v>
      </c>
      <c r="P22" t="s">
        <v>1213</v>
      </c>
      <c r="Q22" s="131">
        <v>2640000</v>
      </c>
      <c r="R22" s="131">
        <v>1</v>
      </c>
      <c r="S22" s="131">
        <v>281.05</v>
      </c>
      <c r="T22" s="131">
        <v>7419.72</v>
      </c>
      <c r="U22" s="132">
        <v>1.7600000000000001E-3</v>
      </c>
      <c r="V22" s="132">
        <v>6.1839999999999999E-2</v>
      </c>
      <c r="W22" s="132">
        <v>1.9E-2</v>
      </c>
    </row>
    <row r="23" spans="1:23">
      <c r="A23" t="s">
        <v>1214</v>
      </c>
      <c r="B23" t="s">
        <v>1220</v>
      </c>
      <c r="C23" t="s">
        <v>4252</v>
      </c>
      <c r="D23" t="s">
        <v>4253</v>
      </c>
      <c r="E23" t="s">
        <v>310</v>
      </c>
      <c r="F23" t="s">
        <v>4579</v>
      </c>
      <c r="G23" t="s">
        <v>4580</v>
      </c>
      <c r="H23" t="s">
        <v>322</v>
      </c>
      <c r="I23" t="s">
        <v>918</v>
      </c>
      <c r="J23" t="s">
        <v>205</v>
      </c>
      <c r="K23" t="s">
        <v>205</v>
      </c>
      <c r="L23" t="s">
        <v>326</v>
      </c>
      <c r="M23" t="s">
        <v>341</v>
      </c>
      <c r="N23" t="s">
        <v>605</v>
      </c>
      <c r="O23" t="s">
        <v>340</v>
      </c>
      <c r="P23" t="s">
        <v>1213</v>
      </c>
      <c r="Q23" s="131">
        <v>2184000</v>
      </c>
      <c r="R23" s="131">
        <v>1</v>
      </c>
      <c r="S23" s="131">
        <v>290.20999999999998</v>
      </c>
      <c r="T23" s="131">
        <v>6338.1859999999997</v>
      </c>
      <c r="U23" s="132">
        <v>8.0099999999999998E-3</v>
      </c>
      <c r="V23" s="132">
        <v>5.2819999999999999E-2</v>
      </c>
      <c r="W23" s="132">
        <v>1.6230000000000001E-2</v>
      </c>
    </row>
    <row r="24" spans="1:23">
      <c r="A24" t="s">
        <v>1214</v>
      </c>
      <c r="B24" t="s">
        <v>1220</v>
      </c>
      <c r="C24" t="s">
        <v>4248</v>
      </c>
      <c r="D24" t="s">
        <v>4249</v>
      </c>
      <c r="E24" t="s">
        <v>310</v>
      </c>
      <c r="F24" t="s">
        <v>4585</v>
      </c>
      <c r="G24" t="s">
        <v>4586</v>
      </c>
      <c r="H24" t="s">
        <v>322</v>
      </c>
      <c r="I24" t="s">
        <v>918</v>
      </c>
      <c r="J24" t="s">
        <v>205</v>
      </c>
      <c r="K24" t="s">
        <v>205</v>
      </c>
      <c r="L24" t="s">
        <v>326</v>
      </c>
      <c r="M24" t="s">
        <v>341</v>
      </c>
      <c r="N24" t="s">
        <v>599</v>
      </c>
      <c r="O24" t="s">
        <v>340</v>
      </c>
      <c r="P24" t="s">
        <v>1213</v>
      </c>
      <c r="Q24" s="131">
        <v>4515000</v>
      </c>
      <c r="R24" s="131">
        <v>1</v>
      </c>
      <c r="S24" s="131">
        <v>137.55000000000001</v>
      </c>
      <c r="T24" s="131">
        <v>6210.3829999999998</v>
      </c>
      <c r="U24" s="132">
        <v>9.7999999999999997E-3</v>
      </c>
      <c r="V24" s="132">
        <v>5.176E-2</v>
      </c>
      <c r="W24" s="132">
        <v>1.5900000000000001E-2</v>
      </c>
    </row>
    <row r="25" spans="1:23">
      <c r="A25" t="s">
        <v>1214</v>
      </c>
      <c r="B25" t="s">
        <v>1220</v>
      </c>
      <c r="C25" t="s">
        <v>4260</v>
      </c>
      <c r="D25" t="s">
        <v>4261</v>
      </c>
      <c r="E25" t="s">
        <v>310</v>
      </c>
      <c r="F25" t="s">
        <v>4589</v>
      </c>
      <c r="G25" t="s">
        <v>4590</v>
      </c>
      <c r="H25" t="s">
        <v>322</v>
      </c>
      <c r="I25" t="s">
        <v>918</v>
      </c>
      <c r="J25" t="s">
        <v>205</v>
      </c>
      <c r="K25" t="s">
        <v>205</v>
      </c>
      <c r="L25" t="s">
        <v>326</v>
      </c>
      <c r="M25" t="s">
        <v>341</v>
      </c>
      <c r="N25" t="s">
        <v>582</v>
      </c>
      <c r="O25" t="s">
        <v>340</v>
      </c>
      <c r="P25" t="s">
        <v>1213</v>
      </c>
      <c r="Q25" s="131">
        <v>2823000</v>
      </c>
      <c r="R25" s="131">
        <v>1</v>
      </c>
      <c r="S25" s="131">
        <v>192.84</v>
      </c>
      <c r="T25" s="131">
        <v>5443.8729999999996</v>
      </c>
      <c r="U25" s="132">
        <v>6.2710000000000002E-2</v>
      </c>
      <c r="V25" s="132">
        <v>4.5370000000000001E-2</v>
      </c>
      <c r="W25" s="132">
        <v>1.3939999999999999E-2</v>
      </c>
    </row>
    <row r="26" spans="1:23">
      <c r="A26" t="s">
        <v>1214</v>
      </c>
      <c r="B26" t="s">
        <v>1220</v>
      </c>
      <c r="C26" t="s">
        <v>4593</v>
      </c>
      <c r="D26" t="s">
        <v>4253</v>
      </c>
      <c r="E26" t="s">
        <v>310</v>
      </c>
      <c r="F26" t="s">
        <v>4596</v>
      </c>
      <c r="G26" t="s">
        <v>4597</v>
      </c>
      <c r="H26" t="s">
        <v>322</v>
      </c>
      <c r="I26" t="s">
        <v>918</v>
      </c>
      <c r="J26" t="s">
        <v>205</v>
      </c>
      <c r="K26" t="s">
        <v>205</v>
      </c>
      <c r="L26" t="s">
        <v>326</v>
      </c>
      <c r="M26" t="s">
        <v>341</v>
      </c>
      <c r="N26" t="s">
        <v>605</v>
      </c>
      <c r="O26" t="s">
        <v>340</v>
      </c>
      <c r="P26" t="s">
        <v>1213</v>
      </c>
      <c r="Q26" s="131">
        <v>1320000</v>
      </c>
      <c r="R26" s="131">
        <v>1</v>
      </c>
      <c r="S26" s="131">
        <v>232.38</v>
      </c>
      <c r="T26" s="131">
        <v>3067.4160000000002</v>
      </c>
      <c r="U26" s="132">
        <v>2.0899999999999998E-3</v>
      </c>
      <c r="V26" s="132">
        <v>2.5559999999999999E-2</v>
      </c>
      <c r="W26" s="132">
        <v>7.8499999999999993E-3</v>
      </c>
    </row>
    <row r="27" spans="1:23">
      <c r="A27" t="s">
        <v>1214</v>
      </c>
      <c r="B27" t="s">
        <v>1220</v>
      </c>
      <c r="C27" t="s">
        <v>4248</v>
      </c>
      <c r="D27" t="s">
        <v>4249</v>
      </c>
      <c r="E27" t="s">
        <v>310</v>
      </c>
      <c r="F27" t="s">
        <v>4577</v>
      </c>
      <c r="G27" t="s">
        <v>4578</v>
      </c>
      <c r="H27" t="s">
        <v>322</v>
      </c>
      <c r="I27" t="s">
        <v>918</v>
      </c>
      <c r="J27" t="s">
        <v>205</v>
      </c>
      <c r="K27" t="s">
        <v>205</v>
      </c>
      <c r="L27" t="s">
        <v>326</v>
      </c>
      <c r="M27" t="s">
        <v>341</v>
      </c>
      <c r="N27" t="s">
        <v>611</v>
      </c>
      <c r="O27" t="s">
        <v>340</v>
      </c>
      <c r="P27" t="s">
        <v>1213</v>
      </c>
      <c r="Q27" s="131">
        <v>1282000</v>
      </c>
      <c r="R27" s="131">
        <v>1</v>
      </c>
      <c r="S27" s="131">
        <v>177.4</v>
      </c>
      <c r="T27" s="131">
        <v>2274.268</v>
      </c>
      <c r="U27" s="132">
        <v>3.099E-2</v>
      </c>
      <c r="V27" s="132">
        <v>1.8950000000000002E-2</v>
      </c>
      <c r="W27" s="132">
        <v>5.8199999999999997E-3</v>
      </c>
    </row>
    <row r="28" spans="1:23">
      <c r="A28" t="s">
        <v>1214</v>
      </c>
      <c r="B28" t="s">
        <v>1220</v>
      </c>
      <c r="C28" t="s">
        <v>4256</v>
      </c>
      <c r="D28" t="s">
        <v>4257</v>
      </c>
      <c r="E28" t="s">
        <v>310</v>
      </c>
      <c r="F28" t="s">
        <v>4583</v>
      </c>
      <c r="G28" t="s">
        <v>4584</v>
      </c>
      <c r="H28" t="s">
        <v>322</v>
      </c>
      <c r="I28" t="s">
        <v>918</v>
      </c>
      <c r="J28" t="s">
        <v>205</v>
      </c>
      <c r="K28" t="s">
        <v>205</v>
      </c>
      <c r="L28" t="s">
        <v>326</v>
      </c>
      <c r="M28" t="s">
        <v>341</v>
      </c>
      <c r="N28" t="s">
        <v>611</v>
      </c>
      <c r="O28" t="s">
        <v>340</v>
      </c>
      <c r="P28" t="s">
        <v>1213</v>
      </c>
      <c r="Q28" s="131">
        <v>1160000</v>
      </c>
      <c r="R28" s="131">
        <v>1</v>
      </c>
      <c r="S28" s="131">
        <v>165.84</v>
      </c>
      <c r="T28" s="131">
        <v>1923.7439999999999</v>
      </c>
      <c r="U28" s="132">
        <v>1.908E-2</v>
      </c>
      <c r="V28" s="132">
        <v>1.6029999999999999E-2</v>
      </c>
      <c r="W28" s="132">
        <v>4.9300000000000004E-3</v>
      </c>
    </row>
    <row r="29" spans="1:23">
      <c r="A29" t="s">
        <v>1214</v>
      </c>
      <c r="B29" t="s">
        <v>1220</v>
      </c>
      <c r="C29" t="s">
        <v>4252</v>
      </c>
      <c r="D29" t="s">
        <v>4253</v>
      </c>
      <c r="E29" t="s">
        <v>310</v>
      </c>
      <c r="F29" t="s">
        <v>4581</v>
      </c>
      <c r="G29" t="s">
        <v>4582</v>
      </c>
      <c r="H29" t="s">
        <v>322</v>
      </c>
      <c r="I29" t="s">
        <v>918</v>
      </c>
      <c r="J29" t="s">
        <v>205</v>
      </c>
      <c r="K29" t="s">
        <v>205</v>
      </c>
      <c r="L29" t="s">
        <v>326</v>
      </c>
      <c r="M29" t="s">
        <v>341</v>
      </c>
      <c r="N29" t="s">
        <v>611</v>
      </c>
      <c r="O29" t="s">
        <v>340</v>
      </c>
      <c r="P29" t="s">
        <v>1213</v>
      </c>
      <c r="Q29" s="131">
        <v>1217000</v>
      </c>
      <c r="R29" s="131">
        <v>1</v>
      </c>
      <c r="S29" s="131">
        <v>157.83000000000001</v>
      </c>
      <c r="T29" s="131">
        <v>1920.7909999999999</v>
      </c>
      <c r="U29" s="132">
        <v>9.8099999999999993E-3</v>
      </c>
      <c r="V29" s="132">
        <v>1.601E-2</v>
      </c>
      <c r="W29" s="132">
        <v>4.9199999999999999E-3</v>
      </c>
    </row>
    <row r="30" spans="1:23">
      <c r="A30" t="s">
        <v>1214</v>
      </c>
      <c r="B30" t="s">
        <v>1223</v>
      </c>
      <c r="C30" t="s">
        <v>4395</v>
      </c>
      <c r="D30" t="s">
        <v>4396</v>
      </c>
      <c r="E30" t="s">
        <v>80</v>
      </c>
      <c r="F30" t="s">
        <v>4598</v>
      </c>
      <c r="G30" t="s">
        <v>4599</v>
      </c>
      <c r="H30" t="s">
        <v>322</v>
      </c>
      <c r="I30" t="s">
        <v>918</v>
      </c>
      <c r="J30" t="s">
        <v>206</v>
      </c>
      <c r="K30" t="s">
        <v>225</v>
      </c>
      <c r="L30" t="s">
        <v>326</v>
      </c>
      <c r="M30" t="s">
        <v>315</v>
      </c>
      <c r="N30" t="s">
        <v>719</v>
      </c>
      <c r="O30" t="s">
        <v>340</v>
      </c>
      <c r="P30" t="s">
        <v>1216</v>
      </c>
      <c r="Q30" s="131">
        <v>26110</v>
      </c>
      <c r="R30" s="131">
        <v>3.3719999999999999</v>
      </c>
      <c r="S30" s="131">
        <v>1943</v>
      </c>
      <c r="T30" s="131">
        <v>1710.674</v>
      </c>
      <c r="U30" s="132">
        <v>3.0000000000000001E-5</v>
      </c>
      <c r="V30" s="132">
        <v>1</v>
      </c>
      <c r="W30" s="132">
        <v>2.9299999999999999E-3</v>
      </c>
    </row>
    <row r="31" spans="1:23">
      <c r="A31" t="s">
        <v>1214</v>
      </c>
      <c r="B31" t="s">
        <v>1225</v>
      </c>
      <c r="C31" t="s">
        <v>4248</v>
      </c>
      <c r="D31" t="s">
        <v>4249</v>
      </c>
      <c r="E31" t="s">
        <v>310</v>
      </c>
      <c r="F31" t="s">
        <v>4585</v>
      </c>
      <c r="G31" t="s">
        <v>4586</v>
      </c>
      <c r="H31" t="s">
        <v>322</v>
      </c>
      <c r="I31" t="s">
        <v>918</v>
      </c>
      <c r="J31" t="s">
        <v>205</v>
      </c>
      <c r="K31" t="s">
        <v>205</v>
      </c>
      <c r="L31" t="s">
        <v>326</v>
      </c>
      <c r="M31" t="s">
        <v>341</v>
      </c>
      <c r="N31" t="s">
        <v>599</v>
      </c>
      <c r="O31" t="s">
        <v>340</v>
      </c>
      <c r="P31" t="s">
        <v>1213</v>
      </c>
      <c r="Q31" s="131">
        <v>7925000</v>
      </c>
      <c r="R31" s="131">
        <v>1</v>
      </c>
      <c r="S31" s="131">
        <v>137.55000000000001</v>
      </c>
      <c r="T31" s="131">
        <v>10900.838</v>
      </c>
      <c r="U31" s="132">
        <v>1.719E-2</v>
      </c>
      <c r="V31" s="132">
        <v>0.32351000000000002</v>
      </c>
      <c r="W31" s="132">
        <v>1.644E-2</v>
      </c>
    </row>
    <row r="32" spans="1:23">
      <c r="A32" t="s">
        <v>1214</v>
      </c>
      <c r="B32" t="s">
        <v>1225</v>
      </c>
      <c r="C32" t="s">
        <v>4256</v>
      </c>
      <c r="D32" t="s">
        <v>4257</v>
      </c>
      <c r="E32" t="s">
        <v>310</v>
      </c>
      <c r="F32" t="s">
        <v>4567</v>
      </c>
      <c r="G32" t="s">
        <v>4568</v>
      </c>
      <c r="H32" t="s">
        <v>322</v>
      </c>
      <c r="I32" t="s">
        <v>918</v>
      </c>
      <c r="J32" t="s">
        <v>205</v>
      </c>
      <c r="K32" t="s">
        <v>205</v>
      </c>
      <c r="L32" t="s">
        <v>326</v>
      </c>
      <c r="M32" t="s">
        <v>341</v>
      </c>
      <c r="N32" t="s">
        <v>606</v>
      </c>
      <c r="O32" t="s">
        <v>340</v>
      </c>
      <c r="P32" t="s">
        <v>1213</v>
      </c>
      <c r="Q32" s="131">
        <v>1500000</v>
      </c>
      <c r="R32" s="131">
        <v>1</v>
      </c>
      <c r="S32" s="131">
        <v>281.70999999999998</v>
      </c>
      <c r="T32" s="131">
        <v>4225.6499999999996</v>
      </c>
      <c r="U32" s="132">
        <v>1.99E-3</v>
      </c>
      <c r="V32" s="132">
        <v>0.12540999999999999</v>
      </c>
      <c r="W32" s="132">
        <v>6.3699999999999998E-3</v>
      </c>
    </row>
    <row r="33" spans="1:23">
      <c r="A33" t="s">
        <v>1214</v>
      </c>
      <c r="B33" t="s">
        <v>1225</v>
      </c>
      <c r="C33" t="s">
        <v>4600</v>
      </c>
      <c r="D33" s="4">
        <v>5471</v>
      </c>
      <c r="E33" s="4" t="s">
        <v>5539</v>
      </c>
      <c r="F33" t="s">
        <v>4601</v>
      </c>
      <c r="G33" t="s">
        <v>4602</v>
      </c>
      <c r="H33" t="s">
        <v>322</v>
      </c>
      <c r="I33" t="s">
        <v>918</v>
      </c>
      <c r="J33" t="s">
        <v>206</v>
      </c>
      <c r="K33" t="s">
        <v>234</v>
      </c>
      <c r="L33" t="s">
        <v>326</v>
      </c>
      <c r="M33" t="s">
        <v>315</v>
      </c>
      <c r="N33" t="s">
        <v>707</v>
      </c>
      <c r="O33" t="s">
        <v>340</v>
      </c>
      <c r="P33" t="s">
        <v>1219</v>
      </c>
      <c r="Q33" s="131">
        <v>93000</v>
      </c>
      <c r="R33" s="131">
        <v>4.6239999999999997</v>
      </c>
      <c r="S33" s="131">
        <v>1240.43</v>
      </c>
      <c r="T33" s="131">
        <v>5333.7839999999997</v>
      </c>
      <c r="U33" s="132">
        <v>2.0000000000000002E-5</v>
      </c>
      <c r="V33" s="132">
        <v>0.15828999999999999</v>
      </c>
      <c r="W33" s="132">
        <v>8.0400000000000003E-3</v>
      </c>
    </row>
    <row r="34" spans="1:23">
      <c r="A34" t="s">
        <v>1214</v>
      </c>
      <c r="B34" t="s">
        <v>1225</v>
      </c>
      <c r="C34" t="s">
        <v>4603</v>
      </c>
      <c r="D34" t="s">
        <v>4604</v>
      </c>
      <c r="E34" t="s">
        <v>80</v>
      </c>
      <c r="F34" t="s">
        <v>4605</v>
      </c>
      <c r="G34" t="s">
        <v>4606</v>
      </c>
      <c r="H34" t="s">
        <v>322</v>
      </c>
      <c r="I34" t="s">
        <v>918</v>
      </c>
      <c r="J34" t="s">
        <v>206</v>
      </c>
      <c r="K34" t="s">
        <v>225</v>
      </c>
      <c r="L34" t="s">
        <v>326</v>
      </c>
      <c r="M34" t="s">
        <v>315</v>
      </c>
      <c r="N34" t="s">
        <v>581</v>
      </c>
      <c r="O34" t="s">
        <v>340</v>
      </c>
      <c r="P34" t="s">
        <v>1216</v>
      </c>
      <c r="Q34" s="131">
        <v>21350.67</v>
      </c>
      <c r="R34" s="131">
        <v>3.3719999999999999</v>
      </c>
      <c r="S34" s="131">
        <v>3480.09</v>
      </c>
      <c r="T34" s="131">
        <v>2505.4720000000002</v>
      </c>
      <c r="U34" s="132">
        <v>1.0000000000000001E-5</v>
      </c>
      <c r="V34" s="132">
        <v>7.4359999999999996E-2</v>
      </c>
      <c r="W34" s="132">
        <v>3.7799999999999999E-3</v>
      </c>
    </row>
    <row r="35" spans="1:23">
      <c r="A35" t="s">
        <v>1214</v>
      </c>
      <c r="B35" t="s">
        <v>1225</v>
      </c>
      <c r="C35" t="s">
        <v>4607</v>
      </c>
      <c r="D35" t="s">
        <v>4608</v>
      </c>
      <c r="E35" t="s">
        <v>80</v>
      </c>
      <c r="F35" t="s">
        <v>4609</v>
      </c>
      <c r="G35" t="s">
        <v>4610</v>
      </c>
      <c r="H35" t="s">
        <v>322</v>
      </c>
      <c r="I35" t="s">
        <v>918</v>
      </c>
      <c r="J35" t="s">
        <v>206</v>
      </c>
      <c r="K35" t="s">
        <v>245</v>
      </c>
      <c r="L35" t="s">
        <v>326</v>
      </c>
      <c r="M35" t="s">
        <v>315</v>
      </c>
      <c r="N35" t="s">
        <v>581</v>
      </c>
      <c r="O35" t="s">
        <v>340</v>
      </c>
      <c r="P35" t="s">
        <v>1216</v>
      </c>
      <c r="Q35" s="131">
        <v>2650</v>
      </c>
      <c r="R35" s="131">
        <v>3.3719999999999999</v>
      </c>
      <c r="S35" s="131">
        <v>27812</v>
      </c>
      <c r="T35" s="131">
        <v>2485.2249999999999</v>
      </c>
      <c r="U35" s="132">
        <v>0</v>
      </c>
      <c r="V35" s="132">
        <v>7.3760000000000006E-2</v>
      </c>
      <c r="W35" s="132">
        <v>3.7499999999999999E-3</v>
      </c>
    </row>
    <row r="36" spans="1:23">
      <c r="A36" t="s">
        <v>1214</v>
      </c>
      <c r="B36" t="s">
        <v>1225</v>
      </c>
      <c r="C36" t="s">
        <v>4611</v>
      </c>
      <c r="D36" t="s">
        <v>4612</v>
      </c>
      <c r="E36" t="s">
        <v>80</v>
      </c>
      <c r="F36" t="s">
        <v>4613</v>
      </c>
      <c r="G36" t="s">
        <v>4614</v>
      </c>
      <c r="H36" t="s">
        <v>322</v>
      </c>
      <c r="I36" t="s">
        <v>918</v>
      </c>
      <c r="J36" t="s">
        <v>206</v>
      </c>
      <c r="K36" t="s">
        <v>234</v>
      </c>
      <c r="L36" t="s">
        <v>326</v>
      </c>
      <c r="M36" t="s">
        <v>315</v>
      </c>
      <c r="N36" t="s">
        <v>736</v>
      </c>
      <c r="O36" t="s">
        <v>340</v>
      </c>
      <c r="P36" t="s">
        <v>1219</v>
      </c>
      <c r="Q36" s="131">
        <v>292000</v>
      </c>
      <c r="R36" s="131">
        <v>4.6239999999999997</v>
      </c>
      <c r="S36" s="131">
        <v>145.78</v>
      </c>
      <c r="T36" s="131">
        <v>1968.163</v>
      </c>
      <c r="U36" s="132">
        <v>1.4999999999999999E-4</v>
      </c>
      <c r="V36" s="132">
        <v>5.8409999999999997E-2</v>
      </c>
      <c r="W36" s="132">
        <v>2.97E-3</v>
      </c>
    </row>
    <row r="37" spans="1:23">
      <c r="A37" t="s">
        <v>1214</v>
      </c>
      <c r="B37" t="s">
        <v>1225</v>
      </c>
      <c r="C37" t="s">
        <v>4615</v>
      </c>
      <c r="D37" t="s">
        <v>4616</v>
      </c>
      <c r="E37" t="s">
        <v>80</v>
      </c>
      <c r="F37" t="s">
        <v>4617</v>
      </c>
      <c r="G37" t="s">
        <v>4618</v>
      </c>
      <c r="H37" t="s">
        <v>322</v>
      </c>
      <c r="I37" t="s">
        <v>918</v>
      </c>
      <c r="J37" t="s">
        <v>206</v>
      </c>
      <c r="K37" t="s">
        <v>294</v>
      </c>
      <c r="L37" t="s">
        <v>326</v>
      </c>
      <c r="M37" t="s">
        <v>315</v>
      </c>
      <c r="N37" t="s">
        <v>581</v>
      </c>
      <c r="O37" t="s">
        <v>340</v>
      </c>
      <c r="P37" t="s">
        <v>1216</v>
      </c>
      <c r="Q37" s="131">
        <v>2100</v>
      </c>
      <c r="R37" s="131">
        <v>3.3719999999999999</v>
      </c>
      <c r="S37" s="131">
        <v>25713.27</v>
      </c>
      <c r="T37" s="131">
        <v>1820.808</v>
      </c>
      <c r="U37" s="132">
        <v>0</v>
      </c>
      <c r="V37" s="132">
        <v>5.4039999999999998E-2</v>
      </c>
      <c r="W37" s="132">
        <v>2.7499999999999998E-3</v>
      </c>
    </row>
    <row r="38" spans="1:23">
      <c r="A38" t="s">
        <v>1214</v>
      </c>
      <c r="B38" t="s">
        <v>1225</v>
      </c>
      <c r="C38" t="s">
        <v>4619</v>
      </c>
      <c r="D38" t="s">
        <v>4620</v>
      </c>
      <c r="E38" t="s">
        <v>80</v>
      </c>
      <c r="F38" t="s">
        <v>4621</v>
      </c>
      <c r="G38" t="s">
        <v>4622</v>
      </c>
      <c r="H38" t="s">
        <v>322</v>
      </c>
      <c r="I38" t="s">
        <v>918</v>
      </c>
      <c r="J38" t="s">
        <v>206</v>
      </c>
      <c r="K38" t="s">
        <v>294</v>
      </c>
      <c r="L38" t="s">
        <v>326</v>
      </c>
      <c r="M38" t="s">
        <v>315</v>
      </c>
      <c r="N38" t="s">
        <v>736</v>
      </c>
      <c r="O38" t="s">
        <v>340</v>
      </c>
      <c r="P38" t="s">
        <v>1217</v>
      </c>
      <c r="Q38" s="131">
        <v>1675</v>
      </c>
      <c r="R38" s="131">
        <v>3.9550000000000001</v>
      </c>
      <c r="S38" s="131">
        <v>23297</v>
      </c>
      <c r="T38" s="131">
        <v>1543.4169999999999</v>
      </c>
      <c r="U38" s="132">
        <v>0</v>
      </c>
      <c r="V38" s="132">
        <v>4.58E-2</v>
      </c>
      <c r="W38" s="132">
        <v>2.33E-3</v>
      </c>
    </row>
    <row r="39" spans="1:23">
      <c r="A39" t="s">
        <v>1214</v>
      </c>
      <c r="B39" t="s">
        <v>1225</v>
      </c>
      <c r="C39" t="s">
        <v>4623</v>
      </c>
      <c r="D39" t="s">
        <v>4624</v>
      </c>
      <c r="E39" t="s">
        <v>80</v>
      </c>
      <c r="F39" t="s">
        <v>4623</v>
      </c>
      <c r="G39" t="s">
        <v>4625</v>
      </c>
      <c r="H39" t="s">
        <v>322</v>
      </c>
      <c r="I39" t="s">
        <v>918</v>
      </c>
      <c r="J39" t="s">
        <v>206</v>
      </c>
      <c r="K39" t="s">
        <v>288</v>
      </c>
      <c r="L39" t="s">
        <v>326</v>
      </c>
      <c r="M39" t="s">
        <v>345</v>
      </c>
      <c r="N39" t="s">
        <v>736</v>
      </c>
      <c r="O39" t="s">
        <v>340</v>
      </c>
      <c r="P39" t="s">
        <v>1226</v>
      </c>
      <c r="Q39" s="131">
        <v>1395</v>
      </c>
      <c r="R39" s="131">
        <v>4.2309999999999999</v>
      </c>
      <c r="S39" s="131">
        <v>17100</v>
      </c>
      <c r="T39" s="131">
        <v>1009.379</v>
      </c>
      <c r="U39" s="132">
        <v>0</v>
      </c>
      <c r="V39" s="132">
        <v>2.9960000000000001E-2</v>
      </c>
      <c r="W39" s="132">
        <v>1.5200000000000001E-3</v>
      </c>
    </row>
    <row r="40" spans="1:23">
      <c r="A40" t="s">
        <v>1214</v>
      </c>
      <c r="B40" t="s">
        <v>1225</v>
      </c>
      <c r="C40" t="s">
        <v>4626</v>
      </c>
      <c r="D40" t="s">
        <v>4627</v>
      </c>
      <c r="E40" t="s">
        <v>80</v>
      </c>
      <c r="F40" t="s">
        <v>4628</v>
      </c>
      <c r="G40" t="s">
        <v>4629</v>
      </c>
      <c r="H40" t="s">
        <v>322</v>
      </c>
      <c r="I40" t="s">
        <v>918</v>
      </c>
      <c r="J40" t="s">
        <v>206</v>
      </c>
      <c r="K40" t="s">
        <v>294</v>
      </c>
      <c r="L40" t="s">
        <v>326</v>
      </c>
      <c r="M40" t="s">
        <v>315</v>
      </c>
      <c r="N40" t="s">
        <v>736</v>
      </c>
      <c r="O40" t="s">
        <v>340</v>
      </c>
      <c r="P40" t="s">
        <v>1227</v>
      </c>
      <c r="Q40" s="131">
        <v>2100</v>
      </c>
      <c r="R40" s="131">
        <v>2.3E-2</v>
      </c>
      <c r="S40" s="131">
        <v>1698917</v>
      </c>
      <c r="T40" s="131">
        <v>833.74199999999996</v>
      </c>
      <c r="U40" s="132">
        <v>0</v>
      </c>
      <c r="V40" s="132">
        <v>2.4740000000000002E-2</v>
      </c>
      <c r="W40" s="132">
        <v>1.2600000000000001E-3</v>
      </c>
    </row>
    <row r="41" spans="1:23">
      <c r="A41" t="s">
        <v>1214</v>
      </c>
      <c r="B41" t="s">
        <v>1225</v>
      </c>
      <c r="C41" t="s">
        <v>4630</v>
      </c>
      <c r="D41" t="s">
        <v>4631</v>
      </c>
      <c r="E41" t="s">
        <v>80</v>
      </c>
      <c r="F41" t="s">
        <v>4632</v>
      </c>
      <c r="G41" t="s">
        <v>4633</v>
      </c>
      <c r="H41" t="s">
        <v>322</v>
      </c>
      <c r="I41" t="s">
        <v>918</v>
      </c>
      <c r="J41" t="s">
        <v>206</v>
      </c>
      <c r="K41" t="s">
        <v>294</v>
      </c>
      <c r="L41" t="s">
        <v>326</v>
      </c>
      <c r="M41" t="s">
        <v>315</v>
      </c>
      <c r="N41" t="s">
        <v>736</v>
      </c>
      <c r="O41" t="s">
        <v>340</v>
      </c>
      <c r="P41" t="s">
        <v>1216</v>
      </c>
      <c r="Q41" s="131">
        <v>725</v>
      </c>
      <c r="R41" s="131">
        <v>3.3719999999999999</v>
      </c>
      <c r="S41" s="131">
        <v>24225.25</v>
      </c>
      <c r="T41" s="131">
        <v>592.23500000000001</v>
      </c>
      <c r="U41" s="132">
        <v>1.0000000000000001E-5</v>
      </c>
      <c r="V41" s="132">
        <v>1.7579999999999998E-2</v>
      </c>
      <c r="W41" s="132">
        <v>8.8999999999999995E-4</v>
      </c>
    </row>
    <row r="42" spans="1:23">
      <c r="A42" t="s">
        <v>1214</v>
      </c>
      <c r="B42" t="s">
        <v>1225</v>
      </c>
      <c r="C42" t="s">
        <v>4634</v>
      </c>
      <c r="D42" t="s">
        <v>4635</v>
      </c>
      <c r="E42" t="s">
        <v>80</v>
      </c>
      <c r="F42" t="s">
        <v>4636</v>
      </c>
      <c r="G42" t="s">
        <v>4637</v>
      </c>
      <c r="H42" t="s">
        <v>322</v>
      </c>
      <c r="I42" t="s">
        <v>918</v>
      </c>
      <c r="J42" t="s">
        <v>206</v>
      </c>
      <c r="K42" t="s">
        <v>294</v>
      </c>
      <c r="L42" t="s">
        <v>326</v>
      </c>
      <c r="M42" t="s">
        <v>315</v>
      </c>
      <c r="N42" t="s">
        <v>736</v>
      </c>
      <c r="O42" t="s">
        <v>340</v>
      </c>
      <c r="P42" t="s">
        <v>1227</v>
      </c>
      <c r="Q42" s="131">
        <v>465</v>
      </c>
      <c r="R42" s="131">
        <v>2.3E-2</v>
      </c>
      <c r="S42" s="131">
        <v>4387600</v>
      </c>
      <c r="T42" s="131">
        <v>476.78199999999998</v>
      </c>
      <c r="U42" s="132">
        <v>0</v>
      </c>
      <c r="V42" s="132">
        <v>1.4149999999999999E-2</v>
      </c>
      <c r="W42" s="132">
        <v>7.2000000000000005E-4</v>
      </c>
    </row>
    <row r="43" spans="1:23">
      <c r="A43" t="s">
        <v>1214</v>
      </c>
      <c r="B43" t="s">
        <v>1231</v>
      </c>
      <c r="C43" t="s">
        <v>4256</v>
      </c>
      <c r="D43" t="s">
        <v>4257</v>
      </c>
      <c r="E43" t="s">
        <v>310</v>
      </c>
      <c r="F43" t="s">
        <v>4567</v>
      </c>
      <c r="G43" t="s">
        <v>4568</v>
      </c>
      <c r="H43" t="s">
        <v>322</v>
      </c>
      <c r="I43" t="s">
        <v>918</v>
      </c>
      <c r="J43" t="s">
        <v>205</v>
      </c>
      <c r="K43" t="s">
        <v>205</v>
      </c>
      <c r="L43" t="s">
        <v>326</v>
      </c>
      <c r="M43" t="s">
        <v>341</v>
      </c>
      <c r="N43" t="s">
        <v>606</v>
      </c>
      <c r="O43" t="s">
        <v>340</v>
      </c>
      <c r="P43" t="s">
        <v>1213</v>
      </c>
      <c r="Q43" s="131">
        <v>17875000</v>
      </c>
      <c r="R43" s="131">
        <v>1</v>
      </c>
      <c r="S43" s="131">
        <v>281.70999999999998</v>
      </c>
      <c r="T43" s="131">
        <v>50355.663</v>
      </c>
      <c r="U43" s="132">
        <v>2.3769999999999999E-2</v>
      </c>
      <c r="V43" s="132">
        <v>0.53349000000000002</v>
      </c>
      <c r="W43" s="132">
        <v>1.7350000000000001E-2</v>
      </c>
    </row>
    <row r="44" spans="1:23">
      <c r="A44" t="s">
        <v>1214</v>
      </c>
      <c r="B44" t="s">
        <v>1231</v>
      </c>
      <c r="C44" t="s">
        <v>4600</v>
      </c>
      <c r="D44" s="4">
        <v>5471</v>
      </c>
      <c r="E44" s="4" t="s">
        <v>5539</v>
      </c>
      <c r="F44" t="s">
        <v>4601</v>
      </c>
      <c r="G44" t="s">
        <v>4602</v>
      </c>
      <c r="H44" t="s">
        <v>322</v>
      </c>
      <c r="I44" t="s">
        <v>918</v>
      </c>
      <c r="J44" t="s">
        <v>206</v>
      </c>
      <c r="K44" t="s">
        <v>234</v>
      </c>
      <c r="L44" t="s">
        <v>326</v>
      </c>
      <c r="M44" t="s">
        <v>315</v>
      </c>
      <c r="N44" t="s">
        <v>707</v>
      </c>
      <c r="O44" t="s">
        <v>340</v>
      </c>
      <c r="P44" t="s">
        <v>1219</v>
      </c>
      <c r="Q44" s="131">
        <v>215000</v>
      </c>
      <c r="R44" s="131">
        <v>4.6239999999999997</v>
      </c>
      <c r="S44" s="131">
        <v>1240.43</v>
      </c>
      <c r="T44" s="131">
        <v>12330.791999999999</v>
      </c>
      <c r="U44" s="132">
        <v>6.0000000000000002E-5</v>
      </c>
      <c r="V44" s="132">
        <v>0.13064000000000001</v>
      </c>
      <c r="W44" s="132">
        <v>4.2500000000000003E-3</v>
      </c>
    </row>
    <row r="45" spans="1:23">
      <c r="A45" t="s">
        <v>1214</v>
      </c>
      <c r="B45" t="s">
        <v>1231</v>
      </c>
      <c r="C45" t="s">
        <v>4607</v>
      </c>
      <c r="D45" t="s">
        <v>4608</v>
      </c>
      <c r="E45" t="s">
        <v>80</v>
      </c>
      <c r="F45" t="s">
        <v>4609</v>
      </c>
      <c r="G45" t="s">
        <v>4610</v>
      </c>
      <c r="H45" t="s">
        <v>322</v>
      </c>
      <c r="I45" t="s">
        <v>918</v>
      </c>
      <c r="J45" t="s">
        <v>206</v>
      </c>
      <c r="K45" t="s">
        <v>245</v>
      </c>
      <c r="L45" t="s">
        <v>326</v>
      </c>
      <c r="M45" t="s">
        <v>315</v>
      </c>
      <c r="N45" t="s">
        <v>581</v>
      </c>
      <c r="O45" t="s">
        <v>340</v>
      </c>
      <c r="P45" t="s">
        <v>1216</v>
      </c>
      <c r="Q45" s="131">
        <v>5800</v>
      </c>
      <c r="R45" s="131">
        <v>3.3719999999999999</v>
      </c>
      <c r="S45" s="131">
        <v>27812</v>
      </c>
      <c r="T45" s="131">
        <v>5439.36</v>
      </c>
      <c r="U45" s="132">
        <v>0</v>
      </c>
      <c r="V45" s="132">
        <v>5.7630000000000001E-2</v>
      </c>
      <c r="W45" s="132">
        <v>1.8699999999999999E-3</v>
      </c>
    </row>
    <row r="46" spans="1:23">
      <c r="A46" t="s">
        <v>1214</v>
      </c>
      <c r="B46" t="s">
        <v>1231</v>
      </c>
      <c r="C46" t="s">
        <v>4603</v>
      </c>
      <c r="D46" t="s">
        <v>4604</v>
      </c>
      <c r="E46" t="s">
        <v>80</v>
      </c>
      <c r="F46" t="s">
        <v>4605</v>
      </c>
      <c r="G46" t="s">
        <v>4606</v>
      </c>
      <c r="H46" t="s">
        <v>322</v>
      </c>
      <c r="I46" t="s">
        <v>918</v>
      </c>
      <c r="J46" t="s">
        <v>206</v>
      </c>
      <c r="K46" t="s">
        <v>225</v>
      </c>
      <c r="L46" t="s">
        <v>326</v>
      </c>
      <c r="M46" t="s">
        <v>315</v>
      </c>
      <c r="N46" t="s">
        <v>581</v>
      </c>
      <c r="O46" t="s">
        <v>340</v>
      </c>
      <c r="P46" t="s">
        <v>1216</v>
      </c>
      <c r="Q46" s="131">
        <v>45200.14</v>
      </c>
      <c r="R46" s="131">
        <v>3.3719999999999999</v>
      </c>
      <c r="S46" s="131">
        <v>3480.09</v>
      </c>
      <c r="T46" s="131">
        <v>5304.1750000000002</v>
      </c>
      <c r="U46" s="132">
        <v>1.0000000000000001E-5</v>
      </c>
      <c r="V46" s="132">
        <v>5.6189999999999997E-2</v>
      </c>
      <c r="W46" s="132">
        <v>1.83E-3</v>
      </c>
    </row>
    <row r="47" spans="1:23">
      <c r="A47" t="s">
        <v>1214</v>
      </c>
      <c r="B47" t="s">
        <v>1231</v>
      </c>
      <c r="C47" t="s">
        <v>4611</v>
      </c>
      <c r="D47" t="s">
        <v>4612</v>
      </c>
      <c r="E47" t="s">
        <v>80</v>
      </c>
      <c r="F47" t="s">
        <v>4613</v>
      </c>
      <c r="G47" t="s">
        <v>4614</v>
      </c>
      <c r="H47" t="s">
        <v>322</v>
      </c>
      <c r="I47" t="s">
        <v>918</v>
      </c>
      <c r="J47" t="s">
        <v>206</v>
      </c>
      <c r="K47" t="s">
        <v>234</v>
      </c>
      <c r="L47" t="s">
        <v>326</v>
      </c>
      <c r="M47" t="s">
        <v>315</v>
      </c>
      <c r="N47" t="s">
        <v>736</v>
      </c>
      <c r="O47" t="s">
        <v>340</v>
      </c>
      <c r="P47" t="s">
        <v>1219</v>
      </c>
      <c r="Q47" s="131">
        <v>750000</v>
      </c>
      <c r="R47" s="131">
        <v>4.6239999999999997</v>
      </c>
      <c r="S47" s="131">
        <v>145.78</v>
      </c>
      <c r="T47" s="131">
        <v>5055.2129999999997</v>
      </c>
      <c r="U47" s="132">
        <v>3.6999999999999999E-4</v>
      </c>
      <c r="V47" s="132">
        <v>5.3560000000000003E-2</v>
      </c>
      <c r="W47" s="132">
        <v>1.74E-3</v>
      </c>
    </row>
    <row r="48" spans="1:23">
      <c r="A48" t="s">
        <v>1214</v>
      </c>
      <c r="B48" t="s">
        <v>1231</v>
      </c>
      <c r="C48" t="s">
        <v>4619</v>
      </c>
      <c r="D48" t="s">
        <v>4620</v>
      </c>
      <c r="E48" t="s">
        <v>80</v>
      </c>
      <c r="F48" t="s">
        <v>4621</v>
      </c>
      <c r="G48" t="s">
        <v>4622</v>
      </c>
      <c r="H48" t="s">
        <v>322</v>
      </c>
      <c r="I48" t="s">
        <v>918</v>
      </c>
      <c r="J48" t="s">
        <v>206</v>
      </c>
      <c r="K48" t="s">
        <v>294</v>
      </c>
      <c r="L48" t="s">
        <v>326</v>
      </c>
      <c r="M48" t="s">
        <v>315</v>
      </c>
      <c r="N48" t="s">
        <v>736</v>
      </c>
      <c r="O48" t="s">
        <v>340</v>
      </c>
      <c r="P48" t="s">
        <v>1217</v>
      </c>
      <c r="Q48" s="131">
        <v>4525</v>
      </c>
      <c r="R48" s="131">
        <v>3.9550000000000001</v>
      </c>
      <c r="S48" s="131">
        <v>23297</v>
      </c>
      <c r="T48" s="131">
        <v>4169.5290000000005</v>
      </c>
      <c r="U48" s="132">
        <v>1.0000000000000001E-5</v>
      </c>
      <c r="V48" s="132">
        <v>4.4170000000000001E-2</v>
      </c>
      <c r="W48" s="132">
        <v>1.4400000000000001E-3</v>
      </c>
    </row>
    <row r="49" spans="1:23">
      <c r="A49" t="s">
        <v>1214</v>
      </c>
      <c r="B49" t="s">
        <v>1231</v>
      </c>
      <c r="C49" t="s">
        <v>4615</v>
      </c>
      <c r="D49" t="s">
        <v>4616</v>
      </c>
      <c r="E49" t="s">
        <v>80</v>
      </c>
      <c r="F49" t="s">
        <v>4617</v>
      </c>
      <c r="G49" t="s">
        <v>4618</v>
      </c>
      <c r="H49" t="s">
        <v>322</v>
      </c>
      <c r="I49" t="s">
        <v>918</v>
      </c>
      <c r="J49" t="s">
        <v>206</v>
      </c>
      <c r="K49" t="s">
        <v>294</v>
      </c>
      <c r="L49" t="s">
        <v>326</v>
      </c>
      <c r="M49" t="s">
        <v>315</v>
      </c>
      <c r="N49" t="s">
        <v>581</v>
      </c>
      <c r="O49" t="s">
        <v>340</v>
      </c>
      <c r="P49" t="s">
        <v>1216</v>
      </c>
      <c r="Q49" s="131">
        <v>4500</v>
      </c>
      <c r="R49" s="131">
        <v>3.3719999999999999</v>
      </c>
      <c r="S49" s="131">
        <v>25713.27</v>
      </c>
      <c r="T49" s="131">
        <v>3901.732</v>
      </c>
      <c r="U49" s="132">
        <v>0</v>
      </c>
      <c r="V49" s="132">
        <v>4.1340000000000002E-2</v>
      </c>
      <c r="W49" s="132">
        <v>1.34E-3</v>
      </c>
    </row>
    <row r="50" spans="1:23">
      <c r="A50" t="s">
        <v>1214</v>
      </c>
      <c r="B50" t="s">
        <v>1231</v>
      </c>
      <c r="C50" t="s">
        <v>4623</v>
      </c>
      <c r="D50" t="s">
        <v>4624</v>
      </c>
      <c r="E50" t="s">
        <v>80</v>
      </c>
      <c r="F50" t="s">
        <v>4623</v>
      </c>
      <c r="G50" t="s">
        <v>4625</v>
      </c>
      <c r="H50" t="s">
        <v>322</v>
      </c>
      <c r="I50" t="s">
        <v>918</v>
      </c>
      <c r="J50" t="s">
        <v>206</v>
      </c>
      <c r="K50" t="s">
        <v>288</v>
      </c>
      <c r="L50" t="s">
        <v>326</v>
      </c>
      <c r="M50" t="s">
        <v>345</v>
      </c>
      <c r="N50" t="s">
        <v>736</v>
      </c>
      <c r="O50" t="s">
        <v>340</v>
      </c>
      <c r="P50" t="s">
        <v>1226</v>
      </c>
      <c r="Q50" s="131">
        <v>4340</v>
      </c>
      <c r="R50" s="131">
        <v>4.2309999999999999</v>
      </c>
      <c r="S50" s="131">
        <v>17100</v>
      </c>
      <c r="T50" s="131">
        <v>3140.2910000000002</v>
      </c>
      <c r="U50" s="132">
        <v>0</v>
      </c>
      <c r="V50" s="132">
        <v>3.3270000000000001E-2</v>
      </c>
      <c r="W50" s="132">
        <v>1.08E-3</v>
      </c>
    </row>
    <row r="51" spans="1:23">
      <c r="A51" t="s">
        <v>1214</v>
      </c>
      <c r="B51" t="s">
        <v>1231</v>
      </c>
      <c r="C51" t="s">
        <v>4626</v>
      </c>
      <c r="D51" t="s">
        <v>4627</v>
      </c>
      <c r="E51" t="s">
        <v>80</v>
      </c>
      <c r="F51" t="s">
        <v>4628</v>
      </c>
      <c r="G51" t="s">
        <v>4629</v>
      </c>
      <c r="H51" t="s">
        <v>322</v>
      </c>
      <c r="I51" t="s">
        <v>918</v>
      </c>
      <c r="J51" t="s">
        <v>206</v>
      </c>
      <c r="K51" t="s">
        <v>294</v>
      </c>
      <c r="L51" t="s">
        <v>326</v>
      </c>
      <c r="M51" t="s">
        <v>315</v>
      </c>
      <c r="N51" t="s">
        <v>736</v>
      </c>
      <c r="O51" t="s">
        <v>340</v>
      </c>
      <c r="P51" t="s">
        <v>1227</v>
      </c>
      <c r="Q51" s="131">
        <v>5300</v>
      </c>
      <c r="R51" s="131">
        <v>2.3E-2</v>
      </c>
      <c r="S51" s="131">
        <v>1698917</v>
      </c>
      <c r="T51" s="131">
        <v>2104.2060000000001</v>
      </c>
      <c r="U51" s="132">
        <v>0</v>
      </c>
      <c r="V51" s="132">
        <v>2.2290000000000001E-2</v>
      </c>
      <c r="W51" s="132">
        <v>7.2000000000000005E-4</v>
      </c>
    </row>
    <row r="52" spans="1:23">
      <c r="A52" t="s">
        <v>1214</v>
      </c>
      <c r="B52" t="s">
        <v>1231</v>
      </c>
      <c r="C52" t="s">
        <v>4630</v>
      </c>
      <c r="D52" t="s">
        <v>4631</v>
      </c>
      <c r="E52" t="s">
        <v>80</v>
      </c>
      <c r="F52" t="s">
        <v>4632</v>
      </c>
      <c r="G52" t="s">
        <v>4633</v>
      </c>
      <c r="H52" t="s">
        <v>322</v>
      </c>
      <c r="I52" t="s">
        <v>918</v>
      </c>
      <c r="J52" t="s">
        <v>206</v>
      </c>
      <c r="K52" t="s">
        <v>294</v>
      </c>
      <c r="L52" t="s">
        <v>326</v>
      </c>
      <c r="M52" t="s">
        <v>315</v>
      </c>
      <c r="N52" t="s">
        <v>736</v>
      </c>
      <c r="O52" t="s">
        <v>340</v>
      </c>
      <c r="P52" t="s">
        <v>1216</v>
      </c>
      <c r="Q52" s="131">
        <v>1725</v>
      </c>
      <c r="R52" s="131">
        <v>3.3719999999999999</v>
      </c>
      <c r="S52" s="131">
        <v>24225.25</v>
      </c>
      <c r="T52" s="131">
        <v>1409.11</v>
      </c>
      <c r="U52" s="132">
        <v>2.0000000000000002E-5</v>
      </c>
      <c r="V52" s="132">
        <v>1.4930000000000001E-2</v>
      </c>
      <c r="W52" s="132">
        <v>4.8999999999999998E-4</v>
      </c>
    </row>
    <row r="53" spans="1:23">
      <c r="A53" t="s">
        <v>1214</v>
      </c>
      <c r="B53" t="s">
        <v>1231</v>
      </c>
      <c r="C53" t="s">
        <v>4634</v>
      </c>
      <c r="D53" t="s">
        <v>4635</v>
      </c>
      <c r="E53" t="s">
        <v>80</v>
      </c>
      <c r="F53" t="s">
        <v>4636</v>
      </c>
      <c r="G53" t="s">
        <v>4637</v>
      </c>
      <c r="H53" t="s">
        <v>322</v>
      </c>
      <c r="I53" t="s">
        <v>918</v>
      </c>
      <c r="J53" t="s">
        <v>206</v>
      </c>
      <c r="K53" t="s">
        <v>294</v>
      </c>
      <c r="L53" t="s">
        <v>326</v>
      </c>
      <c r="M53" t="s">
        <v>315</v>
      </c>
      <c r="N53" t="s">
        <v>736</v>
      </c>
      <c r="O53" t="s">
        <v>340</v>
      </c>
      <c r="P53" t="s">
        <v>1227</v>
      </c>
      <c r="Q53" s="131">
        <v>1150</v>
      </c>
      <c r="R53" s="131">
        <v>2.3E-2</v>
      </c>
      <c r="S53" s="131">
        <v>4387600</v>
      </c>
      <c r="T53" s="131">
        <v>1179.1389999999999</v>
      </c>
      <c r="U53" s="132">
        <v>0</v>
      </c>
      <c r="V53" s="132">
        <v>1.2489999999999999E-2</v>
      </c>
      <c r="W53" s="132">
        <v>4.0999999999999999E-4</v>
      </c>
    </row>
    <row r="54" spans="1:23">
      <c r="A54" t="s">
        <v>1214</v>
      </c>
      <c r="B54" t="s">
        <v>1234</v>
      </c>
      <c r="C54" t="s">
        <v>4638</v>
      </c>
      <c r="D54" t="s">
        <v>4639</v>
      </c>
      <c r="E54" t="s">
        <v>80</v>
      </c>
      <c r="F54" t="s">
        <v>4640</v>
      </c>
      <c r="G54" t="s">
        <v>4641</v>
      </c>
      <c r="H54" t="s">
        <v>322</v>
      </c>
      <c r="I54" t="s">
        <v>970</v>
      </c>
      <c r="J54" t="s">
        <v>206</v>
      </c>
      <c r="K54" t="s">
        <v>294</v>
      </c>
      <c r="L54" t="s">
        <v>326</v>
      </c>
      <c r="M54" t="s">
        <v>315</v>
      </c>
      <c r="N54" t="s">
        <v>733</v>
      </c>
      <c r="O54" t="s">
        <v>340</v>
      </c>
      <c r="P54" t="s">
        <v>1216</v>
      </c>
      <c r="Q54" s="131">
        <v>51513.87</v>
      </c>
      <c r="R54" s="131">
        <v>3.3719999999999999</v>
      </c>
      <c r="S54" s="131">
        <v>12789.54</v>
      </c>
      <c r="T54" s="131">
        <v>22216.041000000001</v>
      </c>
      <c r="U54" s="132">
        <v>1.0000000000000001E-5</v>
      </c>
      <c r="V54" s="132">
        <v>0.14729999999999999</v>
      </c>
      <c r="W54" s="132">
        <v>4.3869999999999999E-2</v>
      </c>
    </row>
    <row r="55" spans="1:23">
      <c r="A55" t="s">
        <v>1214</v>
      </c>
      <c r="B55" t="s">
        <v>1234</v>
      </c>
      <c r="C55" t="s">
        <v>4395</v>
      </c>
      <c r="D55" t="s">
        <v>4396</v>
      </c>
      <c r="E55" t="s">
        <v>80</v>
      </c>
      <c r="F55" t="s">
        <v>4642</v>
      </c>
      <c r="G55" t="s">
        <v>4643</v>
      </c>
      <c r="H55" t="s">
        <v>322</v>
      </c>
      <c r="I55" t="s">
        <v>970</v>
      </c>
      <c r="J55" t="s">
        <v>206</v>
      </c>
      <c r="K55" t="s">
        <v>225</v>
      </c>
      <c r="L55" t="s">
        <v>326</v>
      </c>
      <c r="M55" t="s">
        <v>315</v>
      </c>
      <c r="N55" t="s">
        <v>733</v>
      </c>
      <c r="O55" t="s">
        <v>340</v>
      </c>
      <c r="P55" t="s">
        <v>1216</v>
      </c>
      <c r="Q55" s="131">
        <v>33919.089999999997</v>
      </c>
      <c r="R55" s="131">
        <v>3.3719999999999999</v>
      </c>
      <c r="S55" s="131">
        <v>19025</v>
      </c>
      <c r="T55" s="131">
        <v>21759.876</v>
      </c>
      <c r="U55" s="132">
        <v>1.0000000000000001E-5</v>
      </c>
      <c r="V55" s="132">
        <v>0.14427000000000001</v>
      </c>
      <c r="W55" s="132">
        <v>4.2970000000000001E-2</v>
      </c>
    </row>
    <row r="56" spans="1:23">
      <c r="A56" t="s">
        <v>1214</v>
      </c>
      <c r="B56" t="s">
        <v>1234</v>
      </c>
      <c r="C56" t="s">
        <v>4644</v>
      </c>
      <c r="D56" t="s">
        <v>4645</v>
      </c>
      <c r="E56" t="s">
        <v>80</v>
      </c>
      <c r="F56" t="s">
        <v>4646</v>
      </c>
      <c r="G56" t="s">
        <v>4647</v>
      </c>
      <c r="H56" t="s">
        <v>322</v>
      </c>
      <c r="I56" t="s">
        <v>970</v>
      </c>
      <c r="J56" t="s">
        <v>206</v>
      </c>
      <c r="K56" t="s">
        <v>294</v>
      </c>
      <c r="L56" t="s">
        <v>326</v>
      </c>
      <c r="M56" t="s">
        <v>315</v>
      </c>
      <c r="N56" t="s">
        <v>733</v>
      </c>
      <c r="O56" t="s">
        <v>340</v>
      </c>
      <c r="P56" t="s">
        <v>1216</v>
      </c>
      <c r="Q56" s="131">
        <v>246999.96</v>
      </c>
      <c r="R56" s="131">
        <v>3.3719999999999999</v>
      </c>
      <c r="S56" s="131">
        <v>1901</v>
      </c>
      <c r="T56" s="131">
        <v>15833.121999999999</v>
      </c>
      <c r="U56" s="132">
        <v>0</v>
      </c>
      <c r="V56" s="132">
        <v>0.10498</v>
      </c>
      <c r="W56" s="132">
        <v>3.1260000000000003E-2</v>
      </c>
    </row>
    <row r="57" spans="1:23">
      <c r="A57" t="s">
        <v>1214</v>
      </c>
      <c r="B57" t="s">
        <v>1234</v>
      </c>
      <c r="C57" t="s">
        <v>4615</v>
      </c>
      <c r="D57" t="s">
        <v>4616</v>
      </c>
      <c r="E57" t="s">
        <v>80</v>
      </c>
      <c r="F57" t="s">
        <v>4648</v>
      </c>
      <c r="G57" t="s">
        <v>4649</v>
      </c>
      <c r="H57" t="s">
        <v>322</v>
      </c>
      <c r="I57" t="s">
        <v>970</v>
      </c>
      <c r="J57" t="s">
        <v>206</v>
      </c>
      <c r="K57" t="s">
        <v>294</v>
      </c>
      <c r="L57" t="s">
        <v>326</v>
      </c>
      <c r="M57" t="s">
        <v>315</v>
      </c>
      <c r="N57" t="s">
        <v>733</v>
      </c>
      <c r="O57" t="s">
        <v>340</v>
      </c>
      <c r="P57" t="s">
        <v>1216</v>
      </c>
      <c r="Q57" s="131">
        <v>10989.31</v>
      </c>
      <c r="R57" s="131">
        <v>3.3719999999999999</v>
      </c>
      <c r="S57" s="131">
        <v>41914.19</v>
      </c>
      <c r="T57" s="131">
        <v>15531.703</v>
      </c>
      <c r="U57" s="132">
        <v>0</v>
      </c>
      <c r="V57" s="132">
        <v>0.10298</v>
      </c>
      <c r="W57" s="132">
        <v>3.0669999999999999E-2</v>
      </c>
    </row>
    <row r="58" spans="1:23">
      <c r="A58" t="s">
        <v>1214</v>
      </c>
      <c r="B58" t="s">
        <v>1234</v>
      </c>
      <c r="C58" t="s">
        <v>4395</v>
      </c>
      <c r="D58" t="s">
        <v>4396</v>
      </c>
      <c r="E58" t="s">
        <v>80</v>
      </c>
      <c r="F58" t="s">
        <v>4650</v>
      </c>
      <c r="G58" t="s">
        <v>4651</v>
      </c>
      <c r="H58" t="s">
        <v>322</v>
      </c>
      <c r="I58" t="s">
        <v>970</v>
      </c>
      <c r="J58" t="s">
        <v>206</v>
      </c>
      <c r="K58" t="s">
        <v>294</v>
      </c>
      <c r="L58" t="s">
        <v>326</v>
      </c>
      <c r="M58" t="s">
        <v>315</v>
      </c>
      <c r="N58" t="s">
        <v>733</v>
      </c>
      <c r="O58" t="s">
        <v>340</v>
      </c>
      <c r="P58" t="s">
        <v>1217</v>
      </c>
      <c r="Q58" s="131">
        <v>24735.37</v>
      </c>
      <c r="R58" s="131">
        <v>3.9550000000000001</v>
      </c>
      <c r="S58" s="131">
        <v>15451</v>
      </c>
      <c r="T58" s="131">
        <v>15116.228999999999</v>
      </c>
      <c r="U58" s="132">
        <v>3.0000000000000001E-5</v>
      </c>
      <c r="V58" s="132">
        <v>0.10022</v>
      </c>
      <c r="W58" s="132">
        <v>2.9850000000000002E-2</v>
      </c>
    </row>
    <row r="59" spans="1:23">
      <c r="A59" t="s">
        <v>1214</v>
      </c>
      <c r="B59" t="s">
        <v>1234</v>
      </c>
      <c r="C59" t="s">
        <v>4652</v>
      </c>
      <c r="D59" t="s">
        <v>4653</v>
      </c>
      <c r="E59" t="s">
        <v>80</v>
      </c>
      <c r="F59" t="s">
        <v>4654</v>
      </c>
      <c r="G59" t="s">
        <v>4655</v>
      </c>
      <c r="H59" t="s">
        <v>322</v>
      </c>
      <c r="I59" t="s">
        <v>970</v>
      </c>
      <c r="J59" t="s">
        <v>206</v>
      </c>
      <c r="K59" t="s">
        <v>294</v>
      </c>
      <c r="L59" t="s">
        <v>326</v>
      </c>
      <c r="M59" t="s">
        <v>315</v>
      </c>
      <c r="N59" t="s">
        <v>733</v>
      </c>
      <c r="O59" t="s">
        <v>340</v>
      </c>
      <c r="P59" t="s">
        <v>1216</v>
      </c>
      <c r="Q59" s="131">
        <v>32975.949999999997</v>
      </c>
      <c r="R59" s="131">
        <v>3.3719999999999999</v>
      </c>
      <c r="S59" s="131">
        <v>11513</v>
      </c>
      <c r="T59" s="131">
        <v>12801.869000000001</v>
      </c>
      <c r="U59" s="132">
        <v>8.0000000000000007E-5</v>
      </c>
      <c r="V59" s="132">
        <v>8.4879999999999997E-2</v>
      </c>
      <c r="W59" s="132">
        <v>2.528E-2</v>
      </c>
    </row>
    <row r="60" spans="1:23">
      <c r="A60" t="s">
        <v>1214</v>
      </c>
      <c r="B60" t="s">
        <v>1234</v>
      </c>
      <c r="C60" t="s">
        <v>4656</v>
      </c>
      <c r="D60" t="s">
        <v>4657</v>
      </c>
      <c r="E60" t="s">
        <v>80</v>
      </c>
      <c r="F60" t="s">
        <v>4658</v>
      </c>
      <c r="G60" t="s">
        <v>4659</v>
      </c>
      <c r="H60" t="s">
        <v>322</v>
      </c>
      <c r="I60" t="s">
        <v>970</v>
      </c>
      <c r="J60" t="s">
        <v>206</v>
      </c>
      <c r="K60" t="s">
        <v>294</v>
      </c>
      <c r="L60" t="s">
        <v>326</v>
      </c>
      <c r="M60" t="s">
        <v>315</v>
      </c>
      <c r="N60" t="s">
        <v>733</v>
      </c>
      <c r="O60" t="s">
        <v>340</v>
      </c>
      <c r="P60" t="s">
        <v>1216</v>
      </c>
      <c r="Q60" s="131">
        <v>20227.14</v>
      </c>
      <c r="R60" s="131">
        <v>3.3719999999999999</v>
      </c>
      <c r="S60" s="131">
        <v>17571</v>
      </c>
      <c r="T60" s="131">
        <v>11984.462</v>
      </c>
      <c r="U60" s="132">
        <v>0</v>
      </c>
      <c r="V60" s="132">
        <v>7.9460000000000003E-2</v>
      </c>
      <c r="W60" s="132">
        <v>2.366E-2</v>
      </c>
    </row>
    <row r="61" spans="1:23">
      <c r="A61" t="s">
        <v>1214</v>
      </c>
      <c r="B61" t="s">
        <v>1234</v>
      </c>
      <c r="C61" t="s">
        <v>4660</v>
      </c>
      <c r="D61" t="s">
        <v>4661</v>
      </c>
      <c r="E61" t="s">
        <v>80</v>
      </c>
      <c r="F61" t="s">
        <v>4662</v>
      </c>
      <c r="G61" t="s">
        <v>4663</v>
      </c>
      <c r="H61" t="s">
        <v>322</v>
      </c>
      <c r="I61" t="s">
        <v>970</v>
      </c>
      <c r="J61" t="s">
        <v>206</v>
      </c>
      <c r="K61" t="s">
        <v>294</v>
      </c>
      <c r="L61" t="s">
        <v>326</v>
      </c>
      <c r="M61" t="s">
        <v>315</v>
      </c>
      <c r="N61" t="s">
        <v>733</v>
      </c>
      <c r="O61" t="s">
        <v>340</v>
      </c>
      <c r="P61" t="s">
        <v>1216</v>
      </c>
      <c r="Q61" s="131">
        <v>72634.05</v>
      </c>
      <c r="R61" s="131">
        <v>3.3719999999999999</v>
      </c>
      <c r="S61" s="131">
        <v>4790</v>
      </c>
      <c r="T61" s="131">
        <v>11731.764999999999</v>
      </c>
      <c r="U61" s="132">
        <v>3.0000000000000001E-5</v>
      </c>
      <c r="V61" s="132">
        <v>7.7780000000000002E-2</v>
      </c>
      <c r="W61" s="132">
        <v>2.317E-2</v>
      </c>
    </row>
    <row r="62" spans="1:23">
      <c r="A62" t="s">
        <v>1214</v>
      </c>
      <c r="B62" t="s">
        <v>1234</v>
      </c>
      <c r="C62" t="s">
        <v>4644</v>
      </c>
      <c r="D62" t="s">
        <v>4645</v>
      </c>
      <c r="E62" t="s">
        <v>80</v>
      </c>
      <c r="F62" t="s">
        <v>4664</v>
      </c>
      <c r="G62" t="s">
        <v>4665</v>
      </c>
      <c r="H62" t="s">
        <v>322</v>
      </c>
      <c r="I62" t="s">
        <v>970</v>
      </c>
      <c r="J62" t="s">
        <v>206</v>
      </c>
      <c r="K62" t="s">
        <v>294</v>
      </c>
      <c r="L62" t="s">
        <v>326</v>
      </c>
      <c r="M62" t="s">
        <v>315</v>
      </c>
      <c r="N62" t="s">
        <v>733</v>
      </c>
      <c r="O62" t="s">
        <v>340</v>
      </c>
      <c r="P62" t="s">
        <v>1216</v>
      </c>
      <c r="Q62" s="131">
        <v>100041.97</v>
      </c>
      <c r="R62" s="131">
        <v>3.3719999999999999</v>
      </c>
      <c r="S62" s="131">
        <v>2466</v>
      </c>
      <c r="T62" s="131">
        <v>8318.8420000000006</v>
      </c>
      <c r="U62" s="132">
        <v>2.0000000000000002E-5</v>
      </c>
      <c r="V62" s="132">
        <v>5.5160000000000001E-2</v>
      </c>
      <c r="W62" s="132">
        <v>1.643E-2</v>
      </c>
    </row>
    <row r="63" spans="1:23">
      <c r="A63" t="s">
        <v>1214</v>
      </c>
      <c r="B63" t="s">
        <v>1234</v>
      </c>
      <c r="C63" t="s">
        <v>4638</v>
      </c>
      <c r="D63" t="s">
        <v>4639</v>
      </c>
      <c r="E63" t="s">
        <v>80</v>
      </c>
      <c r="F63" t="s">
        <v>4666</v>
      </c>
      <c r="G63" t="s">
        <v>4667</v>
      </c>
      <c r="H63" t="s">
        <v>322</v>
      </c>
      <c r="I63" t="s">
        <v>971</v>
      </c>
      <c r="J63" t="s">
        <v>206</v>
      </c>
      <c r="K63" t="s">
        <v>294</v>
      </c>
      <c r="L63" t="s">
        <v>326</v>
      </c>
      <c r="M63" t="s">
        <v>315</v>
      </c>
      <c r="N63" t="s">
        <v>733</v>
      </c>
      <c r="O63" t="s">
        <v>340</v>
      </c>
      <c r="P63" t="s">
        <v>1216</v>
      </c>
      <c r="Q63" s="131">
        <v>20882.259999999998</v>
      </c>
      <c r="R63" s="131">
        <v>3.3719999999999999</v>
      </c>
      <c r="S63" s="131">
        <v>11372.1</v>
      </c>
      <c r="T63" s="131">
        <v>8007.6620000000003</v>
      </c>
      <c r="U63" s="132">
        <v>6.9999999999999994E-5</v>
      </c>
      <c r="V63" s="132">
        <v>5.3089999999999998E-2</v>
      </c>
      <c r="W63" s="132">
        <v>1.5810000000000001E-2</v>
      </c>
    </row>
    <row r="64" spans="1:23">
      <c r="A64" t="s">
        <v>1214</v>
      </c>
      <c r="B64" t="s">
        <v>1234</v>
      </c>
      <c r="C64" t="s">
        <v>4644</v>
      </c>
      <c r="D64" t="s">
        <v>4645</v>
      </c>
      <c r="E64" t="s">
        <v>80</v>
      </c>
      <c r="F64" t="s">
        <v>4668</v>
      </c>
      <c r="G64" t="s">
        <v>4669</v>
      </c>
      <c r="H64" t="s">
        <v>322</v>
      </c>
      <c r="I64" t="s">
        <v>970</v>
      </c>
      <c r="J64" t="s">
        <v>206</v>
      </c>
      <c r="K64" t="s">
        <v>294</v>
      </c>
      <c r="L64" t="s">
        <v>326</v>
      </c>
      <c r="M64" t="s">
        <v>315</v>
      </c>
      <c r="N64" t="s">
        <v>733</v>
      </c>
      <c r="O64" t="s">
        <v>340</v>
      </c>
      <c r="P64" t="s">
        <v>1217</v>
      </c>
      <c r="Q64" s="131">
        <v>154867.26</v>
      </c>
      <c r="R64" s="131">
        <v>3.9550000000000001</v>
      </c>
      <c r="S64" s="131">
        <v>1228</v>
      </c>
      <c r="T64" s="131">
        <v>7521.8810000000003</v>
      </c>
      <c r="U64" s="132">
        <v>3.4000000000000002E-4</v>
      </c>
      <c r="V64" s="132">
        <v>4.9869999999999998E-2</v>
      </c>
      <c r="W64" s="132">
        <v>1.485E-2</v>
      </c>
    </row>
    <row r="65" spans="1:23">
      <c r="A65" t="s">
        <v>1214</v>
      </c>
      <c r="B65" t="s">
        <v>1238</v>
      </c>
      <c r="C65" t="s">
        <v>4615</v>
      </c>
      <c r="D65" t="s">
        <v>4616</v>
      </c>
      <c r="E65" t="s">
        <v>80</v>
      </c>
      <c r="F65" t="s">
        <v>4648</v>
      </c>
      <c r="G65" t="s">
        <v>4649</v>
      </c>
      <c r="H65" t="s">
        <v>322</v>
      </c>
      <c r="I65" t="s">
        <v>970</v>
      </c>
      <c r="J65" t="s">
        <v>206</v>
      </c>
      <c r="K65" t="s">
        <v>294</v>
      </c>
      <c r="L65" t="s">
        <v>326</v>
      </c>
      <c r="M65" t="s">
        <v>315</v>
      </c>
      <c r="N65" t="s">
        <v>733</v>
      </c>
      <c r="O65" t="s">
        <v>340</v>
      </c>
      <c r="P65" t="s">
        <v>1216</v>
      </c>
      <c r="Q65" s="131">
        <v>979.88</v>
      </c>
      <c r="R65" s="131">
        <v>3.3719999999999999</v>
      </c>
      <c r="S65" s="131">
        <v>41914.19</v>
      </c>
      <c r="T65" s="131">
        <v>1384.91</v>
      </c>
      <c r="U65" s="132">
        <v>0</v>
      </c>
      <c r="V65" s="132">
        <v>0.16238</v>
      </c>
      <c r="W65" s="132">
        <v>2.316E-2</v>
      </c>
    </row>
    <row r="66" spans="1:23">
      <c r="A66" t="s">
        <v>1214</v>
      </c>
      <c r="B66" t="s">
        <v>1238</v>
      </c>
      <c r="C66" t="s">
        <v>4395</v>
      </c>
      <c r="D66" t="s">
        <v>4396</v>
      </c>
      <c r="E66" t="s">
        <v>80</v>
      </c>
      <c r="F66" t="s">
        <v>4642</v>
      </c>
      <c r="G66" t="s">
        <v>4643</v>
      </c>
      <c r="H66" t="s">
        <v>322</v>
      </c>
      <c r="I66" t="s">
        <v>970</v>
      </c>
      <c r="J66" t="s">
        <v>206</v>
      </c>
      <c r="K66" t="s">
        <v>225</v>
      </c>
      <c r="L66" t="s">
        <v>326</v>
      </c>
      <c r="M66" t="s">
        <v>315</v>
      </c>
      <c r="N66" t="s">
        <v>733</v>
      </c>
      <c r="O66" t="s">
        <v>340</v>
      </c>
      <c r="P66" t="s">
        <v>1216</v>
      </c>
      <c r="Q66" s="131">
        <v>2151.81</v>
      </c>
      <c r="R66" s="131">
        <v>3.3719999999999999</v>
      </c>
      <c r="S66" s="131">
        <v>19025</v>
      </c>
      <c r="T66" s="131">
        <v>1380.4359999999999</v>
      </c>
      <c r="U66" s="132">
        <v>0</v>
      </c>
      <c r="V66" s="132">
        <v>0.16184999999999999</v>
      </c>
      <c r="W66" s="132">
        <v>2.3089999999999999E-2</v>
      </c>
    </row>
    <row r="67" spans="1:23">
      <c r="A67" t="s">
        <v>1214</v>
      </c>
      <c r="B67" t="s">
        <v>1238</v>
      </c>
      <c r="C67" t="s">
        <v>4652</v>
      </c>
      <c r="D67" t="s">
        <v>4653</v>
      </c>
      <c r="E67" t="s">
        <v>80</v>
      </c>
      <c r="F67" t="s">
        <v>4654</v>
      </c>
      <c r="G67" t="s">
        <v>4655</v>
      </c>
      <c r="H67" t="s">
        <v>322</v>
      </c>
      <c r="I67" t="s">
        <v>970</v>
      </c>
      <c r="J67" t="s">
        <v>206</v>
      </c>
      <c r="K67" t="s">
        <v>294</v>
      </c>
      <c r="L67" t="s">
        <v>326</v>
      </c>
      <c r="M67" t="s">
        <v>315</v>
      </c>
      <c r="N67" t="s">
        <v>733</v>
      </c>
      <c r="O67" t="s">
        <v>340</v>
      </c>
      <c r="P67" t="s">
        <v>1216</v>
      </c>
      <c r="Q67" s="131">
        <v>3542.02</v>
      </c>
      <c r="R67" s="131">
        <v>3.3719999999999999</v>
      </c>
      <c r="S67" s="131">
        <v>11513</v>
      </c>
      <c r="T67" s="131">
        <v>1375.077</v>
      </c>
      <c r="U67" s="132">
        <v>1.0000000000000001E-5</v>
      </c>
      <c r="V67" s="132">
        <v>0.16122</v>
      </c>
      <c r="W67" s="132">
        <v>2.3E-2</v>
      </c>
    </row>
    <row r="68" spans="1:23">
      <c r="A68" t="s">
        <v>1214</v>
      </c>
      <c r="B68" t="s">
        <v>1238</v>
      </c>
      <c r="C68" t="s">
        <v>4656</v>
      </c>
      <c r="D68" t="s">
        <v>4657</v>
      </c>
      <c r="E68" t="s">
        <v>80</v>
      </c>
      <c r="F68" t="s">
        <v>4658</v>
      </c>
      <c r="G68" t="s">
        <v>4659</v>
      </c>
      <c r="H68" t="s">
        <v>322</v>
      </c>
      <c r="I68" t="s">
        <v>970</v>
      </c>
      <c r="J68" t="s">
        <v>206</v>
      </c>
      <c r="K68" t="s">
        <v>294</v>
      </c>
      <c r="L68" t="s">
        <v>326</v>
      </c>
      <c r="M68" t="s">
        <v>315</v>
      </c>
      <c r="N68" t="s">
        <v>733</v>
      </c>
      <c r="O68" t="s">
        <v>340</v>
      </c>
      <c r="P68" t="s">
        <v>1216</v>
      </c>
      <c r="Q68" s="131">
        <v>2318.17</v>
      </c>
      <c r="R68" s="131">
        <v>3.3719999999999999</v>
      </c>
      <c r="S68" s="131">
        <v>17571</v>
      </c>
      <c r="T68" s="131">
        <v>1373.502</v>
      </c>
      <c r="U68" s="132">
        <v>0</v>
      </c>
      <c r="V68" s="132">
        <v>0.16103999999999999</v>
      </c>
      <c r="W68" s="132">
        <v>2.2970000000000001E-2</v>
      </c>
    </row>
    <row r="69" spans="1:23">
      <c r="A69" t="s">
        <v>1214</v>
      </c>
      <c r="B69" t="s">
        <v>1238</v>
      </c>
      <c r="C69" t="s">
        <v>4644</v>
      </c>
      <c r="D69" t="s">
        <v>4645</v>
      </c>
      <c r="E69" t="s">
        <v>80</v>
      </c>
      <c r="F69" t="s">
        <v>4646</v>
      </c>
      <c r="G69" t="s">
        <v>4647</v>
      </c>
      <c r="H69" t="s">
        <v>322</v>
      </c>
      <c r="I69" t="s">
        <v>970</v>
      </c>
      <c r="J69" t="s">
        <v>206</v>
      </c>
      <c r="K69" t="s">
        <v>294</v>
      </c>
      <c r="L69" t="s">
        <v>326</v>
      </c>
      <c r="M69" t="s">
        <v>315</v>
      </c>
      <c r="N69" t="s">
        <v>733</v>
      </c>
      <c r="O69" t="s">
        <v>340</v>
      </c>
      <c r="P69" t="s">
        <v>1216</v>
      </c>
      <c r="Q69" s="131">
        <v>21390.37</v>
      </c>
      <c r="R69" s="131">
        <v>3.3719999999999999</v>
      </c>
      <c r="S69" s="131">
        <v>1901</v>
      </c>
      <c r="T69" s="131">
        <v>1371.16</v>
      </c>
      <c r="U69" s="132">
        <v>0</v>
      </c>
      <c r="V69" s="132">
        <v>0.16075999999999999</v>
      </c>
      <c r="W69" s="132">
        <v>2.2929999999999999E-2</v>
      </c>
    </row>
    <row r="70" spans="1:23">
      <c r="A70" t="s">
        <v>1214</v>
      </c>
      <c r="B70" t="s">
        <v>1238</v>
      </c>
      <c r="C70" t="s">
        <v>4638</v>
      </c>
      <c r="D70" t="s">
        <v>4639</v>
      </c>
      <c r="E70" t="s">
        <v>80</v>
      </c>
      <c r="F70" t="s">
        <v>4640</v>
      </c>
      <c r="G70" t="s">
        <v>4641</v>
      </c>
      <c r="H70" t="s">
        <v>322</v>
      </c>
      <c r="I70" t="s">
        <v>970</v>
      </c>
      <c r="J70" t="s">
        <v>206</v>
      </c>
      <c r="K70" t="s">
        <v>294</v>
      </c>
      <c r="L70" t="s">
        <v>326</v>
      </c>
      <c r="M70" t="s">
        <v>315</v>
      </c>
      <c r="N70" t="s">
        <v>733</v>
      </c>
      <c r="O70" t="s">
        <v>340</v>
      </c>
      <c r="P70" t="s">
        <v>1216</v>
      </c>
      <c r="Q70" s="131">
        <v>3171.92</v>
      </c>
      <c r="R70" s="131">
        <v>3.3719999999999999</v>
      </c>
      <c r="S70" s="131">
        <v>12789.54</v>
      </c>
      <c r="T70" s="131">
        <v>1367.933</v>
      </c>
      <c r="U70" s="132">
        <v>0</v>
      </c>
      <c r="V70" s="132">
        <v>0.16037999999999999</v>
      </c>
      <c r="W70" s="132">
        <v>2.2880000000000001E-2</v>
      </c>
    </row>
    <row r="71" spans="1:23">
      <c r="A71" t="s">
        <v>1214</v>
      </c>
      <c r="B71" t="s">
        <v>1238</v>
      </c>
      <c r="C71" t="s">
        <v>4660</v>
      </c>
      <c r="D71" t="s">
        <v>4661</v>
      </c>
      <c r="E71" t="s">
        <v>80</v>
      </c>
      <c r="F71" t="s">
        <v>4662</v>
      </c>
      <c r="G71" t="s">
        <v>4663</v>
      </c>
      <c r="H71" t="s">
        <v>322</v>
      </c>
      <c r="I71" t="s">
        <v>970</v>
      </c>
      <c r="J71" t="s">
        <v>206</v>
      </c>
      <c r="K71" t="s">
        <v>294</v>
      </c>
      <c r="L71" t="s">
        <v>326</v>
      </c>
      <c r="M71" t="s">
        <v>315</v>
      </c>
      <c r="N71" t="s">
        <v>733</v>
      </c>
      <c r="O71" t="s">
        <v>340</v>
      </c>
      <c r="P71" t="s">
        <v>1216</v>
      </c>
      <c r="Q71" s="131">
        <v>1709.04</v>
      </c>
      <c r="R71" s="131">
        <v>3.3719999999999999</v>
      </c>
      <c r="S71" s="131">
        <v>4790</v>
      </c>
      <c r="T71" s="131">
        <v>276.04199999999997</v>
      </c>
      <c r="U71" s="132">
        <v>0</v>
      </c>
      <c r="V71" s="132">
        <v>3.236E-2</v>
      </c>
      <c r="W71" s="132">
        <v>4.62E-3</v>
      </c>
    </row>
    <row r="72" spans="1:23">
      <c r="A72" t="s">
        <v>1214</v>
      </c>
      <c r="B72" t="s">
        <v>1239</v>
      </c>
      <c r="C72" t="s">
        <v>4248</v>
      </c>
      <c r="D72" t="s">
        <v>4249</v>
      </c>
      <c r="E72" t="s">
        <v>310</v>
      </c>
      <c r="F72" t="s">
        <v>4670</v>
      </c>
      <c r="G72" t="s">
        <v>4671</v>
      </c>
      <c r="H72" t="s">
        <v>322</v>
      </c>
      <c r="I72" t="s">
        <v>918</v>
      </c>
      <c r="J72" t="s">
        <v>205</v>
      </c>
      <c r="K72" t="s">
        <v>205</v>
      </c>
      <c r="L72" t="s">
        <v>326</v>
      </c>
      <c r="M72" t="s">
        <v>341</v>
      </c>
      <c r="N72" t="s">
        <v>720</v>
      </c>
      <c r="O72" t="s">
        <v>340</v>
      </c>
      <c r="P72" t="s">
        <v>1213</v>
      </c>
      <c r="Q72" s="131">
        <v>222399</v>
      </c>
      <c r="R72" s="131">
        <v>1</v>
      </c>
      <c r="S72" s="131">
        <v>132.79</v>
      </c>
      <c r="T72" s="131">
        <v>295.32400000000001</v>
      </c>
      <c r="U72" s="132">
        <v>4.2999999999999999E-4</v>
      </c>
      <c r="V72" s="132">
        <v>0.20585000000000001</v>
      </c>
      <c r="W72" s="132">
        <v>4.0600000000000002E-3</v>
      </c>
    </row>
    <row r="73" spans="1:23">
      <c r="A73" t="s">
        <v>1214</v>
      </c>
      <c r="B73" t="s">
        <v>1239</v>
      </c>
      <c r="C73" t="s">
        <v>4672</v>
      </c>
      <c r="D73" t="s">
        <v>4673</v>
      </c>
      <c r="E73" t="s">
        <v>310</v>
      </c>
      <c r="F73" t="s">
        <v>4674</v>
      </c>
      <c r="G73" t="s">
        <v>4675</v>
      </c>
      <c r="H73" t="s">
        <v>322</v>
      </c>
      <c r="I73" t="s">
        <v>918</v>
      </c>
      <c r="J73" t="s">
        <v>205</v>
      </c>
      <c r="K73" t="s">
        <v>205</v>
      </c>
      <c r="L73" t="s">
        <v>326</v>
      </c>
      <c r="M73" t="s">
        <v>341</v>
      </c>
      <c r="N73" t="s">
        <v>696</v>
      </c>
      <c r="O73" t="s">
        <v>340</v>
      </c>
      <c r="P73" t="s">
        <v>1213</v>
      </c>
      <c r="Q73" s="131">
        <v>241904.15</v>
      </c>
      <c r="R73" s="131">
        <v>1</v>
      </c>
      <c r="S73" s="131">
        <v>74.8</v>
      </c>
      <c r="T73" s="131">
        <v>180.94399999999999</v>
      </c>
      <c r="U73" s="132">
        <v>7.7999999999999999E-4</v>
      </c>
      <c r="V73" s="132">
        <v>0.12612000000000001</v>
      </c>
      <c r="W73" s="132">
        <v>2.49E-3</v>
      </c>
    </row>
    <row r="74" spans="1:23">
      <c r="A74" t="s">
        <v>1214</v>
      </c>
      <c r="B74" t="s">
        <v>1239</v>
      </c>
      <c r="C74" t="s">
        <v>4603</v>
      </c>
      <c r="D74" t="s">
        <v>4604</v>
      </c>
      <c r="E74" t="s">
        <v>80</v>
      </c>
      <c r="F74" t="s">
        <v>4676</v>
      </c>
      <c r="G74" t="s">
        <v>4677</v>
      </c>
      <c r="H74" t="s">
        <v>322</v>
      </c>
      <c r="I74" t="s">
        <v>918</v>
      </c>
      <c r="J74" t="s">
        <v>206</v>
      </c>
      <c r="K74" t="s">
        <v>294</v>
      </c>
      <c r="L74" t="s">
        <v>326</v>
      </c>
      <c r="M74" t="s">
        <v>315</v>
      </c>
      <c r="N74" t="s">
        <v>581</v>
      </c>
      <c r="O74" t="s">
        <v>340</v>
      </c>
      <c r="P74" t="s">
        <v>1216</v>
      </c>
      <c r="Q74" s="131">
        <v>3405.68</v>
      </c>
      <c r="R74" s="131">
        <v>3.3719999999999999</v>
      </c>
      <c r="S74" s="131">
        <v>1512.41</v>
      </c>
      <c r="T74" s="131">
        <v>173.684</v>
      </c>
      <c r="U74" s="132">
        <v>0</v>
      </c>
      <c r="V74" s="132">
        <v>0.12106</v>
      </c>
      <c r="W74" s="132">
        <v>2.3900000000000002E-3</v>
      </c>
    </row>
    <row r="75" spans="1:23">
      <c r="A75" t="s">
        <v>1214</v>
      </c>
      <c r="B75" t="s">
        <v>1239</v>
      </c>
      <c r="C75" t="s">
        <v>4395</v>
      </c>
      <c r="D75" t="s">
        <v>4396</v>
      </c>
      <c r="E75" t="s">
        <v>80</v>
      </c>
      <c r="F75" t="s">
        <v>4678</v>
      </c>
      <c r="G75" t="s">
        <v>4679</v>
      </c>
      <c r="H75" t="s">
        <v>322</v>
      </c>
      <c r="I75" t="s">
        <v>918</v>
      </c>
      <c r="J75" t="s">
        <v>206</v>
      </c>
      <c r="K75" t="s">
        <v>294</v>
      </c>
      <c r="L75" t="s">
        <v>326</v>
      </c>
      <c r="M75" t="s">
        <v>315</v>
      </c>
      <c r="N75" t="s">
        <v>581</v>
      </c>
      <c r="O75" t="s">
        <v>340</v>
      </c>
      <c r="P75" t="s">
        <v>1216</v>
      </c>
      <c r="Q75" s="131">
        <v>2511</v>
      </c>
      <c r="R75" s="131">
        <v>3.3719999999999999</v>
      </c>
      <c r="S75" s="131">
        <v>1911</v>
      </c>
      <c r="T75" s="131">
        <v>161.80600000000001</v>
      </c>
      <c r="U75" s="132">
        <v>0</v>
      </c>
      <c r="V75" s="132">
        <v>0.11278000000000001</v>
      </c>
      <c r="W75" s="132">
        <v>2.2200000000000002E-3</v>
      </c>
    </row>
    <row r="76" spans="1:23">
      <c r="A76" t="s">
        <v>1214</v>
      </c>
      <c r="B76" t="s">
        <v>1239</v>
      </c>
      <c r="C76" t="s">
        <v>4680</v>
      </c>
      <c r="D76" t="s">
        <v>4681</v>
      </c>
      <c r="E76" t="s">
        <v>80</v>
      </c>
      <c r="F76" t="s">
        <v>4682</v>
      </c>
      <c r="G76" t="s">
        <v>4683</v>
      </c>
      <c r="H76" t="s">
        <v>322</v>
      </c>
      <c r="I76" t="s">
        <v>918</v>
      </c>
      <c r="J76" t="s">
        <v>206</v>
      </c>
      <c r="K76" t="s">
        <v>294</v>
      </c>
      <c r="L76" t="s">
        <v>326</v>
      </c>
      <c r="M76" t="s">
        <v>315</v>
      </c>
      <c r="N76" t="s">
        <v>721</v>
      </c>
      <c r="O76" t="s">
        <v>340</v>
      </c>
      <c r="P76" t="s">
        <v>1216</v>
      </c>
      <c r="Q76" s="131">
        <v>1648</v>
      </c>
      <c r="R76" s="131">
        <v>3.3719999999999999</v>
      </c>
      <c r="S76" s="131">
        <v>2371</v>
      </c>
      <c r="T76" s="131">
        <v>131.75800000000001</v>
      </c>
      <c r="U76" s="132">
        <v>0</v>
      </c>
      <c r="V76" s="132">
        <v>9.1840000000000005E-2</v>
      </c>
      <c r="W76" s="132">
        <v>1.81E-3</v>
      </c>
    </row>
    <row r="77" spans="1:23">
      <c r="A77" t="s">
        <v>1214</v>
      </c>
      <c r="B77" t="s">
        <v>1239</v>
      </c>
      <c r="C77" t="s">
        <v>4615</v>
      </c>
      <c r="D77" t="s">
        <v>4616</v>
      </c>
      <c r="E77" t="s">
        <v>80</v>
      </c>
      <c r="F77" t="s">
        <v>4648</v>
      </c>
      <c r="G77" t="s">
        <v>4649</v>
      </c>
      <c r="H77" t="s">
        <v>322</v>
      </c>
      <c r="I77" t="s">
        <v>970</v>
      </c>
      <c r="J77" t="s">
        <v>206</v>
      </c>
      <c r="K77" t="s">
        <v>294</v>
      </c>
      <c r="L77" t="s">
        <v>326</v>
      </c>
      <c r="M77" t="s">
        <v>315</v>
      </c>
      <c r="N77" t="s">
        <v>733</v>
      </c>
      <c r="O77" t="s">
        <v>340</v>
      </c>
      <c r="P77" t="s">
        <v>1216</v>
      </c>
      <c r="Q77" s="131">
        <v>92</v>
      </c>
      <c r="R77" s="131">
        <v>3.3719999999999999</v>
      </c>
      <c r="S77" s="131">
        <v>41914.19</v>
      </c>
      <c r="T77" s="131">
        <v>130.02799999999999</v>
      </c>
      <c r="U77" s="132">
        <v>0</v>
      </c>
      <c r="V77" s="132">
        <v>9.0630000000000002E-2</v>
      </c>
      <c r="W77" s="132">
        <v>1.7899999999999999E-3</v>
      </c>
    </row>
    <row r="78" spans="1:23">
      <c r="A78" t="s">
        <v>1214</v>
      </c>
      <c r="B78" t="s">
        <v>1239</v>
      </c>
      <c r="C78" t="s">
        <v>4644</v>
      </c>
      <c r="D78" t="s">
        <v>4645</v>
      </c>
      <c r="E78" t="s">
        <v>80</v>
      </c>
      <c r="F78" t="s">
        <v>4646</v>
      </c>
      <c r="G78" t="s">
        <v>4647</v>
      </c>
      <c r="H78" t="s">
        <v>322</v>
      </c>
      <c r="I78" t="s">
        <v>970</v>
      </c>
      <c r="J78" t="s">
        <v>206</v>
      </c>
      <c r="K78" t="s">
        <v>294</v>
      </c>
      <c r="L78" t="s">
        <v>326</v>
      </c>
      <c r="M78" t="s">
        <v>315</v>
      </c>
      <c r="N78" t="s">
        <v>733</v>
      </c>
      <c r="O78" t="s">
        <v>340</v>
      </c>
      <c r="P78" t="s">
        <v>1216</v>
      </c>
      <c r="Q78" s="131">
        <v>1905</v>
      </c>
      <c r="R78" s="131">
        <v>3.3719999999999999</v>
      </c>
      <c r="S78" s="131">
        <v>1901</v>
      </c>
      <c r="T78" s="131">
        <v>122.114</v>
      </c>
      <c r="U78" s="132">
        <v>0</v>
      </c>
      <c r="V78" s="132">
        <v>8.5120000000000001E-2</v>
      </c>
      <c r="W78" s="132">
        <v>1.6800000000000001E-3</v>
      </c>
    </row>
    <row r="79" spans="1:23">
      <c r="A79" t="s">
        <v>1214</v>
      </c>
      <c r="B79" t="s">
        <v>1239</v>
      </c>
      <c r="C79" t="s">
        <v>4395</v>
      </c>
      <c r="D79" t="s">
        <v>4396</v>
      </c>
      <c r="E79" t="s">
        <v>80</v>
      </c>
      <c r="F79" t="s">
        <v>4642</v>
      </c>
      <c r="G79" t="s">
        <v>4643</v>
      </c>
      <c r="H79" t="s">
        <v>322</v>
      </c>
      <c r="I79" t="s">
        <v>970</v>
      </c>
      <c r="J79" t="s">
        <v>206</v>
      </c>
      <c r="K79" t="s">
        <v>225</v>
      </c>
      <c r="L79" t="s">
        <v>326</v>
      </c>
      <c r="M79" t="s">
        <v>315</v>
      </c>
      <c r="N79" t="s">
        <v>733</v>
      </c>
      <c r="O79" t="s">
        <v>340</v>
      </c>
      <c r="P79" t="s">
        <v>1216</v>
      </c>
      <c r="Q79" s="131">
        <v>187</v>
      </c>
      <c r="R79" s="131">
        <v>3.3719999999999999</v>
      </c>
      <c r="S79" s="131">
        <v>19025</v>
      </c>
      <c r="T79" s="131">
        <v>119.965</v>
      </c>
      <c r="U79" s="132">
        <v>0</v>
      </c>
      <c r="V79" s="132">
        <v>8.362E-2</v>
      </c>
      <c r="W79" s="132">
        <v>1.65E-3</v>
      </c>
    </row>
    <row r="80" spans="1:23">
      <c r="A80" t="s">
        <v>1214</v>
      </c>
      <c r="B80" t="s">
        <v>1239</v>
      </c>
      <c r="C80" t="s">
        <v>4638</v>
      </c>
      <c r="D80" t="s">
        <v>4639</v>
      </c>
      <c r="E80" t="s">
        <v>80</v>
      </c>
      <c r="F80" t="s">
        <v>4640</v>
      </c>
      <c r="G80" t="s">
        <v>4641</v>
      </c>
      <c r="H80" t="s">
        <v>322</v>
      </c>
      <c r="I80" t="s">
        <v>970</v>
      </c>
      <c r="J80" t="s">
        <v>206</v>
      </c>
      <c r="K80" t="s">
        <v>294</v>
      </c>
      <c r="L80" t="s">
        <v>326</v>
      </c>
      <c r="M80" t="s">
        <v>315</v>
      </c>
      <c r="N80" t="s">
        <v>733</v>
      </c>
      <c r="O80" t="s">
        <v>340</v>
      </c>
      <c r="P80" t="s">
        <v>1216</v>
      </c>
      <c r="Q80" s="131">
        <v>276</v>
      </c>
      <c r="R80" s="131">
        <v>3.3719999999999999</v>
      </c>
      <c r="S80" s="131">
        <v>12789.54</v>
      </c>
      <c r="T80" s="131">
        <v>119.029</v>
      </c>
      <c r="U80" s="132">
        <v>0</v>
      </c>
      <c r="V80" s="132">
        <v>8.2970000000000002E-2</v>
      </c>
      <c r="W80" s="132">
        <v>1.64E-3</v>
      </c>
    </row>
    <row r="81" spans="1:23">
      <c r="A81" t="s">
        <v>1214</v>
      </c>
      <c r="B81" t="s">
        <v>1240</v>
      </c>
      <c r="C81" t="s">
        <v>4248</v>
      </c>
      <c r="D81" t="s">
        <v>4249</v>
      </c>
      <c r="E81" t="s">
        <v>310</v>
      </c>
      <c r="F81" t="s">
        <v>4670</v>
      </c>
      <c r="G81" t="s">
        <v>4671</v>
      </c>
      <c r="H81" t="s">
        <v>322</v>
      </c>
      <c r="I81" t="s">
        <v>918</v>
      </c>
      <c r="J81" t="s">
        <v>205</v>
      </c>
      <c r="K81" t="s">
        <v>205</v>
      </c>
      <c r="L81" t="s">
        <v>326</v>
      </c>
      <c r="M81" t="s">
        <v>341</v>
      </c>
      <c r="N81" t="s">
        <v>720</v>
      </c>
      <c r="O81" t="s">
        <v>340</v>
      </c>
      <c r="P81" t="s">
        <v>1213</v>
      </c>
      <c r="Q81" s="131">
        <v>5751587</v>
      </c>
      <c r="R81" s="131">
        <v>1</v>
      </c>
      <c r="S81" s="131">
        <v>132.79</v>
      </c>
      <c r="T81" s="131">
        <v>7637.5320000000002</v>
      </c>
      <c r="U81" s="132">
        <v>1.116E-2</v>
      </c>
      <c r="V81" s="132">
        <v>0.16003000000000001</v>
      </c>
      <c r="W81" s="132">
        <v>4.1200000000000004E-3</v>
      </c>
    </row>
    <row r="82" spans="1:23">
      <c r="A82" t="s">
        <v>1214</v>
      </c>
      <c r="B82" t="s">
        <v>1240</v>
      </c>
      <c r="C82" t="s">
        <v>4672</v>
      </c>
      <c r="D82" t="s">
        <v>4673</v>
      </c>
      <c r="E82" t="s">
        <v>310</v>
      </c>
      <c r="F82" t="s">
        <v>4674</v>
      </c>
      <c r="G82" t="s">
        <v>4675</v>
      </c>
      <c r="H82" t="s">
        <v>322</v>
      </c>
      <c r="I82" t="s">
        <v>918</v>
      </c>
      <c r="J82" t="s">
        <v>205</v>
      </c>
      <c r="K82" t="s">
        <v>205</v>
      </c>
      <c r="L82" t="s">
        <v>326</v>
      </c>
      <c r="M82" t="s">
        <v>341</v>
      </c>
      <c r="N82" t="s">
        <v>696</v>
      </c>
      <c r="O82" t="s">
        <v>340</v>
      </c>
      <c r="P82" t="s">
        <v>1213</v>
      </c>
      <c r="Q82" s="131">
        <v>5752523.7800000003</v>
      </c>
      <c r="R82" s="131">
        <v>1</v>
      </c>
      <c r="S82" s="131">
        <v>74.8</v>
      </c>
      <c r="T82" s="131">
        <v>4302.8879999999999</v>
      </c>
      <c r="U82" s="132">
        <v>1.8579999999999999E-2</v>
      </c>
      <c r="V82" s="132">
        <v>9.0160000000000004E-2</v>
      </c>
      <c r="W82" s="132">
        <v>2.32E-3</v>
      </c>
    </row>
    <row r="83" spans="1:23">
      <c r="A83" t="s">
        <v>1214</v>
      </c>
      <c r="B83" t="s">
        <v>1240</v>
      </c>
      <c r="C83" t="s">
        <v>4615</v>
      </c>
      <c r="D83" t="s">
        <v>4616</v>
      </c>
      <c r="E83" t="s">
        <v>80</v>
      </c>
      <c r="F83" t="s">
        <v>4648</v>
      </c>
      <c r="G83" t="s">
        <v>4649</v>
      </c>
      <c r="H83" t="s">
        <v>322</v>
      </c>
      <c r="I83" t="s">
        <v>970</v>
      </c>
      <c r="J83" t="s">
        <v>206</v>
      </c>
      <c r="K83" t="s">
        <v>294</v>
      </c>
      <c r="L83" t="s">
        <v>326</v>
      </c>
      <c r="M83" t="s">
        <v>315</v>
      </c>
      <c r="N83" t="s">
        <v>733</v>
      </c>
      <c r="O83" t="s">
        <v>340</v>
      </c>
      <c r="P83" t="s">
        <v>1216</v>
      </c>
      <c r="Q83" s="131">
        <v>4469</v>
      </c>
      <c r="R83" s="131">
        <v>3.3719999999999999</v>
      </c>
      <c r="S83" s="131">
        <v>41914.19</v>
      </c>
      <c r="T83" s="131">
        <v>6316.2449999999999</v>
      </c>
      <c r="U83" s="132">
        <v>0</v>
      </c>
      <c r="V83" s="132">
        <v>0.13235</v>
      </c>
      <c r="W83" s="132">
        <v>3.4099999999999998E-3</v>
      </c>
    </row>
    <row r="84" spans="1:23">
      <c r="A84" t="s">
        <v>1214</v>
      </c>
      <c r="B84" t="s">
        <v>1240</v>
      </c>
      <c r="C84" t="s">
        <v>4395</v>
      </c>
      <c r="D84" t="s">
        <v>4396</v>
      </c>
      <c r="E84" t="s">
        <v>80</v>
      </c>
      <c r="F84" t="s">
        <v>4642</v>
      </c>
      <c r="G84" t="s">
        <v>4643</v>
      </c>
      <c r="H84" t="s">
        <v>322</v>
      </c>
      <c r="I84" t="s">
        <v>970</v>
      </c>
      <c r="J84" t="s">
        <v>206</v>
      </c>
      <c r="K84" t="s">
        <v>225</v>
      </c>
      <c r="L84" t="s">
        <v>326</v>
      </c>
      <c r="M84" t="s">
        <v>315</v>
      </c>
      <c r="N84" t="s">
        <v>733</v>
      </c>
      <c r="O84" t="s">
        <v>340</v>
      </c>
      <c r="P84" t="s">
        <v>1216</v>
      </c>
      <c r="Q84" s="131">
        <v>9213</v>
      </c>
      <c r="R84" s="131">
        <v>3.3719999999999999</v>
      </c>
      <c r="S84" s="131">
        <v>19025</v>
      </c>
      <c r="T84" s="131">
        <v>5910.3509999999997</v>
      </c>
      <c r="U84" s="132">
        <v>0</v>
      </c>
      <c r="V84" s="132">
        <v>0.12384000000000001</v>
      </c>
      <c r="W84" s="132">
        <v>3.1900000000000001E-3</v>
      </c>
    </row>
    <row r="85" spans="1:23">
      <c r="A85" t="s">
        <v>1214</v>
      </c>
      <c r="B85" t="s">
        <v>1240</v>
      </c>
      <c r="C85" t="s">
        <v>4644</v>
      </c>
      <c r="D85" t="s">
        <v>4645</v>
      </c>
      <c r="E85" t="s">
        <v>80</v>
      </c>
      <c r="F85" t="s">
        <v>4646</v>
      </c>
      <c r="G85" t="s">
        <v>4647</v>
      </c>
      <c r="H85" t="s">
        <v>322</v>
      </c>
      <c r="I85" t="s">
        <v>970</v>
      </c>
      <c r="J85" t="s">
        <v>206</v>
      </c>
      <c r="K85" t="s">
        <v>294</v>
      </c>
      <c r="L85" t="s">
        <v>326</v>
      </c>
      <c r="M85" t="s">
        <v>315</v>
      </c>
      <c r="N85" t="s">
        <v>733</v>
      </c>
      <c r="O85" t="s">
        <v>340</v>
      </c>
      <c r="P85" t="s">
        <v>1216</v>
      </c>
      <c r="Q85" s="131">
        <v>92048</v>
      </c>
      <c r="R85" s="131">
        <v>3.3719999999999999</v>
      </c>
      <c r="S85" s="131">
        <v>1901</v>
      </c>
      <c r="T85" s="131">
        <v>5900.4350000000004</v>
      </c>
      <c r="U85" s="132">
        <v>0</v>
      </c>
      <c r="V85" s="132">
        <v>0.12363</v>
      </c>
      <c r="W85" s="132">
        <v>3.1800000000000001E-3</v>
      </c>
    </row>
    <row r="86" spans="1:23">
      <c r="A86" t="s">
        <v>1214</v>
      </c>
      <c r="B86" t="s">
        <v>1240</v>
      </c>
      <c r="C86" t="s">
        <v>4638</v>
      </c>
      <c r="D86" t="s">
        <v>4639</v>
      </c>
      <c r="E86" t="s">
        <v>80</v>
      </c>
      <c r="F86" t="s">
        <v>4640</v>
      </c>
      <c r="G86" t="s">
        <v>4641</v>
      </c>
      <c r="H86" t="s">
        <v>322</v>
      </c>
      <c r="I86" t="s">
        <v>970</v>
      </c>
      <c r="J86" t="s">
        <v>206</v>
      </c>
      <c r="K86" t="s">
        <v>294</v>
      </c>
      <c r="L86" t="s">
        <v>326</v>
      </c>
      <c r="M86" t="s">
        <v>315</v>
      </c>
      <c r="N86" t="s">
        <v>733</v>
      </c>
      <c r="O86" t="s">
        <v>340</v>
      </c>
      <c r="P86" t="s">
        <v>1216</v>
      </c>
      <c r="Q86" s="131">
        <v>13388</v>
      </c>
      <c r="R86" s="131">
        <v>3.3719999999999999</v>
      </c>
      <c r="S86" s="131">
        <v>12789.54</v>
      </c>
      <c r="T86" s="131">
        <v>5773.7529999999997</v>
      </c>
      <c r="U86" s="132">
        <v>0</v>
      </c>
      <c r="V86" s="132">
        <v>0.12098</v>
      </c>
      <c r="W86" s="132">
        <v>3.1099999999999999E-3</v>
      </c>
    </row>
    <row r="87" spans="1:23">
      <c r="A87" t="s">
        <v>1214</v>
      </c>
      <c r="B87" t="s">
        <v>1240</v>
      </c>
      <c r="C87" t="s">
        <v>4395</v>
      </c>
      <c r="D87" t="s">
        <v>4396</v>
      </c>
      <c r="E87" t="s">
        <v>80</v>
      </c>
      <c r="F87" t="s">
        <v>4678</v>
      </c>
      <c r="G87" t="s">
        <v>4679</v>
      </c>
      <c r="H87" t="s">
        <v>322</v>
      </c>
      <c r="I87" t="s">
        <v>918</v>
      </c>
      <c r="J87" t="s">
        <v>206</v>
      </c>
      <c r="K87" t="s">
        <v>294</v>
      </c>
      <c r="L87" t="s">
        <v>326</v>
      </c>
      <c r="M87" t="s">
        <v>315</v>
      </c>
      <c r="N87" t="s">
        <v>581</v>
      </c>
      <c r="O87" t="s">
        <v>340</v>
      </c>
      <c r="P87" t="s">
        <v>1216</v>
      </c>
      <c r="Q87" s="131">
        <v>68192</v>
      </c>
      <c r="R87" s="131">
        <v>3.3719999999999999</v>
      </c>
      <c r="S87" s="131">
        <v>1911</v>
      </c>
      <c r="T87" s="131">
        <v>4394.2190000000001</v>
      </c>
      <c r="U87" s="132">
        <v>4.0000000000000003E-5</v>
      </c>
      <c r="V87" s="132">
        <v>9.2069999999999999E-2</v>
      </c>
      <c r="W87" s="132">
        <v>2.3700000000000001E-3</v>
      </c>
    </row>
    <row r="88" spans="1:23">
      <c r="A88" t="s">
        <v>1214</v>
      </c>
      <c r="B88" t="s">
        <v>1240</v>
      </c>
      <c r="C88" t="s">
        <v>4603</v>
      </c>
      <c r="D88" t="s">
        <v>4604</v>
      </c>
      <c r="E88" t="s">
        <v>80</v>
      </c>
      <c r="F88" t="s">
        <v>4676</v>
      </c>
      <c r="G88" t="s">
        <v>4677</v>
      </c>
      <c r="H88" t="s">
        <v>322</v>
      </c>
      <c r="I88" t="s">
        <v>918</v>
      </c>
      <c r="J88" t="s">
        <v>206</v>
      </c>
      <c r="K88" t="s">
        <v>294</v>
      </c>
      <c r="L88" t="s">
        <v>326</v>
      </c>
      <c r="M88" t="s">
        <v>315</v>
      </c>
      <c r="N88" t="s">
        <v>581</v>
      </c>
      <c r="O88" t="s">
        <v>340</v>
      </c>
      <c r="P88" t="s">
        <v>1216</v>
      </c>
      <c r="Q88" s="131">
        <v>83699.42</v>
      </c>
      <c r="R88" s="131">
        <v>3.3719999999999999</v>
      </c>
      <c r="S88" s="131">
        <v>1512.41</v>
      </c>
      <c r="T88" s="131">
        <v>4268.5420000000004</v>
      </c>
      <c r="U88" s="132">
        <v>2.0000000000000002E-5</v>
      </c>
      <c r="V88" s="132">
        <v>8.9440000000000006E-2</v>
      </c>
      <c r="W88" s="132">
        <v>2.3E-3</v>
      </c>
    </row>
    <row r="89" spans="1:23">
      <c r="A89" t="s">
        <v>1214</v>
      </c>
      <c r="B89" t="s">
        <v>1240</v>
      </c>
      <c r="C89" t="s">
        <v>4680</v>
      </c>
      <c r="D89" t="s">
        <v>4681</v>
      </c>
      <c r="E89" t="s">
        <v>80</v>
      </c>
      <c r="F89" t="s">
        <v>4682</v>
      </c>
      <c r="G89" t="s">
        <v>4683</v>
      </c>
      <c r="H89" t="s">
        <v>322</v>
      </c>
      <c r="I89" t="s">
        <v>918</v>
      </c>
      <c r="J89" t="s">
        <v>206</v>
      </c>
      <c r="K89" t="s">
        <v>294</v>
      </c>
      <c r="L89" t="s">
        <v>326</v>
      </c>
      <c r="M89" t="s">
        <v>315</v>
      </c>
      <c r="N89" t="s">
        <v>721</v>
      </c>
      <c r="O89" t="s">
        <v>340</v>
      </c>
      <c r="P89" t="s">
        <v>1216</v>
      </c>
      <c r="Q89" s="131">
        <v>40290</v>
      </c>
      <c r="R89" s="131">
        <v>3.3719999999999999</v>
      </c>
      <c r="S89" s="131">
        <v>2371</v>
      </c>
      <c r="T89" s="131">
        <v>3221.19</v>
      </c>
      <c r="U89" s="132">
        <v>9.0000000000000006E-5</v>
      </c>
      <c r="V89" s="132">
        <v>6.7489999999999994E-2</v>
      </c>
      <c r="W89" s="132">
        <v>1.74E-3</v>
      </c>
    </row>
    <row r="90" spans="1:23">
      <c r="A90" t="s">
        <v>1214</v>
      </c>
      <c r="B90" t="s">
        <v>1240</v>
      </c>
      <c r="C90" t="s">
        <v>4607</v>
      </c>
      <c r="D90" t="s">
        <v>4608</v>
      </c>
      <c r="E90" t="s">
        <v>80</v>
      </c>
      <c r="F90" t="s">
        <v>4609</v>
      </c>
      <c r="G90" t="s">
        <v>4610</v>
      </c>
      <c r="H90" t="s">
        <v>322</v>
      </c>
      <c r="I90" t="s">
        <v>918</v>
      </c>
      <c r="J90" t="s">
        <v>206</v>
      </c>
      <c r="K90" t="s">
        <v>245</v>
      </c>
      <c r="L90" t="s">
        <v>326</v>
      </c>
      <c r="M90" t="s">
        <v>315</v>
      </c>
      <c r="N90" t="s">
        <v>581</v>
      </c>
      <c r="O90" t="s">
        <v>340</v>
      </c>
      <c r="P90" t="s">
        <v>1216</v>
      </c>
      <c r="Q90" s="131">
        <v>0.01</v>
      </c>
      <c r="R90" s="131">
        <v>3.3719999999999999</v>
      </c>
      <c r="S90" s="131">
        <v>27812</v>
      </c>
      <c r="T90" s="131">
        <v>8.9999999999999993E-3</v>
      </c>
      <c r="U90" s="132">
        <v>0</v>
      </c>
      <c r="V90" s="132">
        <v>0</v>
      </c>
      <c r="W90" s="132">
        <v>0</v>
      </c>
    </row>
    <row r="91" spans="1:23">
      <c r="A91" t="s">
        <v>1214</v>
      </c>
      <c r="B91" t="s">
        <v>1243</v>
      </c>
      <c r="C91" t="s">
        <v>4672</v>
      </c>
      <c r="D91" t="s">
        <v>4673</v>
      </c>
      <c r="E91" t="s">
        <v>310</v>
      </c>
      <c r="F91" t="s">
        <v>4674</v>
      </c>
      <c r="G91" t="s">
        <v>4675</v>
      </c>
      <c r="H91" t="s">
        <v>322</v>
      </c>
      <c r="I91" t="s">
        <v>918</v>
      </c>
      <c r="J91" t="s">
        <v>205</v>
      </c>
      <c r="K91" t="s">
        <v>205</v>
      </c>
      <c r="L91" t="s">
        <v>326</v>
      </c>
      <c r="M91" t="s">
        <v>341</v>
      </c>
      <c r="N91" t="s">
        <v>696</v>
      </c>
      <c r="O91" t="s">
        <v>340</v>
      </c>
      <c r="P91" t="s">
        <v>1213</v>
      </c>
      <c r="Q91" s="131">
        <v>246303.81</v>
      </c>
      <c r="R91" s="131">
        <v>1</v>
      </c>
      <c r="S91" s="131">
        <v>74.8</v>
      </c>
      <c r="T91" s="131">
        <v>184.23500000000001</v>
      </c>
      <c r="U91" s="132">
        <v>8.0000000000000004E-4</v>
      </c>
      <c r="V91" s="132">
        <v>3.0839999999999999E-2</v>
      </c>
      <c r="W91" s="132">
        <v>5.1999999999999995E-4</v>
      </c>
    </row>
    <row r="92" spans="1:23">
      <c r="A92" t="s">
        <v>1214</v>
      </c>
      <c r="B92" t="s">
        <v>1243</v>
      </c>
      <c r="C92" t="s">
        <v>4615</v>
      </c>
      <c r="D92" t="s">
        <v>4616</v>
      </c>
      <c r="E92" t="s">
        <v>80</v>
      </c>
      <c r="F92" t="s">
        <v>4648</v>
      </c>
      <c r="G92" t="s">
        <v>4649</v>
      </c>
      <c r="H92" t="s">
        <v>322</v>
      </c>
      <c r="I92" t="s">
        <v>970</v>
      </c>
      <c r="J92" t="s">
        <v>206</v>
      </c>
      <c r="K92" t="s">
        <v>294</v>
      </c>
      <c r="L92" t="s">
        <v>326</v>
      </c>
      <c r="M92" t="s">
        <v>315</v>
      </c>
      <c r="N92" t="s">
        <v>733</v>
      </c>
      <c r="O92" t="s">
        <v>340</v>
      </c>
      <c r="P92" t="s">
        <v>1216</v>
      </c>
      <c r="Q92" s="131">
        <v>1098</v>
      </c>
      <c r="R92" s="131">
        <v>3.3719999999999999</v>
      </c>
      <c r="S92" s="131">
        <v>41914.19</v>
      </c>
      <c r="T92" s="131">
        <v>1551.854</v>
      </c>
      <c r="U92" s="132">
        <v>0</v>
      </c>
      <c r="V92" s="132">
        <v>0.25974999999999998</v>
      </c>
      <c r="W92" s="132">
        <v>4.3899999999999998E-3</v>
      </c>
    </row>
    <row r="93" spans="1:23">
      <c r="A93" t="s">
        <v>1214</v>
      </c>
      <c r="B93" t="s">
        <v>1243</v>
      </c>
      <c r="C93" t="s">
        <v>4644</v>
      </c>
      <c r="D93" t="s">
        <v>4645</v>
      </c>
      <c r="E93" t="s">
        <v>80</v>
      </c>
      <c r="F93" t="s">
        <v>4646</v>
      </c>
      <c r="G93" t="s">
        <v>4647</v>
      </c>
      <c r="H93" t="s">
        <v>322</v>
      </c>
      <c r="I93" t="s">
        <v>970</v>
      </c>
      <c r="J93" t="s">
        <v>206</v>
      </c>
      <c r="K93" t="s">
        <v>294</v>
      </c>
      <c r="L93" t="s">
        <v>326</v>
      </c>
      <c r="M93" t="s">
        <v>315</v>
      </c>
      <c r="N93" t="s">
        <v>733</v>
      </c>
      <c r="O93" t="s">
        <v>340</v>
      </c>
      <c r="P93" t="s">
        <v>1216</v>
      </c>
      <c r="Q93" s="131">
        <v>23081.360000000001</v>
      </c>
      <c r="R93" s="131">
        <v>3.3719999999999999</v>
      </c>
      <c r="S93" s="131">
        <v>1901</v>
      </c>
      <c r="T93" s="131">
        <v>1479.5550000000001</v>
      </c>
      <c r="U93" s="132">
        <v>0</v>
      </c>
      <c r="V93" s="132">
        <v>0.24765000000000001</v>
      </c>
      <c r="W93" s="132">
        <v>4.1799999999999997E-3</v>
      </c>
    </row>
    <row r="94" spans="1:23">
      <c r="A94" t="s">
        <v>1214</v>
      </c>
      <c r="B94" t="s">
        <v>1243</v>
      </c>
      <c r="C94" t="s">
        <v>4395</v>
      </c>
      <c r="D94" t="s">
        <v>4396</v>
      </c>
      <c r="E94" t="s">
        <v>80</v>
      </c>
      <c r="F94" t="s">
        <v>4642</v>
      </c>
      <c r="G94" t="s">
        <v>4643</v>
      </c>
      <c r="H94" t="s">
        <v>322</v>
      </c>
      <c r="I94" t="s">
        <v>970</v>
      </c>
      <c r="J94" t="s">
        <v>206</v>
      </c>
      <c r="K94" t="s">
        <v>225</v>
      </c>
      <c r="L94" t="s">
        <v>326</v>
      </c>
      <c r="M94" t="s">
        <v>315</v>
      </c>
      <c r="N94" t="s">
        <v>733</v>
      </c>
      <c r="O94" t="s">
        <v>340</v>
      </c>
      <c r="P94" t="s">
        <v>1216</v>
      </c>
      <c r="Q94" s="131">
        <v>2297</v>
      </c>
      <c r="R94" s="131">
        <v>3.3719999999999999</v>
      </c>
      <c r="S94" s="131">
        <v>19025</v>
      </c>
      <c r="T94" s="131">
        <v>1473.578</v>
      </c>
      <c r="U94" s="132">
        <v>0</v>
      </c>
      <c r="V94" s="132">
        <v>0.24665000000000001</v>
      </c>
      <c r="W94" s="132">
        <v>4.1700000000000001E-3</v>
      </c>
    </row>
    <row r="95" spans="1:23">
      <c r="A95" t="s">
        <v>1214</v>
      </c>
      <c r="B95" t="s">
        <v>1243</v>
      </c>
      <c r="C95" t="s">
        <v>4638</v>
      </c>
      <c r="D95" t="s">
        <v>4639</v>
      </c>
      <c r="E95" t="s">
        <v>80</v>
      </c>
      <c r="F95" t="s">
        <v>4640</v>
      </c>
      <c r="G95" t="s">
        <v>4641</v>
      </c>
      <c r="H95" t="s">
        <v>322</v>
      </c>
      <c r="I95" t="s">
        <v>970</v>
      </c>
      <c r="J95" t="s">
        <v>206</v>
      </c>
      <c r="K95" t="s">
        <v>294</v>
      </c>
      <c r="L95" t="s">
        <v>326</v>
      </c>
      <c r="M95" t="s">
        <v>315</v>
      </c>
      <c r="N95" t="s">
        <v>733</v>
      </c>
      <c r="O95" t="s">
        <v>340</v>
      </c>
      <c r="P95" t="s">
        <v>1216</v>
      </c>
      <c r="Q95" s="131">
        <v>2980</v>
      </c>
      <c r="R95" s="131">
        <v>3.3719999999999999</v>
      </c>
      <c r="S95" s="131">
        <v>12789.54</v>
      </c>
      <c r="T95" s="131">
        <v>1285.165</v>
      </c>
      <c r="U95" s="132">
        <v>0</v>
      </c>
      <c r="V95" s="132">
        <v>0.21511</v>
      </c>
      <c r="W95" s="132">
        <v>3.63E-3</v>
      </c>
    </row>
    <row r="96" spans="1:23">
      <c r="A96" t="s">
        <v>1214</v>
      </c>
      <c r="B96" t="s">
        <v>1244</v>
      </c>
      <c r="C96" t="s">
        <v>4248</v>
      </c>
      <c r="D96" t="s">
        <v>4249</v>
      </c>
      <c r="E96" t="s">
        <v>310</v>
      </c>
      <c r="F96" t="s">
        <v>4670</v>
      </c>
      <c r="G96" t="s">
        <v>4671</v>
      </c>
      <c r="H96" t="s">
        <v>322</v>
      </c>
      <c r="I96" t="s">
        <v>918</v>
      </c>
      <c r="J96" t="s">
        <v>205</v>
      </c>
      <c r="K96" t="s">
        <v>205</v>
      </c>
      <c r="L96" t="s">
        <v>326</v>
      </c>
      <c r="M96" t="s">
        <v>341</v>
      </c>
      <c r="N96" t="s">
        <v>720</v>
      </c>
      <c r="O96" t="s">
        <v>340</v>
      </c>
      <c r="P96" t="s">
        <v>1213</v>
      </c>
      <c r="Q96" s="131">
        <v>1613875</v>
      </c>
      <c r="R96" s="131">
        <v>1</v>
      </c>
      <c r="S96" s="131">
        <v>132.79</v>
      </c>
      <c r="T96" s="131">
        <v>2143.0650000000001</v>
      </c>
      <c r="U96" s="132">
        <v>3.13E-3</v>
      </c>
      <c r="V96" s="132">
        <v>0.25076999999999999</v>
      </c>
      <c r="W96" s="132">
        <v>4.2500000000000003E-3</v>
      </c>
    </row>
    <row r="97" spans="1:23">
      <c r="A97" t="s">
        <v>1214</v>
      </c>
      <c r="B97" t="s">
        <v>1244</v>
      </c>
      <c r="C97" t="s">
        <v>4672</v>
      </c>
      <c r="D97" t="s">
        <v>4673</v>
      </c>
      <c r="E97" t="s">
        <v>310</v>
      </c>
      <c r="F97" t="s">
        <v>4674</v>
      </c>
      <c r="G97" t="s">
        <v>4675</v>
      </c>
      <c r="H97" t="s">
        <v>322</v>
      </c>
      <c r="I97" t="s">
        <v>918</v>
      </c>
      <c r="J97" t="s">
        <v>205</v>
      </c>
      <c r="K97" t="s">
        <v>205</v>
      </c>
      <c r="L97" t="s">
        <v>326</v>
      </c>
      <c r="M97" t="s">
        <v>341</v>
      </c>
      <c r="N97" t="s">
        <v>696</v>
      </c>
      <c r="O97" t="s">
        <v>340</v>
      </c>
      <c r="P97" t="s">
        <v>1213</v>
      </c>
      <c r="Q97" s="131">
        <v>335026.06</v>
      </c>
      <c r="R97" s="131">
        <v>1</v>
      </c>
      <c r="S97" s="131">
        <v>74.8</v>
      </c>
      <c r="T97" s="131">
        <v>250.59899999999999</v>
      </c>
      <c r="U97" s="132">
        <v>1.08E-3</v>
      </c>
      <c r="V97" s="132">
        <v>2.9319999999999999E-2</v>
      </c>
      <c r="W97" s="132">
        <v>5.0000000000000001E-4</v>
      </c>
    </row>
    <row r="98" spans="1:23">
      <c r="A98" t="s">
        <v>1214</v>
      </c>
      <c r="B98" t="s">
        <v>1244</v>
      </c>
      <c r="C98" t="s">
        <v>4680</v>
      </c>
      <c r="D98" t="s">
        <v>4681</v>
      </c>
      <c r="E98" t="s">
        <v>80</v>
      </c>
      <c r="F98" t="s">
        <v>4682</v>
      </c>
      <c r="G98" t="s">
        <v>4683</v>
      </c>
      <c r="H98" t="s">
        <v>322</v>
      </c>
      <c r="I98" t="s">
        <v>918</v>
      </c>
      <c r="J98" t="s">
        <v>206</v>
      </c>
      <c r="K98" t="s">
        <v>294</v>
      </c>
      <c r="L98" t="s">
        <v>326</v>
      </c>
      <c r="M98" t="s">
        <v>315</v>
      </c>
      <c r="N98" t="s">
        <v>721</v>
      </c>
      <c r="O98" t="s">
        <v>340</v>
      </c>
      <c r="P98" t="s">
        <v>1216</v>
      </c>
      <c r="Q98" s="131">
        <v>42972</v>
      </c>
      <c r="R98" s="131">
        <v>3.3719999999999999</v>
      </c>
      <c r="S98" s="131">
        <v>2371</v>
      </c>
      <c r="T98" s="131">
        <v>3435.6170000000002</v>
      </c>
      <c r="U98" s="132">
        <v>9.0000000000000006E-5</v>
      </c>
      <c r="V98" s="132">
        <v>0.40201999999999999</v>
      </c>
      <c r="W98" s="132">
        <v>6.8199999999999997E-3</v>
      </c>
    </row>
    <row r="99" spans="1:23">
      <c r="A99" t="s">
        <v>1214</v>
      </c>
      <c r="B99" t="s">
        <v>1244</v>
      </c>
      <c r="C99" t="s">
        <v>4603</v>
      </c>
      <c r="D99" t="s">
        <v>4604</v>
      </c>
      <c r="E99" t="s">
        <v>80</v>
      </c>
      <c r="F99" t="s">
        <v>4676</v>
      </c>
      <c r="G99" t="s">
        <v>4677</v>
      </c>
      <c r="H99" t="s">
        <v>322</v>
      </c>
      <c r="I99" t="s">
        <v>918</v>
      </c>
      <c r="J99" t="s">
        <v>206</v>
      </c>
      <c r="K99" t="s">
        <v>294</v>
      </c>
      <c r="L99" t="s">
        <v>326</v>
      </c>
      <c r="M99" t="s">
        <v>315</v>
      </c>
      <c r="N99" t="s">
        <v>581</v>
      </c>
      <c r="O99" t="s">
        <v>340</v>
      </c>
      <c r="P99" t="s">
        <v>1216</v>
      </c>
      <c r="Q99" s="131">
        <v>44297.38</v>
      </c>
      <c r="R99" s="131">
        <v>3.3719999999999999</v>
      </c>
      <c r="S99" s="131">
        <v>1512.41</v>
      </c>
      <c r="T99" s="131">
        <v>2259.098</v>
      </c>
      <c r="U99" s="132">
        <v>1.0000000000000001E-5</v>
      </c>
      <c r="V99" s="132">
        <v>0.26434999999999997</v>
      </c>
      <c r="W99" s="132">
        <v>4.4799999999999996E-3</v>
      </c>
    </row>
    <row r="100" spans="1:23">
      <c r="A100" t="s">
        <v>1214</v>
      </c>
      <c r="B100" t="s">
        <v>1244</v>
      </c>
      <c r="C100" t="s">
        <v>4395</v>
      </c>
      <c r="D100" t="s">
        <v>4396</v>
      </c>
      <c r="E100" t="s">
        <v>80</v>
      </c>
      <c r="F100" t="s">
        <v>4678</v>
      </c>
      <c r="G100" t="s">
        <v>4679</v>
      </c>
      <c r="H100" t="s">
        <v>322</v>
      </c>
      <c r="I100" t="s">
        <v>918</v>
      </c>
      <c r="J100" t="s">
        <v>206</v>
      </c>
      <c r="K100" t="s">
        <v>294</v>
      </c>
      <c r="L100" t="s">
        <v>326</v>
      </c>
      <c r="M100" t="s">
        <v>315</v>
      </c>
      <c r="N100" t="s">
        <v>581</v>
      </c>
      <c r="O100" t="s">
        <v>340</v>
      </c>
      <c r="P100" t="s">
        <v>1216</v>
      </c>
      <c r="Q100" s="131">
        <v>7099</v>
      </c>
      <c r="R100" s="131">
        <v>3.3719999999999999</v>
      </c>
      <c r="S100" s="131">
        <v>1911</v>
      </c>
      <c r="T100" s="131">
        <v>457.452</v>
      </c>
      <c r="U100" s="132">
        <v>0</v>
      </c>
      <c r="V100" s="132">
        <v>5.3530000000000001E-2</v>
      </c>
      <c r="W100" s="132">
        <v>9.1E-4</v>
      </c>
    </row>
    <row r="101" spans="1:23">
      <c r="A101" t="s">
        <v>1214</v>
      </c>
      <c r="B101" t="s">
        <v>1245</v>
      </c>
      <c r="C101" t="s">
        <v>4248</v>
      </c>
      <c r="D101" t="s">
        <v>4249</v>
      </c>
      <c r="E101" t="s">
        <v>310</v>
      </c>
      <c r="F101" t="s">
        <v>4670</v>
      </c>
      <c r="G101" t="s">
        <v>4671</v>
      </c>
      <c r="H101" t="s">
        <v>322</v>
      </c>
      <c r="I101" t="s">
        <v>918</v>
      </c>
      <c r="J101" t="s">
        <v>205</v>
      </c>
      <c r="K101" t="s">
        <v>205</v>
      </c>
      <c r="L101" t="s">
        <v>326</v>
      </c>
      <c r="M101" t="s">
        <v>341</v>
      </c>
      <c r="N101" t="s">
        <v>720</v>
      </c>
      <c r="O101" t="s">
        <v>340</v>
      </c>
      <c r="P101" t="s">
        <v>1213</v>
      </c>
      <c r="Q101" s="131">
        <v>14131829</v>
      </c>
      <c r="R101" s="131">
        <v>1</v>
      </c>
      <c r="S101" s="131">
        <v>132.79</v>
      </c>
      <c r="T101" s="131">
        <v>18765.655999999999</v>
      </c>
      <c r="U101" s="132">
        <v>2.741E-2</v>
      </c>
      <c r="V101" s="132">
        <v>0.17477000000000001</v>
      </c>
      <c r="W101" s="132">
        <v>4.0499999999999998E-3</v>
      </c>
    </row>
    <row r="102" spans="1:23">
      <c r="A102" t="s">
        <v>1214</v>
      </c>
      <c r="B102" t="s">
        <v>1245</v>
      </c>
      <c r="C102" t="s">
        <v>4672</v>
      </c>
      <c r="D102" t="s">
        <v>4673</v>
      </c>
      <c r="E102" t="s">
        <v>310</v>
      </c>
      <c r="F102" t="s">
        <v>4674</v>
      </c>
      <c r="G102" t="s">
        <v>4675</v>
      </c>
      <c r="H102" t="s">
        <v>322</v>
      </c>
      <c r="I102" t="s">
        <v>918</v>
      </c>
      <c r="J102" t="s">
        <v>205</v>
      </c>
      <c r="K102" t="s">
        <v>205</v>
      </c>
      <c r="L102" t="s">
        <v>326</v>
      </c>
      <c r="M102" t="s">
        <v>341</v>
      </c>
      <c r="N102" t="s">
        <v>696</v>
      </c>
      <c r="O102" t="s">
        <v>340</v>
      </c>
      <c r="P102" t="s">
        <v>1213</v>
      </c>
      <c r="Q102" s="131">
        <v>6593539.8899999997</v>
      </c>
      <c r="R102" s="131">
        <v>1</v>
      </c>
      <c r="S102" s="131">
        <v>74.8</v>
      </c>
      <c r="T102" s="131">
        <v>4931.9679999999998</v>
      </c>
      <c r="U102" s="132">
        <v>2.129E-2</v>
      </c>
      <c r="V102" s="132">
        <v>4.5929999999999999E-2</v>
      </c>
      <c r="W102" s="132">
        <v>1.06E-3</v>
      </c>
    </row>
    <row r="103" spans="1:23">
      <c r="A103" t="s">
        <v>1214</v>
      </c>
      <c r="B103" t="s">
        <v>1245</v>
      </c>
      <c r="C103" t="s">
        <v>4615</v>
      </c>
      <c r="D103" t="s">
        <v>4616</v>
      </c>
      <c r="E103" t="s">
        <v>80</v>
      </c>
      <c r="F103" t="s">
        <v>4648</v>
      </c>
      <c r="G103" t="s">
        <v>4649</v>
      </c>
      <c r="H103" t="s">
        <v>322</v>
      </c>
      <c r="I103" t="s">
        <v>970</v>
      </c>
      <c r="J103" t="s">
        <v>206</v>
      </c>
      <c r="K103" t="s">
        <v>294</v>
      </c>
      <c r="L103" t="s">
        <v>326</v>
      </c>
      <c r="M103" t="s">
        <v>315</v>
      </c>
      <c r="N103" t="s">
        <v>733</v>
      </c>
      <c r="O103" t="s">
        <v>340</v>
      </c>
      <c r="P103" t="s">
        <v>1216</v>
      </c>
      <c r="Q103" s="131">
        <v>10718</v>
      </c>
      <c r="R103" s="131">
        <v>3.3719999999999999</v>
      </c>
      <c r="S103" s="131">
        <v>41914.19</v>
      </c>
      <c r="T103" s="131">
        <v>15148.248</v>
      </c>
      <c r="U103" s="132">
        <v>0</v>
      </c>
      <c r="V103" s="132">
        <v>0.14108000000000001</v>
      </c>
      <c r="W103" s="132">
        <v>3.2699999999999999E-3</v>
      </c>
    </row>
    <row r="104" spans="1:23">
      <c r="A104" t="s">
        <v>1214</v>
      </c>
      <c r="B104" t="s">
        <v>1245</v>
      </c>
      <c r="C104" t="s">
        <v>4395</v>
      </c>
      <c r="D104" t="s">
        <v>4396</v>
      </c>
      <c r="E104" t="s">
        <v>80</v>
      </c>
      <c r="F104" t="s">
        <v>4642</v>
      </c>
      <c r="G104" t="s">
        <v>4643</v>
      </c>
      <c r="H104" t="s">
        <v>322</v>
      </c>
      <c r="I104" t="s">
        <v>970</v>
      </c>
      <c r="J104" t="s">
        <v>206</v>
      </c>
      <c r="K104" t="s">
        <v>225</v>
      </c>
      <c r="L104" t="s">
        <v>326</v>
      </c>
      <c r="M104" t="s">
        <v>315</v>
      </c>
      <c r="N104" t="s">
        <v>733</v>
      </c>
      <c r="O104" t="s">
        <v>340</v>
      </c>
      <c r="P104" t="s">
        <v>1216</v>
      </c>
      <c r="Q104" s="131">
        <v>21989</v>
      </c>
      <c r="R104" s="131">
        <v>3.3719999999999999</v>
      </c>
      <c r="S104" s="131">
        <v>19025</v>
      </c>
      <c r="T104" s="131">
        <v>14106.449000000001</v>
      </c>
      <c r="U104" s="132">
        <v>0</v>
      </c>
      <c r="V104" s="132">
        <v>0.13138</v>
      </c>
      <c r="W104" s="132">
        <v>3.0400000000000002E-3</v>
      </c>
    </row>
    <row r="105" spans="1:23">
      <c r="A105" t="s">
        <v>1214</v>
      </c>
      <c r="B105" t="s">
        <v>1245</v>
      </c>
      <c r="C105" t="s">
        <v>4638</v>
      </c>
      <c r="D105" t="s">
        <v>4639</v>
      </c>
      <c r="E105" t="s">
        <v>80</v>
      </c>
      <c r="F105" t="s">
        <v>4640</v>
      </c>
      <c r="G105" t="s">
        <v>4641</v>
      </c>
      <c r="H105" t="s">
        <v>322</v>
      </c>
      <c r="I105" t="s">
        <v>970</v>
      </c>
      <c r="J105" t="s">
        <v>206</v>
      </c>
      <c r="K105" t="s">
        <v>294</v>
      </c>
      <c r="L105" t="s">
        <v>326</v>
      </c>
      <c r="M105" t="s">
        <v>315</v>
      </c>
      <c r="N105" t="s">
        <v>733</v>
      </c>
      <c r="O105" t="s">
        <v>340</v>
      </c>
      <c r="P105" t="s">
        <v>1216</v>
      </c>
      <c r="Q105" s="131">
        <v>32322</v>
      </c>
      <c r="R105" s="131">
        <v>3.3719999999999999</v>
      </c>
      <c r="S105" s="131">
        <v>12789.54</v>
      </c>
      <c r="T105" s="131">
        <v>13939.291999999999</v>
      </c>
      <c r="U105" s="132">
        <v>1.0000000000000001E-5</v>
      </c>
      <c r="V105" s="132">
        <v>0.12981999999999999</v>
      </c>
      <c r="W105" s="132">
        <v>3.0100000000000001E-3</v>
      </c>
    </row>
    <row r="106" spans="1:23">
      <c r="A106" t="s">
        <v>1214</v>
      </c>
      <c r="B106" t="s">
        <v>1245</v>
      </c>
      <c r="C106" t="s">
        <v>4644</v>
      </c>
      <c r="D106" t="s">
        <v>4645</v>
      </c>
      <c r="E106" t="s">
        <v>80</v>
      </c>
      <c r="F106" t="s">
        <v>4646</v>
      </c>
      <c r="G106" t="s">
        <v>4647</v>
      </c>
      <c r="H106" t="s">
        <v>322</v>
      </c>
      <c r="I106" t="s">
        <v>970</v>
      </c>
      <c r="J106" t="s">
        <v>206</v>
      </c>
      <c r="K106" t="s">
        <v>294</v>
      </c>
      <c r="L106" t="s">
        <v>326</v>
      </c>
      <c r="M106" t="s">
        <v>315</v>
      </c>
      <c r="N106" t="s">
        <v>733</v>
      </c>
      <c r="O106" t="s">
        <v>340</v>
      </c>
      <c r="P106" t="s">
        <v>1216</v>
      </c>
      <c r="Q106" s="131">
        <v>209772</v>
      </c>
      <c r="R106" s="131">
        <v>3.3719999999999999</v>
      </c>
      <c r="S106" s="131">
        <v>1901</v>
      </c>
      <c r="T106" s="131">
        <v>13446.745999999999</v>
      </c>
      <c r="U106" s="132">
        <v>0</v>
      </c>
      <c r="V106" s="132">
        <v>0.12523000000000001</v>
      </c>
      <c r="W106" s="132">
        <v>2.8999999999999998E-3</v>
      </c>
    </row>
    <row r="107" spans="1:23">
      <c r="A107" t="s">
        <v>1214</v>
      </c>
      <c r="B107" t="s">
        <v>1245</v>
      </c>
      <c r="C107" t="s">
        <v>4603</v>
      </c>
      <c r="D107" t="s">
        <v>4604</v>
      </c>
      <c r="E107" t="s">
        <v>80</v>
      </c>
      <c r="F107" t="s">
        <v>4676</v>
      </c>
      <c r="G107" t="s">
        <v>4677</v>
      </c>
      <c r="H107" t="s">
        <v>322</v>
      </c>
      <c r="I107" t="s">
        <v>918</v>
      </c>
      <c r="J107" t="s">
        <v>206</v>
      </c>
      <c r="K107" t="s">
        <v>294</v>
      </c>
      <c r="L107" t="s">
        <v>326</v>
      </c>
      <c r="M107" t="s">
        <v>315</v>
      </c>
      <c r="N107" t="s">
        <v>581</v>
      </c>
      <c r="O107" t="s">
        <v>340</v>
      </c>
      <c r="P107" t="s">
        <v>1216</v>
      </c>
      <c r="Q107" s="131">
        <v>218767.24</v>
      </c>
      <c r="R107" s="131">
        <v>3.3719999999999999</v>
      </c>
      <c r="S107" s="131">
        <v>1512.41</v>
      </c>
      <c r="T107" s="131">
        <v>11156.793</v>
      </c>
      <c r="U107" s="132">
        <v>6.0000000000000002E-5</v>
      </c>
      <c r="V107" s="132">
        <v>0.10391</v>
      </c>
      <c r="W107" s="132">
        <v>2.4099999999999998E-3</v>
      </c>
    </row>
    <row r="108" spans="1:23">
      <c r="A108" t="s">
        <v>1214</v>
      </c>
      <c r="B108" t="s">
        <v>1245</v>
      </c>
      <c r="C108" t="s">
        <v>4680</v>
      </c>
      <c r="D108" t="s">
        <v>4681</v>
      </c>
      <c r="E108" t="s">
        <v>80</v>
      </c>
      <c r="F108" t="s">
        <v>4682</v>
      </c>
      <c r="G108" t="s">
        <v>4683</v>
      </c>
      <c r="H108" t="s">
        <v>322</v>
      </c>
      <c r="I108" t="s">
        <v>918</v>
      </c>
      <c r="J108" t="s">
        <v>206</v>
      </c>
      <c r="K108" t="s">
        <v>294</v>
      </c>
      <c r="L108" t="s">
        <v>326</v>
      </c>
      <c r="M108" t="s">
        <v>315</v>
      </c>
      <c r="N108" t="s">
        <v>721</v>
      </c>
      <c r="O108" t="s">
        <v>340</v>
      </c>
      <c r="P108" t="s">
        <v>1216</v>
      </c>
      <c r="Q108" s="131">
        <v>100350</v>
      </c>
      <c r="R108" s="131">
        <v>3.3719999999999999</v>
      </c>
      <c r="S108" s="131">
        <v>2371</v>
      </c>
      <c r="T108" s="131">
        <v>8022.9949999999999</v>
      </c>
      <c r="U108" s="132">
        <v>2.2000000000000001E-4</v>
      </c>
      <c r="V108" s="132">
        <v>7.4719999999999995E-2</v>
      </c>
      <c r="W108" s="132">
        <v>1.73E-3</v>
      </c>
    </row>
    <row r="109" spans="1:23">
      <c r="A109" t="s">
        <v>1214</v>
      </c>
      <c r="B109" t="s">
        <v>1245</v>
      </c>
      <c r="C109" t="s">
        <v>4395</v>
      </c>
      <c r="D109" t="s">
        <v>4396</v>
      </c>
      <c r="E109" t="s">
        <v>80</v>
      </c>
      <c r="F109" t="s">
        <v>4678</v>
      </c>
      <c r="G109" t="s">
        <v>4679</v>
      </c>
      <c r="H109" t="s">
        <v>322</v>
      </c>
      <c r="I109" t="s">
        <v>918</v>
      </c>
      <c r="J109" t="s">
        <v>206</v>
      </c>
      <c r="K109" t="s">
        <v>294</v>
      </c>
      <c r="L109" t="s">
        <v>326</v>
      </c>
      <c r="M109" t="s">
        <v>315</v>
      </c>
      <c r="N109" t="s">
        <v>581</v>
      </c>
      <c r="O109" t="s">
        <v>340</v>
      </c>
      <c r="P109" t="s">
        <v>1216</v>
      </c>
      <c r="Q109" s="131">
        <v>121914</v>
      </c>
      <c r="R109" s="131">
        <v>3.3719999999999999</v>
      </c>
      <c r="S109" s="131">
        <v>1911</v>
      </c>
      <c r="T109" s="131">
        <v>7856.0060000000003</v>
      </c>
      <c r="U109" s="132">
        <v>6.9999999999999994E-5</v>
      </c>
      <c r="V109" s="132">
        <v>7.3160000000000003E-2</v>
      </c>
      <c r="W109" s="132">
        <v>1.6900000000000001E-3</v>
      </c>
    </row>
    <row r="110" spans="1:23">
      <c r="A110" t="s">
        <v>1214</v>
      </c>
      <c r="B110" t="s">
        <v>1253</v>
      </c>
      <c r="C110" t="s">
        <v>4248</v>
      </c>
      <c r="D110" t="s">
        <v>4249</v>
      </c>
      <c r="E110" t="s">
        <v>310</v>
      </c>
      <c r="F110" t="s">
        <v>4670</v>
      </c>
      <c r="G110" t="s">
        <v>4671</v>
      </c>
      <c r="H110" t="s">
        <v>322</v>
      </c>
      <c r="I110" t="s">
        <v>918</v>
      </c>
      <c r="J110" t="s">
        <v>205</v>
      </c>
      <c r="K110" t="s">
        <v>205</v>
      </c>
      <c r="L110" t="s">
        <v>326</v>
      </c>
      <c r="M110" t="s">
        <v>341</v>
      </c>
      <c r="N110" t="s">
        <v>720</v>
      </c>
      <c r="O110" t="s">
        <v>340</v>
      </c>
      <c r="P110" t="s">
        <v>1213</v>
      </c>
      <c r="Q110" s="131">
        <v>921153</v>
      </c>
      <c r="R110" s="131">
        <v>1</v>
      </c>
      <c r="S110" s="131">
        <v>132.79</v>
      </c>
      <c r="T110" s="131">
        <v>1223.1990000000001</v>
      </c>
      <c r="U110" s="132">
        <v>1.7899999999999999E-3</v>
      </c>
      <c r="V110" s="132">
        <v>0.17422000000000001</v>
      </c>
      <c r="W110" s="132">
        <v>4.2100000000000002E-3</v>
      </c>
    </row>
    <row r="111" spans="1:23">
      <c r="A111" t="s">
        <v>1214</v>
      </c>
      <c r="B111" t="s">
        <v>1253</v>
      </c>
      <c r="C111" t="s">
        <v>4672</v>
      </c>
      <c r="D111" t="s">
        <v>4673</v>
      </c>
      <c r="E111" t="s">
        <v>310</v>
      </c>
      <c r="F111" t="s">
        <v>4674</v>
      </c>
      <c r="G111" t="s">
        <v>4675</v>
      </c>
      <c r="H111" t="s">
        <v>322</v>
      </c>
      <c r="I111" t="s">
        <v>918</v>
      </c>
      <c r="J111" t="s">
        <v>205</v>
      </c>
      <c r="K111" t="s">
        <v>205</v>
      </c>
      <c r="L111" t="s">
        <v>326</v>
      </c>
      <c r="M111" t="s">
        <v>341</v>
      </c>
      <c r="N111" t="s">
        <v>696</v>
      </c>
      <c r="O111" t="s">
        <v>340</v>
      </c>
      <c r="P111" t="s">
        <v>1213</v>
      </c>
      <c r="Q111" s="131">
        <v>849080.77</v>
      </c>
      <c r="R111" s="131">
        <v>1</v>
      </c>
      <c r="S111" s="131">
        <v>74.8</v>
      </c>
      <c r="T111" s="131">
        <v>635.11199999999997</v>
      </c>
      <c r="U111" s="132">
        <v>2.7399999999999998E-3</v>
      </c>
      <c r="V111" s="132">
        <v>9.0459999999999999E-2</v>
      </c>
      <c r="W111" s="132">
        <v>2.1800000000000001E-3</v>
      </c>
    </row>
    <row r="112" spans="1:23">
      <c r="A112" t="s">
        <v>1214</v>
      </c>
      <c r="B112" t="s">
        <v>1253</v>
      </c>
      <c r="C112" t="s">
        <v>4615</v>
      </c>
      <c r="D112" t="s">
        <v>4616</v>
      </c>
      <c r="E112" t="s">
        <v>80</v>
      </c>
      <c r="F112" t="s">
        <v>4648</v>
      </c>
      <c r="G112" t="s">
        <v>4649</v>
      </c>
      <c r="H112" t="s">
        <v>322</v>
      </c>
      <c r="I112" t="s">
        <v>970</v>
      </c>
      <c r="J112" t="s">
        <v>206</v>
      </c>
      <c r="K112" t="s">
        <v>294</v>
      </c>
      <c r="L112" t="s">
        <v>326</v>
      </c>
      <c r="M112" t="s">
        <v>315</v>
      </c>
      <c r="N112" t="s">
        <v>733</v>
      </c>
      <c r="O112" t="s">
        <v>340</v>
      </c>
      <c r="P112" t="s">
        <v>1216</v>
      </c>
      <c r="Q112" s="131">
        <v>577</v>
      </c>
      <c r="R112" s="131">
        <v>3.3719999999999999</v>
      </c>
      <c r="S112" s="131">
        <v>41914.19</v>
      </c>
      <c r="T112" s="131">
        <v>815.50099999999998</v>
      </c>
      <c r="U112" s="132">
        <v>0</v>
      </c>
      <c r="V112" s="132">
        <v>0.11615</v>
      </c>
      <c r="W112" s="132">
        <v>2.81E-3</v>
      </c>
    </row>
    <row r="113" spans="1:23">
      <c r="A113" t="s">
        <v>1214</v>
      </c>
      <c r="B113" t="s">
        <v>1253</v>
      </c>
      <c r="C113" t="s">
        <v>4395</v>
      </c>
      <c r="D113" t="s">
        <v>4396</v>
      </c>
      <c r="E113" t="s">
        <v>80</v>
      </c>
      <c r="F113" t="s">
        <v>4678</v>
      </c>
      <c r="G113" t="s">
        <v>4679</v>
      </c>
      <c r="H113" t="s">
        <v>322</v>
      </c>
      <c r="I113" t="s">
        <v>918</v>
      </c>
      <c r="J113" t="s">
        <v>206</v>
      </c>
      <c r="K113" t="s">
        <v>294</v>
      </c>
      <c r="L113" t="s">
        <v>326</v>
      </c>
      <c r="M113" t="s">
        <v>315</v>
      </c>
      <c r="N113" t="s">
        <v>581</v>
      </c>
      <c r="O113" t="s">
        <v>340</v>
      </c>
      <c r="P113" t="s">
        <v>1216</v>
      </c>
      <c r="Q113" s="131">
        <v>12139</v>
      </c>
      <c r="R113" s="131">
        <v>3.3719999999999999</v>
      </c>
      <c r="S113" s="131">
        <v>1911</v>
      </c>
      <c r="T113" s="131">
        <v>782.22400000000005</v>
      </c>
      <c r="U113" s="132">
        <v>1.0000000000000001E-5</v>
      </c>
      <c r="V113" s="132">
        <v>0.11141</v>
      </c>
      <c r="W113" s="132">
        <v>2.6900000000000001E-3</v>
      </c>
    </row>
    <row r="114" spans="1:23">
      <c r="A114" t="s">
        <v>1214</v>
      </c>
      <c r="B114" t="s">
        <v>1253</v>
      </c>
      <c r="C114" t="s">
        <v>4644</v>
      </c>
      <c r="D114" t="s">
        <v>4645</v>
      </c>
      <c r="E114" t="s">
        <v>80</v>
      </c>
      <c r="F114" t="s">
        <v>4646</v>
      </c>
      <c r="G114" t="s">
        <v>4647</v>
      </c>
      <c r="H114" t="s">
        <v>322</v>
      </c>
      <c r="I114" t="s">
        <v>970</v>
      </c>
      <c r="J114" t="s">
        <v>206</v>
      </c>
      <c r="K114" t="s">
        <v>294</v>
      </c>
      <c r="L114" t="s">
        <v>326</v>
      </c>
      <c r="M114" t="s">
        <v>315</v>
      </c>
      <c r="N114" t="s">
        <v>733</v>
      </c>
      <c r="O114" t="s">
        <v>340</v>
      </c>
      <c r="P114" t="s">
        <v>1216</v>
      </c>
      <c r="Q114" s="131">
        <v>12039</v>
      </c>
      <c r="R114" s="131">
        <v>3.3719999999999999</v>
      </c>
      <c r="S114" s="131">
        <v>1901</v>
      </c>
      <c r="T114" s="131">
        <v>771.721</v>
      </c>
      <c r="U114" s="132">
        <v>0</v>
      </c>
      <c r="V114" s="132">
        <v>0.10990999999999999</v>
      </c>
      <c r="W114" s="132">
        <v>2.65E-3</v>
      </c>
    </row>
    <row r="115" spans="1:23">
      <c r="A115" t="s">
        <v>1214</v>
      </c>
      <c r="B115" t="s">
        <v>1253</v>
      </c>
      <c r="C115" t="s">
        <v>4395</v>
      </c>
      <c r="D115" t="s">
        <v>4396</v>
      </c>
      <c r="E115" t="s">
        <v>80</v>
      </c>
      <c r="F115" t="s">
        <v>4642</v>
      </c>
      <c r="G115" t="s">
        <v>4643</v>
      </c>
      <c r="H115" t="s">
        <v>322</v>
      </c>
      <c r="I115" t="s">
        <v>970</v>
      </c>
      <c r="J115" t="s">
        <v>206</v>
      </c>
      <c r="K115" t="s">
        <v>225</v>
      </c>
      <c r="L115" t="s">
        <v>326</v>
      </c>
      <c r="M115" t="s">
        <v>315</v>
      </c>
      <c r="N115" t="s">
        <v>733</v>
      </c>
      <c r="O115" t="s">
        <v>340</v>
      </c>
      <c r="P115" t="s">
        <v>1216</v>
      </c>
      <c r="Q115" s="131">
        <v>1177</v>
      </c>
      <c r="R115" s="131">
        <v>3.3719999999999999</v>
      </c>
      <c r="S115" s="131">
        <v>19025</v>
      </c>
      <c r="T115" s="131">
        <v>755.07299999999998</v>
      </c>
      <c r="U115" s="132">
        <v>0</v>
      </c>
      <c r="V115" s="132">
        <v>0.10754</v>
      </c>
      <c r="W115" s="132">
        <v>2.5999999999999999E-3</v>
      </c>
    </row>
    <row r="116" spans="1:23">
      <c r="A116" t="s">
        <v>1214</v>
      </c>
      <c r="B116" t="s">
        <v>1253</v>
      </c>
      <c r="C116" t="s">
        <v>4638</v>
      </c>
      <c r="D116" t="s">
        <v>4639</v>
      </c>
      <c r="E116" t="s">
        <v>80</v>
      </c>
      <c r="F116" t="s">
        <v>4640</v>
      </c>
      <c r="G116" t="s">
        <v>4641</v>
      </c>
      <c r="H116" t="s">
        <v>322</v>
      </c>
      <c r="I116" t="s">
        <v>970</v>
      </c>
      <c r="J116" t="s">
        <v>206</v>
      </c>
      <c r="K116" t="s">
        <v>294</v>
      </c>
      <c r="L116" t="s">
        <v>326</v>
      </c>
      <c r="M116" t="s">
        <v>315</v>
      </c>
      <c r="N116" t="s">
        <v>733</v>
      </c>
      <c r="O116" t="s">
        <v>340</v>
      </c>
      <c r="P116" t="s">
        <v>1216</v>
      </c>
      <c r="Q116" s="131">
        <v>1730</v>
      </c>
      <c r="R116" s="131">
        <v>3.3719999999999999</v>
      </c>
      <c r="S116" s="131">
        <v>12789.54</v>
      </c>
      <c r="T116" s="131">
        <v>746.08500000000004</v>
      </c>
      <c r="U116" s="132">
        <v>0</v>
      </c>
      <c r="V116" s="132">
        <v>0.10625999999999999</v>
      </c>
      <c r="W116" s="132">
        <v>2.5699999999999998E-3</v>
      </c>
    </row>
    <row r="117" spans="1:23">
      <c r="A117" t="s">
        <v>1214</v>
      </c>
      <c r="B117" t="s">
        <v>1253</v>
      </c>
      <c r="C117" t="s">
        <v>4603</v>
      </c>
      <c r="D117" t="s">
        <v>4604</v>
      </c>
      <c r="E117" t="s">
        <v>80</v>
      </c>
      <c r="F117" t="s">
        <v>4676</v>
      </c>
      <c r="G117" t="s">
        <v>4677</v>
      </c>
      <c r="H117" t="s">
        <v>322</v>
      </c>
      <c r="I117" t="s">
        <v>918</v>
      </c>
      <c r="J117" t="s">
        <v>206</v>
      </c>
      <c r="K117" t="s">
        <v>294</v>
      </c>
      <c r="L117" t="s">
        <v>326</v>
      </c>
      <c r="M117" t="s">
        <v>315</v>
      </c>
      <c r="N117" t="s">
        <v>581</v>
      </c>
      <c r="O117" t="s">
        <v>340</v>
      </c>
      <c r="P117" t="s">
        <v>1216</v>
      </c>
      <c r="Q117" s="131">
        <v>14538.29</v>
      </c>
      <c r="R117" s="131">
        <v>3.3719999999999999</v>
      </c>
      <c r="S117" s="131">
        <v>1512.41</v>
      </c>
      <c r="T117" s="131">
        <v>741.43</v>
      </c>
      <c r="U117" s="132">
        <v>0</v>
      </c>
      <c r="V117" s="132">
        <v>0.1056</v>
      </c>
      <c r="W117" s="132">
        <v>2.5500000000000002E-3</v>
      </c>
    </row>
    <row r="118" spans="1:23">
      <c r="A118" t="s">
        <v>1214</v>
      </c>
      <c r="B118" t="s">
        <v>1253</v>
      </c>
      <c r="C118" t="s">
        <v>4680</v>
      </c>
      <c r="D118" t="s">
        <v>4681</v>
      </c>
      <c r="E118" t="s">
        <v>80</v>
      </c>
      <c r="F118" t="s">
        <v>4682</v>
      </c>
      <c r="G118" t="s">
        <v>4683</v>
      </c>
      <c r="H118" t="s">
        <v>322</v>
      </c>
      <c r="I118" t="s">
        <v>918</v>
      </c>
      <c r="J118" t="s">
        <v>206</v>
      </c>
      <c r="K118" t="s">
        <v>294</v>
      </c>
      <c r="L118" t="s">
        <v>326</v>
      </c>
      <c r="M118" t="s">
        <v>315</v>
      </c>
      <c r="N118" t="s">
        <v>721</v>
      </c>
      <c r="O118" t="s">
        <v>340</v>
      </c>
      <c r="P118" t="s">
        <v>1216</v>
      </c>
      <c r="Q118" s="131">
        <v>6890</v>
      </c>
      <c r="R118" s="131">
        <v>3.3719999999999999</v>
      </c>
      <c r="S118" s="131">
        <v>2371</v>
      </c>
      <c r="T118" s="131">
        <v>550.85599999999999</v>
      </c>
      <c r="U118" s="132">
        <v>1.0000000000000001E-5</v>
      </c>
      <c r="V118" s="132">
        <v>7.8460000000000002E-2</v>
      </c>
      <c r="W118" s="132">
        <v>1.89E-3</v>
      </c>
    </row>
    <row r="119" spans="1:23">
      <c r="A119" t="s">
        <v>1214</v>
      </c>
      <c r="B119" t="s">
        <v>1254</v>
      </c>
      <c r="C119" t="s">
        <v>4248</v>
      </c>
      <c r="D119" t="s">
        <v>4249</v>
      </c>
      <c r="E119" t="s">
        <v>310</v>
      </c>
      <c r="F119" t="s">
        <v>4670</v>
      </c>
      <c r="G119" t="s">
        <v>4671</v>
      </c>
      <c r="H119" t="s">
        <v>322</v>
      </c>
      <c r="I119" t="s">
        <v>918</v>
      </c>
      <c r="J119" t="s">
        <v>205</v>
      </c>
      <c r="K119" t="s">
        <v>205</v>
      </c>
      <c r="L119" t="s">
        <v>326</v>
      </c>
      <c r="M119" t="s">
        <v>341</v>
      </c>
      <c r="N119" t="s">
        <v>720</v>
      </c>
      <c r="O119" t="s">
        <v>340</v>
      </c>
      <c r="P119" t="s">
        <v>1213</v>
      </c>
      <c r="Q119" s="131">
        <v>541831</v>
      </c>
      <c r="R119" s="131">
        <v>1</v>
      </c>
      <c r="S119" s="131">
        <v>132.79</v>
      </c>
      <c r="T119" s="131">
        <v>719.49699999999996</v>
      </c>
      <c r="U119" s="132">
        <v>1.0499999999999999E-3</v>
      </c>
      <c r="V119" s="132">
        <v>0.15092</v>
      </c>
      <c r="W119" s="132">
        <v>3.2000000000000002E-3</v>
      </c>
    </row>
    <row r="120" spans="1:23">
      <c r="A120" t="s">
        <v>1214</v>
      </c>
      <c r="B120" t="s">
        <v>1254</v>
      </c>
      <c r="C120" t="s">
        <v>4672</v>
      </c>
      <c r="D120" t="s">
        <v>4673</v>
      </c>
      <c r="E120" t="s">
        <v>310</v>
      </c>
      <c r="F120" t="s">
        <v>4674</v>
      </c>
      <c r="G120" t="s">
        <v>4675</v>
      </c>
      <c r="H120" t="s">
        <v>322</v>
      </c>
      <c r="I120" t="s">
        <v>918</v>
      </c>
      <c r="J120" t="s">
        <v>205</v>
      </c>
      <c r="K120" t="s">
        <v>205</v>
      </c>
      <c r="L120" t="s">
        <v>326</v>
      </c>
      <c r="M120" t="s">
        <v>341</v>
      </c>
      <c r="N120" t="s">
        <v>696</v>
      </c>
      <c r="O120" t="s">
        <v>340</v>
      </c>
      <c r="P120" t="s">
        <v>1213</v>
      </c>
      <c r="Q120" s="131">
        <v>239984.98</v>
      </c>
      <c r="R120" s="131">
        <v>1</v>
      </c>
      <c r="S120" s="131">
        <v>74.8</v>
      </c>
      <c r="T120" s="131">
        <v>179.50899999999999</v>
      </c>
      <c r="U120" s="132">
        <v>7.7999999999999999E-4</v>
      </c>
      <c r="V120" s="132">
        <v>3.7650000000000003E-2</v>
      </c>
      <c r="W120" s="132">
        <v>8.0000000000000004E-4</v>
      </c>
    </row>
    <row r="121" spans="1:23">
      <c r="A121" t="s">
        <v>1214</v>
      </c>
      <c r="B121" t="s">
        <v>1254</v>
      </c>
      <c r="C121" t="s">
        <v>4615</v>
      </c>
      <c r="D121" t="s">
        <v>4616</v>
      </c>
      <c r="E121" t="s">
        <v>80</v>
      </c>
      <c r="F121" t="s">
        <v>4648</v>
      </c>
      <c r="G121" t="s">
        <v>4649</v>
      </c>
      <c r="H121" t="s">
        <v>322</v>
      </c>
      <c r="I121" t="s">
        <v>970</v>
      </c>
      <c r="J121" t="s">
        <v>206</v>
      </c>
      <c r="K121" t="s">
        <v>294</v>
      </c>
      <c r="L121" t="s">
        <v>326</v>
      </c>
      <c r="M121" t="s">
        <v>315</v>
      </c>
      <c r="N121" t="s">
        <v>733</v>
      </c>
      <c r="O121" t="s">
        <v>340</v>
      </c>
      <c r="P121" t="s">
        <v>1216</v>
      </c>
      <c r="Q121" s="131">
        <v>477</v>
      </c>
      <c r="R121" s="131">
        <v>3.3719999999999999</v>
      </c>
      <c r="S121" s="131">
        <v>41914.19</v>
      </c>
      <c r="T121" s="131">
        <v>674.16600000000005</v>
      </c>
      <c r="U121" s="132">
        <v>0</v>
      </c>
      <c r="V121" s="132">
        <v>0.14141999999999999</v>
      </c>
      <c r="W121" s="132">
        <v>3.0000000000000001E-3</v>
      </c>
    </row>
    <row r="122" spans="1:23">
      <c r="A122" t="s">
        <v>1214</v>
      </c>
      <c r="B122" t="s">
        <v>1254</v>
      </c>
      <c r="C122" t="s">
        <v>4644</v>
      </c>
      <c r="D122" t="s">
        <v>4645</v>
      </c>
      <c r="E122" t="s">
        <v>80</v>
      </c>
      <c r="F122" t="s">
        <v>4646</v>
      </c>
      <c r="G122" t="s">
        <v>4647</v>
      </c>
      <c r="H122" t="s">
        <v>322</v>
      </c>
      <c r="I122" t="s">
        <v>970</v>
      </c>
      <c r="J122" t="s">
        <v>206</v>
      </c>
      <c r="K122" t="s">
        <v>294</v>
      </c>
      <c r="L122" t="s">
        <v>326</v>
      </c>
      <c r="M122" t="s">
        <v>315</v>
      </c>
      <c r="N122" t="s">
        <v>733</v>
      </c>
      <c r="O122" t="s">
        <v>340</v>
      </c>
      <c r="P122" t="s">
        <v>1216</v>
      </c>
      <c r="Q122" s="131">
        <v>10425</v>
      </c>
      <c r="R122" s="131">
        <v>3.3719999999999999</v>
      </c>
      <c r="S122" s="131">
        <v>1901</v>
      </c>
      <c r="T122" s="131">
        <v>668.26</v>
      </c>
      <c r="U122" s="132">
        <v>0</v>
      </c>
      <c r="V122" s="132">
        <v>0.14018</v>
      </c>
      <c r="W122" s="132">
        <v>2.97E-3</v>
      </c>
    </row>
    <row r="123" spans="1:23">
      <c r="A123" t="s">
        <v>1214</v>
      </c>
      <c r="B123" t="s">
        <v>1254</v>
      </c>
      <c r="C123" t="s">
        <v>4603</v>
      </c>
      <c r="D123" t="s">
        <v>4604</v>
      </c>
      <c r="E123" t="s">
        <v>80</v>
      </c>
      <c r="F123" t="s">
        <v>4676</v>
      </c>
      <c r="G123" t="s">
        <v>4677</v>
      </c>
      <c r="H123" t="s">
        <v>322</v>
      </c>
      <c r="I123" t="s">
        <v>918</v>
      </c>
      <c r="J123" t="s">
        <v>206</v>
      </c>
      <c r="K123" t="s">
        <v>294</v>
      </c>
      <c r="L123" t="s">
        <v>326</v>
      </c>
      <c r="M123" t="s">
        <v>315</v>
      </c>
      <c r="N123" t="s">
        <v>581</v>
      </c>
      <c r="O123" t="s">
        <v>340</v>
      </c>
      <c r="P123" t="s">
        <v>1216</v>
      </c>
      <c r="Q123" s="131">
        <v>13012.34</v>
      </c>
      <c r="R123" s="131">
        <v>3.3719999999999999</v>
      </c>
      <c r="S123" s="131">
        <v>1512.41</v>
      </c>
      <c r="T123" s="131">
        <v>663.60900000000004</v>
      </c>
      <c r="U123" s="132">
        <v>0</v>
      </c>
      <c r="V123" s="132">
        <v>0.13919999999999999</v>
      </c>
      <c r="W123" s="132">
        <v>2.9499999999999999E-3</v>
      </c>
    </row>
    <row r="124" spans="1:23">
      <c r="A124" t="s">
        <v>1214</v>
      </c>
      <c r="B124" t="s">
        <v>1254</v>
      </c>
      <c r="C124" t="s">
        <v>4638</v>
      </c>
      <c r="D124" t="s">
        <v>4639</v>
      </c>
      <c r="E124" t="s">
        <v>80</v>
      </c>
      <c r="F124" t="s">
        <v>4640</v>
      </c>
      <c r="G124" t="s">
        <v>4641</v>
      </c>
      <c r="H124" t="s">
        <v>322</v>
      </c>
      <c r="I124" t="s">
        <v>970</v>
      </c>
      <c r="J124" t="s">
        <v>206</v>
      </c>
      <c r="K124" t="s">
        <v>294</v>
      </c>
      <c r="L124" t="s">
        <v>326</v>
      </c>
      <c r="M124" t="s">
        <v>315</v>
      </c>
      <c r="N124" t="s">
        <v>733</v>
      </c>
      <c r="O124" t="s">
        <v>340</v>
      </c>
      <c r="P124" t="s">
        <v>1216</v>
      </c>
      <c r="Q124" s="131">
        <v>1440</v>
      </c>
      <c r="R124" s="131">
        <v>3.3719999999999999</v>
      </c>
      <c r="S124" s="131">
        <v>12789.54</v>
      </c>
      <c r="T124" s="131">
        <v>621.01900000000001</v>
      </c>
      <c r="U124" s="132">
        <v>0</v>
      </c>
      <c r="V124" s="132">
        <v>0.13027</v>
      </c>
      <c r="W124" s="132">
        <v>2.7599999999999999E-3</v>
      </c>
    </row>
    <row r="125" spans="1:23">
      <c r="A125" t="s">
        <v>1214</v>
      </c>
      <c r="B125" t="s">
        <v>1254</v>
      </c>
      <c r="C125" t="s">
        <v>4395</v>
      </c>
      <c r="D125" t="s">
        <v>4396</v>
      </c>
      <c r="E125" t="s">
        <v>80</v>
      </c>
      <c r="F125" t="s">
        <v>4642</v>
      </c>
      <c r="G125" t="s">
        <v>4643</v>
      </c>
      <c r="H125" t="s">
        <v>322</v>
      </c>
      <c r="I125" t="s">
        <v>970</v>
      </c>
      <c r="J125" t="s">
        <v>206</v>
      </c>
      <c r="K125" t="s">
        <v>225</v>
      </c>
      <c r="L125" t="s">
        <v>326</v>
      </c>
      <c r="M125" t="s">
        <v>315</v>
      </c>
      <c r="N125" t="s">
        <v>733</v>
      </c>
      <c r="O125" t="s">
        <v>340</v>
      </c>
      <c r="P125" t="s">
        <v>1216</v>
      </c>
      <c r="Q125" s="131">
        <v>967</v>
      </c>
      <c r="R125" s="131">
        <v>3.3719999999999999</v>
      </c>
      <c r="S125" s="131">
        <v>19025</v>
      </c>
      <c r="T125" s="131">
        <v>620.35299999999995</v>
      </c>
      <c r="U125" s="132">
        <v>0</v>
      </c>
      <c r="V125" s="132">
        <v>0.13013</v>
      </c>
      <c r="W125" s="132">
        <v>2.7599999999999999E-3</v>
      </c>
    </row>
    <row r="126" spans="1:23">
      <c r="A126" t="s">
        <v>1214</v>
      </c>
      <c r="B126" t="s">
        <v>1254</v>
      </c>
      <c r="C126" t="s">
        <v>4395</v>
      </c>
      <c r="D126" t="s">
        <v>4396</v>
      </c>
      <c r="E126" t="s">
        <v>80</v>
      </c>
      <c r="F126" t="s">
        <v>4678</v>
      </c>
      <c r="G126" t="s">
        <v>4679</v>
      </c>
      <c r="H126" t="s">
        <v>322</v>
      </c>
      <c r="I126" t="s">
        <v>918</v>
      </c>
      <c r="J126" t="s">
        <v>206</v>
      </c>
      <c r="K126" t="s">
        <v>294</v>
      </c>
      <c r="L126" t="s">
        <v>326</v>
      </c>
      <c r="M126" t="s">
        <v>315</v>
      </c>
      <c r="N126" t="s">
        <v>581</v>
      </c>
      <c r="O126" t="s">
        <v>340</v>
      </c>
      <c r="P126" t="s">
        <v>1216</v>
      </c>
      <c r="Q126" s="131">
        <v>4883</v>
      </c>
      <c r="R126" s="131">
        <v>3.3719999999999999</v>
      </c>
      <c r="S126" s="131">
        <v>1911</v>
      </c>
      <c r="T126" s="131">
        <v>314.65499999999997</v>
      </c>
      <c r="U126" s="132">
        <v>0</v>
      </c>
      <c r="V126" s="132">
        <v>6.6000000000000003E-2</v>
      </c>
      <c r="W126" s="132">
        <v>1.4E-3</v>
      </c>
    </row>
    <row r="127" spans="1:23">
      <c r="A127" t="s">
        <v>1214</v>
      </c>
      <c r="B127" t="s">
        <v>1254</v>
      </c>
      <c r="C127" t="s">
        <v>4680</v>
      </c>
      <c r="D127" t="s">
        <v>4681</v>
      </c>
      <c r="E127" t="s">
        <v>80</v>
      </c>
      <c r="F127" t="s">
        <v>4682</v>
      </c>
      <c r="G127" t="s">
        <v>4683</v>
      </c>
      <c r="H127" t="s">
        <v>322</v>
      </c>
      <c r="I127" t="s">
        <v>918</v>
      </c>
      <c r="J127" t="s">
        <v>206</v>
      </c>
      <c r="K127" t="s">
        <v>294</v>
      </c>
      <c r="L127" t="s">
        <v>326</v>
      </c>
      <c r="M127" t="s">
        <v>315</v>
      </c>
      <c r="N127" t="s">
        <v>721</v>
      </c>
      <c r="O127" t="s">
        <v>340</v>
      </c>
      <c r="P127" t="s">
        <v>1216</v>
      </c>
      <c r="Q127" s="131">
        <v>3830</v>
      </c>
      <c r="R127" s="131">
        <v>3.3719999999999999</v>
      </c>
      <c r="S127" s="131">
        <v>2371</v>
      </c>
      <c r="T127" s="131">
        <v>306.209</v>
      </c>
      <c r="U127" s="132">
        <v>1.0000000000000001E-5</v>
      </c>
      <c r="V127" s="132">
        <v>6.4229999999999995E-2</v>
      </c>
      <c r="W127" s="132">
        <v>1.3600000000000001E-3</v>
      </c>
    </row>
    <row r="128" spans="1:23">
      <c r="A128" t="s">
        <v>1214</v>
      </c>
      <c r="B128" t="s">
        <v>1255</v>
      </c>
      <c r="C128" t="s">
        <v>4248</v>
      </c>
      <c r="D128" t="s">
        <v>4249</v>
      </c>
      <c r="E128" t="s">
        <v>310</v>
      </c>
      <c r="F128" t="s">
        <v>4670</v>
      </c>
      <c r="G128" t="s">
        <v>4671</v>
      </c>
      <c r="H128" t="s">
        <v>322</v>
      </c>
      <c r="I128" t="s">
        <v>918</v>
      </c>
      <c r="J128" t="s">
        <v>205</v>
      </c>
      <c r="K128" t="s">
        <v>205</v>
      </c>
      <c r="L128" t="s">
        <v>326</v>
      </c>
      <c r="M128" t="s">
        <v>341</v>
      </c>
      <c r="N128" t="s">
        <v>720</v>
      </c>
      <c r="O128" t="s">
        <v>340</v>
      </c>
      <c r="P128" t="s">
        <v>1213</v>
      </c>
      <c r="Q128" s="131">
        <v>335528</v>
      </c>
      <c r="R128" s="131">
        <v>1</v>
      </c>
      <c r="S128" s="131">
        <v>132.79</v>
      </c>
      <c r="T128" s="131">
        <v>445.548</v>
      </c>
      <c r="U128" s="132">
        <v>6.4999999999999997E-4</v>
      </c>
      <c r="V128" s="132">
        <v>0.13686999999999999</v>
      </c>
      <c r="W128" s="132">
        <v>2.47E-3</v>
      </c>
    </row>
    <row r="129" spans="1:23">
      <c r="A129" t="s">
        <v>1214</v>
      </c>
      <c r="B129" t="s">
        <v>1255</v>
      </c>
      <c r="C129" t="s">
        <v>4672</v>
      </c>
      <c r="D129" t="s">
        <v>4673</v>
      </c>
      <c r="E129" t="s">
        <v>310</v>
      </c>
      <c r="F129" t="s">
        <v>4674</v>
      </c>
      <c r="G129" t="s">
        <v>4675</v>
      </c>
      <c r="H129" t="s">
        <v>322</v>
      </c>
      <c r="I129" t="s">
        <v>918</v>
      </c>
      <c r="J129" t="s">
        <v>205</v>
      </c>
      <c r="K129" t="s">
        <v>205</v>
      </c>
      <c r="L129" t="s">
        <v>326</v>
      </c>
      <c r="M129" t="s">
        <v>341</v>
      </c>
      <c r="N129" t="s">
        <v>696</v>
      </c>
      <c r="O129" t="s">
        <v>340</v>
      </c>
      <c r="P129" t="s">
        <v>1213</v>
      </c>
      <c r="Q129" s="131">
        <v>103274.37</v>
      </c>
      <c r="R129" s="131">
        <v>1</v>
      </c>
      <c r="S129" s="131">
        <v>74.8</v>
      </c>
      <c r="T129" s="131">
        <v>77.248999999999995</v>
      </c>
      <c r="U129" s="132">
        <v>3.3E-4</v>
      </c>
      <c r="V129" s="132">
        <v>2.3730000000000001E-2</v>
      </c>
      <c r="W129" s="132">
        <v>4.2999999999999999E-4</v>
      </c>
    </row>
    <row r="130" spans="1:23">
      <c r="A130" t="s">
        <v>1214</v>
      </c>
      <c r="B130" t="s">
        <v>1255</v>
      </c>
      <c r="C130" t="s">
        <v>4615</v>
      </c>
      <c r="D130" t="s">
        <v>4616</v>
      </c>
      <c r="E130" t="s">
        <v>80</v>
      </c>
      <c r="F130" t="s">
        <v>4648</v>
      </c>
      <c r="G130" t="s">
        <v>4649</v>
      </c>
      <c r="H130" t="s">
        <v>322</v>
      </c>
      <c r="I130" t="s">
        <v>970</v>
      </c>
      <c r="J130" t="s">
        <v>206</v>
      </c>
      <c r="K130" t="s">
        <v>294</v>
      </c>
      <c r="L130" t="s">
        <v>326</v>
      </c>
      <c r="M130" t="s">
        <v>315</v>
      </c>
      <c r="N130" t="s">
        <v>733</v>
      </c>
      <c r="O130" t="s">
        <v>340</v>
      </c>
      <c r="P130" t="s">
        <v>1216</v>
      </c>
      <c r="Q130" s="131">
        <v>373</v>
      </c>
      <c r="R130" s="131">
        <v>3.3719999999999999</v>
      </c>
      <c r="S130" s="131">
        <v>41914.19</v>
      </c>
      <c r="T130" s="131">
        <v>527.178</v>
      </c>
      <c r="U130" s="132">
        <v>0</v>
      </c>
      <c r="V130" s="132">
        <v>0.16195000000000001</v>
      </c>
      <c r="W130" s="132">
        <v>2.9299999999999999E-3</v>
      </c>
    </row>
    <row r="131" spans="1:23">
      <c r="A131" t="s">
        <v>1214</v>
      </c>
      <c r="B131" t="s">
        <v>1255</v>
      </c>
      <c r="C131" t="s">
        <v>4603</v>
      </c>
      <c r="D131" t="s">
        <v>4604</v>
      </c>
      <c r="E131" t="s">
        <v>80</v>
      </c>
      <c r="F131" t="s">
        <v>4676</v>
      </c>
      <c r="G131" t="s">
        <v>4677</v>
      </c>
      <c r="H131" t="s">
        <v>322</v>
      </c>
      <c r="I131" t="s">
        <v>918</v>
      </c>
      <c r="J131" t="s">
        <v>206</v>
      </c>
      <c r="K131" t="s">
        <v>294</v>
      </c>
      <c r="L131" t="s">
        <v>326</v>
      </c>
      <c r="M131" t="s">
        <v>315</v>
      </c>
      <c r="N131" t="s">
        <v>581</v>
      </c>
      <c r="O131" t="s">
        <v>340</v>
      </c>
      <c r="P131" t="s">
        <v>1216</v>
      </c>
      <c r="Q131" s="131">
        <v>9783.6</v>
      </c>
      <c r="R131" s="131">
        <v>3.3719999999999999</v>
      </c>
      <c r="S131" s="131">
        <v>1512.41</v>
      </c>
      <c r="T131" s="131">
        <v>498.94900000000001</v>
      </c>
      <c r="U131" s="132">
        <v>0</v>
      </c>
      <c r="V131" s="132">
        <v>0.15328</v>
      </c>
      <c r="W131" s="132">
        <v>2.7699999999999999E-3</v>
      </c>
    </row>
    <row r="132" spans="1:23">
      <c r="A132" t="s">
        <v>1214</v>
      </c>
      <c r="B132" t="s">
        <v>1255</v>
      </c>
      <c r="C132" t="s">
        <v>4395</v>
      </c>
      <c r="D132" t="s">
        <v>4396</v>
      </c>
      <c r="E132" t="s">
        <v>80</v>
      </c>
      <c r="F132" t="s">
        <v>4642</v>
      </c>
      <c r="G132" t="s">
        <v>4643</v>
      </c>
      <c r="H132" t="s">
        <v>322</v>
      </c>
      <c r="I132" t="s">
        <v>970</v>
      </c>
      <c r="J132" t="s">
        <v>206</v>
      </c>
      <c r="K132" t="s">
        <v>225</v>
      </c>
      <c r="L132" t="s">
        <v>326</v>
      </c>
      <c r="M132" t="s">
        <v>315</v>
      </c>
      <c r="N132" t="s">
        <v>733</v>
      </c>
      <c r="O132" t="s">
        <v>340</v>
      </c>
      <c r="P132" t="s">
        <v>1216</v>
      </c>
      <c r="Q132" s="131">
        <v>763</v>
      </c>
      <c r="R132" s="131">
        <v>3.3719999999999999</v>
      </c>
      <c r="S132" s="131">
        <v>19025</v>
      </c>
      <c r="T132" s="131">
        <v>489.48200000000003</v>
      </c>
      <c r="U132" s="132">
        <v>0</v>
      </c>
      <c r="V132" s="132">
        <v>0.15037</v>
      </c>
      <c r="W132" s="132">
        <v>2.7200000000000002E-3</v>
      </c>
    </row>
    <row r="133" spans="1:23">
      <c r="A133" t="s">
        <v>1214</v>
      </c>
      <c r="B133" t="s">
        <v>1255</v>
      </c>
      <c r="C133" t="s">
        <v>4638</v>
      </c>
      <c r="D133" t="s">
        <v>4639</v>
      </c>
      <c r="E133" t="s">
        <v>80</v>
      </c>
      <c r="F133" t="s">
        <v>4640</v>
      </c>
      <c r="G133" t="s">
        <v>4641</v>
      </c>
      <c r="H133" t="s">
        <v>322</v>
      </c>
      <c r="I133" t="s">
        <v>970</v>
      </c>
      <c r="J133" t="s">
        <v>206</v>
      </c>
      <c r="K133" t="s">
        <v>294</v>
      </c>
      <c r="L133" t="s">
        <v>326</v>
      </c>
      <c r="M133" t="s">
        <v>315</v>
      </c>
      <c r="N133" t="s">
        <v>733</v>
      </c>
      <c r="O133" t="s">
        <v>340</v>
      </c>
      <c r="P133" t="s">
        <v>1216</v>
      </c>
      <c r="Q133" s="131">
        <v>1121</v>
      </c>
      <c r="R133" s="131">
        <v>3.3719999999999999</v>
      </c>
      <c r="S133" s="131">
        <v>12789.54</v>
      </c>
      <c r="T133" s="131">
        <v>483.44600000000003</v>
      </c>
      <c r="U133" s="132">
        <v>0</v>
      </c>
      <c r="V133" s="132">
        <v>0.14852000000000001</v>
      </c>
      <c r="W133" s="132">
        <v>2.6800000000000001E-3</v>
      </c>
    </row>
    <row r="134" spans="1:23">
      <c r="A134" t="s">
        <v>1214</v>
      </c>
      <c r="B134" t="s">
        <v>1255</v>
      </c>
      <c r="C134" t="s">
        <v>4644</v>
      </c>
      <c r="D134" t="s">
        <v>4645</v>
      </c>
      <c r="E134" t="s">
        <v>80</v>
      </c>
      <c r="F134" t="s">
        <v>4646</v>
      </c>
      <c r="G134" t="s">
        <v>4647</v>
      </c>
      <c r="H134" t="s">
        <v>322</v>
      </c>
      <c r="I134" t="s">
        <v>970</v>
      </c>
      <c r="J134" t="s">
        <v>206</v>
      </c>
      <c r="K134" t="s">
        <v>294</v>
      </c>
      <c r="L134" t="s">
        <v>326</v>
      </c>
      <c r="M134" t="s">
        <v>315</v>
      </c>
      <c r="N134" t="s">
        <v>733</v>
      </c>
      <c r="O134" t="s">
        <v>340</v>
      </c>
      <c r="P134" t="s">
        <v>1216</v>
      </c>
      <c r="Q134" s="131">
        <v>7437</v>
      </c>
      <c r="R134" s="131">
        <v>3.3719999999999999</v>
      </c>
      <c r="S134" s="131">
        <v>1901</v>
      </c>
      <c r="T134" s="131">
        <v>476.72399999999999</v>
      </c>
      <c r="U134" s="132">
        <v>0</v>
      </c>
      <c r="V134" s="132">
        <v>0.14645</v>
      </c>
      <c r="W134" s="132">
        <v>2.65E-3</v>
      </c>
    </row>
    <row r="135" spans="1:23">
      <c r="A135" t="s">
        <v>1214</v>
      </c>
      <c r="B135" t="s">
        <v>1255</v>
      </c>
      <c r="C135" t="s">
        <v>4680</v>
      </c>
      <c r="D135" t="s">
        <v>4681</v>
      </c>
      <c r="E135" t="s">
        <v>80</v>
      </c>
      <c r="F135" t="s">
        <v>4682</v>
      </c>
      <c r="G135" t="s">
        <v>4683</v>
      </c>
      <c r="H135" t="s">
        <v>322</v>
      </c>
      <c r="I135" t="s">
        <v>918</v>
      </c>
      <c r="J135" t="s">
        <v>206</v>
      </c>
      <c r="K135" t="s">
        <v>294</v>
      </c>
      <c r="L135" t="s">
        <v>326</v>
      </c>
      <c r="M135" t="s">
        <v>315</v>
      </c>
      <c r="N135" t="s">
        <v>721</v>
      </c>
      <c r="O135" t="s">
        <v>340</v>
      </c>
      <c r="P135" t="s">
        <v>1216</v>
      </c>
      <c r="Q135" s="131">
        <v>1832</v>
      </c>
      <c r="R135" s="131">
        <v>3.3719999999999999</v>
      </c>
      <c r="S135" s="131">
        <v>2371</v>
      </c>
      <c r="T135" s="131">
        <v>146.46899999999999</v>
      </c>
      <c r="U135" s="132">
        <v>0</v>
      </c>
      <c r="V135" s="132">
        <v>4.4999999999999998E-2</v>
      </c>
      <c r="W135" s="132">
        <v>8.0999999999999996E-4</v>
      </c>
    </row>
    <row r="136" spans="1:23">
      <c r="A136" t="s">
        <v>1214</v>
      </c>
      <c r="B136" t="s">
        <v>1255</v>
      </c>
      <c r="C136" t="s">
        <v>4395</v>
      </c>
      <c r="D136" t="s">
        <v>4396</v>
      </c>
      <c r="E136" t="s">
        <v>80</v>
      </c>
      <c r="F136" t="s">
        <v>4678</v>
      </c>
      <c r="G136" t="s">
        <v>4679</v>
      </c>
      <c r="H136" t="s">
        <v>322</v>
      </c>
      <c r="I136" t="s">
        <v>918</v>
      </c>
      <c r="J136" t="s">
        <v>206</v>
      </c>
      <c r="K136" t="s">
        <v>294</v>
      </c>
      <c r="L136" t="s">
        <v>326</v>
      </c>
      <c r="M136" t="s">
        <v>315</v>
      </c>
      <c r="N136" t="s">
        <v>581</v>
      </c>
      <c r="O136" t="s">
        <v>340</v>
      </c>
      <c r="P136" t="s">
        <v>1216</v>
      </c>
      <c r="Q136" s="131">
        <v>1709</v>
      </c>
      <c r="R136" s="131">
        <v>3.3719999999999999</v>
      </c>
      <c r="S136" s="131">
        <v>1911</v>
      </c>
      <c r="T136" s="131">
        <v>110.126</v>
      </c>
      <c r="U136" s="132">
        <v>0</v>
      </c>
      <c r="V136" s="132">
        <v>3.3829999999999999E-2</v>
      </c>
      <c r="W136" s="132">
        <v>6.0999999999999997E-4</v>
      </c>
    </row>
    <row r="137" spans="1:23">
      <c r="A137" t="s">
        <v>1214</v>
      </c>
      <c r="B137" t="s">
        <v>1259</v>
      </c>
      <c r="C137" t="s">
        <v>4248</v>
      </c>
      <c r="D137" t="s">
        <v>4249</v>
      </c>
      <c r="E137" t="s">
        <v>310</v>
      </c>
      <c r="F137" t="s">
        <v>4670</v>
      </c>
      <c r="G137" t="s">
        <v>4671</v>
      </c>
      <c r="H137" t="s">
        <v>322</v>
      </c>
      <c r="I137" t="s">
        <v>918</v>
      </c>
      <c r="J137" t="s">
        <v>205</v>
      </c>
      <c r="K137" t="s">
        <v>205</v>
      </c>
      <c r="L137" t="s">
        <v>326</v>
      </c>
      <c r="M137" t="s">
        <v>341</v>
      </c>
      <c r="N137" t="s">
        <v>720</v>
      </c>
      <c r="O137" t="s">
        <v>340</v>
      </c>
      <c r="P137" t="s">
        <v>1213</v>
      </c>
      <c r="Q137" s="131">
        <v>723279</v>
      </c>
      <c r="R137" s="131">
        <v>1</v>
      </c>
      <c r="S137" s="131">
        <v>132.79</v>
      </c>
      <c r="T137" s="131">
        <v>960.44200000000001</v>
      </c>
      <c r="U137" s="132">
        <v>1.4E-3</v>
      </c>
      <c r="V137" s="132">
        <v>0.15906999999999999</v>
      </c>
      <c r="W137" s="132">
        <v>3.0200000000000001E-3</v>
      </c>
    </row>
    <row r="138" spans="1:23">
      <c r="A138" t="s">
        <v>1214</v>
      </c>
      <c r="B138" t="s">
        <v>1259</v>
      </c>
      <c r="C138" t="s">
        <v>4672</v>
      </c>
      <c r="D138" t="s">
        <v>4673</v>
      </c>
      <c r="E138" t="s">
        <v>310</v>
      </c>
      <c r="F138" t="s">
        <v>4674</v>
      </c>
      <c r="G138" t="s">
        <v>4675</v>
      </c>
      <c r="H138" t="s">
        <v>322</v>
      </c>
      <c r="I138" t="s">
        <v>918</v>
      </c>
      <c r="J138" t="s">
        <v>205</v>
      </c>
      <c r="K138" t="s">
        <v>205</v>
      </c>
      <c r="L138" t="s">
        <v>326</v>
      </c>
      <c r="M138" t="s">
        <v>341</v>
      </c>
      <c r="N138" t="s">
        <v>696</v>
      </c>
      <c r="O138" t="s">
        <v>340</v>
      </c>
      <c r="P138" t="s">
        <v>1213</v>
      </c>
      <c r="Q138" s="131">
        <v>15848.26</v>
      </c>
      <c r="R138" s="131">
        <v>1</v>
      </c>
      <c r="S138" s="131">
        <v>74.8</v>
      </c>
      <c r="T138" s="131">
        <v>11.853999999999999</v>
      </c>
      <c r="U138" s="132">
        <v>5.0000000000000002E-5</v>
      </c>
      <c r="V138" s="132">
        <v>1.9599999999999999E-3</v>
      </c>
      <c r="W138" s="132">
        <v>4.0000000000000003E-5</v>
      </c>
    </row>
    <row r="139" spans="1:23">
      <c r="A139" t="s">
        <v>1214</v>
      </c>
      <c r="B139" t="s">
        <v>1259</v>
      </c>
      <c r="C139" t="s">
        <v>4644</v>
      </c>
      <c r="D139" t="s">
        <v>4645</v>
      </c>
      <c r="E139" t="s">
        <v>80</v>
      </c>
      <c r="F139" t="s">
        <v>4646</v>
      </c>
      <c r="G139" t="s">
        <v>4647</v>
      </c>
      <c r="H139" t="s">
        <v>322</v>
      </c>
      <c r="I139" t="s">
        <v>970</v>
      </c>
      <c r="J139" t="s">
        <v>206</v>
      </c>
      <c r="K139" t="s">
        <v>294</v>
      </c>
      <c r="L139" t="s">
        <v>326</v>
      </c>
      <c r="M139" t="s">
        <v>315</v>
      </c>
      <c r="N139" t="s">
        <v>733</v>
      </c>
      <c r="O139" t="s">
        <v>340</v>
      </c>
      <c r="P139" t="s">
        <v>1216</v>
      </c>
      <c r="Q139" s="131">
        <v>16002</v>
      </c>
      <c r="R139" s="131">
        <v>3.3719999999999999</v>
      </c>
      <c r="S139" s="131">
        <v>1901</v>
      </c>
      <c r="T139" s="131">
        <v>1025.7560000000001</v>
      </c>
      <c r="U139" s="132">
        <v>0</v>
      </c>
      <c r="V139" s="132">
        <v>0.16989000000000001</v>
      </c>
      <c r="W139" s="132">
        <v>3.2299999999999998E-3</v>
      </c>
    </row>
    <row r="140" spans="1:23">
      <c r="A140" t="s">
        <v>1214</v>
      </c>
      <c r="B140" t="s">
        <v>1259</v>
      </c>
      <c r="C140" t="s">
        <v>4615</v>
      </c>
      <c r="D140" t="s">
        <v>4616</v>
      </c>
      <c r="E140" t="s">
        <v>80</v>
      </c>
      <c r="F140" t="s">
        <v>4648</v>
      </c>
      <c r="G140" t="s">
        <v>4649</v>
      </c>
      <c r="H140" t="s">
        <v>322</v>
      </c>
      <c r="I140" t="s">
        <v>970</v>
      </c>
      <c r="J140" t="s">
        <v>206</v>
      </c>
      <c r="K140" t="s">
        <v>294</v>
      </c>
      <c r="L140" t="s">
        <v>326</v>
      </c>
      <c r="M140" t="s">
        <v>315</v>
      </c>
      <c r="N140" t="s">
        <v>733</v>
      </c>
      <c r="O140" t="s">
        <v>340</v>
      </c>
      <c r="P140" t="s">
        <v>1216</v>
      </c>
      <c r="Q140" s="131">
        <v>701</v>
      </c>
      <c r="R140" s="131">
        <v>3.3719999999999999</v>
      </c>
      <c r="S140" s="131">
        <v>41914.19</v>
      </c>
      <c r="T140" s="131">
        <v>990.75599999999997</v>
      </c>
      <c r="U140" s="132">
        <v>0</v>
      </c>
      <c r="V140" s="132">
        <v>0.16409000000000001</v>
      </c>
      <c r="W140" s="132">
        <v>3.1199999999999999E-3</v>
      </c>
    </row>
    <row r="141" spans="1:23">
      <c r="A141" t="s">
        <v>1214</v>
      </c>
      <c r="B141" t="s">
        <v>1259</v>
      </c>
      <c r="C141" t="s">
        <v>4395</v>
      </c>
      <c r="D141" t="s">
        <v>4396</v>
      </c>
      <c r="E141" t="s">
        <v>80</v>
      </c>
      <c r="F141" t="s">
        <v>4642</v>
      </c>
      <c r="G141" t="s">
        <v>4643</v>
      </c>
      <c r="H141" t="s">
        <v>322</v>
      </c>
      <c r="I141" t="s">
        <v>970</v>
      </c>
      <c r="J141" t="s">
        <v>206</v>
      </c>
      <c r="K141" t="s">
        <v>225</v>
      </c>
      <c r="L141" t="s">
        <v>326</v>
      </c>
      <c r="M141" t="s">
        <v>315</v>
      </c>
      <c r="N141" t="s">
        <v>733</v>
      </c>
      <c r="O141" t="s">
        <v>340</v>
      </c>
      <c r="P141" t="s">
        <v>1216</v>
      </c>
      <c r="Q141" s="131">
        <v>1424</v>
      </c>
      <c r="R141" s="131">
        <v>3.3719999999999999</v>
      </c>
      <c r="S141" s="131">
        <v>19025</v>
      </c>
      <c r="T141" s="131">
        <v>913.529</v>
      </c>
      <c r="U141" s="132">
        <v>0</v>
      </c>
      <c r="V141" s="132">
        <v>0.15129999999999999</v>
      </c>
      <c r="W141" s="132">
        <v>2.8800000000000002E-3</v>
      </c>
    </row>
    <row r="142" spans="1:23">
      <c r="A142" t="s">
        <v>1214</v>
      </c>
      <c r="B142" t="s">
        <v>1259</v>
      </c>
      <c r="C142" t="s">
        <v>4638</v>
      </c>
      <c r="D142" t="s">
        <v>4639</v>
      </c>
      <c r="E142" t="s">
        <v>80</v>
      </c>
      <c r="F142" t="s">
        <v>4640</v>
      </c>
      <c r="G142" t="s">
        <v>4641</v>
      </c>
      <c r="H142" t="s">
        <v>322</v>
      </c>
      <c r="I142" t="s">
        <v>970</v>
      </c>
      <c r="J142" t="s">
        <v>206</v>
      </c>
      <c r="K142" t="s">
        <v>294</v>
      </c>
      <c r="L142" t="s">
        <v>326</v>
      </c>
      <c r="M142" t="s">
        <v>315</v>
      </c>
      <c r="N142" t="s">
        <v>733</v>
      </c>
      <c r="O142" t="s">
        <v>340</v>
      </c>
      <c r="P142" t="s">
        <v>1216</v>
      </c>
      <c r="Q142" s="131">
        <v>2109</v>
      </c>
      <c r="R142" s="131">
        <v>3.3719999999999999</v>
      </c>
      <c r="S142" s="131">
        <v>12789.54</v>
      </c>
      <c r="T142" s="131">
        <v>909.53399999999999</v>
      </c>
      <c r="U142" s="132">
        <v>0</v>
      </c>
      <c r="V142" s="132">
        <v>0.15064</v>
      </c>
      <c r="W142" s="132">
        <v>2.8600000000000001E-3</v>
      </c>
    </row>
    <row r="143" spans="1:23">
      <c r="A143" t="s">
        <v>1214</v>
      </c>
      <c r="B143" t="s">
        <v>1259</v>
      </c>
      <c r="C143" t="s">
        <v>4603</v>
      </c>
      <c r="D143" t="s">
        <v>4604</v>
      </c>
      <c r="E143" t="s">
        <v>80</v>
      </c>
      <c r="F143" t="s">
        <v>4676</v>
      </c>
      <c r="G143" t="s">
        <v>4677</v>
      </c>
      <c r="H143" t="s">
        <v>322</v>
      </c>
      <c r="I143" t="s">
        <v>918</v>
      </c>
      <c r="J143" t="s">
        <v>206</v>
      </c>
      <c r="K143" t="s">
        <v>294</v>
      </c>
      <c r="L143" t="s">
        <v>326</v>
      </c>
      <c r="M143" t="s">
        <v>315</v>
      </c>
      <c r="N143" t="s">
        <v>581</v>
      </c>
      <c r="O143" t="s">
        <v>340</v>
      </c>
      <c r="P143" t="s">
        <v>1216</v>
      </c>
      <c r="Q143" s="131">
        <v>17509.41</v>
      </c>
      <c r="R143" s="131">
        <v>3.3719999999999999</v>
      </c>
      <c r="S143" s="131">
        <v>1512.41</v>
      </c>
      <c r="T143" s="131">
        <v>892.95299999999997</v>
      </c>
      <c r="U143" s="132">
        <v>0</v>
      </c>
      <c r="V143" s="132">
        <v>0.1479</v>
      </c>
      <c r="W143" s="132">
        <v>2.81E-3</v>
      </c>
    </row>
    <row r="144" spans="1:23">
      <c r="A144" t="s">
        <v>1214</v>
      </c>
      <c r="B144" t="s">
        <v>1259</v>
      </c>
      <c r="C144" t="s">
        <v>4680</v>
      </c>
      <c r="D144" t="s">
        <v>4681</v>
      </c>
      <c r="E144" t="s">
        <v>80</v>
      </c>
      <c r="F144" t="s">
        <v>4682</v>
      </c>
      <c r="G144" t="s">
        <v>4683</v>
      </c>
      <c r="H144" t="s">
        <v>322</v>
      </c>
      <c r="I144" t="s">
        <v>918</v>
      </c>
      <c r="J144" t="s">
        <v>206</v>
      </c>
      <c r="K144" t="s">
        <v>294</v>
      </c>
      <c r="L144" t="s">
        <v>326</v>
      </c>
      <c r="M144" t="s">
        <v>315</v>
      </c>
      <c r="N144" t="s">
        <v>721</v>
      </c>
      <c r="O144" t="s">
        <v>340</v>
      </c>
      <c r="P144" t="s">
        <v>1216</v>
      </c>
      <c r="Q144" s="131">
        <v>3568</v>
      </c>
      <c r="R144" s="131">
        <v>3.3719999999999999</v>
      </c>
      <c r="S144" s="131">
        <v>2371</v>
      </c>
      <c r="T144" s="131">
        <v>285.262</v>
      </c>
      <c r="U144" s="132">
        <v>1.0000000000000001E-5</v>
      </c>
      <c r="V144" s="132">
        <v>4.725E-2</v>
      </c>
      <c r="W144" s="132">
        <v>8.9999999999999998E-4</v>
      </c>
    </row>
    <row r="145" spans="1:23">
      <c r="A145" t="s">
        <v>1214</v>
      </c>
      <c r="B145" t="s">
        <v>1259</v>
      </c>
      <c r="C145" t="s">
        <v>4395</v>
      </c>
      <c r="D145" t="s">
        <v>4396</v>
      </c>
      <c r="E145" t="s">
        <v>80</v>
      </c>
      <c r="F145" t="s">
        <v>4678</v>
      </c>
      <c r="G145" t="s">
        <v>4679</v>
      </c>
      <c r="H145" t="s">
        <v>322</v>
      </c>
      <c r="I145" t="s">
        <v>918</v>
      </c>
      <c r="J145" t="s">
        <v>206</v>
      </c>
      <c r="K145" t="s">
        <v>294</v>
      </c>
      <c r="L145" t="s">
        <v>326</v>
      </c>
      <c r="M145" t="s">
        <v>315</v>
      </c>
      <c r="N145" t="s">
        <v>581</v>
      </c>
      <c r="O145" t="s">
        <v>340</v>
      </c>
      <c r="P145" t="s">
        <v>1216</v>
      </c>
      <c r="Q145" s="131">
        <v>739</v>
      </c>
      <c r="R145" s="131">
        <v>3.3719999999999999</v>
      </c>
      <c r="S145" s="131">
        <v>1911</v>
      </c>
      <c r="T145" s="131">
        <v>47.62</v>
      </c>
      <c r="U145" s="132">
        <v>0</v>
      </c>
      <c r="V145" s="132">
        <v>7.8899999999999994E-3</v>
      </c>
      <c r="W145" s="132">
        <v>1.4999999999999999E-4</v>
      </c>
    </row>
    <row r="146" spans="1:23">
      <c r="A146" t="s">
        <v>1209</v>
      </c>
    </row>
    <row r="147" spans="1:23">
      <c r="A147" t="s">
        <v>1214</v>
      </c>
      <c r="B147" t="s">
        <v>1221</v>
      </c>
    </row>
    <row r="148" spans="1:23">
      <c r="A148" t="s">
        <v>1214</v>
      </c>
      <c r="B148" t="s">
        <v>1222</v>
      </c>
    </row>
    <row r="149" spans="1:23">
      <c r="A149" t="s">
        <v>1214</v>
      </c>
      <c r="B149" t="s">
        <v>1224</v>
      </c>
    </row>
    <row r="150" spans="1:23">
      <c r="A150" t="s">
        <v>1214</v>
      </c>
      <c r="B150" t="s">
        <v>1232</v>
      </c>
    </row>
    <row r="151" spans="1:23">
      <c r="A151" t="s">
        <v>1214</v>
      </c>
      <c r="B151" t="s">
        <v>1233</v>
      </c>
    </row>
    <row r="152" spans="1:23">
      <c r="A152" t="s">
        <v>1214</v>
      </c>
      <c r="B152" t="s">
        <v>1235</v>
      </c>
    </row>
    <row r="153" spans="1:23">
      <c r="A153" t="s">
        <v>1214</v>
      </c>
      <c r="B153" t="s">
        <v>1246</v>
      </c>
    </row>
    <row r="154" spans="1:23">
      <c r="A154" t="s">
        <v>1214</v>
      </c>
      <c r="B154" t="s">
        <v>1249</v>
      </c>
    </row>
    <row r="155" spans="1:23">
      <c r="A155" t="s">
        <v>1214</v>
      </c>
      <c r="B155" t="s">
        <v>1250</v>
      </c>
    </row>
    <row r="156" spans="1:23">
      <c r="A156" t="s">
        <v>1214</v>
      </c>
      <c r="B156" t="s">
        <v>1252</v>
      </c>
    </row>
    <row r="157" spans="1:23">
      <c r="A157" t="s">
        <v>1214</v>
      </c>
      <c r="B157" t="s">
        <v>1256</v>
      </c>
    </row>
    <row r="158" spans="1:23">
      <c r="A158" t="s">
        <v>1214</v>
      </c>
      <c r="B158" t="s">
        <v>1257</v>
      </c>
    </row>
    <row r="159" spans="1:23">
      <c r="A159" t="s">
        <v>1214</v>
      </c>
      <c r="B159" t="s">
        <v>1258</v>
      </c>
    </row>
    <row r="1048574" spans="14:14">
      <c r="N1048574" s="110"/>
    </row>
  </sheetData>
  <sheetProtection formatColumns="0"/>
  <autoFilter ref="A1:X159"/>
  <customSheetViews>
    <customSheetView guid="{AE318230-F718-49FC-82EB-7CAC3DCD05F1}" showGridLines="0" hiddenRows="1">
      <selection sqref="A1:B1"/>
      <pageMargins left="0" right="0" top="0" bottom="0" header="0" footer="0"/>
    </customSheetView>
  </customSheetViews>
  <dataValidations count="8">
    <dataValidation type="list" allowBlank="1" showInputMessage="1" showErrorMessage="1" sqref="J2:J20">
      <formula1>israel_abroad</formula1>
    </dataValidation>
    <dataValidation type="list" allowBlank="1" showInputMessage="1" showErrorMessage="1" sqref="O2:O20">
      <formula1>Holding_interest</formula1>
    </dataValidation>
    <dataValidation type="list" allowBlank="1" showInputMessage="1" showErrorMessage="1" sqref="N2:N20 N26">
      <formula1>Fund_type</formula1>
    </dataValidation>
    <dataValidation type="list" allowBlank="1" showInputMessage="1" showErrorMessage="1" sqref="E2:E20">
      <formula1>Issuer_Type_TFunds</formula1>
    </dataValidation>
    <dataValidation type="list" allowBlank="1" showInputMessage="1" showErrorMessage="1" sqref="H2:H20">
      <formula1>Security_ID_Number_Type</formula1>
    </dataValidation>
    <dataValidation type="list" allowBlank="1" showInputMessage="1" showErrorMessage="1" sqref="L2:L20">
      <formula1>tradeable_status_funds</formula1>
    </dataValidation>
    <dataValidation type="list" allowBlank="1" showInputMessage="1" showErrorMessage="1" sqref="K2:K20">
      <formula1>Country_list_funds</formula1>
    </dataValidation>
    <dataValidation type="list" allowBlank="1" showInputMessage="1" showErrorMessage="1" sqref="M2:M20">
      <formula1>Stock_Exchange</formula1>
    </dataValidation>
  </dataValidation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בחירה'!$C$897:$C$900</xm:f>
          </x14:formula1>
          <xm:sqref>I2:I20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מסמך" ma:contentTypeID="0x010100CC4D6AE72AFC954097D96871C7E14B36" ma:contentTypeVersion="18" ma:contentTypeDescription="צור מסמך חדש." ma:contentTypeScope="" ma:versionID="894fbe97534ec45c3f5206518b0bd109">
  <xsd:schema xmlns:xsd="http://www.w3.org/2001/XMLSchema" xmlns:xs="http://www.w3.org/2001/XMLSchema" xmlns:p="http://schemas.microsoft.com/office/2006/metadata/properties" xmlns:ns2="465fa0dd-7072-448d-9b0a-535021520c8b" xmlns:ns3="88c1fb98-5d51-4712-a306-b81b4122503b" targetNamespace="http://schemas.microsoft.com/office/2006/metadata/properties" ma:root="true" ma:fieldsID="0f440fb60107057d2810779fe5016ff8" ns2:_="" ns3:_="">
    <xsd:import namespace="465fa0dd-7072-448d-9b0a-535021520c8b"/>
    <xsd:import namespace="88c1fb98-5d51-4712-a306-b81b4122503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_Flow_SignoffStatu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65fa0dd-7072-448d-9b0a-535021520c8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9" nillable="true" ma:displayName="Length (seconds)" ma:internalName="MediaLengthInSeconds" ma:readOnly="true">
      <xsd:simpleType>
        <xsd:restriction base="dms:Unknown"/>
      </xsd:simpleType>
    </xsd:element>
    <xsd:element name="_Flow_SignoffStatus" ma:index="20" nillable="true" ma:displayName="מצב הסכמה" ma:internalName="_x05de__x05e6__x05d1__x0020__x05d4__x05e1__x05db__x05de__x05d4_">
      <xsd:simpleType>
        <xsd:restriction base="dms:Text"/>
      </xsd:simpleType>
    </xsd:element>
    <xsd:element name="lcf76f155ced4ddcb4097134ff3c332f" ma:index="22" nillable="true" ma:taxonomy="true" ma:internalName="lcf76f155ced4ddcb4097134ff3c332f" ma:taxonomyFieldName="MediaServiceImageTags" ma:displayName="תגיות תמונה" ma:readOnly="false" ma:fieldId="{5cf76f15-5ced-4ddc-b409-7134ff3c332f}" ma:taxonomyMulti="true" ma:sspId="b18f1d6e-0df4-43a4-bdb3-2e74ca02279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8c1fb98-5d51-4712-a306-b81b4122503b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משותף עם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משותף עם פרטים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9e62c8d1-24c4-48b3-97a0-50f00a00c544}" ma:internalName="TaxCatchAll" ma:showField="CatchAllData" ma:web="88c1fb98-5d51-4712-a306-b81b4122503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סוג תוכן"/>
        <xsd:element ref="dc:title" minOccurs="0" maxOccurs="1" ma:index="4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D7F6BA5-785E-417E-A183-D7AAEBA71E4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599328D-A3FC-46AE-8743-55D18D85ABC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65fa0dd-7072-448d-9b0a-535021520c8b"/>
    <ds:schemaRef ds:uri="88c1fb98-5d51-4712-a306-b81b4122503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גליונות עבודה</vt:lpstr>
      </vt:variant>
      <vt:variant>
        <vt:i4>34</vt:i4>
      </vt:variant>
      <vt:variant>
        <vt:lpstr>טווחים בעלי שם</vt:lpstr>
      </vt:variant>
      <vt:variant>
        <vt:i4>77</vt:i4>
      </vt:variant>
    </vt:vector>
  </HeadingPairs>
  <TitlesOfParts>
    <vt:vector size="111" baseType="lpstr">
      <vt:lpstr>עמוד פתיחה</vt:lpstr>
      <vt:lpstr>סכום נכסים</vt:lpstr>
      <vt:lpstr>מזומנים ושווי מזומנים</vt:lpstr>
      <vt:lpstr>איגרות חוב ממשלתיות</vt:lpstr>
      <vt:lpstr>ניירות ערך מסחריים</vt:lpstr>
      <vt:lpstr>איגרות חוב</vt:lpstr>
      <vt:lpstr>מניות מבכ ויהש</vt:lpstr>
      <vt:lpstr>קרנות סל</vt:lpstr>
      <vt:lpstr>קרנות נאמנות</vt:lpstr>
      <vt:lpstr>כתבי אופציה</vt:lpstr>
      <vt:lpstr>אופציות</vt:lpstr>
      <vt:lpstr>חוזים עתידיים</vt:lpstr>
      <vt:lpstr>מוצרים מובנים</vt:lpstr>
      <vt:lpstr>לא סחיר איגרות חוב ממשלתיות</vt:lpstr>
      <vt:lpstr>לא סחיר איגרות חוב מיועדות</vt:lpstr>
      <vt:lpstr>אפיק השקעה מובטח תשואה</vt:lpstr>
      <vt:lpstr>לא סחיר ניירות ערך מסחריים</vt:lpstr>
      <vt:lpstr>לא סחיר איגרות חוב</vt:lpstr>
      <vt:lpstr>לא סחיר מניות מבכ ויהש</vt:lpstr>
      <vt:lpstr>קרנות השקעה</vt:lpstr>
      <vt:lpstr>לא סחיר כתבי אופציה</vt:lpstr>
      <vt:lpstr>לא סחיר אופציות</vt:lpstr>
      <vt:lpstr>לא סחיר נגזרים אחרים</vt:lpstr>
      <vt:lpstr>הלוואות</vt:lpstr>
      <vt:lpstr>לא סחיר מוצרים מובנים</vt:lpstr>
      <vt:lpstr>פיקדונות מעל 3 חודשים</vt:lpstr>
      <vt:lpstr>זכויות מקרקעין</vt:lpstr>
      <vt:lpstr>השקעה בחברות מוחזקות</vt:lpstr>
      <vt:lpstr>נכסים אחרים</vt:lpstr>
      <vt:lpstr>מסגרות אשראי</vt:lpstr>
      <vt:lpstr>יתרות התחייבות להשקעה</vt:lpstr>
      <vt:lpstr>אפשרויות בחירה</vt:lpstr>
      <vt:lpstr>מיפוי סעיפים</vt:lpstr>
      <vt:lpstr>File Name Info</vt:lpstr>
      <vt:lpstr>Additional_Factor</vt:lpstr>
      <vt:lpstr>Amoritization</vt:lpstr>
      <vt:lpstr>Capsule</vt:lpstr>
      <vt:lpstr>Company_Name</vt:lpstr>
      <vt:lpstr>Company_Name_ID</vt:lpstr>
      <vt:lpstr>Consortium</vt:lpstr>
      <vt:lpstr>Country_list</vt:lpstr>
      <vt:lpstr>Country_list_funds</vt:lpstr>
      <vt:lpstr>CSA</vt:lpstr>
      <vt:lpstr>Delivery</vt:lpstr>
      <vt:lpstr>Dependence_Independence</vt:lpstr>
      <vt:lpstr>Duration_Underlying_Interest_Rate</vt:lpstr>
      <vt:lpstr>File_Type</vt:lpstr>
      <vt:lpstr>Full_File_Type</vt:lpstr>
      <vt:lpstr>Full_Type</vt:lpstr>
      <vt:lpstr>Full_Type_Nostro</vt:lpstr>
      <vt:lpstr>Full_Year</vt:lpstr>
      <vt:lpstr>Fund_Strategy</vt:lpstr>
      <vt:lpstr>Fund_type</vt:lpstr>
      <vt:lpstr>Holding_interest</vt:lpstr>
      <vt:lpstr>In_the_books</vt:lpstr>
      <vt:lpstr>Industry_Sector</vt:lpstr>
      <vt:lpstr>Industry_sector_all</vt:lpstr>
      <vt:lpstr>Industry_sectors</vt:lpstr>
      <vt:lpstr>israel_abroad</vt:lpstr>
      <vt:lpstr>Issuer_Number_Banks</vt:lpstr>
      <vt:lpstr>Issuer_Number_Fund</vt:lpstr>
      <vt:lpstr>issuer_number_loan</vt:lpstr>
      <vt:lpstr>Issuer_Number_Type</vt:lpstr>
      <vt:lpstr>Issuer_Number_Type_2</vt:lpstr>
      <vt:lpstr>Issuer_Number_Type_3</vt:lpstr>
      <vt:lpstr>'אפשרויות בחירה'!Issuer_Number_Type_V2</vt:lpstr>
      <vt:lpstr>Issuer_Type_TFunds</vt:lpstr>
      <vt:lpstr>Leading_factor</vt:lpstr>
      <vt:lpstr>Linked_Type</vt:lpstr>
      <vt:lpstr>other_investments</vt:lpstr>
      <vt:lpstr>Penalty</vt:lpstr>
      <vt:lpstr>QTR</vt:lpstr>
      <vt:lpstr>Rating_Agency</vt:lpstr>
      <vt:lpstr>real_estate_lifestage</vt:lpstr>
      <vt:lpstr>real_estate_loans</vt:lpstr>
      <vt:lpstr>Real_Estate_Main_Use</vt:lpstr>
      <vt:lpstr>Recourse_Nonrecourse</vt:lpstr>
      <vt:lpstr>Repayment_Rights</vt:lpstr>
      <vt:lpstr>Reset_frequency</vt:lpstr>
      <vt:lpstr>Security_ID_Number_Type</vt:lpstr>
      <vt:lpstr>'אפשרויות בחירה'!Security_Number_Loans</vt:lpstr>
      <vt:lpstr>Stock_Exchange</vt:lpstr>
      <vt:lpstr>Stock_Exchange_Gov_Bonds</vt:lpstr>
      <vt:lpstr>Subordination_Risk</vt:lpstr>
      <vt:lpstr>Tradeable_Status</vt:lpstr>
      <vt:lpstr>Tradeable_Status_All</vt:lpstr>
      <vt:lpstr>tradeable_status_bonds</vt:lpstr>
      <vt:lpstr>tradeable_status_funds</vt:lpstr>
      <vt:lpstr>tradeable_status_stock</vt:lpstr>
      <vt:lpstr>Tradeable_Status_v2</vt:lpstr>
      <vt:lpstr>tradeable_status_warrants</vt:lpstr>
      <vt:lpstr>tradeable_status_warrants_v2</vt:lpstr>
      <vt:lpstr>'אפשרויות בחירה'!Transaction</vt:lpstr>
      <vt:lpstr>Type</vt:lpstr>
      <vt:lpstr>Type_of_Interest_Rate</vt:lpstr>
      <vt:lpstr>Type_of_Security</vt:lpstr>
      <vt:lpstr>Type_of_Security_ID</vt:lpstr>
      <vt:lpstr>Type_of_Security_ID_Fund</vt:lpstr>
      <vt:lpstr>'אפשרויות בחירה'!Type_of_Security_ID_V2</vt:lpstr>
      <vt:lpstr>Underlying_Asset</vt:lpstr>
      <vt:lpstr>Underlying_Asset_Structured</vt:lpstr>
      <vt:lpstr>Underlying_Interest_Rates</vt:lpstr>
      <vt:lpstr>'אפשרויות בחירה'!Underlying_Interest_Rates_Der</vt:lpstr>
      <vt:lpstr>Valuation</vt:lpstr>
      <vt:lpstr>Valuation_Loans</vt:lpstr>
      <vt:lpstr>Valuation_Method</vt:lpstr>
      <vt:lpstr>Valuation_Realestate</vt:lpstr>
      <vt:lpstr>What_is_rated</vt:lpstr>
      <vt:lpstr>what_is_rated_loans</vt:lpstr>
      <vt:lpstr>YEAR</vt:lpstr>
      <vt:lpstr>Yes_No_Bad_Debt</vt:lpstr>
    </vt:vector>
  </TitlesOfParts>
  <Manager/>
  <Company>MOF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עדכון 4.12.2023</dc:title>
  <dc:subject/>
  <dc:creator>נירית שימרון</dc:creator>
  <cp:keywords/>
  <dc:description/>
  <cp:lastModifiedBy>ליזה שלו</cp:lastModifiedBy>
  <cp:revision/>
  <dcterms:created xsi:type="dcterms:W3CDTF">2021-05-03T04:41:48Z</dcterms:created>
  <dcterms:modified xsi:type="dcterms:W3CDTF">2025-07-31T13:25:11Z</dcterms:modified>
  <cp:category/>
  <cp:contentStatus/>
</cp:coreProperties>
</file>